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Jornada" sheetId="2" r:id="rId6"/>
    <sheet state="visible" name="Apontamentos" sheetId="3" r:id="rId7"/>
    <sheet state="visible" name="Colaboradores" sheetId="4" r:id="rId8"/>
    <sheet state="visible" name="Projetos" sheetId="5" r:id="rId9"/>
    <sheet state="visible" name="Configuracoes" sheetId="6" r:id="rId10"/>
    <sheet state="visible" name="Instrucoes" sheetId="7" r:id="rId11"/>
  </sheets>
  <definedNames/>
  <calcPr/>
</workbook>
</file>

<file path=xl/sharedStrings.xml><?xml version="1.0" encoding="utf-8"?>
<sst xmlns="http://schemas.openxmlformats.org/spreadsheetml/2006/main" count="478" uniqueCount="168">
  <si>
    <t>COLABORADORES</t>
  </si>
  <si>
    <t>JORNADA DIÁRIA</t>
  </si>
  <si>
    <t>APONTAMENTOS POR PROJETO</t>
  </si>
  <si>
    <t>Uma linha por colaborador/dia. Marcações geram jornada, saldo, hora extra e déficit.</t>
  </si>
  <si>
    <t>Distribua as horas trabalhadas entre projetos e clientes sem duplicar a jornada prevista.</t>
  </si>
  <si>
    <t>Data</t>
  </si>
  <si>
    <t>Jornada prevista e valor-hora gerencial por colaborador.</t>
  </si>
  <si>
    <t>Matrícula</t>
  </si>
  <si>
    <t>Colaborador</t>
  </si>
  <si>
    <t>Entrada</t>
  </si>
  <si>
    <t>Projeto / Cliente</t>
  </si>
  <si>
    <t>Saída intervalo</t>
  </si>
  <si>
    <t>Atividade</t>
  </si>
  <si>
    <t>Retorno intervalo</t>
  </si>
  <si>
    <t>Departamento</t>
  </si>
  <si>
    <t>Horas apontadas</t>
  </si>
  <si>
    <t>Saída</t>
  </si>
  <si>
    <t>Cargo</t>
  </si>
  <si>
    <t>Faturável?</t>
  </si>
  <si>
    <t>Intervalo (h)</t>
  </si>
  <si>
    <t>Valor-hora</t>
  </si>
  <si>
    <t>Horas trabalhadas</t>
  </si>
  <si>
    <t>Tipo vínculo</t>
  </si>
  <si>
    <t>Valor faturável</t>
  </si>
  <si>
    <t>Horas previstas</t>
  </si>
  <si>
    <t>Horas/dia</t>
  </si>
  <si>
    <t>% da jornada</t>
  </si>
  <si>
    <t>Saldo (h)</t>
  </si>
  <si>
    <t>Hora extra</t>
  </si>
  <si>
    <t>Status alocação</t>
  </si>
  <si>
    <t>Déficit</t>
  </si>
  <si>
    <t>Observações</t>
  </si>
  <si>
    <t>Status</t>
  </si>
  <si>
    <t>Horas válidas</t>
  </si>
  <si>
    <t>Horas não alocadas</t>
  </si>
  <si>
    <t>001</t>
  </si>
  <si>
    <t>Ana Souza</t>
  </si>
  <si>
    <t>Operações</t>
  </si>
  <si>
    <t>Analista</t>
  </si>
  <si>
    <t>CLT</t>
  </si>
  <si>
    <t>ATIVO</t>
  </si>
  <si>
    <t>Exemplo</t>
  </si>
  <si>
    <t>002</t>
  </si>
  <si>
    <t>Bruno Lima</t>
  </si>
  <si>
    <t>Manutenção</t>
  </si>
  <si>
    <t>Eletricista</t>
  </si>
  <si>
    <t>003</t>
  </si>
  <si>
    <t>Carla Mendes</t>
  </si>
  <si>
    <t>Logística</t>
  </si>
  <si>
    <t>004</t>
  </si>
  <si>
    <t>Diego Alves</t>
  </si>
  <si>
    <t>Projetos</t>
  </si>
  <si>
    <t>Consultor</t>
  </si>
  <si>
    <t>Prestador</t>
  </si>
  <si>
    <t>005</t>
  </si>
  <si>
    <t>Elisa Rocha</t>
  </si>
  <si>
    <t>SHE</t>
  </si>
  <si>
    <t>Técnica de Segurança</t>
  </si>
  <si>
    <t>Rotina Operacional</t>
  </si>
  <si>
    <t>Planejamento diário</t>
  </si>
  <si>
    <t>Projeto Alpha</t>
  </si>
  <si>
    <t>Workshop e diagnóstico</t>
  </si>
  <si>
    <t>Gestão Interna</t>
  </si>
  <si>
    <t>Preparação e follow-up</t>
  </si>
  <si>
    <t>Manutenção Preventiva</t>
  </si>
  <si>
    <t>Preventiva compressor</t>
  </si>
  <si>
    <t>CONTROLE DE HORAS TRABALHADAS</t>
  </si>
  <si>
    <t>Jornada real, saldo e alocação por projeto sem dupla contagem.</t>
  </si>
  <si>
    <t>Mês de referência</t>
  </si>
  <si>
    <t>HORAS TRABALHADAS</t>
  </si>
  <si>
    <t>HORAS PREVISTAS</t>
  </si>
  <si>
    <t>HORAS EXTRAS</t>
  </si>
  <si>
    <t>DÉFICIT</t>
  </si>
  <si>
    <t>SALDO DO MÊS</t>
  </si>
  <si>
    <t>Consultoria SHE</t>
  </si>
  <si>
    <t>Inspeção e relatório</t>
  </si>
  <si>
    <t>Jornadas válidas</t>
  </si>
  <si>
    <t>Pendências na Jornada</t>
  </si>
  <si>
    <t>Inventário e organização</t>
  </si>
  <si>
    <t>Saldo</t>
  </si>
  <si>
    <t/>
  </si>
  <si>
    <t>LEITURA GERENCIAL</t>
  </si>
  <si>
    <t>A aba Jornada controla presença e saldo sem dupla contagem. A aba Apontamentos distribui essas horas entre projetos. Se a soma dos apontamentos for menor que a jornada, o Dashboard mostra horas não alocadas; se exceder a jornada, a própria base sinaliza o problema.</t>
  </si>
  <si>
    <t>Colaborador (cadastro completo)</t>
  </si>
  <si>
    <t>Projeto (cadastro completo)</t>
  </si>
  <si>
    <t>Análise de dados</t>
  </si>
  <si>
    <t>PROJETOS &amp; CLIENTES</t>
  </si>
  <si>
    <t>Padronize projetos e defina faturamento padrão.</t>
  </si>
  <si>
    <t>Projeto ID</t>
  </si>
  <si>
    <t>Categoria</t>
  </si>
  <si>
    <t>Responsável</t>
  </si>
  <si>
    <t>Valor-hora padrão</t>
  </si>
  <si>
    <t>PRJ-001</t>
  </si>
  <si>
    <t>Cliente</t>
  </si>
  <si>
    <t>SIM</t>
  </si>
  <si>
    <t>PRJ-002</t>
  </si>
  <si>
    <t>Interno</t>
  </si>
  <si>
    <t>NÃO</t>
  </si>
  <si>
    <t>PRJ-003</t>
  </si>
  <si>
    <t>PRJ-004</t>
  </si>
  <si>
    <t>PRJ-005</t>
  </si>
  <si>
    <t>CONFIGURAÇÕES</t>
  </si>
  <si>
    <t>Parâmetros e listas de apoio do controle de horas.</t>
  </si>
  <si>
    <t>Parâmetro</t>
  </si>
  <si>
    <t>Valor</t>
  </si>
  <si>
    <t>Status colaborador</t>
  </si>
  <si>
    <t>Status projeto</t>
  </si>
  <si>
    <t>Mês de referência inicial</t>
  </si>
  <si>
    <t>Horas padrão por dia</t>
  </si>
  <si>
    <t>INATIVO</t>
  </si>
  <si>
    <t>PAUSADO</t>
  </si>
  <si>
    <t>Tolerância de alocação (h)</t>
  </si>
  <si>
    <t>Autônomo</t>
  </si>
  <si>
    <t>FÉRIAS</t>
  </si>
  <si>
    <t>N/A</t>
  </si>
  <si>
    <t>CONCLUÍDO</t>
  </si>
  <si>
    <t>Última revisão do modelo</t>
  </si>
  <si>
    <t>Estagiário</t>
  </si>
  <si>
    <t>AFASTADO</t>
  </si>
  <si>
    <t>CANCELADO</t>
  </si>
  <si>
    <t>Outro</t>
  </si>
  <si>
    <t>COMO USAR ESTA PLANILHA</t>
  </si>
  <si>
    <t>Separe jornada diária de apontamento por projeto para obter indicadores confiáveis.</t>
  </si>
  <si>
    <t>1</t>
  </si>
  <si>
    <t>Cadastre colaboradores</t>
  </si>
  <si>
    <t>Defina matrícula, jornada diária e valor-hora gerencial.</t>
  </si>
  <si>
    <t>2</t>
  </si>
  <si>
    <t>Cadastre projetos</t>
  </si>
  <si>
    <t>Defina projetos/clientes, faturamento e valor-hora padrão.</t>
  </si>
  <si>
    <t>3</t>
  </si>
  <si>
    <t>Registre a jornada</t>
  </si>
  <si>
    <t>Use uma linha por colaborador/dia na aba Jornada.</t>
  </si>
  <si>
    <t>4</t>
  </si>
  <si>
    <t>Distribua as horas</t>
  </si>
  <si>
    <t>Na aba Apontamentos, distribua as horas do dia entre projetos e atividades.</t>
  </si>
  <si>
    <t>5</t>
  </si>
  <si>
    <t>Confira a alocação</t>
  </si>
  <si>
    <t>PARCIAL indica horas ainda não alocadas; EXCEDE JORNADA indica apontamento maior que a jornada real.</t>
  </si>
  <si>
    <t>6</t>
  </si>
  <si>
    <t>Acompanhe o Dashboard</t>
  </si>
  <si>
    <t>Analise saldo, extras, déficit, horas não alocadas e projetos.</t>
  </si>
  <si>
    <t>7</t>
  </si>
  <si>
    <t>Preserve a finalidade</t>
  </si>
  <si>
    <t>O arquivo é gerencial e não substitui sistema oficial de ponto quando houver exigência aplicável.</t>
  </si>
  <si>
    <t>IMPORTANTE</t>
  </si>
  <si>
    <t>Regras de jornada, intervalo, banco de horas, horas extras, controle oficial de ponto e compensações devem seguir legislação, convenções, acordos e políticas aplicáveis. Use esta planilha como ferramenta de organização e análise.</t>
  </si>
  <si>
    <t>Marcações</t>
  </si>
  <si>
    <t>Datas sem horário; marcações como 08:00. Horas apontadas em decimal: 1,5 = 1h30. Sem intervalo: E e F vazios; apenas um preenchido = INCOMPLETO.</t>
  </si>
  <si>
    <t>Conferência</t>
  </si>
  <si>
    <t>VERIFICAR sinaliza dado inválido, matrícula duplicada/desconhecida ou jornada repetida na mesma data/matrícula. Jornadas inválidas não entram nos totais.</t>
  </si>
  <si>
    <t>Alocação</t>
  </si>
  <si>
    <t>SEM JORNADA: falta uma Jornada OK na data/matrícula. Horas negativas, cadastros desconhecidos e registros incompletos não entram nas horas válidas.</t>
  </si>
  <si>
    <t>Diferenças</t>
  </si>
  <si>
    <t>P calcula a sobra positiva de cada jornada, depois soma. Excesso em outro dia não compensa falta de alocação. OK usa a tolerância Configuracoes B8.</t>
  </si>
  <si>
    <t>Cadastros e gráficos</t>
  </si>
  <si>
    <t>Matrícula única em texto; nomes de projetos únicos. Gráficos e tabela completa (Dashboard a partir da linha 39) incluem até 195 cadastros; tabela superior mostra os cinco primeiros.</t>
  </si>
  <si>
    <t>Valores</t>
  </si>
  <si>
    <t>Valor faturável = horas válidas × valor-hora do projeto, somente SIM. É referência gerencial, não cálculo de folha ou documento de cobrança.</t>
  </si>
  <si>
    <t>Mês e exemplos</t>
  </si>
  <si>
    <t>B5 escolhe o mês analisado. Configuracoes B6 define as datas dos exemplos; substitua-as por datas fixas ao iniciar seu controle. Pendências na Jornada abrange todas as linhas, qualquer mês.</t>
  </si>
  <si>
    <t>Ampliação</t>
  </si>
  <si>
    <t>Acima dos limites, amplie fórmulas, listas, validações, intervalos SUMIFS/COUNTIFS e tabelas/fontes dos gráficos em conjunto; inserir uma linha fora deles não basta.</t>
  </si>
  <si>
    <t>Jornada noturna</t>
  </si>
  <si>
    <t>Saída anterior à entrada indica virada de dia, com duração inferior a 24 horas. Revise marcações invertidas; a planilha não distingue um turno noturno de erro de digitação.</t>
  </si>
  <si>
    <t>Uso gerencial</t>
  </si>
  <si>
    <t>Status cadastral (ativo/inativo) não exclui registros históricos. Valor-hora do colaborador é apenas referência; faturamento usa o projeto. Faça cópia antes de ajustes.</t>
  </si>
  <si>
    <t>Jornada padrão</t>
  </si>
  <si>
    <t>Configuracoes B7 é a carga padrão usada somente quando Horas/dia estiver vazio no cadastro. Um valor explícito (inclusive zero) prevalece.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</si>
</sst>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R$ #,##0.00"/>
    <numFmt numFmtId="165" formatCode="dd/mm/yyyy"/>
    <numFmt numFmtId="166" formatCode="hh:mm"/>
    <numFmt numFmtId="167" formatCode="mmm/yyyy"/>
    <numFmt numFmtId="168" formatCode="0.00 &quot;h&quot;"/>
  </numFmts>
  <fonts count="14">
    <font>
      <sz val="10.0"/>
      <color rgb="FF000000"/>
      <name val="Arial"/>
      <scheme val="minor"/>
    </font>
    <font>
      <b/>
      <sz val="20.0"/>
      <color rgb="FFFFFFFF"/>
      <name val="Arial"/>
    </font>
    <font>
      <i/>
      <sz val="10.0"/>
      <color rgb="FF163A2B"/>
      <name val="Arial"/>
    </font>
    <font>
      <b/>
      <sz val="10.0"/>
      <color rgb="FFFFFFFF"/>
      <name val="Arial"/>
    </font>
    <font>
      <color theme="1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18.0"/>
      <color rgb="FF265B9B"/>
      <name val="Arial"/>
      <scheme val="minor"/>
    </font>
    <font>
      <b/>
      <sz val="18.0"/>
      <color rgb="FF163A2B"/>
      <name val="Arial"/>
      <scheme val="minor"/>
    </font>
    <font>
      <b/>
      <sz val="18.0"/>
      <color rgb="FF8A6200"/>
      <name val="Arial"/>
      <scheme val="minor"/>
    </font>
    <font>
      <b/>
      <sz val="18.0"/>
      <color rgb="FFA12D28"/>
      <name val="Arial"/>
      <scheme val="minor"/>
    </font>
    <font>
      <b/>
      <sz val="18.0"/>
      <color rgb="FF97521C"/>
      <name val="Arial"/>
      <scheme val="minor"/>
    </font>
    <font>
      <b/>
      <sz val="12.0"/>
      <color rgb="FF163A2B"/>
      <name val="Arial"/>
      <scheme val="minor"/>
    </font>
    <font>
      <color rgb="FF8A6200"/>
      <name val="Arial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163A2B"/>
        <bgColor rgb="FF163A2B"/>
      </patternFill>
    </fill>
    <fill>
      <patternFill patternType="solid">
        <fgColor rgb="FFEAF6EF"/>
        <bgColor rgb="FFEAF6EF"/>
      </patternFill>
    </fill>
    <fill>
      <patternFill patternType="solid">
        <fgColor rgb="FF257A52"/>
        <bgColor rgb="FF257A52"/>
      </patternFill>
    </fill>
    <fill>
      <patternFill patternType="solid">
        <fgColor rgb="FFFFF9E8"/>
        <bgColor rgb="FFFFF9E8"/>
      </patternFill>
    </fill>
    <fill>
      <patternFill patternType="solid">
        <fgColor rgb="FFF1F4F2"/>
        <bgColor rgb="FFF1F4F2"/>
      </patternFill>
    </fill>
    <fill>
      <patternFill patternType="solid">
        <fgColor rgb="FFEAF2FF"/>
        <bgColor rgb="FFEAF2FF"/>
      </patternFill>
    </fill>
    <fill>
      <patternFill patternType="solid">
        <fgColor rgb="FFFFF4D8"/>
        <bgColor rgb="FFFFF4D8"/>
      </patternFill>
    </fill>
    <fill>
      <patternFill patternType="solid">
        <fgColor rgb="FFFCE8E7"/>
        <bgColor rgb="FFFCE8E7"/>
      </patternFill>
    </fill>
    <fill>
      <patternFill patternType="solid">
        <fgColor rgb="FFFBEBDD"/>
        <bgColor rgb="FFFBEBDD"/>
      </patternFill>
    </fill>
    <fill>
      <patternFill patternType="solid">
        <fgColor rgb="FFF6FBF8"/>
        <bgColor rgb="FFF6FBF8"/>
      </patternFill>
    </fill>
  </fills>
  <borders count="2">
    <border/>
    <border>
      <left style="thin">
        <color rgb="FFD6E2DB"/>
      </left>
      <right style="thin">
        <color rgb="FFD6E2DB"/>
      </right>
      <top style="thin">
        <color rgb="FFD6E2DB"/>
      </top>
      <bottom style="thin">
        <color rgb="FFD6E2DB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center"/>
    </xf>
    <xf borderId="0" fillId="3" fontId="2" numFmtId="0" xfId="0" applyAlignment="1" applyFill="1" applyFont="1">
      <alignment vertical="center"/>
    </xf>
    <xf borderId="1" fillId="4" fontId="3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readingOrder="0"/>
    </xf>
    <xf quotePrefix="1" borderId="1" fillId="5" fontId="4" numFmtId="0" xfId="0" applyBorder="1" applyFill="1" applyFont="1"/>
    <xf borderId="1" fillId="5" fontId="4" numFmtId="0" xfId="0" applyBorder="1" applyFill="1" applyFont="1"/>
    <xf borderId="1" fillId="5" fontId="4" numFmtId="2" xfId="0" applyBorder="1" applyFill="1" applyFont="1" applyNumberFormat="1"/>
    <xf borderId="1" fillId="5" fontId="4" numFmtId="164" xfId="0" applyBorder="1" applyFill="1" applyFont="1" applyNumberFormat="1"/>
    <xf borderId="1" fillId="5" fontId="4" numFmtId="165" xfId="0" applyBorder="1" applyFill="1" applyFont="1" applyNumberFormat="1"/>
    <xf borderId="1" fillId="6" fontId="4" numFmtId="0" xfId="0" applyBorder="1" applyFill="1" applyFont="1"/>
    <xf borderId="1" fillId="5" fontId="4" numFmtId="166" xfId="0" applyBorder="1" applyFill="1" applyFont="1" applyNumberFormat="1"/>
    <xf borderId="1" fillId="6" fontId="4" numFmtId="2" xfId="0" applyBorder="1" applyFill="1" applyFont="1" applyNumberFormat="1"/>
    <xf borderId="1" fillId="6" fontId="4" numFmtId="164" xfId="0" applyBorder="1" applyFill="1" applyFont="1" applyNumberFormat="1"/>
    <xf borderId="1" fillId="6" fontId="4" numFmtId="9" xfId="0" applyBorder="1" applyFill="1" applyFont="1" applyNumberFormat="1"/>
    <xf borderId="0" fillId="0" fontId="4" numFmtId="0" xfId="0" applyFont="1"/>
    <xf borderId="0" fillId="4" fontId="5" numFmtId="0" xfId="0" applyAlignment="1" applyFill="1" applyFont="1">
      <alignment horizontal="center"/>
    </xf>
    <xf borderId="0" fillId="5" fontId="6" numFmtId="167" xfId="0" applyAlignment="1" applyFill="1" applyFont="1" applyNumberFormat="1">
      <alignment horizontal="center"/>
    </xf>
    <xf borderId="0" fillId="2" fontId="5" numFmtId="0" xfId="0" applyAlignment="1" applyFill="1" applyFont="1">
      <alignment horizontal="center"/>
    </xf>
    <xf borderId="0" fillId="7" fontId="7" numFmtId="168" xfId="0" applyAlignment="1" applyFill="1" applyFont="1" applyNumberFormat="1">
      <alignment horizontal="center" vertical="center"/>
    </xf>
    <xf borderId="0" fillId="3" fontId="8" numFmtId="168" xfId="0" applyAlignment="1" applyFill="1" applyFont="1" applyNumberFormat="1">
      <alignment horizontal="center" vertical="center"/>
    </xf>
    <xf borderId="0" fillId="8" fontId="9" numFmtId="168" xfId="0" applyAlignment="1" applyFill="1" applyFont="1" applyNumberFormat="1">
      <alignment horizontal="center" vertical="center"/>
    </xf>
    <xf borderId="0" fillId="9" fontId="10" numFmtId="168" xfId="0" applyAlignment="1" applyFill="1" applyFont="1" applyNumberFormat="1">
      <alignment horizontal="center" vertical="center"/>
    </xf>
    <xf borderId="0" fillId="10" fontId="11" numFmtId="168" xfId="0" applyAlignment="1" applyFill="1" applyFont="1" applyNumberFormat="1">
      <alignment horizontal="center" vertical="center"/>
    </xf>
    <xf borderId="0" fillId="4" fontId="3" numFmtId="0" xfId="0" applyAlignment="1" applyFill="1" applyFont="1">
      <alignment horizontal="center" readingOrder="0" shrinkToFit="0" vertical="center" wrapText="1"/>
    </xf>
    <xf borderId="0" fillId="11" fontId="12" numFmtId="0" xfId="0" applyAlignment="1" applyFill="1" applyFont="1">
      <alignment horizontal="center"/>
    </xf>
    <xf borderId="0" fillId="0" fontId="4" numFmtId="168" xfId="0" applyFont="1" applyNumberFormat="1"/>
    <xf borderId="0" fillId="0" fontId="4" numFmtId="164" xfId="0" applyFont="1" applyNumberFormat="1"/>
    <xf borderId="0" fillId="4" fontId="3" numFmtId="0" xfId="0" applyAlignment="1" applyFill="1" applyFont="1">
      <alignment horizontal="center" shrinkToFit="0" vertical="center" wrapText="1"/>
    </xf>
    <xf borderId="0" fillId="2" fontId="5" numFmtId="0" xfId="0" applyFill="1" applyFont="1"/>
    <xf borderId="0" fillId="11" fontId="4" numFmtId="0" xfId="0" applyAlignment="1" applyFill="1" applyFont="1">
      <alignment shrinkToFit="0" vertical="center" wrapText="1"/>
    </xf>
    <xf borderId="0" fillId="0" fontId="4" numFmtId="167" xfId="0" applyFont="1" applyNumberFormat="1"/>
    <xf borderId="0" fillId="0" fontId="4" numFmtId="2" xfId="0" applyFont="1" applyNumberFormat="1"/>
    <xf borderId="0" fillId="0" fontId="4" numFmtId="165" xfId="0" applyAlignment="1" applyFont="1" applyNumberFormat="1">
      <alignment readingOrder="0"/>
    </xf>
    <xf quotePrefix="1" borderId="0" fillId="0" fontId="4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0" fillId="8" fontId="13" numFmtId="0" xfId="0" applyAlignment="1" applyFill="1" applyFont="1">
      <alignment shrinkToFit="0" vertical="center" wrapText="1"/>
    </xf>
    <xf borderId="0" fillId="0" fontId="4" numFmtId="0" xfId="0" applyAlignment="1" applyFont="1">
      <alignment readingOrder="0" shrinkToFit="0" wrapText="1"/>
    </xf>
  </cellXfs>
  <cellStyles count="1">
    <cellStyle xfId="0" name="Normal" builtinId="0"/>
  </cellStyles>
  <dxfs count="3">
    <dxf>
      <font>
        <b/>
        <color rgb="FF163A2B"/>
      </font>
      <fill>
        <patternFill patternType="solid">
          <fgColor rgb="FFEAF6EF"/>
          <bgColor rgb="FFEAF6EF"/>
        </patternFill>
      </fill>
      <border/>
    </dxf>
    <dxf>
      <font>
        <b/>
        <color rgb="FFA12D28"/>
      </font>
      <fill>
        <patternFill patternType="solid">
          <fgColor rgb="FFFCE8E7"/>
          <bgColor rgb="FFFCE8E7"/>
        </patternFill>
      </fill>
      <border/>
    </dxf>
    <dxf>
      <font>
        <b/>
        <color rgb="FF8A6200"/>
      </font>
      <fill>
        <patternFill patternType="solid">
          <fgColor rgb="FFFFF4D8"/>
          <bgColor rgb="FFFFF4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Horas por colaborador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strRef>
              <c:f>Dashboard!$B$39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Dashboard!$A$40:$A$234</c:f>
            </c:strRef>
          </c:cat>
          <c:val>
            <c:numRef>
              <c:f>Dashboard!$B$40:$B$234</c:f>
              <c:numCache/>
            </c:numRef>
          </c:val>
        </c:ser>
        <c:axId val="635164486"/>
        <c:axId val="1144347822"/>
      </c:barChart>
      <c:catAx>
        <c:axId val="63516448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Cadastro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44347822"/>
      </c:catAx>
      <c:valAx>
        <c:axId val="114434782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35164486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Horas por projeto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strRef>
              <c:f>Dashboard!$F$39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Dashboard!$E$40:$E$234</c:f>
            </c:strRef>
          </c:cat>
          <c:val>
            <c:numRef>
              <c:f>Dashboard!$F$40:$F$234</c:f>
              <c:numCache/>
            </c:numRef>
          </c:val>
        </c:ser>
        <c:axId val="2090780589"/>
        <c:axId val="847079347"/>
      </c:barChart>
      <c:catAx>
        <c:axId val="2090780589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Cadastro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47079347"/>
      </c:catAx>
      <c:valAx>
        <c:axId val="84707934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90780589"/>
        <c:crosses val="max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17</xdr:row>
      <xdr:rowOff>0</xdr:rowOff>
    </xdr:from>
    <xdr:ext cx="4953000" cy="2571750"/>
    <xdr:graphicFrame>
      <xdr:nvGraphicFramePr>
        <xdr:cNvPr id="1" name="Chart 1" title="Horas por colaborador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0</xdr:colOff>
      <xdr:row>29</xdr:row>
      <xdr:rowOff>0</xdr:rowOff>
    </xdr:from>
    <xdr:ext cx="4953000" cy="2571750"/>
    <xdr:graphicFrame>
      <xdr:nvGraphicFramePr>
        <xdr:cNvPr id="2" name="Chart 2" title="Horas por projet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22.63"/>
    <col customWidth="1" min="2" max="4" width="15.13"/>
    <col customWidth="1" min="5" max="5" width="26.38"/>
    <col customWidth="1" min="6" max="6" width="15.13"/>
    <col customWidth="1" min="7" max="7" width="16.38"/>
    <col customWidth="1" min="8" max="14" width="10.13"/>
  </cols>
  <sheetData>
    <row r="1">
      <c r="A1" s="1" t="s">
        <v>66</v>
      </c>
    </row>
    <row r="3">
      <c r="A3" s="2" t="s">
        <v>67</v>
      </c>
    </row>
    <row r="5">
      <c r="A5" s="16" t="s">
        <v>68</v>
      </c>
      <c r="B5" s="17">
        <f>Configuracoes!B6</f>
        <v>46296</v>
      </c>
    </row>
    <row r="8">
      <c r="A8" s="18" t="s">
        <v>69</v>
      </c>
      <c r="D8" s="18" t="s">
        <v>70</v>
      </c>
      <c r="G8" s="18" t="s">
        <v>71</v>
      </c>
      <c r="J8" s="18" t="s">
        <v>72</v>
      </c>
      <c r="M8" s="18" t="s">
        <v>73</v>
      </c>
    </row>
    <row r="9">
      <c r="A9" s="19">
        <f>SUMIFS(Jornada!$I$6:$I$300,Jornada!$A$6:$A$300,"&gt;="&amp;EOMONTH($B$5,-1)+1,Jornada!$A$6:$A$300,"&lt;="&amp;EOMONTH($B$5,0))</f>
        <v>51.55</v>
      </c>
      <c r="D9" s="20">
        <f>SUMIFS(Jornada!$J$6:$J$300,Jornada!$A$6:$A$300,"&gt;="&amp;EOMONTH($B$5,-1)+1,Jornada!$A$6:$A$300,"&lt;="&amp;EOMONTH($B$5,0))</f>
        <v>51.2</v>
      </c>
      <c r="G9" s="21">
        <f>SUMIFS(Jornada!$L$6:$L$300,Jornada!$A$6:$A$300,"&gt;="&amp;EOMONTH($B$5,-1)+1,Jornada!$A$6:$A$300,"&lt;="&amp;EOMONTH($B$5,0))</f>
        <v>1.95</v>
      </c>
      <c r="J9" s="22">
        <f>SUMIFS(Jornada!$M$6:$M$300,Jornada!$A$6:$A$300,"&gt;="&amp;EOMONTH($B$5,-1)+1,Jornada!$A$6:$A$300,"&lt;="&amp;EOMONTH($B$5,0))</f>
        <v>1.6</v>
      </c>
      <c r="M9" s="23">
        <f>A9-D9</f>
        <v>0.35</v>
      </c>
    </row>
    <row r="14">
      <c r="A14" s="24" t="s">
        <v>76</v>
      </c>
      <c r="B14" s="24" t="s">
        <v>77</v>
      </c>
      <c r="C14" s="24" t="s">
        <v>15</v>
      </c>
      <c r="D14" s="24" t="s">
        <v>34</v>
      </c>
      <c r="E14" s="24" t="s">
        <v>23</v>
      </c>
    </row>
    <row r="15">
      <c r="A15" s="25">
        <f>COUNTIFS(Jornada!$A$6:$A$300,"&gt;="&amp;EOMONTH($B$5,-1)+1,Jornada!$A$6:$A$300,"&lt;"&amp;EOMONTH($B$5,0)+1,Jornada!$N$6:$N$300,"OK")</f>
        <v>6</v>
      </c>
      <c r="B15" s="25">
        <f>COUNTIF(Jornada!$N$6:$N$300,"INCOMPLETO")+COUNTIF(Jornada!$N$6:$N$300,"VERIFICAR")</f>
        <v>0</v>
      </c>
      <c r="C15" s="26">
        <f>SUMIFS(Apontamentos!$M$6:$M$400,Apontamentos!$A$6:$A$400,"&gt;="&amp;EOMONTH($B$5,-1)+1,Apontamentos!$A$6:$A$400,"&lt;"&amp;EOMONTH($B$5,0)+1)</f>
        <v>51.55</v>
      </c>
      <c r="D15" s="26">
        <f>SUMIFS(Jornada!$P$6:$P$300,Jornada!$A$6:$A$300,"&gt;="&amp;EOMONTH($B$5,-1)+1,Jornada!$A$6:$A$300,"&lt;"&amp;EOMONTH($B$5,0)+1)</f>
        <v>0</v>
      </c>
      <c r="E15" s="27">
        <f>SUMIFS(Apontamentos!$I$6:$I$400,Apontamentos!$A$6:$A$400,"&gt;="&amp;EOMONTH($B$5,-1)+1,Apontamentos!$A$6:$A$400,"&lt;"&amp;EOMONTH($B$5,0)+1)</f>
        <v>2382.5</v>
      </c>
    </row>
    <row r="19">
      <c r="A19" s="28" t="s">
        <v>8</v>
      </c>
      <c r="B19" s="28" t="s">
        <v>21</v>
      </c>
      <c r="C19" s="28" t="s">
        <v>79</v>
      </c>
      <c r="E19" s="28" t="s">
        <v>10</v>
      </c>
      <c r="F19" s="28" t="s">
        <v>15</v>
      </c>
      <c r="G19" s="28" t="s">
        <v>23</v>
      </c>
    </row>
    <row r="20">
      <c r="A20" s="4" t="str">
        <f t="shared" ref="A20:C20" si="1">A40</f>
        <v>001 · Ana Souza</v>
      </c>
      <c r="B20" s="26">
        <f t="shared" si="1"/>
        <v>8.8</v>
      </c>
      <c r="C20" s="26">
        <f t="shared" si="1"/>
        <v>0</v>
      </c>
      <c r="D20" s="4" t="s">
        <v>80</v>
      </c>
      <c r="E20" s="4" t="str">
        <f t="shared" ref="E20:G20" si="2">E40</f>
        <v>Projeto Alpha</v>
      </c>
      <c r="F20" s="26">
        <f t="shared" si="2"/>
        <v>13.5</v>
      </c>
      <c r="G20" s="27">
        <f t="shared" si="2"/>
        <v>1282.5</v>
      </c>
    </row>
    <row r="21">
      <c r="A21" s="4" t="str">
        <f t="shared" ref="A21:C21" si="3">A41</f>
        <v>002 · Bruno Lima</v>
      </c>
      <c r="B21" s="26">
        <f t="shared" si="3"/>
        <v>8.5</v>
      </c>
      <c r="C21" s="26">
        <f t="shared" si="3"/>
        <v>-0.3</v>
      </c>
      <c r="D21" s="4" t="s">
        <v>80</v>
      </c>
      <c r="E21" s="4" t="str">
        <f t="shared" ref="E21:G21" si="4">E41</f>
        <v>Rotina Operacional</v>
      </c>
      <c r="F21" s="26">
        <f t="shared" si="4"/>
        <v>16.3</v>
      </c>
      <c r="G21" s="27">
        <f t="shared" si="4"/>
        <v>0</v>
      </c>
    </row>
    <row r="22">
      <c r="A22" s="4" t="str">
        <f t="shared" ref="A22:C22" si="5">A42</f>
        <v>003 · Carla Mendes</v>
      </c>
      <c r="B22" s="26">
        <f t="shared" si="5"/>
        <v>7.5</v>
      </c>
      <c r="C22" s="26">
        <f t="shared" si="5"/>
        <v>-1.3</v>
      </c>
      <c r="D22" s="4" t="s">
        <v>80</v>
      </c>
      <c r="E22" s="4" t="str">
        <f t="shared" ref="E22:G22" si="6">E42</f>
        <v>Manutenção Preventiva</v>
      </c>
      <c r="F22" s="26">
        <f t="shared" si="6"/>
        <v>8.5</v>
      </c>
      <c r="G22" s="27">
        <f t="shared" si="6"/>
        <v>0</v>
      </c>
    </row>
    <row r="23">
      <c r="A23" s="4" t="str">
        <f t="shared" ref="A23:C23" si="7">A43</f>
        <v>004 · Diego Alves</v>
      </c>
      <c r="B23" s="26">
        <f t="shared" si="7"/>
        <v>16.75</v>
      </c>
      <c r="C23" s="26">
        <f t="shared" si="7"/>
        <v>0.75</v>
      </c>
      <c r="D23" s="4" t="s">
        <v>80</v>
      </c>
      <c r="E23" s="4" t="str">
        <f t="shared" ref="E23:G23" si="8">E43</f>
        <v>Consultoria SHE</v>
      </c>
      <c r="F23" s="26">
        <f t="shared" si="8"/>
        <v>10</v>
      </c>
      <c r="G23" s="27">
        <f t="shared" si="8"/>
        <v>1100</v>
      </c>
    </row>
    <row r="24">
      <c r="A24" s="4" t="str">
        <f t="shared" ref="A24:C24" si="9">A44</f>
        <v>005 · Elisa Rocha</v>
      </c>
      <c r="B24" s="26">
        <f t="shared" si="9"/>
        <v>10</v>
      </c>
      <c r="C24" s="26">
        <f t="shared" si="9"/>
        <v>1.2</v>
      </c>
      <c r="D24" s="4" t="s">
        <v>80</v>
      </c>
      <c r="E24" s="4" t="str">
        <f t="shared" ref="E24:G24" si="10">E44</f>
        <v>Gestão Interna</v>
      </c>
      <c r="F24" s="26">
        <f t="shared" si="10"/>
        <v>3.25</v>
      </c>
      <c r="G24" s="27">
        <f t="shared" si="10"/>
        <v>0</v>
      </c>
    </row>
    <row r="28">
      <c r="A28" s="29" t="s">
        <v>81</v>
      </c>
    </row>
    <row r="29">
      <c r="A29" s="30" t="s">
        <v>82</v>
      </c>
    </row>
    <row r="39">
      <c r="A39" s="4" t="s">
        <v>83</v>
      </c>
      <c r="B39" s="4" t="s">
        <v>21</v>
      </c>
      <c r="C39" s="4" t="s">
        <v>79</v>
      </c>
      <c r="D39" s="4" t="s">
        <v>80</v>
      </c>
      <c r="E39" s="4" t="s">
        <v>84</v>
      </c>
      <c r="F39" s="4" t="s">
        <v>15</v>
      </c>
      <c r="G39" s="4" t="s">
        <v>23</v>
      </c>
    </row>
    <row r="40">
      <c r="A40" s="15" t="str">
        <f>IF(Colaboradores!A6="","",Colaboradores!A6&amp;" · "&amp;Colaboradores!B6)</f>
        <v>001 · Ana Souza</v>
      </c>
      <c r="B40" s="15">
        <f>IF(A40="","",SUMIFS(Jornada!$I$6:$I$300,Jornada!$B$6:$B$300,Colaboradores!A6,Jornada!$A$6:$A$300,"&gt;="&amp;EOMONTH($B$5,-1)+1,Jornada!$A$6:$A$300,"&lt;"&amp;EOMONTH($B$5,0)+1))</f>
        <v>8.8</v>
      </c>
      <c r="C40" s="15">
        <f>IF(A40="","",SUMIFS(Jornada!$K$6:$K$300,Jornada!$B$6:$B$300,Colaboradores!A6,Jornada!$A$6:$A$300,"&gt;="&amp;EOMONTH($B$5,-1)+1,Jornada!$A$6:$A$300,"&lt;"&amp;EOMONTH($B$5,0)+1))</f>
        <v>0</v>
      </c>
      <c r="D40" s="4" t="s">
        <v>80</v>
      </c>
      <c r="E40" s="15" t="str">
        <f>IF(Projetos!B6="","",Projetos!B6)</f>
        <v>Projeto Alpha</v>
      </c>
      <c r="F40" s="15">
        <f>IF(E40="","",SUMIFS(Apontamentos!$M$6:$M$400,Apontamentos!$D$6:$D$400,E40,Apontamentos!$A$6:$A$400,"&gt;="&amp;EOMONTH($B$5,-1)+1,Apontamentos!$A$6:$A$400,"&lt;"&amp;EOMONTH($B$5,0)+1))</f>
        <v>13.5</v>
      </c>
      <c r="G40" s="15">
        <f>IF(E40="","",SUMIFS(Apontamentos!$I$6:$I$400,Apontamentos!$D$6:$D$400,E40,Apontamentos!$A$6:$A$400,"&gt;="&amp;EOMONTH($B$5,-1)+1,Apontamentos!$A$6:$A$400,"&lt;"&amp;EOMONTH($B$5,0)+1))</f>
        <v>1282.5</v>
      </c>
    </row>
    <row r="41">
      <c r="A41" s="15" t="str">
        <f>IF(Colaboradores!A7="","",Colaboradores!A7&amp;" · "&amp;Colaboradores!B7)</f>
        <v>002 · Bruno Lima</v>
      </c>
      <c r="B41" s="15">
        <f>IF(A41="","",SUMIFS(Jornada!$I$6:$I$300,Jornada!$B$6:$B$300,Colaboradores!A7,Jornada!$A$6:$A$300,"&gt;="&amp;EOMONTH($B$5,-1)+1,Jornada!$A$6:$A$300,"&lt;"&amp;EOMONTH($B$5,0)+1))</f>
        <v>8.5</v>
      </c>
      <c r="C41" s="15">
        <f>IF(A41="","",SUMIFS(Jornada!$K$6:$K$300,Jornada!$B$6:$B$300,Colaboradores!A7,Jornada!$A$6:$A$300,"&gt;="&amp;EOMONTH($B$5,-1)+1,Jornada!$A$6:$A$300,"&lt;"&amp;EOMONTH($B$5,0)+1))</f>
        <v>-0.3</v>
      </c>
      <c r="D41" s="4" t="s">
        <v>80</v>
      </c>
      <c r="E41" s="15" t="str">
        <f>IF(Projetos!B7="","",Projetos!B7)</f>
        <v>Rotina Operacional</v>
      </c>
      <c r="F41" s="15">
        <f>IF(E41="","",SUMIFS(Apontamentos!$M$6:$M$400,Apontamentos!$D$6:$D$400,E41,Apontamentos!$A$6:$A$400,"&gt;="&amp;EOMONTH($B$5,-1)+1,Apontamentos!$A$6:$A$400,"&lt;"&amp;EOMONTH($B$5,0)+1))</f>
        <v>16.3</v>
      </c>
      <c r="G41" s="15">
        <f>IF(E41="","",SUMIFS(Apontamentos!$I$6:$I$400,Apontamentos!$D$6:$D$400,E41,Apontamentos!$A$6:$A$400,"&gt;="&amp;EOMONTH($B$5,-1)+1,Apontamentos!$A$6:$A$400,"&lt;"&amp;EOMONTH($B$5,0)+1))</f>
        <v>0</v>
      </c>
    </row>
    <row r="42">
      <c r="A42" s="15" t="str">
        <f>IF(Colaboradores!A8="","",Colaboradores!A8&amp;" · "&amp;Colaboradores!B8)</f>
        <v>003 · Carla Mendes</v>
      </c>
      <c r="B42" s="15">
        <f>IF(A42="","",SUMIFS(Jornada!$I$6:$I$300,Jornada!$B$6:$B$300,Colaboradores!A8,Jornada!$A$6:$A$300,"&gt;="&amp;EOMONTH($B$5,-1)+1,Jornada!$A$6:$A$300,"&lt;"&amp;EOMONTH($B$5,0)+1))</f>
        <v>7.5</v>
      </c>
      <c r="C42" s="15">
        <f>IF(A42="","",SUMIFS(Jornada!$K$6:$K$300,Jornada!$B$6:$B$300,Colaboradores!A8,Jornada!$A$6:$A$300,"&gt;="&amp;EOMONTH($B$5,-1)+1,Jornada!$A$6:$A$300,"&lt;"&amp;EOMONTH($B$5,0)+1))</f>
        <v>-1.3</v>
      </c>
      <c r="D42" s="4" t="s">
        <v>80</v>
      </c>
      <c r="E42" s="15" t="str">
        <f>IF(Projetos!B8="","",Projetos!B8)</f>
        <v>Manutenção Preventiva</v>
      </c>
      <c r="F42" s="15">
        <f>IF(E42="","",SUMIFS(Apontamentos!$M$6:$M$400,Apontamentos!$D$6:$D$400,E42,Apontamentos!$A$6:$A$400,"&gt;="&amp;EOMONTH($B$5,-1)+1,Apontamentos!$A$6:$A$400,"&lt;"&amp;EOMONTH($B$5,0)+1))</f>
        <v>8.5</v>
      </c>
      <c r="G42" s="15">
        <f>IF(E42="","",SUMIFS(Apontamentos!$I$6:$I$400,Apontamentos!$D$6:$D$400,E42,Apontamentos!$A$6:$A$400,"&gt;="&amp;EOMONTH($B$5,-1)+1,Apontamentos!$A$6:$A$400,"&lt;"&amp;EOMONTH($B$5,0)+1))</f>
        <v>0</v>
      </c>
    </row>
    <row r="43">
      <c r="A43" s="15" t="str">
        <f>IF(Colaboradores!A9="","",Colaboradores!A9&amp;" · "&amp;Colaboradores!B9)</f>
        <v>004 · Diego Alves</v>
      </c>
      <c r="B43" s="15">
        <f>IF(A43="","",SUMIFS(Jornada!$I$6:$I$300,Jornada!$B$6:$B$300,Colaboradores!A9,Jornada!$A$6:$A$300,"&gt;="&amp;EOMONTH($B$5,-1)+1,Jornada!$A$6:$A$300,"&lt;"&amp;EOMONTH($B$5,0)+1))</f>
        <v>16.75</v>
      </c>
      <c r="C43" s="15">
        <f>IF(A43="","",SUMIFS(Jornada!$K$6:$K$300,Jornada!$B$6:$B$300,Colaboradores!A9,Jornada!$A$6:$A$300,"&gt;="&amp;EOMONTH($B$5,-1)+1,Jornada!$A$6:$A$300,"&lt;"&amp;EOMONTH($B$5,0)+1))</f>
        <v>0.75</v>
      </c>
      <c r="D43" s="4" t="s">
        <v>80</v>
      </c>
      <c r="E43" s="15" t="str">
        <f>IF(Projetos!B9="","",Projetos!B9)</f>
        <v>Consultoria SHE</v>
      </c>
      <c r="F43" s="15">
        <f>IF(E43="","",SUMIFS(Apontamentos!$M$6:$M$400,Apontamentos!$D$6:$D$400,E43,Apontamentos!$A$6:$A$400,"&gt;="&amp;EOMONTH($B$5,-1)+1,Apontamentos!$A$6:$A$400,"&lt;"&amp;EOMONTH($B$5,0)+1))</f>
        <v>10</v>
      </c>
      <c r="G43" s="15">
        <f>IF(E43="","",SUMIFS(Apontamentos!$I$6:$I$400,Apontamentos!$D$6:$D$400,E43,Apontamentos!$A$6:$A$400,"&gt;="&amp;EOMONTH($B$5,-1)+1,Apontamentos!$A$6:$A$400,"&lt;"&amp;EOMONTH($B$5,0)+1))</f>
        <v>1100</v>
      </c>
    </row>
    <row r="44">
      <c r="A44" s="15" t="str">
        <f>IF(Colaboradores!A10="","",Colaboradores!A10&amp;" · "&amp;Colaboradores!B10)</f>
        <v>005 · Elisa Rocha</v>
      </c>
      <c r="B44" s="15">
        <f>IF(A44="","",SUMIFS(Jornada!$I$6:$I$300,Jornada!$B$6:$B$300,Colaboradores!A10,Jornada!$A$6:$A$300,"&gt;="&amp;EOMONTH($B$5,-1)+1,Jornada!$A$6:$A$300,"&lt;"&amp;EOMONTH($B$5,0)+1))</f>
        <v>10</v>
      </c>
      <c r="C44" s="15">
        <f>IF(A44="","",SUMIFS(Jornada!$K$6:$K$300,Jornada!$B$6:$B$300,Colaboradores!A10,Jornada!$A$6:$A$300,"&gt;="&amp;EOMONTH($B$5,-1)+1,Jornada!$A$6:$A$300,"&lt;"&amp;EOMONTH($B$5,0)+1))</f>
        <v>1.2</v>
      </c>
      <c r="D44" s="4" t="s">
        <v>80</v>
      </c>
      <c r="E44" s="15" t="str">
        <f>IF(Projetos!B10="","",Projetos!B10)</f>
        <v>Gestão Interna</v>
      </c>
      <c r="F44" s="15">
        <f>IF(E44="","",SUMIFS(Apontamentos!$M$6:$M$400,Apontamentos!$D$6:$D$400,E44,Apontamentos!$A$6:$A$400,"&gt;="&amp;EOMONTH($B$5,-1)+1,Apontamentos!$A$6:$A$400,"&lt;"&amp;EOMONTH($B$5,0)+1))</f>
        <v>3.25</v>
      </c>
      <c r="G44" s="15">
        <f>IF(E44="","",SUMIFS(Apontamentos!$I$6:$I$400,Apontamentos!$D$6:$D$400,E44,Apontamentos!$A$6:$A$400,"&gt;="&amp;EOMONTH($B$5,-1)+1,Apontamentos!$A$6:$A$400,"&lt;"&amp;EOMONTH($B$5,0)+1))</f>
        <v>0</v>
      </c>
    </row>
    <row r="45">
      <c r="A45" s="15" t="str">
        <f>IF(Colaboradores!A11="","",Colaboradores!A11&amp;" · "&amp;Colaboradores!B11)</f>
        <v/>
      </c>
      <c r="B45" s="15" t="str">
        <f>IF(A45="","",SUMIFS(Jornada!$I$6:$I$300,Jornada!$B$6:$B$300,Colaboradores!A11,Jornada!$A$6:$A$300,"&gt;="&amp;EOMONTH($B$5,-1)+1,Jornada!$A$6:$A$300,"&lt;"&amp;EOMONTH($B$5,0)+1))</f>
        <v/>
      </c>
      <c r="C45" s="15" t="str">
        <f>IF(A45="","",SUMIFS(Jornada!$K$6:$K$300,Jornada!$B$6:$B$300,Colaboradores!A11,Jornada!$A$6:$A$300,"&gt;="&amp;EOMONTH($B$5,-1)+1,Jornada!$A$6:$A$300,"&lt;"&amp;EOMONTH($B$5,0)+1))</f>
        <v/>
      </c>
      <c r="D45" s="4" t="s">
        <v>80</v>
      </c>
      <c r="E45" s="15" t="str">
        <f>IF(Projetos!B11="","",Projetos!B11)</f>
        <v/>
      </c>
      <c r="F45" s="15" t="str">
        <f>IF(E45="","",SUMIFS(Apontamentos!$M$6:$M$400,Apontamentos!$D$6:$D$400,E45,Apontamentos!$A$6:$A$400,"&gt;="&amp;EOMONTH($B$5,-1)+1,Apontamentos!$A$6:$A$400,"&lt;"&amp;EOMONTH($B$5,0)+1))</f>
        <v/>
      </c>
      <c r="G45" s="15" t="str">
        <f>IF(E45="","",SUMIFS(Apontamentos!$I$6:$I$400,Apontamentos!$D$6:$D$400,E45,Apontamentos!$A$6:$A$400,"&gt;="&amp;EOMONTH($B$5,-1)+1,Apontamentos!$A$6:$A$400,"&lt;"&amp;EOMONTH($B$5,0)+1))</f>
        <v/>
      </c>
    </row>
    <row r="46">
      <c r="A46" s="15" t="str">
        <f>IF(Colaboradores!A12="","",Colaboradores!A12&amp;" · "&amp;Colaboradores!B12)</f>
        <v/>
      </c>
      <c r="B46" s="15" t="str">
        <f>IF(A46="","",SUMIFS(Jornada!$I$6:$I$300,Jornada!$B$6:$B$300,Colaboradores!A12,Jornada!$A$6:$A$300,"&gt;="&amp;EOMONTH($B$5,-1)+1,Jornada!$A$6:$A$300,"&lt;"&amp;EOMONTH($B$5,0)+1))</f>
        <v/>
      </c>
      <c r="C46" s="15" t="str">
        <f>IF(A46="","",SUMIFS(Jornada!$K$6:$K$300,Jornada!$B$6:$B$300,Colaboradores!A12,Jornada!$A$6:$A$300,"&gt;="&amp;EOMONTH($B$5,-1)+1,Jornada!$A$6:$A$300,"&lt;"&amp;EOMONTH($B$5,0)+1))</f>
        <v/>
      </c>
      <c r="D46" s="4" t="s">
        <v>80</v>
      </c>
      <c r="E46" s="15" t="str">
        <f>IF(Projetos!B12="","",Projetos!B12)</f>
        <v/>
      </c>
      <c r="F46" s="15" t="str">
        <f>IF(E46="","",SUMIFS(Apontamentos!$M$6:$M$400,Apontamentos!$D$6:$D$400,E46,Apontamentos!$A$6:$A$400,"&gt;="&amp;EOMONTH($B$5,-1)+1,Apontamentos!$A$6:$A$400,"&lt;"&amp;EOMONTH($B$5,0)+1))</f>
        <v/>
      </c>
      <c r="G46" s="15" t="str">
        <f>IF(E46="","",SUMIFS(Apontamentos!$I$6:$I$400,Apontamentos!$D$6:$D$400,E46,Apontamentos!$A$6:$A$400,"&gt;="&amp;EOMONTH($B$5,-1)+1,Apontamentos!$A$6:$A$400,"&lt;"&amp;EOMONTH($B$5,0)+1))</f>
        <v/>
      </c>
    </row>
    <row r="47">
      <c r="A47" s="15" t="str">
        <f>IF(Colaboradores!A13="","",Colaboradores!A13&amp;" · "&amp;Colaboradores!B13)</f>
        <v/>
      </c>
      <c r="B47" s="15" t="str">
        <f>IF(A47="","",SUMIFS(Jornada!$I$6:$I$300,Jornada!$B$6:$B$300,Colaboradores!A13,Jornada!$A$6:$A$300,"&gt;="&amp;EOMONTH($B$5,-1)+1,Jornada!$A$6:$A$300,"&lt;"&amp;EOMONTH($B$5,0)+1))</f>
        <v/>
      </c>
      <c r="C47" s="15" t="str">
        <f>IF(A47="","",SUMIFS(Jornada!$K$6:$K$300,Jornada!$B$6:$B$300,Colaboradores!A13,Jornada!$A$6:$A$300,"&gt;="&amp;EOMONTH($B$5,-1)+1,Jornada!$A$6:$A$300,"&lt;"&amp;EOMONTH($B$5,0)+1))</f>
        <v/>
      </c>
      <c r="D47" s="4" t="s">
        <v>80</v>
      </c>
      <c r="E47" s="15" t="str">
        <f>IF(Projetos!B13="","",Projetos!B13)</f>
        <v/>
      </c>
      <c r="F47" s="15" t="str">
        <f>IF(E47="","",SUMIFS(Apontamentos!$M$6:$M$400,Apontamentos!$D$6:$D$400,E47,Apontamentos!$A$6:$A$400,"&gt;="&amp;EOMONTH($B$5,-1)+1,Apontamentos!$A$6:$A$400,"&lt;"&amp;EOMONTH($B$5,0)+1))</f>
        <v/>
      </c>
      <c r="G47" s="15" t="str">
        <f>IF(E47="","",SUMIFS(Apontamentos!$I$6:$I$400,Apontamentos!$D$6:$D$400,E47,Apontamentos!$A$6:$A$400,"&gt;="&amp;EOMONTH($B$5,-1)+1,Apontamentos!$A$6:$A$400,"&lt;"&amp;EOMONTH($B$5,0)+1))</f>
        <v/>
      </c>
    </row>
    <row r="48">
      <c r="A48" s="15" t="str">
        <f>IF(Colaboradores!A14="","",Colaboradores!A14&amp;" · "&amp;Colaboradores!B14)</f>
        <v/>
      </c>
      <c r="B48" s="15" t="str">
        <f>IF(A48="","",SUMIFS(Jornada!$I$6:$I$300,Jornada!$B$6:$B$300,Colaboradores!A14,Jornada!$A$6:$A$300,"&gt;="&amp;EOMONTH($B$5,-1)+1,Jornada!$A$6:$A$300,"&lt;"&amp;EOMONTH($B$5,0)+1))</f>
        <v/>
      </c>
      <c r="C48" s="15" t="str">
        <f>IF(A48="","",SUMIFS(Jornada!$K$6:$K$300,Jornada!$B$6:$B$300,Colaboradores!A14,Jornada!$A$6:$A$300,"&gt;="&amp;EOMONTH($B$5,-1)+1,Jornada!$A$6:$A$300,"&lt;"&amp;EOMONTH($B$5,0)+1))</f>
        <v/>
      </c>
      <c r="D48" s="4" t="s">
        <v>80</v>
      </c>
      <c r="E48" s="15" t="str">
        <f>IF(Projetos!B14="","",Projetos!B14)</f>
        <v/>
      </c>
      <c r="F48" s="15" t="str">
        <f>IF(E48="","",SUMIFS(Apontamentos!$M$6:$M$400,Apontamentos!$D$6:$D$400,E48,Apontamentos!$A$6:$A$400,"&gt;="&amp;EOMONTH($B$5,-1)+1,Apontamentos!$A$6:$A$400,"&lt;"&amp;EOMONTH($B$5,0)+1))</f>
        <v/>
      </c>
      <c r="G48" s="15" t="str">
        <f>IF(E48="","",SUMIFS(Apontamentos!$I$6:$I$400,Apontamentos!$D$6:$D$400,E48,Apontamentos!$A$6:$A$400,"&gt;="&amp;EOMONTH($B$5,-1)+1,Apontamentos!$A$6:$A$400,"&lt;"&amp;EOMONTH($B$5,0)+1))</f>
        <v/>
      </c>
    </row>
    <row r="49">
      <c r="A49" s="15" t="str">
        <f>IF(Colaboradores!A15="","",Colaboradores!A15&amp;" · "&amp;Colaboradores!B15)</f>
        <v/>
      </c>
      <c r="B49" s="15" t="str">
        <f>IF(A49="","",SUMIFS(Jornada!$I$6:$I$300,Jornada!$B$6:$B$300,Colaboradores!A15,Jornada!$A$6:$A$300,"&gt;="&amp;EOMONTH($B$5,-1)+1,Jornada!$A$6:$A$300,"&lt;"&amp;EOMONTH($B$5,0)+1))</f>
        <v/>
      </c>
      <c r="C49" s="15" t="str">
        <f>IF(A49="","",SUMIFS(Jornada!$K$6:$K$300,Jornada!$B$6:$B$300,Colaboradores!A15,Jornada!$A$6:$A$300,"&gt;="&amp;EOMONTH($B$5,-1)+1,Jornada!$A$6:$A$300,"&lt;"&amp;EOMONTH($B$5,0)+1))</f>
        <v/>
      </c>
      <c r="D49" s="4" t="s">
        <v>80</v>
      </c>
      <c r="E49" s="15" t="str">
        <f>IF(Projetos!B15="","",Projetos!B15)</f>
        <v/>
      </c>
      <c r="F49" s="15" t="str">
        <f>IF(E49="","",SUMIFS(Apontamentos!$M$6:$M$400,Apontamentos!$D$6:$D$400,E49,Apontamentos!$A$6:$A$400,"&gt;="&amp;EOMONTH($B$5,-1)+1,Apontamentos!$A$6:$A$400,"&lt;"&amp;EOMONTH($B$5,0)+1))</f>
        <v/>
      </c>
      <c r="G49" s="15" t="str">
        <f>IF(E49="","",SUMIFS(Apontamentos!$I$6:$I$400,Apontamentos!$D$6:$D$400,E49,Apontamentos!$A$6:$A$400,"&gt;="&amp;EOMONTH($B$5,-1)+1,Apontamentos!$A$6:$A$400,"&lt;"&amp;EOMONTH($B$5,0)+1))</f>
        <v/>
      </c>
    </row>
    <row r="50">
      <c r="A50" s="15" t="str">
        <f>IF(Colaboradores!A16="","",Colaboradores!A16&amp;" · "&amp;Colaboradores!B16)</f>
        <v/>
      </c>
      <c r="B50" s="15" t="str">
        <f>IF(A50="","",SUMIFS(Jornada!$I$6:$I$300,Jornada!$B$6:$B$300,Colaboradores!A16,Jornada!$A$6:$A$300,"&gt;="&amp;EOMONTH($B$5,-1)+1,Jornada!$A$6:$A$300,"&lt;"&amp;EOMONTH($B$5,0)+1))</f>
        <v/>
      </c>
      <c r="C50" s="15" t="str">
        <f>IF(A50="","",SUMIFS(Jornada!$K$6:$K$300,Jornada!$B$6:$B$300,Colaboradores!A16,Jornada!$A$6:$A$300,"&gt;="&amp;EOMONTH($B$5,-1)+1,Jornada!$A$6:$A$300,"&lt;"&amp;EOMONTH($B$5,0)+1))</f>
        <v/>
      </c>
      <c r="D50" s="4" t="s">
        <v>80</v>
      </c>
      <c r="E50" s="15" t="str">
        <f>IF(Projetos!B16="","",Projetos!B16)</f>
        <v/>
      </c>
      <c r="F50" s="15" t="str">
        <f>IF(E50="","",SUMIFS(Apontamentos!$M$6:$M$400,Apontamentos!$D$6:$D$400,E50,Apontamentos!$A$6:$A$400,"&gt;="&amp;EOMONTH($B$5,-1)+1,Apontamentos!$A$6:$A$400,"&lt;"&amp;EOMONTH($B$5,0)+1))</f>
        <v/>
      </c>
      <c r="G50" s="15" t="str">
        <f>IF(E50="","",SUMIFS(Apontamentos!$I$6:$I$400,Apontamentos!$D$6:$D$400,E50,Apontamentos!$A$6:$A$400,"&gt;="&amp;EOMONTH($B$5,-1)+1,Apontamentos!$A$6:$A$400,"&lt;"&amp;EOMONTH($B$5,0)+1))</f>
        <v/>
      </c>
    </row>
    <row r="51">
      <c r="A51" s="15" t="str">
        <f>IF(Colaboradores!A17="","",Colaboradores!A17&amp;" · "&amp;Colaboradores!B17)</f>
        <v/>
      </c>
      <c r="B51" s="15" t="str">
        <f>IF(A51="","",SUMIFS(Jornada!$I$6:$I$300,Jornada!$B$6:$B$300,Colaboradores!A17,Jornada!$A$6:$A$300,"&gt;="&amp;EOMONTH($B$5,-1)+1,Jornada!$A$6:$A$300,"&lt;"&amp;EOMONTH($B$5,0)+1))</f>
        <v/>
      </c>
      <c r="C51" s="15" t="str">
        <f>IF(A51="","",SUMIFS(Jornada!$K$6:$K$300,Jornada!$B$6:$B$300,Colaboradores!A17,Jornada!$A$6:$A$300,"&gt;="&amp;EOMONTH($B$5,-1)+1,Jornada!$A$6:$A$300,"&lt;"&amp;EOMONTH($B$5,0)+1))</f>
        <v/>
      </c>
      <c r="D51" s="4" t="s">
        <v>80</v>
      </c>
      <c r="E51" s="15" t="str">
        <f>IF(Projetos!B17="","",Projetos!B17)</f>
        <v/>
      </c>
      <c r="F51" s="15" t="str">
        <f>IF(E51="","",SUMIFS(Apontamentos!$M$6:$M$400,Apontamentos!$D$6:$D$400,E51,Apontamentos!$A$6:$A$400,"&gt;="&amp;EOMONTH($B$5,-1)+1,Apontamentos!$A$6:$A$400,"&lt;"&amp;EOMONTH($B$5,0)+1))</f>
        <v/>
      </c>
      <c r="G51" s="15" t="str">
        <f>IF(E51="","",SUMIFS(Apontamentos!$I$6:$I$400,Apontamentos!$D$6:$D$400,E51,Apontamentos!$A$6:$A$400,"&gt;="&amp;EOMONTH($B$5,-1)+1,Apontamentos!$A$6:$A$400,"&lt;"&amp;EOMONTH($B$5,0)+1))</f>
        <v/>
      </c>
    </row>
    <row r="52">
      <c r="A52" s="15" t="str">
        <f>IF(Colaboradores!A18="","",Colaboradores!A18&amp;" · "&amp;Colaboradores!B18)</f>
        <v/>
      </c>
      <c r="B52" s="15" t="str">
        <f>IF(A52="","",SUMIFS(Jornada!$I$6:$I$300,Jornada!$B$6:$B$300,Colaboradores!A18,Jornada!$A$6:$A$300,"&gt;="&amp;EOMONTH($B$5,-1)+1,Jornada!$A$6:$A$300,"&lt;"&amp;EOMONTH($B$5,0)+1))</f>
        <v/>
      </c>
      <c r="C52" s="15" t="str">
        <f>IF(A52="","",SUMIFS(Jornada!$K$6:$K$300,Jornada!$B$6:$B$300,Colaboradores!A18,Jornada!$A$6:$A$300,"&gt;="&amp;EOMONTH($B$5,-1)+1,Jornada!$A$6:$A$300,"&lt;"&amp;EOMONTH($B$5,0)+1))</f>
        <v/>
      </c>
      <c r="D52" s="4" t="s">
        <v>80</v>
      </c>
      <c r="E52" s="15" t="str">
        <f>IF(Projetos!B18="","",Projetos!B18)</f>
        <v/>
      </c>
      <c r="F52" s="15" t="str">
        <f>IF(E52="","",SUMIFS(Apontamentos!$M$6:$M$400,Apontamentos!$D$6:$D$400,E52,Apontamentos!$A$6:$A$400,"&gt;="&amp;EOMONTH($B$5,-1)+1,Apontamentos!$A$6:$A$400,"&lt;"&amp;EOMONTH($B$5,0)+1))</f>
        <v/>
      </c>
      <c r="G52" s="15" t="str">
        <f>IF(E52="","",SUMIFS(Apontamentos!$I$6:$I$400,Apontamentos!$D$6:$D$400,E52,Apontamentos!$A$6:$A$400,"&gt;="&amp;EOMONTH($B$5,-1)+1,Apontamentos!$A$6:$A$400,"&lt;"&amp;EOMONTH($B$5,0)+1))</f>
        <v/>
      </c>
    </row>
    <row r="53">
      <c r="A53" s="15" t="str">
        <f>IF(Colaboradores!A19="","",Colaboradores!A19&amp;" · "&amp;Colaboradores!B19)</f>
        <v/>
      </c>
      <c r="B53" s="15" t="str">
        <f>IF(A53="","",SUMIFS(Jornada!$I$6:$I$300,Jornada!$B$6:$B$300,Colaboradores!A19,Jornada!$A$6:$A$300,"&gt;="&amp;EOMONTH($B$5,-1)+1,Jornada!$A$6:$A$300,"&lt;"&amp;EOMONTH($B$5,0)+1))</f>
        <v/>
      </c>
      <c r="C53" s="15" t="str">
        <f>IF(A53="","",SUMIFS(Jornada!$K$6:$K$300,Jornada!$B$6:$B$300,Colaboradores!A19,Jornada!$A$6:$A$300,"&gt;="&amp;EOMONTH($B$5,-1)+1,Jornada!$A$6:$A$300,"&lt;"&amp;EOMONTH($B$5,0)+1))</f>
        <v/>
      </c>
      <c r="D53" s="4" t="s">
        <v>80</v>
      </c>
      <c r="E53" s="15" t="str">
        <f>IF(Projetos!B19="","",Projetos!B19)</f>
        <v/>
      </c>
      <c r="F53" s="15" t="str">
        <f>IF(E53="","",SUMIFS(Apontamentos!$M$6:$M$400,Apontamentos!$D$6:$D$400,E53,Apontamentos!$A$6:$A$400,"&gt;="&amp;EOMONTH($B$5,-1)+1,Apontamentos!$A$6:$A$400,"&lt;"&amp;EOMONTH($B$5,0)+1))</f>
        <v/>
      </c>
      <c r="G53" s="15" t="str">
        <f>IF(E53="","",SUMIFS(Apontamentos!$I$6:$I$400,Apontamentos!$D$6:$D$400,E53,Apontamentos!$A$6:$A$400,"&gt;="&amp;EOMONTH($B$5,-1)+1,Apontamentos!$A$6:$A$400,"&lt;"&amp;EOMONTH($B$5,0)+1))</f>
        <v/>
      </c>
    </row>
    <row r="54">
      <c r="A54" s="15" t="str">
        <f>IF(Colaboradores!A20="","",Colaboradores!A20&amp;" · "&amp;Colaboradores!B20)</f>
        <v/>
      </c>
      <c r="B54" s="15" t="str">
        <f>IF(A54="","",SUMIFS(Jornada!$I$6:$I$300,Jornada!$B$6:$B$300,Colaboradores!A20,Jornada!$A$6:$A$300,"&gt;="&amp;EOMONTH($B$5,-1)+1,Jornada!$A$6:$A$300,"&lt;"&amp;EOMONTH($B$5,0)+1))</f>
        <v/>
      </c>
      <c r="C54" s="15" t="str">
        <f>IF(A54="","",SUMIFS(Jornada!$K$6:$K$300,Jornada!$B$6:$B$300,Colaboradores!A20,Jornada!$A$6:$A$300,"&gt;="&amp;EOMONTH($B$5,-1)+1,Jornada!$A$6:$A$300,"&lt;"&amp;EOMONTH($B$5,0)+1))</f>
        <v/>
      </c>
      <c r="D54" s="4" t="s">
        <v>80</v>
      </c>
      <c r="E54" s="15" t="str">
        <f>IF(Projetos!B20="","",Projetos!B20)</f>
        <v/>
      </c>
      <c r="F54" s="15" t="str">
        <f>IF(E54="","",SUMIFS(Apontamentos!$M$6:$M$400,Apontamentos!$D$6:$D$400,E54,Apontamentos!$A$6:$A$400,"&gt;="&amp;EOMONTH($B$5,-1)+1,Apontamentos!$A$6:$A$400,"&lt;"&amp;EOMONTH($B$5,0)+1))</f>
        <v/>
      </c>
      <c r="G54" s="15" t="str">
        <f>IF(E54="","",SUMIFS(Apontamentos!$I$6:$I$400,Apontamentos!$D$6:$D$400,E54,Apontamentos!$A$6:$A$400,"&gt;="&amp;EOMONTH($B$5,-1)+1,Apontamentos!$A$6:$A$400,"&lt;"&amp;EOMONTH($B$5,0)+1))</f>
        <v/>
      </c>
    </row>
    <row r="55">
      <c r="A55" s="15" t="str">
        <f>IF(Colaboradores!A21="","",Colaboradores!A21&amp;" · "&amp;Colaboradores!B21)</f>
        <v/>
      </c>
      <c r="B55" s="15" t="str">
        <f>IF(A55="","",SUMIFS(Jornada!$I$6:$I$300,Jornada!$B$6:$B$300,Colaboradores!A21,Jornada!$A$6:$A$300,"&gt;="&amp;EOMONTH($B$5,-1)+1,Jornada!$A$6:$A$300,"&lt;"&amp;EOMONTH($B$5,0)+1))</f>
        <v/>
      </c>
      <c r="C55" s="15" t="str">
        <f>IF(A55="","",SUMIFS(Jornada!$K$6:$K$300,Jornada!$B$6:$B$300,Colaboradores!A21,Jornada!$A$6:$A$300,"&gt;="&amp;EOMONTH($B$5,-1)+1,Jornada!$A$6:$A$300,"&lt;"&amp;EOMONTH($B$5,0)+1))</f>
        <v/>
      </c>
      <c r="D55" s="4" t="s">
        <v>80</v>
      </c>
      <c r="E55" s="15" t="str">
        <f>IF(Projetos!B21="","",Projetos!B21)</f>
        <v/>
      </c>
      <c r="F55" s="15" t="str">
        <f>IF(E55="","",SUMIFS(Apontamentos!$M$6:$M$400,Apontamentos!$D$6:$D$400,E55,Apontamentos!$A$6:$A$400,"&gt;="&amp;EOMONTH($B$5,-1)+1,Apontamentos!$A$6:$A$400,"&lt;"&amp;EOMONTH($B$5,0)+1))</f>
        <v/>
      </c>
      <c r="G55" s="15" t="str">
        <f>IF(E55="","",SUMIFS(Apontamentos!$I$6:$I$400,Apontamentos!$D$6:$D$400,E55,Apontamentos!$A$6:$A$400,"&gt;="&amp;EOMONTH($B$5,-1)+1,Apontamentos!$A$6:$A$400,"&lt;"&amp;EOMONTH($B$5,0)+1))</f>
        <v/>
      </c>
    </row>
    <row r="56">
      <c r="A56" s="15" t="str">
        <f>IF(Colaboradores!A22="","",Colaboradores!A22&amp;" · "&amp;Colaboradores!B22)</f>
        <v/>
      </c>
      <c r="B56" s="15" t="str">
        <f>IF(A56="","",SUMIFS(Jornada!$I$6:$I$300,Jornada!$B$6:$B$300,Colaboradores!A22,Jornada!$A$6:$A$300,"&gt;="&amp;EOMONTH($B$5,-1)+1,Jornada!$A$6:$A$300,"&lt;"&amp;EOMONTH($B$5,0)+1))</f>
        <v/>
      </c>
      <c r="C56" s="15" t="str">
        <f>IF(A56="","",SUMIFS(Jornada!$K$6:$K$300,Jornada!$B$6:$B$300,Colaboradores!A22,Jornada!$A$6:$A$300,"&gt;="&amp;EOMONTH($B$5,-1)+1,Jornada!$A$6:$A$300,"&lt;"&amp;EOMONTH($B$5,0)+1))</f>
        <v/>
      </c>
      <c r="D56" s="4" t="s">
        <v>80</v>
      </c>
      <c r="E56" s="15" t="str">
        <f>IF(Projetos!B22="","",Projetos!B22)</f>
        <v/>
      </c>
      <c r="F56" s="15" t="str">
        <f>IF(E56="","",SUMIFS(Apontamentos!$M$6:$M$400,Apontamentos!$D$6:$D$400,E56,Apontamentos!$A$6:$A$400,"&gt;="&amp;EOMONTH($B$5,-1)+1,Apontamentos!$A$6:$A$400,"&lt;"&amp;EOMONTH($B$5,0)+1))</f>
        <v/>
      </c>
      <c r="G56" s="15" t="str">
        <f>IF(E56="","",SUMIFS(Apontamentos!$I$6:$I$400,Apontamentos!$D$6:$D$400,E56,Apontamentos!$A$6:$A$400,"&gt;="&amp;EOMONTH($B$5,-1)+1,Apontamentos!$A$6:$A$400,"&lt;"&amp;EOMONTH($B$5,0)+1))</f>
        <v/>
      </c>
    </row>
    <row r="57">
      <c r="A57" s="15" t="str">
        <f>IF(Colaboradores!A23="","",Colaboradores!A23&amp;" · "&amp;Colaboradores!B23)</f>
        <v/>
      </c>
      <c r="B57" s="15" t="str">
        <f>IF(A57="","",SUMIFS(Jornada!$I$6:$I$300,Jornada!$B$6:$B$300,Colaboradores!A23,Jornada!$A$6:$A$300,"&gt;="&amp;EOMONTH($B$5,-1)+1,Jornada!$A$6:$A$300,"&lt;"&amp;EOMONTH($B$5,0)+1))</f>
        <v/>
      </c>
      <c r="C57" s="15" t="str">
        <f>IF(A57="","",SUMIFS(Jornada!$K$6:$K$300,Jornada!$B$6:$B$300,Colaboradores!A23,Jornada!$A$6:$A$300,"&gt;="&amp;EOMONTH($B$5,-1)+1,Jornada!$A$6:$A$300,"&lt;"&amp;EOMONTH($B$5,0)+1))</f>
        <v/>
      </c>
      <c r="D57" s="4" t="s">
        <v>80</v>
      </c>
      <c r="E57" s="15" t="str">
        <f>IF(Projetos!B23="","",Projetos!B23)</f>
        <v/>
      </c>
      <c r="F57" s="15" t="str">
        <f>IF(E57="","",SUMIFS(Apontamentos!$M$6:$M$400,Apontamentos!$D$6:$D$400,E57,Apontamentos!$A$6:$A$400,"&gt;="&amp;EOMONTH($B$5,-1)+1,Apontamentos!$A$6:$A$400,"&lt;"&amp;EOMONTH($B$5,0)+1))</f>
        <v/>
      </c>
      <c r="G57" s="15" t="str">
        <f>IF(E57="","",SUMIFS(Apontamentos!$I$6:$I$400,Apontamentos!$D$6:$D$400,E57,Apontamentos!$A$6:$A$400,"&gt;="&amp;EOMONTH($B$5,-1)+1,Apontamentos!$A$6:$A$400,"&lt;"&amp;EOMONTH($B$5,0)+1))</f>
        <v/>
      </c>
    </row>
    <row r="58">
      <c r="A58" s="15" t="str">
        <f>IF(Colaboradores!A24="","",Colaboradores!A24&amp;" · "&amp;Colaboradores!B24)</f>
        <v/>
      </c>
      <c r="B58" s="15" t="str">
        <f>IF(A58="","",SUMIFS(Jornada!$I$6:$I$300,Jornada!$B$6:$B$300,Colaboradores!A24,Jornada!$A$6:$A$300,"&gt;="&amp;EOMONTH($B$5,-1)+1,Jornada!$A$6:$A$300,"&lt;"&amp;EOMONTH($B$5,0)+1))</f>
        <v/>
      </c>
      <c r="C58" s="15" t="str">
        <f>IF(A58="","",SUMIFS(Jornada!$K$6:$K$300,Jornada!$B$6:$B$300,Colaboradores!A24,Jornada!$A$6:$A$300,"&gt;="&amp;EOMONTH($B$5,-1)+1,Jornada!$A$6:$A$300,"&lt;"&amp;EOMONTH($B$5,0)+1))</f>
        <v/>
      </c>
      <c r="D58" s="4" t="s">
        <v>80</v>
      </c>
      <c r="E58" s="15" t="str">
        <f>IF(Projetos!B24="","",Projetos!B24)</f>
        <v/>
      </c>
      <c r="F58" s="15" t="str">
        <f>IF(E58="","",SUMIFS(Apontamentos!$M$6:$M$400,Apontamentos!$D$6:$D$400,E58,Apontamentos!$A$6:$A$400,"&gt;="&amp;EOMONTH($B$5,-1)+1,Apontamentos!$A$6:$A$400,"&lt;"&amp;EOMONTH($B$5,0)+1))</f>
        <v/>
      </c>
      <c r="G58" s="15" t="str">
        <f>IF(E58="","",SUMIFS(Apontamentos!$I$6:$I$400,Apontamentos!$D$6:$D$400,E58,Apontamentos!$A$6:$A$400,"&gt;="&amp;EOMONTH($B$5,-1)+1,Apontamentos!$A$6:$A$400,"&lt;"&amp;EOMONTH($B$5,0)+1))</f>
        <v/>
      </c>
    </row>
    <row r="59">
      <c r="A59" s="15" t="str">
        <f>IF(Colaboradores!A25="","",Colaboradores!A25&amp;" · "&amp;Colaboradores!B25)</f>
        <v/>
      </c>
      <c r="B59" s="15" t="str">
        <f>IF(A59="","",SUMIFS(Jornada!$I$6:$I$300,Jornada!$B$6:$B$300,Colaboradores!A25,Jornada!$A$6:$A$300,"&gt;="&amp;EOMONTH($B$5,-1)+1,Jornada!$A$6:$A$300,"&lt;"&amp;EOMONTH($B$5,0)+1))</f>
        <v/>
      </c>
      <c r="C59" s="15" t="str">
        <f>IF(A59="","",SUMIFS(Jornada!$K$6:$K$300,Jornada!$B$6:$B$300,Colaboradores!A25,Jornada!$A$6:$A$300,"&gt;="&amp;EOMONTH($B$5,-1)+1,Jornada!$A$6:$A$300,"&lt;"&amp;EOMONTH($B$5,0)+1))</f>
        <v/>
      </c>
      <c r="D59" s="4" t="s">
        <v>80</v>
      </c>
      <c r="E59" s="15" t="str">
        <f>IF(Projetos!B25="","",Projetos!B25)</f>
        <v/>
      </c>
      <c r="F59" s="15" t="str">
        <f>IF(E59="","",SUMIFS(Apontamentos!$M$6:$M$400,Apontamentos!$D$6:$D$400,E59,Apontamentos!$A$6:$A$400,"&gt;="&amp;EOMONTH($B$5,-1)+1,Apontamentos!$A$6:$A$400,"&lt;"&amp;EOMONTH($B$5,0)+1))</f>
        <v/>
      </c>
      <c r="G59" s="15" t="str">
        <f>IF(E59="","",SUMIFS(Apontamentos!$I$6:$I$400,Apontamentos!$D$6:$D$400,E59,Apontamentos!$A$6:$A$400,"&gt;="&amp;EOMONTH($B$5,-1)+1,Apontamentos!$A$6:$A$400,"&lt;"&amp;EOMONTH($B$5,0)+1))</f>
        <v/>
      </c>
    </row>
    <row r="60">
      <c r="A60" s="15" t="str">
        <f>IF(Colaboradores!A26="","",Colaboradores!A26&amp;" · "&amp;Colaboradores!B26)</f>
        <v/>
      </c>
      <c r="B60" s="15" t="str">
        <f>IF(A60="","",SUMIFS(Jornada!$I$6:$I$300,Jornada!$B$6:$B$300,Colaboradores!A26,Jornada!$A$6:$A$300,"&gt;="&amp;EOMONTH($B$5,-1)+1,Jornada!$A$6:$A$300,"&lt;"&amp;EOMONTH($B$5,0)+1))</f>
        <v/>
      </c>
      <c r="C60" s="15" t="str">
        <f>IF(A60="","",SUMIFS(Jornada!$K$6:$K$300,Jornada!$B$6:$B$300,Colaboradores!A26,Jornada!$A$6:$A$300,"&gt;="&amp;EOMONTH($B$5,-1)+1,Jornada!$A$6:$A$300,"&lt;"&amp;EOMONTH($B$5,0)+1))</f>
        <v/>
      </c>
      <c r="D60" s="4" t="s">
        <v>80</v>
      </c>
      <c r="E60" s="15" t="str">
        <f>IF(Projetos!B26="","",Projetos!B26)</f>
        <v/>
      </c>
      <c r="F60" s="15" t="str">
        <f>IF(E60="","",SUMIFS(Apontamentos!$M$6:$M$400,Apontamentos!$D$6:$D$400,E60,Apontamentos!$A$6:$A$400,"&gt;="&amp;EOMONTH($B$5,-1)+1,Apontamentos!$A$6:$A$400,"&lt;"&amp;EOMONTH($B$5,0)+1))</f>
        <v/>
      </c>
      <c r="G60" s="15" t="str">
        <f>IF(E60="","",SUMIFS(Apontamentos!$I$6:$I$400,Apontamentos!$D$6:$D$400,E60,Apontamentos!$A$6:$A$400,"&gt;="&amp;EOMONTH($B$5,-1)+1,Apontamentos!$A$6:$A$400,"&lt;"&amp;EOMONTH($B$5,0)+1))</f>
        <v/>
      </c>
    </row>
    <row r="61">
      <c r="A61" s="15" t="str">
        <f>IF(Colaboradores!A27="","",Colaboradores!A27&amp;" · "&amp;Colaboradores!B27)</f>
        <v/>
      </c>
      <c r="B61" s="15" t="str">
        <f>IF(A61="","",SUMIFS(Jornada!$I$6:$I$300,Jornada!$B$6:$B$300,Colaboradores!A27,Jornada!$A$6:$A$300,"&gt;="&amp;EOMONTH($B$5,-1)+1,Jornada!$A$6:$A$300,"&lt;"&amp;EOMONTH($B$5,0)+1))</f>
        <v/>
      </c>
      <c r="C61" s="15" t="str">
        <f>IF(A61="","",SUMIFS(Jornada!$K$6:$K$300,Jornada!$B$6:$B$300,Colaboradores!A27,Jornada!$A$6:$A$300,"&gt;="&amp;EOMONTH($B$5,-1)+1,Jornada!$A$6:$A$300,"&lt;"&amp;EOMONTH($B$5,0)+1))</f>
        <v/>
      </c>
      <c r="D61" s="4" t="s">
        <v>80</v>
      </c>
      <c r="E61" s="15" t="str">
        <f>IF(Projetos!B27="","",Projetos!B27)</f>
        <v/>
      </c>
      <c r="F61" s="15" t="str">
        <f>IF(E61="","",SUMIFS(Apontamentos!$M$6:$M$400,Apontamentos!$D$6:$D$400,E61,Apontamentos!$A$6:$A$400,"&gt;="&amp;EOMONTH($B$5,-1)+1,Apontamentos!$A$6:$A$400,"&lt;"&amp;EOMONTH($B$5,0)+1))</f>
        <v/>
      </c>
      <c r="G61" s="15" t="str">
        <f>IF(E61="","",SUMIFS(Apontamentos!$I$6:$I$400,Apontamentos!$D$6:$D$400,E61,Apontamentos!$A$6:$A$400,"&gt;="&amp;EOMONTH($B$5,-1)+1,Apontamentos!$A$6:$A$400,"&lt;"&amp;EOMONTH($B$5,0)+1))</f>
        <v/>
      </c>
    </row>
    <row r="62">
      <c r="A62" s="15" t="str">
        <f>IF(Colaboradores!A28="","",Colaboradores!A28&amp;" · "&amp;Colaboradores!B28)</f>
        <v/>
      </c>
      <c r="B62" s="15" t="str">
        <f>IF(A62="","",SUMIFS(Jornada!$I$6:$I$300,Jornada!$B$6:$B$300,Colaboradores!A28,Jornada!$A$6:$A$300,"&gt;="&amp;EOMONTH($B$5,-1)+1,Jornada!$A$6:$A$300,"&lt;"&amp;EOMONTH($B$5,0)+1))</f>
        <v/>
      </c>
      <c r="C62" s="15" t="str">
        <f>IF(A62="","",SUMIFS(Jornada!$K$6:$K$300,Jornada!$B$6:$B$300,Colaboradores!A28,Jornada!$A$6:$A$300,"&gt;="&amp;EOMONTH($B$5,-1)+1,Jornada!$A$6:$A$300,"&lt;"&amp;EOMONTH($B$5,0)+1))</f>
        <v/>
      </c>
      <c r="D62" s="4" t="s">
        <v>80</v>
      </c>
      <c r="E62" s="15" t="str">
        <f>IF(Projetos!B28="","",Projetos!B28)</f>
        <v/>
      </c>
      <c r="F62" s="15" t="str">
        <f>IF(E62="","",SUMIFS(Apontamentos!$M$6:$M$400,Apontamentos!$D$6:$D$400,E62,Apontamentos!$A$6:$A$400,"&gt;="&amp;EOMONTH($B$5,-1)+1,Apontamentos!$A$6:$A$400,"&lt;"&amp;EOMONTH($B$5,0)+1))</f>
        <v/>
      </c>
      <c r="G62" s="15" t="str">
        <f>IF(E62="","",SUMIFS(Apontamentos!$I$6:$I$400,Apontamentos!$D$6:$D$400,E62,Apontamentos!$A$6:$A$400,"&gt;="&amp;EOMONTH($B$5,-1)+1,Apontamentos!$A$6:$A$400,"&lt;"&amp;EOMONTH($B$5,0)+1))</f>
        <v/>
      </c>
    </row>
    <row r="63">
      <c r="A63" s="15" t="str">
        <f>IF(Colaboradores!A29="","",Colaboradores!A29&amp;" · "&amp;Colaboradores!B29)</f>
        <v/>
      </c>
      <c r="B63" s="15" t="str">
        <f>IF(A63="","",SUMIFS(Jornada!$I$6:$I$300,Jornada!$B$6:$B$300,Colaboradores!A29,Jornada!$A$6:$A$300,"&gt;="&amp;EOMONTH($B$5,-1)+1,Jornada!$A$6:$A$300,"&lt;"&amp;EOMONTH($B$5,0)+1))</f>
        <v/>
      </c>
      <c r="C63" s="15" t="str">
        <f>IF(A63="","",SUMIFS(Jornada!$K$6:$K$300,Jornada!$B$6:$B$300,Colaboradores!A29,Jornada!$A$6:$A$300,"&gt;="&amp;EOMONTH($B$5,-1)+1,Jornada!$A$6:$A$300,"&lt;"&amp;EOMONTH($B$5,0)+1))</f>
        <v/>
      </c>
      <c r="D63" s="4" t="s">
        <v>80</v>
      </c>
      <c r="E63" s="15" t="str">
        <f>IF(Projetos!B29="","",Projetos!B29)</f>
        <v/>
      </c>
      <c r="F63" s="15" t="str">
        <f>IF(E63="","",SUMIFS(Apontamentos!$M$6:$M$400,Apontamentos!$D$6:$D$400,E63,Apontamentos!$A$6:$A$400,"&gt;="&amp;EOMONTH($B$5,-1)+1,Apontamentos!$A$6:$A$400,"&lt;"&amp;EOMONTH($B$5,0)+1))</f>
        <v/>
      </c>
      <c r="G63" s="15" t="str">
        <f>IF(E63="","",SUMIFS(Apontamentos!$I$6:$I$400,Apontamentos!$D$6:$D$400,E63,Apontamentos!$A$6:$A$400,"&gt;="&amp;EOMONTH($B$5,-1)+1,Apontamentos!$A$6:$A$400,"&lt;"&amp;EOMONTH($B$5,0)+1))</f>
        <v/>
      </c>
    </row>
    <row r="64">
      <c r="A64" s="15" t="str">
        <f>IF(Colaboradores!A30="","",Colaboradores!A30&amp;" · "&amp;Colaboradores!B30)</f>
        <v/>
      </c>
      <c r="B64" s="15" t="str">
        <f>IF(A64="","",SUMIFS(Jornada!$I$6:$I$300,Jornada!$B$6:$B$300,Colaboradores!A30,Jornada!$A$6:$A$300,"&gt;="&amp;EOMONTH($B$5,-1)+1,Jornada!$A$6:$A$300,"&lt;"&amp;EOMONTH($B$5,0)+1))</f>
        <v/>
      </c>
      <c r="C64" s="15" t="str">
        <f>IF(A64="","",SUMIFS(Jornada!$K$6:$K$300,Jornada!$B$6:$B$300,Colaboradores!A30,Jornada!$A$6:$A$300,"&gt;="&amp;EOMONTH($B$5,-1)+1,Jornada!$A$6:$A$300,"&lt;"&amp;EOMONTH($B$5,0)+1))</f>
        <v/>
      </c>
      <c r="D64" s="4" t="s">
        <v>80</v>
      </c>
      <c r="E64" s="15" t="str">
        <f>IF(Projetos!B30="","",Projetos!B30)</f>
        <v/>
      </c>
      <c r="F64" s="15" t="str">
        <f>IF(E64="","",SUMIFS(Apontamentos!$M$6:$M$400,Apontamentos!$D$6:$D$400,E64,Apontamentos!$A$6:$A$400,"&gt;="&amp;EOMONTH($B$5,-1)+1,Apontamentos!$A$6:$A$400,"&lt;"&amp;EOMONTH($B$5,0)+1))</f>
        <v/>
      </c>
      <c r="G64" s="15" t="str">
        <f>IF(E64="","",SUMIFS(Apontamentos!$I$6:$I$400,Apontamentos!$D$6:$D$400,E64,Apontamentos!$A$6:$A$400,"&gt;="&amp;EOMONTH($B$5,-1)+1,Apontamentos!$A$6:$A$400,"&lt;"&amp;EOMONTH($B$5,0)+1))</f>
        <v/>
      </c>
    </row>
    <row r="65">
      <c r="A65" s="15" t="str">
        <f>IF(Colaboradores!A31="","",Colaboradores!A31&amp;" · "&amp;Colaboradores!B31)</f>
        <v/>
      </c>
      <c r="B65" s="15" t="str">
        <f>IF(A65="","",SUMIFS(Jornada!$I$6:$I$300,Jornada!$B$6:$B$300,Colaboradores!A31,Jornada!$A$6:$A$300,"&gt;="&amp;EOMONTH($B$5,-1)+1,Jornada!$A$6:$A$300,"&lt;"&amp;EOMONTH($B$5,0)+1))</f>
        <v/>
      </c>
      <c r="C65" s="15" t="str">
        <f>IF(A65="","",SUMIFS(Jornada!$K$6:$K$300,Jornada!$B$6:$B$300,Colaboradores!A31,Jornada!$A$6:$A$300,"&gt;="&amp;EOMONTH($B$5,-1)+1,Jornada!$A$6:$A$300,"&lt;"&amp;EOMONTH($B$5,0)+1))</f>
        <v/>
      </c>
      <c r="D65" s="4" t="s">
        <v>80</v>
      </c>
      <c r="E65" s="15" t="str">
        <f>IF(Projetos!B31="","",Projetos!B31)</f>
        <v/>
      </c>
      <c r="F65" s="15" t="str">
        <f>IF(E65="","",SUMIFS(Apontamentos!$M$6:$M$400,Apontamentos!$D$6:$D$400,E65,Apontamentos!$A$6:$A$400,"&gt;="&amp;EOMONTH($B$5,-1)+1,Apontamentos!$A$6:$A$400,"&lt;"&amp;EOMONTH($B$5,0)+1))</f>
        <v/>
      </c>
      <c r="G65" s="15" t="str">
        <f>IF(E65="","",SUMIFS(Apontamentos!$I$6:$I$400,Apontamentos!$D$6:$D$400,E65,Apontamentos!$A$6:$A$400,"&gt;="&amp;EOMONTH($B$5,-1)+1,Apontamentos!$A$6:$A$400,"&lt;"&amp;EOMONTH($B$5,0)+1))</f>
        <v/>
      </c>
    </row>
    <row r="66">
      <c r="A66" s="15" t="str">
        <f>IF(Colaboradores!A32="","",Colaboradores!A32&amp;" · "&amp;Colaboradores!B32)</f>
        <v/>
      </c>
      <c r="B66" s="15" t="str">
        <f>IF(A66="","",SUMIFS(Jornada!$I$6:$I$300,Jornada!$B$6:$B$300,Colaboradores!A32,Jornada!$A$6:$A$300,"&gt;="&amp;EOMONTH($B$5,-1)+1,Jornada!$A$6:$A$300,"&lt;"&amp;EOMONTH($B$5,0)+1))</f>
        <v/>
      </c>
      <c r="C66" s="15" t="str">
        <f>IF(A66="","",SUMIFS(Jornada!$K$6:$K$300,Jornada!$B$6:$B$300,Colaboradores!A32,Jornada!$A$6:$A$300,"&gt;="&amp;EOMONTH($B$5,-1)+1,Jornada!$A$6:$A$300,"&lt;"&amp;EOMONTH($B$5,0)+1))</f>
        <v/>
      </c>
      <c r="D66" s="4" t="s">
        <v>80</v>
      </c>
      <c r="E66" s="15" t="str">
        <f>IF(Projetos!B32="","",Projetos!B32)</f>
        <v/>
      </c>
      <c r="F66" s="15" t="str">
        <f>IF(E66="","",SUMIFS(Apontamentos!$M$6:$M$400,Apontamentos!$D$6:$D$400,E66,Apontamentos!$A$6:$A$400,"&gt;="&amp;EOMONTH($B$5,-1)+1,Apontamentos!$A$6:$A$400,"&lt;"&amp;EOMONTH($B$5,0)+1))</f>
        <v/>
      </c>
      <c r="G66" s="15" t="str">
        <f>IF(E66="","",SUMIFS(Apontamentos!$I$6:$I$400,Apontamentos!$D$6:$D$400,E66,Apontamentos!$A$6:$A$400,"&gt;="&amp;EOMONTH($B$5,-1)+1,Apontamentos!$A$6:$A$400,"&lt;"&amp;EOMONTH($B$5,0)+1))</f>
        <v/>
      </c>
    </row>
    <row r="67">
      <c r="A67" s="15" t="str">
        <f>IF(Colaboradores!A33="","",Colaboradores!A33&amp;" · "&amp;Colaboradores!B33)</f>
        <v/>
      </c>
      <c r="B67" s="15" t="str">
        <f>IF(A67="","",SUMIFS(Jornada!$I$6:$I$300,Jornada!$B$6:$B$300,Colaboradores!A33,Jornada!$A$6:$A$300,"&gt;="&amp;EOMONTH($B$5,-1)+1,Jornada!$A$6:$A$300,"&lt;"&amp;EOMONTH($B$5,0)+1))</f>
        <v/>
      </c>
      <c r="C67" s="15" t="str">
        <f>IF(A67="","",SUMIFS(Jornada!$K$6:$K$300,Jornada!$B$6:$B$300,Colaboradores!A33,Jornada!$A$6:$A$300,"&gt;="&amp;EOMONTH($B$5,-1)+1,Jornada!$A$6:$A$300,"&lt;"&amp;EOMONTH($B$5,0)+1))</f>
        <v/>
      </c>
      <c r="D67" s="4" t="s">
        <v>80</v>
      </c>
      <c r="E67" s="15" t="str">
        <f>IF(Projetos!B33="","",Projetos!B33)</f>
        <v/>
      </c>
      <c r="F67" s="15" t="str">
        <f>IF(E67="","",SUMIFS(Apontamentos!$M$6:$M$400,Apontamentos!$D$6:$D$400,E67,Apontamentos!$A$6:$A$400,"&gt;="&amp;EOMONTH($B$5,-1)+1,Apontamentos!$A$6:$A$400,"&lt;"&amp;EOMONTH($B$5,0)+1))</f>
        <v/>
      </c>
      <c r="G67" s="15" t="str">
        <f>IF(E67="","",SUMIFS(Apontamentos!$I$6:$I$400,Apontamentos!$D$6:$D$400,E67,Apontamentos!$A$6:$A$400,"&gt;="&amp;EOMONTH($B$5,-1)+1,Apontamentos!$A$6:$A$400,"&lt;"&amp;EOMONTH($B$5,0)+1))</f>
        <v/>
      </c>
    </row>
    <row r="68">
      <c r="A68" s="15" t="str">
        <f>IF(Colaboradores!A34="","",Colaboradores!A34&amp;" · "&amp;Colaboradores!B34)</f>
        <v/>
      </c>
      <c r="B68" s="15" t="str">
        <f>IF(A68="","",SUMIFS(Jornada!$I$6:$I$300,Jornada!$B$6:$B$300,Colaboradores!A34,Jornada!$A$6:$A$300,"&gt;="&amp;EOMONTH($B$5,-1)+1,Jornada!$A$6:$A$300,"&lt;"&amp;EOMONTH($B$5,0)+1))</f>
        <v/>
      </c>
      <c r="C68" s="15" t="str">
        <f>IF(A68="","",SUMIFS(Jornada!$K$6:$K$300,Jornada!$B$6:$B$300,Colaboradores!A34,Jornada!$A$6:$A$300,"&gt;="&amp;EOMONTH($B$5,-1)+1,Jornada!$A$6:$A$300,"&lt;"&amp;EOMONTH($B$5,0)+1))</f>
        <v/>
      </c>
      <c r="D68" s="4" t="s">
        <v>80</v>
      </c>
      <c r="E68" s="15" t="str">
        <f>IF(Projetos!B34="","",Projetos!B34)</f>
        <v/>
      </c>
      <c r="F68" s="15" t="str">
        <f>IF(E68="","",SUMIFS(Apontamentos!$M$6:$M$400,Apontamentos!$D$6:$D$400,E68,Apontamentos!$A$6:$A$400,"&gt;="&amp;EOMONTH($B$5,-1)+1,Apontamentos!$A$6:$A$400,"&lt;"&amp;EOMONTH($B$5,0)+1))</f>
        <v/>
      </c>
      <c r="G68" s="15" t="str">
        <f>IF(E68="","",SUMIFS(Apontamentos!$I$6:$I$400,Apontamentos!$D$6:$D$400,E68,Apontamentos!$A$6:$A$400,"&gt;="&amp;EOMONTH($B$5,-1)+1,Apontamentos!$A$6:$A$400,"&lt;"&amp;EOMONTH($B$5,0)+1))</f>
        <v/>
      </c>
    </row>
    <row r="69">
      <c r="A69" s="15" t="str">
        <f>IF(Colaboradores!A35="","",Colaboradores!A35&amp;" · "&amp;Colaboradores!B35)</f>
        <v/>
      </c>
      <c r="B69" s="15" t="str">
        <f>IF(A69="","",SUMIFS(Jornada!$I$6:$I$300,Jornada!$B$6:$B$300,Colaboradores!A35,Jornada!$A$6:$A$300,"&gt;="&amp;EOMONTH($B$5,-1)+1,Jornada!$A$6:$A$300,"&lt;"&amp;EOMONTH($B$5,0)+1))</f>
        <v/>
      </c>
      <c r="C69" s="15" t="str">
        <f>IF(A69="","",SUMIFS(Jornada!$K$6:$K$300,Jornada!$B$6:$B$300,Colaboradores!A35,Jornada!$A$6:$A$300,"&gt;="&amp;EOMONTH($B$5,-1)+1,Jornada!$A$6:$A$300,"&lt;"&amp;EOMONTH($B$5,0)+1))</f>
        <v/>
      </c>
      <c r="D69" s="4" t="s">
        <v>80</v>
      </c>
      <c r="E69" s="15" t="str">
        <f>IF(Projetos!B35="","",Projetos!B35)</f>
        <v/>
      </c>
      <c r="F69" s="15" t="str">
        <f>IF(E69="","",SUMIFS(Apontamentos!$M$6:$M$400,Apontamentos!$D$6:$D$400,E69,Apontamentos!$A$6:$A$400,"&gt;="&amp;EOMONTH($B$5,-1)+1,Apontamentos!$A$6:$A$400,"&lt;"&amp;EOMONTH($B$5,0)+1))</f>
        <v/>
      </c>
      <c r="G69" s="15" t="str">
        <f>IF(E69="","",SUMIFS(Apontamentos!$I$6:$I$400,Apontamentos!$D$6:$D$400,E69,Apontamentos!$A$6:$A$400,"&gt;="&amp;EOMONTH($B$5,-1)+1,Apontamentos!$A$6:$A$400,"&lt;"&amp;EOMONTH($B$5,0)+1))</f>
        <v/>
      </c>
    </row>
    <row r="70">
      <c r="A70" s="15" t="str">
        <f>IF(Colaboradores!A36="","",Colaboradores!A36&amp;" · "&amp;Colaboradores!B36)</f>
        <v/>
      </c>
      <c r="B70" s="15" t="str">
        <f>IF(A70="","",SUMIFS(Jornada!$I$6:$I$300,Jornada!$B$6:$B$300,Colaboradores!A36,Jornada!$A$6:$A$300,"&gt;="&amp;EOMONTH($B$5,-1)+1,Jornada!$A$6:$A$300,"&lt;"&amp;EOMONTH($B$5,0)+1))</f>
        <v/>
      </c>
      <c r="C70" s="15" t="str">
        <f>IF(A70="","",SUMIFS(Jornada!$K$6:$K$300,Jornada!$B$6:$B$300,Colaboradores!A36,Jornada!$A$6:$A$300,"&gt;="&amp;EOMONTH($B$5,-1)+1,Jornada!$A$6:$A$300,"&lt;"&amp;EOMONTH($B$5,0)+1))</f>
        <v/>
      </c>
      <c r="D70" s="4" t="s">
        <v>80</v>
      </c>
      <c r="E70" s="15" t="str">
        <f>IF(Projetos!B36="","",Projetos!B36)</f>
        <v/>
      </c>
      <c r="F70" s="15" t="str">
        <f>IF(E70="","",SUMIFS(Apontamentos!$M$6:$M$400,Apontamentos!$D$6:$D$400,E70,Apontamentos!$A$6:$A$400,"&gt;="&amp;EOMONTH($B$5,-1)+1,Apontamentos!$A$6:$A$400,"&lt;"&amp;EOMONTH($B$5,0)+1))</f>
        <v/>
      </c>
      <c r="G70" s="15" t="str">
        <f>IF(E70="","",SUMIFS(Apontamentos!$I$6:$I$400,Apontamentos!$D$6:$D$400,E70,Apontamentos!$A$6:$A$400,"&gt;="&amp;EOMONTH($B$5,-1)+1,Apontamentos!$A$6:$A$400,"&lt;"&amp;EOMONTH($B$5,0)+1))</f>
        <v/>
      </c>
    </row>
    <row r="71">
      <c r="A71" s="15" t="str">
        <f>IF(Colaboradores!A37="","",Colaboradores!A37&amp;" · "&amp;Colaboradores!B37)</f>
        <v/>
      </c>
      <c r="B71" s="15" t="str">
        <f>IF(A71="","",SUMIFS(Jornada!$I$6:$I$300,Jornada!$B$6:$B$300,Colaboradores!A37,Jornada!$A$6:$A$300,"&gt;="&amp;EOMONTH($B$5,-1)+1,Jornada!$A$6:$A$300,"&lt;"&amp;EOMONTH($B$5,0)+1))</f>
        <v/>
      </c>
      <c r="C71" s="15" t="str">
        <f>IF(A71="","",SUMIFS(Jornada!$K$6:$K$300,Jornada!$B$6:$B$300,Colaboradores!A37,Jornada!$A$6:$A$300,"&gt;="&amp;EOMONTH($B$5,-1)+1,Jornada!$A$6:$A$300,"&lt;"&amp;EOMONTH($B$5,0)+1))</f>
        <v/>
      </c>
      <c r="D71" s="4" t="s">
        <v>80</v>
      </c>
      <c r="E71" s="15" t="str">
        <f>IF(Projetos!B37="","",Projetos!B37)</f>
        <v/>
      </c>
      <c r="F71" s="15" t="str">
        <f>IF(E71="","",SUMIFS(Apontamentos!$M$6:$M$400,Apontamentos!$D$6:$D$400,E71,Apontamentos!$A$6:$A$400,"&gt;="&amp;EOMONTH($B$5,-1)+1,Apontamentos!$A$6:$A$400,"&lt;"&amp;EOMONTH($B$5,0)+1))</f>
        <v/>
      </c>
      <c r="G71" s="15" t="str">
        <f>IF(E71="","",SUMIFS(Apontamentos!$I$6:$I$400,Apontamentos!$D$6:$D$400,E71,Apontamentos!$A$6:$A$400,"&gt;="&amp;EOMONTH($B$5,-1)+1,Apontamentos!$A$6:$A$400,"&lt;"&amp;EOMONTH($B$5,0)+1))</f>
        <v/>
      </c>
    </row>
    <row r="72">
      <c r="A72" s="15" t="str">
        <f>IF(Colaboradores!A38="","",Colaboradores!A38&amp;" · "&amp;Colaboradores!B38)</f>
        <v/>
      </c>
      <c r="B72" s="15" t="str">
        <f>IF(A72="","",SUMIFS(Jornada!$I$6:$I$300,Jornada!$B$6:$B$300,Colaboradores!A38,Jornada!$A$6:$A$300,"&gt;="&amp;EOMONTH($B$5,-1)+1,Jornada!$A$6:$A$300,"&lt;"&amp;EOMONTH($B$5,0)+1))</f>
        <v/>
      </c>
      <c r="C72" s="15" t="str">
        <f>IF(A72="","",SUMIFS(Jornada!$K$6:$K$300,Jornada!$B$6:$B$300,Colaboradores!A38,Jornada!$A$6:$A$300,"&gt;="&amp;EOMONTH($B$5,-1)+1,Jornada!$A$6:$A$300,"&lt;"&amp;EOMONTH($B$5,0)+1))</f>
        <v/>
      </c>
      <c r="D72" s="4" t="s">
        <v>80</v>
      </c>
      <c r="E72" s="15" t="str">
        <f>IF(Projetos!B38="","",Projetos!B38)</f>
        <v/>
      </c>
      <c r="F72" s="15" t="str">
        <f>IF(E72="","",SUMIFS(Apontamentos!$M$6:$M$400,Apontamentos!$D$6:$D$400,E72,Apontamentos!$A$6:$A$400,"&gt;="&amp;EOMONTH($B$5,-1)+1,Apontamentos!$A$6:$A$400,"&lt;"&amp;EOMONTH($B$5,0)+1))</f>
        <v/>
      </c>
      <c r="G72" s="15" t="str">
        <f>IF(E72="","",SUMIFS(Apontamentos!$I$6:$I$400,Apontamentos!$D$6:$D$400,E72,Apontamentos!$A$6:$A$400,"&gt;="&amp;EOMONTH($B$5,-1)+1,Apontamentos!$A$6:$A$400,"&lt;"&amp;EOMONTH($B$5,0)+1))</f>
        <v/>
      </c>
    </row>
    <row r="73">
      <c r="A73" s="15" t="str">
        <f>IF(Colaboradores!A39="","",Colaboradores!A39&amp;" · "&amp;Colaboradores!B39)</f>
        <v/>
      </c>
      <c r="B73" s="15" t="str">
        <f>IF(A73="","",SUMIFS(Jornada!$I$6:$I$300,Jornada!$B$6:$B$300,Colaboradores!A39,Jornada!$A$6:$A$300,"&gt;="&amp;EOMONTH($B$5,-1)+1,Jornada!$A$6:$A$300,"&lt;"&amp;EOMONTH($B$5,0)+1))</f>
        <v/>
      </c>
      <c r="C73" s="15" t="str">
        <f>IF(A73="","",SUMIFS(Jornada!$K$6:$K$300,Jornada!$B$6:$B$300,Colaboradores!A39,Jornada!$A$6:$A$300,"&gt;="&amp;EOMONTH($B$5,-1)+1,Jornada!$A$6:$A$300,"&lt;"&amp;EOMONTH($B$5,0)+1))</f>
        <v/>
      </c>
      <c r="D73" s="4" t="s">
        <v>80</v>
      </c>
      <c r="E73" s="15" t="str">
        <f>IF(Projetos!B39="","",Projetos!B39)</f>
        <v/>
      </c>
      <c r="F73" s="15" t="str">
        <f>IF(E73="","",SUMIFS(Apontamentos!$M$6:$M$400,Apontamentos!$D$6:$D$400,E73,Apontamentos!$A$6:$A$400,"&gt;="&amp;EOMONTH($B$5,-1)+1,Apontamentos!$A$6:$A$400,"&lt;"&amp;EOMONTH($B$5,0)+1))</f>
        <v/>
      </c>
      <c r="G73" s="15" t="str">
        <f>IF(E73="","",SUMIFS(Apontamentos!$I$6:$I$400,Apontamentos!$D$6:$D$400,E73,Apontamentos!$A$6:$A$400,"&gt;="&amp;EOMONTH($B$5,-1)+1,Apontamentos!$A$6:$A$400,"&lt;"&amp;EOMONTH($B$5,0)+1))</f>
        <v/>
      </c>
    </row>
    <row r="74">
      <c r="A74" s="15" t="str">
        <f>IF(Colaboradores!A40="","",Colaboradores!A40&amp;" · "&amp;Colaboradores!B40)</f>
        <v/>
      </c>
      <c r="B74" s="15" t="str">
        <f>IF(A74="","",SUMIFS(Jornada!$I$6:$I$300,Jornada!$B$6:$B$300,Colaboradores!A40,Jornada!$A$6:$A$300,"&gt;="&amp;EOMONTH($B$5,-1)+1,Jornada!$A$6:$A$300,"&lt;"&amp;EOMONTH($B$5,0)+1))</f>
        <v/>
      </c>
      <c r="C74" s="15" t="str">
        <f>IF(A74="","",SUMIFS(Jornada!$K$6:$K$300,Jornada!$B$6:$B$300,Colaboradores!A40,Jornada!$A$6:$A$300,"&gt;="&amp;EOMONTH($B$5,-1)+1,Jornada!$A$6:$A$300,"&lt;"&amp;EOMONTH($B$5,0)+1))</f>
        <v/>
      </c>
      <c r="D74" s="4" t="s">
        <v>80</v>
      </c>
      <c r="E74" s="15" t="str">
        <f>IF(Projetos!B40="","",Projetos!B40)</f>
        <v/>
      </c>
      <c r="F74" s="15" t="str">
        <f>IF(E74="","",SUMIFS(Apontamentos!$M$6:$M$400,Apontamentos!$D$6:$D$400,E74,Apontamentos!$A$6:$A$400,"&gt;="&amp;EOMONTH($B$5,-1)+1,Apontamentos!$A$6:$A$400,"&lt;"&amp;EOMONTH($B$5,0)+1))</f>
        <v/>
      </c>
      <c r="G74" s="15" t="str">
        <f>IF(E74="","",SUMIFS(Apontamentos!$I$6:$I$400,Apontamentos!$D$6:$D$400,E74,Apontamentos!$A$6:$A$400,"&gt;="&amp;EOMONTH($B$5,-1)+1,Apontamentos!$A$6:$A$400,"&lt;"&amp;EOMONTH($B$5,0)+1))</f>
        <v/>
      </c>
    </row>
    <row r="75">
      <c r="A75" s="15" t="str">
        <f>IF(Colaboradores!A41="","",Colaboradores!A41&amp;" · "&amp;Colaboradores!B41)</f>
        <v/>
      </c>
      <c r="B75" s="15" t="str">
        <f>IF(A75="","",SUMIFS(Jornada!$I$6:$I$300,Jornada!$B$6:$B$300,Colaboradores!A41,Jornada!$A$6:$A$300,"&gt;="&amp;EOMONTH($B$5,-1)+1,Jornada!$A$6:$A$300,"&lt;"&amp;EOMONTH($B$5,0)+1))</f>
        <v/>
      </c>
      <c r="C75" s="15" t="str">
        <f>IF(A75="","",SUMIFS(Jornada!$K$6:$K$300,Jornada!$B$6:$B$300,Colaboradores!A41,Jornada!$A$6:$A$300,"&gt;="&amp;EOMONTH($B$5,-1)+1,Jornada!$A$6:$A$300,"&lt;"&amp;EOMONTH($B$5,0)+1))</f>
        <v/>
      </c>
      <c r="D75" s="4" t="s">
        <v>80</v>
      </c>
      <c r="E75" s="15" t="str">
        <f>IF(Projetos!B41="","",Projetos!B41)</f>
        <v/>
      </c>
      <c r="F75" s="15" t="str">
        <f>IF(E75="","",SUMIFS(Apontamentos!$M$6:$M$400,Apontamentos!$D$6:$D$400,E75,Apontamentos!$A$6:$A$400,"&gt;="&amp;EOMONTH($B$5,-1)+1,Apontamentos!$A$6:$A$400,"&lt;"&amp;EOMONTH($B$5,0)+1))</f>
        <v/>
      </c>
      <c r="G75" s="15" t="str">
        <f>IF(E75="","",SUMIFS(Apontamentos!$I$6:$I$400,Apontamentos!$D$6:$D$400,E75,Apontamentos!$A$6:$A$400,"&gt;="&amp;EOMONTH($B$5,-1)+1,Apontamentos!$A$6:$A$400,"&lt;"&amp;EOMONTH($B$5,0)+1))</f>
        <v/>
      </c>
    </row>
    <row r="76">
      <c r="A76" s="15" t="str">
        <f>IF(Colaboradores!A42="","",Colaboradores!A42&amp;" · "&amp;Colaboradores!B42)</f>
        <v/>
      </c>
      <c r="B76" s="15" t="str">
        <f>IF(A76="","",SUMIFS(Jornada!$I$6:$I$300,Jornada!$B$6:$B$300,Colaboradores!A42,Jornada!$A$6:$A$300,"&gt;="&amp;EOMONTH($B$5,-1)+1,Jornada!$A$6:$A$300,"&lt;"&amp;EOMONTH($B$5,0)+1))</f>
        <v/>
      </c>
      <c r="C76" s="15" t="str">
        <f>IF(A76="","",SUMIFS(Jornada!$K$6:$K$300,Jornada!$B$6:$B$300,Colaboradores!A42,Jornada!$A$6:$A$300,"&gt;="&amp;EOMONTH($B$5,-1)+1,Jornada!$A$6:$A$300,"&lt;"&amp;EOMONTH($B$5,0)+1))</f>
        <v/>
      </c>
      <c r="D76" s="4" t="s">
        <v>80</v>
      </c>
      <c r="E76" s="15" t="str">
        <f>IF(Projetos!B42="","",Projetos!B42)</f>
        <v/>
      </c>
      <c r="F76" s="15" t="str">
        <f>IF(E76="","",SUMIFS(Apontamentos!$M$6:$M$400,Apontamentos!$D$6:$D$400,E76,Apontamentos!$A$6:$A$400,"&gt;="&amp;EOMONTH($B$5,-1)+1,Apontamentos!$A$6:$A$400,"&lt;"&amp;EOMONTH($B$5,0)+1))</f>
        <v/>
      </c>
      <c r="G76" s="15" t="str">
        <f>IF(E76="","",SUMIFS(Apontamentos!$I$6:$I$400,Apontamentos!$D$6:$D$400,E76,Apontamentos!$A$6:$A$400,"&gt;="&amp;EOMONTH($B$5,-1)+1,Apontamentos!$A$6:$A$400,"&lt;"&amp;EOMONTH($B$5,0)+1))</f>
        <v/>
      </c>
    </row>
    <row r="77">
      <c r="A77" s="15" t="str">
        <f>IF(Colaboradores!A43="","",Colaboradores!A43&amp;" · "&amp;Colaboradores!B43)</f>
        <v/>
      </c>
      <c r="B77" s="15" t="str">
        <f>IF(A77="","",SUMIFS(Jornada!$I$6:$I$300,Jornada!$B$6:$B$300,Colaboradores!A43,Jornada!$A$6:$A$300,"&gt;="&amp;EOMONTH($B$5,-1)+1,Jornada!$A$6:$A$300,"&lt;"&amp;EOMONTH($B$5,0)+1))</f>
        <v/>
      </c>
      <c r="C77" s="15" t="str">
        <f>IF(A77="","",SUMIFS(Jornada!$K$6:$K$300,Jornada!$B$6:$B$300,Colaboradores!A43,Jornada!$A$6:$A$300,"&gt;="&amp;EOMONTH($B$5,-1)+1,Jornada!$A$6:$A$300,"&lt;"&amp;EOMONTH($B$5,0)+1))</f>
        <v/>
      </c>
      <c r="D77" s="4" t="s">
        <v>80</v>
      </c>
      <c r="E77" s="15" t="str">
        <f>IF(Projetos!B43="","",Projetos!B43)</f>
        <v/>
      </c>
      <c r="F77" s="15" t="str">
        <f>IF(E77="","",SUMIFS(Apontamentos!$M$6:$M$400,Apontamentos!$D$6:$D$400,E77,Apontamentos!$A$6:$A$400,"&gt;="&amp;EOMONTH($B$5,-1)+1,Apontamentos!$A$6:$A$400,"&lt;"&amp;EOMONTH($B$5,0)+1))</f>
        <v/>
      </c>
      <c r="G77" s="15" t="str">
        <f>IF(E77="","",SUMIFS(Apontamentos!$I$6:$I$400,Apontamentos!$D$6:$D$400,E77,Apontamentos!$A$6:$A$400,"&gt;="&amp;EOMONTH($B$5,-1)+1,Apontamentos!$A$6:$A$400,"&lt;"&amp;EOMONTH($B$5,0)+1))</f>
        <v/>
      </c>
    </row>
    <row r="78">
      <c r="A78" s="15" t="str">
        <f>IF(Colaboradores!A44="","",Colaboradores!A44&amp;" · "&amp;Colaboradores!B44)</f>
        <v/>
      </c>
      <c r="B78" s="15" t="str">
        <f>IF(A78="","",SUMIFS(Jornada!$I$6:$I$300,Jornada!$B$6:$B$300,Colaboradores!A44,Jornada!$A$6:$A$300,"&gt;="&amp;EOMONTH($B$5,-1)+1,Jornada!$A$6:$A$300,"&lt;"&amp;EOMONTH($B$5,0)+1))</f>
        <v/>
      </c>
      <c r="C78" s="15" t="str">
        <f>IF(A78="","",SUMIFS(Jornada!$K$6:$K$300,Jornada!$B$6:$B$300,Colaboradores!A44,Jornada!$A$6:$A$300,"&gt;="&amp;EOMONTH($B$5,-1)+1,Jornada!$A$6:$A$300,"&lt;"&amp;EOMONTH($B$5,0)+1))</f>
        <v/>
      </c>
      <c r="D78" s="4" t="s">
        <v>80</v>
      </c>
      <c r="E78" s="15" t="str">
        <f>IF(Projetos!B44="","",Projetos!B44)</f>
        <v/>
      </c>
      <c r="F78" s="15" t="str">
        <f>IF(E78="","",SUMIFS(Apontamentos!$M$6:$M$400,Apontamentos!$D$6:$D$400,E78,Apontamentos!$A$6:$A$400,"&gt;="&amp;EOMONTH($B$5,-1)+1,Apontamentos!$A$6:$A$400,"&lt;"&amp;EOMONTH($B$5,0)+1))</f>
        <v/>
      </c>
      <c r="G78" s="15" t="str">
        <f>IF(E78="","",SUMIFS(Apontamentos!$I$6:$I$400,Apontamentos!$D$6:$D$400,E78,Apontamentos!$A$6:$A$400,"&gt;="&amp;EOMONTH($B$5,-1)+1,Apontamentos!$A$6:$A$400,"&lt;"&amp;EOMONTH($B$5,0)+1))</f>
        <v/>
      </c>
    </row>
    <row r="79">
      <c r="A79" s="15" t="str">
        <f>IF(Colaboradores!A45="","",Colaboradores!A45&amp;" · "&amp;Colaboradores!B45)</f>
        <v/>
      </c>
      <c r="B79" s="15" t="str">
        <f>IF(A79="","",SUMIFS(Jornada!$I$6:$I$300,Jornada!$B$6:$B$300,Colaboradores!A45,Jornada!$A$6:$A$300,"&gt;="&amp;EOMONTH($B$5,-1)+1,Jornada!$A$6:$A$300,"&lt;"&amp;EOMONTH($B$5,0)+1))</f>
        <v/>
      </c>
      <c r="C79" s="15" t="str">
        <f>IF(A79="","",SUMIFS(Jornada!$K$6:$K$300,Jornada!$B$6:$B$300,Colaboradores!A45,Jornada!$A$6:$A$300,"&gt;="&amp;EOMONTH($B$5,-1)+1,Jornada!$A$6:$A$300,"&lt;"&amp;EOMONTH($B$5,0)+1))</f>
        <v/>
      </c>
      <c r="D79" s="4" t="s">
        <v>80</v>
      </c>
      <c r="E79" s="15" t="str">
        <f>IF(Projetos!B45="","",Projetos!B45)</f>
        <v/>
      </c>
      <c r="F79" s="15" t="str">
        <f>IF(E79="","",SUMIFS(Apontamentos!$M$6:$M$400,Apontamentos!$D$6:$D$400,E79,Apontamentos!$A$6:$A$400,"&gt;="&amp;EOMONTH($B$5,-1)+1,Apontamentos!$A$6:$A$400,"&lt;"&amp;EOMONTH($B$5,0)+1))</f>
        <v/>
      </c>
      <c r="G79" s="15" t="str">
        <f>IF(E79="","",SUMIFS(Apontamentos!$I$6:$I$400,Apontamentos!$D$6:$D$400,E79,Apontamentos!$A$6:$A$400,"&gt;="&amp;EOMONTH($B$5,-1)+1,Apontamentos!$A$6:$A$400,"&lt;"&amp;EOMONTH($B$5,0)+1))</f>
        <v/>
      </c>
    </row>
    <row r="80">
      <c r="A80" s="15" t="str">
        <f>IF(Colaboradores!A46="","",Colaboradores!A46&amp;" · "&amp;Colaboradores!B46)</f>
        <v/>
      </c>
      <c r="B80" s="15" t="str">
        <f>IF(A80="","",SUMIFS(Jornada!$I$6:$I$300,Jornada!$B$6:$B$300,Colaboradores!A46,Jornada!$A$6:$A$300,"&gt;="&amp;EOMONTH($B$5,-1)+1,Jornada!$A$6:$A$300,"&lt;"&amp;EOMONTH($B$5,0)+1))</f>
        <v/>
      </c>
      <c r="C80" s="15" t="str">
        <f>IF(A80="","",SUMIFS(Jornada!$K$6:$K$300,Jornada!$B$6:$B$300,Colaboradores!A46,Jornada!$A$6:$A$300,"&gt;="&amp;EOMONTH($B$5,-1)+1,Jornada!$A$6:$A$300,"&lt;"&amp;EOMONTH($B$5,0)+1))</f>
        <v/>
      </c>
      <c r="D80" s="4" t="s">
        <v>80</v>
      </c>
      <c r="E80" s="15" t="str">
        <f>IF(Projetos!B46="","",Projetos!B46)</f>
        <v/>
      </c>
      <c r="F80" s="15" t="str">
        <f>IF(E80="","",SUMIFS(Apontamentos!$M$6:$M$400,Apontamentos!$D$6:$D$400,E80,Apontamentos!$A$6:$A$400,"&gt;="&amp;EOMONTH($B$5,-1)+1,Apontamentos!$A$6:$A$400,"&lt;"&amp;EOMONTH($B$5,0)+1))</f>
        <v/>
      </c>
      <c r="G80" s="15" t="str">
        <f>IF(E80="","",SUMIFS(Apontamentos!$I$6:$I$400,Apontamentos!$D$6:$D$400,E80,Apontamentos!$A$6:$A$400,"&gt;="&amp;EOMONTH($B$5,-1)+1,Apontamentos!$A$6:$A$400,"&lt;"&amp;EOMONTH($B$5,0)+1))</f>
        <v/>
      </c>
    </row>
    <row r="81">
      <c r="A81" s="15" t="str">
        <f>IF(Colaboradores!A47="","",Colaboradores!A47&amp;" · "&amp;Colaboradores!B47)</f>
        <v/>
      </c>
      <c r="B81" s="15" t="str">
        <f>IF(A81="","",SUMIFS(Jornada!$I$6:$I$300,Jornada!$B$6:$B$300,Colaboradores!A47,Jornada!$A$6:$A$300,"&gt;="&amp;EOMONTH($B$5,-1)+1,Jornada!$A$6:$A$300,"&lt;"&amp;EOMONTH($B$5,0)+1))</f>
        <v/>
      </c>
      <c r="C81" s="15" t="str">
        <f>IF(A81="","",SUMIFS(Jornada!$K$6:$K$300,Jornada!$B$6:$B$300,Colaboradores!A47,Jornada!$A$6:$A$300,"&gt;="&amp;EOMONTH($B$5,-1)+1,Jornada!$A$6:$A$300,"&lt;"&amp;EOMONTH($B$5,0)+1))</f>
        <v/>
      </c>
      <c r="D81" s="4" t="s">
        <v>80</v>
      </c>
      <c r="E81" s="15" t="str">
        <f>IF(Projetos!B47="","",Projetos!B47)</f>
        <v/>
      </c>
      <c r="F81" s="15" t="str">
        <f>IF(E81="","",SUMIFS(Apontamentos!$M$6:$M$400,Apontamentos!$D$6:$D$400,E81,Apontamentos!$A$6:$A$400,"&gt;="&amp;EOMONTH($B$5,-1)+1,Apontamentos!$A$6:$A$400,"&lt;"&amp;EOMONTH($B$5,0)+1))</f>
        <v/>
      </c>
      <c r="G81" s="15" t="str">
        <f>IF(E81="","",SUMIFS(Apontamentos!$I$6:$I$400,Apontamentos!$D$6:$D$400,E81,Apontamentos!$A$6:$A$400,"&gt;="&amp;EOMONTH($B$5,-1)+1,Apontamentos!$A$6:$A$400,"&lt;"&amp;EOMONTH($B$5,0)+1))</f>
        <v/>
      </c>
    </row>
    <row r="82">
      <c r="A82" s="15" t="str">
        <f>IF(Colaboradores!A48="","",Colaboradores!A48&amp;" · "&amp;Colaboradores!B48)</f>
        <v/>
      </c>
      <c r="B82" s="15" t="str">
        <f>IF(A82="","",SUMIFS(Jornada!$I$6:$I$300,Jornada!$B$6:$B$300,Colaboradores!A48,Jornada!$A$6:$A$300,"&gt;="&amp;EOMONTH($B$5,-1)+1,Jornada!$A$6:$A$300,"&lt;"&amp;EOMONTH($B$5,0)+1))</f>
        <v/>
      </c>
      <c r="C82" s="15" t="str">
        <f>IF(A82="","",SUMIFS(Jornada!$K$6:$K$300,Jornada!$B$6:$B$300,Colaboradores!A48,Jornada!$A$6:$A$300,"&gt;="&amp;EOMONTH($B$5,-1)+1,Jornada!$A$6:$A$300,"&lt;"&amp;EOMONTH($B$5,0)+1))</f>
        <v/>
      </c>
      <c r="D82" s="4" t="s">
        <v>80</v>
      </c>
      <c r="E82" s="15" t="str">
        <f>IF(Projetos!B48="","",Projetos!B48)</f>
        <v/>
      </c>
      <c r="F82" s="15" t="str">
        <f>IF(E82="","",SUMIFS(Apontamentos!$M$6:$M$400,Apontamentos!$D$6:$D$400,E82,Apontamentos!$A$6:$A$400,"&gt;="&amp;EOMONTH($B$5,-1)+1,Apontamentos!$A$6:$A$400,"&lt;"&amp;EOMONTH($B$5,0)+1))</f>
        <v/>
      </c>
      <c r="G82" s="15" t="str">
        <f>IF(E82="","",SUMIFS(Apontamentos!$I$6:$I$400,Apontamentos!$D$6:$D$400,E82,Apontamentos!$A$6:$A$400,"&gt;="&amp;EOMONTH($B$5,-1)+1,Apontamentos!$A$6:$A$400,"&lt;"&amp;EOMONTH($B$5,0)+1))</f>
        <v/>
      </c>
    </row>
    <row r="83">
      <c r="A83" s="15" t="str">
        <f>IF(Colaboradores!A49="","",Colaboradores!A49&amp;" · "&amp;Colaboradores!B49)</f>
        <v/>
      </c>
      <c r="B83" s="15" t="str">
        <f>IF(A83="","",SUMIFS(Jornada!$I$6:$I$300,Jornada!$B$6:$B$300,Colaboradores!A49,Jornada!$A$6:$A$300,"&gt;="&amp;EOMONTH($B$5,-1)+1,Jornada!$A$6:$A$300,"&lt;"&amp;EOMONTH($B$5,0)+1))</f>
        <v/>
      </c>
      <c r="C83" s="15" t="str">
        <f>IF(A83="","",SUMIFS(Jornada!$K$6:$K$300,Jornada!$B$6:$B$300,Colaboradores!A49,Jornada!$A$6:$A$300,"&gt;="&amp;EOMONTH($B$5,-1)+1,Jornada!$A$6:$A$300,"&lt;"&amp;EOMONTH($B$5,0)+1))</f>
        <v/>
      </c>
      <c r="D83" s="4" t="s">
        <v>80</v>
      </c>
      <c r="E83" s="15" t="str">
        <f>IF(Projetos!B49="","",Projetos!B49)</f>
        <v/>
      </c>
      <c r="F83" s="15" t="str">
        <f>IF(E83="","",SUMIFS(Apontamentos!$M$6:$M$400,Apontamentos!$D$6:$D$400,E83,Apontamentos!$A$6:$A$400,"&gt;="&amp;EOMONTH($B$5,-1)+1,Apontamentos!$A$6:$A$400,"&lt;"&amp;EOMONTH($B$5,0)+1))</f>
        <v/>
      </c>
      <c r="G83" s="15" t="str">
        <f>IF(E83="","",SUMIFS(Apontamentos!$I$6:$I$400,Apontamentos!$D$6:$D$400,E83,Apontamentos!$A$6:$A$400,"&gt;="&amp;EOMONTH($B$5,-1)+1,Apontamentos!$A$6:$A$400,"&lt;"&amp;EOMONTH($B$5,0)+1))</f>
        <v/>
      </c>
    </row>
    <row r="84">
      <c r="A84" s="15" t="str">
        <f>IF(Colaboradores!A50="","",Colaboradores!A50&amp;" · "&amp;Colaboradores!B50)</f>
        <v/>
      </c>
      <c r="B84" s="15" t="str">
        <f>IF(A84="","",SUMIFS(Jornada!$I$6:$I$300,Jornada!$B$6:$B$300,Colaboradores!A50,Jornada!$A$6:$A$300,"&gt;="&amp;EOMONTH($B$5,-1)+1,Jornada!$A$6:$A$300,"&lt;"&amp;EOMONTH($B$5,0)+1))</f>
        <v/>
      </c>
      <c r="C84" s="15" t="str">
        <f>IF(A84="","",SUMIFS(Jornada!$K$6:$K$300,Jornada!$B$6:$B$300,Colaboradores!A50,Jornada!$A$6:$A$300,"&gt;="&amp;EOMONTH($B$5,-1)+1,Jornada!$A$6:$A$300,"&lt;"&amp;EOMONTH($B$5,0)+1))</f>
        <v/>
      </c>
      <c r="D84" s="4" t="s">
        <v>80</v>
      </c>
      <c r="E84" s="15" t="str">
        <f>IF(Projetos!B50="","",Projetos!B50)</f>
        <v/>
      </c>
      <c r="F84" s="15" t="str">
        <f>IF(E84="","",SUMIFS(Apontamentos!$M$6:$M$400,Apontamentos!$D$6:$D$400,E84,Apontamentos!$A$6:$A$400,"&gt;="&amp;EOMONTH($B$5,-1)+1,Apontamentos!$A$6:$A$400,"&lt;"&amp;EOMONTH($B$5,0)+1))</f>
        <v/>
      </c>
      <c r="G84" s="15" t="str">
        <f>IF(E84="","",SUMIFS(Apontamentos!$I$6:$I$400,Apontamentos!$D$6:$D$400,E84,Apontamentos!$A$6:$A$400,"&gt;="&amp;EOMONTH($B$5,-1)+1,Apontamentos!$A$6:$A$400,"&lt;"&amp;EOMONTH($B$5,0)+1))</f>
        <v/>
      </c>
    </row>
    <row r="85">
      <c r="A85" s="15" t="str">
        <f>IF(Colaboradores!A51="","",Colaboradores!A51&amp;" · "&amp;Colaboradores!B51)</f>
        <v/>
      </c>
      <c r="B85" s="15" t="str">
        <f>IF(A85="","",SUMIFS(Jornada!$I$6:$I$300,Jornada!$B$6:$B$300,Colaboradores!A51,Jornada!$A$6:$A$300,"&gt;="&amp;EOMONTH($B$5,-1)+1,Jornada!$A$6:$A$300,"&lt;"&amp;EOMONTH($B$5,0)+1))</f>
        <v/>
      </c>
      <c r="C85" s="15" t="str">
        <f>IF(A85="","",SUMIFS(Jornada!$K$6:$K$300,Jornada!$B$6:$B$300,Colaboradores!A51,Jornada!$A$6:$A$300,"&gt;="&amp;EOMONTH($B$5,-1)+1,Jornada!$A$6:$A$300,"&lt;"&amp;EOMONTH($B$5,0)+1))</f>
        <v/>
      </c>
      <c r="D85" s="4" t="s">
        <v>80</v>
      </c>
      <c r="E85" s="15" t="str">
        <f>IF(Projetos!B51="","",Projetos!B51)</f>
        <v/>
      </c>
      <c r="F85" s="15" t="str">
        <f>IF(E85="","",SUMIFS(Apontamentos!$M$6:$M$400,Apontamentos!$D$6:$D$400,E85,Apontamentos!$A$6:$A$400,"&gt;="&amp;EOMONTH($B$5,-1)+1,Apontamentos!$A$6:$A$400,"&lt;"&amp;EOMONTH($B$5,0)+1))</f>
        <v/>
      </c>
      <c r="G85" s="15" t="str">
        <f>IF(E85="","",SUMIFS(Apontamentos!$I$6:$I$400,Apontamentos!$D$6:$D$400,E85,Apontamentos!$A$6:$A$400,"&gt;="&amp;EOMONTH($B$5,-1)+1,Apontamentos!$A$6:$A$400,"&lt;"&amp;EOMONTH($B$5,0)+1))</f>
        <v/>
      </c>
    </row>
    <row r="86">
      <c r="A86" s="15" t="str">
        <f>IF(Colaboradores!A52="","",Colaboradores!A52&amp;" · "&amp;Colaboradores!B52)</f>
        <v/>
      </c>
      <c r="B86" s="15" t="str">
        <f>IF(A86="","",SUMIFS(Jornada!$I$6:$I$300,Jornada!$B$6:$B$300,Colaboradores!A52,Jornada!$A$6:$A$300,"&gt;="&amp;EOMONTH($B$5,-1)+1,Jornada!$A$6:$A$300,"&lt;"&amp;EOMONTH($B$5,0)+1))</f>
        <v/>
      </c>
      <c r="C86" s="15" t="str">
        <f>IF(A86="","",SUMIFS(Jornada!$K$6:$K$300,Jornada!$B$6:$B$300,Colaboradores!A52,Jornada!$A$6:$A$300,"&gt;="&amp;EOMONTH($B$5,-1)+1,Jornada!$A$6:$A$300,"&lt;"&amp;EOMONTH($B$5,0)+1))</f>
        <v/>
      </c>
      <c r="D86" s="4" t="s">
        <v>80</v>
      </c>
      <c r="E86" s="15" t="str">
        <f>IF(Projetos!B52="","",Projetos!B52)</f>
        <v/>
      </c>
      <c r="F86" s="15" t="str">
        <f>IF(E86="","",SUMIFS(Apontamentos!$M$6:$M$400,Apontamentos!$D$6:$D$400,E86,Apontamentos!$A$6:$A$400,"&gt;="&amp;EOMONTH($B$5,-1)+1,Apontamentos!$A$6:$A$400,"&lt;"&amp;EOMONTH($B$5,0)+1))</f>
        <v/>
      </c>
      <c r="G86" s="15" t="str">
        <f>IF(E86="","",SUMIFS(Apontamentos!$I$6:$I$400,Apontamentos!$D$6:$D$400,E86,Apontamentos!$A$6:$A$400,"&gt;="&amp;EOMONTH($B$5,-1)+1,Apontamentos!$A$6:$A$400,"&lt;"&amp;EOMONTH($B$5,0)+1))</f>
        <v/>
      </c>
    </row>
    <row r="87">
      <c r="A87" s="15" t="str">
        <f>IF(Colaboradores!A53="","",Colaboradores!A53&amp;" · "&amp;Colaboradores!B53)</f>
        <v/>
      </c>
      <c r="B87" s="15" t="str">
        <f>IF(A87="","",SUMIFS(Jornada!$I$6:$I$300,Jornada!$B$6:$B$300,Colaboradores!A53,Jornada!$A$6:$A$300,"&gt;="&amp;EOMONTH($B$5,-1)+1,Jornada!$A$6:$A$300,"&lt;"&amp;EOMONTH($B$5,0)+1))</f>
        <v/>
      </c>
      <c r="C87" s="15" t="str">
        <f>IF(A87="","",SUMIFS(Jornada!$K$6:$K$300,Jornada!$B$6:$B$300,Colaboradores!A53,Jornada!$A$6:$A$300,"&gt;="&amp;EOMONTH($B$5,-1)+1,Jornada!$A$6:$A$300,"&lt;"&amp;EOMONTH($B$5,0)+1))</f>
        <v/>
      </c>
      <c r="D87" s="4" t="s">
        <v>80</v>
      </c>
      <c r="E87" s="15" t="str">
        <f>IF(Projetos!B53="","",Projetos!B53)</f>
        <v/>
      </c>
      <c r="F87" s="15" t="str">
        <f>IF(E87="","",SUMIFS(Apontamentos!$M$6:$M$400,Apontamentos!$D$6:$D$400,E87,Apontamentos!$A$6:$A$400,"&gt;="&amp;EOMONTH($B$5,-1)+1,Apontamentos!$A$6:$A$400,"&lt;"&amp;EOMONTH($B$5,0)+1))</f>
        <v/>
      </c>
      <c r="G87" s="15" t="str">
        <f>IF(E87="","",SUMIFS(Apontamentos!$I$6:$I$400,Apontamentos!$D$6:$D$400,E87,Apontamentos!$A$6:$A$400,"&gt;="&amp;EOMONTH($B$5,-1)+1,Apontamentos!$A$6:$A$400,"&lt;"&amp;EOMONTH($B$5,0)+1))</f>
        <v/>
      </c>
    </row>
    <row r="88">
      <c r="A88" s="15" t="str">
        <f>IF(Colaboradores!A54="","",Colaboradores!A54&amp;" · "&amp;Colaboradores!B54)</f>
        <v/>
      </c>
      <c r="B88" s="15" t="str">
        <f>IF(A88="","",SUMIFS(Jornada!$I$6:$I$300,Jornada!$B$6:$B$300,Colaboradores!A54,Jornada!$A$6:$A$300,"&gt;="&amp;EOMONTH($B$5,-1)+1,Jornada!$A$6:$A$300,"&lt;"&amp;EOMONTH($B$5,0)+1))</f>
        <v/>
      </c>
      <c r="C88" s="15" t="str">
        <f>IF(A88="","",SUMIFS(Jornada!$K$6:$K$300,Jornada!$B$6:$B$300,Colaboradores!A54,Jornada!$A$6:$A$300,"&gt;="&amp;EOMONTH($B$5,-1)+1,Jornada!$A$6:$A$300,"&lt;"&amp;EOMONTH($B$5,0)+1))</f>
        <v/>
      </c>
      <c r="D88" s="4" t="s">
        <v>80</v>
      </c>
      <c r="E88" s="15" t="str">
        <f>IF(Projetos!B54="","",Projetos!B54)</f>
        <v/>
      </c>
      <c r="F88" s="15" t="str">
        <f>IF(E88="","",SUMIFS(Apontamentos!$M$6:$M$400,Apontamentos!$D$6:$D$400,E88,Apontamentos!$A$6:$A$400,"&gt;="&amp;EOMONTH($B$5,-1)+1,Apontamentos!$A$6:$A$400,"&lt;"&amp;EOMONTH($B$5,0)+1))</f>
        <v/>
      </c>
      <c r="G88" s="15" t="str">
        <f>IF(E88="","",SUMIFS(Apontamentos!$I$6:$I$400,Apontamentos!$D$6:$D$400,E88,Apontamentos!$A$6:$A$400,"&gt;="&amp;EOMONTH($B$5,-1)+1,Apontamentos!$A$6:$A$400,"&lt;"&amp;EOMONTH($B$5,0)+1))</f>
        <v/>
      </c>
    </row>
    <row r="89">
      <c r="A89" s="15" t="str">
        <f>IF(Colaboradores!A55="","",Colaboradores!A55&amp;" · "&amp;Colaboradores!B55)</f>
        <v/>
      </c>
      <c r="B89" s="15" t="str">
        <f>IF(A89="","",SUMIFS(Jornada!$I$6:$I$300,Jornada!$B$6:$B$300,Colaboradores!A55,Jornada!$A$6:$A$300,"&gt;="&amp;EOMONTH($B$5,-1)+1,Jornada!$A$6:$A$300,"&lt;"&amp;EOMONTH($B$5,0)+1))</f>
        <v/>
      </c>
      <c r="C89" s="15" t="str">
        <f>IF(A89="","",SUMIFS(Jornada!$K$6:$K$300,Jornada!$B$6:$B$300,Colaboradores!A55,Jornada!$A$6:$A$300,"&gt;="&amp;EOMONTH($B$5,-1)+1,Jornada!$A$6:$A$300,"&lt;"&amp;EOMONTH($B$5,0)+1))</f>
        <v/>
      </c>
      <c r="D89" s="4" t="s">
        <v>80</v>
      </c>
      <c r="E89" s="15" t="str">
        <f>IF(Projetos!B55="","",Projetos!B55)</f>
        <v/>
      </c>
      <c r="F89" s="15" t="str">
        <f>IF(E89="","",SUMIFS(Apontamentos!$M$6:$M$400,Apontamentos!$D$6:$D$400,E89,Apontamentos!$A$6:$A$400,"&gt;="&amp;EOMONTH($B$5,-1)+1,Apontamentos!$A$6:$A$400,"&lt;"&amp;EOMONTH($B$5,0)+1))</f>
        <v/>
      </c>
      <c r="G89" s="15" t="str">
        <f>IF(E89="","",SUMIFS(Apontamentos!$I$6:$I$400,Apontamentos!$D$6:$D$400,E89,Apontamentos!$A$6:$A$400,"&gt;="&amp;EOMONTH($B$5,-1)+1,Apontamentos!$A$6:$A$400,"&lt;"&amp;EOMONTH($B$5,0)+1))</f>
        <v/>
      </c>
    </row>
    <row r="90">
      <c r="A90" s="15" t="str">
        <f>IF(Colaboradores!A56="","",Colaboradores!A56&amp;" · "&amp;Colaboradores!B56)</f>
        <v/>
      </c>
      <c r="B90" s="15" t="str">
        <f>IF(A90="","",SUMIFS(Jornada!$I$6:$I$300,Jornada!$B$6:$B$300,Colaboradores!A56,Jornada!$A$6:$A$300,"&gt;="&amp;EOMONTH($B$5,-1)+1,Jornada!$A$6:$A$300,"&lt;"&amp;EOMONTH($B$5,0)+1))</f>
        <v/>
      </c>
      <c r="C90" s="15" t="str">
        <f>IF(A90="","",SUMIFS(Jornada!$K$6:$K$300,Jornada!$B$6:$B$300,Colaboradores!A56,Jornada!$A$6:$A$300,"&gt;="&amp;EOMONTH($B$5,-1)+1,Jornada!$A$6:$A$300,"&lt;"&amp;EOMONTH($B$5,0)+1))</f>
        <v/>
      </c>
      <c r="D90" s="4" t="s">
        <v>80</v>
      </c>
      <c r="E90" s="15" t="str">
        <f>IF(Projetos!B56="","",Projetos!B56)</f>
        <v/>
      </c>
      <c r="F90" s="15" t="str">
        <f>IF(E90="","",SUMIFS(Apontamentos!$M$6:$M$400,Apontamentos!$D$6:$D$400,E90,Apontamentos!$A$6:$A$400,"&gt;="&amp;EOMONTH($B$5,-1)+1,Apontamentos!$A$6:$A$400,"&lt;"&amp;EOMONTH($B$5,0)+1))</f>
        <v/>
      </c>
      <c r="G90" s="15" t="str">
        <f>IF(E90="","",SUMIFS(Apontamentos!$I$6:$I$400,Apontamentos!$D$6:$D$400,E90,Apontamentos!$A$6:$A$400,"&gt;="&amp;EOMONTH($B$5,-1)+1,Apontamentos!$A$6:$A$400,"&lt;"&amp;EOMONTH($B$5,0)+1))</f>
        <v/>
      </c>
    </row>
    <row r="91">
      <c r="A91" s="15" t="str">
        <f>IF(Colaboradores!A57="","",Colaboradores!A57&amp;" · "&amp;Colaboradores!B57)</f>
        <v/>
      </c>
      <c r="B91" s="15" t="str">
        <f>IF(A91="","",SUMIFS(Jornada!$I$6:$I$300,Jornada!$B$6:$B$300,Colaboradores!A57,Jornada!$A$6:$A$300,"&gt;="&amp;EOMONTH($B$5,-1)+1,Jornada!$A$6:$A$300,"&lt;"&amp;EOMONTH($B$5,0)+1))</f>
        <v/>
      </c>
      <c r="C91" s="15" t="str">
        <f>IF(A91="","",SUMIFS(Jornada!$K$6:$K$300,Jornada!$B$6:$B$300,Colaboradores!A57,Jornada!$A$6:$A$300,"&gt;="&amp;EOMONTH($B$5,-1)+1,Jornada!$A$6:$A$300,"&lt;"&amp;EOMONTH($B$5,0)+1))</f>
        <v/>
      </c>
      <c r="D91" s="4" t="s">
        <v>80</v>
      </c>
      <c r="E91" s="15" t="str">
        <f>IF(Projetos!B57="","",Projetos!B57)</f>
        <v/>
      </c>
      <c r="F91" s="15" t="str">
        <f>IF(E91="","",SUMIFS(Apontamentos!$M$6:$M$400,Apontamentos!$D$6:$D$400,E91,Apontamentos!$A$6:$A$400,"&gt;="&amp;EOMONTH($B$5,-1)+1,Apontamentos!$A$6:$A$400,"&lt;"&amp;EOMONTH($B$5,0)+1))</f>
        <v/>
      </c>
      <c r="G91" s="15" t="str">
        <f>IF(E91="","",SUMIFS(Apontamentos!$I$6:$I$400,Apontamentos!$D$6:$D$400,E91,Apontamentos!$A$6:$A$400,"&gt;="&amp;EOMONTH($B$5,-1)+1,Apontamentos!$A$6:$A$400,"&lt;"&amp;EOMONTH($B$5,0)+1))</f>
        <v/>
      </c>
    </row>
    <row r="92">
      <c r="A92" s="15" t="str">
        <f>IF(Colaboradores!A58="","",Colaboradores!A58&amp;" · "&amp;Colaboradores!B58)</f>
        <v/>
      </c>
      <c r="B92" s="15" t="str">
        <f>IF(A92="","",SUMIFS(Jornada!$I$6:$I$300,Jornada!$B$6:$B$300,Colaboradores!A58,Jornada!$A$6:$A$300,"&gt;="&amp;EOMONTH($B$5,-1)+1,Jornada!$A$6:$A$300,"&lt;"&amp;EOMONTH($B$5,0)+1))</f>
        <v/>
      </c>
      <c r="C92" s="15" t="str">
        <f>IF(A92="","",SUMIFS(Jornada!$K$6:$K$300,Jornada!$B$6:$B$300,Colaboradores!A58,Jornada!$A$6:$A$300,"&gt;="&amp;EOMONTH($B$5,-1)+1,Jornada!$A$6:$A$300,"&lt;"&amp;EOMONTH($B$5,0)+1))</f>
        <v/>
      </c>
      <c r="D92" s="4" t="s">
        <v>80</v>
      </c>
      <c r="E92" s="15" t="str">
        <f>IF(Projetos!B58="","",Projetos!B58)</f>
        <v/>
      </c>
      <c r="F92" s="15" t="str">
        <f>IF(E92="","",SUMIFS(Apontamentos!$M$6:$M$400,Apontamentos!$D$6:$D$400,E92,Apontamentos!$A$6:$A$400,"&gt;="&amp;EOMONTH($B$5,-1)+1,Apontamentos!$A$6:$A$400,"&lt;"&amp;EOMONTH($B$5,0)+1))</f>
        <v/>
      </c>
      <c r="G92" s="15" t="str">
        <f>IF(E92="","",SUMIFS(Apontamentos!$I$6:$I$400,Apontamentos!$D$6:$D$400,E92,Apontamentos!$A$6:$A$400,"&gt;="&amp;EOMONTH($B$5,-1)+1,Apontamentos!$A$6:$A$400,"&lt;"&amp;EOMONTH($B$5,0)+1))</f>
        <v/>
      </c>
    </row>
    <row r="93">
      <c r="A93" s="15" t="str">
        <f>IF(Colaboradores!A59="","",Colaboradores!A59&amp;" · "&amp;Colaboradores!B59)</f>
        <v/>
      </c>
      <c r="B93" s="15" t="str">
        <f>IF(A93="","",SUMIFS(Jornada!$I$6:$I$300,Jornada!$B$6:$B$300,Colaboradores!A59,Jornada!$A$6:$A$300,"&gt;="&amp;EOMONTH($B$5,-1)+1,Jornada!$A$6:$A$300,"&lt;"&amp;EOMONTH($B$5,0)+1))</f>
        <v/>
      </c>
      <c r="C93" s="15" t="str">
        <f>IF(A93="","",SUMIFS(Jornada!$K$6:$K$300,Jornada!$B$6:$B$300,Colaboradores!A59,Jornada!$A$6:$A$300,"&gt;="&amp;EOMONTH($B$5,-1)+1,Jornada!$A$6:$A$300,"&lt;"&amp;EOMONTH($B$5,0)+1))</f>
        <v/>
      </c>
      <c r="D93" s="4" t="s">
        <v>80</v>
      </c>
      <c r="E93" s="15" t="str">
        <f>IF(Projetos!B59="","",Projetos!B59)</f>
        <v/>
      </c>
      <c r="F93" s="15" t="str">
        <f>IF(E93="","",SUMIFS(Apontamentos!$M$6:$M$400,Apontamentos!$D$6:$D$400,E93,Apontamentos!$A$6:$A$400,"&gt;="&amp;EOMONTH($B$5,-1)+1,Apontamentos!$A$6:$A$400,"&lt;"&amp;EOMONTH($B$5,0)+1))</f>
        <v/>
      </c>
      <c r="G93" s="15" t="str">
        <f>IF(E93="","",SUMIFS(Apontamentos!$I$6:$I$400,Apontamentos!$D$6:$D$400,E93,Apontamentos!$A$6:$A$400,"&gt;="&amp;EOMONTH($B$5,-1)+1,Apontamentos!$A$6:$A$400,"&lt;"&amp;EOMONTH($B$5,0)+1))</f>
        <v/>
      </c>
    </row>
    <row r="94">
      <c r="A94" s="15" t="str">
        <f>IF(Colaboradores!A60="","",Colaboradores!A60&amp;" · "&amp;Colaboradores!B60)</f>
        <v/>
      </c>
      <c r="B94" s="15" t="str">
        <f>IF(A94="","",SUMIFS(Jornada!$I$6:$I$300,Jornada!$B$6:$B$300,Colaboradores!A60,Jornada!$A$6:$A$300,"&gt;="&amp;EOMONTH($B$5,-1)+1,Jornada!$A$6:$A$300,"&lt;"&amp;EOMONTH($B$5,0)+1))</f>
        <v/>
      </c>
      <c r="C94" s="15" t="str">
        <f>IF(A94="","",SUMIFS(Jornada!$K$6:$K$300,Jornada!$B$6:$B$300,Colaboradores!A60,Jornada!$A$6:$A$300,"&gt;="&amp;EOMONTH($B$5,-1)+1,Jornada!$A$6:$A$300,"&lt;"&amp;EOMONTH($B$5,0)+1))</f>
        <v/>
      </c>
      <c r="D94" s="4" t="s">
        <v>80</v>
      </c>
      <c r="E94" s="15" t="str">
        <f>IF(Projetos!B60="","",Projetos!B60)</f>
        <v/>
      </c>
      <c r="F94" s="15" t="str">
        <f>IF(E94="","",SUMIFS(Apontamentos!$M$6:$M$400,Apontamentos!$D$6:$D$400,E94,Apontamentos!$A$6:$A$400,"&gt;="&amp;EOMONTH($B$5,-1)+1,Apontamentos!$A$6:$A$400,"&lt;"&amp;EOMONTH($B$5,0)+1))</f>
        <v/>
      </c>
      <c r="G94" s="15" t="str">
        <f>IF(E94="","",SUMIFS(Apontamentos!$I$6:$I$400,Apontamentos!$D$6:$D$400,E94,Apontamentos!$A$6:$A$400,"&gt;="&amp;EOMONTH($B$5,-1)+1,Apontamentos!$A$6:$A$400,"&lt;"&amp;EOMONTH($B$5,0)+1))</f>
        <v/>
      </c>
    </row>
    <row r="95">
      <c r="A95" s="15" t="str">
        <f>IF(Colaboradores!A61="","",Colaboradores!A61&amp;" · "&amp;Colaboradores!B61)</f>
        <v/>
      </c>
      <c r="B95" s="15" t="str">
        <f>IF(A95="","",SUMIFS(Jornada!$I$6:$I$300,Jornada!$B$6:$B$300,Colaboradores!A61,Jornada!$A$6:$A$300,"&gt;="&amp;EOMONTH($B$5,-1)+1,Jornada!$A$6:$A$300,"&lt;"&amp;EOMONTH($B$5,0)+1))</f>
        <v/>
      </c>
      <c r="C95" s="15" t="str">
        <f>IF(A95="","",SUMIFS(Jornada!$K$6:$K$300,Jornada!$B$6:$B$300,Colaboradores!A61,Jornada!$A$6:$A$300,"&gt;="&amp;EOMONTH($B$5,-1)+1,Jornada!$A$6:$A$300,"&lt;"&amp;EOMONTH($B$5,0)+1))</f>
        <v/>
      </c>
      <c r="D95" s="4" t="s">
        <v>80</v>
      </c>
      <c r="E95" s="15" t="str">
        <f>IF(Projetos!B61="","",Projetos!B61)</f>
        <v/>
      </c>
      <c r="F95" s="15" t="str">
        <f>IF(E95="","",SUMIFS(Apontamentos!$M$6:$M$400,Apontamentos!$D$6:$D$400,E95,Apontamentos!$A$6:$A$400,"&gt;="&amp;EOMONTH($B$5,-1)+1,Apontamentos!$A$6:$A$400,"&lt;"&amp;EOMONTH($B$5,0)+1))</f>
        <v/>
      </c>
      <c r="G95" s="15" t="str">
        <f>IF(E95="","",SUMIFS(Apontamentos!$I$6:$I$400,Apontamentos!$D$6:$D$400,E95,Apontamentos!$A$6:$A$400,"&gt;="&amp;EOMONTH($B$5,-1)+1,Apontamentos!$A$6:$A$400,"&lt;"&amp;EOMONTH($B$5,0)+1))</f>
        <v/>
      </c>
    </row>
    <row r="96">
      <c r="A96" s="15" t="str">
        <f>IF(Colaboradores!A62="","",Colaboradores!A62&amp;" · "&amp;Colaboradores!B62)</f>
        <v/>
      </c>
      <c r="B96" s="15" t="str">
        <f>IF(A96="","",SUMIFS(Jornada!$I$6:$I$300,Jornada!$B$6:$B$300,Colaboradores!A62,Jornada!$A$6:$A$300,"&gt;="&amp;EOMONTH($B$5,-1)+1,Jornada!$A$6:$A$300,"&lt;"&amp;EOMONTH($B$5,0)+1))</f>
        <v/>
      </c>
      <c r="C96" s="15" t="str">
        <f>IF(A96="","",SUMIFS(Jornada!$K$6:$K$300,Jornada!$B$6:$B$300,Colaboradores!A62,Jornada!$A$6:$A$300,"&gt;="&amp;EOMONTH($B$5,-1)+1,Jornada!$A$6:$A$300,"&lt;"&amp;EOMONTH($B$5,0)+1))</f>
        <v/>
      </c>
      <c r="D96" s="4" t="s">
        <v>80</v>
      </c>
      <c r="E96" s="15" t="str">
        <f>IF(Projetos!B62="","",Projetos!B62)</f>
        <v/>
      </c>
      <c r="F96" s="15" t="str">
        <f>IF(E96="","",SUMIFS(Apontamentos!$M$6:$M$400,Apontamentos!$D$6:$D$400,E96,Apontamentos!$A$6:$A$400,"&gt;="&amp;EOMONTH($B$5,-1)+1,Apontamentos!$A$6:$A$400,"&lt;"&amp;EOMONTH($B$5,0)+1))</f>
        <v/>
      </c>
      <c r="G96" s="15" t="str">
        <f>IF(E96="","",SUMIFS(Apontamentos!$I$6:$I$400,Apontamentos!$D$6:$D$400,E96,Apontamentos!$A$6:$A$400,"&gt;="&amp;EOMONTH($B$5,-1)+1,Apontamentos!$A$6:$A$400,"&lt;"&amp;EOMONTH($B$5,0)+1))</f>
        <v/>
      </c>
    </row>
    <row r="97">
      <c r="A97" s="15" t="str">
        <f>IF(Colaboradores!A63="","",Colaboradores!A63&amp;" · "&amp;Colaboradores!B63)</f>
        <v/>
      </c>
      <c r="B97" s="15" t="str">
        <f>IF(A97="","",SUMIFS(Jornada!$I$6:$I$300,Jornada!$B$6:$B$300,Colaboradores!A63,Jornada!$A$6:$A$300,"&gt;="&amp;EOMONTH($B$5,-1)+1,Jornada!$A$6:$A$300,"&lt;"&amp;EOMONTH($B$5,0)+1))</f>
        <v/>
      </c>
      <c r="C97" s="15" t="str">
        <f>IF(A97="","",SUMIFS(Jornada!$K$6:$K$300,Jornada!$B$6:$B$300,Colaboradores!A63,Jornada!$A$6:$A$300,"&gt;="&amp;EOMONTH($B$5,-1)+1,Jornada!$A$6:$A$300,"&lt;"&amp;EOMONTH($B$5,0)+1))</f>
        <v/>
      </c>
      <c r="D97" s="4" t="s">
        <v>80</v>
      </c>
      <c r="E97" s="15" t="str">
        <f>IF(Projetos!B63="","",Projetos!B63)</f>
        <v/>
      </c>
      <c r="F97" s="15" t="str">
        <f>IF(E97="","",SUMIFS(Apontamentos!$M$6:$M$400,Apontamentos!$D$6:$D$400,E97,Apontamentos!$A$6:$A$400,"&gt;="&amp;EOMONTH($B$5,-1)+1,Apontamentos!$A$6:$A$400,"&lt;"&amp;EOMONTH($B$5,0)+1))</f>
        <v/>
      </c>
      <c r="G97" s="15" t="str">
        <f>IF(E97="","",SUMIFS(Apontamentos!$I$6:$I$400,Apontamentos!$D$6:$D$400,E97,Apontamentos!$A$6:$A$400,"&gt;="&amp;EOMONTH($B$5,-1)+1,Apontamentos!$A$6:$A$400,"&lt;"&amp;EOMONTH($B$5,0)+1))</f>
        <v/>
      </c>
    </row>
    <row r="98">
      <c r="A98" s="15" t="str">
        <f>IF(Colaboradores!A64="","",Colaboradores!A64&amp;" · "&amp;Colaboradores!B64)</f>
        <v/>
      </c>
      <c r="B98" s="15" t="str">
        <f>IF(A98="","",SUMIFS(Jornada!$I$6:$I$300,Jornada!$B$6:$B$300,Colaboradores!A64,Jornada!$A$6:$A$300,"&gt;="&amp;EOMONTH($B$5,-1)+1,Jornada!$A$6:$A$300,"&lt;"&amp;EOMONTH($B$5,0)+1))</f>
        <v/>
      </c>
      <c r="C98" s="15" t="str">
        <f>IF(A98="","",SUMIFS(Jornada!$K$6:$K$300,Jornada!$B$6:$B$300,Colaboradores!A64,Jornada!$A$6:$A$300,"&gt;="&amp;EOMONTH($B$5,-1)+1,Jornada!$A$6:$A$300,"&lt;"&amp;EOMONTH($B$5,0)+1))</f>
        <v/>
      </c>
      <c r="D98" s="4" t="s">
        <v>80</v>
      </c>
      <c r="E98" s="15" t="str">
        <f>IF(Projetos!B64="","",Projetos!B64)</f>
        <v/>
      </c>
      <c r="F98" s="15" t="str">
        <f>IF(E98="","",SUMIFS(Apontamentos!$M$6:$M$400,Apontamentos!$D$6:$D$400,E98,Apontamentos!$A$6:$A$400,"&gt;="&amp;EOMONTH($B$5,-1)+1,Apontamentos!$A$6:$A$400,"&lt;"&amp;EOMONTH($B$5,0)+1))</f>
        <v/>
      </c>
      <c r="G98" s="15" t="str">
        <f>IF(E98="","",SUMIFS(Apontamentos!$I$6:$I$400,Apontamentos!$D$6:$D$400,E98,Apontamentos!$A$6:$A$400,"&gt;="&amp;EOMONTH($B$5,-1)+1,Apontamentos!$A$6:$A$400,"&lt;"&amp;EOMONTH($B$5,0)+1))</f>
        <v/>
      </c>
    </row>
    <row r="99">
      <c r="A99" s="15" t="str">
        <f>IF(Colaboradores!A65="","",Colaboradores!A65&amp;" · "&amp;Colaboradores!B65)</f>
        <v/>
      </c>
      <c r="B99" s="15" t="str">
        <f>IF(A99="","",SUMIFS(Jornada!$I$6:$I$300,Jornada!$B$6:$B$300,Colaboradores!A65,Jornada!$A$6:$A$300,"&gt;="&amp;EOMONTH($B$5,-1)+1,Jornada!$A$6:$A$300,"&lt;"&amp;EOMONTH($B$5,0)+1))</f>
        <v/>
      </c>
      <c r="C99" s="15" t="str">
        <f>IF(A99="","",SUMIFS(Jornada!$K$6:$K$300,Jornada!$B$6:$B$300,Colaboradores!A65,Jornada!$A$6:$A$300,"&gt;="&amp;EOMONTH($B$5,-1)+1,Jornada!$A$6:$A$300,"&lt;"&amp;EOMONTH($B$5,0)+1))</f>
        <v/>
      </c>
      <c r="D99" s="4" t="s">
        <v>80</v>
      </c>
      <c r="E99" s="15" t="str">
        <f>IF(Projetos!B65="","",Projetos!B65)</f>
        <v/>
      </c>
      <c r="F99" s="15" t="str">
        <f>IF(E99="","",SUMIFS(Apontamentos!$M$6:$M$400,Apontamentos!$D$6:$D$400,E99,Apontamentos!$A$6:$A$400,"&gt;="&amp;EOMONTH($B$5,-1)+1,Apontamentos!$A$6:$A$400,"&lt;"&amp;EOMONTH($B$5,0)+1))</f>
        <v/>
      </c>
      <c r="G99" s="15" t="str">
        <f>IF(E99="","",SUMIFS(Apontamentos!$I$6:$I$400,Apontamentos!$D$6:$D$400,E99,Apontamentos!$A$6:$A$400,"&gt;="&amp;EOMONTH($B$5,-1)+1,Apontamentos!$A$6:$A$400,"&lt;"&amp;EOMONTH($B$5,0)+1))</f>
        <v/>
      </c>
    </row>
    <row r="100">
      <c r="A100" s="15" t="str">
        <f>IF(Colaboradores!A66="","",Colaboradores!A66&amp;" · "&amp;Colaboradores!B66)</f>
        <v/>
      </c>
      <c r="B100" s="15" t="str">
        <f>IF(A100="","",SUMIFS(Jornada!$I$6:$I$300,Jornada!$B$6:$B$300,Colaboradores!A66,Jornada!$A$6:$A$300,"&gt;="&amp;EOMONTH($B$5,-1)+1,Jornada!$A$6:$A$300,"&lt;"&amp;EOMONTH($B$5,0)+1))</f>
        <v/>
      </c>
      <c r="C100" s="15" t="str">
        <f>IF(A100="","",SUMIFS(Jornada!$K$6:$K$300,Jornada!$B$6:$B$300,Colaboradores!A66,Jornada!$A$6:$A$300,"&gt;="&amp;EOMONTH($B$5,-1)+1,Jornada!$A$6:$A$300,"&lt;"&amp;EOMONTH($B$5,0)+1))</f>
        <v/>
      </c>
      <c r="D100" s="4" t="s">
        <v>80</v>
      </c>
      <c r="E100" s="15" t="str">
        <f>IF(Projetos!B66="","",Projetos!B66)</f>
        <v/>
      </c>
      <c r="F100" s="15" t="str">
        <f>IF(E100="","",SUMIFS(Apontamentos!$M$6:$M$400,Apontamentos!$D$6:$D$400,E100,Apontamentos!$A$6:$A$400,"&gt;="&amp;EOMONTH($B$5,-1)+1,Apontamentos!$A$6:$A$400,"&lt;"&amp;EOMONTH($B$5,0)+1))</f>
        <v/>
      </c>
      <c r="G100" s="15" t="str">
        <f>IF(E100="","",SUMIFS(Apontamentos!$I$6:$I$400,Apontamentos!$D$6:$D$400,E100,Apontamentos!$A$6:$A$400,"&gt;="&amp;EOMONTH($B$5,-1)+1,Apontamentos!$A$6:$A$400,"&lt;"&amp;EOMONTH($B$5,0)+1))</f>
        <v/>
      </c>
    </row>
    <row r="101">
      <c r="A101" s="15" t="str">
        <f>IF(Colaboradores!A67="","",Colaboradores!A67&amp;" · "&amp;Colaboradores!B67)</f>
        <v/>
      </c>
      <c r="B101" s="15" t="str">
        <f>IF(A101="","",SUMIFS(Jornada!$I$6:$I$300,Jornada!$B$6:$B$300,Colaboradores!A67,Jornada!$A$6:$A$300,"&gt;="&amp;EOMONTH($B$5,-1)+1,Jornada!$A$6:$A$300,"&lt;"&amp;EOMONTH($B$5,0)+1))</f>
        <v/>
      </c>
      <c r="C101" s="15" t="str">
        <f>IF(A101="","",SUMIFS(Jornada!$K$6:$K$300,Jornada!$B$6:$B$300,Colaboradores!A67,Jornada!$A$6:$A$300,"&gt;="&amp;EOMONTH($B$5,-1)+1,Jornada!$A$6:$A$300,"&lt;"&amp;EOMONTH($B$5,0)+1))</f>
        <v/>
      </c>
      <c r="D101" s="4" t="s">
        <v>80</v>
      </c>
      <c r="E101" s="15" t="str">
        <f>IF(Projetos!B67="","",Projetos!B67)</f>
        <v/>
      </c>
      <c r="F101" s="15" t="str">
        <f>IF(E101="","",SUMIFS(Apontamentos!$M$6:$M$400,Apontamentos!$D$6:$D$400,E101,Apontamentos!$A$6:$A$400,"&gt;="&amp;EOMONTH($B$5,-1)+1,Apontamentos!$A$6:$A$400,"&lt;"&amp;EOMONTH($B$5,0)+1))</f>
        <v/>
      </c>
      <c r="G101" s="15" t="str">
        <f>IF(E101="","",SUMIFS(Apontamentos!$I$6:$I$400,Apontamentos!$D$6:$D$400,E101,Apontamentos!$A$6:$A$400,"&gt;="&amp;EOMONTH($B$5,-1)+1,Apontamentos!$A$6:$A$400,"&lt;"&amp;EOMONTH($B$5,0)+1))</f>
        <v/>
      </c>
    </row>
    <row r="102">
      <c r="A102" s="15" t="str">
        <f>IF(Colaboradores!A68="","",Colaboradores!A68&amp;" · "&amp;Colaboradores!B68)</f>
        <v/>
      </c>
      <c r="B102" s="15" t="str">
        <f>IF(A102="","",SUMIFS(Jornada!$I$6:$I$300,Jornada!$B$6:$B$300,Colaboradores!A68,Jornada!$A$6:$A$300,"&gt;="&amp;EOMONTH($B$5,-1)+1,Jornada!$A$6:$A$300,"&lt;"&amp;EOMONTH($B$5,0)+1))</f>
        <v/>
      </c>
      <c r="C102" s="15" t="str">
        <f>IF(A102="","",SUMIFS(Jornada!$K$6:$K$300,Jornada!$B$6:$B$300,Colaboradores!A68,Jornada!$A$6:$A$300,"&gt;="&amp;EOMONTH($B$5,-1)+1,Jornada!$A$6:$A$300,"&lt;"&amp;EOMONTH($B$5,0)+1))</f>
        <v/>
      </c>
      <c r="D102" s="4" t="s">
        <v>80</v>
      </c>
      <c r="E102" s="15" t="str">
        <f>IF(Projetos!B68="","",Projetos!B68)</f>
        <v/>
      </c>
      <c r="F102" s="15" t="str">
        <f>IF(E102="","",SUMIFS(Apontamentos!$M$6:$M$400,Apontamentos!$D$6:$D$400,E102,Apontamentos!$A$6:$A$400,"&gt;="&amp;EOMONTH($B$5,-1)+1,Apontamentos!$A$6:$A$400,"&lt;"&amp;EOMONTH($B$5,0)+1))</f>
        <v/>
      </c>
      <c r="G102" s="15" t="str">
        <f>IF(E102="","",SUMIFS(Apontamentos!$I$6:$I$400,Apontamentos!$D$6:$D$400,E102,Apontamentos!$A$6:$A$400,"&gt;="&amp;EOMONTH($B$5,-1)+1,Apontamentos!$A$6:$A$400,"&lt;"&amp;EOMONTH($B$5,0)+1))</f>
        <v/>
      </c>
    </row>
    <row r="103">
      <c r="A103" s="15" t="str">
        <f>IF(Colaboradores!A69="","",Colaboradores!A69&amp;" · "&amp;Colaboradores!B69)</f>
        <v/>
      </c>
      <c r="B103" s="15" t="str">
        <f>IF(A103="","",SUMIFS(Jornada!$I$6:$I$300,Jornada!$B$6:$B$300,Colaboradores!A69,Jornada!$A$6:$A$300,"&gt;="&amp;EOMONTH($B$5,-1)+1,Jornada!$A$6:$A$300,"&lt;"&amp;EOMONTH($B$5,0)+1))</f>
        <v/>
      </c>
      <c r="C103" s="15" t="str">
        <f>IF(A103="","",SUMIFS(Jornada!$K$6:$K$300,Jornada!$B$6:$B$300,Colaboradores!A69,Jornada!$A$6:$A$300,"&gt;="&amp;EOMONTH($B$5,-1)+1,Jornada!$A$6:$A$300,"&lt;"&amp;EOMONTH($B$5,0)+1))</f>
        <v/>
      </c>
      <c r="D103" s="4" t="s">
        <v>80</v>
      </c>
      <c r="E103" s="15" t="str">
        <f>IF(Projetos!B69="","",Projetos!B69)</f>
        <v/>
      </c>
      <c r="F103" s="15" t="str">
        <f>IF(E103="","",SUMIFS(Apontamentos!$M$6:$M$400,Apontamentos!$D$6:$D$400,E103,Apontamentos!$A$6:$A$400,"&gt;="&amp;EOMONTH($B$5,-1)+1,Apontamentos!$A$6:$A$400,"&lt;"&amp;EOMONTH($B$5,0)+1))</f>
        <v/>
      </c>
      <c r="G103" s="15" t="str">
        <f>IF(E103="","",SUMIFS(Apontamentos!$I$6:$I$400,Apontamentos!$D$6:$D$400,E103,Apontamentos!$A$6:$A$400,"&gt;="&amp;EOMONTH($B$5,-1)+1,Apontamentos!$A$6:$A$400,"&lt;"&amp;EOMONTH($B$5,0)+1))</f>
        <v/>
      </c>
    </row>
    <row r="104">
      <c r="A104" s="15" t="str">
        <f>IF(Colaboradores!A70="","",Colaboradores!A70&amp;" · "&amp;Colaboradores!B70)</f>
        <v/>
      </c>
      <c r="B104" s="15" t="str">
        <f>IF(A104="","",SUMIFS(Jornada!$I$6:$I$300,Jornada!$B$6:$B$300,Colaboradores!A70,Jornada!$A$6:$A$300,"&gt;="&amp;EOMONTH($B$5,-1)+1,Jornada!$A$6:$A$300,"&lt;"&amp;EOMONTH($B$5,0)+1))</f>
        <v/>
      </c>
      <c r="C104" s="15" t="str">
        <f>IF(A104="","",SUMIFS(Jornada!$K$6:$K$300,Jornada!$B$6:$B$300,Colaboradores!A70,Jornada!$A$6:$A$300,"&gt;="&amp;EOMONTH($B$5,-1)+1,Jornada!$A$6:$A$300,"&lt;"&amp;EOMONTH($B$5,0)+1))</f>
        <v/>
      </c>
      <c r="D104" s="4" t="s">
        <v>80</v>
      </c>
      <c r="E104" s="15" t="str">
        <f>IF(Projetos!B70="","",Projetos!B70)</f>
        <v/>
      </c>
      <c r="F104" s="15" t="str">
        <f>IF(E104="","",SUMIFS(Apontamentos!$M$6:$M$400,Apontamentos!$D$6:$D$400,E104,Apontamentos!$A$6:$A$400,"&gt;="&amp;EOMONTH($B$5,-1)+1,Apontamentos!$A$6:$A$400,"&lt;"&amp;EOMONTH($B$5,0)+1))</f>
        <v/>
      </c>
      <c r="G104" s="15" t="str">
        <f>IF(E104="","",SUMIFS(Apontamentos!$I$6:$I$400,Apontamentos!$D$6:$D$400,E104,Apontamentos!$A$6:$A$400,"&gt;="&amp;EOMONTH($B$5,-1)+1,Apontamentos!$A$6:$A$400,"&lt;"&amp;EOMONTH($B$5,0)+1))</f>
        <v/>
      </c>
    </row>
    <row r="105">
      <c r="A105" s="15" t="str">
        <f>IF(Colaboradores!A71="","",Colaboradores!A71&amp;" · "&amp;Colaboradores!B71)</f>
        <v/>
      </c>
      <c r="B105" s="15" t="str">
        <f>IF(A105="","",SUMIFS(Jornada!$I$6:$I$300,Jornada!$B$6:$B$300,Colaboradores!A71,Jornada!$A$6:$A$300,"&gt;="&amp;EOMONTH($B$5,-1)+1,Jornada!$A$6:$A$300,"&lt;"&amp;EOMONTH($B$5,0)+1))</f>
        <v/>
      </c>
      <c r="C105" s="15" t="str">
        <f>IF(A105="","",SUMIFS(Jornada!$K$6:$K$300,Jornada!$B$6:$B$300,Colaboradores!A71,Jornada!$A$6:$A$300,"&gt;="&amp;EOMONTH($B$5,-1)+1,Jornada!$A$6:$A$300,"&lt;"&amp;EOMONTH($B$5,0)+1))</f>
        <v/>
      </c>
      <c r="D105" s="4" t="s">
        <v>80</v>
      </c>
      <c r="E105" s="15" t="str">
        <f>IF(Projetos!B71="","",Projetos!B71)</f>
        <v/>
      </c>
      <c r="F105" s="15" t="str">
        <f>IF(E105="","",SUMIFS(Apontamentos!$M$6:$M$400,Apontamentos!$D$6:$D$400,E105,Apontamentos!$A$6:$A$400,"&gt;="&amp;EOMONTH($B$5,-1)+1,Apontamentos!$A$6:$A$400,"&lt;"&amp;EOMONTH($B$5,0)+1))</f>
        <v/>
      </c>
      <c r="G105" s="15" t="str">
        <f>IF(E105="","",SUMIFS(Apontamentos!$I$6:$I$400,Apontamentos!$D$6:$D$400,E105,Apontamentos!$A$6:$A$400,"&gt;="&amp;EOMONTH($B$5,-1)+1,Apontamentos!$A$6:$A$400,"&lt;"&amp;EOMONTH($B$5,0)+1))</f>
        <v/>
      </c>
    </row>
    <row r="106">
      <c r="A106" s="15" t="str">
        <f>IF(Colaboradores!A72="","",Colaboradores!A72&amp;" · "&amp;Colaboradores!B72)</f>
        <v/>
      </c>
      <c r="B106" s="15" t="str">
        <f>IF(A106="","",SUMIFS(Jornada!$I$6:$I$300,Jornada!$B$6:$B$300,Colaboradores!A72,Jornada!$A$6:$A$300,"&gt;="&amp;EOMONTH($B$5,-1)+1,Jornada!$A$6:$A$300,"&lt;"&amp;EOMONTH($B$5,0)+1))</f>
        <v/>
      </c>
      <c r="C106" s="15" t="str">
        <f>IF(A106="","",SUMIFS(Jornada!$K$6:$K$300,Jornada!$B$6:$B$300,Colaboradores!A72,Jornada!$A$6:$A$300,"&gt;="&amp;EOMONTH($B$5,-1)+1,Jornada!$A$6:$A$300,"&lt;"&amp;EOMONTH($B$5,0)+1))</f>
        <v/>
      </c>
      <c r="D106" s="4" t="s">
        <v>80</v>
      </c>
      <c r="E106" s="15" t="str">
        <f>IF(Projetos!B72="","",Projetos!B72)</f>
        <v/>
      </c>
      <c r="F106" s="15" t="str">
        <f>IF(E106="","",SUMIFS(Apontamentos!$M$6:$M$400,Apontamentos!$D$6:$D$400,E106,Apontamentos!$A$6:$A$400,"&gt;="&amp;EOMONTH($B$5,-1)+1,Apontamentos!$A$6:$A$400,"&lt;"&amp;EOMONTH($B$5,0)+1))</f>
        <v/>
      </c>
      <c r="G106" s="15" t="str">
        <f>IF(E106="","",SUMIFS(Apontamentos!$I$6:$I$400,Apontamentos!$D$6:$D$400,E106,Apontamentos!$A$6:$A$400,"&gt;="&amp;EOMONTH($B$5,-1)+1,Apontamentos!$A$6:$A$400,"&lt;"&amp;EOMONTH($B$5,0)+1))</f>
        <v/>
      </c>
    </row>
    <row r="107">
      <c r="A107" s="15" t="str">
        <f>IF(Colaboradores!A73="","",Colaboradores!A73&amp;" · "&amp;Colaboradores!B73)</f>
        <v/>
      </c>
      <c r="B107" s="15" t="str">
        <f>IF(A107="","",SUMIFS(Jornada!$I$6:$I$300,Jornada!$B$6:$B$300,Colaboradores!A73,Jornada!$A$6:$A$300,"&gt;="&amp;EOMONTH($B$5,-1)+1,Jornada!$A$6:$A$300,"&lt;"&amp;EOMONTH($B$5,0)+1))</f>
        <v/>
      </c>
      <c r="C107" s="15" t="str">
        <f>IF(A107="","",SUMIFS(Jornada!$K$6:$K$300,Jornada!$B$6:$B$300,Colaboradores!A73,Jornada!$A$6:$A$300,"&gt;="&amp;EOMONTH($B$5,-1)+1,Jornada!$A$6:$A$300,"&lt;"&amp;EOMONTH($B$5,0)+1))</f>
        <v/>
      </c>
      <c r="D107" s="4" t="s">
        <v>80</v>
      </c>
      <c r="E107" s="15" t="str">
        <f>IF(Projetos!B73="","",Projetos!B73)</f>
        <v/>
      </c>
      <c r="F107" s="15" t="str">
        <f>IF(E107="","",SUMIFS(Apontamentos!$M$6:$M$400,Apontamentos!$D$6:$D$400,E107,Apontamentos!$A$6:$A$400,"&gt;="&amp;EOMONTH($B$5,-1)+1,Apontamentos!$A$6:$A$400,"&lt;"&amp;EOMONTH($B$5,0)+1))</f>
        <v/>
      </c>
      <c r="G107" s="15" t="str">
        <f>IF(E107="","",SUMIFS(Apontamentos!$I$6:$I$400,Apontamentos!$D$6:$D$400,E107,Apontamentos!$A$6:$A$400,"&gt;="&amp;EOMONTH($B$5,-1)+1,Apontamentos!$A$6:$A$400,"&lt;"&amp;EOMONTH($B$5,0)+1))</f>
        <v/>
      </c>
    </row>
    <row r="108">
      <c r="A108" s="15" t="str">
        <f>IF(Colaboradores!A74="","",Colaboradores!A74&amp;" · "&amp;Colaboradores!B74)</f>
        <v/>
      </c>
      <c r="B108" s="15" t="str">
        <f>IF(A108="","",SUMIFS(Jornada!$I$6:$I$300,Jornada!$B$6:$B$300,Colaboradores!A74,Jornada!$A$6:$A$300,"&gt;="&amp;EOMONTH($B$5,-1)+1,Jornada!$A$6:$A$300,"&lt;"&amp;EOMONTH($B$5,0)+1))</f>
        <v/>
      </c>
      <c r="C108" s="15" t="str">
        <f>IF(A108="","",SUMIFS(Jornada!$K$6:$K$300,Jornada!$B$6:$B$300,Colaboradores!A74,Jornada!$A$6:$A$300,"&gt;="&amp;EOMONTH($B$5,-1)+1,Jornada!$A$6:$A$300,"&lt;"&amp;EOMONTH($B$5,0)+1))</f>
        <v/>
      </c>
      <c r="D108" s="4" t="s">
        <v>80</v>
      </c>
      <c r="E108" s="15" t="str">
        <f>IF(Projetos!B74="","",Projetos!B74)</f>
        <v/>
      </c>
      <c r="F108" s="15" t="str">
        <f>IF(E108="","",SUMIFS(Apontamentos!$M$6:$M$400,Apontamentos!$D$6:$D$400,E108,Apontamentos!$A$6:$A$400,"&gt;="&amp;EOMONTH($B$5,-1)+1,Apontamentos!$A$6:$A$400,"&lt;"&amp;EOMONTH($B$5,0)+1))</f>
        <v/>
      </c>
      <c r="G108" s="15" t="str">
        <f>IF(E108="","",SUMIFS(Apontamentos!$I$6:$I$400,Apontamentos!$D$6:$D$400,E108,Apontamentos!$A$6:$A$400,"&gt;="&amp;EOMONTH($B$5,-1)+1,Apontamentos!$A$6:$A$400,"&lt;"&amp;EOMONTH($B$5,0)+1))</f>
        <v/>
      </c>
    </row>
    <row r="109">
      <c r="A109" s="15" t="str">
        <f>IF(Colaboradores!A75="","",Colaboradores!A75&amp;" · "&amp;Colaboradores!B75)</f>
        <v/>
      </c>
      <c r="B109" s="15" t="str">
        <f>IF(A109="","",SUMIFS(Jornada!$I$6:$I$300,Jornada!$B$6:$B$300,Colaboradores!A75,Jornada!$A$6:$A$300,"&gt;="&amp;EOMONTH($B$5,-1)+1,Jornada!$A$6:$A$300,"&lt;"&amp;EOMONTH($B$5,0)+1))</f>
        <v/>
      </c>
      <c r="C109" s="15" t="str">
        <f>IF(A109="","",SUMIFS(Jornada!$K$6:$K$300,Jornada!$B$6:$B$300,Colaboradores!A75,Jornada!$A$6:$A$300,"&gt;="&amp;EOMONTH($B$5,-1)+1,Jornada!$A$6:$A$300,"&lt;"&amp;EOMONTH($B$5,0)+1))</f>
        <v/>
      </c>
      <c r="D109" s="4" t="s">
        <v>80</v>
      </c>
      <c r="E109" s="15" t="str">
        <f>IF(Projetos!B75="","",Projetos!B75)</f>
        <v/>
      </c>
      <c r="F109" s="15" t="str">
        <f>IF(E109="","",SUMIFS(Apontamentos!$M$6:$M$400,Apontamentos!$D$6:$D$400,E109,Apontamentos!$A$6:$A$400,"&gt;="&amp;EOMONTH($B$5,-1)+1,Apontamentos!$A$6:$A$400,"&lt;"&amp;EOMONTH($B$5,0)+1))</f>
        <v/>
      </c>
      <c r="G109" s="15" t="str">
        <f>IF(E109="","",SUMIFS(Apontamentos!$I$6:$I$400,Apontamentos!$D$6:$D$400,E109,Apontamentos!$A$6:$A$400,"&gt;="&amp;EOMONTH($B$5,-1)+1,Apontamentos!$A$6:$A$400,"&lt;"&amp;EOMONTH($B$5,0)+1))</f>
        <v/>
      </c>
    </row>
    <row r="110">
      <c r="A110" s="15" t="str">
        <f>IF(Colaboradores!A76="","",Colaboradores!A76&amp;" · "&amp;Colaboradores!B76)</f>
        <v/>
      </c>
      <c r="B110" s="15" t="str">
        <f>IF(A110="","",SUMIFS(Jornada!$I$6:$I$300,Jornada!$B$6:$B$300,Colaboradores!A76,Jornada!$A$6:$A$300,"&gt;="&amp;EOMONTH($B$5,-1)+1,Jornada!$A$6:$A$300,"&lt;"&amp;EOMONTH($B$5,0)+1))</f>
        <v/>
      </c>
      <c r="C110" s="15" t="str">
        <f>IF(A110="","",SUMIFS(Jornada!$K$6:$K$300,Jornada!$B$6:$B$300,Colaboradores!A76,Jornada!$A$6:$A$300,"&gt;="&amp;EOMONTH($B$5,-1)+1,Jornada!$A$6:$A$300,"&lt;"&amp;EOMONTH($B$5,0)+1))</f>
        <v/>
      </c>
      <c r="D110" s="4" t="s">
        <v>80</v>
      </c>
      <c r="E110" s="15" t="str">
        <f>IF(Projetos!B76="","",Projetos!B76)</f>
        <v/>
      </c>
      <c r="F110" s="15" t="str">
        <f>IF(E110="","",SUMIFS(Apontamentos!$M$6:$M$400,Apontamentos!$D$6:$D$400,E110,Apontamentos!$A$6:$A$400,"&gt;="&amp;EOMONTH($B$5,-1)+1,Apontamentos!$A$6:$A$400,"&lt;"&amp;EOMONTH($B$5,0)+1))</f>
        <v/>
      </c>
      <c r="G110" s="15" t="str">
        <f>IF(E110="","",SUMIFS(Apontamentos!$I$6:$I$400,Apontamentos!$D$6:$D$400,E110,Apontamentos!$A$6:$A$400,"&gt;="&amp;EOMONTH($B$5,-1)+1,Apontamentos!$A$6:$A$400,"&lt;"&amp;EOMONTH($B$5,0)+1))</f>
        <v/>
      </c>
    </row>
    <row r="111">
      <c r="A111" s="15" t="str">
        <f>IF(Colaboradores!A77="","",Colaboradores!A77&amp;" · "&amp;Colaboradores!B77)</f>
        <v/>
      </c>
      <c r="B111" s="15" t="str">
        <f>IF(A111="","",SUMIFS(Jornada!$I$6:$I$300,Jornada!$B$6:$B$300,Colaboradores!A77,Jornada!$A$6:$A$300,"&gt;="&amp;EOMONTH($B$5,-1)+1,Jornada!$A$6:$A$300,"&lt;"&amp;EOMONTH($B$5,0)+1))</f>
        <v/>
      </c>
      <c r="C111" s="15" t="str">
        <f>IF(A111="","",SUMIFS(Jornada!$K$6:$K$300,Jornada!$B$6:$B$300,Colaboradores!A77,Jornada!$A$6:$A$300,"&gt;="&amp;EOMONTH($B$5,-1)+1,Jornada!$A$6:$A$300,"&lt;"&amp;EOMONTH($B$5,0)+1))</f>
        <v/>
      </c>
      <c r="D111" s="4" t="s">
        <v>80</v>
      </c>
      <c r="E111" s="15" t="str">
        <f>IF(Projetos!B77="","",Projetos!B77)</f>
        <v/>
      </c>
      <c r="F111" s="15" t="str">
        <f>IF(E111="","",SUMIFS(Apontamentos!$M$6:$M$400,Apontamentos!$D$6:$D$400,E111,Apontamentos!$A$6:$A$400,"&gt;="&amp;EOMONTH($B$5,-1)+1,Apontamentos!$A$6:$A$400,"&lt;"&amp;EOMONTH($B$5,0)+1))</f>
        <v/>
      </c>
      <c r="G111" s="15" t="str">
        <f>IF(E111="","",SUMIFS(Apontamentos!$I$6:$I$400,Apontamentos!$D$6:$D$400,E111,Apontamentos!$A$6:$A$400,"&gt;="&amp;EOMONTH($B$5,-1)+1,Apontamentos!$A$6:$A$400,"&lt;"&amp;EOMONTH($B$5,0)+1))</f>
        <v/>
      </c>
    </row>
    <row r="112">
      <c r="A112" s="15" t="str">
        <f>IF(Colaboradores!A78="","",Colaboradores!A78&amp;" · "&amp;Colaboradores!B78)</f>
        <v/>
      </c>
      <c r="B112" s="15" t="str">
        <f>IF(A112="","",SUMIFS(Jornada!$I$6:$I$300,Jornada!$B$6:$B$300,Colaboradores!A78,Jornada!$A$6:$A$300,"&gt;="&amp;EOMONTH($B$5,-1)+1,Jornada!$A$6:$A$300,"&lt;"&amp;EOMONTH($B$5,0)+1))</f>
        <v/>
      </c>
      <c r="C112" s="15" t="str">
        <f>IF(A112="","",SUMIFS(Jornada!$K$6:$K$300,Jornada!$B$6:$B$300,Colaboradores!A78,Jornada!$A$6:$A$300,"&gt;="&amp;EOMONTH($B$5,-1)+1,Jornada!$A$6:$A$300,"&lt;"&amp;EOMONTH($B$5,0)+1))</f>
        <v/>
      </c>
      <c r="D112" s="4" t="s">
        <v>80</v>
      </c>
      <c r="E112" s="15" t="str">
        <f>IF(Projetos!B78="","",Projetos!B78)</f>
        <v/>
      </c>
      <c r="F112" s="15" t="str">
        <f>IF(E112="","",SUMIFS(Apontamentos!$M$6:$M$400,Apontamentos!$D$6:$D$400,E112,Apontamentos!$A$6:$A$400,"&gt;="&amp;EOMONTH($B$5,-1)+1,Apontamentos!$A$6:$A$400,"&lt;"&amp;EOMONTH($B$5,0)+1))</f>
        <v/>
      </c>
      <c r="G112" s="15" t="str">
        <f>IF(E112="","",SUMIFS(Apontamentos!$I$6:$I$400,Apontamentos!$D$6:$D$400,E112,Apontamentos!$A$6:$A$400,"&gt;="&amp;EOMONTH($B$5,-1)+1,Apontamentos!$A$6:$A$400,"&lt;"&amp;EOMONTH($B$5,0)+1))</f>
        <v/>
      </c>
    </row>
    <row r="113">
      <c r="A113" s="15" t="str">
        <f>IF(Colaboradores!A79="","",Colaboradores!A79&amp;" · "&amp;Colaboradores!B79)</f>
        <v/>
      </c>
      <c r="B113" s="15" t="str">
        <f>IF(A113="","",SUMIFS(Jornada!$I$6:$I$300,Jornada!$B$6:$B$300,Colaboradores!A79,Jornada!$A$6:$A$300,"&gt;="&amp;EOMONTH($B$5,-1)+1,Jornada!$A$6:$A$300,"&lt;"&amp;EOMONTH($B$5,0)+1))</f>
        <v/>
      </c>
      <c r="C113" s="15" t="str">
        <f>IF(A113="","",SUMIFS(Jornada!$K$6:$K$300,Jornada!$B$6:$B$300,Colaboradores!A79,Jornada!$A$6:$A$300,"&gt;="&amp;EOMONTH($B$5,-1)+1,Jornada!$A$6:$A$300,"&lt;"&amp;EOMONTH($B$5,0)+1))</f>
        <v/>
      </c>
      <c r="D113" s="4" t="s">
        <v>80</v>
      </c>
      <c r="E113" s="15" t="str">
        <f>IF(Projetos!B79="","",Projetos!B79)</f>
        <v/>
      </c>
      <c r="F113" s="15" t="str">
        <f>IF(E113="","",SUMIFS(Apontamentos!$M$6:$M$400,Apontamentos!$D$6:$D$400,E113,Apontamentos!$A$6:$A$400,"&gt;="&amp;EOMONTH($B$5,-1)+1,Apontamentos!$A$6:$A$400,"&lt;"&amp;EOMONTH($B$5,0)+1))</f>
        <v/>
      </c>
      <c r="G113" s="15" t="str">
        <f>IF(E113="","",SUMIFS(Apontamentos!$I$6:$I$400,Apontamentos!$D$6:$D$400,E113,Apontamentos!$A$6:$A$400,"&gt;="&amp;EOMONTH($B$5,-1)+1,Apontamentos!$A$6:$A$400,"&lt;"&amp;EOMONTH($B$5,0)+1))</f>
        <v/>
      </c>
    </row>
    <row r="114">
      <c r="A114" s="15" t="str">
        <f>IF(Colaboradores!A80="","",Colaboradores!A80&amp;" · "&amp;Colaboradores!B80)</f>
        <v/>
      </c>
      <c r="B114" s="15" t="str">
        <f>IF(A114="","",SUMIFS(Jornada!$I$6:$I$300,Jornada!$B$6:$B$300,Colaboradores!A80,Jornada!$A$6:$A$300,"&gt;="&amp;EOMONTH($B$5,-1)+1,Jornada!$A$6:$A$300,"&lt;"&amp;EOMONTH($B$5,0)+1))</f>
        <v/>
      </c>
      <c r="C114" s="15" t="str">
        <f>IF(A114="","",SUMIFS(Jornada!$K$6:$K$300,Jornada!$B$6:$B$300,Colaboradores!A80,Jornada!$A$6:$A$300,"&gt;="&amp;EOMONTH($B$5,-1)+1,Jornada!$A$6:$A$300,"&lt;"&amp;EOMONTH($B$5,0)+1))</f>
        <v/>
      </c>
      <c r="D114" s="4" t="s">
        <v>80</v>
      </c>
      <c r="E114" s="15" t="str">
        <f>IF(Projetos!B80="","",Projetos!B80)</f>
        <v/>
      </c>
      <c r="F114" s="15" t="str">
        <f>IF(E114="","",SUMIFS(Apontamentos!$M$6:$M$400,Apontamentos!$D$6:$D$400,E114,Apontamentos!$A$6:$A$400,"&gt;="&amp;EOMONTH($B$5,-1)+1,Apontamentos!$A$6:$A$400,"&lt;"&amp;EOMONTH($B$5,0)+1))</f>
        <v/>
      </c>
      <c r="G114" s="15" t="str">
        <f>IF(E114="","",SUMIFS(Apontamentos!$I$6:$I$400,Apontamentos!$D$6:$D$400,E114,Apontamentos!$A$6:$A$400,"&gt;="&amp;EOMONTH($B$5,-1)+1,Apontamentos!$A$6:$A$400,"&lt;"&amp;EOMONTH($B$5,0)+1))</f>
        <v/>
      </c>
    </row>
    <row r="115">
      <c r="A115" s="15" t="str">
        <f>IF(Colaboradores!A81="","",Colaboradores!A81&amp;" · "&amp;Colaboradores!B81)</f>
        <v/>
      </c>
      <c r="B115" s="15" t="str">
        <f>IF(A115="","",SUMIFS(Jornada!$I$6:$I$300,Jornada!$B$6:$B$300,Colaboradores!A81,Jornada!$A$6:$A$300,"&gt;="&amp;EOMONTH($B$5,-1)+1,Jornada!$A$6:$A$300,"&lt;"&amp;EOMONTH($B$5,0)+1))</f>
        <v/>
      </c>
      <c r="C115" s="15" t="str">
        <f>IF(A115="","",SUMIFS(Jornada!$K$6:$K$300,Jornada!$B$6:$B$300,Colaboradores!A81,Jornada!$A$6:$A$300,"&gt;="&amp;EOMONTH($B$5,-1)+1,Jornada!$A$6:$A$300,"&lt;"&amp;EOMONTH($B$5,0)+1))</f>
        <v/>
      </c>
      <c r="D115" s="4" t="s">
        <v>80</v>
      </c>
      <c r="E115" s="15" t="str">
        <f>IF(Projetos!B81="","",Projetos!B81)</f>
        <v/>
      </c>
      <c r="F115" s="15" t="str">
        <f>IF(E115="","",SUMIFS(Apontamentos!$M$6:$M$400,Apontamentos!$D$6:$D$400,E115,Apontamentos!$A$6:$A$400,"&gt;="&amp;EOMONTH($B$5,-1)+1,Apontamentos!$A$6:$A$400,"&lt;"&amp;EOMONTH($B$5,0)+1))</f>
        <v/>
      </c>
      <c r="G115" s="15" t="str">
        <f>IF(E115="","",SUMIFS(Apontamentos!$I$6:$I$400,Apontamentos!$D$6:$D$400,E115,Apontamentos!$A$6:$A$400,"&gt;="&amp;EOMONTH($B$5,-1)+1,Apontamentos!$A$6:$A$400,"&lt;"&amp;EOMONTH($B$5,0)+1))</f>
        <v/>
      </c>
    </row>
    <row r="116">
      <c r="A116" s="15" t="str">
        <f>IF(Colaboradores!A82="","",Colaboradores!A82&amp;" · "&amp;Colaboradores!B82)</f>
        <v/>
      </c>
      <c r="B116" s="15" t="str">
        <f>IF(A116="","",SUMIFS(Jornada!$I$6:$I$300,Jornada!$B$6:$B$300,Colaboradores!A82,Jornada!$A$6:$A$300,"&gt;="&amp;EOMONTH($B$5,-1)+1,Jornada!$A$6:$A$300,"&lt;"&amp;EOMONTH($B$5,0)+1))</f>
        <v/>
      </c>
      <c r="C116" s="15" t="str">
        <f>IF(A116="","",SUMIFS(Jornada!$K$6:$K$300,Jornada!$B$6:$B$300,Colaboradores!A82,Jornada!$A$6:$A$300,"&gt;="&amp;EOMONTH($B$5,-1)+1,Jornada!$A$6:$A$300,"&lt;"&amp;EOMONTH($B$5,0)+1))</f>
        <v/>
      </c>
      <c r="D116" s="4" t="s">
        <v>80</v>
      </c>
      <c r="E116" s="15" t="str">
        <f>IF(Projetos!B82="","",Projetos!B82)</f>
        <v/>
      </c>
      <c r="F116" s="15" t="str">
        <f>IF(E116="","",SUMIFS(Apontamentos!$M$6:$M$400,Apontamentos!$D$6:$D$400,E116,Apontamentos!$A$6:$A$400,"&gt;="&amp;EOMONTH($B$5,-1)+1,Apontamentos!$A$6:$A$400,"&lt;"&amp;EOMONTH($B$5,0)+1))</f>
        <v/>
      </c>
      <c r="G116" s="15" t="str">
        <f>IF(E116="","",SUMIFS(Apontamentos!$I$6:$I$400,Apontamentos!$D$6:$D$400,E116,Apontamentos!$A$6:$A$400,"&gt;="&amp;EOMONTH($B$5,-1)+1,Apontamentos!$A$6:$A$400,"&lt;"&amp;EOMONTH($B$5,0)+1))</f>
        <v/>
      </c>
    </row>
    <row r="117">
      <c r="A117" s="15" t="str">
        <f>IF(Colaboradores!A83="","",Colaboradores!A83&amp;" · "&amp;Colaboradores!B83)</f>
        <v/>
      </c>
      <c r="B117" s="15" t="str">
        <f>IF(A117="","",SUMIFS(Jornada!$I$6:$I$300,Jornada!$B$6:$B$300,Colaboradores!A83,Jornada!$A$6:$A$300,"&gt;="&amp;EOMONTH($B$5,-1)+1,Jornada!$A$6:$A$300,"&lt;"&amp;EOMONTH($B$5,0)+1))</f>
        <v/>
      </c>
      <c r="C117" s="15" t="str">
        <f>IF(A117="","",SUMIFS(Jornada!$K$6:$K$300,Jornada!$B$6:$B$300,Colaboradores!A83,Jornada!$A$6:$A$300,"&gt;="&amp;EOMONTH($B$5,-1)+1,Jornada!$A$6:$A$300,"&lt;"&amp;EOMONTH($B$5,0)+1))</f>
        <v/>
      </c>
      <c r="D117" s="4" t="s">
        <v>80</v>
      </c>
      <c r="E117" s="15" t="str">
        <f>IF(Projetos!B83="","",Projetos!B83)</f>
        <v/>
      </c>
      <c r="F117" s="15" t="str">
        <f>IF(E117="","",SUMIFS(Apontamentos!$M$6:$M$400,Apontamentos!$D$6:$D$400,E117,Apontamentos!$A$6:$A$400,"&gt;="&amp;EOMONTH($B$5,-1)+1,Apontamentos!$A$6:$A$400,"&lt;"&amp;EOMONTH($B$5,0)+1))</f>
        <v/>
      </c>
      <c r="G117" s="15" t="str">
        <f>IF(E117="","",SUMIFS(Apontamentos!$I$6:$I$400,Apontamentos!$D$6:$D$400,E117,Apontamentos!$A$6:$A$400,"&gt;="&amp;EOMONTH($B$5,-1)+1,Apontamentos!$A$6:$A$400,"&lt;"&amp;EOMONTH($B$5,0)+1))</f>
        <v/>
      </c>
    </row>
    <row r="118">
      <c r="A118" s="15" t="str">
        <f>IF(Colaboradores!A84="","",Colaboradores!A84&amp;" · "&amp;Colaboradores!B84)</f>
        <v/>
      </c>
      <c r="B118" s="15" t="str">
        <f>IF(A118="","",SUMIFS(Jornada!$I$6:$I$300,Jornada!$B$6:$B$300,Colaboradores!A84,Jornada!$A$6:$A$300,"&gt;="&amp;EOMONTH($B$5,-1)+1,Jornada!$A$6:$A$300,"&lt;"&amp;EOMONTH($B$5,0)+1))</f>
        <v/>
      </c>
      <c r="C118" s="15" t="str">
        <f>IF(A118="","",SUMIFS(Jornada!$K$6:$K$300,Jornada!$B$6:$B$300,Colaboradores!A84,Jornada!$A$6:$A$300,"&gt;="&amp;EOMONTH($B$5,-1)+1,Jornada!$A$6:$A$300,"&lt;"&amp;EOMONTH($B$5,0)+1))</f>
        <v/>
      </c>
      <c r="D118" s="4" t="s">
        <v>80</v>
      </c>
      <c r="E118" s="15" t="str">
        <f>IF(Projetos!B84="","",Projetos!B84)</f>
        <v/>
      </c>
      <c r="F118" s="15" t="str">
        <f>IF(E118="","",SUMIFS(Apontamentos!$M$6:$M$400,Apontamentos!$D$6:$D$400,E118,Apontamentos!$A$6:$A$400,"&gt;="&amp;EOMONTH($B$5,-1)+1,Apontamentos!$A$6:$A$400,"&lt;"&amp;EOMONTH($B$5,0)+1))</f>
        <v/>
      </c>
      <c r="G118" s="15" t="str">
        <f>IF(E118="","",SUMIFS(Apontamentos!$I$6:$I$400,Apontamentos!$D$6:$D$400,E118,Apontamentos!$A$6:$A$400,"&gt;="&amp;EOMONTH($B$5,-1)+1,Apontamentos!$A$6:$A$400,"&lt;"&amp;EOMONTH($B$5,0)+1))</f>
        <v/>
      </c>
    </row>
    <row r="119">
      <c r="A119" s="15" t="str">
        <f>IF(Colaboradores!A85="","",Colaboradores!A85&amp;" · "&amp;Colaboradores!B85)</f>
        <v/>
      </c>
      <c r="B119" s="15" t="str">
        <f>IF(A119="","",SUMIFS(Jornada!$I$6:$I$300,Jornada!$B$6:$B$300,Colaboradores!A85,Jornada!$A$6:$A$300,"&gt;="&amp;EOMONTH($B$5,-1)+1,Jornada!$A$6:$A$300,"&lt;"&amp;EOMONTH($B$5,0)+1))</f>
        <v/>
      </c>
      <c r="C119" s="15" t="str">
        <f>IF(A119="","",SUMIFS(Jornada!$K$6:$K$300,Jornada!$B$6:$B$300,Colaboradores!A85,Jornada!$A$6:$A$300,"&gt;="&amp;EOMONTH($B$5,-1)+1,Jornada!$A$6:$A$300,"&lt;"&amp;EOMONTH($B$5,0)+1))</f>
        <v/>
      </c>
      <c r="D119" s="4" t="s">
        <v>80</v>
      </c>
      <c r="E119" s="15" t="str">
        <f>IF(Projetos!B85="","",Projetos!B85)</f>
        <v/>
      </c>
      <c r="F119" s="15" t="str">
        <f>IF(E119="","",SUMIFS(Apontamentos!$M$6:$M$400,Apontamentos!$D$6:$D$400,E119,Apontamentos!$A$6:$A$400,"&gt;="&amp;EOMONTH($B$5,-1)+1,Apontamentos!$A$6:$A$400,"&lt;"&amp;EOMONTH($B$5,0)+1))</f>
        <v/>
      </c>
      <c r="G119" s="15" t="str">
        <f>IF(E119="","",SUMIFS(Apontamentos!$I$6:$I$400,Apontamentos!$D$6:$D$400,E119,Apontamentos!$A$6:$A$400,"&gt;="&amp;EOMONTH($B$5,-1)+1,Apontamentos!$A$6:$A$400,"&lt;"&amp;EOMONTH($B$5,0)+1))</f>
        <v/>
      </c>
    </row>
    <row r="120">
      <c r="A120" s="15" t="str">
        <f>IF(Colaboradores!A86="","",Colaboradores!A86&amp;" · "&amp;Colaboradores!B86)</f>
        <v/>
      </c>
      <c r="B120" s="15" t="str">
        <f>IF(A120="","",SUMIFS(Jornada!$I$6:$I$300,Jornada!$B$6:$B$300,Colaboradores!A86,Jornada!$A$6:$A$300,"&gt;="&amp;EOMONTH($B$5,-1)+1,Jornada!$A$6:$A$300,"&lt;"&amp;EOMONTH($B$5,0)+1))</f>
        <v/>
      </c>
      <c r="C120" s="15" t="str">
        <f>IF(A120="","",SUMIFS(Jornada!$K$6:$K$300,Jornada!$B$6:$B$300,Colaboradores!A86,Jornada!$A$6:$A$300,"&gt;="&amp;EOMONTH($B$5,-1)+1,Jornada!$A$6:$A$300,"&lt;"&amp;EOMONTH($B$5,0)+1))</f>
        <v/>
      </c>
      <c r="D120" s="4" t="s">
        <v>80</v>
      </c>
      <c r="E120" s="15" t="str">
        <f>IF(Projetos!B86="","",Projetos!B86)</f>
        <v/>
      </c>
      <c r="F120" s="15" t="str">
        <f>IF(E120="","",SUMIFS(Apontamentos!$M$6:$M$400,Apontamentos!$D$6:$D$400,E120,Apontamentos!$A$6:$A$400,"&gt;="&amp;EOMONTH($B$5,-1)+1,Apontamentos!$A$6:$A$400,"&lt;"&amp;EOMONTH($B$5,0)+1))</f>
        <v/>
      </c>
      <c r="G120" s="15" t="str">
        <f>IF(E120="","",SUMIFS(Apontamentos!$I$6:$I$400,Apontamentos!$D$6:$D$400,E120,Apontamentos!$A$6:$A$400,"&gt;="&amp;EOMONTH($B$5,-1)+1,Apontamentos!$A$6:$A$400,"&lt;"&amp;EOMONTH($B$5,0)+1))</f>
        <v/>
      </c>
    </row>
    <row r="121">
      <c r="A121" s="15" t="str">
        <f>IF(Colaboradores!A87="","",Colaboradores!A87&amp;" · "&amp;Colaboradores!B87)</f>
        <v/>
      </c>
      <c r="B121" s="15" t="str">
        <f>IF(A121="","",SUMIFS(Jornada!$I$6:$I$300,Jornada!$B$6:$B$300,Colaboradores!A87,Jornada!$A$6:$A$300,"&gt;="&amp;EOMONTH($B$5,-1)+1,Jornada!$A$6:$A$300,"&lt;"&amp;EOMONTH($B$5,0)+1))</f>
        <v/>
      </c>
      <c r="C121" s="15" t="str">
        <f>IF(A121="","",SUMIFS(Jornada!$K$6:$K$300,Jornada!$B$6:$B$300,Colaboradores!A87,Jornada!$A$6:$A$300,"&gt;="&amp;EOMONTH($B$5,-1)+1,Jornada!$A$6:$A$300,"&lt;"&amp;EOMONTH($B$5,0)+1))</f>
        <v/>
      </c>
      <c r="D121" s="4" t="s">
        <v>80</v>
      </c>
      <c r="E121" s="15" t="str">
        <f>IF(Projetos!B87="","",Projetos!B87)</f>
        <v/>
      </c>
      <c r="F121" s="15" t="str">
        <f>IF(E121="","",SUMIFS(Apontamentos!$M$6:$M$400,Apontamentos!$D$6:$D$400,E121,Apontamentos!$A$6:$A$400,"&gt;="&amp;EOMONTH($B$5,-1)+1,Apontamentos!$A$6:$A$400,"&lt;"&amp;EOMONTH($B$5,0)+1))</f>
        <v/>
      </c>
      <c r="G121" s="15" t="str">
        <f>IF(E121="","",SUMIFS(Apontamentos!$I$6:$I$400,Apontamentos!$D$6:$D$400,E121,Apontamentos!$A$6:$A$400,"&gt;="&amp;EOMONTH($B$5,-1)+1,Apontamentos!$A$6:$A$400,"&lt;"&amp;EOMONTH($B$5,0)+1))</f>
        <v/>
      </c>
    </row>
    <row r="122">
      <c r="A122" s="15" t="str">
        <f>IF(Colaboradores!A88="","",Colaboradores!A88&amp;" · "&amp;Colaboradores!B88)</f>
        <v/>
      </c>
      <c r="B122" s="15" t="str">
        <f>IF(A122="","",SUMIFS(Jornada!$I$6:$I$300,Jornada!$B$6:$B$300,Colaboradores!A88,Jornada!$A$6:$A$300,"&gt;="&amp;EOMONTH($B$5,-1)+1,Jornada!$A$6:$A$300,"&lt;"&amp;EOMONTH($B$5,0)+1))</f>
        <v/>
      </c>
      <c r="C122" s="15" t="str">
        <f>IF(A122="","",SUMIFS(Jornada!$K$6:$K$300,Jornada!$B$6:$B$300,Colaboradores!A88,Jornada!$A$6:$A$300,"&gt;="&amp;EOMONTH($B$5,-1)+1,Jornada!$A$6:$A$300,"&lt;"&amp;EOMONTH($B$5,0)+1))</f>
        <v/>
      </c>
      <c r="D122" s="4" t="s">
        <v>80</v>
      </c>
      <c r="E122" s="15" t="str">
        <f>IF(Projetos!B88="","",Projetos!B88)</f>
        <v/>
      </c>
      <c r="F122" s="15" t="str">
        <f>IF(E122="","",SUMIFS(Apontamentos!$M$6:$M$400,Apontamentos!$D$6:$D$400,E122,Apontamentos!$A$6:$A$400,"&gt;="&amp;EOMONTH($B$5,-1)+1,Apontamentos!$A$6:$A$400,"&lt;"&amp;EOMONTH($B$5,0)+1))</f>
        <v/>
      </c>
      <c r="G122" s="15" t="str">
        <f>IF(E122="","",SUMIFS(Apontamentos!$I$6:$I$400,Apontamentos!$D$6:$D$400,E122,Apontamentos!$A$6:$A$400,"&gt;="&amp;EOMONTH($B$5,-1)+1,Apontamentos!$A$6:$A$400,"&lt;"&amp;EOMONTH($B$5,0)+1))</f>
        <v/>
      </c>
    </row>
    <row r="123">
      <c r="A123" s="15" t="str">
        <f>IF(Colaboradores!A89="","",Colaboradores!A89&amp;" · "&amp;Colaboradores!B89)</f>
        <v/>
      </c>
      <c r="B123" s="15" t="str">
        <f>IF(A123="","",SUMIFS(Jornada!$I$6:$I$300,Jornada!$B$6:$B$300,Colaboradores!A89,Jornada!$A$6:$A$300,"&gt;="&amp;EOMONTH($B$5,-1)+1,Jornada!$A$6:$A$300,"&lt;"&amp;EOMONTH($B$5,0)+1))</f>
        <v/>
      </c>
      <c r="C123" s="15" t="str">
        <f>IF(A123="","",SUMIFS(Jornada!$K$6:$K$300,Jornada!$B$6:$B$300,Colaboradores!A89,Jornada!$A$6:$A$300,"&gt;="&amp;EOMONTH($B$5,-1)+1,Jornada!$A$6:$A$300,"&lt;"&amp;EOMONTH($B$5,0)+1))</f>
        <v/>
      </c>
      <c r="D123" s="4" t="s">
        <v>80</v>
      </c>
      <c r="E123" s="15" t="str">
        <f>IF(Projetos!B89="","",Projetos!B89)</f>
        <v/>
      </c>
      <c r="F123" s="15" t="str">
        <f>IF(E123="","",SUMIFS(Apontamentos!$M$6:$M$400,Apontamentos!$D$6:$D$400,E123,Apontamentos!$A$6:$A$400,"&gt;="&amp;EOMONTH($B$5,-1)+1,Apontamentos!$A$6:$A$400,"&lt;"&amp;EOMONTH($B$5,0)+1))</f>
        <v/>
      </c>
      <c r="G123" s="15" t="str">
        <f>IF(E123="","",SUMIFS(Apontamentos!$I$6:$I$400,Apontamentos!$D$6:$D$400,E123,Apontamentos!$A$6:$A$400,"&gt;="&amp;EOMONTH($B$5,-1)+1,Apontamentos!$A$6:$A$400,"&lt;"&amp;EOMONTH($B$5,0)+1))</f>
        <v/>
      </c>
    </row>
    <row r="124">
      <c r="A124" s="15" t="str">
        <f>IF(Colaboradores!A90="","",Colaboradores!A90&amp;" · "&amp;Colaboradores!B90)</f>
        <v/>
      </c>
      <c r="B124" s="15" t="str">
        <f>IF(A124="","",SUMIFS(Jornada!$I$6:$I$300,Jornada!$B$6:$B$300,Colaboradores!A90,Jornada!$A$6:$A$300,"&gt;="&amp;EOMONTH($B$5,-1)+1,Jornada!$A$6:$A$300,"&lt;"&amp;EOMONTH($B$5,0)+1))</f>
        <v/>
      </c>
      <c r="C124" s="15" t="str">
        <f>IF(A124="","",SUMIFS(Jornada!$K$6:$K$300,Jornada!$B$6:$B$300,Colaboradores!A90,Jornada!$A$6:$A$300,"&gt;="&amp;EOMONTH($B$5,-1)+1,Jornada!$A$6:$A$300,"&lt;"&amp;EOMONTH($B$5,0)+1))</f>
        <v/>
      </c>
      <c r="D124" s="4" t="s">
        <v>80</v>
      </c>
      <c r="E124" s="15" t="str">
        <f>IF(Projetos!B90="","",Projetos!B90)</f>
        <v/>
      </c>
      <c r="F124" s="15" t="str">
        <f>IF(E124="","",SUMIFS(Apontamentos!$M$6:$M$400,Apontamentos!$D$6:$D$400,E124,Apontamentos!$A$6:$A$400,"&gt;="&amp;EOMONTH($B$5,-1)+1,Apontamentos!$A$6:$A$400,"&lt;"&amp;EOMONTH($B$5,0)+1))</f>
        <v/>
      </c>
      <c r="G124" s="15" t="str">
        <f>IF(E124="","",SUMIFS(Apontamentos!$I$6:$I$400,Apontamentos!$D$6:$D$400,E124,Apontamentos!$A$6:$A$400,"&gt;="&amp;EOMONTH($B$5,-1)+1,Apontamentos!$A$6:$A$400,"&lt;"&amp;EOMONTH($B$5,0)+1))</f>
        <v/>
      </c>
    </row>
    <row r="125">
      <c r="A125" s="15" t="str">
        <f>IF(Colaboradores!A91="","",Colaboradores!A91&amp;" · "&amp;Colaboradores!B91)</f>
        <v/>
      </c>
      <c r="B125" s="15" t="str">
        <f>IF(A125="","",SUMIFS(Jornada!$I$6:$I$300,Jornada!$B$6:$B$300,Colaboradores!A91,Jornada!$A$6:$A$300,"&gt;="&amp;EOMONTH($B$5,-1)+1,Jornada!$A$6:$A$300,"&lt;"&amp;EOMONTH($B$5,0)+1))</f>
        <v/>
      </c>
      <c r="C125" s="15" t="str">
        <f>IF(A125="","",SUMIFS(Jornada!$K$6:$K$300,Jornada!$B$6:$B$300,Colaboradores!A91,Jornada!$A$6:$A$300,"&gt;="&amp;EOMONTH($B$5,-1)+1,Jornada!$A$6:$A$300,"&lt;"&amp;EOMONTH($B$5,0)+1))</f>
        <v/>
      </c>
      <c r="D125" s="4" t="s">
        <v>80</v>
      </c>
      <c r="E125" s="15" t="str">
        <f>IF(Projetos!B91="","",Projetos!B91)</f>
        <v/>
      </c>
      <c r="F125" s="15" t="str">
        <f>IF(E125="","",SUMIFS(Apontamentos!$M$6:$M$400,Apontamentos!$D$6:$D$400,E125,Apontamentos!$A$6:$A$400,"&gt;="&amp;EOMONTH($B$5,-1)+1,Apontamentos!$A$6:$A$400,"&lt;"&amp;EOMONTH($B$5,0)+1))</f>
        <v/>
      </c>
      <c r="G125" s="15" t="str">
        <f>IF(E125="","",SUMIFS(Apontamentos!$I$6:$I$400,Apontamentos!$D$6:$D$400,E125,Apontamentos!$A$6:$A$400,"&gt;="&amp;EOMONTH($B$5,-1)+1,Apontamentos!$A$6:$A$400,"&lt;"&amp;EOMONTH($B$5,0)+1))</f>
        <v/>
      </c>
    </row>
    <row r="126">
      <c r="A126" s="15" t="str">
        <f>IF(Colaboradores!A92="","",Colaboradores!A92&amp;" · "&amp;Colaboradores!B92)</f>
        <v/>
      </c>
      <c r="B126" s="15" t="str">
        <f>IF(A126="","",SUMIFS(Jornada!$I$6:$I$300,Jornada!$B$6:$B$300,Colaboradores!A92,Jornada!$A$6:$A$300,"&gt;="&amp;EOMONTH($B$5,-1)+1,Jornada!$A$6:$A$300,"&lt;"&amp;EOMONTH($B$5,0)+1))</f>
        <v/>
      </c>
      <c r="C126" s="15" t="str">
        <f>IF(A126="","",SUMIFS(Jornada!$K$6:$K$300,Jornada!$B$6:$B$300,Colaboradores!A92,Jornada!$A$6:$A$300,"&gt;="&amp;EOMONTH($B$5,-1)+1,Jornada!$A$6:$A$300,"&lt;"&amp;EOMONTH($B$5,0)+1))</f>
        <v/>
      </c>
      <c r="D126" s="4" t="s">
        <v>80</v>
      </c>
      <c r="E126" s="15" t="str">
        <f>IF(Projetos!B92="","",Projetos!B92)</f>
        <v/>
      </c>
      <c r="F126" s="15" t="str">
        <f>IF(E126="","",SUMIFS(Apontamentos!$M$6:$M$400,Apontamentos!$D$6:$D$400,E126,Apontamentos!$A$6:$A$400,"&gt;="&amp;EOMONTH($B$5,-1)+1,Apontamentos!$A$6:$A$400,"&lt;"&amp;EOMONTH($B$5,0)+1))</f>
        <v/>
      </c>
      <c r="G126" s="15" t="str">
        <f>IF(E126="","",SUMIFS(Apontamentos!$I$6:$I$400,Apontamentos!$D$6:$D$400,E126,Apontamentos!$A$6:$A$400,"&gt;="&amp;EOMONTH($B$5,-1)+1,Apontamentos!$A$6:$A$400,"&lt;"&amp;EOMONTH($B$5,0)+1))</f>
        <v/>
      </c>
    </row>
    <row r="127">
      <c r="A127" s="15" t="str">
        <f>IF(Colaboradores!A93="","",Colaboradores!A93&amp;" · "&amp;Colaboradores!B93)</f>
        <v/>
      </c>
      <c r="B127" s="15" t="str">
        <f>IF(A127="","",SUMIFS(Jornada!$I$6:$I$300,Jornada!$B$6:$B$300,Colaboradores!A93,Jornada!$A$6:$A$300,"&gt;="&amp;EOMONTH($B$5,-1)+1,Jornada!$A$6:$A$300,"&lt;"&amp;EOMONTH($B$5,0)+1))</f>
        <v/>
      </c>
      <c r="C127" s="15" t="str">
        <f>IF(A127="","",SUMIFS(Jornada!$K$6:$K$300,Jornada!$B$6:$B$300,Colaboradores!A93,Jornada!$A$6:$A$300,"&gt;="&amp;EOMONTH($B$5,-1)+1,Jornada!$A$6:$A$300,"&lt;"&amp;EOMONTH($B$5,0)+1))</f>
        <v/>
      </c>
      <c r="D127" s="4" t="s">
        <v>80</v>
      </c>
      <c r="E127" s="15" t="str">
        <f>IF(Projetos!B93="","",Projetos!B93)</f>
        <v/>
      </c>
      <c r="F127" s="15" t="str">
        <f>IF(E127="","",SUMIFS(Apontamentos!$M$6:$M$400,Apontamentos!$D$6:$D$400,E127,Apontamentos!$A$6:$A$400,"&gt;="&amp;EOMONTH($B$5,-1)+1,Apontamentos!$A$6:$A$400,"&lt;"&amp;EOMONTH($B$5,0)+1))</f>
        <v/>
      </c>
      <c r="G127" s="15" t="str">
        <f>IF(E127="","",SUMIFS(Apontamentos!$I$6:$I$400,Apontamentos!$D$6:$D$400,E127,Apontamentos!$A$6:$A$400,"&gt;="&amp;EOMONTH($B$5,-1)+1,Apontamentos!$A$6:$A$400,"&lt;"&amp;EOMONTH($B$5,0)+1))</f>
        <v/>
      </c>
    </row>
    <row r="128">
      <c r="A128" s="15" t="str">
        <f>IF(Colaboradores!A94="","",Colaboradores!A94&amp;" · "&amp;Colaboradores!B94)</f>
        <v/>
      </c>
      <c r="B128" s="15" t="str">
        <f>IF(A128="","",SUMIFS(Jornada!$I$6:$I$300,Jornada!$B$6:$B$300,Colaboradores!A94,Jornada!$A$6:$A$300,"&gt;="&amp;EOMONTH($B$5,-1)+1,Jornada!$A$6:$A$300,"&lt;"&amp;EOMONTH($B$5,0)+1))</f>
        <v/>
      </c>
      <c r="C128" s="15" t="str">
        <f>IF(A128="","",SUMIFS(Jornada!$K$6:$K$300,Jornada!$B$6:$B$300,Colaboradores!A94,Jornada!$A$6:$A$300,"&gt;="&amp;EOMONTH($B$5,-1)+1,Jornada!$A$6:$A$300,"&lt;"&amp;EOMONTH($B$5,0)+1))</f>
        <v/>
      </c>
      <c r="D128" s="4" t="s">
        <v>80</v>
      </c>
      <c r="E128" s="15" t="str">
        <f>IF(Projetos!B94="","",Projetos!B94)</f>
        <v/>
      </c>
      <c r="F128" s="15" t="str">
        <f>IF(E128="","",SUMIFS(Apontamentos!$M$6:$M$400,Apontamentos!$D$6:$D$400,E128,Apontamentos!$A$6:$A$400,"&gt;="&amp;EOMONTH($B$5,-1)+1,Apontamentos!$A$6:$A$400,"&lt;"&amp;EOMONTH($B$5,0)+1))</f>
        <v/>
      </c>
      <c r="G128" s="15" t="str">
        <f>IF(E128="","",SUMIFS(Apontamentos!$I$6:$I$400,Apontamentos!$D$6:$D$400,E128,Apontamentos!$A$6:$A$400,"&gt;="&amp;EOMONTH($B$5,-1)+1,Apontamentos!$A$6:$A$400,"&lt;"&amp;EOMONTH($B$5,0)+1))</f>
        <v/>
      </c>
    </row>
    <row r="129">
      <c r="A129" s="15" t="str">
        <f>IF(Colaboradores!A95="","",Colaboradores!A95&amp;" · "&amp;Colaboradores!B95)</f>
        <v/>
      </c>
      <c r="B129" s="15" t="str">
        <f>IF(A129="","",SUMIFS(Jornada!$I$6:$I$300,Jornada!$B$6:$B$300,Colaboradores!A95,Jornada!$A$6:$A$300,"&gt;="&amp;EOMONTH($B$5,-1)+1,Jornada!$A$6:$A$300,"&lt;"&amp;EOMONTH($B$5,0)+1))</f>
        <v/>
      </c>
      <c r="C129" s="15" t="str">
        <f>IF(A129="","",SUMIFS(Jornada!$K$6:$K$300,Jornada!$B$6:$B$300,Colaboradores!A95,Jornada!$A$6:$A$300,"&gt;="&amp;EOMONTH($B$5,-1)+1,Jornada!$A$6:$A$300,"&lt;"&amp;EOMONTH($B$5,0)+1))</f>
        <v/>
      </c>
      <c r="D129" s="4" t="s">
        <v>80</v>
      </c>
      <c r="E129" s="15" t="str">
        <f>IF(Projetos!B95="","",Projetos!B95)</f>
        <v/>
      </c>
      <c r="F129" s="15" t="str">
        <f>IF(E129="","",SUMIFS(Apontamentos!$M$6:$M$400,Apontamentos!$D$6:$D$400,E129,Apontamentos!$A$6:$A$400,"&gt;="&amp;EOMONTH($B$5,-1)+1,Apontamentos!$A$6:$A$400,"&lt;"&amp;EOMONTH($B$5,0)+1))</f>
        <v/>
      </c>
      <c r="G129" s="15" t="str">
        <f>IF(E129="","",SUMIFS(Apontamentos!$I$6:$I$400,Apontamentos!$D$6:$D$400,E129,Apontamentos!$A$6:$A$400,"&gt;="&amp;EOMONTH($B$5,-1)+1,Apontamentos!$A$6:$A$400,"&lt;"&amp;EOMONTH($B$5,0)+1))</f>
        <v/>
      </c>
    </row>
    <row r="130">
      <c r="A130" s="15" t="str">
        <f>IF(Colaboradores!A96="","",Colaboradores!A96&amp;" · "&amp;Colaboradores!B96)</f>
        <v/>
      </c>
      <c r="B130" s="15" t="str">
        <f>IF(A130="","",SUMIFS(Jornada!$I$6:$I$300,Jornada!$B$6:$B$300,Colaboradores!A96,Jornada!$A$6:$A$300,"&gt;="&amp;EOMONTH($B$5,-1)+1,Jornada!$A$6:$A$300,"&lt;"&amp;EOMONTH($B$5,0)+1))</f>
        <v/>
      </c>
      <c r="C130" s="15" t="str">
        <f>IF(A130="","",SUMIFS(Jornada!$K$6:$K$300,Jornada!$B$6:$B$300,Colaboradores!A96,Jornada!$A$6:$A$300,"&gt;="&amp;EOMONTH($B$5,-1)+1,Jornada!$A$6:$A$300,"&lt;"&amp;EOMONTH($B$5,0)+1))</f>
        <v/>
      </c>
      <c r="D130" s="4" t="s">
        <v>80</v>
      </c>
      <c r="E130" s="15" t="str">
        <f>IF(Projetos!B96="","",Projetos!B96)</f>
        <v/>
      </c>
      <c r="F130" s="15" t="str">
        <f>IF(E130="","",SUMIFS(Apontamentos!$M$6:$M$400,Apontamentos!$D$6:$D$400,E130,Apontamentos!$A$6:$A$400,"&gt;="&amp;EOMONTH($B$5,-1)+1,Apontamentos!$A$6:$A$400,"&lt;"&amp;EOMONTH($B$5,0)+1))</f>
        <v/>
      </c>
      <c r="G130" s="15" t="str">
        <f>IF(E130="","",SUMIFS(Apontamentos!$I$6:$I$400,Apontamentos!$D$6:$D$400,E130,Apontamentos!$A$6:$A$400,"&gt;="&amp;EOMONTH($B$5,-1)+1,Apontamentos!$A$6:$A$400,"&lt;"&amp;EOMONTH($B$5,0)+1))</f>
        <v/>
      </c>
    </row>
    <row r="131">
      <c r="A131" s="15" t="str">
        <f>IF(Colaboradores!A97="","",Colaboradores!A97&amp;" · "&amp;Colaboradores!B97)</f>
        <v/>
      </c>
      <c r="B131" s="15" t="str">
        <f>IF(A131="","",SUMIFS(Jornada!$I$6:$I$300,Jornada!$B$6:$B$300,Colaboradores!A97,Jornada!$A$6:$A$300,"&gt;="&amp;EOMONTH($B$5,-1)+1,Jornada!$A$6:$A$300,"&lt;"&amp;EOMONTH($B$5,0)+1))</f>
        <v/>
      </c>
      <c r="C131" s="15" t="str">
        <f>IF(A131="","",SUMIFS(Jornada!$K$6:$K$300,Jornada!$B$6:$B$300,Colaboradores!A97,Jornada!$A$6:$A$300,"&gt;="&amp;EOMONTH($B$5,-1)+1,Jornada!$A$6:$A$300,"&lt;"&amp;EOMONTH($B$5,0)+1))</f>
        <v/>
      </c>
      <c r="D131" s="4" t="s">
        <v>80</v>
      </c>
      <c r="E131" s="15" t="str">
        <f>IF(Projetos!B97="","",Projetos!B97)</f>
        <v/>
      </c>
      <c r="F131" s="15" t="str">
        <f>IF(E131="","",SUMIFS(Apontamentos!$M$6:$M$400,Apontamentos!$D$6:$D$400,E131,Apontamentos!$A$6:$A$400,"&gt;="&amp;EOMONTH($B$5,-1)+1,Apontamentos!$A$6:$A$400,"&lt;"&amp;EOMONTH($B$5,0)+1))</f>
        <v/>
      </c>
      <c r="G131" s="15" t="str">
        <f>IF(E131="","",SUMIFS(Apontamentos!$I$6:$I$400,Apontamentos!$D$6:$D$400,E131,Apontamentos!$A$6:$A$400,"&gt;="&amp;EOMONTH($B$5,-1)+1,Apontamentos!$A$6:$A$400,"&lt;"&amp;EOMONTH($B$5,0)+1))</f>
        <v/>
      </c>
    </row>
    <row r="132">
      <c r="A132" s="15" t="str">
        <f>IF(Colaboradores!A98="","",Colaboradores!A98&amp;" · "&amp;Colaboradores!B98)</f>
        <v/>
      </c>
      <c r="B132" s="15" t="str">
        <f>IF(A132="","",SUMIFS(Jornada!$I$6:$I$300,Jornada!$B$6:$B$300,Colaboradores!A98,Jornada!$A$6:$A$300,"&gt;="&amp;EOMONTH($B$5,-1)+1,Jornada!$A$6:$A$300,"&lt;"&amp;EOMONTH($B$5,0)+1))</f>
        <v/>
      </c>
      <c r="C132" s="15" t="str">
        <f>IF(A132="","",SUMIFS(Jornada!$K$6:$K$300,Jornada!$B$6:$B$300,Colaboradores!A98,Jornada!$A$6:$A$300,"&gt;="&amp;EOMONTH($B$5,-1)+1,Jornada!$A$6:$A$300,"&lt;"&amp;EOMONTH($B$5,0)+1))</f>
        <v/>
      </c>
      <c r="D132" s="4" t="s">
        <v>80</v>
      </c>
      <c r="E132" s="15" t="str">
        <f>IF(Projetos!B98="","",Projetos!B98)</f>
        <v/>
      </c>
      <c r="F132" s="15" t="str">
        <f>IF(E132="","",SUMIFS(Apontamentos!$M$6:$M$400,Apontamentos!$D$6:$D$400,E132,Apontamentos!$A$6:$A$400,"&gt;="&amp;EOMONTH($B$5,-1)+1,Apontamentos!$A$6:$A$400,"&lt;"&amp;EOMONTH($B$5,0)+1))</f>
        <v/>
      </c>
      <c r="G132" s="15" t="str">
        <f>IF(E132="","",SUMIFS(Apontamentos!$I$6:$I$400,Apontamentos!$D$6:$D$400,E132,Apontamentos!$A$6:$A$400,"&gt;="&amp;EOMONTH($B$5,-1)+1,Apontamentos!$A$6:$A$400,"&lt;"&amp;EOMONTH($B$5,0)+1))</f>
        <v/>
      </c>
    </row>
    <row r="133">
      <c r="A133" s="15" t="str">
        <f>IF(Colaboradores!A99="","",Colaboradores!A99&amp;" · "&amp;Colaboradores!B99)</f>
        <v/>
      </c>
      <c r="B133" s="15" t="str">
        <f>IF(A133="","",SUMIFS(Jornada!$I$6:$I$300,Jornada!$B$6:$B$300,Colaboradores!A99,Jornada!$A$6:$A$300,"&gt;="&amp;EOMONTH($B$5,-1)+1,Jornada!$A$6:$A$300,"&lt;"&amp;EOMONTH($B$5,0)+1))</f>
        <v/>
      </c>
      <c r="C133" s="15" t="str">
        <f>IF(A133="","",SUMIFS(Jornada!$K$6:$K$300,Jornada!$B$6:$B$300,Colaboradores!A99,Jornada!$A$6:$A$300,"&gt;="&amp;EOMONTH($B$5,-1)+1,Jornada!$A$6:$A$300,"&lt;"&amp;EOMONTH($B$5,0)+1))</f>
        <v/>
      </c>
      <c r="D133" s="4" t="s">
        <v>80</v>
      </c>
      <c r="E133" s="15" t="str">
        <f>IF(Projetos!B99="","",Projetos!B99)</f>
        <v/>
      </c>
      <c r="F133" s="15" t="str">
        <f>IF(E133="","",SUMIFS(Apontamentos!$M$6:$M$400,Apontamentos!$D$6:$D$400,E133,Apontamentos!$A$6:$A$400,"&gt;="&amp;EOMONTH($B$5,-1)+1,Apontamentos!$A$6:$A$400,"&lt;"&amp;EOMONTH($B$5,0)+1))</f>
        <v/>
      </c>
      <c r="G133" s="15" t="str">
        <f>IF(E133="","",SUMIFS(Apontamentos!$I$6:$I$400,Apontamentos!$D$6:$D$400,E133,Apontamentos!$A$6:$A$400,"&gt;="&amp;EOMONTH($B$5,-1)+1,Apontamentos!$A$6:$A$400,"&lt;"&amp;EOMONTH($B$5,0)+1))</f>
        <v/>
      </c>
    </row>
    <row r="134">
      <c r="A134" s="15" t="str">
        <f>IF(Colaboradores!A100="","",Colaboradores!A100&amp;" · "&amp;Colaboradores!B100)</f>
        <v/>
      </c>
      <c r="B134" s="15" t="str">
        <f>IF(A134="","",SUMIFS(Jornada!$I$6:$I$300,Jornada!$B$6:$B$300,Colaboradores!A100,Jornada!$A$6:$A$300,"&gt;="&amp;EOMONTH($B$5,-1)+1,Jornada!$A$6:$A$300,"&lt;"&amp;EOMONTH($B$5,0)+1))</f>
        <v/>
      </c>
      <c r="C134" s="15" t="str">
        <f>IF(A134="","",SUMIFS(Jornada!$K$6:$K$300,Jornada!$B$6:$B$300,Colaboradores!A100,Jornada!$A$6:$A$300,"&gt;="&amp;EOMONTH($B$5,-1)+1,Jornada!$A$6:$A$300,"&lt;"&amp;EOMONTH($B$5,0)+1))</f>
        <v/>
      </c>
      <c r="D134" s="4" t="s">
        <v>80</v>
      </c>
      <c r="E134" s="15" t="str">
        <f>IF(Projetos!B100="","",Projetos!B100)</f>
        <v/>
      </c>
      <c r="F134" s="15" t="str">
        <f>IF(E134="","",SUMIFS(Apontamentos!$M$6:$M$400,Apontamentos!$D$6:$D$400,E134,Apontamentos!$A$6:$A$400,"&gt;="&amp;EOMONTH($B$5,-1)+1,Apontamentos!$A$6:$A$400,"&lt;"&amp;EOMONTH($B$5,0)+1))</f>
        <v/>
      </c>
      <c r="G134" s="15" t="str">
        <f>IF(E134="","",SUMIFS(Apontamentos!$I$6:$I$400,Apontamentos!$D$6:$D$400,E134,Apontamentos!$A$6:$A$400,"&gt;="&amp;EOMONTH($B$5,-1)+1,Apontamentos!$A$6:$A$400,"&lt;"&amp;EOMONTH($B$5,0)+1))</f>
        <v/>
      </c>
    </row>
    <row r="135">
      <c r="A135" s="15" t="str">
        <f>IF(Colaboradores!A101="","",Colaboradores!A101&amp;" · "&amp;Colaboradores!B101)</f>
        <v/>
      </c>
      <c r="B135" s="15" t="str">
        <f>IF(A135="","",SUMIFS(Jornada!$I$6:$I$300,Jornada!$B$6:$B$300,Colaboradores!A101,Jornada!$A$6:$A$300,"&gt;="&amp;EOMONTH($B$5,-1)+1,Jornada!$A$6:$A$300,"&lt;"&amp;EOMONTH($B$5,0)+1))</f>
        <v/>
      </c>
      <c r="C135" s="15" t="str">
        <f>IF(A135="","",SUMIFS(Jornada!$K$6:$K$300,Jornada!$B$6:$B$300,Colaboradores!A101,Jornada!$A$6:$A$300,"&gt;="&amp;EOMONTH($B$5,-1)+1,Jornada!$A$6:$A$300,"&lt;"&amp;EOMONTH($B$5,0)+1))</f>
        <v/>
      </c>
      <c r="D135" s="4" t="s">
        <v>80</v>
      </c>
      <c r="E135" s="15" t="str">
        <f>IF(Projetos!B101="","",Projetos!B101)</f>
        <v/>
      </c>
      <c r="F135" s="15" t="str">
        <f>IF(E135="","",SUMIFS(Apontamentos!$M$6:$M$400,Apontamentos!$D$6:$D$400,E135,Apontamentos!$A$6:$A$400,"&gt;="&amp;EOMONTH($B$5,-1)+1,Apontamentos!$A$6:$A$400,"&lt;"&amp;EOMONTH($B$5,0)+1))</f>
        <v/>
      </c>
      <c r="G135" s="15" t="str">
        <f>IF(E135="","",SUMIFS(Apontamentos!$I$6:$I$400,Apontamentos!$D$6:$D$400,E135,Apontamentos!$A$6:$A$400,"&gt;="&amp;EOMONTH($B$5,-1)+1,Apontamentos!$A$6:$A$400,"&lt;"&amp;EOMONTH($B$5,0)+1))</f>
        <v/>
      </c>
    </row>
    <row r="136">
      <c r="A136" s="15" t="str">
        <f>IF(Colaboradores!A102="","",Colaboradores!A102&amp;" · "&amp;Colaboradores!B102)</f>
        <v/>
      </c>
      <c r="B136" s="15" t="str">
        <f>IF(A136="","",SUMIFS(Jornada!$I$6:$I$300,Jornada!$B$6:$B$300,Colaboradores!A102,Jornada!$A$6:$A$300,"&gt;="&amp;EOMONTH($B$5,-1)+1,Jornada!$A$6:$A$300,"&lt;"&amp;EOMONTH($B$5,0)+1))</f>
        <v/>
      </c>
      <c r="C136" s="15" t="str">
        <f>IF(A136="","",SUMIFS(Jornada!$K$6:$K$300,Jornada!$B$6:$B$300,Colaboradores!A102,Jornada!$A$6:$A$300,"&gt;="&amp;EOMONTH($B$5,-1)+1,Jornada!$A$6:$A$300,"&lt;"&amp;EOMONTH($B$5,0)+1))</f>
        <v/>
      </c>
      <c r="D136" s="4" t="s">
        <v>80</v>
      </c>
      <c r="E136" s="15" t="str">
        <f>IF(Projetos!B102="","",Projetos!B102)</f>
        <v/>
      </c>
      <c r="F136" s="15" t="str">
        <f>IF(E136="","",SUMIFS(Apontamentos!$M$6:$M$400,Apontamentos!$D$6:$D$400,E136,Apontamentos!$A$6:$A$400,"&gt;="&amp;EOMONTH($B$5,-1)+1,Apontamentos!$A$6:$A$400,"&lt;"&amp;EOMONTH($B$5,0)+1))</f>
        <v/>
      </c>
      <c r="G136" s="15" t="str">
        <f>IF(E136="","",SUMIFS(Apontamentos!$I$6:$I$400,Apontamentos!$D$6:$D$400,E136,Apontamentos!$A$6:$A$400,"&gt;="&amp;EOMONTH($B$5,-1)+1,Apontamentos!$A$6:$A$400,"&lt;"&amp;EOMONTH($B$5,0)+1))</f>
        <v/>
      </c>
    </row>
    <row r="137">
      <c r="A137" s="15" t="str">
        <f>IF(Colaboradores!A103="","",Colaboradores!A103&amp;" · "&amp;Colaboradores!B103)</f>
        <v/>
      </c>
      <c r="B137" s="15" t="str">
        <f>IF(A137="","",SUMIFS(Jornada!$I$6:$I$300,Jornada!$B$6:$B$300,Colaboradores!A103,Jornada!$A$6:$A$300,"&gt;="&amp;EOMONTH($B$5,-1)+1,Jornada!$A$6:$A$300,"&lt;"&amp;EOMONTH($B$5,0)+1))</f>
        <v/>
      </c>
      <c r="C137" s="15" t="str">
        <f>IF(A137="","",SUMIFS(Jornada!$K$6:$K$300,Jornada!$B$6:$B$300,Colaboradores!A103,Jornada!$A$6:$A$300,"&gt;="&amp;EOMONTH($B$5,-1)+1,Jornada!$A$6:$A$300,"&lt;"&amp;EOMONTH($B$5,0)+1))</f>
        <v/>
      </c>
      <c r="D137" s="4" t="s">
        <v>80</v>
      </c>
      <c r="E137" s="15" t="str">
        <f>IF(Projetos!B103="","",Projetos!B103)</f>
        <v/>
      </c>
      <c r="F137" s="15" t="str">
        <f>IF(E137="","",SUMIFS(Apontamentos!$M$6:$M$400,Apontamentos!$D$6:$D$400,E137,Apontamentos!$A$6:$A$400,"&gt;="&amp;EOMONTH($B$5,-1)+1,Apontamentos!$A$6:$A$400,"&lt;"&amp;EOMONTH($B$5,0)+1))</f>
        <v/>
      </c>
      <c r="G137" s="15" t="str">
        <f>IF(E137="","",SUMIFS(Apontamentos!$I$6:$I$400,Apontamentos!$D$6:$D$400,E137,Apontamentos!$A$6:$A$400,"&gt;="&amp;EOMONTH($B$5,-1)+1,Apontamentos!$A$6:$A$400,"&lt;"&amp;EOMONTH($B$5,0)+1))</f>
        <v/>
      </c>
    </row>
    <row r="138">
      <c r="A138" s="15" t="str">
        <f>IF(Colaboradores!A104="","",Colaboradores!A104&amp;" · "&amp;Colaboradores!B104)</f>
        <v/>
      </c>
      <c r="B138" s="15" t="str">
        <f>IF(A138="","",SUMIFS(Jornada!$I$6:$I$300,Jornada!$B$6:$B$300,Colaboradores!A104,Jornada!$A$6:$A$300,"&gt;="&amp;EOMONTH($B$5,-1)+1,Jornada!$A$6:$A$300,"&lt;"&amp;EOMONTH($B$5,0)+1))</f>
        <v/>
      </c>
      <c r="C138" s="15" t="str">
        <f>IF(A138="","",SUMIFS(Jornada!$K$6:$K$300,Jornada!$B$6:$B$300,Colaboradores!A104,Jornada!$A$6:$A$300,"&gt;="&amp;EOMONTH($B$5,-1)+1,Jornada!$A$6:$A$300,"&lt;"&amp;EOMONTH($B$5,0)+1))</f>
        <v/>
      </c>
      <c r="D138" s="4" t="s">
        <v>80</v>
      </c>
      <c r="E138" s="15" t="str">
        <f>IF(Projetos!B104="","",Projetos!B104)</f>
        <v/>
      </c>
      <c r="F138" s="15" t="str">
        <f>IF(E138="","",SUMIFS(Apontamentos!$M$6:$M$400,Apontamentos!$D$6:$D$400,E138,Apontamentos!$A$6:$A$400,"&gt;="&amp;EOMONTH($B$5,-1)+1,Apontamentos!$A$6:$A$400,"&lt;"&amp;EOMONTH($B$5,0)+1))</f>
        <v/>
      </c>
      <c r="G138" s="15" t="str">
        <f>IF(E138="","",SUMIFS(Apontamentos!$I$6:$I$400,Apontamentos!$D$6:$D$400,E138,Apontamentos!$A$6:$A$400,"&gt;="&amp;EOMONTH($B$5,-1)+1,Apontamentos!$A$6:$A$400,"&lt;"&amp;EOMONTH($B$5,0)+1))</f>
        <v/>
      </c>
    </row>
    <row r="139">
      <c r="A139" s="15" t="str">
        <f>IF(Colaboradores!A105="","",Colaboradores!A105&amp;" · "&amp;Colaboradores!B105)</f>
        <v/>
      </c>
      <c r="B139" s="15" t="str">
        <f>IF(A139="","",SUMIFS(Jornada!$I$6:$I$300,Jornada!$B$6:$B$300,Colaboradores!A105,Jornada!$A$6:$A$300,"&gt;="&amp;EOMONTH($B$5,-1)+1,Jornada!$A$6:$A$300,"&lt;"&amp;EOMONTH($B$5,0)+1))</f>
        <v/>
      </c>
      <c r="C139" s="15" t="str">
        <f>IF(A139="","",SUMIFS(Jornada!$K$6:$K$300,Jornada!$B$6:$B$300,Colaboradores!A105,Jornada!$A$6:$A$300,"&gt;="&amp;EOMONTH($B$5,-1)+1,Jornada!$A$6:$A$300,"&lt;"&amp;EOMONTH($B$5,0)+1))</f>
        <v/>
      </c>
      <c r="D139" s="4" t="s">
        <v>80</v>
      </c>
      <c r="E139" s="15" t="str">
        <f>IF(Projetos!B105="","",Projetos!B105)</f>
        <v/>
      </c>
      <c r="F139" s="15" t="str">
        <f>IF(E139="","",SUMIFS(Apontamentos!$M$6:$M$400,Apontamentos!$D$6:$D$400,E139,Apontamentos!$A$6:$A$400,"&gt;="&amp;EOMONTH($B$5,-1)+1,Apontamentos!$A$6:$A$400,"&lt;"&amp;EOMONTH($B$5,0)+1))</f>
        <v/>
      </c>
      <c r="G139" s="15" t="str">
        <f>IF(E139="","",SUMIFS(Apontamentos!$I$6:$I$400,Apontamentos!$D$6:$D$400,E139,Apontamentos!$A$6:$A$400,"&gt;="&amp;EOMONTH($B$5,-1)+1,Apontamentos!$A$6:$A$400,"&lt;"&amp;EOMONTH($B$5,0)+1))</f>
        <v/>
      </c>
    </row>
    <row r="140">
      <c r="A140" s="15" t="str">
        <f>IF(Colaboradores!A106="","",Colaboradores!A106&amp;" · "&amp;Colaboradores!B106)</f>
        <v/>
      </c>
      <c r="B140" s="15" t="str">
        <f>IF(A140="","",SUMIFS(Jornada!$I$6:$I$300,Jornada!$B$6:$B$300,Colaboradores!A106,Jornada!$A$6:$A$300,"&gt;="&amp;EOMONTH($B$5,-1)+1,Jornada!$A$6:$A$300,"&lt;"&amp;EOMONTH($B$5,0)+1))</f>
        <v/>
      </c>
      <c r="C140" s="15" t="str">
        <f>IF(A140="","",SUMIFS(Jornada!$K$6:$K$300,Jornada!$B$6:$B$300,Colaboradores!A106,Jornada!$A$6:$A$300,"&gt;="&amp;EOMONTH($B$5,-1)+1,Jornada!$A$6:$A$300,"&lt;"&amp;EOMONTH($B$5,0)+1))</f>
        <v/>
      </c>
      <c r="D140" s="4" t="s">
        <v>80</v>
      </c>
      <c r="E140" s="15" t="str">
        <f>IF(Projetos!B106="","",Projetos!B106)</f>
        <v/>
      </c>
      <c r="F140" s="15" t="str">
        <f>IF(E140="","",SUMIFS(Apontamentos!$M$6:$M$400,Apontamentos!$D$6:$D$400,E140,Apontamentos!$A$6:$A$400,"&gt;="&amp;EOMONTH($B$5,-1)+1,Apontamentos!$A$6:$A$400,"&lt;"&amp;EOMONTH($B$5,0)+1))</f>
        <v/>
      </c>
      <c r="G140" s="15" t="str">
        <f>IF(E140="","",SUMIFS(Apontamentos!$I$6:$I$400,Apontamentos!$D$6:$D$400,E140,Apontamentos!$A$6:$A$400,"&gt;="&amp;EOMONTH($B$5,-1)+1,Apontamentos!$A$6:$A$400,"&lt;"&amp;EOMONTH($B$5,0)+1))</f>
        <v/>
      </c>
    </row>
    <row r="141">
      <c r="A141" s="15" t="str">
        <f>IF(Colaboradores!A107="","",Colaboradores!A107&amp;" · "&amp;Colaboradores!B107)</f>
        <v/>
      </c>
      <c r="B141" s="15" t="str">
        <f>IF(A141="","",SUMIFS(Jornada!$I$6:$I$300,Jornada!$B$6:$B$300,Colaboradores!A107,Jornada!$A$6:$A$300,"&gt;="&amp;EOMONTH($B$5,-1)+1,Jornada!$A$6:$A$300,"&lt;"&amp;EOMONTH($B$5,0)+1))</f>
        <v/>
      </c>
      <c r="C141" s="15" t="str">
        <f>IF(A141="","",SUMIFS(Jornada!$K$6:$K$300,Jornada!$B$6:$B$300,Colaboradores!A107,Jornada!$A$6:$A$300,"&gt;="&amp;EOMONTH($B$5,-1)+1,Jornada!$A$6:$A$300,"&lt;"&amp;EOMONTH($B$5,0)+1))</f>
        <v/>
      </c>
      <c r="D141" s="4" t="s">
        <v>80</v>
      </c>
      <c r="E141" s="15" t="str">
        <f>IF(Projetos!B107="","",Projetos!B107)</f>
        <v/>
      </c>
      <c r="F141" s="15" t="str">
        <f>IF(E141="","",SUMIFS(Apontamentos!$M$6:$M$400,Apontamentos!$D$6:$D$400,E141,Apontamentos!$A$6:$A$400,"&gt;="&amp;EOMONTH($B$5,-1)+1,Apontamentos!$A$6:$A$400,"&lt;"&amp;EOMONTH($B$5,0)+1))</f>
        <v/>
      </c>
      <c r="G141" s="15" t="str">
        <f>IF(E141="","",SUMIFS(Apontamentos!$I$6:$I$400,Apontamentos!$D$6:$D$400,E141,Apontamentos!$A$6:$A$400,"&gt;="&amp;EOMONTH($B$5,-1)+1,Apontamentos!$A$6:$A$400,"&lt;"&amp;EOMONTH($B$5,0)+1))</f>
        <v/>
      </c>
    </row>
    <row r="142">
      <c r="A142" s="15" t="str">
        <f>IF(Colaboradores!A108="","",Colaboradores!A108&amp;" · "&amp;Colaboradores!B108)</f>
        <v/>
      </c>
      <c r="B142" s="15" t="str">
        <f>IF(A142="","",SUMIFS(Jornada!$I$6:$I$300,Jornada!$B$6:$B$300,Colaboradores!A108,Jornada!$A$6:$A$300,"&gt;="&amp;EOMONTH($B$5,-1)+1,Jornada!$A$6:$A$300,"&lt;"&amp;EOMONTH($B$5,0)+1))</f>
        <v/>
      </c>
      <c r="C142" s="15" t="str">
        <f>IF(A142="","",SUMIFS(Jornada!$K$6:$K$300,Jornada!$B$6:$B$300,Colaboradores!A108,Jornada!$A$6:$A$300,"&gt;="&amp;EOMONTH($B$5,-1)+1,Jornada!$A$6:$A$300,"&lt;"&amp;EOMONTH($B$5,0)+1))</f>
        <v/>
      </c>
      <c r="D142" s="4" t="s">
        <v>80</v>
      </c>
      <c r="E142" s="15" t="str">
        <f>IF(Projetos!B108="","",Projetos!B108)</f>
        <v/>
      </c>
      <c r="F142" s="15" t="str">
        <f>IF(E142="","",SUMIFS(Apontamentos!$M$6:$M$400,Apontamentos!$D$6:$D$400,E142,Apontamentos!$A$6:$A$400,"&gt;="&amp;EOMONTH($B$5,-1)+1,Apontamentos!$A$6:$A$400,"&lt;"&amp;EOMONTH($B$5,0)+1))</f>
        <v/>
      </c>
      <c r="G142" s="15" t="str">
        <f>IF(E142="","",SUMIFS(Apontamentos!$I$6:$I$400,Apontamentos!$D$6:$D$400,E142,Apontamentos!$A$6:$A$400,"&gt;="&amp;EOMONTH($B$5,-1)+1,Apontamentos!$A$6:$A$400,"&lt;"&amp;EOMONTH($B$5,0)+1))</f>
        <v/>
      </c>
    </row>
    <row r="143">
      <c r="A143" s="15" t="str">
        <f>IF(Colaboradores!A109="","",Colaboradores!A109&amp;" · "&amp;Colaboradores!B109)</f>
        <v/>
      </c>
      <c r="B143" s="15" t="str">
        <f>IF(A143="","",SUMIFS(Jornada!$I$6:$I$300,Jornada!$B$6:$B$300,Colaboradores!A109,Jornada!$A$6:$A$300,"&gt;="&amp;EOMONTH($B$5,-1)+1,Jornada!$A$6:$A$300,"&lt;"&amp;EOMONTH($B$5,0)+1))</f>
        <v/>
      </c>
      <c r="C143" s="15" t="str">
        <f>IF(A143="","",SUMIFS(Jornada!$K$6:$K$300,Jornada!$B$6:$B$300,Colaboradores!A109,Jornada!$A$6:$A$300,"&gt;="&amp;EOMONTH($B$5,-1)+1,Jornada!$A$6:$A$300,"&lt;"&amp;EOMONTH($B$5,0)+1))</f>
        <v/>
      </c>
      <c r="D143" s="4" t="s">
        <v>80</v>
      </c>
      <c r="E143" s="15" t="str">
        <f>IF(Projetos!B109="","",Projetos!B109)</f>
        <v/>
      </c>
      <c r="F143" s="15" t="str">
        <f>IF(E143="","",SUMIFS(Apontamentos!$M$6:$M$400,Apontamentos!$D$6:$D$400,E143,Apontamentos!$A$6:$A$400,"&gt;="&amp;EOMONTH($B$5,-1)+1,Apontamentos!$A$6:$A$400,"&lt;"&amp;EOMONTH($B$5,0)+1))</f>
        <v/>
      </c>
      <c r="G143" s="15" t="str">
        <f>IF(E143="","",SUMIFS(Apontamentos!$I$6:$I$400,Apontamentos!$D$6:$D$400,E143,Apontamentos!$A$6:$A$400,"&gt;="&amp;EOMONTH($B$5,-1)+1,Apontamentos!$A$6:$A$400,"&lt;"&amp;EOMONTH($B$5,0)+1))</f>
        <v/>
      </c>
    </row>
    <row r="144">
      <c r="A144" s="15" t="str">
        <f>IF(Colaboradores!A110="","",Colaboradores!A110&amp;" · "&amp;Colaboradores!B110)</f>
        <v/>
      </c>
      <c r="B144" s="15" t="str">
        <f>IF(A144="","",SUMIFS(Jornada!$I$6:$I$300,Jornada!$B$6:$B$300,Colaboradores!A110,Jornada!$A$6:$A$300,"&gt;="&amp;EOMONTH($B$5,-1)+1,Jornada!$A$6:$A$300,"&lt;"&amp;EOMONTH($B$5,0)+1))</f>
        <v/>
      </c>
      <c r="C144" s="15" t="str">
        <f>IF(A144="","",SUMIFS(Jornada!$K$6:$K$300,Jornada!$B$6:$B$300,Colaboradores!A110,Jornada!$A$6:$A$300,"&gt;="&amp;EOMONTH($B$5,-1)+1,Jornada!$A$6:$A$300,"&lt;"&amp;EOMONTH($B$5,0)+1))</f>
        <v/>
      </c>
      <c r="D144" s="4" t="s">
        <v>80</v>
      </c>
      <c r="E144" s="15" t="str">
        <f>IF(Projetos!B110="","",Projetos!B110)</f>
        <v/>
      </c>
      <c r="F144" s="15" t="str">
        <f>IF(E144="","",SUMIFS(Apontamentos!$M$6:$M$400,Apontamentos!$D$6:$D$400,E144,Apontamentos!$A$6:$A$400,"&gt;="&amp;EOMONTH($B$5,-1)+1,Apontamentos!$A$6:$A$400,"&lt;"&amp;EOMONTH($B$5,0)+1))</f>
        <v/>
      </c>
      <c r="G144" s="15" t="str">
        <f>IF(E144="","",SUMIFS(Apontamentos!$I$6:$I$400,Apontamentos!$D$6:$D$400,E144,Apontamentos!$A$6:$A$400,"&gt;="&amp;EOMONTH($B$5,-1)+1,Apontamentos!$A$6:$A$400,"&lt;"&amp;EOMONTH($B$5,0)+1))</f>
        <v/>
      </c>
    </row>
    <row r="145">
      <c r="A145" s="15" t="str">
        <f>IF(Colaboradores!A111="","",Colaboradores!A111&amp;" · "&amp;Colaboradores!B111)</f>
        <v/>
      </c>
      <c r="B145" s="15" t="str">
        <f>IF(A145="","",SUMIFS(Jornada!$I$6:$I$300,Jornada!$B$6:$B$300,Colaboradores!A111,Jornada!$A$6:$A$300,"&gt;="&amp;EOMONTH($B$5,-1)+1,Jornada!$A$6:$A$300,"&lt;"&amp;EOMONTH($B$5,0)+1))</f>
        <v/>
      </c>
      <c r="C145" s="15" t="str">
        <f>IF(A145="","",SUMIFS(Jornada!$K$6:$K$300,Jornada!$B$6:$B$300,Colaboradores!A111,Jornada!$A$6:$A$300,"&gt;="&amp;EOMONTH($B$5,-1)+1,Jornada!$A$6:$A$300,"&lt;"&amp;EOMONTH($B$5,0)+1))</f>
        <v/>
      </c>
      <c r="D145" s="4" t="s">
        <v>80</v>
      </c>
      <c r="E145" s="15" t="str">
        <f>IF(Projetos!B111="","",Projetos!B111)</f>
        <v/>
      </c>
      <c r="F145" s="15" t="str">
        <f>IF(E145="","",SUMIFS(Apontamentos!$M$6:$M$400,Apontamentos!$D$6:$D$400,E145,Apontamentos!$A$6:$A$400,"&gt;="&amp;EOMONTH($B$5,-1)+1,Apontamentos!$A$6:$A$400,"&lt;"&amp;EOMONTH($B$5,0)+1))</f>
        <v/>
      </c>
      <c r="G145" s="15" t="str">
        <f>IF(E145="","",SUMIFS(Apontamentos!$I$6:$I$400,Apontamentos!$D$6:$D$400,E145,Apontamentos!$A$6:$A$400,"&gt;="&amp;EOMONTH($B$5,-1)+1,Apontamentos!$A$6:$A$400,"&lt;"&amp;EOMONTH($B$5,0)+1))</f>
        <v/>
      </c>
    </row>
    <row r="146">
      <c r="A146" s="15" t="str">
        <f>IF(Colaboradores!A112="","",Colaboradores!A112&amp;" · "&amp;Colaboradores!B112)</f>
        <v/>
      </c>
      <c r="B146" s="15" t="str">
        <f>IF(A146="","",SUMIFS(Jornada!$I$6:$I$300,Jornada!$B$6:$B$300,Colaboradores!A112,Jornada!$A$6:$A$300,"&gt;="&amp;EOMONTH($B$5,-1)+1,Jornada!$A$6:$A$300,"&lt;"&amp;EOMONTH($B$5,0)+1))</f>
        <v/>
      </c>
      <c r="C146" s="15" t="str">
        <f>IF(A146="","",SUMIFS(Jornada!$K$6:$K$300,Jornada!$B$6:$B$300,Colaboradores!A112,Jornada!$A$6:$A$300,"&gt;="&amp;EOMONTH($B$5,-1)+1,Jornada!$A$6:$A$300,"&lt;"&amp;EOMONTH($B$5,0)+1))</f>
        <v/>
      </c>
      <c r="D146" s="4" t="s">
        <v>80</v>
      </c>
      <c r="E146" s="15" t="str">
        <f>IF(Projetos!B112="","",Projetos!B112)</f>
        <v/>
      </c>
      <c r="F146" s="15" t="str">
        <f>IF(E146="","",SUMIFS(Apontamentos!$M$6:$M$400,Apontamentos!$D$6:$D$400,E146,Apontamentos!$A$6:$A$400,"&gt;="&amp;EOMONTH($B$5,-1)+1,Apontamentos!$A$6:$A$400,"&lt;"&amp;EOMONTH($B$5,0)+1))</f>
        <v/>
      </c>
      <c r="G146" s="15" t="str">
        <f>IF(E146="","",SUMIFS(Apontamentos!$I$6:$I$400,Apontamentos!$D$6:$D$400,E146,Apontamentos!$A$6:$A$400,"&gt;="&amp;EOMONTH($B$5,-1)+1,Apontamentos!$A$6:$A$400,"&lt;"&amp;EOMONTH($B$5,0)+1))</f>
        <v/>
      </c>
    </row>
    <row r="147">
      <c r="A147" s="15" t="str">
        <f>IF(Colaboradores!A113="","",Colaboradores!A113&amp;" · "&amp;Colaboradores!B113)</f>
        <v/>
      </c>
      <c r="B147" s="15" t="str">
        <f>IF(A147="","",SUMIFS(Jornada!$I$6:$I$300,Jornada!$B$6:$B$300,Colaboradores!A113,Jornada!$A$6:$A$300,"&gt;="&amp;EOMONTH($B$5,-1)+1,Jornada!$A$6:$A$300,"&lt;"&amp;EOMONTH($B$5,0)+1))</f>
        <v/>
      </c>
      <c r="C147" s="15" t="str">
        <f>IF(A147="","",SUMIFS(Jornada!$K$6:$K$300,Jornada!$B$6:$B$300,Colaboradores!A113,Jornada!$A$6:$A$300,"&gt;="&amp;EOMONTH($B$5,-1)+1,Jornada!$A$6:$A$300,"&lt;"&amp;EOMONTH($B$5,0)+1))</f>
        <v/>
      </c>
      <c r="D147" s="4" t="s">
        <v>80</v>
      </c>
      <c r="E147" s="15" t="str">
        <f>IF(Projetos!B113="","",Projetos!B113)</f>
        <v/>
      </c>
      <c r="F147" s="15" t="str">
        <f>IF(E147="","",SUMIFS(Apontamentos!$M$6:$M$400,Apontamentos!$D$6:$D$400,E147,Apontamentos!$A$6:$A$400,"&gt;="&amp;EOMONTH($B$5,-1)+1,Apontamentos!$A$6:$A$400,"&lt;"&amp;EOMONTH($B$5,0)+1))</f>
        <v/>
      </c>
      <c r="G147" s="15" t="str">
        <f>IF(E147="","",SUMIFS(Apontamentos!$I$6:$I$400,Apontamentos!$D$6:$D$400,E147,Apontamentos!$A$6:$A$400,"&gt;="&amp;EOMONTH($B$5,-1)+1,Apontamentos!$A$6:$A$400,"&lt;"&amp;EOMONTH($B$5,0)+1))</f>
        <v/>
      </c>
    </row>
    <row r="148">
      <c r="A148" s="15" t="str">
        <f>IF(Colaboradores!A114="","",Colaboradores!A114&amp;" · "&amp;Colaboradores!B114)</f>
        <v/>
      </c>
      <c r="B148" s="15" t="str">
        <f>IF(A148="","",SUMIFS(Jornada!$I$6:$I$300,Jornada!$B$6:$B$300,Colaboradores!A114,Jornada!$A$6:$A$300,"&gt;="&amp;EOMONTH($B$5,-1)+1,Jornada!$A$6:$A$300,"&lt;"&amp;EOMONTH($B$5,0)+1))</f>
        <v/>
      </c>
      <c r="C148" s="15" t="str">
        <f>IF(A148="","",SUMIFS(Jornada!$K$6:$K$300,Jornada!$B$6:$B$300,Colaboradores!A114,Jornada!$A$6:$A$300,"&gt;="&amp;EOMONTH($B$5,-1)+1,Jornada!$A$6:$A$300,"&lt;"&amp;EOMONTH($B$5,0)+1))</f>
        <v/>
      </c>
      <c r="D148" s="4" t="s">
        <v>80</v>
      </c>
      <c r="E148" s="15" t="str">
        <f>IF(Projetos!B114="","",Projetos!B114)</f>
        <v/>
      </c>
      <c r="F148" s="15" t="str">
        <f>IF(E148="","",SUMIFS(Apontamentos!$M$6:$M$400,Apontamentos!$D$6:$D$400,E148,Apontamentos!$A$6:$A$400,"&gt;="&amp;EOMONTH($B$5,-1)+1,Apontamentos!$A$6:$A$400,"&lt;"&amp;EOMONTH($B$5,0)+1))</f>
        <v/>
      </c>
      <c r="G148" s="15" t="str">
        <f>IF(E148="","",SUMIFS(Apontamentos!$I$6:$I$400,Apontamentos!$D$6:$D$400,E148,Apontamentos!$A$6:$A$400,"&gt;="&amp;EOMONTH($B$5,-1)+1,Apontamentos!$A$6:$A$400,"&lt;"&amp;EOMONTH($B$5,0)+1))</f>
        <v/>
      </c>
    </row>
    <row r="149">
      <c r="A149" s="15" t="str">
        <f>IF(Colaboradores!A115="","",Colaboradores!A115&amp;" · "&amp;Colaboradores!B115)</f>
        <v/>
      </c>
      <c r="B149" s="15" t="str">
        <f>IF(A149="","",SUMIFS(Jornada!$I$6:$I$300,Jornada!$B$6:$B$300,Colaboradores!A115,Jornada!$A$6:$A$300,"&gt;="&amp;EOMONTH($B$5,-1)+1,Jornada!$A$6:$A$300,"&lt;"&amp;EOMONTH($B$5,0)+1))</f>
        <v/>
      </c>
      <c r="C149" s="15" t="str">
        <f>IF(A149="","",SUMIFS(Jornada!$K$6:$K$300,Jornada!$B$6:$B$300,Colaboradores!A115,Jornada!$A$6:$A$300,"&gt;="&amp;EOMONTH($B$5,-1)+1,Jornada!$A$6:$A$300,"&lt;"&amp;EOMONTH($B$5,0)+1))</f>
        <v/>
      </c>
      <c r="D149" s="4" t="s">
        <v>80</v>
      </c>
      <c r="E149" s="15" t="str">
        <f>IF(Projetos!B115="","",Projetos!B115)</f>
        <v/>
      </c>
      <c r="F149" s="15" t="str">
        <f>IF(E149="","",SUMIFS(Apontamentos!$M$6:$M$400,Apontamentos!$D$6:$D$400,E149,Apontamentos!$A$6:$A$400,"&gt;="&amp;EOMONTH($B$5,-1)+1,Apontamentos!$A$6:$A$400,"&lt;"&amp;EOMONTH($B$5,0)+1))</f>
        <v/>
      </c>
      <c r="G149" s="15" t="str">
        <f>IF(E149="","",SUMIFS(Apontamentos!$I$6:$I$400,Apontamentos!$D$6:$D$400,E149,Apontamentos!$A$6:$A$400,"&gt;="&amp;EOMONTH($B$5,-1)+1,Apontamentos!$A$6:$A$400,"&lt;"&amp;EOMONTH($B$5,0)+1))</f>
        <v/>
      </c>
    </row>
    <row r="150">
      <c r="A150" s="15" t="str">
        <f>IF(Colaboradores!A116="","",Colaboradores!A116&amp;" · "&amp;Colaboradores!B116)</f>
        <v/>
      </c>
      <c r="B150" s="15" t="str">
        <f>IF(A150="","",SUMIFS(Jornada!$I$6:$I$300,Jornada!$B$6:$B$300,Colaboradores!A116,Jornada!$A$6:$A$300,"&gt;="&amp;EOMONTH($B$5,-1)+1,Jornada!$A$6:$A$300,"&lt;"&amp;EOMONTH($B$5,0)+1))</f>
        <v/>
      </c>
      <c r="C150" s="15" t="str">
        <f>IF(A150="","",SUMIFS(Jornada!$K$6:$K$300,Jornada!$B$6:$B$300,Colaboradores!A116,Jornada!$A$6:$A$300,"&gt;="&amp;EOMONTH($B$5,-1)+1,Jornada!$A$6:$A$300,"&lt;"&amp;EOMONTH($B$5,0)+1))</f>
        <v/>
      </c>
      <c r="D150" s="4" t="s">
        <v>80</v>
      </c>
      <c r="E150" s="15" t="str">
        <f>IF(Projetos!B116="","",Projetos!B116)</f>
        <v/>
      </c>
      <c r="F150" s="15" t="str">
        <f>IF(E150="","",SUMIFS(Apontamentos!$M$6:$M$400,Apontamentos!$D$6:$D$400,E150,Apontamentos!$A$6:$A$400,"&gt;="&amp;EOMONTH($B$5,-1)+1,Apontamentos!$A$6:$A$400,"&lt;"&amp;EOMONTH($B$5,0)+1))</f>
        <v/>
      </c>
      <c r="G150" s="15" t="str">
        <f>IF(E150="","",SUMIFS(Apontamentos!$I$6:$I$400,Apontamentos!$D$6:$D$400,E150,Apontamentos!$A$6:$A$400,"&gt;="&amp;EOMONTH($B$5,-1)+1,Apontamentos!$A$6:$A$400,"&lt;"&amp;EOMONTH($B$5,0)+1))</f>
        <v/>
      </c>
    </row>
    <row r="151">
      <c r="A151" s="15" t="str">
        <f>IF(Colaboradores!A117="","",Colaboradores!A117&amp;" · "&amp;Colaboradores!B117)</f>
        <v/>
      </c>
      <c r="B151" s="15" t="str">
        <f>IF(A151="","",SUMIFS(Jornada!$I$6:$I$300,Jornada!$B$6:$B$300,Colaboradores!A117,Jornada!$A$6:$A$300,"&gt;="&amp;EOMONTH($B$5,-1)+1,Jornada!$A$6:$A$300,"&lt;"&amp;EOMONTH($B$5,0)+1))</f>
        <v/>
      </c>
      <c r="C151" s="15" t="str">
        <f>IF(A151="","",SUMIFS(Jornada!$K$6:$K$300,Jornada!$B$6:$B$300,Colaboradores!A117,Jornada!$A$6:$A$300,"&gt;="&amp;EOMONTH($B$5,-1)+1,Jornada!$A$6:$A$300,"&lt;"&amp;EOMONTH($B$5,0)+1))</f>
        <v/>
      </c>
      <c r="D151" s="4" t="s">
        <v>80</v>
      </c>
      <c r="E151" s="15" t="str">
        <f>IF(Projetos!B117="","",Projetos!B117)</f>
        <v/>
      </c>
      <c r="F151" s="15" t="str">
        <f>IF(E151="","",SUMIFS(Apontamentos!$M$6:$M$400,Apontamentos!$D$6:$D$400,E151,Apontamentos!$A$6:$A$400,"&gt;="&amp;EOMONTH($B$5,-1)+1,Apontamentos!$A$6:$A$400,"&lt;"&amp;EOMONTH($B$5,0)+1))</f>
        <v/>
      </c>
      <c r="G151" s="15" t="str">
        <f>IF(E151="","",SUMIFS(Apontamentos!$I$6:$I$400,Apontamentos!$D$6:$D$400,E151,Apontamentos!$A$6:$A$400,"&gt;="&amp;EOMONTH($B$5,-1)+1,Apontamentos!$A$6:$A$400,"&lt;"&amp;EOMONTH($B$5,0)+1))</f>
        <v/>
      </c>
    </row>
    <row r="152">
      <c r="A152" s="15" t="str">
        <f>IF(Colaboradores!A118="","",Colaboradores!A118&amp;" · "&amp;Colaboradores!B118)</f>
        <v/>
      </c>
      <c r="B152" s="15" t="str">
        <f>IF(A152="","",SUMIFS(Jornada!$I$6:$I$300,Jornada!$B$6:$B$300,Colaboradores!A118,Jornada!$A$6:$A$300,"&gt;="&amp;EOMONTH($B$5,-1)+1,Jornada!$A$6:$A$300,"&lt;"&amp;EOMONTH($B$5,0)+1))</f>
        <v/>
      </c>
      <c r="C152" s="15" t="str">
        <f>IF(A152="","",SUMIFS(Jornada!$K$6:$K$300,Jornada!$B$6:$B$300,Colaboradores!A118,Jornada!$A$6:$A$300,"&gt;="&amp;EOMONTH($B$5,-1)+1,Jornada!$A$6:$A$300,"&lt;"&amp;EOMONTH($B$5,0)+1))</f>
        <v/>
      </c>
      <c r="D152" s="4" t="s">
        <v>80</v>
      </c>
      <c r="E152" s="15" t="str">
        <f>IF(Projetos!B118="","",Projetos!B118)</f>
        <v/>
      </c>
      <c r="F152" s="15" t="str">
        <f>IF(E152="","",SUMIFS(Apontamentos!$M$6:$M$400,Apontamentos!$D$6:$D$400,E152,Apontamentos!$A$6:$A$400,"&gt;="&amp;EOMONTH($B$5,-1)+1,Apontamentos!$A$6:$A$400,"&lt;"&amp;EOMONTH($B$5,0)+1))</f>
        <v/>
      </c>
      <c r="G152" s="15" t="str">
        <f>IF(E152="","",SUMIFS(Apontamentos!$I$6:$I$400,Apontamentos!$D$6:$D$400,E152,Apontamentos!$A$6:$A$400,"&gt;="&amp;EOMONTH($B$5,-1)+1,Apontamentos!$A$6:$A$400,"&lt;"&amp;EOMONTH($B$5,0)+1))</f>
        <v/>
      </c>
    </row>
    <row r="153">
      <c r="A153" s="15" t="str">
        <f>IF(Colaboradores!A119="","",Colaboradores!A119&amp;" · "&amp;Colaboradores!B119)</f>
        <v/>
      </c>
      <c r="B153" s="15" t="str">
        <f>IF(A153="","",SUMIFS(Jornada!$I$6:$I$300,Jornada!$B$6:$B$300,Colaboradores!A119,Jornada!$A$6:$A$300,"&gt;="&amp;EOMONTH($B$5,-1)+1,Jornada!$A$6:$A$300,"&lt;"&amp;EOMONTH($B$5,0)+1))</f>
        <v/>
      </c>
      <c r="C153" s="15" t="str">
        <f>IF(A153="","",SUMIFS(Jornada!$K$6:$K$300,Jornada!$B$6:$B$300,Colaboradores!A119,Jornada!$A$6:$A$300,"&gt;="&amp;EOMONTH($B$5,-1)+1,Jornada!$A$6:$A$300,"&lt;"&amp;EOMONTH($B$5,0)+1))</f>
        <v/>
      </c>
      <c r="D153" s="4" t="s">
        <v>80</v>
      </c>
      <c r="E153" s="15" t="str">
        <f>IF(Projetos!B119="","",Projetos!B119)</f>
        <v/>
      </c>
      <c r="F153" s="15" t="str">
        <f>IF(E153="","",SUMIFS(Apontamentos!$M$6:$M$400,Apontamentos!$D$6:$D$400,E153,Apontamentos!$A$6:$A$400,"&gt;="&amp;EOMONTH($B$5,-1)+1,Apontamentos!$A$6:$A$400,"&lt;"&amp;EOMONTH($B$5,0)+1))</f>
        <v/>
      </c>
      <c r="G153" s="15" t="str">
        <f>IF(E153="","",SUMIFS(Apontamentos!$I$6:$I$400,Apontamentos!$D$6:$D$400,E153,Apontamentos!$A$6:$A$400,"&gt;="&amp;EOMONTH($B$5,-1)+1,Apontamentos!$A$6:$A$400,"&lt;"&amp;EOMONTH($B$5,0)+1))</f>
        <v/>
      </c>
    </row>
    <row r="154">
      <c r="A154" s="15" t="str">
        <f>IF(Colaboradores!A120="","",Colaboradores!A120&amp;" · "&amp;Colaboradores!B120)</f>
        <v/>
      </c>
      <c r="B154" s="15" t="str">
        <f>IF(A154="","",SUMIFS(Jornada!$I$6:$I$300,Jornada!$B$6:$B$300,Colaboradores!A120,Jornada!$A$6:$A$300,"&gt;="&amp;EOMONTH($B$5,-1)+1,Jornada!$A$6:$A$300,"&lt;"&amp;EOMONTH($B$5,0)+1))</f>
        <v/>
      </c>
      <c r="C154" s="15" t="str">
        <f>IF(A154="","",SUMIFS(Jornada!$K$6:$K$300,Jornada!$B$6:$B$300,Colaboradores!A120,Jornada!$A$6:$A$300,"&gt;="&amp;EOMONTH($B$5,-1)+1,Jornada!$A$6:$A$300,"&lt;"&amp;EOMONTH($B$5,0)+1))</f>
        <v/>
      </c>
      <c r="D154" s="4" t="s">
        <v>80</v>
      </c>
      <c r="E154" s="15" t="str">
        <f>IF(Projetos!B120="","",Projetos!B120)</f>
        <v/>
      </c>
      <c r="F154" s="15" t="str">
        <f>IF(E154="","",SUMIFS(Apontamentos!$M$6:$M$400,Apontamentos!$D$6:$D$400,E154,Apontamentos!$A$6:$A$400,"&gt;="&amp;EOMONTH($B$5,-1)+1,Apontamentos!$A$6:$A$400,"&lt;"&amp;EOMONTH($B$5,0)+1))</f>
        <v/>
      </c>
      <c r="G154" s="15" t="str">
        <f>IF(E154="","",SUMIFS(Apontamentos!$I$6:$I$400,Apontamentos!$D$6:$D$400,E154,Apontamentos!$A$6:$A$400,"&gt;="&amp;EOMONTH($B$5,-1)+1,Apontamentos!$A$6:$A$400,"&lt;"&amp;EOMONTH($B$5,0)+1))</f>
        <v/>
      </c>
    </row>
    <row r="155">
      <c r="A155" s="15" t="str">
        <f>IF(Colaboradores!A121="","",Colaboradores!A121&amp;" · "&amp;Colaboradores!B121)</f>
        <v/>
      </c>
      <c r="B155" s="15" t="str">
        <f>IF(A155="","",SUMIFS(Jornada!$I$6:$I$300,Jornada!$B$6:$B$300,Colaboradores!A121,Jornada!$A$6:$A$300,"&gt;="&amp;EOMONTH($B$5,-1)+1,Jornada!$A$6:$A$300,"&lt;"&amp;EOMONTH($B$5,0)+1))</f>
        <v/>
      </c>
      <c r="C155" s="15" t="str">
        <f>IF(A155="","",SUMIFS(Jornada!$K$6:$K$300,Jornada!$B$6:$B$300,Colaboradores!A121,Jornada!$A$6:$A$300,"&gt;="&amp;EOMONTH($B$5,-1)+1,Jornada!$A$6:$A$300,"&lt;"&amp;EOMONTH($B$5,0)+1))</f>
        <v/>
      </c>
      <c r="D155" s="4" t="s">
        <v>80</v>
      </c>
      <c r="E155" s="15" t="str">
        <f>IF(Projetos!B121="","",Projetos!B121)</f>
        <v/>
      </c>
      <c r="F155" s="15" t="str">
        <f>IF(E155="","",SUMIFS(Apontamentos!$M$6:$M$400,Apontamentos!$D$6:$D$400,E155,Apontamentos!$A$6:$A$400,"&gt;="&amp;EOMONTH($B$5,-1)+1,Apontamentos!$A$6:$A$400,"&lt;"&amp;EOMONTH($B$5,0)+1))</f>
        <v/>
      </c>
      <c r="G155" s="15" t="str">
        <f>IF(E155="","",SUMIFS(Apontamentos!$I$6:$I$400,Apontamentos!$D$6:$D$400,E155,Apontamentos!$A$6:$A$400,"&gt;="&amp;EOMONTH($B$5,-1)+1,Apontamentos!$A$6:$A$400,"&lt;"&amp;EOMONTH($B$5,0)+1))</f>
        <v/>
      </c>
    </row>
    <row r="156">
      <c r="A156" s="15" t="str">
        <f>IF(Colaboradores!A122="","",Colaboradores!A122&amp;" · "&amp;Colaboradores!B122)</f>
        <v/>
      </c>
      <c r="B156" s="15" t="str">
        <f>IF(A156="","",SUMIFS(Jornada!$I$6:$I$300,Jornada!$B$6:$B$300,Colaboradores!A122,Jornada!$A$6:$A$300,"&gt;="&amp;EOMONTH($B$5,-1)+1,Jornada!$A$6:$A$300,"&lt;"&amp;EOMONTH($B$5,0)+1))</f>
        <v/>
      </c>
      <c r="C156" s="15" t="str">
        <f>IF(A156="","",SUMIFS(Jornada!$K$6:$K$300,Jornada!$B$6:$B$300,Colaboradores!A122,Jornada!$A$6:$A$300,"&gt;="&amp;EOMONTH($B$5,-1)+1,Jornada!$A$6:$A$300,"&lt;"&amp;EOMONTH($B$5,0)+1))</f>
        <v/>
      </c>
      <c r="D156" s="4" t="s">
        <v>80</v>
      </c>
      <c r="E156" s="15" t="str">
        <f>IF(Projetos!B122="","",Projetos!B122)</f>
        <v/>
      </c>
      <c r="F156" s="15" t="str">
        <f>IF(E156="","",SUMIFS(Apontamentos!$M$6:$M$400,Apontamentos!$D$6:$D$400,E156,Apontamentos!$A$6:$A$400,"&gt;="&amp;EOMONTH($B$5,-1)+1,Apontamentos!$A$6:$A$400,"&lt;"&amp;EOMONTH($B$5,0)+1))</f>
        <v/>
      </c>
      <c r="G156" s="15" t="str">
        <f>IF(E156="","",SUMIFS(Apontamentos!$I$6:$I$400,Apontamentos!$D$6:$D$400,E156,Apontamentos!$A$6:$A$400,"&gt;="&amp;EOMONTH($B$5,-1)+1,Apontamentos!$A$6:$A$400,"&lt;"&amp;EOMONTH($B$5,0)+1))</f>
        <v/>
      </c>
    </row>
    <row r="157">
      <c r="A157" s="15" t="str">
        <f>IF(Colaboradores!A123="","",Colaboradores!A123&amp;" · "&amp;Colaboradores!B123)</f>
        <v/>
      </c>
      <c r="B157" s="15" t="str">
        <f>IF(A157="","",SUMIFS(Jornada!$I$6:$I$300,Jornada!$B$6:$B$300,Colaboradores!A123,Jornada!$A$6:$A$300,"&gt;="&amp;EOMONTH($B$5,-1)+1,Jornada!$A$6:$A$300,"&lt;"&amp;EOMONTH($B$5,0)+1))</f>
        <v/>
      </c>
      <c r="C157" s="15" t="str">
        <f>IF(A157="","",SUMIFS(Jornada!$K$6:$K$300,Jornada!$B$6:$B$300,Colaboradores!A123,Jornada!$A$6:$A$300,"&gt;="&amp;EOMONTH($B$5,-1)+1,Jornada!$A$6:$A$300,"&lt;"&amp;EOMONTH($B$5,0)+1))</f>
        <v/>
      </c>
      <c r="D157" s="4" t="s">
        <v>80</v>
      </c>
      <c r="E157" s="15" t="str">
        <f>IF(Projetos!B123="","",Projetos!B123)</f>
        <v/>
      </c>
      <c r="F157" s="15" t="str">
        <f>IF(E157="","",SUMIFS(Apontamentos!$M$6:$M$400,Apontamentos!$D$6:$D$400,E157,Apontamentos!$A$6:$A$400,"&gt;="&amp;EOMONTH($B$5,-1)+1,Apontamentos!$A$6:$A$400,"&lt;"&amp;EOMONTH($B$5,0)+1))</f>
        <v/>
      </c>
      <c r="G157" s="15" t="str">
        <f>IF(E157="","",SUMIFS(Apontamentos!$I$6:$I$400,Apontamentos!$D$6:$D$400,E157,Apontamentos!$A$6:$A$400,"&gt;="&amp;EOMONTH($B$5,-1)+1,Apontamentos!$A$6:$A$400,"&lt;"&amp;EOMONTH($B$5,0)+1))</f>
        <v/>
      </c>
    </row>
    <row r="158">
      <c r="A158" s="15" t="str">
        <f>IF(Colaboradores!A124="","",Colaboradores!A124&amp;" · "&amp;Colaboradores!B124)</f>
        <v/>
      </c>
      <c r="B158" s="15" t="str">
        <f>IF(A158="","",SUMIFS(Jornada!$I$6:$I$300,Jornada!$B$6:$B$300,Colaboradores!A124,Jornada!$A$6:$A$300,"&gt;="&amp;EOMONTH($B$5,-1)+1,Jornada!$A$6:$A$300,"&lt;"&amp;EOMONTH($B$5,0)+1))</f>
        <v/>
      </c>
      <c r="C158" s="15" t="str">
        <f>IF(A158="","",SUMIFS(Jornada!$K$6:$K$300,Jornada!$B$6:$B$300,Colaboradores!A124,Jornada!$A$6:$A$300,"&gt;="&amp;EOMONTH($B$5,-1)+1,Jornada!$A$6:$A$300,"&lt;"&amp;EOMONTH($B$5,0)+1))</f>
        <v/>
      </c>
      <c r="D158" s="4" t="s">
        <v>80</v>
      </c>
      <c r="E158" s="15" t="str">
        <f>IF(Projetos!B124="","",Projetos!B124)</f>
        <v/>
      </c>
      <c r="F158" s="15" t="str">
        <f>IF(E158="","",SUMIFS(Apontamentos!$M$6:$M$400,Apontamentos!$D$6:$D$400,E158,Apontamentos!$A$6:$A$400,"&gt;="&amp;EOMONTH($B$5,-1)+1,Apontamentos!$A$6:$A$400,"&lt;"&amp;EOMONTH($B$5,0)+1))</f>
        <v/>
      </c>
      <c r="G158" s="15" t="str">
        <f>IF(E158="","",SUMIFS(Apontamentos!$I$6:$I$400,Apontamentos!$D$6:$D$400,E158,Apontamentos!$A$6:$A$400,"&gt;="&amp;EOMONTH($B$5,-1)+1,Apontamentos!$A$6:$A$400,"&lt;"&amp;EOMONTH($B$5,0)+1))</f>
        <v/>
      </c>
    </row>
    <row r="159">
      <c r="A159" s="15" t="str">
        <f>IF(Colaboradores!A125="","",Colaboradores!A125&amp;" · "&amp;Colaboradores!B125)</f>
        <v/>
      </c>
      <c r="B159" s="15" t="str">
        <f>IF(A159="","",SUMIFS(Jornada!$I$6:$I$300,Jornada!$B$6:$B$300,Colaboradores!A125,Jornada!$A$6:$A$300,"&gt;="&amp;EOMONTH($B$5,-1)+1,Jornada!$A$6:$A$300,"&lt;"&amp;EOMONTH($B$5,0)+1))</f>
        <v/>
      </c>
      <c r="C159" s="15" t="str">
        <f>IF(A159="","",SUMIFS(Jornada!$K$6:$K$300,Jornada!$B$6:$B$300,Colaboradores!A125,Jornada!$A$6:$A$300,"&gt;="&amp;EOMONTH($B$5,-1)+1,Jornada!$A$6:$A$300,"&lt;"&amp;EOMONTH($B$5,0)+1))</f>
        <v/>
      </c>
      <c r="D159" s="4" t="s">
        <v>80</v>
      </c>
      <c r="E159" s="15" t="str">
        <f>IF(Projetos!B125="","",Projetos!B125)</f>
        <v/>
      </c>
      <c r="F159" s="15" t="str">
        <f>IF(E159="","",SUMIFS(Apontamentos!$M$6:$M$400,Apontamentos!$D$6:$D$400,E159,Apontamentos!$A$6:$A$400,"&gt;="&amp;EOMONTH($B$5,-1)+1,Apontamentos!$A$6:$A$400,"&lt;"&amp;EOMONTH($B$5,0)+1))</f>
        <v/>
      </c>
      <c r="G159" s="15" t="str">
        <f>IF(E159="","",SUMIFS(Apontamentos!$I$6:$I$400,Apontamentos!$D$6:$D$400,E159,Apontamentos!$A$6:$A$400,"&gt;="&amp;EOMONTH($B$5,-1)+1,Apontamentos!$A$6:$A$400,"&lt;"&amp;EOMONTH($B$5,0)+1))</f>
        <v/>
      </c>
    </row>
    <row r="160">
      <c r="A160" s="15" t="str">
        <f>IF(Colaboradores!A126="","",Colaboradores!A126&amp;" · "&amp;Colaboradores!B126)</f>
        <v/>
      </c>
      <c r="B160" s="15" t="str">
        <f>IF(A160="","",SUMIFS(Jornada!$I$6:$I$300,Jornada!$B$6:$B$300,Colaboradores!A126,Jornada!$A$6:$A$300,"&gt;="&amp;EOMONTH($B$5,-1)+1,Jornada!$A$6:$A$300,"&lt;"&amp;EOMONTH($B$5,0)+1))</f>
        <v/>
      </c>
      <c r="C160" s="15" t="str">
        <f>IF(A160="","",SUMIFS(Jornada!$K$6:$K$300,Jornada!$B$6:$B$300,Colaboradores!A126,Jornada!$A$6:$A$300,"&gt;="&amp;EOMONTH($B$5,-1)+1,Jornada!$A$6:$A$300,"&lt;"&amp;EOMONTH($B$5,0)+1))</f>
        <v/>
      </c>
      <c r="D160" s="4" t="s">
        <v>80</v>
      </c>
      <c r="E160" s="15" t="str">
        <f>IF(Projetos!B126="","",Projetos!B126)</f>
        <v/>
      </c>
      <c r="F160" s="15" t="str">
        <f>IF(E160="","",SUMIFS(Apontamentos!$M$6:$M$400,Apontamentos!$D$6:$D$400,E160,Apontamentos!$A$6:$A$400,"&gt;="&amp;EOMONTH($B$5,-1)+1,Apontamentos!$A$6:$A$400,"&lt;"&amp;EOMONTH($B$5,0)+1))</f>
        <v/>
      </c>
      <c r="G160" s="15" t="str">
        <f>IF(E160="","",SUMIFS(Apontamentos!$I$6:$I$400,Apontamentos!$D$6:$D$400,E160,Apontamentos!$A$6:$A$400,"&gt;="&amp;EOMONTH($B$5,-1)+1,Apontamentos!$A$6:$A$400,"&lt;"&amp;EOMONTH($B$5,0)+1))</f>
        <v/>
      </c>
    </row>
    <row r="161">
      <c r="A161" s="15" t="str">
        <f>IF(Colaboradores!A127="","",Colaboradores!A127&amp;" · "&amp;Colaboradores!B127)</f>
        <v/>
      </c>
      <c r="B161" s="15" t="str">
        <f>IF(A161="","",SUMIFS(Jornada!$I$6:$I$300,Jornada!$B$6:$B$300,Colaboradores!A127,Jornada!$A$6:$A$300,"&gt;="&amp;EOMONTH($B$5,-1)+1,Jornada!$A$6:$A$300,"&lt;"&amp;EOMONTH($B$5,0)+1))</f>
        <v/>
      </c>
      <c r="C161" s="15" t="str">
        <f>IF(A161="","",SUMIFS(Jornada!$K$6:$K$300,Jornada!$B$6:$B$300,Colaboradores!A127,Jornada!$A$6:$A$300,"&gt;="&amp;EOMONTH($B$5,-1)+1,Jornada!$A$6:$A$300,"&lt;"&amp;EOMONTH($B$5,0)+1))</f>
        <v/>
      </c>
      <c r="D161" s="4" t="s">
        <v>80</v>
      </c>
      <c r="E161" s="15" t="str">
        <f>IF(Projetos!B127="","",Projetos!B127)</f>
        <v/>
      </c>
      <c r="F161" s="15" t="str">
        <f>IF(E161="","",SUMIFS(Apontamentos!$M$6:$M$400,Apontamentos!$D$6:$D$400,E161,Apontamentos!$A$6:$A$400,"&gt;="&amp;EOMONTH($B$5,-1)+1,Apontamentos!$A$6:$A$400,"&lt;"&amp;EOMONTH($B$5,0)+1))</f>
        <v/>
      </c>
      <c r="G161" s="15" t="str">
        <f>IF(E161="","",SUMIFS(Apontamentos!$I$6:$I$400,Apontamentos!$D$6:$D$400,E161,Apontamentos!$A$6:$A$400,"&gt;="&amp;EOMONTH($B$5,-1)+1,Apontamentos!$A$6:$A$400,"&lt;"&amp;EOMONTH($B$5,0)+1))</f>
        <v/>
      </c>
    </row>
    <row r="162">
      <c r="A162" s="15" t="str">
        <f>IF(Colaboradores!A128="","",Colaboradores!A128&amp;" · "&amp;Colaboradores!B128)</f>
        <v/>
      </c>
      <c r="B162" s="15" t="str">
        <f>IF(A162="","",SUMIFS(Jornada!$I$6:$I$300,Jornada!$B$6:$B$300,Colaboradores!A128,Jornada!$A$6:$A$300,"&gt;="&amp;EOMONTH($B$5,-1)+1,Jornada!$A$6:$A$300,"&lt;"&amp;EOMONTH($B$5,0)+1))</f>
        <v/>
      </c>
      <c r="C162" s="15" t="str">
        <f>IF(A162="","",SUMIFS(Jornada!$K$6:$K$300,Jornada!$B$6:$B$300,Colaboradores!A128,Jornada!$A$6:$A$300,"&gt;="&amp;EOMONTH($B$5,-1)+1,Jornada!$A$6:$A$300,"&lt;"&amp;EOMONTH($B$5,0)+1))</f>
        <v/>
      </c>
      <c r="D162" s="4" t="s">
        <v>80</v>
      </c>
      <c r="E162" s="15" t="str">
        <f>IF(Projetos!B128="","",Projetos!B128)</f>
        <v/>
      </c>
      <c r="F162" s="15" t="str">
        <f>IF(E162="","",SUMIFS(Apontamentos!$M$6:$M$400,Apontamentos!$D$6:$D$400,E162,Apontamentos!$A$6:$A$400,"&gt;="&amp;EOMONTH($B$5,-1)+1,Apontamentos!$A$6:$A$400,"&lt;"&amp;EOMONTH($B$5,0)+1))</f>
        <v/>
      </c>
      <c r="G162" s="15" t="str">
        <f>IF(E162="","",SUMIFS(Apontamentos!$I$6:$I$400,Apontamentos!$D$6:$D$400,E162,Apontamentos!$A$6:$A$400,"&gt;="&amp;EOMONTH($B$5,-1)+1,Apontamentos!$A$6:$A$400,"&lt;"&amp;EOMONTH($B$5,0)+1))</f>
        <v/>
      </c>
    </row>
    <row r="163">
      <c r="A163" s="15" t="str">
        <f>IF(Colaboradores!A129="","",Colaboradores!A129&amp;" · "&amp;Colaboradores!B129)</f>
        <v/>
      </c>
      <c r="B163" s="15" t="str">
        <f>IF(A163="","",SUMIFS(Jornada!$I$6:$I$300,Jornada!$B$6:$B$300,Colaboradores!A129,Jornada!$A$6:$A$300,"&gt;="&amp;EOMONTH($B$5,-1)+1,Jornada!$A$6:$A$300,"&lt;"&amp;EOMONTH($B$5,0)+1))</f>
        <v/>
      </c>
      <c r="C163" s="15" t="str">
        <f>IF(A163="","",SUMIFS(Jornada!$K$6:$K$300,Jornada!$B$6:$B$300,Colaboradores!A129,Jornada!$A$6:$A$300,"&gt;="&amp;EOMONTH($B$5,-1)+1,Jornada!$A$6:$A$300,"&lt;"&amp;EOMONTH($B$5,0)+1))</f>
        <v/>
      </c>
      <c r="D163" s="4" t="s">
        <v>80</v>
      </c>
      <c r="E163" s="15" t="str">
        <f>IF(Projetos!B129="","",Projetos!B129)</f>
        <v/>
      </c>
      <c r="F163" s="15" t="str">
        <f>IF(E163="","",SUMIFS(Apontamentos!$M$6:$M$400,Apontamentos!$D$6:$D$400,E163,Apontamentos!$A$6:$A$400,"&gt;="&amp;EOMONTH($B$5,-1)+1,Apontamentos!$A$6:$A$400,"&lt;"&amp;EOMONTH($B$5,0)+1))</f>
        <v/>
      </c>
      <c r="G163" s="15" t="str">
        <f>IF(E163="","",SUMIFS(Apontamentos!$I$6:$I$400,Apontamentos!$D$6:$D$400,E163,Apontamentos!$A$6:$A$400,"&gt;="&amp;EOMONTH($B$5,-1)+1,Apontamentos!$A$6:$A$400,"&lt;"&amp;EOMONTH($B$5,0)+1))</f>
        <v/>
      </c>
    </row>
    <row r="164">
      <c r="A164" s="15" t="str">
        <f>IF(Colaboradores!A130="","",Colaboradores!A130&amp;" · "&amp;Colaboradores!B130)</f>
        <v/>
      </c>
      <c r="B164" s="15" t="str">
        <f>IF(A164="","",SUMIFS(Jornada!$I$6:$I$300,Jornada!$B$6:$B$300,Colaboradores!A130,Jornada!$A$6:$A$300,"&gt;="&amp;EOMONTH($B$5,-1)+1,Jornada!$A$6:$A$300,"&lt;"&amp;EOMONTH($B$5,0)+1))</f>
        <v/>
      </c>
      <c r="C164" s="15" t="str">
        <f>IF(A164="","",SUMIFS(Jornada!$K$6:$K$300,Jornada!$B$6:$B$300,Colaboradores!A130,Jornada!$A$6:$A$300,"&gt;="&amp;EOMONTH($B$5,-1)+1,Jornada!$A$6:$A$300,"&lt;"&amp;EOMONTH($B$5,0)+1))</f>
        <v/>
      </c>
      <c r="D164" s="4" t="s">
        <v>80</v>
      </c>
      <c r="E164" s="15" t="str">
        <f>IF(Projetos!B130="","",Projetos!B130)</f>
        <v/>
      </c>
      <c r="F164" s="15" t="str">
        <f>IF(E164="","",SUMIFS(Apontamentos!$M$6:$M$400,Apontamentos!$D$6:$D$400,E164,Apontamentos!$A$6:$A$400,"&gt;="&amp;EOMONTH($B$5,-1)+1,Apontamentos!$A$6:$A$400,"&lt;"&amp;EOMONTH($B$5,0)+1))</f>
        <v/>
      </c>
      <c r="G164" s="15" t="str">
        <f>IF(E164="","",SUMIFS(Apontamentos!$I$6:$I$400,Apontamentos!$D$6:$D$400,E164,Apontamentos!$A$6:$A$400,"&gt;="&amp;EOMONTH($B$5,-1)+1,Apontamentos!$A$6:$A$400,"&lt;"&amp;EOMONTH($B$5,0)+1))</f>
        <v/>
      </c>
    </row>
    <row r="165">
      <c r="A165" s="15" t="str">
        <f>IF(Colaboradores!A131="","",Colaboradores!A131&amp;" · "&amp;Colaboradores!B131)</f>
        <v/>
      </c>
      <c r="B165" s="15" t="str">
        <f>IF(A165="","",SUMIFS(Jornada!$I$6:$I$300,Jornada!$B$6:$B$300,Colaboradores!A131,Jornada!$A$6:$A$300,"&gt;="&amp;EOMONTH($B$5,-1)+1,Jornada!$A$6:$A$300,"&lt;"&amp;EOMONTH($B$5,0)+1))</f>
        <v/>
      </c>
      <c r="C165" s="15" t="str">
        <f>IF(A165="","",SUMIFS(Jornada!$K$6:$K$300,Jornada!$B$6:$B$300,Colaboradores!A131,Jornada!$A$6:$A$300,"&gt;="&amp;EOMONTH($B$5,-1)+1,Jornada!$A$6:$A$300,"&lt;"&amp;EOMONTH($B$5,0)+1))</f>
        <v/>
      </c>
      <c r="D165" s="4" t="s">
        <v>80</v>
      </c>
      <c r="E165" s="15" t="str">
        <f>IF(Projetos!B131="","",Projetos!B131)</f>
        <v/>
      </c>
      <c r="F165" s="15" t="str">
        <f>IF(E165="","",SUMIFS(Apontamentos!$M$6:$M$400,Apontamentos!$D$6:$D$400,E165,Apontamentos!$A$6:$A$400,"&gt;="&amp;EOMONTH($B$5,-1)+1,Apontamentos!$A$6:$A$400,"&lt;"&amp;EOMONTH($B$5,0)+1))</f>
        <v/>
      </c>
      <c r="G165" s="15" t="str">
        <f>IF(E165="","",SUMIFS(Apontamentos!$I$6:$I$400,Apontamentos!$D$6:$D$400,E165,Apontamentos!$A$6:$A$400,"&gt;="&amp;EOMONTH($B$5,-1)+1,Apontamentos!$A$6:$A$400,"&lt;"&amp;EOMONTH($B$5,0)+1))</f>
        <v/>
      </c>
    </row>
    <row r="166">
      <c r="A166" s="15" t="str">
        <f>IF(Colaboradores!A132="","",Colaboradores!A132&amp;" · "&amp;Colaboradores!B132)</f>
        <v/>
      </c>
      <c r="B166" s="15" t="str">
        <f>IF(A166="","",SUMIFS(Jornada!$I$6:$I$300,Jornada!$B$6:$B$300,Colaboradores!A132,Jornada!$A$6:$A$300,"&gt;="&amp;EOMONTH($B$5,-1)+1,Jornada!$A$6:$A$300,"&lt;"&amp;EOMONTH($B$5,0)+1))</f>
        <v/>
      </c>
      <c r="C166" s="15" t="str">
        <f>IF(A166="","",SUMIFS(Jornada!$K$6:$K$300,Jornada!$B$6:$B$300,Colaboradores!A132,Jornada!$A$6:$A$300,"&gt;="&amp;EOMONTH($B$5,-1)+1,Jornada!$A$6:$A$300,"&lt;"&amp;EOMONTH($B$5,0)+1))</f>
        <v/>
      </c>
      <c r="D166" s="4" t="s">
        <v>80</v>
      </c>
      <c r="E166" s="15" t="str">
        <f>IF(Projetos!B132="","",Projetos!B132)</f>
        <v/>
      </c>
      <c r="F166" s="15" t="str">
        <f>IF(E166="","",SUMIFS(Apontamentos!$M$6:$M$400,Apontamentos!$D$6:$D$400,E166,Apontamentos!$A$6:$A$400,"&gt;="&amp;EOMONTH($B$5,-1)+1,Apontamentos!$A$6:$A$400,"&lt;"&amp;EOMONTH($B$5,0)+1))</f>
        <v/>
      </c>
      <c r="G166" s="15" t="str">
        <f>IF(E166="","",SUMIFS(Apontamentos!$I$6:$I$400,Apontamentos!$D$6:$D$400,E166,Apontamentos!$A$6:$A$400,"&gt;="&amp;EOMONTH($B$5,-1)+1,Apontamentos!$A$6:$A$400,"&lt;"&amp;EOMONTH($B$5,0)+1))</f>
        <v/>
      </c>
    </row>
    <row r="167">
      <c r="A167" s="15" t="str">
        <f>IF(Colaboradores!A133="","",Colaboradores!A133&amp;" · "&amp;Colaboradores!B133)</f>
        <v/>
      </c>
      <c r="B167" s="15" t="str">
        <f>IF(A167="","",SUMIFS(Jornada!$I$6:$I$300,Jornada!$B$6:$B$300,Colaboradores!A133,Jornada!$A$6:$A$300,"&gt;="&amp;EOMONTH($B$5,-1)+1,Jornada!$A$6:$A$300,"&lt;"&amp;EOMONTH($B$5,0)+1))</f>
        <v/>
      </c>
      <c r="C167" s="15" t="str">
        <f>IF(A167="","",SUMIFS(Jornada!$K$6:$K$300,Jornada!$B$6:$B$300,Colaboradores!A133,Jornada!$A$6:$A$300,"&gt;="&amp;EOMONTH($B$5,-1)+1,Jornada!$A$6:$A$300,"&lt;"&amp;EOMONTH($B$5,0)+1))</f>
        <v/>
      </c>
      <c r="D167" s="4" t="s">
        <v>80</v>
      </c>
      <c r="E167" s="15" t="str">
        <f>IF(Projetos!B133="","",Projetos!B133)</f>
        <v/>
      </c>
      <c r="F167" s="15" t="str">
        <f>IF(E167="","",SUMIFS(Apontamentos!$M$6:$M$400,Apontamentos!$D$6:$D$400,E167,Apontamentos!$A$6:$A$400,"&gt;="&amp;EOMONTH($B$5,-1)+1,Apontamentos!$A$6:$A$400,"&lt;"&amp;EOMONTH($B$5,0)+1))</f>
        <v/>
      </c>
      <c r="G167" s="15" t="str">
        <f>IF(E167="","",SUMIFS(Apontamentos!$I$6:$I$400,Apontamentos!$D$6:$D$400,E167,Apontamentos!$A$6:$A$400,"&gt;="&amp;EOMONTH($B$5,-1)+1,Apontamentos!$A$6:$A$400,"&lt;"&amp;EOMONTH($B$5,0)+1))</f>
        <v/>
      </c>
    </row>
    <row r="168">
      <c r="A168" s="15" t="str">
        <f>IF(Colaboradores!A134="","",Colaboradores!A134&amp;" · "&amp;Colaboradores!B134)</f>
        <v/>
      </c>
      <c r="B168" s="15" t="str">
        <f>IF(A168="","",SUMIFS(Jornada!$I$6:$I$300,Jornada!$B$6:$B$300,Colaboradores!A134,Jornada!$A$6:$A$300,"&gt;="&amp;EOMONTH($B$5,-1)+1,Jornada!$A$6:$A$300,"&lt;"&amp;EOMONTH($B$5,0)+1))</f>
        <v/>
      </c>
      <c r="C168" s="15" t="str">
        <f>IF(A168="","",SUMIFS(Jornada!$K$6:$K$300,Jornada!$B$6:$B$300,Colaboradores!A134,Jornada!$A$6:$A$300,"&gt;="&amp;EOMONTH($B$5,-1)+1,Jornada!$A$6:$A$300,"&lt;"&amp;EOMONTH($B$5,0)+1))</f>
        <v/>
      </c>
      <c r="D168" s="4" t="s">
        <v>80</v>
      </c>
      <c r="E168" s="15" t="str">
        <f>IF(Projetos!B134="","",Projetos!B134)</f>
        <v/>
      </c>
      <c r="F168" s="15" t="str">
        <f>IF(E168="","",SUMIFS(Apontamentos!$M$6:$M$400,Apontamentos!$D$6:$D$400,E168,Apontamentos!$A$6:$A$400,"&gt;="&amp;EOMONTH($B$5,-1)+1,Apontamentos!$A$6:$A$400,"&lt;"&amp;EOMONTH($B$5,0)+1))</f>
        <v/>
      </c>
      <c r="G168" s="15" t="str">
        <f>IF(E168="","",SUMIFS(Apontamentos!$I$6:$I$400,Apontamentos!$D$6:$D$400,E168,Apontamentos!$A$6:$A$400,"&gt;="&amp;EOMONTH($B$5,-1)+1,Apontamentos!$A$6:$A$400,"&lt;"&amp;EOMONTH($B$5,0)+1))</f>
        <v/>
      </c>
    </row>
    <row r="169">
      <c r="A169" s="15" t="str">
        <f>IF(Colaboradores!A135="","",Colaboradores!A135&amp;" · "&amp;Colaboradores!B135)</f>
        <v/>
      </c>
      <c r="B169" s="15" t="str">
        <f>IF(A169="","",SUMIFS(Jornada!$I$6:$I$300,Jornada!$B$6:$B$300,Colaboradores!A135,Jornada!$A$6:$A$300,"&gt;="&amp;EOMONTH($B$5,-1)+1,Jornada!$A$6:$A$300,"&lt;"&amp;EOMONTH($B$5,0)+1))</f>
        <v/>
      </c>
      <c r="C169" s="15" t="str">
        <f>IF(A169="","",SUMIFS(Jornada!$K$6:$K$300,Jornada!$B$6:$B$300,Colaboradores!A135,Jornada!$A$6:$A$300,"&gt;="&amp;EOMONTH($B$5,-1)+1,Jornada!$A$6:$A$300,"&lt;"&amp;EOMONTH($B$5,0)+1))</f>
        <v/>
      </c>
      <c r="D169" s="4" t="s">
        <v>80</v>
      </c>
      <c r="E169" s="15" t="str">
        <f>IF(Projetos!B135="","",Projetos!B135)</f>
        <v/>
      </c>
      <c r="F169" s="15" t="str">
        <f>IF(E169="","",SUMIFS(Apontamentos!$M$6:$M$400,Apontamentos!$D$6:$D$400,E169,Apontamentos!$A$6:$A$400,"&gt;="&amp;EOMONTH($B$5,-1)+1,Apontamentos!$A$6:$A$400,"&lt;"&amp;EOMONTH($B$5,0)+1))</f>
        <v/>
      </c>
      <c r="G169" s="15" t="str">
        <f>IF(E169="","",SUMIFS(Apontamentos!$I$6:$I$400,Apontamentos!$D$6:$D$400,E169,Apontamentos!$A$6:$A$400,"&gt;="&amp;EOMONTH($B$5,-1)+1,Apontamentos!$A$6:$A$400,"&lt;"&amp;EOMONTH($B$5,0)+1))</f>
        <v/>
      </c>
    </row>
    <row r="170">
      <c r="A170" s="15" t="str">
        <f>IF(Colaboradores!A136="","",Colaboradores!A136&amp;" · "&amp;Colaboradores!B136)</f>
        <v/>
      </c>
      <c r="B170" s="15" t="str">
        <f>IF(A170="","",SUMIFS(Jornada!$I$6:$I$300,Jornada!$B$6:$B$300,Colaboradores!A136,Jornada!$A$6:$A$300,"&gt;="&amp;EOMONTH($B$5,-1)+1,Jornada!$A$6:$A$300,"&lt;"&amp;EOMONTH($B$5,0)+1))</f>
        <v/>
      </c>
      <c r="C170" s="15" t="str">
        <f>IF(A170="","",SUMIFS(Jornada!$K$6:$K$300,Jornada!$B$6:$B$300,Colaboradores!A136,Jornada!$A$6:$A$300,"&gt;="&amp;EOMONTH($B$5,-1)+1,Jornada!$A$6:$A$300,"&lt;"&amp;EOMONTH($B$5,0)+1))</f>
        <v/>
      </c>
      <c r="D170" s="4" t="s">
        <v>80</v>
      </c>
      <c r="E170" s="15" t="str">
        <f>IF(Projetos!B136="","",Projetos!B136)</f>
        <v/>
      </c>
      <c r="F170" s="15" t="str">
        <f>IF(E170="","",SUMIFS(Apontamentos!$M$6:$M$400,Apontamentos!$D$6:$D$400,E170,Apontamentos!$A$6:$A$400,"&gt;="&amp;EOMONTH($B$5,-1)+1,Apontamentos!$A$6:$A$400,"&lt;"&amp;EOMONTH($B$5,0)+1))</f>
        <v/>
      </c>
      <c r="G170" s="15" t="str">
        <f>IF(E170="","",SUMIFS(Apontamentos!$I$6:$I$400,Apontamentos!$D$6:$D$400,E170,Apontamentos!$A$6:$A$400,"&gt;="&amp;EOMONTH($B$5,-1)+1,Apontamentos!$A$6:$A$400,"&lt;"&amp;EOMONTH($B$5,0)+1))</f>
        <v/>
      </c>
    </row>
    <row r="171">
      <c r="A171" s="15" t="str">
        <f>IF(Colaboradores!A137="","",Colaboradores!A137&amp;" · "&amp;Colaboradores!B137)</f>
        <v/>
      </c>
      <c r="B171" s="15" t="str">
        <f>IF(A171="","",SUMIFS(Jornada!$I$6:$I$300,Jornada!$B$6:$B$300,Colaboradores!A137,Jornada!$A$6:$A$300,"&gt;="&amp;EOMONTH($B$5,-1)+1,Jornada!$A$6:$A$300,"&lt;"&amp;EOMONTH($B$5,0)+1))</f>
        <v/>
      </c>
      <c r="C171" s="15" t="str">
        <f>IF(A171="","",SUMIFS(Jornada!$K$6:$K$300,Jornada!$B$6:$B$300,Colaboradores!A137,Jornada!$A$6:$A$300,"&gt;="&amp;EOMONTH($B$5,-1)+1,Jornada!$A$6:$A$300,"&lt;"&amp;EOMONTH($B$5,0)+1))</f>
        <v/>
      </c>
      <c r="D171" s="4" t="s">
        <v>80</v>
      </c>
      <c r="E171" s="15" t="str">
        <f>IF(Projetos!B137="","",Projetos!B137)</f>
        <v/>
      </c>
      <c r="F171" s="15" t="str">
        <f>IF(E171="","",SUMIFS(Apontamentos!$M$6:$M$400,Apontamentos!$D$6:$D$400,E171,Apontamentos!$A$6:$A$400,"&gt;="&amp;EOMONTH($B$5,-1)+1,Apontamentos!$A$6:$A$400,"&lt;"&amp;EOMONTH($B$5,0)+1))</f>
        <v/>
      </c>
      <c r="G171" s="15" t="str">
        <f>IF(E171="","",SUMIFS(Apontamentos!$I$6:$I$400,Apontamentos!$D$6:$D$400,E171,Apontamentos!$A$6:$A$400,"&gt;="&amp;EOMONTH($B$5,-1)+1,Apontamentos!$A$6:$A$400,"&lt;"&amp;EOMONTH($B$5,0)+1))</f>
        <v/>
      </c>
    </row>
    <row r="172">
      <c r="A172" s="15" t="str">
        <f>IF(Colaboradores!A138="","",Colaboradores!A138&amp;" · "&amp;Colaboradores!B138)</f>
        <v/>
      </c>
      <c r="B172" s="15" t="str">
        <f>IF(A172="","",SUMIFS(Jornada!$I$6:$I$300,Jornada!$B$6:$B$300,Colaboradores!A138,Jornada!$A$6:$A$300,"&gt;="&amp;EOMONTH($B$5,-1)+1,Jornada!$A$6:$A$300,"&lt;"&amp;EOMONTH($B$5,0)+1))</f>
        <v/>
      </c>
      <c r="C172" s="15" t="str">
        <f>IF(A172="","",SUMIFS(Jornada!$K$6:$K$300,Jornada!$B$6:$B$300,Colaboradores!A138,Jornada!$A$6:$A$300,"&gt;="&amp;EOMONTH($B$5,-1)+1,Jornada!$A$6:$A$300,"&lt;"&amp;EOMONTH($B$5,0)+1))</f>
        <v/>
      </c>
      <c r="D172" s="4" t="s">
        <v>80</v>
      </c>
      <c r="E172" s="15" t="str">
        <f>IF(Projetos!B138="","",Projetos!B138)</f>
        <v/>
      </c>
      <c r="F172" s="15" t="str">
        <f>IF(E172="","",SUMIFS(Apontamentos!$M$6:$M$400,Apontamentos!$D$6:$D$400,E172,Apontamentos!$A$6:$A$400,"&gt;="&amp;EOMONTH($B$5,-1)+1,Apontamentos!$A$6:$A$400,"&lt;"&amp;EOMONTH($B$5,0)+1))</f>
        <v/>
      </c>
      <c r="G172" s="15" t="str">
        <f>IF(E172="","",SUMIFS(Apontamentos!$I$6:$I$400,Apontamentos!$D$6:$D$400,E172,Apontamentos!$A$6:$A$400,"&gt;="&amp;EOMONTH($B$5,-1)+1,Apontamentos!$A$6:$A$400,"&lt;"&amp;EOMONTH($B$5,0)+1))</f>
        <v/>
      </c>
    </row>
    <row r="173">
      <c r="A173" s="15" t="str">
        <f>IF(Colaboradores!A139="","",Colaboradores!A139&amp;" · "&amp;Colaboradores!B139)</f>
        <v/>
      </c>
      <c r="B173" s="15" t="str">
        <f>IF(A173="","",SUMIFS(Jornada!$I$6:$I$300,Jornada!$B$6:$B$300,Colaboradores!A139,Jornada!$A$6:$A$300,"&gt;="&amp;EOMONTH($B$5,-1)+1,Jornada!$A$6:$A$300,"&lt;"&amp;EOMONTH($B$5,0)+1))</f>
        <v/>
      </c>
      <c r="C173" s="15" t="str">
        <f>IF(A173="","",SUMIFS(Jornada!$K$6:$K$300,Jornada!$B$6:$B$300,Colaboradores!A139,Jornada!$A$6:$A$300,"&gt;="&amp;EOMONTH($B$5,-1)+1,Jornada!$A$6:$A$300,"&lt;"&amp;EOMONTH($B$5,0)+1))</f>
        <v/>
      </c>
      <c r="D173" s="4" t="s">
        <v>80</v>
      </c>
      <c r="E173" s="15" t="str">
        <f>IF(Projetos!B139="","",Projetos!B139)</f>
        <v/>
      </c>
      <c r="F173" s="15" t="str">
        <f>IF(E173="","",SUMIFS(Apontamentos!$M$6:$M$400,Apontamentos!$D$6:$D$400,E173,Apontamentos!$A$6:$A$400,"&gt;="&amp;EOMONTH($B$5,-1)+1,Apontamentos!$A$6:$A$400,"&lt;"&amp;EOMONTH($B$5,0)+1))</f>
        <v/>
      </c>
      <c r="G173" s="15" t="str">
        <f>IF(E173="","",SUMIFS(Apontamentos!$I$6:$I$400,Apontamentos!$D$6:$D$400,E173,Apontamentos!$A$6:$A$400,"&gt;="&amp;EOMONTH($B$5,-1)+1,Apontamentos!$A$6:$A$400,"&lt;"&amp;EOMONTH($B$5,0)+1))</f>
        <v/>
      </c>
    </row>
    <row r="174">
      <c r="A174" s="15" t="str">
        <f>IF(Colaboradores!A140="","",Colaboradores!A140&amp;" · "&amp;Colaboradores!B140)</f>
        <v/>
      </c>
      <c r="B174" s="15" t="str">
        <f>IF(A174="","",SUMIFS(Jornada!$I$6:$I$300,Jornada!$B$6:$B$300,Colaboradores!A140,Jornada!$A$6:$A$300,"&gt;="&amp;EOMONTH($B$5,-1)+1,Jornada!$A$6:$A$300,"&lt;"&amp;EOMONTH($B$5,0)+1))</f>
        <v/>
      </c>
      <c r="C174" s="15" t="str">
        <f>IF(A174="","",SUMIFS(Jornada!$K$6:$K$300,Jornada!$B$6:$B$300,Colaboradores!A140,Jornada!$A$6:$A$300,"&gt;="&amp;EOMONTH($B$5,-1)+1,Jornada!$A$6:$A$300,"&lt;"&amp;EOMONTH($B$5,0)+1))</f>
        <v/>
      </c>
      <c r="D174" s="4" t="s">
        <v>80</v>
      </c>
      <c r="E174" s="15" t="str">
        <f>IF(Projetos!B140="","",Projetos!B140)</f>
        <v/>
      </c>
      <c r="F174" s="15" t="str">
        <f>IF(E174="","",SUMIFS(Apontamentos!$M$6:$M$400,Apontamentos!$D$6:$D$400,E174,Apontamentos!$A$6:$A$400,"&gt;="&amp;EOMONTH($B$5,-1)+1,Apontamentos!$A$6:$A$400,"&lt;"&amp;EOMONTH($B$5,0)+1))</f>
        <v/>
      </c>
      <c r="G174" s="15" t="str">
        <f>IF(E174="","",SUMIFS(Apontamentos!$I$6:$I$400,Apontamentos!$D$6:$D$400,E174,Apontamentos!$A$6:$A$400,"&gt;="&amp;EOMONTH($B$5,-1)+1,Apontamentos!$A$6:$A$400,"&lt;"&amp;EOMONTH($B$5,0)+1))</f>
        <v/>
      </c>
    </row>
    <row r="175">
      <c r="A175" s="15" t="str">
        <f>IF(Colaboradores!A141="","",Colaboradores!A141&amp;" · "&amp;Colaboradores!B141)</f>
        <v/>
      </c>
      <c r="B175" s="15" t="str">
        <f>IF(A175="","",SUMIFS(Jornada!$I$6:$I$300,Jornada!$B$6:$B$300,Colaboradores!A141,Jornada!$A$6:$A$300,"&gt;="&amp;EOMONTH($B$5,-1)+1,Jornada!$A$6:$A$300,"&lt;"&amp;EOMONTH($B$5,0)+1))</f>
        <v/>
      </c>
      <c r="C175" s="15" t="str">
        <f>IF(A175="","",SUMIFS(Jornada!$K$6:$K$300,Jornada!$B$6:$B$300,Colaboradores!A141,Jornada!$A$6:$A$300,"&gt;="&amp;EOMONTH($B$5,-1)+1,Jornada!$A$6:$A$300,"&lt;"&amp;EOMONTH($B$5,0)+1))</f>
        <v/>
      </c>
      <c r="D175" s="4" t="s">
        <v>80</v>
      </c>
      <c r="E175" s="15" t="str">
        <f>IF(Projetos!B141="","",Projetos!B141)</f>
        <v/>
      </c>
      <c r="F175" s="15" t="str">
        <f>IF(E175="","",SUMIFS(Apontamentos!$M$6:$M$400,Apontamentos!$D$6:$D$400,E175,Apontamentos!$A$6:$A$400,"&gt;="&amp;EOMONTH($B$5,-1)+1,Apontamentos!$A$6:$A$400,"&lt;"&amp;EOMONTH($B$5,0)+1))</f>
        <v/>
      </c>
      <c r="G175" s="15" t="str">
        <f>IF(E175="","",SUMIFS(Apontamentos!$I$6:$I$400,Apontamentos!$D$6:$D$400,E175,Apontamentos!$A$6:$A$400,"&gt;="&amp;EOMONTH($B$5,-1)+1,Apontamentos!$A$6:$A$400,"&lt;"&amp;EOMONTH($B$5,0)+1))</f>
        <v/>
      </c>
    </row>
    <row r="176">
      <c r="A176" s="15" t="str">
        <f>IF(Colaboradores!A142="","",Colaboradores!A142&amp;" · "&amp;Colaboradores!B142)</f>
        <v/>
      </c>
      <c r="B176" s="15" t="str">
        <f>IF(A176="","",SUMIFS(Jornada!$I$6:$I$300,Jornada!$B$6:$B$300,Colaboradores!A142,Jornada!$A$6:$A$300,"&gt;="&amp;EOMONTH($B$5,-1)+1,Jornada!$A$6:$A$300,"&lt;"&amp;EOMONTH($B$5,0)+1))</f>
        <v/>
      </c>
      <c r="C176" s="15" t="str">
        <f>IF(A176="","",SUMIFS(Jornada!$K$6:$K$300,Jornada!$B$6:$B$300,Colaboradores!A142,Jornada!$A$6:$A$300,"&gt;="&amp;EOMONTH($B$5,-1)+1,Jornada!$A$6:$A$300,"&lt;"&amp;EOMONTH($B$5,0)+1))</f>
        <v/>
      </c>
      <c r="D176" s="4" t="s">
        <v>80</v>
      </c>
      <c r="E176" s="15" t="str">
        <f>IF(Projetos!B142="","",Projetos!B142)</f>
        <v/>
      </c>
      <c r="F176" s="15" t="str">
        <f>IF(E176="","",SUMIFS(Apontamentos!$M$6:$M$400,Apontamentos!$D$6:$D$400,E176,Apontamentos!$A$6:$A$400,"&gt;="&amp;EOMONTH($B$5,-1)+1,Apontamentos!$A$6:$A$400,"&lt;"&amp;EOMONTH($B$5,0)+1))</f>
        <v/>
      </c>
      <c r="G176" s="15" t="str">
        <f>IF(E176="","",SUMIFS(Apontamentos!$I$6:$I$400,Apontamentos!$D$6:$D$400,E176,Apontamentos!$A$6:$A$400,"&gt;="&amp;EOMONTH($B$5,-1)+1,Apontamentos!$A$6:$A$400,"&lt;"&amp;EOMONTH($B$5,0)+1))</f>
        <v/>
      </c>
    </row>
    <row r="177">
      <c r="A177" s="15" t="str">
        <f>IF(Colaboradores!A143="","",Colaboradores!A143&amp;" · "&amp;Colaboradores!B143)</f>
        <v/>
      </c>
      <c r="B177" s="15" t="str">
        <f>IF(A177="","",SUMIFS(Jornada!$I$6:$I$300,Jornada!$B$6:$B$300,Colaboradores!A143,Jornada!$A$6:$A$300,"&gt;="&amp;EOMONTH($B$5,-1)+1,Jornada!$A$6:$A$300,"&lt;"&amp;EOMONTH($B$5,0)+1))</f>
        <v/>
      </c>
      <c r="C177" s="15" t="str">
        <f>IF(A177="","",SUMIFS(Jornada!$K$6:$K$300,Jornada!$B$6:$B$300,Colaboradores!A143,Jornada!$A$6:$A$300,"&gt;="&amp;EOMONTH($B$5,-1)+1,Jornada!$A$6:$A$300,"&lt;"&amp;EOMONTH($B$5,0)+1))</f>
        <v/>
      </c>
      <c r="D177" s="4" t="s">
        <v>80</v>
      </c>
      <c r="E177" s="15" t="str">
        <f>IF(Projetos!B143="","",Projetos!B143)</f>
        <v/>
      </c>
      <c r="F177" s="15" t="str">
        <f>IF(E177="","",SUMIFS(Apontamentos!$M$6:$M$400,Apontamentos!$D$6:$D$400,E177,Apontamentos!$A$6:$A$400,"&gt;="&amp;EOMONTH($B$5,-1)+1,Apontamentos!$A$6:$A$400,"&lt;"&amp;EOMONTH($B$5,0)+1))</f>
        <v/>
      </c>
      <c r="G177" s="15" t="str">
        <f>IF(E177="","",SUMIFS(Apontamentos!$I$6:$I$400,Apontamentos!$D$6:$D$400,E177,Apontamentos!$A$6:$A$400,"&gt;="&amp;EOMONTH($B$5,-1)+1,Apontamentos!$A$6:$A$400,"&lt;"&amp;EOMONTH($B$5,0)+1))</f>
        <v/>
      </c>
    </row>
    <row r="178">
      <c r="A178" s="15" t="str">
        <f>IF(Colaboradores!A144="","",Colaboradores!A144&amp;" · "&amp;Colaboradores!B144)</f>
        <v/>
      </c>
      <c r="B178" s="15" t="str">
        <f>IF(A178="","",SUMIFS(Jornada!$I$6:$I$300,Jornada!$B$6:$B$300,Colaboradores!A144,Jornada!$A$6:$A$300,"&gt;="&amp;EOMONTH($B$5,-1)+1,Jornada!$A$6:$A$300,"&lt;"&amp;EOMONTH($B$5,0)+1))</f>
        <v/>
      </c>
      <c r="C178" s="15" t="str">
        <f>IF(A178="","",SUMIFS(Jornada!$K$6:$K$300,Jornada!$B$6:$B$300,Colaboradores!A144,Jornada!$A$6:$A$300,"&gt;="&amp;EOMONTH($B$5,-1)+1,Jornada!$A$6:$A$300,"&lt;"&amp;EOMONTH($B$5,0)+1))</f>
        <v/>
      </c>
      <c r="D178" s="4" t="s">
        <v>80</v>
      </c>
      <c r="E178" s="15" t="str">
        <f>IF(Projetos!B144="","",Projetos!B144)</f>
        <v/>
      </c>
      <c r="F178" s="15" t="str">
        <f>IF(E178="","",SUMIFS(Apontamentos!$M$6:$M$400,Apontamentos!$D$6:$D$400,E178,Apontamentos!$A$6:$A$400,"&gt;="&amp;EOMONTH($B$5,-1)+1,Apontamentos!$A$6:$A$400,"&lt;"&amp;EOMONTH($B$5,0)+1))</f>
        <v/>
      </c>
      <c r="G178" s="15" t="str">
        <f>IF(E178="","",SUMIFS(Apontamentos!$I$6:$I$400,Apontamentos!$D$6:$D$400,E178,Apontamentos!$A$6:$A$400,"&gt;="&amp;EOMONTH($B$5,-1)+1,Apontamentos!$A$6:$A$400,"&lt;"&amp;EOMONTH($B$5,0)+1))</f>
        <v/>
      </c>
    </row>
    <row r="179">
      <c r="A179" s="15" t="str">
        <f>IF(Colaboradores!A145="","",Colaboradores!A145&amp;" · "&amp;Colaboradores!B145)</f>
        <v/>
      </c>
      <c r="B179" s="15" t="str">
        <f>IF(A179="","",SUMIFS(Jornada!$I$6:$I$300,Jornada!$B$6:$B$300,Colaboradores!A145,Jornada!$A$6:$A$300,"&gt;="&amp;EOMONTH($B$5,-1)+1,Jornada!$A$6:$A$300,"&lt;"&amp;EOMONTH($B$5,0)+1))</f>
        <v/>
      </c>
      <c r="C179" s="15" t="str">
        <f>IF(A179="","",SUMIFS(Jornada!$K$6:$K$300,Jornada!$B$6:$B$300,Colaboradores!A145,Jornada!$A$6:$A$300,"&gt;="&amp;EOMONTH($B$5,-1)+1,Jornada!$A$6:$A$300,"&lt;"&amp;EOMONTH($B$5,0)+1))</f>
        <v/>
      </c>
      <c r="D179" s="4" t="s">
        <v>80</v>
      </c>
      <c r="E179" s="15" t="str">
        <f>IF(Projetos!B145="","",Projetos!B145)</f>
        <v/>
      </c>
      <c r="F179" s="15" t="str">
        <f>IF(E179="","",SUMIFS(Apontamentos!$M$6:$M$400,Apontamentos!$D$6:$D$400,E179,Apontamentos!$A$6:$A$400,"&gt;="&amp;EOMONTH($B$5,-1)+1,Apontamentos!$A$6:$A$400,"&lt;"&amp;EOMONTH($B$5,0)+1))</f>
        <v/>
      </c>
      <c r="G179" s="15" t="str">
        <f>IF(E179="","",SUMIFS(Apontamentos!$I$6:$I$400,Apontamentos!$D$6:$D$400,E179,Apontamentos!$A$6:$A$400,"&gt;="&amp;EOMONTH($B$5,-1)+1,Apontamentos!$A$6:$A$400,"&lt;"&amp;EOMONTH($B$5,0)+1))</f>
        <v/>
      </c>
    </row>
    <row r="180">
      <c r="A180" s="15" t="str">
        <f>IF(Colaboradores!A146="","",Colaboradores!A146&amp;" · "&amp;Colaboradores!B146)</f>
        <v/>
      </c>
      <c r="B180" s="15" t="str">
        <f>IF(A180="","",SUMIFS(Jornada!$I$6:$I$300,Jornada!$B$6:$B$300,Colaboradores!A146,Jornada!$A$6:$A$300,"&gt;="&amp;EOMONTH($B$5,-1)+1,Jornada!$A$6:$A$300,"&lt;"&amp;EOMONTH($B$5,0)+1))</f>
        <v/>
      </c>
      <c r="C180" s="15" t="str">
        <f>IF(A180="","",SUMIFS(Jornada!$K$6:$K$300,Jornada!$B$6:$B$300,Colaboradores!A146,Jornada!$A$6:$A$300,"&gt;="&amp;EOMONTH($B$5,-1)+1,Jornada!$A$6:$A$300,"&lt;"&amp;EOMONTH($B$5,0)+1))</f>
        <v/>
      </c>
      <c r="D180" s="4" t="s">
        <v>80</v>
      </c>
      <c r="E180" s="15" t="str">
        <f>IF(Projetos!B146="","",Projetos!B146)</f>
        <v/>
      </c>
      <c r="F180" s="15" t="str">
        <f>IF(E180="","",SUMIFS(Apontamentos!$M$6:$M$400,Apontamentos!$D$6:$D$400,E180,Apontamentos!$A$6:$A$400,"&gt;="&amp;EOMONTH($B$5,-1)+1,Apontamentos!$A$6:$A$400,"&lt;"&amp;EOMONTH($B$5,0)+1))</f>
        <v/>
      </c>
      <c r="G180" s="15" t="str">
        <f>IF(E180="","",SUMIFS(Apontamentos!$I$6:$I$400,Apontamentos!$D$6:$D$400,E180,Apontamentos!$A$6:$A$400,"&gt;="&amp;EOMONTH($B$5,-1)+1,Apontamentos!$A$6:$A$400,"&lt;"&amp;EOMONTH($B$5,0)+1))</f>
        <v/>
      </c>
    </row>
    <row r="181">
      <c r="A181" s="15" t="str">
        <f>IF(Colaboradores!A147="","",Colaboradores!A147&amp;" · "&amp;Colaboradores!B147)</f>
        <v/>
      </c>
      <c r="B181" s="15" t="str">
        <f>IF(A181="","",SUMIFS(Jornada!$I$6:$I$300,Jornada!$B$6:$B$300,Colaboradores!A147,Jornada!$A$6:$A$300,"&gt;="&amp;EOMONTH($B$5,-1)+1,Jornada!$A$6:$A$300,"&lt;"&amp;EOMONTH($B$5,0)+1))</f>
        <v/>
      </c>
      <c r="C181" s="15" t="str">
        <f>IF(A181="","",SUMIFS(Jornada!$K$6:$K$300,Jornada!$B$6:$B$300,Colaboradores!A147,Jornada!$A$6:$A$300,"&gt;="&amp;EOMONTH($B$5,-1)+1,Jornada!$A$6:$A$300,"&lt;"&amp;EOMONTH($B$5,0)+1))</f>
        <v/>
      </c>
      <c r="D181" s="4" t="s">
        <v>80</v>
      </c>
      <c r="E181" s="15" t="str">
        <f>IF(Projetos!B147="","",Projetos!B147)</f>
        <v/>
      </c>
      <c r="F181" s="15" t="str">
        <f>IF(E181="","",SUMIFS(Apontamentos!$M$6:$M$400,Apontamentos!$D$6:$D$400,E181,Apontamentos!$A$6:$A$400,"&gt;="&amp;EOMONTH($B$5,-1)+1,Apontamentos!$A$6:$A$400,"&lt;"&amp;EOMONTH($B$5,0)+1))</f>
        <v/>
      </c>
      <c r="G181" s="15" t="str">
        <f>IF(E181="","",SUMIFS(Apontamentos!$I$6:$I$400,Apontamentos!$D$6:$D$400,E181,Apontamentos!$A$6:$A$400,"&gt;="&amp;EOMONTH($B$5,-1)+1,Apontamentos!$A$6:$A$400,"&lt;"&amp;EOMONTH($B$5,0)+1))</f>
        <v/>
      </c>
    </row>
    <row r="182">
      <c r="A182" s="15" t="str">
        <f>IF(Colaboradores!A148="","",Colaboradores!A148&amp;" · "&amp;Colaboradores!B148)</f>
        <v/>
      </c>
      <c r="B182" s="15" t="str">
        <f>IF(A182="","",SUMIFS(Jornada!$I$6:$I$300,Jornada!$B$6:$B$300,Colaboradores!A148,Jornada!$A$6:$A$300,"&gt;="&amp;EOMONTH($B$5,-1)+1,Jornada!$A$6:$A$300,"&lt;"&amp;EOMONTH($B$5,0)+1))</f>
        <v/>
      </c>
      <c r="C182" s="15" t="str">
        <f>IF(A182="","",SUMIFS(Jornada!$K$6:$K$300,Jornada!$B$6:$B$300,Colaboradores!A148,Jornada!$A$6:$A$300,"&gt;="&amp;EOMONTH($B$5,-1)+1,Jornada!$A$6:$A$300,"&lt;"&amp;EOMONTH($B$5,0)+1))</f>
        <v/>
      </c>
      <c r="D182" s="4" t="s">
        <v>80</v>
      </c>
      <c r="E182" s="15" t="str">
        <f>IF(Projetos!B148="","",Projetos!B148)</f>
        <v/>
      </c>
      <c r="F182" s="15" t="str">
        <f>IF(E182="","",SUMIFS(Apontamentos!$M$6:$M$400,Apontamentos!$D$6:$D$400,E182,Apontamentos!$A$6:$A$400,"&gt;="&amp;EOMONTH($B$5,-1)+1,Apontamentos!$A$6:$A$400,"&lt;"&amp;EOMONTH($B$5,0)+1))</f>
        <v/>
      </c>
      <c r="G182" s="15" t="str">
        <f>IF(E182="","",SUMIFS(Apontamentos!$I$6:$I$400,Apontamentos!$D$6:$D$400,E182,Apontamentos!$A$6:$A$400,"&gt;="&amp;EOMONTH($B$5,-1)+1,Apontamentos!$A$6:$A$400,"&lt;"&amp;EOMONTH($B$5,0)+1))</f>
        <v/>
      </c>
    </row>
    <row r="183">
      <c r="A183" s="15" t="str">
        <f>IF(Colaboradores!A149="","",Colaboradores!A149&amp;" · "&amp;Colaboradores!B149)</f>
        <v/>
      </c>
      <c r="B183" s="15" t="str">
        <f>IF(A183="","",SUMIFS(Jornada!$I$6:$I$300,Jornada!$B$6:$B$300,Colaboradores!A149,Jornada!$A$6:$A$300,"&gt;="&amp;EOMONTH($B$5,-1)+1,Jornada!$A$6:$A$300,"&lt;"&amp;EOMONTH($B$5,0)+1))</f>
        <v/>
      </c>
      <c r="C183" s="15" t="str">
        <f>IF(A183="","",SUMIFS(Jornada!$K$6:$K$300,Jornada!$B$6:$B$300,Colaboradores!A149,Jornada!$A$6:$A$300,"&gt;="&amp;EOMONTH($B$5,-1)+1,Jornada!$A$6:$A$300,"&lt;"&amp;EOMONTH($B$5,0)+1))</f>
        <v/>
      </c>
      <c r="D183" s="4" t="s">
        <v>80</v>
      </c>
      <c r="E183" s="15" t="str">
        <f>IF(Projetos!B149="","",Projetos!B149)</f>
        <v/>
      </c>
      <c r="F183" s="15" t="str">
        <f>IF(E183="","",SUMIFS(Apontamentos!$M$6:$M$400,Apontamentos!$D$6:$D$400,E183,Apontamentos!$A$6:$A$400,"&gt;="&amp;EOMONTH($B$5,-1)+1,Apontamentos!$A$6:$A$400,"&lt;"&amp;EOMONTH($B$5,0)+1))</f>
        <v/>
      </c>
      <c r="G183" s="15" t="str">
        <f>IF(E183="","",SUMIFS(Apontamentos!$I$6:$I$400,Apontamentos!$D$6:$D$400,E183,Apontamentos!$A$6:$A$400,"&gt;="&amp;EOMONTH($B$5,-1)+1,Apontamentos!$A$6:$A$400,"&lt;"&amp;EOMONTH($B$5,0)+1))</f>
        <v/>
      </c>
    </row>
    <row r="184">
      <c r="A184" s="15" t="str">
        <f>IF(Colaboradores!A150="","",Colaboradores!A150&amp;" · "&amp;Colaboradores!B150)</f>
        <v/>
      </c>
      <c r="B184" s="15" t="str">
        <f>IF(A184="","",SUMIFS(Jornada!$I$6:$I$300,Jornada!$B$6:$B$300,Colaboradores!A150,Jornada!$A$6:$A$300,"&gt;="&amp;EOMONTH($B$5,-1)+1,Jornada!$A$6:$A$300,"&lt;"&amp;EOMONTH($B$5,0)+1))</f>
        <v/>
      </c>
      <c r="C184" s="15" t="str">
        <f>IF(A184="","",SUMIFS(Jornada!$K$6:$K$300,Jornada!$B$6:$B$300,Colaboradores!A150,Jornada!$A$6:$A$300,"&gt;="&amp;EOMONTH($B$5,-1)+1,Jornada!$A$6:$A$300,"&lt;"&amp;EOMONTH($B$5,0)+1))</f>
        <v/>
      </c>
      <c r="D184" s="4" t="s">
        <v>80</v>
      </c>
      <c r="E184" s="15" t="str">
        <f>IF(Projetos!B150="","",Projetos!B150)</f>
        <v/>
      </c>
      <c r="F184" s="15" t="str">
        <f>IF(E184="","",SUMIFS(Apontamentos!$M$6:$M$400,Apontamentos!$D$6:$D$400,E184,Apontamentos!$A$6:$A$400,"&gt;="&amp;EOMONTH($B$5,-1)+1,Apontamentos!$A$6:$A$400,"&lt;"&amp;EOMONTH($B$5,0)+1))</f>
        <v/>
      </c>
      <c r="G184" s="15" t="str">
        <f>IF(E184="","",SUMIFS(Apontamentos!$I$6:$I$400,Apontamentos!$D$6:$D$400,E184,Apontamentos!$A$6:$A$400,"&gt;="&amp;EOMONTH($B$5,-1)+1,Apontamentos!$A$6:$A$400,"&lt;"&amp;EOMONTH($B$5,0)+1))</f>
        <v/>
      </c>
    </row>
    <row r="185">
      <c r="A185" s="15" t="str">
        <f>IF(Colaboradores!A151="","",Colaboradores!A151&amp;" · "&amp;Colaboradores!B151)</f>
        <v/>
      </c>
      <c r="B185" s="15" t="str">
        <f>IF(A185="","",SUMIFS(Jornada!$I$6:$I$300,Jornada!$B$6:$B$300,Colaboradores!A151,Jornada!$A$6:$A$300,"&gt;="&amp;EOMONTH($B$5,-1)+1,Jornada!$A$6:$A$300,"&lt;"&amp;EOMONTH($B$5,0)+1))</f>
        <v/>
      </c>
      <c r="C185" s="15" t="str">
        <f>IF(A185="","",SUMIFS(Jornada!$K$6:$K$300,Jornada!$B$6:$B$300,Colaboradores!A151,Jornada!$A$6:$A$300,"&gt;="&amp;EOMONTH($B$5,-1)+1,Jornada!$A$6:$A$300,"&lt;"&amp;EOMONTH($B$5,0)+1))</f>
        <v/>
      </c>
      <c r="D185" s="4" t="s">
        <v>80</v>
      </c>
      <c r="E185" s="15" t="str">
        <f>IF(Projetos!B151="","",Projetos!B151)</f>
        <v/>
      </c>
      <c r="F185" s="15" t="str">
        <f>IF(E185="","",SUMIFS(Apontamentos!$M$6:$M$400,Apontamentos!$D$6:$D$400,E185,Apontamentos!$A$6:$A$400,"&gt;="&amp;EOMONTH($B$5,-1)+1,Apontamentos!$A$6:$A$400,"&lt;"&amp;EOMONTH($B$5,0)+1))</f>
        <v/>
      </c>
      <c r="G185" s="15" t="str">
        <f>IF(E185="","",SUMIFS(Apontamentos!$I$6:$I$400,Apontamentos!$D$6:$D$400,E185,Apontamentos!$A$6:$A$400,"&gt;="&amp;EOMONTH($B$5,-1)+1,Apontamentos!$A$6:$A$400,"&lt;"&amp;EOMONTH($B$5,0)+1))</f>
        <v/>
      </c>
    </row>
    <row r="186">
      <c r="A186" s="15" t="str">
        <f>IF(Colaboradores!A152="","",Colaboradores!A152&amp;" · "&amp;Colaboradores!B152)</f>
        <v/>
      </c>
      <c r="B186" s="15" t="str">
        <f>IF(A186="","",SUMIFS(Jornada!$I$6:$I$300,Jornada!$B$6:$B$300,Colaboradores!A152,Jornada!$A$6:$A$300,"&gt;="&amp;EOMONTH($B$5,-1)+1,Jornada!$A$6:$A$300,"&lt;"&amp;EOMONTH($B$5,0)+1))</f>
        <v/>
      </c>
      <c r="C186" s="15" t="str">
        <f>IF(A186="","",SUMIFS(Jornada!$K$6:$K$300,Jornada!$B$6:$B$300,Colaboradores!A152,Jornada!$A$6:$A$300,"&gt;="&amp;EOMONTH($B$5,-1)+1,Jornada!$A$6:$A$300,"&lt;"&amp;EOMONTH($B$5,0)+1))</f>
        <v/>
      </c>
      <c r="D186" s="4" t="s">
        <v>80</v>
      </c>
      <c r="E186" s="15" t="str">
        <f>IF(Projetos!B152="","",Projetos!B152)</f>
        <v/>
      </c>
      <c r="F186" s="15" t="str">
        <f>IF(E186="","",SUMIFS(Apontamentos!$M$6:$M$400,Apontamentos!$D$6:$D$400,E186,Apontamentos!$A$6:$A$400,"&gt;="&amp;EOMONTH($B$5,-1)+1,Apontamentos!$A$6:$A$400,"&lt;"&amp;EOMONTH($B$5,0)+1))</f>
        <v/>
      </c>
      <c r="G186" s="15" t="str">
        <f>IF(E186="","",SUMIFS(Apontamentos!$I$6:$I$400,Apontamentos!$D$6:$D$400,E186,Apontamentos!$A$6:$A$400,"&gt;="&amp;EOMONTH($B$5,-1)+1,Apontamentos!$A$6:$A$400,"&lt;"&amp;EOMONTH($B$5,0)+1))</f>
        <v/>
      </c>
    </row>
    <row r="187">
      <c r="A187" s="15" t="str">
        <f>IF(Colaboradores!A153="","",Colaboradores!A153&amp;" · "&amp;Colaboradores!B153)</f>
        <v/>
      </c>
      <c r="B187" s="15" t="str">
        <f>IF(A187="","",SUMIFS(Jornada!$I$6:$I$300,Jornada!$B$6:$B$300,Colaboradores!A153,Jornada!$A$6:$A$300,"&gt;="&amp;EOMONTH($B$5,-1)+1,Jornada!$A$6:$A$300,"&lt;"&amp;EOMONTH($B$5,0)+1))</f>
        <v/>
      </c>
      <c r="C187" s="15" t="str">
        <f>IF(A187="","",SUMIFS(Jornada!$K$6:$K$300,Jornada!$B$6:$B$300,Colaboradores!A153,Jornada!$A$6:$A$300,"&gt;="&amp;EOMONTH($B$5,-1)+1,Jornada!$A$6:$A$300,"&lt;"&amp;EOMONTH($B$5,0)+1))</f>
        <v/>
      </c>
      <c r="D187" s="4" t="s">
        <v>80</v>
      </c>
      <c r="E187" s="15" t="str">
        <f>IF(Projetos!B153="","",Projetos!B153)</f>
        <v/>
      </c>
      <c r="F187" s="15" t="str">
        <f>IF(E187="","",SUMIFS(Apontamentos!$M$6:$M$400,Apontamentos!$D$6:$D$400,E187,Apontamentos!$A$6:$A$400,"&gt;="&amp;EOMONTH($B$5,-1)+1,Apontamentos!$A$6:$A$400,"&lt;"&amp;EOMONTH($B$5,0)+1))</f>
        <v/>
      </c>
      <c r="G187" s="15" t="str">
        <f>IF(E187="","",SUMIFS(Apontamentos!$I$6:$I$400,Apontamentos!$D$6:$D$400,E187,Apontamentos!$A$6:$A$400,"&gt;="&amp;EOMONTH($B$5,-1)+1,Apontamentos!$A$6:$A$400,"&lt;"&amp;EOMONTH($B$5,0)+1))</f>
        <v/>
      </c>
    </row>
    <row r="188">
      <c r="A188" s="15" t="str">
        <f>IF(Colaboradores!A154="","",Colaboradores!A154&amp;" · "&amp;Colaboradores!B154)</f>
        <v/>
      </c>
      <c r="B188" s="15" t="str">
        <f>IF(A188="","",SUMIFS(Jornada!$I$6:$I$300,Jornada!$B$6:$B$300,Colaboradores!A154,Jornada!$A$6:$A$300,"&gt;="&amp;EOMONTH($B$5,-1)+1,Jornada!$A$6:$A$300,"&lt;"&amp;EOMONTH($B$5,0)+1))</f>
        <v/>
      </c>
      <c r="C188" s="15" t="str">
        <f>IF(A188="","",SUMIFS(Jornada!$K$6:$K$300,Jornada!$B$6:$B$300,Colaboradores!A154,Jornada!$A$6:$A$300,"&gt;="&amp;EOMONTH($B$5,-1)+1,Jornada!$A$6:$A$300,"&lt;"&amp;EOMONTH($B$5,0)+1))</f>
        <v/>
      </c>
      <c r="D188" s="4" t="s">
        <v>80</v>
      </c>
      <c r="E188" s="15" t="str">
        <f>IF(Projetos!B154="","",Projetos!B154)</f>
        <v/>
      </c>
      <c r="F188" s="15" t="str">
        <f>IF(E188="","",SUMIFS(Apontamentos!$M$6:$M$400,Apontamentos!$D$6:$D$400,E188,Apontamentos!$A$6:$A$400,"&gt;="&amp;EOMONTH($B$5,-1)+1,Apontamentos!$A$6:$A$400,"&lt;"&amp;EOMONTH($B$5,0)+1))</f>
        <v/>
      </c>
      <c r="G188" s="15" t="str">
        <f>IF(E188="","",SUMIFS(Apontamentos!$I$6:$I$400,Apontamentos!$D$6:$D$400,E188,Apontamentos!$A$6:$A$400,"&gt;="&amp;EOMONTH($B$5,-1)+1,Apontamentos!$A$6:$A$400,"&lt;"&amp;EOMONTH($B$5,0)+1))</f>
        <v/>
      </c>
    </row>
    <row r="189">
      <c r="A189" s="15" t="str">
        <f>IF(Colaboradores!A155="","",Colaboradores!A155&amp;" · "&amp;Colaboradores!B155)</f>
        <v/>
      </c>
      <c r="B189" s="15" t="str">
        <f>IF(A189="","",SUMIFS(Jornada!$I$6:$I$300,Jornada!$B$6:$B$300,Colaboradores!A155,Jornada!$A$6:$A$300,"&gt;="&amp;EOMONTH($B$5,-1)+1,Jornada!$A$6:$A$300,"&lt;"&amp;EOMONTH($B$5,0)+1))</f>
        <v/>
      </c>
      <c r="C189" s="15" t="str">
        <f>IF(A189="","",SUMIFS(Jornada!$K$6:$K$300,Jornada!$B$6:$B$300,Colaboradores!A155,Jornada!$A$6:$A$300,"&gt;="&amp;EOMONTH($B$5,-1)+1,Jornada!$A$6:$A$300,"&lt;"&amp;EOMONTH($B$5,0)+1))</f>
        <v/>
      </c>
      <c r="D189" s="4" t="s">
        <v>80</v>
      </c>
      <c r="E189" s="15" t="str">
        <f>IF(Projetos!B155="","",Projetos!B155)</f>
        <v/>
      </c>
      <c r="F189" s="15" t="str">
        <f>IF(E189="","",SUMIFS(Apontamentos!$M$6:$M$400,Apontamentos!$D$6:$D$400,E189,Apontamentos!$A$6:$A$400,"&gt;="&amp;EOMONTH($B$5,-1)+1,Apontamentos!$A$6:$A$400,"&lt;"&amp;EOMONTH($B$5,0)+1))</f>
        <v/>
      </c>
      <c r="G189" s="15" t="str">
        <f>IF(E189="","",SUMIFS(Apontamentos!$I$6:$I$400,Apontamentos!$D$6:$D$400,E189,Apontamentos!$A$6:$A$400,"&gt;="&amp;EOMONTH($B$5,-1)+1,Apontamentos!$A$6:$A$400,"&lt;"&amp;EOMONTH($B$5,0)+1))</f>
        <v/>
      </c>
    </row>
    <row r="190">
      <c r="A190" s="15" t="str">
        <f>IF(Colaboradores!A156="","",Colaboradores!A156&amp;" · "&amp;Colaboradores!B156)</f>
        <v/>
      </c>
      <c r="B190" s="15" t="str">
        <f>IF(A190="","",SUMIFS(Jornada!$I$6:$I$300,Jornada!$B$6:$B$300,Colaboradores!A156,Jornada!$A$6:$A$300,"&gt;="&amp;EOMONTH($B$5,-1)+1,Jornada!$A$6:$A$300,"&lt;"&amp;EOMONTH($B$5,0)+1))</f>
        <v/>
      </c>
      <c r="C190" s="15" t="str">
        <f>IF(A190="","",SUMIFS(Jornada!$K$6:$K$300,Jornada!$B$6:$B$300,Colaboradores!A156,Jornada!$A$6:$A$300,"&gt;="&amp;EOMONTH($B$5,-1)+1,Jornada!$A$6:$A$300,"&lt;"&amp;EOMONTH($B$5,0)+1))</f>
        <v/>
      </c>
      <c r="D190" s="4" t="s">
        <v>80</v>
      </c>
      <c r="E190" s="15" t="str">
        <f>IF(Projetos!B156="","",Projetos!B156)</f>
        <v/>
      </c>
      <c r="F190" s="15" t="str">
        <f>IF(E190="","",SUMIFS(Apontamentos!$M$6:$M$400,Apontamentos!$D$6:$D$400,E190,Apontamentos!$A$6:$A$400,"&gt;="&amp;EOMONTH($B$5,-1)+1,Apontamentos!$A$6:$A$400,"&lt;"&amp;EOMONTH($B$5,0)+1))</f>
        <v/>
      </c>
      <c r="G190" s="15" t="str">
        <f>IF(E190="","",SUMIFS(Apontamentos!$I$6:$I$400,Apontamentos!$D$6:$D$400,E190,Apontamentos!$A$6:$A$400,"&gt;="&amp;EOMONTH($B$5,-1)+1,Apontamentos!$A$6:$A$400,"&lt;"&amp;EOMONTH($B$5,0)+1))</f>
        <v/>
      </c>
    </row>
    <row r="191">
      <c r="A191" s="15" t="str">
        <f>IF(Colaboradores!A157="","",Colaboradores!A157&amp;" · "&amp;Colaboradores!B157)</f>
        <v/>
      </c>
      <c r="B191" s="15" t="str">
        <f>IF(A191="","",SUMIFS(Jornada!$I$6:$I$300,Jornada!$B$6:$B$300,Colaboradores!A157,Jornada!$A$6:$A$300,"&gt;="&amp;EOMONTH($B$5,-1)+1,Jornada!$A$6:$A$300,"&lt;"&amp;EOMONTH($B$5,0)+1))</f>
        <v/>
      </c>
      <c r="C191" s="15" t="str">
        <f>IF(A191="","",SUMIFS(Jornada!$K$6:$K$300,Jornada!$B$6:$B$300,Colaboradores!A157,Jornada!$A$6:$A$300,"&gt;="&amp;EOMONTH($B$5,-1)+1,Jornada!$A$6:$A$300,"&lt;"&amp;EOMONTH($B$5,0)+1))</f>
        <v/>
      </c>
      <c r="D191" s="4" t="s">
        <v>80</v>
      </c>
      <c r="E191" s="15" t="str">
        <f>IF(Projetos!B157="","",Projetos!B157)</f>
        <v/>
      </c>
      <c r="F191" s="15" t="str">
        <f>IF(E191="","",SUMIFS(Apontamentos!$M$6:$M$400,Apontamentos!$D$6:$D$400,E191,Apontamentos!$A$6:$A$400,"&gt;="&amp;EOMONTH($B$5,-1)+1,Apontamentos!$A$6:$A$400,"&lt;"&amp;EOMONTH($B$5,0)+1))</f>
        <v/>
      </c>
      <c r="G191" s="15" t="str">
        <f>IF(E191="","",SUMIFS(Apontamentos!$I$6:$I$400,Apontamentos!$D$6:$D$400,E191,Apontamentos!$A$6:$A$400,"&gt;="&amp;EOMONTH($B$5,-1)+1,Apontamentos!$A$6:$A$400,"&lt;"&amp;EOMONTH($B$5,0)+1))</f>
        <v/>
      </c>
    </row>
    <row r="192">
      <c r="A192" s="15" t="str">
        <f>IF(Colaboradores!A158="","",Colaboradores!A158&amp;" · "&amp;Colaboradores!B158)</f>
        <v/>
      </c>
      <c r="B192" s="15" t="str">
        <f>IF(A192="","",SUMIFS(Jornada!$I$6:$I$300,Jornada!$B$6:$B$300,Colaboradores!A158,Jornada!$A$6:$A$300,"&gt;="&amp;EOMONTH($B$5,-1)+1,Jornada!$A$6:$A$300,"&lt;"&amp;EOMONTH($B$5,0)+1))</f>
        <v/>
      </c>
      <c r="C192" s="15" t="str">
        <f>IF(A192="","",SUMIFS(Jornada!$K$6:$K$300,Jornada!$B$6:$B$300,Colaboradores!A158,Jornada!$A$6:$A$300,"&gt;="&amp;EOMONTH($B$5,-1)+1,Jornada!$A$6:$A$300,"&lt;"&amp;EOMONTH($B$5,0)+1))</f>
        <v/>
      </c>
      <c r="D192" s="4" t="s">
        <v>80</v>
      </c>
      <c r="E192" s="15" t="str">
        <f>IF(Projetos!B158="","",Projetos!B158)</f>
        <v/>
      </c>
      <c r="F192" s="15" t="str">
        <f>IF(E192="","",SUMIFS(Apontamentos!$M$6:$M$400,Apontamentos!$D$6:$D$400,E192,Apontamentos!$A$6:$A$400,"&gt;="&amp;EOMONTH($B$5,-1)+1,Apontamentos!$A$6:$A$400,"&lt;"&amp;EOMONTH($B$5,0)+1))</f>
        <v/>
      </c>
      <c r="G192" s="15" t="str">
        <f>IF(E192="","",SUMIFS(Apontamentos!$I$6:$I$400,Apontamentos!$D$6:$D$400,E192,Apontamentos!$A$6:$A$400,"&gt;="&amp;EOMONTH($B$5,-1)+1,Apontamentos!$A$6:$A$400,"&lt;"&amp;EOMONTH($B$5,0)+1))</f>
        <v/>
      </c>
    </row>
    <row r="193">
      <c r="A193" s="15" t="str">
        <f>IF(Colaboradores!A159="","",Colaboradores!A159&amp;" · "&amp;Colaboradores!B159)</f>
        <v/>
      </c>
      <c r="B193" s="15" t="str">
        <f>IF(A193="","",SUMIFS(Jornada!$I$6:$I$300,Jornada!$B$6:$B$300,Colaboradores!A159,Jornada!$A$6:$A$300,"&gt;="&amp;EOMONTH($B$5,-1)+1,Jornada!$A$6:$A$300,"&lt;"&amp;EOMONTH($B$5,0)+1))</f>
        <v/>
      </c>
      <c r="C193" s="15" t="str">
        <f>IF(A193="","",SUMIFS(Jornada!$K$6:$K$300,Jornada!$B$6:$B$300,Colaboradores!A159,Jornada!$A$6:$A$300,"&gt;="&amp;EOMONTH($B$5,-1)+1,Jornada!$A$6:$A$300,"&lt;"&amp;EOMONTH($B$5,0)+1))</f>
        <v/>
      </c>
      <c r="D193" s="4" t="s">
        <v>80</v>
      </c>
      <c r="E193" s="15" t="str">
        <f>IF(Projetos!B159="","",Projetos!B159)</f>
        <v/>
      </c>
      <c r="F193" s="15" t="str">
        <f>IF(E193="","",SUMIFS(Apontamentos!$M$6:$M$400,Apontamentos!$D$6:$D$400,E193,Apontamentos!$A$6:$A$400,"&gt;="&amp;EOMONTH($B$5,-1)+1,Apontamentos!$A$6:$A$400,"&lt;"&amp;EOMONTH($B$5,0)+1))</f>
        <v/>
      </c>
      <c r="G193" s="15" t="str">
        <f>IF(E193="","",SUMIFS(Apontamentos!$I$6:$I$400,Apontamentos!$D$6:$D$400,E193,Apontamentos!$A$6:$A$400,"&gt;="&amp;EOMONTH($B$5,-1)+1,Apontamentos!$A$6:$A$400,"&lt;"&amp;EOMONTH($B$5,0)+1))</f>
        <v/>
      </c>
    </row>
    <row r="194">
      <c r="A194" s="15" t="str">
        <f>IF(Colaboradores!A160="","",Colaboradores!A160&amp;" · "&amp;Colaboradores!B160)</f>
        <v/>
      </c>
      <c r="B194" s="15" t="str">
        <f>IF(A194="","",SUMIFS(Jornada!$I$6:$I$300,Jornada!$B$6:$B$300,Colaboradores!A160,Jornada!$A$6:$A$300,"&gt;="&amp;EOMONTH($B$5,-1)+1,Jornada!$A$6:$A$300,"&lt;"&amp;EOMONTH($B$5,0)+1))</f>
        <v/>
      </c>
      <c r="C194" s="15" t="str">
        <f>IF(A194="","",SUMIFS(Jornada!$K$6:$K$300,Jornada!$B$6:$B$300,Colaboradores!A160,Jornada!$A$6:$A$300,"&gt;="&amp;EOMONTH($B$5,-1)+1,Jornada!$A$6:$A$300,"&lt;"&amp;EOMONTH($B$5,0)+1))</f>
        <v/>
      </c>
      <c r="D194" s="4" t="s">
        <v>80</v>
      </c>
      <c r="E194" s="15" t="str">
        <f>IF(Projetos!B160="","",Projetos!B160)</f>
        <v/>
      </c>
      <c r="F194" s="15" t="str">
        <f>IF(E194="","",SUMIFS(Apontamentos!$M$6:$M$400,Apontamentos!$D$6:$D$400,E194,Apontamentos!$A$6:$A$400,"&gt;="&amp;EOMONTH($B$5,-1)+1,Apontamentos!$A$6:$A$400,"&lt;"&amp;EOMONTH($B$5,0)+1))</f>
        <v/>
      </c>
      <c r="G194" s="15" t="str">
        <f>IF(E194="","",SUMIFS(Apontamentos!$I$6:$I$400,Apontamentos!$D$6:$D$400,E194,Apontamentos!$A$6:$A$400,"&gt;="&amp;EOMONTH($B$5,-1)+1,Apontamentos!$A$6:$A$400,"&lt;"&amp;EOMONTH($B$5,0)+1))</f>
        <v/>
      </c>
    </row>
    <row r="195">
      <c r="A195" s="15" t="str">
        <f>IF(Colaboradores!A161="","",Colaboradores!A161&amp;" · "&amp;Colaboradores!B161)</f>
        <v/>
      </c>
      <c r="B195" s="15" t="str">
        <f>IF(A195="","",SUMIFS(Jornada!$I$6:$I$300,Jornada!$B$6:$B$300,Colaboradores!A161,Jornada!$A$6:$A$300,"&gt;="&amp;EOMONTH($B$5,-1)+1,Jornada!$A$6:$A$300,"&lt;"&amp;EOMONTH($B$5,0)+1))</f>
        <v/>
      </c>
      <c r="C195" s="15" t="str">
        <f>IF(A195="","",SUMIFS(Jornada!$K$6:$K$300,Jornada!$B$6:$B$300,Colaboradores!A161,Jornada!$A$6:$A$300,"&gt;="&amp;EOMONTH($B$5,-1)+1,Jornada!$A$6:$A$300,"&lt;"&amp;EOMONTH($B$5,0)+1))</f>
        <v/>
      </c>
      <c r="D195" s="4" t="s">
        <v>80</v>
      </c>
      <c r="E195" s="15" t="str">
        <f>IF(Projetos!B161="","",Projetos!B161)</f>
        <v/>
      </c>
      <c r="F195" s="15" t="str">
        <f>IF(E195="","",SUMIFS(Apontamentos!$M$6:$M$400,Apontamentos!$D$6:$D$400,E195,Apontamentos!$A$6:$A$400,"&gt;="&amp;EOMONTH($B$5,-1)+1,Apontamentos!$A$6:$A$400,"&lt;"&amp;EOMONTH($B$5,0)+1))</f>
        <v/>
      </c>
      <c r="G195" s="15" t="str">
        <f>IF(E195="","",SUMIFS(Apontamentos!$I$6:$I$400,Apontamentos!$D$6:$D$400,E195,Apontamentos!$A$6:$A$400,"&gt;="&amp;EOMONTH($B$5,-1)+1,Apontamentos!$A$6:$A$400,"&lt;"&amp;EOMONTH($B$5,0)+1))</f>
        <v/>
      </c>
    </row>
    <row r="196">
      <c r="A196" s="15" t="str">
        <f>IF(Colaboradores!A162="","",Colaboradores!A162&amp;" · "&amp;Colaboradores!B162)</f>
        <v/>
      </c>
      <c r="B196" s="15" t="str">
        <f>IF(A196="","",SUMIFS(Jornada!$I$6:$I$300,Jornada!$B$6:$B$300,Colaboradores!A162,Jornada!$A$6:$A$300,"&gt;="&amp;EOMONTH($B$5,-1)+1,Jornada!$A$6:$A$300,"&lt;"&amp;EOMONTH($B$5,0)+1))</f>
        <v/>
      </c>
      <c r="C196" s="15" t="str">
        <f>IF(A196="","",SUMIFS(Jornada!$K$6:$K$300,Jornada!$B$6:$B$300,Colaboradores!A162,Jornada!$A$6:$A$300,"&gt;="&amp;EOMONTH($B$5,-1)+1,Jornada!$A$6:$A$300,"&lt;"&amp;EOMONTH($B$5,0)+1))</f>
        <v/>
      </c>
      <c r="D196" s="4" t="s">
        <v>80</v>
      </c>
      <c r="E196" s="15" t="str">
        <f>IF(Projetos!B162="","",Projetos!B162)</f>
        <v/>
      </c>
      <c r="F196" s="15" t="str">
        <f>IF(E196="","",SUMIFS(Apontamentos!$M$6:$M$400,Apontamentos!$D$6:$D$400,E196,Apontamentos!$A$6:$A$400,"&gt;="&amp;EOMONTH($B$5,-1)+1,Apontamentos!$A$6:$A$400,"&lt;"&amp;EOMONTH($B$5,0)+1))</f>
        <v/>
      </c>
      <c r="G196" s="15" t="str">
        <f>IF(E196="","",SUMIFS(Apontamentos!$I$6:$I$400,Apontamentos!$D$6:$D$400,E196,Apontamentos!$A$6:$A$400,"&gt;="&amp;EOMONTH($B$5,-1)+1,Apontamentos!$A$6:$A$400,"&lt;"&amp;EOMONTH($B$5,0)+1))</f>
        <v/>
      </c>
    </row>
    <row r="197">
      <c r="A197" s="15" t="str">
        <f>IF(Colaboradores!A163="","",Colaboradores!A163&amp;" · "&amp;Colaboradores!B163)</f>
        <v/>
      </c>
      <c r="B197" s="15" t="str">
        <f>IF(A197="","",SUMIFS(Jornada!$I$6:$I$300,Jornada!$B$6:$B$300,Colaboradores!A163,Jornada!$A$6:$A$300,"&gt;="&amp;EOMONTH($B$5,-1)+1,Jornada!$A$6:$A$300,"&lt;"&amp;EOMONTH($B$5,0)+1))</f>
        <v/>
      </c>
      <c r="C197" s="15" t="str">
        <f>IF(A197="","",SUMIFS(Jornada!$K$6:$K$300,Jornada!$B$6:$B$300,Colaboradores!A163,Jornada!$A$6:$A$300,"&gt;="&amp;EOMONTH($B$5,-1)+1,Jornada!$A$6:$A$300,"&lt;"&amp;EOMONTH($B$5,0)+1))</f>
        <v/>
      </c>
      <c r="D197" s="4" t="s">
        <v>80</v>
      </c>
      <c r="E197" s="15" t="str">
        <f>IF(Projetos!B163="","",Projetos!B163)</f>
        <v/>
      </c>
      <c r="F197" s="15" t="str">
        <f>IF(E197="","",SUMIFS(Apontamentos!$M$6:$M$400,Apontamentos!$D$6:$D$400,E197,Apontamentos!$A$6:$A$400,"&gt;="&amp;EOMONTH($B$5,-1)+1,Apontamentos!$A$6:$A$400,"&lt;"&amp;EOMONTH($B$5,0)+1))</f>
        <v/>
      </c>
      <c r="G197" s="15" t="str">
        <f>IF(E197="","",SUMIFS(Apontamentos!$I$6:$I$400,Apontamentos!$D$6:$D$400,E197,Apontamentos!$A$6:$A$400,"&gt;="&amp;EOMONTH($B$5,-1)+1,Apontamentos!$A$6:$A$400,"&lt;"&amp;EOMONTH($B$5,0)+1))</f>
        <v/>
      </c>
    </row>
    <row r="198">
      <c r="A198" s="15" t="str">
        <f>IF(Colaboradores!A164="","",Colaboradores!A164&amp;" · "&amp;Colaboradores!B164)</f>
        <v/>
      </c>
      <c r="B198" s="15" t="str">
        <f>IF(A198="","",SUMIFS(Jornada!$I$6:$I$300,Jornada!$B$6:$B$300,Colaboradores!A164,Jornada!$A$6:$A$300,"&gt;="&amp;EOMONTH($B$5,-1)+1,Jornada!$A$6:$A$300,"&lt;"&amp;EOMONTH($B$5,0)+1))</f>
        <v/>
      </c>
      <c r="C198" s="15" t="str">
        <f>IF(A198="","",SUMIFS(Jornada!$K$6:$K$300,Jornada!$B$6:$B$300,Colaboradores!A164,Jornada!$A$6:$A$300,"&gt;="&amp;EOMONTH($B$5,-1)+1,Jornada!$A$6:$A$300,"&lt;"&amp;EOMONTH($B$5,0)+1))</f>
        <v/>
      </c>
      <c r="D198" s="4" t="s">
        <v>80</v>
      </c>
      <c r="E198" s="15" t="str">
        <f>IF(Projetos!B164="","",Projetos!B164)</f>
        <v/>
      </c>
      <c r="F198" s="15" t="str">
        <f>IF(E198="","",SUMIFS(Apontamentos!$M$6:$M$400,Apontamentos!$D$6:$D$400,E198,Apontamentos!$A$6:$A$400,"&gt;="&amp;EOMONTH($B$5,-1)+1,Apontamentos!$A$6:$A$400,"&lt;"&amp;EOMONTH($B$5,0)+1))</f>
        <v/>
      </c>
      <c r="G198" s="15" t="str">
        <f>IF(E198="","",SUMIFS(Apontamentos!$I$6:$I$400,Apontamentos!$D$6:$D$400,E198,Apontamentos!$A$6:$A$400,"&gt;="&amp;EOMONTH($B$5,-1)+1,Apontamentos!$A$6:$A$400,"&lt;"&amp;EOMONTH($B$5,0)+1))</f>
        <v/>
      </c>
    </row>
    <row r="199">
      <c r="A199" s="15" t="str">
        <f>IF(Colaboradores!A165="","",Colaboradores!A165&amp;" · "&amp;Colaboradores!B165)</f>
        <v/>
      </c>
      <c r="B199" s="15" t="str">
        <f>IF(A199="","",SUMIFS(Jornada!$I$6:$I$300,Jornada!$B$6:$B$300,Colaboradores!A165,Jornada!$A$6:$A$300,"&gt;="&amp;EOMONTH($B$5,-1)+1,Jornada!$A$6:$A$300,"&lt;"&amp;EOMONTH($B$5,0)+1))</f>
        <v/>
      </c>
      <c r="C199" s="15" t="str">
        <f>IF(A199="","",SUMIFS(Jornada!$K$6:$K$300,Jornada!$B$6:$B$300,Colaboradores!A165,Jornada!$A$6:$A$300,"&gt;="&amp;EOMONTH($B$5,-1)+1,Jornada!$A$6:$A$300,"&lt;"&amp;EOMONTH($B$5,0)+1))</f>
        <v/>
      </c>
      <c r="D199" s="4" t="s">
        <v>80</v>
      </c>
      <c r="E199" s="15" t="str">
        <f>IF(Projetos!B165="","",Projetos!B165)</f>
        <v/>
      </c>
      <c r="F199" s="15" t="str">
        <f>IF(E199="","",SUMIFS(Apontamentos!$M$6:$M$400,Apontamentos!$D$6:$D$400,E199,Apontamentos!$A$6:$A$400,"&gt;="&amp;EOMONTH($B$5,-1)+1,Apontamentos!$A$6:$A$400,"&lt;"&amp;EOMONTH($B$5,0)+1))</f>
        <v/>
      </c>
      <c r="G199" s="15" t="str">
        <f>IF(E199="","",SUMIFS(Apontamentos!$I$6:$I$400,Apontamentos!$D$6:$D$400,E199,Apontamentos!$A$6:$A$400,"&gt;="&amp;EOMONTH($B$5,-1)+1,Apontamentos!$A$6:$A$400,"&lt;"&amp;EOMONTH($B$5,0)+1))</f>
        <v/>
      </c>
    </row>
    <row r="200">
      <c r="A200" s="15" t="str">
        <f>IF(Colaboradores!A166="","",Colaboradores!A166&amp;" · "&amp;Colaboradores!B166)</f>
        <v/>
      </c>
      <c r="B200" s="15" t="str">
        <f>IF(A200="","",SUMIFS(Jornada!$I$6:$I$300,Jornada!$B$6:$B$300,Colaboradores!A166,Jornada!$A$6:$A$300,"&gt;="&amp;EOMONTH($B$5,-1)+1,Jornada!$A$6:$A$300,"&lt;"&amp;EOMONTH($B$5,0)+1))</f>
        <v/>
      </c>
      <c r="C200" s="15" t="str">
        <f>IF(A200="","",SUMIFS(Jornada!$K$6:$K$300,Jornada!$B$6:$B$300,Colaboradores!A166,Jornada!$A$6:$A$300,"&gt;="&amp;EOMONTH($B$5,-1)+1,Jornada!$A$6:$A$300,"&lt;"&amp;EOMONTH($B$5,0)+1))</f>
        <v/>
      </c>
      <c r="D200" s="4" t="s">
        <v>80</v>
      </c>
      <c r="E200" s="15" t="str">
        <f>IF(Projetos!B166="","",Projetos!B166)</f>
        <v/>
      </c>
      <c r="F200" s="15" t="str">
        <f>IF(E200="","",SUMIFS(Apontamentos!$M$6:$M$400,Apontamentos!$D$6:$D$400,E200,Apontamentos!$A$6:$A$400,"&gt;="&amp;EOMONTH($B$5,-1)+1,Apontamentos!$A$6:$A$400,"&lt;"&amp;EOMONTH($B$5,0)+1))</f>
        <v/>
      </c>
      <c r="G200" s="15" t="str">
        <f>IF(E200="","",SUMIFS(Apontamentos!$I$6:$I$400,Apontamentos!$D$6:$D$400,E200,Apontamentos!$A$6:$A$400,"&gt;="&amp;EOMONTH($B$5,-1)+1,Apontamentos!$A$6:$A$400,"&lt;"&amp;EOMONTH($B$5,0)+1))</f>
        <v/>
      </c>
    </row>
    <row r="201">
      <c r="A201" s="15" t="str">
        <f>IF(Colaboradores!A167="","",Colaboradores!A167&amp;" · "&amp;Colaboradores!B167)</f>
        <v/>
      </c>
      <c r="B201" s="15" t="str">
        <f>IF(A201="","",SUMIFS(Jornada!$I$6:$I$300,Jornada!$B$6:$B$300,Colaboradores!A167,Jornada!$A$6:$A$300,"&gt;="&amp;EOMONTH($B$5,-1)+1,Jornada!$A$6:$A$300,"&lt;"&amp;EOMONTH($B$5,0)+1))</f>
        <v/>
      </c>
      <c r="C201" s="15" t="str">
        <f>IF(A201="","",SUMIFS(Jornada!$K$6:$K$300,Jornada!$B$6:$B$300,Colaboradores!A167,Jornada!$A$6:$A$300,"&gt;="&amp;EOMONTH($B$5,-1)+1,Jornada!$A$6:$A$300,"&lt;"&amp;EOMONTH($B$5,0)+1))</f>
        <v/>
      </c>
      <c r="D201" s="4" t="s">
        <v>80</v>
      </c>
      <c r="E201" s="15" t="str">
        <f>IF(Projetos!B167="","",Projetos!B167)</f>
        <v/>
      </c>
      <c r="F201" s="15" t="str">
        <f>IF(E201="","",SUMIFS(Apontamentos!$M$6:$M$400,Apontamentos!$D$6:$D$400,E201,Apontamentos!$A$6:$A$400,"&gt;="&amp;EOMONTH($B$5,-1)+1,Apontamentos!$A$6:$A$400,"&lt;"&amp;EOMONTH($B$5,0)+1))</f>
        <v/>
      </c>
      <c r="G201" s="15" t="str">
        <f>IF(E201="","",SUMIFS(Apontamentos!$I$6:$I$400,Apontamentos!$D$6:$D$400,E201,Apontamentos!$A$6:$A$400,"&gt;="&amp;EOMONTH($B$5,-1)+1,Apontamentos!$A$6:$A$400,"&lt;"&amp;EOMONTH($B$5,0)+1))</f>
        <v/>
      </c>
    </row>
    <row r="202">
      <c r="A202" s="15" t="str">
        <f>IF(Colaboradores!A168="","",Colaboradores!A168&amp;" · "&amp;Colaboradores!B168)</f>
        <v/>
      </c>
      <c r="B202" s="15" t="str">
        <f>IF(A202="","",SUMIFS(Jornada!$I$6:$I$300,Jornada!$B$6:$B$300,Colaboradores!A168,Jornada!$A$6:$A$300,"&gt;="&amp;EOMONTH($B$5,-1)+1,Jornada!$A$6:$A$300,"&lt;"&amp;EOMONTH($B$5,0)+1))</f>
        <v/>
      </c>
      <c r="C202" s="15" t="str">
        <f>IF(A202="","",SUMIFS(Jornada!$K$6:$K$300,Jornada!$B$6:$B$300,Colaboradores!A168,Jornada!$A$6:$A$300,"&gt;="&amp;EOMONTH($B$5,-1)+1,Jornada!$A$6:$A$300,"&lt;"&amp;EOMONTH($B$5,0)+1))</f>
        <v/>
      </c>
      <c r="D202" s="4" t="s">
        <v>80</v>
      </c>
      <c r="E202" s="15" t="str">
        <f>IF(Projetos!B168="","",Projetos!B168)</f>
        <v/>
      </c>
      <c r="F202" s="15" t="str">
        <f>IF(E202="","",SUMIFS(Apontamentos!$M$6:$M$400,Apontamentos!$D$6:$D$400,E202,Apontamentos!$A$6:$A$400,"&gt;="&amp;EOMONTH($B$5,-1)+1,Apontamentos!$A$6:$A$400,"&lt;"&amp;EOMONTH($B$5,0)+1))</f>
        <v/>
      </c>
      <c r="G202" s="15" t="str">
        <f>IF(E202="","",SUMIFS(Apontamentos!$I$6:$I$400,Apontamentos!$D$6:$D$400,E202,Apontamentos!$A$6:$A$400,"&gt;="&amp;EOMONTH($B$5,-1)+1,Apontamentos!$A$6:$A$400,"&lt;"&amp;EOMONTH($B$5,0)+1))</f>
        <v/>
      </c>
    </row>
    <row r="203">
      <c r="A203" s="15" t="str">
        <f>IF(Colaboradores!A169="","",Colaboradores!A169&amp;" · "&amp;Colaboradores!B169)</f>
        <v/>
      </c>
      <c r="B203" s="15" t="str">
        <f>IF(A203="","",SUMIFS(Jornada!$I$6:$I$300,Jornada!$B$6:$B$300,Colaboradores!A169,Jornada!$A$6:$A$300,"&gt;="&amp;EOMONTH($B$5,-1)+1,Jornada!$A$6:$A$300,"&lt;"&amp;EOMONTH($B$5,0)+1))</f>
        <v/>
      </c>
      <c r="C203" s="15" t="str">
        <f>IF(A203="","",SUMIFS(Jornada!$K$6:$K$300,Jornada!$B$6:$B$300,Colaboradores!A169,Jornada!$A$6:$A$300,"&gt;="&amp;EOMONTH($B$5,-1)+1,Jornada!$A$6:$A$300,"&lt;"&amp;EOMONTH($B$5,0)+1))</f>
        <v/>
      </c>
      <c r="D203" s="4" t="s">
        <v>80</v>
      </c>
      <c r="E203" s="15" t="str">
        <f>IF(Projetos!B169="","",Projetos!B169)</f>
        <v/>
      </c>
      <c r="F203" s="15" t="str">
        <f>IF(E203="","",SUMIFS(Apontamentos!$M$6:$M$400,Apontamentos!$D$6:$D$400,E203,Apontamentos!$A$6:$A$400,"&gt;="&amp;EOMONTH($B$5,-1)+1,Apontamentos!$A$6:$A$400,"&lt;"&amp;EOMONTH($B$5,0)+1))</f>
        <v/>
      </c>
      <c r="G203" s="15" t="str">
        <f>IF(E203="","",SUMIFS(Apontamentos!$I$6:$I$400,Apontamentos!$D$6:$D$400,E203,Apontamentos!$A$6:$A$400,"&gt;="&amp;EOMONTH($B$5,-1)+1,Apontamentos!$A$6:$A$400,"&lt;"&amp;EOMONTH($B$5,0)+1))</f>
        <v/>
      </c>
    </row>
    <row r="204">
      <c r="A204" s="15" t="str">
        <f>IF(Colaboradores!A170="","",Colaboradores!A170&amp;" · "&amp;Colaboradores!B170)</f>
        <v/>
      </c>
      <c r="B204" s="15" t="str">
        <f>IF(A204="","",SUMIFS(Jornada!$I$6:$I$300,Jornada!$B$6:$B$300,Colaboradores!A170,Jornada!$A$6:$A$300,"&gt;="&amp;EOMONTH($B$5,-1)+1,Jornada!$A$6:$A$300,"&lt;"&amp;EOMONTH($B$5,0)+1))</f>
        <v/>
      </c>
      <c r="C204" s="15" t="str">
        <f>IF(A204="","",SUMIFS(Jornada!$K$6:$K$300,Jornada!$B$6:$B$300,Colaboradores!A170,Jornada!$A$6:$A$300,"&gt;="&amp;EOMONTH($B$5,-1)+1,Jornada!$A$6:$A$300,"&lt;"&amp;EOMONTH($B$5,0)+1))</f>
        <v/>
      </c>
      <c r="D204" s="4" t="s">
        <v>80</v>
      </c>
      <c r="E204" s="15" t="str">
        <f>IF(Projetos!B170="","",Projetos!B170)</f>
        <v/>
      </c>
      <c r="F204" s="15" t="str">
        <f>IF(E204="","",SUMIFS(Apontamentos!$M$6:$M$400,Apontamentos!$D$6:$D$400,E204,Apontamentos!$A$6:$A$400,"&gt;="&amp;EOMONTH($B$5,-1)+1,Apontamentos!$A$6:$A$400,"&lt;"&amp;EOMONTH($B$5,0)+1))</f>
        <v/>
      </c>
      <c r="G204" s="15" t="str">
        <f>IF(E204="","",SUMIFS(Apontamentos!$I$6:$I$400,Apontamentos!$D$6:$D$400,E204,Apontamentos!$A$6:$A$400,"&gt;="&amp;EOMONTH($B$5,-1)+1,Apontamentos!$A$6:$A$400,"&lt;"&amp;EOMONTH($B$5,0)+1))</f>
        <v/>
      </c>
    </row>
    <row r="205">
      <c r="A205" s="15" t="str">
        <f>IF(Colaboradores!A171="","",Colaboradores!A171&amp;" · "&amp;Colaboradores!B171)</f>
        <v/>
      </c>
      <c r="B205" s="15" t="str">
        <f>IF(A205="","",SUMIFS(Jornada!$I$6:$I$300,Jornada!$B$6:$B$300,Colaboradores!A171,Jornada!$A$6:$A$300,"&gt;="&amp;EOMONTH($B$5,-1)+1,Jornada!$A$6:$A$300,"&lt;"&amp;EOMONTH($B$5,0)+1))</f>
        <v/>
      </c>
      <c r="C205" s="15" t="str">
        <f>IF(A205="","",SUMIFS(Jornada!$K$6:$K$300,Jornada!$B$6:$B$300,Colaboradores!A171,Jornada!$A$6:$A$300,"&gt;="&amp;EOMONTH($B$5,-1)+1,Jornada!$A$6:$A$300,"&lt;"&amp;EOMONTH($B$5,0)+1))</f>
        <v/>
      </c>
      <c r="D205" s="4" t="s">
        <v>80</v>
      </c>
      <c r="E205" s="15" t="str">
        <f>IF(Projetos!B171="","",Projetos!B171)</f>
        <v/>
      </c>
      <c r="F205" s="15" t="str">
        <f>IF(E205="","",SUMIFS(Apontamentos!$M$6:$M$400,Apontamentos!$D$6:$D$400,E205,Apontamentos!$A$6:$A$400,"&gt;="&amp;EOMONTH($B$5,-1)+1,Apontamentos!$A$6:$A$400,"&lt;"&amp;EOMONTH($B$5,0)+1))</f>
        <v/>
      </c>
      <c r="G205" s="15" t="str">
        <f>IF(E205="","",SUMIFS(Apontamentos!$I$6:$I$400,Apontamentos!$D$6:$D$400,E205,Apontamentos!$A$6:$A$400,"&gt;="&amp;EOMONTH($B$5,-1)+1,Apontamentos!$A$6:$A$400,"&lt;"&amp;EOMONTH($B$5,0)+1))</f>
        <v/>
      </c>
    </row>
    <row r="206">
      <c r="A206" s="15" t="str">
        <f>IF(Colaboradores!A172="","",Colaboradores!A172&amp;" · "&amp;Colaboradores!B172)</f>
        <v/>
      </c>
      <c r="B206" s="15" t="str">
        <f>IF(A206="","",SUMIFS(Jornada!$I$6:$I$300,Jornada!$B$6:$B$300,Colaboradores!A172,Jornada!$A$6:$A$300,"&gt;="&amp;EOMONTH($B$5,-1)+1,Jornada!$A$6:$A$300,"&lt;"&amp;EOMONTH($B$5,0)+1))</f>
        <v/>
      </c>
      <c r="C206" s="15" t="str">
        <f>IF(A206="","",SUMIFS(Jornada!$K$6:$K$300,Jornada!$B$6:$B$300,Colaboradores!A172,Jornada!$A$6:$A$300,"&gt;="&amp;EOMONTH($B$5,-1)+1,Jornada!$A$6:$A$300,"&lt;"&amp;EOMONTH($B$5,0)+1))</f>
        <v/>
      </c>
      <c r="D206" s="4" t="s">
        <v>80</v>
      </c>
      <c r="E206" s="15" t="str">
        <f>IF(Projetos!B172="","",Projetos!B172)</f>
        <v/>
      </c>
      <c r="F206" s="15" t="str">
        <f>IF(E206="","",SUMIFS(Apontamentos!$M$6:$M$400,Apontamentos!$D$6:$D$400,E206,Apontamentos!$A$6:$A$400,"&gt;="&amp;EOMONTH($B$5,-1)+1,Apontamentos!$A$6:$A$400,"&lt;"&amp;EOMONTH($B$5,0)+1))</f>
        <v/>
      </c>
      <c r="G206" s="15" t="str">
        <f>IF(E206="","",SUMIFS(Apontamentos!$I$6:$I$400,Apontamentos!$D$6:$D$400,E206,Apontamentos!$A$6:$A$400,"&gt;="&amp;EOMONTH($B$5,-1)+1,Apontamentos!$A$6:$A$400,"&lt;"&amp;EOMONTH($B$5,0)+1))</f>
        <v/>
      </c>
    </row>
    <row r="207">
      <c r="A207" s="15" t="str">
        <f>IF(Colaboradores!A173="","",Colaboradores!A173&amp;" · "&amp;Colaboradores!B173)</f>
        <v/>
      </c>
      <c r="B207" s="15" t="str">
        <f>IF(A207="","",SUMIFS(Jornada!$I$6:$I$300,Jornada!$B$6:$B$300,Colaboradores!A173,Jornada!$A$6:$A$300,"&gt;="&amp;EOMONTH($B$5,-1)+1,Jornada!$A$6:$A$300,"&lt;"&amp;EOMONTH($B$5,0)+1))</f>
        <v/>
      </c>
      <c r="C207" s="15" t="str">
        <f>IF(A207="","",SUMIFS(Jornada!$K$6:$K$300,Jornada!$B$6:$B$300,Colaboradores!A173,Jornada!$A$6:$A$300,"&gt;="&amp;EOMONTH($B$5,-1)+1,Jornada!$A$6:$A$300,"&lt;"&amp;EOMONTH($B$5,0)+1))</f>
        <v/>
      </c>
      <c r="D207" s="4" t="s">
        <v>80</v>
      </c>
      <c r="E207" s="15" t="str">
        <f>IF(Projetos!B173="","",Projetos!B173)</f>
        <v/>
      </c>
      <c r="F207" s="15" t="str">
        <f>IF(E207="","",SUMIFS(Apontamentos!$M$6:$M$400,Apontamentos!$D$6:$D$400,E207,Apontamentos!$A$6:$A$400,"&gt;="&amp;EOMONTH($B$5,-1)+1,Apontamentos!$A$6:$A$400,"&lt;"&amp;EOMONTH($B$5,0)+1))</f>
        <v/>
      </c>
      <c r="G207" s="15" t="str">
        <f>IF(E207="","",SUMIFS(Apontamentos!$I$6:$I$400,Apontamentos!$D$6:$D$400,E207,Apontamentos!$A$6:$A$400,"&gt;="&amp;EOMONTH($B$5,-1)+1,Apontamentos!$A$6:$A$400,"&lt;"&amp;EOMONTH($B$5,0)+1))</f>
        <v/>
      </c>
    </row>
    <row r="208">
      <c r="A208" s="15" t="str">
        <f>IF(Colaboradores!A174="","",Colaboradores!A174&amp;" · "&amp;Colaboradores!B174)</f>
        <v/>
      </c>
      <c r="B208" s="15" t="str">
        <f>IF(A208="","",SUMIFS(Jornada!$I$6:$I$300,Jornada!$B$6:$B$300,Colaboradores!A174,Jornada!$A$6:$A$300,"&gt;="&amp;EOMONTH($B$5,-1)+1,Jornada!$A$6:$A$300,"&lt;"&amp;EOMONTH($B$5,0)+1))</f>
        <v/>
      </c>
      <c r="C208" s="15" t="str">
        <f>IF(A208="","",SUMIFS(Jornada!$K$6:$K$300,Jornada!$B$6:$B$300,Colaboradores!A174,Jornada!$A$6:$A$300,"&gt;="&amp;EOMONTH($B$5,-1)+1,Jornada!$A$6:$A$300,"&lt;"&amp;EOMONTH($B$5,0)+1))</f>
        <v/>
      </c>
      <c r="D208" s="4" t="s">
        <v>80</v>
      </c>
      <c r="E208" s="15" t="str">
        <f>IF(Projetos!B174="","",Projetos!B174)</f>
        <v/>
      </c>
      <c r="F208" s="15" t="str">
        <f>IF(E208="","",SUMIFS(Apontamentos!$M$6:$M$400,Apontamentos!$D$6:$D$400,E208,Apontamentos!$A$6:$A$400,"&gt;="&amp;EOMONTH($B$5,-1)+1,Apontamentos!$A$6:$A$400,"&lt;"&amp;EOMONTH($B$5,0)+1))</f>
        <v/>
      </c>
      <c r="G208" s="15" t="str">
        <f>IF(E208="","",SUMIFS(Apontamentos!$I$6:$I$400,Apontamentos!$D$6:$D$400,E208,Apontamentos!$A$6:$A$400,"&gt;="&amp;EOMONTH($B$5,-1)+1,Apontamentos!$A$6:$A$400,"&lt;"&amp;EOMONTH($B$5,0)+1))</f>
        <v/>
      </c>
    </row>
    <row r="209">
      <c r="A209" s="15" t="str">
        <f>IF(Colaboradores!A175="","",Colaboradores!A175&amp;" · "&amp;Colaboradores!B175)</f>
        <v/>
      </c>
      <c r="B209" s="15" t="str">
        <f>IF(A209="","",SUMIFS(Jornada!$I$6:$I$300,Jornada!$B$6:$B$300,Colaboradores!A175,Jornada!$A$6:$A$300,"&gt;="&amp;EOMONTH($B$5,-1)+1,Jornada!$A$6:$A$300,"&lt;"&amp;EOMONTH($B$5,0)+1))</f>
        <v/>
      </c>
      <c r="C209" s="15" t="str">
        <f>IF(A209="","",SUMIFS(Jornada!$K$6:$K$300,Jornada!$B$6:$B$300,Colaboradores!A175,Jornada!$A$6:$A$300,"&gt;="&amp;EOMONTH($B$5,-1)+1,Jornada!$A$6:$A$300,"&lt;"&amp;EOMONTH($B$5,0)+1))</f>
        <v/>
      </c>
      <c r="D209" s="4" t="s">
        <v>80</v>
      </c>
      <c r="E209" s="15" t="str">
        <f>IF(Projetos!B175="","",Projetos!B175)</f>
        <v/>
      </c>
      <c r="F209" s="15" t="str">
        <f>IF(E209="","",SUMIFS(Apontamentos!$M$6:$M$400,Apontamentos!$D$6:$D$400,E209,Apontamentos!$A$6:$A$400,"&gt;="&amp;EOMONTH($B$5,-1)+1,Apontamentos!$A$6:$A$400,"&lt;"&amp;EOMONTH($B$5,0)+1))</f>
        <v/>
      </c>
      <c r="G209" s="15" t="str">
        <f>IF(E209="","",SUMIFS(Apontamentos!$I$6:$I$400,Apontamentos!$D$6:$D$400,E209,Apontamentos!$A$6:$A$400,"&gt;="&amp;EOMONTH($B$5,-1)+1,Apontamentos!$A$6:$A$400,"&lt;"&amp;EOMONTH($B$5,0)+1))</f>
        <v/>
      </c>
    </row>
    <row r="210">
      <c r="A210" s="15" t="str">
        <f>IF(Colaboradores!A176="","",Colaboradores!A176&amp;" · "&amp;Colaboradores!B176)</f>
        <v/>
      </c>
      <c r="B210" s="15" t="str">
        <f>IF(A210="","",SUMIFS(Jornada!$I$6:$I$300,Jornada!$B$6:$B$300,Colaboradores!A176,Jornada!$A$6:$A$300,"&gt;="&amp;EOMONTH($B$5,-1)+1,Jornada!$A$6:$A$300,"&lt;"&amp;EOMONTH($B$5,0)+1))</f>
        <v/>
      </c>
      <c r="C210" s="15" t="str">
        <f>IF(A210="","",SUMIFS(Jornada!$K$6:$K$300,Jornada!$B$6:$B$300,Colaboradores!A176,Jornada!$A$6:$A$300,"&gt;="&amp;EOMONTH($B$5,-1)+1,Jornada!$A$6:$A$300,"&lt;"&amp;EOMONTH($B$5,0)+1))</f>
        <v/>
      </c>
      <c r="D210" s="4" t="s">
        <v>80</v>
      </c>
      <c r="E210" s="15" t="str">
        <f>IF(Projetos!B176="","",Projetos!B176)</f>
        <v/>
      </c>
      <c r="F210" s="15" t="str">
        <f>IF(E210="","",SUMIFS(Apontamentos!$M$6:$M$400,Apontamentos!$D$6:$D$400,E210,Apontamentos!$A$6:$A$400,"&gt;="&amp;EOMONTH($B$5,-1)+1,Apontamentos!$A$6:$A$400,"&lt;"&amp;EOMONTH($B$5,0)+1))</f>
        <v/>
      </c>
      <c r="G210" s="15" t="str">
        <f>IF(E210="","",SUMIFS(Apontamentos!$I$6:$I$400,Apontamentos!$D$6:$D$400,E210,Apontamentos!$A$6:$A$400,"&gt;="&amp;EOMONTH($B$5,-1)+1,Apontamentos!$A$6:$A$400,"&lt;"&amp;EOMONTH($B$5,0)+1))</f>
        <v/>
      </c>
    </row>
    <row r="211">
      <c r="A211" s="15" t="str">
        <f>IF(Colaboradores!A177="","",Colaboradores!A177&amp;" · "&amp;Colaboradores!B177)</f>
        <v/>
      </c>
      <c r="B211" s="15" t="str">
        <f>IF(A211="","",SUMIFS(Jornada!$I$6:$I$300,Jornada!$B$6:$B$300,Colaboradores!A177,Jornada!$A$6:$A$300,"&gt;="&amp;EOMONTH($B$5,-1)+1,Jornada!$A$6:$A$300,"&lt;"&amp;EOMONTH($B$5,0)+1))</f>
        <v/>
      </c>
      <c r="C211" s="15" t="str">
        <f>IF(A211="","",SUMIFS(Jornada!$K$6:$K$300,Jornada!$B$6:$B$300,Colaboradores!A177,Jornada!$A$6:$A$300,"&gt;="&amp;EOMONTH($B$5,-1)+1,Jornada!$A$6:$A$300,"&lt;"&amp;EOMONTH($B$5,0)+1))</f>
        <v/>
      </c>
      <c r="D211" s="4" t="s">
        <v>80</v>
      </c>
      <c r="E211" s="15" t="str">
        <f>IF(Projetos!B177="","",Projetos!B177)</f>
        <v/>
      </c>
      <c r="F211" s="15" t="str">
        <f>IF(E211="","",SUMIFS(Apontamentos!$M$6:$M$400,Apontamentos!$D$6:$D$400,E211,Apontamentos!$A$6:$A$400,"&gt;="&amp;EOMONTH($B$5,-1)+1,Apontamentos!$A$6:$A$400,"&lt;"&amp;EOMONTH($B$5,0)+1))</f>
        <v/>
      </c>
      <c r="G211" s="15" t="str">
        <f>IF(E211="","",SUMIFS(Apontamentos!$I$6:$I$400,Apontamentos!$D$6:$D$400,E211,Apontamentos!$A$6:$A$400,"&gt;="&amp;EOMONTH($B$5,-1)+1,Apontamentos!$A$6:$A$400,"&lt;"&amp;EOMONTH($B$5,0)+1))</f>
        <v/>
      </c>
    </row>
    <row r="212">
      <c r="A212" s="15" t="str">
        <f>IF(Colaboradores!A178="","",Colaboradores!A178&amp;" · "&amp;Colaboradores!B178)</f>
        <v/>
      </c>
      <c r="B212" s="15" t="str">
        <f>IF(A212="","",SUMIFS(Jornada!$I$6:$I$300,Jornada!$B$6:$B$300,Colaboradores!A178,Jornada!$A$6:$A$300,"&gt;="&amp;EOMONTH($B$5,-1)+1,Jornada!$A$6:$A$300,"&lt;"&amp;EOMONTH($B$5,0)+1))</f>
        <v/>
      </c>
      <c r="C212" s="15" t="str">
        <f>IF(A212="","",SUMIFS(Jornada!$K$6:$K$300,Jornada!$B$6:$B$300,Colaboradores!A178,Jornada!$A$6:$A$300,"&gt;="&amp;EOMONTH($B$5,-1)+1,Jornada!$A$6:$A$300,"&lt;"&amp;EOMONTH($B$5,0)+1))</f>
        <v/>
      </c>
      <c r="D212" s="4" t="s">
        <v>80</v>
      </c>
      <c r="E212" s="15" t="str">
        <f>IF(Projetos!B178="","",Projetos!B178)</f>
        <v/>
      </c>
      <c r="F212" s="15" t="str">
        <f>IF(E212="","",SUMIFS(Apontamentos!$M$6:$M$400,Apontamentos!$D$6:$D$400,E212,Apontamentos!$A$6:$A$400,"&gt;="&amp;EOMONTH($B$5,-1)+1,Apontamentos!$A$6:$A$400,"&lt;"&amp;EOMONTH($B$5,0)+1))</f>
        <v/>
      </c>
      <c r="G212" s="15" t="str">
        <f>IF(E212="","",SUMIFS(Apontamentos!$I$6:$I$400,Apontamentos!$D$6:$D$400,E212,Apontamentos!$A$6:$A$400,"&gt;="&amp;EOMONTH($B$5,-1)+1,Apontamentos!$A$6:$A$400,"&lt;"&amp;EOMONTH($B$5,0)+1))</f>
        <v/>
      </c>
    </row>
    <row r="213">
      <c r="A213" s="15" t="str">
        <f>IF(Colaboradores!A179="","",Colaboradores!A179&amp;" · "&amp;Colaboradores!B179)</f>
        <v/>
      </c>
      <c r="B213" s="15" t="str">
        <f>IF(A213="","",SUMIFS(Jornada!$I$6:$I$300,Jornada!$B$6:$B$300,Colaboradores!A179,Jornada!$A$6:$A$300,"&gt;="&amp;EOMONTH($B$5,-1)+1,Jornada!$A$6:$A$300,"&lt;"&amp;EOMONTH($B$5,0)+1))</f>
        <v/>
      </c>
      <c r="C213" s="15" t="str">
        <f>IF(A213="","",SUMIFS(Jornada!$K$6:$K$300,Jornada!$B$6:$B$300,Colaboradores!A179,Jornada!$A$6:$A$300,"&gt;="&amp;EOMONTH($B$5,-1)+1,Jornada!$A$6:$A$300,"&lt;"&amp;EOMONTH($B$5,0)+1))</f>
        <v/>
      </c>
      <c r="D213" s="4" t="s">
        <v>80</v>
      </c>
      <c r="E213" s="15" t="str">
        <f>IF(Projetos!B179="","",Projetos!B179)</f>
        <v/>
      </c>
      <c r="F213" s="15" t="str">
        <f>IF(E213="","",SUMIFS(Apontamentos!$M$6:$M$400,Apontamentos!$D$6:$D$400,E213,Apontamentos!$A$6:$A$400,"&gt;="&amp;EOMONTH($B$5,-1)+1,Apontamentos!$A$6:$A$400,"&lt;"&amp;EOMONTH($B$5,0)+1))</f>
        <v/>
      </c>
      <c r="G213" s="15" t="str">
        <f>IF(E213="","",SUMIFS(Apontamentos!$I$6:$I$400,Apontamentos!$D$6:$D$400,E213,Apontamentos!$A$6:$A$400,"&gt;="&amp;EOMONTH($B$5,-1)+1,Apontamentos!$A$6:$A$400,"&lt;"&amp;EOMONTH($B$5,0)+1))</f>
        <v/>
      </c>
    </row>
    <row r="214">
      <c r="A214" s="15" t="str">
        <f>IF(Colaboradores!A180="","",Colaboradores!A180&amp;" · "&amp;Colaboradores!B180)</f>
        <v/>
      </c>
      <c r="B214" s="15" t="str">
        <f>IF(A214="","",SUMIFS(Jornada!$I$6:$I$300,Jornada!$B$6:$B$300,Colaboradores!A180,Jornada!$A$6:$A$300,"&gt;="&amp;EOMONTH($B$5,-1)+1,Jornada!$A$6:$A$300,"&lt;"&amp;EOMONTH($B$5,0)+1))</f>
        <v/>
      </c>
      <c r="C214" s="15" t="str">
        <f>IF(A214="","",SUMIFS(Jornada!$K$6:$K$300,Jornada!$B$6:$B$300,Colaboradores!A180,Jornada!$A$6:$A$300,"&gt;="&amp;EOMONTH($B$5,-1)+1,Jornada!$A$6:$A$300,"&lt;"&amp;EOMONTH($B$5,0)+1))</f>
        <v/>
      </c>
      <c r="D214" s="4" t="s">
        <v>80</v>
      </c>
      <c r="E214" s="15" t="str">
        <f>IF(Projetos!B180="","",Projetos!B180)</f>
        <v/>
      </c>
      <c r="F214" s="15" t="str">
        <f>IF(E214="","",SUMIFS(Apontamentos!$M$6:$M$400,Apontamentos!$D$6:$D$400,E214,Apontamentos!$A$6:$A$400,"&gt;="&amp;EOMONTH($B$5,-1)+1,Apontamentos!$A$6:$A$400,"&lt;"&amp;EOMONTH($B$5,0)+1))</f>
        <v/>
      </c>
      <c r="G214" s="15" t="str">
        <f>IF(E214="","",SUMIFS(Apontamentos!$I$6:$I$400,Apontamentos!$D$6:$D$400,E214,Apontamentos!$A$6:$A$400,"&gt;="&amp;EOMONTH($B$5,-1)+1,Apontamentos!$A$6:$A$400,"&lt;"&amp;EOMONTH($B$5,0)+1))</f>
        <v/>
      </c>
    </row>
    <row r="215">
      <c r="A215" s="15" t="str">
        <f>IF(Colaboradores!A181="","",Colaboradores!A181&amp;" · "&amp;Colaboradores!B181)</f>
        <v/>
      </c>
      <c r="B215" s="15" t="str">
        <f>IF(A215="","",SUMIFS(Jornada!$I$6:$I$300,Jornada!$B$6:$B$300,Colaboradores!A181,Jornada!$A$6:$A$300,"&gt;="&amp;EOMONTH($B$5,-1)+1,Jornada!$A$6:$A$300,"&lt;"&amp;EOMONTH($B$5,0)+1))</f>
        <v/>
      </c>
      <c r="C215" s="15" t="str">
        <f>IF(A215="","",SUMIFS(Jornada!$K$6:$K$300,Jornada!$B$6:$B$300,Colaboradores!A181,Jornada!$A$6:$A$300,"&gt;="&amp;EOMONTH($B$5,-1)+1,Jornada!$A$6:$A$300,"&lt;"&amp;EOMONTH($B$5,0)+1))</f>
        <v/>
      </c>
      <c r="D215" s="4" t="s">
        <v>80</v>
      </c>
      <c r="E215" s="15" t="str">
        <f>IF(Projetos!B181="","",Projetos!B181)</f>
        <v/>
      </c>
      <c r="F215" s="15" t="str">
        <f>IF(E215="","",SUMIFS(Apontamentos!$M$6:$M$400,Apontamentos!$D$6:$D$400,E215,Apontamentos!$A$6:$A$400,"&gt;="&amp;EOMONTH($B$5,-1)+1,Apontamentos!$A$6:$A$400,"&lt;"&amp;EOMONTH($B$5,0)+1))</f>
        <v/>
      </c>
      <c r="G215" s="15" t="str">
        <f>IF(E215="","",SUMIFS(Apontamentos!$I$6:$I$400,Apontamentos!$D$6:$D$400,E215,Apontamentos!$A$6:$A$400,"&gt;="&amp;EOMONTH($B$5,-1)+1,Apontamentos!$A$6:$A$400,"&lt;"&amp;EOMONTH($B$5,0)+1))</f>
        <v/>
      </c>
    </row>
    <row r="216">
      <c r="A216" s="15" t="str">
        <f>IF(Colaboradores!A182="","",Colaboradores!A182&amp;" · "&amp;Colaboradores!B182)</f>
        <v/>
      </c>
      <c r="B216" s="15" t="str">
        <f>IF(A216="","",SUMIFS(Jornada!$I$6:$I$300,Jornada!$B$6:$B$300,Colaboradores!A182,Jornada!$A$6:$A$300,"&gt;="&amp;EOMONTH($B$5,-1)+1,Jornada!$A$6:$A$300,"&lt;"&amp;EOMONTH($B$5,0)+1))</f>
        <v/>
      </c>
      <c r="C216" s="15" t="str">
        <f>IF(A216="","",SUMIFS(Jornada!$K$6:$K$300,Jornada!$B$6:$B$300,Colaboradores!A182,Jornada!$A$6:$A$300,"&gt;="&amp;EOMONTH($B$5,-1)+1,Jornada!$A$6:$A$300,"&lt;"&amp;EOMONTH($B$5,0)+1))</f>
        <v/>
      </c>
      <c r="D216" s="4" t="s">
        <v>80</v>
      </c>
      <c r="E216" s="15" t="str">
        <f>IF(Projetos!B182="","",Projetos!B182)</f>
        <v/>
      </c>
      <c r="F216" s="15" t="str">
        <f>IF(E216="","",SUMIFS(Apontamentos!$M$6:$M$400,Apontamentos!$D$6:$D$400,E216,Apontamentos!$A$6:$A$400,"&gt;="&amp;EOMONTH($B$5,-1)+1,Apontamentos!$A$6:$A$400,"&lt;"&amp;EOMONTH($B$5,0)+1))</f>
        <v/>
      </c>
      <c r="G216" s="15" t="str">
        <f>IF(E216="","",SUMIFS(Apontamentos!$I$6:$I$400,Apontamentos!$D$6:$D$400,E216,Apontamentos!$A$6:$A$400,"&gt;="&amp;EOMONTH($B$5,-1)+1,Apontamentos!$A$6:$A$400,"&lt;"&amp;EOMONTH($B$5,0)+1))</f>
        <v/>
      </c>
    </row>
    <row r="217">
      <c r="A217" s="15" t="str">
        <f>IF(Colaboradores!A183="","",Colaboradores!A183&amp;" · "&amp;Colaboradores!B183)</f>
        <v/>
      </c>
      <c r="B217" s="15" t="str">
        <f>IF(A217="","",SUMIFS(Jornada!$I$6:$I$300,Jornada!$B$6:$B$300,Colaboradores!A183,Jornada!$A$6:$A$300,"&gt;="&amp;EOMONTH($B$5,-1)+1,Jornada!$A$6:$A$300,"&lt;"&amp;EOMONTH($B$5,0)+1))</f>
        <v/>
      </c>
      <c r="C217" s="15" t="str">
        <f>IF(A217="","",SUMIFS(Jornada!$K$6:$K$300,Jornada!$B$6:$B$300,Colaboradores!A183,Jornada!$A$6:$A$300,"&gt;="&amp;EOMONTH($B$5,-1)+1,Jornada!$A$6:$A$300,"&lt;"&amp;EOMONTH($B$5,0)+1))</f>
        <v/>
      </c>
      <c r="D217" s="4" t="s">
        <v>80</v>
      </c>
      <c r="E217" s="15" t="str">
        <f>IF(Projetos!B183="","",Projetos!B183)</f>
        <v/>
      </c>
      <c r="F217" s="15" t="str">
        <f>IF(E217="","",SUMIFS(Apontamentos!$M$6:$M$400,Apontamentos!$D$6:$D$400,E217,Apontamentos!$A$6:$A$400,"&gt;="&amp;EOMONTH($B$5,-1)+1,Apontamentos!$A$6:$A$400,"&lt;"&amp;EOMONTH($B$5,0)+1))</f>
        <v/>
      </c>
      <c r="G217" s="15" t="str">
        <f>IF(E217="","",SUMIFS(Apontamentos!$I$6:$I$400,Apontamentos!$D$6:$D$400,E217,Apontamentos!$A$6:$A$400,"&gt;="&amp;EOMONTH($B$5,-1)+1,Apontamentos!$A$6:$A$400,"&lt;"&amp;EOMONTH($B$5,0)+1))</f>
        <v/>
      </c>
    </row>
    <row r="218">
      <c r="A218" s="15" t="str">
        <f>IF(Colaboradores!A184="","",Colaboradores!A184&amp;" · "&amp;Colaboradores!B184)</f>
        <v/>
      </c>
      <c r="B218" s="15" t="str">
        <f>IF(A218="","",SUMIFS(Jornada!$I$6:$I$300,Jornada!$B$6:$B$300,Colaboradores!A184,Jornada!$A$6:$A$300,"&gt;="&amp;EOMONTH($B$5,-1)+1,Jornada!$A$6:$A$300,"&lt;"&amp;EOMONTH($B$5,0)+1))</f>
        <v/>
      </c>
      <c r="C218" s="15" t="str">
        <f>IF(A218="","",SUMIFS(Jornada!$K$6:$K$300,Jornada!$B$6:$B$300,Colaboradores!A184,Jornada!$A$6:$A$300,"&gt;="&amp;EOMONTH($B$5,-1)+1,Jornada!$A$6:$A$300,"&lt;"&amp;EOMONTH($B$5,0)+1))</f>
        <v/>
      </c>
      <c r="D218" s="4" t="s">
        <v>80</v>
      </c>
      <c r="E218" s="15" t="str">
        <f>IF(Projetos!B184="","",Projetos!B184)</f>
        <v/>
      </c>
      <c r="F218" s="15" t="str">
        <f>IF(E218="","",SUMIFS(Apontamentos!$M$6:$M$400,Apontamentos!$D$6:$D$400,E218,Apontamentos!$A$6:$A$400,"&gt;="&amp;EOMONTH($B$5,-1)+1,Apontamentos!$A$6:$A$400,"&lt;"&amp;EOMONTH($B$5,0)+1))</f>
        <v/>
      </c>
      <c r="G218" s="15" t="str">
        <f>IF(E218="","",SUMIFS(Apontamentos!$I$6:$I$400,Apontamentos!$D$6:$D$400,E218,Apontamentos!$A$6:$A$400,"&gt;="&amp;EOMONTH($B$5,-1)+1,Apontamentos!$A$6:$A$400,"&lt;"&amp;EOMONTH($B$5,0)+1))</f>
        <v/>
      </c>
    </row>
    <row r="219">
      <c r="A219" s="15" t="str">
        <f>IF(Colaboradores!A185="","",Colaboradores!A185&amp;" · "&amp;Colaboradores!B185)</f>
        <v/>
      </c>
      <c r="B219" s="15" t="str">
        <f>IF(A219="","",SUMIFS(Jornada!$I$6:$I$300,Jornada!$B$6:$B$300,Colaboradores!A185,Jornada!$A$6:$A$300,"&gt;="&amp;EOMONTH($B$5,-1)+1,Jornada!$A$6:$A$300,"&lt;"&amp;EOMONTH($B$5,0)+1))</f>
        <v/>
      </c>
      <c r="C219" s="15" t="str">
        <f>IF(A219="","",SUMIFS(Jornada!$K$6:$K$300,Jornada!$B$6:$B$300,Colaboradores!A185,Jornada!$A$6:$A$300,"&gt;="&amp;EOMONTH($B$5,-1)+1,Jornada!$A$6:$A$300,"&lt;"&amp;EOMONTH($B$5,0)+1))</f>
        <v/>
      </c>
      <c r="D219" s="4" t="s">
        <v>80</v>
      </c>
      <c r="E219" s="15" t="str">
        <f>IF(Projetos!B185="","",Projetos!B185)</f>
        <v/>
      </c>
      <c r="F219" s="15" t="str">
        <f>IF(E219="","",SUMIFS(Apontamentos!$M$6:$M$400,Apontamentos!$D$6:$D$400,E219,Apontamentos!$A$6:$A$400,"&gt;="&amp;EOMONTH($B$5,-1)+1,Apontamentos!$A$6:$A$400,"&lt;"&amp;EOMONTH($B$5,0)+1))</f>
        <v/>
      </c>
      <c r="G219" s="15" t="str">
        <f>IF(E219="","",SUMIFS(Apontamentos!$I$6:$I$400,Apontamentos!$D$6:$D$400,E219,Apontamentos!$A$6:$A$400,"&gt;="&amp;EOMONTH($B$5,-1)+1,Apontamentos!$A$6:$A$400,"&lt;"&amp;EOMONTH($B$5,0)+1))</f>
        <v/>
      </c>
    </row>
    <row r="220">
      <c r="A220" s="15" t="str">
        <f>IF(Colaboradores!A186="","",Colaboradores!A186&amp;" · "&amp;Colaboradores!B186)</f>
        <v/>
      </c>
      <c r="B220" s="15" t="str">
        <f>IF(A220="","",SUMIFS(Jornada!$I$6:$I$300,Jornada!$B$6:$B$300,Colaboradores!A186,Jornada!$A$6:$A$300,"&gt;="&amp;EOMONTH($B$5,-1)+1,Jornada!$A$6:$A$300,"&lt;"&amp;EOMONTH($B$5,0)+1))</f>
        <v/>
      </c>
      <c r="C220" s="15" t="str">
        <f>IF(A220="","",SUMIFS(Jornada!$K$6:$K$300,Jornada!$B$6:$B$300,Colaboradores!A186,Jornada!$A$6:$A$300,"&gt;="&amp;EOMONTH($B$5,-1)+1,Jornada!$A$6:$A$300,"&lt;"&amp;EOMONTH($B$5,0)+1))</f>
        <v/>
      </c>
      <c r="D220" s="4" t="s">
        <v>80</v>
      </c>
      <c r="E220" s="15" t="str">
        <f>IF(Projetos!B186="","",Projetos!B186)</f>
        <v/>
      </c>
      <c r="F220" s="15" t="str">
        <f>IF(E220="","",SUMIFS(Apontamentos!$M$6:$M$400,Apontamentos!$D$6:$D$400,E220,Apontamentos!$A$6:$A$400,"&gt;="&amp;EOMONTH($B$5,-1)+1,Apontamentos!$A$6:$A$400,"&lt;"&amp;EOMONTH($B$5,0)+1))</f>
        <v/>
      </c>
      <c r="G220" s="15" t="str">
        <f>IF(E220="","",SUMIFS(Apontamentos!$I$6:$I$400,Apontamentos!$D$6:$D$400,E220,Apontamentos!$A$6:$A$400,"&gt;="&amp;EOMONTH($B$5,-1)+1,Apontamentos!$A$6:$A$400,"&lt;"&amp;EOMONTH($B$5,0)+1))</f>
        <v/>
      </c>
    </row>
    <row r="221">
      <c r="A221" s="15" t="str">
        <f>IF(Colaboradores!A187="","",Colaboradores!A187&amp;" · "&amp;Colaboradores!B187)</f>
        <v/>
      </c>
      <c r="B221" s="15" t="str">
        <f>IF(A221="","",SUMIFS(Jornada!$I$6:$I$300,Jornada!$B$6:$B$300,Colaboradores!A187,Jornada!$A$6:$A$300,"&gt;="&amp;EOMONTH($B$5,-1)+1,Jornada!$A$6:$A$300,"&lt;"&amp;EOMONTH($B$5,0)+1))</f>
        <v/>
      </c>
      <c r="C221" s="15" t="str">
        <f>IF(A221="","",SUMIFS(Jornada!$K$6:$K$300,Jornada!$B$6:$B$300,Colaboradores!A187,Jornada!$A$6:$A$300,"&gt;="&amp;EOMONTH($B$5,-1)+1,Jornada!$A$6:$A$300,"&lt;"&amp;EOMONTH($B$5,0)+1))</f>
        <v/>
      </c>
      <c r="D221" s="4" t="s">
        <v>80</v>
      </c>
      <c r="E221" s="15" t="str">
        <f>IF(Projetos!B187="","",Projetos!B187)</f>
        <v/>
      </c>
      <c r="F221" s="15" t="str">
        <f>IF(E221="","",SUMIFS(Apontamentos!$M$6:$M$400,Apontamentos!$D$6:$D$400,E221,Apontamentos!$A$6:$A$400,"&gt;="&amp;EOMONTH($B$5,-1)+1,Apontamentos!$A$6:$A$400,"&lt;"&amp;EOMONTH($B$5,0)+1))</f>
        <v/>
      </c>
      <c r="G221" s="15" t="str">
        <f>IF(E221="","",SUMIFS(Apontamentos!$I$6:$I$400,Apontamentos!$D$6:$D$400,E221,Apontamentos!$A$6:$A$400,"&gt;="&amp;EOMONTH($B$5,-1)+1,Apontamentos!$A$6:$A$400,"&lt;"&amp;EOMONTH($B$5,0)+1))</f>
        <v/>
      </c>
    </row>
    <row r="222">
      <c r="A222" s="15" t="str">
        <f>IF(Colaboradores!A188="","",Colaboradores!A188&amp;" · "&amp;Colaboradores!B188)</f>
        <v/>
      </c>
      <c r="B222" s="15" t="str">
        <f>IF(A222="","",SUMIFS(Jornada!$I$6:$I$300,Jornada!$B$6:$B$300,Colaboradores!A188,Jornada!$A$6:$A$300,"&gt;="&amp;EOMONTH($B$5,-1)+1,Jornada!$A$6:$A$300,"&lt;"&amp;EOMONTH($B$5,0)+1))</f>
        <v/>
      </c>
      <c r="C222" s="15" t="str">
        <f>IF(A222="","",SUMIFS(Jornada!$K$6:$K$300,Jornada!$B$6:$B$300,Colaboradores!A188,Jornada!$A$6:$A$300,"&gt;="&amp;EOMONTH($B$5,-1)+1,Jornada!$A$6:$A$300,"&lt;"&amp;EOMONTH($B$5,0)+1))</f>
        <v/>
      </c>
      <c r="D222" s="4" t="s">
        <v>80</v>
      </c>
      <c r="E222" s="15" t="str">
        <f>IF(Projetos!B188="","",Projetos!B188)</f>
        <v/>
      </c>
      <c r="F222" s="15" t="str">
        <f>IF(E222="","",SUMIFS(Apontamentos!$M$6:$M$400,Apontamentos!$D$6:$D$400,E222,Apontamentos!$A$6:$A$400,"&gt;="&amp;EOMONTH($B$5,-1)+1,Apontamentos!$A$6:$A$400,"&lt;"&amp;EOMONTH($B$5,0)+1))</f>
        <v/>
      </c>
      <c r="G222" s="15" t="str">
        <f>IF(E222="","",SUMIFS(Apontamentos!$I$6:$I$400,Apontamentos!$D$6:$D$400,E222,Apontamentos!$A$6:$A$400,"&gt;="&amp;EOMONTH($B$5,-1)+1,Apontamentos!$A$6:$A$400,"&lt;"&amp;EOMONTH($B$5,0)+1))</f>
        <v/>
      </c>
    </row>
    <row r="223">
      <c r="A223" s="15" t="str">
        <f>IF(Colaboradores!A189="","",Colaboradores!A189&amp;" · "&amp;Colaboradores!B189)</f>
        <v/>
      </c>
      <c r="B223" s="15" t="str">
        <f>IF(A223="","",SUMIFS(Jornada!$I$6:$I$300,Jornada!$B$6:$B$300,Colaboradores!A189,Jornada!$A$6:$A$300,"&gt;="&amp;EOMONTH($B$5,-1)+1,Jornada!$A$6:$A$300,"&lt;"&amp;EOMONTH($B$5,0)+1))</f>
        <v/>
      </c>
      <c r="C223" s="15" t="str">
        <f>IF(A223="","",SUMIFS(Jornada!$K$6:$K$300,Jornada!$B$6:$B$300,Colaboradores!A189,Jornada!$A$6:$A$300,"&gt;="&amp;EOMONTH($B$5,-1)+1,Jornada!$A$6:$A$300,"&lt;"&amp;EOMONTH($B$5,0)+1))</f>
        <v/>
      </c>
      <c r="D223" s="4" t="s">
        <v>80</v>
      </c>
      <c r="E223" s="15" t="str">
        <f>IF(Projetos!B189="","",Projetos!B189)</f>
        <v/>
      </c>
      <c r="F223" s="15" t="str">
        <f>IF(E223="","",SUMIFS(Apontamentos!$M$6:$M$400,Apontamentos!$D$6:$D$400,E223,Apontamentos!$A$6:$A$400,"&gt;="&amp;EOMONTH($B$5,-1)+1,Apontamentos!$A$6:$A$400,"&lt;"&amp;EOMONTH($B$5,0)+1))</f>
        <v/>
      </c>
      <c r="G223" s="15" t="str">
        <f>IF(E223="","",SUMIFS(Apontamentos!$I$6:$I$400,Apontamentos!$D$6:$D$400,E223,Apontamentos!$A$6:$A$400,"&gt;="&amp;EOMONTH($B$5,-1)+1,Apontamentos!$A$6:$A$400,"&lt;"&amp;EOMONTH($B$5,0)+1))</f>
        <v/>
      </c>
    </row>
    <row r="224">
      <c r="A224" s="15" t="str">
        <f>IF(Colaboradores!A190="","",Colaboradores!A190&amp;" · "&amp;Colaboradores!B190)</f>
        <v/>
      </c>
      <c r="B224" s="15" t="str">
        <f>IF(A224="","",SUMIFS(Jornada!$I$6:$I$300,Jornada!$B$6:$B$300,Colaboradores!A190,Jornada!$A$6:$A$300,"&gt;="&amp;EOMONTH($B$5,-1)+1,Jornada!$A$6:$A$300,"&lt;"&amp;EOMONTH($B$5,0)+1))</f>
        <v/>
      </c>
      <c r="C224" s="15" t="str">
        <f>IF(A224="","",SUMIFS(Jornada!$K$6:$K$300,Jornada!$B$6:$B$300,Colaboradores!A190,Jornada!$A$6:$A$300,"&gt;="&amp;EOMONTH($B$5,-1)+1,Jornada!$A$6:$A$300,"&lt;"&amp;EOMONTH($B$5,0)+1))</f>
        <v/>
      </c>
      <c r="D224" s="4" t="s">
        <v>80</v>
      </c>
      <c r="E224" s="15" t="str">
        <f>IF(Projetos!B190="","",Projetos!B190)</f>
        <v/>
      </c>
      <c r="F224" s="15" t="str">
        <f>IF(E224="","",SUMIFS(Apontamentos!$M$6:$M$400,Apontamentos!$D$6:$D$400,E224,Apontamentos!$A$6:$A$400,"&gt;="&amp;EOMONTH($B$5,-1)+1,Apontamentos!$A$6:$A$400,"&lt;"&amp;EOMONTH($B$5,0)+1))</f>
        <v/>
      </c>
      <c r="G224" s="15" t="str">
        <f>IF(E224="","",SUMIFS(Apontamentos!$I$6:$I$400,Apontamentos!$D$6:$D$400,E224,Apontamentos!$A$6:$A$400,"&gt;="&amp;EOMONTH($B$5,-1)+1,Apontamentos!$A$6:$A$400,"&lt;"&amp;EOMONTH($B$5,0)+1))</f>
        <v/>
      </c>
    </row>
    <row r="225">
      <c r="A225" s="15" t="str">
        <f>IF(Colaboradores!A191="","",Colaboradores!A191&amp;" · "&amp;Colaboradores!B191)</f>
        <v/>
      </c>
      <c r="B225" s="15" t="str">
        <f>IF(A225="","",SUMIFS(Jornada!$I$6:$I$300,Jornada!$B$6:$B$300,Colaboradores!A191,Jornada!$A$6:$A$300,"&gt;="&amp;EOMONTH($B$5,-1)+1,Jornada!$A$6:$A$300,"&lt;"&amp;EOMONTH($B$5,0)+1))</f>
        <v/>
      </c>
      <c r="C225" s="15" t="str">
        <f>IF(A225="","",SUMIFS(Jornada!$K$6:$K$300,Jornada!$B$6:$B$300,Colaboradores!A191,Jornada!$A$6:$A$300,"&gt;="&amp;EOMONTH($B$5,-1)+1,Jornada!$A$6:$A$300,"&lt;"&amp;EOMONTH($B$5,0)+1))</f>
        <v/>
      </c>
      <c r="D225" s="4" t="s">
        <v>80</v>
      </c>
      <c r="E225" s="15" t="str">
        <f>IF(Projetos!B191="","",Projetos!B191)</f>
        <v/>
      </c>
      <c r="F225" s="15" t="str">
        <f>IF(E225="","",SUMIFS(Apontamentos!$M$6:$M$400,Apontamentos!$D$6:$D$400,E225,Apontamentos!$A$6:$A$400,"&gt;="&amp;EOMONTH($B$5,-1)+1,Apontamentos!$A$6:$A$400,"&lt;"&amp;EOMONTH($B$5,0)+1))</f>
        <v/>
      </c>
      <c r="G225" s="15" t="str">
        <f>IF(E225="","",SUMIFS(Apontamentos!$I$6:$I$400,Apontamentos!$D$6:$D$400,E225,Apontamentos!$A$6:$A$400,"&gt;="&amp;EOMONTH($B$5,-1)+1,Apontamentos!$A$6:$A$400,"&lt;"&amp;EOMONTH($B$5,0)+1))</f>
        <v/>
      </c>
    </row>
    <row r="226">
      <c r="A226" s="15" t="str">
        <f>IF(Colaboradores!A192="","",Colaboradores!A192&amp;" · "&amp;Colaboradores!B192)</f>
        <v/>
      </c>
      <c r="B226" s="15" t="str">
        <f>IF(A226="","",SUMIFS(Jornada!$I$6:$I$300,Jornada!$B$6:$B$300,Colaboradores!A192,Jornada!$A$6:$A$300,"&gt;="&amp;EOMONTH($B$5,-1)+1,Jornada!$A$6:$A$300,"&lt;"&amp;EOMONTH($B$5,0)+1))</f>
        <v/>
      </c>
      <c r="C226" s="15" t="str">
        <f>IF(A226="","",SUMIFS(Jornada!$K$6:$K$300,Jornada!$B$6:$B$300,Colaboradores!A192,Jornada!$A$6:$A$300,"&gt;="&amp;EOMONTH($B$5,-1)+1,Jornada!$A$6:$A$300,"&lt;"&amp;EOMONTH($B$5,0)+1))</f>
        <v/>
      </c>
      <c r="D226" s="4" t="s">
        <v>80</v>
      </c>
      <c r="E226" s="15" t="str">
        <f>IF(Projetos!B192="","",Projetos!B192)</f>
        <v/>
      </c>
      <c r="F226" s="15" t="str">
        <f>IF(E226="","",SUMIFS(Apontamentos!$M$6:$M$400,Apontamentos!$D$6:$D$400,E226,Apontamentos!$A$6:$A$400,"&gt;="&amp;EOMONTH($B$5,-1)+1,Apontamentos!$A$6:$A$400,"&lt;"&amp;EOMONTH($B$5,0)+1))</f>
        <v/>
      </c>
      <c r="G226" s="15" t="str">
        <f>IF(E226="","",SUMIFS(Apontamentos!$I$6:$I$400,Apontamentos!$D$6:$D$400,E226,Apontamentos!$A$6:$A$400,"&gt;="&amp;EOMONTH($B$5,-1)+1,Apontamentos!$A$6:$A$400,"&lt;"&amp;EOMONTH($B$5,0)+1))</f>
        <v/>
      </c>
    </row>
    <row r="227">
      <c r="A227" s="15" t="str">
        <f>IF(Colaboradores!A193="","",Colaboradores!A193&amp;" · "&amp;Colaboradores!B193)</f>
        <v/>
      </c>
      <c r="B227" s="15" t="str">
        <f>IF(A227="","",SUMIFS(Jornada!$I$6:$I$300,Jornada!$B$6:$B$300,Colaboradores!A193,Jornada!$A$6:$A$300,"&gt;="&amp;EOMONTH($B$5,-1)+1,Jornada!$A$6:$A$300,"&lt;"&amp;EOMONTH($B$5,0)+1))</f>
        <v/>
      </c>
      <c r="C227" s="15" t="str">
        <f>IF(A227="","",SUMIFS(Jornada!$K$6:$K$300,Jornada!$B$6:$B$300,Colaboradores!A193,Jornada!$A$6:$A$300,"&gt;="&amp;EOMONTH($B$5,-1)+1,Jornada!$A$6:$A$300,"&lt;"&amp;EOMONTH($B$5,0)+1))</f>
        <v/>
      </c>
      <c r="D227" s="4" t="s">
        <v>80</v>
      </c>
      <c r="E227" s="15" t="str">
        <f>IF(Projetos!B193="","",Projetos!B193)</f>
        <v/>
      </c>
      <c r="F227" s="15" t="str">
        <f>IF(E227="","",SUMIFS(Apontamentos!$M$6:$M$400,Apontamentos!$D$6:$D$400,E227,Apontamentos!$A$6:$A$400,"&gt;="&amp;EOMONTH($B$5,-1)+1,Apontamentos!$A$6:$A$400,"&lt;"&amp;EOMONTH($B$5,0)+1))</f>
        <v/>
      </c>
      <c r="G227" s="15" t="str">
        <f>IF(E227="","",SUMIFS(Apontamentos!$I$6:$I$400,Apontamentos!$D$6:$D$400,E227,Apontamentos!$A$6:$A$400,"&gt;="&amp;EOMONTH($B$5,-1)+1,Apontamentos!$A$6:$A$400,"&lt;"&amp;EOMONTH($B$5,0)+1))</f>
        <v/>
      </c>
    </row>
    <row r="228">
      <c r="A228" s="15" t="str">
        <f>IF(Colaboradores!A194="","",Colaboradores!A194&amp;" · "&amp;Colaboradores!B194)</f>
        <v/>
      </c>
      <c r="B228" s="15" t="str">
        <f>IF(A228="","",SUMIFS(Jornada!$I$6:$I$300,Jornada!$B$6:$B$300,Colaboradores!A194,Jornada!$A$6:$A$300,"&gt;="&amp;EOMONTH($B$5,-1)+1,Jornada!$A$6:$A$300,"&lt;"&amp;EOMONTH($B$5,0)+1))</f>
        <v/>
      </c>
      <c r="C228" s="15" t="str">
        <f>IF(A228="","",SUMIFS(Jornada!$K$6:$K$300,Jornada!$B$6:$B$300,Colaboradores!A194,Jornada!$A$6:$A$300,"&gt;="&amp;EOMONTH($B$5,-1)+1,Jornada!$A$6:$A$300,"&lt;"&amp;EOMONTH($B$5,0)+1))</f>
        <v/>
      </c>
      <c r="D228" s="4" t="s">
        <v>80</v>
      </c>
      <c r="E228" s="15" t="str">
        <f>IF(Projetos!B194="","",Projetos!B194)</f>
        <v/>
      </c>
      <c r="F228" s="15" t="str">
        <f>IF(E228="","",SUMIFS(Apontamentos!$M$6:$M$400,Apontamentos!$D$6:$D$400,E228,Apontamentos!$A$6:$A$400,"&gt;="&amp;EOMONTH($B$5,-1)+1,Apontamentos!$A$6:$A$400,"&lt;"&amp;EOMONTH($B$5,0)+1))</f>
        <v/>
      </c>
      <c r="G228" s="15" t="str">
        <f>IF(E228="","",SUMIFS(Apontamentos!$I$6:$I$400,Apontamentos!$D$6:$D$400,E228,Apontamentos!$A$6:$A$400,"&gt;="&amp;EOMONTH($B$5,-1)+1,Apontamentos!$A$6:$A$400,"&lt;"&amp;EOMONTH($B$5,0)+1))</f>
        <v/>
      </c>
    </row>
    <row r="229">
      <c r="A229" s="15" t="str">
        <f>IF(Colaboradores!A195="","",Colaboradores!A195&amp;" · "&amp;Colaboradores!B195)</f>
        <v/>
      </c>
      <c r="B229" s="15" t="str">
        <f>IF(A229="","",SUMIFS(Jornada!$I$6:$I$300,Jornada!$B$6:$B$300,Colaboradores!A195,Jornada!$A$6:$A$300,"&gt;="&amp;EOMONTH($B$5,-1)+1,Jornada!$A$6:$A$300,"&lt;"&amp;EOMONTH($B$5,0)+1))</f>
        <v/>
      </c>
      <c r="C229" s="15" t="str">
        <f>IF(A229="","",SUMIFS(Jornada!$K$6:$K$300,Jornada!$B$6:$B$300,Colaboradores!A195,Jornada!$A$6:$A$300,"&gt;="&amp;EOMONTH($B$5,-1)+1,Jornada!$A$6:$A$300,"&lt;"&amp;EOMONTH($B$5,0)+1))</f>
        <v/>
      </c>
      <c r="D229" s="4" t="s">
        <v>80</v>
      </c>
      <c r="E229" s="15" t="str">
        <f>IF(Projetos!B195="","",Projetos!B195)</f>
        <v/>
      </c>
      <c r="F229" s="15" t="str">
        <f>IF(E229="","",SUMIFS(Apontamentos!$M$6:$M$400,Apontamentos!$D$6:$D$400,E229,Apontamentos!$A$6:$A$400,"&gt;="&amp;EOMONTH($B$5,-1)+1,Apontamentos!$A$6:$A$400,"&lt;"&amp;EOMONTH($B$5,0)+1))</f>
        <v/>
      </c>
      <c r="G229" s="15" t="str">
        <f>IF(E229="","",SUMIFS(Apontamentos!$I$6:$I$400,Apontamentos!$D$6:$D$400,E229,Apontamentos!$A$6:$A$400,"&gt;="&amp;EOMONTH($B$5,-1)+1,Apontamentos!$A$6:$A$400,"&lt;"&amp;EOMONTH($B$5,0)+1))</f>
        <v/>
      </c>
    </row>
    <row r="230">
      <c r="A230" s="15" t="str">
        <f>IF(Colaboradores!A196="","",Colaboradores!A196&amp;" · "&amp;Colaboradores!B196)</f>
        <v/>
      </c>
      <c r="B230" s="15" t="str">
        <f>IF(A230="","",SUMIFS(Jornada!$I$6:$I$300,Jornada!$B$6:$B$300,Colaboradores!A196,Jornada!$A$6:$A$300,"&gt;="&amp;EOMONTH($B$5,-1)+1,Jornada!$A$6:$A$300,"&lt;"&amp;EOMONTH($B$5,0)+1))</f>
        <v/>
      </c>
      <c r="C230" s="15" t="str">
        <f>IF(A230="","",SUMIFS(Jornada!$K$6:$K$300,Jornada!$B$6:$B$300,Colaboradores!A196,Jornada!$A$6:$A$300,"&gt;="&amp;EOMONTH($B$5,-1)+1,Jornada!$A$6:$A$300,"&lt;"&amp;EOMONTH($B$5,0)+1))</f>
        <v/>
      </c>
      <c r="D230" s="4" t="s">
        <v>80</v>
      </c>
      <c r="E230" s="15" t="str">
        <f>IF(Projetos!B196="","",Projetos!B196)</f>
        <v/>
      </c>
      <c r="F230" s="15" t="str">
        <f>IF(E230="","",SUMIFS(Apontamentos!$M$6:$M$400,Apontamentos!$D$6:$D$400,E230,Apontamentos!$A$6:$A$400,"&gt;="&amp;EOMONTH($B$5,-1)+1,Apontamentos!$A$6:$A$400,"&lt;"&amp;EOMONTH($B$5,0)+1))</f>
        <v/>
      </c>
      <c r="G230" s="15" t="str">
        <f>IF(E230="","",SUMIFS(Apontamentos!$I$6:$I$400,Apontamentos!$D$6:$D$400,E230,Apontamentos!$A$6:$A$400,"&gt;="&amp;EOMONTH($B$5,-1)+1,Apontamentos!$A$6:$A$400,"&lt;"&amp;EOMONTH($B$5,0)+1))</f>
        <v/>
      </c>
    </row>
    <row r="231">
      <c r="A231" s="15" t="str">
        <f>IF(Colaboradores!A197="","",Colaboradores!A197&amp;" · "&amp;Colaboradores!B197)</f>
        <v/>
      </c>
      <c r="B231" s="15" t="str">
        <f>IF(A231="","",SUMIFS(Jornada!$I$6:$I$300,Jornada!$B$6:$B$300,Colaboradores!A197,Jornada!$A$6:$A$300,"&gt;="&amp;EOMONTH($B$5,-1)+1,Jornada!$A$6:$A$300,"&lt;"&amp;EOMONTH($B$5,0)+1))</f>
        <v/>
      </c>
      <c r="C231" s="15" t="str">
        <f>IF(A231="","",SUMIFS(Jornada!$K$6:$K$300,Jornada!$B$6:$B$300,Colaboradores!A197,Jornada!$A$6:$A$300,"&gt;="&amp;EOMONTH($B$5,-1)+1,Jornada!$A$6:$A$300,"&lt;"&amp;EOMONTH($B$5,0)+1))</f>
        <v/>
      </c>
      <c r="D231" s="4" t="s">
        <v>80</v>
      </c>
      <c r="E231" s="15" t="str">
        <f>IF(Projetos!B197="","",Projetos!B197)</f>
        <v/>
      </c>
      <c r="F231" s="15" t="str">
        <f>IF(E231="","",SUMIFS(Apontamentos!$M$6:$M$400,Apontamentos!$D$6:$D$400,E231,Apontamentos!$A$6:$A$400,"&gt;="&amp;EOMONTH($B$5,-1)+1,Apontamentos!$A$6:$A$400,"&lt;"&amp;EOMONTH($B$5,0)+1))</f>
        <v/>
      </c>
      <c r="G231" s="15" t="str">
        <f>IF(E231="","",SUMIFS(Apontamentos!$I$6:$I$400,Apontamentos!$D$6:$D$400,E231,Apontamentos!$A$6:$A$400,"&gt;="&amp;EOMONTH($B$5,-1)+1,Apontamentos!$A$6:$A$400,"&lt;"&amp;EOMONTH($B$5,0)+1))</f>
        <v/>
      </c>
    </row>
    <row r="232">
      <c r="A232" s="15" t="str">
        <f>IF(Colaboradores!A198="","",Colaboradores!A198&amp;" · "&amp;Colaboradores!B198)</f>
        <v/>
      </c>
      <c r="B232" s="15" t="str">
        <f>IF(A232="","",SUMIFS(Jornada!$I$6:$I$300,Jornada!$B$6:$B$300,Colaboradores!A198,Jornada!$A$6:$A$300,"&gt;="&amp;EOMONTH($B$5,-1)+1,Jornada!$A$6:$A$300,"&lt;"&amp;EOMONTH($B$5,0)+1))</f>
        <v/>
      </c>
      <c r="C232" s="15" t="str">
        <f>IF(A232="","",SUMIFS(Jornada!$K$6:$K$300,Jornada!$B$6:$B$300,Colaboradores!A198,Jornada!$A$6:$A$300,"&gt;="&amp;EOMONTH($B$5,-1)+1,Jornada!$A$6:$A$300,"&lt;"&amp;EOMONTH($B$5,0)+1))</f>
        <v/>
      </c>
      <c r="D232" s="4" t="s">
        <v>80</v>
      </c>
      <c r="E232" s="15" t="str">
        <f>IF(Projetos!B198="","",Projetos!B198)</f>
        <v/>
      </c>
      <c r="F232" s="15" t="str">
        <f>IF(E232="","",SUMIFS(Apontamentos!$M$6:$M$400,Apontamentos!$D$6:$D$400,E232,Apontamentos!$A$6:$A$400,"&gt;="&amp;EOMONTH($B$5,-1)+1,Apontamentos!$A$6:$A$400,"&lt;"&amp;EOMONTH($B$5,0)+1))</f>
        <v/>
      </c>
      <c r="G232" s="15" t="str">
        <f>IF(E232="","",SUMIFS(Apontamentos!$I$6:$I$400,Apontamentos!$D$6:$D$400,E232,Apontamentos!$A$6:$A$400,"&gt;="&amp;EOMONTH($B$5,-1)+1,Apontamentos!$A$6:$A$400,"&lt;"&amp;EOMONTH($B$5,0)+1))</f>
        <v/>
      </c>
    </row>
    <row r="233">
      <c r="A233" s="15" t="str">
        <f>IF(Colaboradores!A199="","",Colaboradores!A199&amp;" · "&amp;Colaboradores!B199)</f>
        <v/>
      </c>
      <c r="B233" s="15" t="str">
        <f>IF(A233="","",SUMIFS(Jornada!$I$6:$I$300,Jornada!$B$6:$B$300,Colaboradores!A199,Jornada!$A$6:$A$300,"&gt;="&amp;EOMONTH($B$5,-1)+1,Jornada!$A$6:$A$300,"&lt;"&amp;EOMONTH($B$5,0)+1))</f>
        <v/>
      </c>
      <c r="C233" s="15" t="str">
        <f>IF(A233="","",SUMIFS(Jornada!$K$6:$K$300,Jornada!$B$6:$B$300,Colaboradores!A199,Jornada!$A$6:$A$300,"&gt;="&amp;EOMONTH($B$5,-1)+1,Jornada!$A$6:$A$300,"&lt;"&amp;EOMONTH($B$5,0)+1))</f>
        <v/>
      </c>
      <c r="D233" s="4" t="s">
        <v>80</v>
      </c>
      <c r="E233" s="15" t="str">
        <f>IF(Projetos!B199="","",Projetos!B199)</f>
        <v/>
      </c>
      <c r="F233" s="15" t="str">
        <f>IF(E233="","",SUMIFS(Apontamentos!$M$6:$M$400,Apontamentos!$D$6:$D$400,E233,Apontamentos!$A$6:$A$400,"&gt;="&amp;EOMONTH($B$5,-1)+1,Apontamentos!$A$6:$A$400,"&lt;"&amp;EOMONTH($B$5,0)+1))</f>
        <v/>
      </c>
      <c r="G233" s="15" t="str">
        <f>IF(E233="","",SUMIFS(Apontamentos!$I$6:$I$400,Apontamentos!$D$6:$D$400,E233,Apontamentos!$A$6:$A$400,"&gt;="&amp;EOMONTH($B$5,-1)+1,Apontamentos!$A$6:$A$400,"&lt;"&amp;EOMONTH($B$5,0)+1))</f>
        <v/>
      </c>
    </row>
    <row r="234">
      <c r="A234" s="15" t="str">
        <f>IF(Colaboradores!A200="","",Colaboradores!A200&amp;" · "&amp;Colaboradores!B200)</f>
        <v/>
      </c>
      <c r="B234" s="15" t="str">
        <f>IF(A234="","",SUMIFS(Jornada!$I$6:$I$300,Jornada!$B$6:$B$300,Colaboradores!A200,Jornada!$A$6:$A$300,"&gt;="&amp;EOMONTH($B$5,-1)+1,Jornada!$A$6:$A$300,"&lt;"&amp;EOMONTH($B$5,0)+1))</f>
        <v/>
      </c>
      <c r="C234" s="15" t="str">
        <f>IF(A234="","",SUMIFS(Jornada!$K$6:$K$300,Jornada!$B$6:$B$300,Colaboradores!A200,Jornada!$A$6:$A$300,"&gt;="&amp;EOMONTH($B$5,-1)+1,Jornada!$A$6:$A$300,"&lt;"&amp;EOMONTH($B$5,0)+1))</f>
        <v/>
      </c>
      <c r="D234" s="4" t="s">
        <v>80</v>
      </c>
      <c r="E234" s="15" t="str">
        <f>IF(Projetos!B200="","",Projetos!B200)</f>
        <v/>
      </c>
      <c r="F234" s="15" t="str">
        <f>IF(E234="","",SUMIFS(Apontamentos!$M$6:$M$400,Apontamentos!$D$6:$D$400,E234,Apontamentos!$A$6:$A$400,"&gt;="&amp;EOMONTH($B$5,-1)+1,Apontamentos!$A$6:$A$400,"&lt;"&amp;EOMONTH($B$5,0)+1))</f>
        <v/>
      </c>
      <c r="G234" s="15" t="str">
        <f>IF(E234="","",SUMIFS(Apontamentos!$I$6:$I$400,Apontamentos!$D$6:$D$400,E234,Apontamentos!$A$6:$A$400,"&gt;="&amp;EOMONTH($B$5,-1)+1,Apontamentos!$A$6:$A$400,"&lt;"&amp;EOMONTH($B$5,0)+1))</f>
        <v/>
      </c>
    </row>
  </sheetData>
  <mergeCells count="14">
    <mergeCell ref="A9:C11"/>
    <mergeCell ref="D9:F11"/>
    <mergeCell ref="G9:I11"/>
    <mergeCell ref="J9:L11"/>
    <mergeCell ref="M9:N11"/>
    <mergeCell ref="A28:G28"/>
    <mergeCell ref="A29:G36"/>
    <mergeCell ref="A1:N2"/>
    <mergeCell ref="A3:N3"/>
    <mergeCell ref="A8:C8"/>
    <mergeCell ref="D8:F8"/>
    <mergeCell ref="G8:I8"/>
    <mergeCell ref="J8:L8"/>
    <mergeCell ref="M8:N8"/>
  </mergeCells>
  <dataValidations>
    <dataValidation type="custom" allowBlank="1" showErrorMessage="1" sqref="B5">
      <formula1>OR(NOT(ISERROR(DATEVALUE(B5))), AND(ISNUMBER(B5), LEFT(CELL("format", B5))="D"))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2.0"/>
    <col customWidth="1" min="2" max="2" width="10.75"/>
    <col customWidth="1" min="3" max="3" width="20.75"/>
    <col customWidth="1" min="4" max="4" width="11.38"/>
    <col customWidth="1" min="5" max="6" width="13.25"/>
    <col customWidth="1" min="7" max="7" width="11.38"/>
    <col customWidth="1" min="8" max="8" width="13.25"/>
    <col customWidth="1" min="9" max="9" width="14.5"/>
    <col customWidth="1" min="10" max="10" width="13.88"/>
    <col customWidth="1" min="11" max="13" width="12.0"/>
    <col customWidth="1" min="14" max="14" width="13.88"/>
    <col customWidth="1" min="15" max="15" width="27.63"/>
  </cols>
  <sheetData>
    <row r="1">
      <c r="A1" s="1" t="s">
        <v>1</v>
      </c>
    </row>
    <row r="3">
      <c r="A3" s="2" t="s">
        <v>3</v>
      </c>
    </row>
    <row r="5">
      <c r="A5" s="3" t="s">
        <v>5</v>
      </c>
      <c r="B5" s="3" t="s">
        <v>7</v>
      </c>
      <c r="C5" s="3" t="s">
        <v>8</v>
      </c>
      <c r="D5" s="3" t="s">
        <v>9</v>
      </c>
      <c r="E5" s="3" t="s">
        <v>11</v>
      </c>
      <c r="F5" s="3" t="s">
        <v>13</v>
      </c>
      <c r="G5" s="3" t="s">
        <v>16</v>
      </c>
      <c r="H5" s="3" t="s">
        <v>19</v>
      </c>
      <c r="I5" s="3" t="s">
        <v>21</v>
      </c>
      <c r="J5" s="3" t="s">
        <v>24</v>
      </c>
      <c r="K5" s="3" t="s">
        <v>27</v>
      </c>
      <c r="L5" s="3" t="s">
        <v>28</v>
      </c>
      <c r="M5" s="3" t="s">
        <v>30</v>
      </c>
      <c r="N5" s="3" t="s">
        <v>32</v>
      </c>
      <c r="O5" s="3" t="s">
        <v>31</v>
      </c>
      <c r="P5" s="4" t="s">
        <v>34</v>
      </c>
    </row>
    <row r="6">
      <c r="A6" s="9">
        <f>Configuracoes!$B$6</f>
        <v>46296</v>
      </c>
      <c r="B6" s="5" t="s">
        <v>35</v>
      </c>
      <c r="C6" s="10" t="str">
        <f>IF(B6="","",IFERROR(VLOOKUP(B6,Colaboradores!$A$6:$B$200,2,FALSE),""))</f>
        <v>Ana Souza</v>
      </c>
      <c r="D6" s="11">
        <v>0.3333333333333333</v>
      </c>
      <c r="E6" s="11">
        <v>0.5</v>
      </c>
      <c r="F6" s="11">
        <v>0.5416666666666666</v>
      </c>
      <c r="G6" s="11">
        <v>0.7416666666666667</v>
      </c>
      <c r="H6" s="12">
        <f t="shared" ref="H6:H300" si="1">IF(N6&lt;&gt;"OK","",IF(E6="",0,MOD(F6-E6,1)*24))</f>
        <v>1</v>
      </c>
      <c r="I6" s="12">
        <f t="shared" ref="I6:I300" si="2">IF(N6&lt;&gt;"OK","",ROUND(MOD(G6-D6,1)*24-H6,10))</f>
        <v>8.8</v>
      </c>
      <c r="J6" s="12">
        <f>IF(N6&lt;&gt;"OK","",IF(COUNTIFS(Colaboradores!$A$6:$A$200,B6,Colaboradores!$F$6:$F$200,"")=1,Configuracoes!$B$7,VLOOKUP(B6,Colaboradores!$A$6:$F$200,6,FALSE)))</f>
        <v>8.8</v>
      </c>
      <c r="K6" s="12">
        <f t="shared" ref="K6:K300" si="3">IF(N6&lt;&gt;"OK","",I6-J6)</f>
        <v>0</v>
      </c>
      <c r="L6" s="12">
        <f t="shared" ref="L6:L300" si="4">IF(N6&lt;&gt;"OK","",MAX(0,K6))</f>
        <v>0</v>
      </c>
      <c r="M6" s="12">
        <f t="shared" ref="M6:M300" si="5">IF(N6&lt;&gt;"OK","",MAX(0,-K6))</f>
        <v>0</v>
      </c>
      <c r="N6" s="10" t="str">
        <f>IF(AND(A6="",B6="",D6="",E6="",F6="",G6=""),"",IF(OR(A6="",B6="",D6="",G6="",AND(E6="",F6&lt;&gt;""),AND(E6&lt;&gt;"",F6="")),"INCOMPLETO",IFERROR(IF(OR(NOT(ISNUMBER(A6)),A6&lt;=0,A6&lt;&gt;INT(A6),COUNTIF(Colaboradores!$A$6:$A$200,B6)&lt;&gt;1,C6="",COUNTIFS($A$6:$A$300,A6,$B$6:$B$300,B6)&lt;&gt;1,NOT(ISNUMBER(D6)),D6&lt;0,D6&gt;=1,NOT(ISNUMBER(G6)),G6&lt;0,G6&gt;=1,AND(E6&lt;&gt;"",OR(NOT(ISNUMBER(E6)),E6&lt;0,E6&gt;=1,NOT(ISNUMBER(F6)),F6&lt;0,F6&gt;=1,MOD(E6-D6,1)&gt;MOD(G6-D6,1),MOD(F6-D6,1)&gt;MOD(G6-D6,1),MOD(F6-D6,1)&lt;MOD(E6-D6,1))),NOT(ISNUMBER(IFERROR(IF(COUNTIFS(Colaboradores!$A$6:$A$200,B6,Colaboradores!$F$6:$F$200,"")=1,Configuracoes!$B$7,VLOOKUP(B6,Colaboradores!$A$6:$F$200,6,FALSE)),0))),IFERROR(IF(COUNTIFS(Colaboradores!$A$6:$A$200,B6,Colaboradores!$F$6:$F$200,"")=1,Configuracoes!$B$7,VLOOKUP(B6,Colaboradores!$A$6:$F$200,6,FALSE)),0)&lt;0),"VERIFICAR","OK"),"VERIFICAR")))</f>
        <v>OK</v>
      </c>
      <c r="O6" s="6" t="s">
        <v>41</v>
      </c>
      <c r="P6" s="15">
        <f>IF(N6&lt;&gt;"OK","",MAX(0,I6-SUMIFS(Apontamentos!$M$6:$M$400,Apontamentos!$A$6:$A$400,A6,Apontamentos!$B$6:$B$400,B6)))</f>
        <v>0</v>
      </c>
    </row>
    <row r="7">
      <c r="A7" s="9">
        <f>Configuracoes!$B$6+1</f>
        <v>46297</v>
      </c>
      <c r="B7" s="5" t="s">
        <v>49</v>
      </c>
      <c r="C7" s="10" t="str">
        <f>IF(B7="","",IFERROR(VLOOKUP(B7,Colaboradores!$A$6:$B$200,2,FALSE),""))</f>
        <v>Diego Alves</v>
      </c>
      <c r="D7" s="11">
        <v>0.3541666666666667</v>
      </c>
      <c r="E7" s="11">
        <v>0.5</v>
      </c>
      <c r="F7" s="11">
        <v>0.5416666666666666</v>
      </c>
      <c r="G7" s="11">
        <v>0.7604166666666666</v>
      </c>
      <c r="H7" s="12">
        <f t="shared" si="1"/>
        <v>1</v>
      </c>
      <c r="I7" s="12">
        <f t="shared" si="2"/>
        <v>8.75</v>
      </c>
      <c r="J7" s="12">
        <f>IF(N7&lt;&gt;"OK","",IF(COUNTIFS(Colaboradores!$A$6:$A$200,B7,Colaboradores!$F$6:$F$200,"")=1,Configuracoes!$B$7,VLOOKUP(B7,Colaboradores!$A$6:$F$200,6,FALSE)))</f>
        <v>8</v>
      </c>
      <c r="K7" s="12">
        <f t="shared" si="3"/>
        <v>0.75</v>
      </c>
      <c r="L7" s="12">
        <f t="shared" si="4"/>
        <v>0.75</v>
      </c>
      <c r="M7" s="12">
        <f t="shared" si="5"/>
        <v>0</v>
      </c>
      <c r="N7" s="10" t="str">
        <f>IF(AND(A7="",B7="",D7="",E7="",F7="",G7=""),"",IF(OR(A7="",B7="",D7="",G7="",AND(E7="",F7&lt;&gt;""),AND(E7&lt;&gt;"",F7="")),"INCOMPLETO",IFERROR(IF(OR(NOT(ISNUMBER(A7)),A7&lt;=0,A7&lt;&gt;INT(A7),COUNTIF(Colaboradores!$A$6:$A$200,B7)&lt;&gt;1,C7="",COUNTIFS($A$6:$A$300,A7,$B$6:$B$300,B7)&lt;&gt;1,NOT(ISNUMBER(D7)),D7&lt;0,D7&gt;=1,NOT(ISNUMBER(G7)),G7&lt;0,G7&gt;=1,AND(E7&lt;&gt;"",OR(NOT(ISNUMBER(E7)),E7&lt;0,E7&gt;=1,NOT(ISNUMBER(F7)),F7&lt;0,F7&gt;=1,MOD(E7-D7,1)&gt;MOD(G7-D7,1),MOD(F7-D7,1)&gt;MOD(G7-D7,1),MOD(F7-D7,1)&lt;MOD(E7-D7,1))),NOT(ISNUMBER(IFERROR(IF(COUNTIFS(Colaboradores!$A$6:$A$200,B7,Colaboradores!$F$6:$F$200,"")=1,Configuracoes!$B$7,VLOOKUP(B7,Colaboradores!$A$6:$F$200,6,FALSE)),0))),IFERROR(IF(COUNTIFS(Colaboradores!$A$6:$A$200,B7,Colaboradores!$F$6:$F$200,"")=1,Configuracoes!$B$7,VLOOKUP(B7,Colaboradores!$A$6:$F$200,6,FALSE)),0)&lt;0),"VERIFICAR","OK"),"VERIFICAR")))</f>
        <v>OK</v>
      </c>
      <c r="O7" s="6" t="s">
        <v>41</v>
      </c>
      <c r="P7" s="15">
        <f>IF(N7&lt;&gt;"OK","",MAX(0,I7-SUMIFS(Apontamentos!$M$6:$M$400,Apontamentos!$A$6:$A$400,A7,Apontamentos!$B$6:$B$400,B7)))</f>
        <v>0</v>
      </c>
    </row>
    <row r="8">
      <c r="A8" s="9">
        <f>Configuracoes!$B$6+2</f>
        <v>46298</v>
      </c>
      <c r="B8" s="5" t="s">
        <v>42</v>
      </c>
      <c r="C8" s="10" t="str">
        <f>IF(B8="","",IFERROR(VLOOKUP(B8,Colaboradores!$A$6:$B$200,2,FALSE),""))</f>
        <v>Bruno Lima</v>
      </c>
      <c r="D8" s="11">
        <v>0.3125</v>
      </c>
      <c r="E8" s="11">
        <v>0.5</v>
      </c>
      <c r="F8" s="11">
        <v>0.5416666666666666</v>
      </c>
      <c r="G8" s="11">
        <v>0.7083333333333334</v>
      </c>
      <c r="H8" s="12">
        <f t="shared" si="1"/>
        <v>1</v>
      </c>
      <c r="I8" s="12">
        <f t="shared" si="2"/>
        <v>8.5</v>
      </c>
      <c r="J8" s="12">
        <f>IF(N8&lt;&gt;"OK","",IF(COUNTIFS(Colaboradores!$A$6:$A$200,B8,Colaboradores!$F$6:$F$200,"")=1,Configuracoes!$B$7,VLOOKUP(B8,Colaboradores!$A$6:$F$200,6,FALSE)))</f>
        <v>8.8</v>
      </c>
      <c r="K8" s="12">
        <f t="shared" si="3"/>
        <v>-0.3</v>
      </c>
      <c r="L8" s="12">
        <f t="shared" si="4"/>
        <v>0</v>
      </c>
      <c r="M8" s="12">
        <f t="shared" si="5"/>
        <v>0.3</v>
      </c>
      <c r="N8" s="10" t="str">
        <f>IF(AND(A8="",B8="",D8="",E8="",F8="",G8=""),"",IF(OR(A8="",B8="",D8="",G8="",AND(E8="",F8&lt;&gt;""),AND(E8&lt;&gt;"",F8="")),"INCOMPLETO",IFERROR(IF(OR(NOT(ISNUMBER(A8)),A8&lt;=0,A8&lt;&gt;INT(A8),COUNTIF(Colaboradores!$A$6:$A$200,B8)&lt;&gt;1,C8="",COUNTIFS($A$6:$A$300,A8,$B$6:$B$300,B8)&lt;&gt;1,NOT(ISNUMBER(D8)),D8&lt;0,D8&gt;=1,NOT(ISNUMBER(G8)),G8&lt;0,G8&gt;=1,AND(E8&lt;&gt;"",OR(NOT(ISNUMBER(E8)),E8&lt;0,E8&gt;=1,NOT(ISNUMBER(F8)),F8&lt;0,F8&gt;=1,MOD(E8-D8,1)&gt;MOD(G8-D8,1),MOD(F8-D8,1)&gt;MOD(G8-D8,1),MOD(F8-D8,1)&lt;MOD(E8-D8,1))),NOT(ISNUMBER(IFERROR(IF(COUNTIFS(Colaboradores!$A$6:$A$200,B8,Colaboradores!$F$6:$F$200,"")=1,Configuracoes!$B$7,VLOOKUP(B8,Colaboradores!$A$6:$F$200,6,FALSE)),0))),IFERROR(IF(COUNTIFS(Colaboradores!$A$6:$A$200,B8,Colaboradores!$F$6:$F$200,"")=1,Configuracoes!$B$7,VLOOKUP(B8,Colaboradores!$A$6:$F$200,6,FALSE)),0)&lt;0),"VERIFICAR","OK"),"VERIFICAR")))</f>
        <v>OK</v>
      </c>
      <c r="O8" s="6" t="s">
        <v>41</v>
      </c>
      <c r="P8" s="15">
        <f>IF(N8&lt;&gt;"OK","",MAX(0,I8-SUMIFS(Apontamentos!$M$6:$M$400,Apontamentos!$A$6:$A$400,A8,Apontamentos!$B$6:$B$400,B8)))</f>
        <v>0</v>
      </c>
    </row>
    <row r="9">
      <c r="A9" s="9">
        <f>Configuracoes!$B$6+3</f>
        <v>46299</v>
      </c>
      <c r="B9" s="5" t="s">
        <v>54</v>
      </c>
      <c r="C9" s="10" t="str">
        <f>IF(B9="","",IFERROR(VLOOKUP(B9,Colaboradores!$A$6:$B$200,2,FALSE),""))</f>
        <v>Elisa Rocha</v>
      </c>
      <c r="D9" s="11">
        <v>0.3333333333333333</v>
      </c>
      <c r="E9" s="11">
        <v>0.5</v>
      </c>
      <c r="F9" s="11">
        <v>0.5416666666666666</v>
      </c>
      <c r="G9" s="11">
        <v>0.7916666666666666</v>
      </c>
      <c r="H9" s="12">
        <f t="shared" si="1"/>
        <v>1</v>
      </c>
      <c r="I9" s="12">
        <f t="shared" si="2"/>
        <v>10</v>
      </c>
      <c r="J9" s="12">
        <f>IF(N9&lt;&gt;"OK","",IF(COUNTIFS(Colaboradores!$A$6:$A$200,B9,Colaboradores!$F$6:$F$200,"")=1,Configuracoes!$B$7,VLOOKUP(B9,Colaboradores!$A$6:$F$200,6,FALSE)))</f>
        <v>8.8</v>
      </c>
      <c r="K9" s="12">
        <f t="shared" si="3"/>
        <v>1.2</v>
      </c>
      <c r="L9" s="12">
        <f t="shared" si="4"/>
        <v>1.2</v>
      </c>
      <c r="M9" s="12">
        <f t="shared" si="5"/>
        <v>0</v>
      </c>
      <c r="N9" s="10" t="str">
        <f>IF(AND(A9="",B9="",D9="",E9="",F9="",G9=""),"",IF(OR(A9="",B9="",D9="",G9="",AND(E9="",F9&lt;&gt;""),AND(E9&lt;&gt;"",F9="")),"INCOMPLETO",IFERROR(IF(OR(NOT(ISNUMBER(A9)),A9&lt;=0,A9&lt;&gt;INT(A9),COUNTIF(Colaboradores!$A$6:$A$200,B9)&lt;&gt;1,C9="",COUNTIFS($A$6:$A$300,A9,$B$6:$B$300,B9)&lt;&gt;1,NOT(ISNUMBER(D9)),D9&lt;0,D9&gt;=1,NOT(ISNUMBER(G9)),G9&lt;0,G9&gt;=1,AND(E9&lt;&gt;"",OR(NOT(ISNUMBER(E9)),E9&lt;0,E9&gt;=1,NOT(ISNUMBER(F9)),F9&lt;0,F9&gt;=1,MOD(E9-D9,1)&gt;MOD(G9-D9,1),MOD(F9-D9,1)&gt;MOD(G9-D9,1),MOD(F9-D9,1)&lt;MOD(E9-D9,1))),NOT(ISNUMBER(IFERROR(IF(COUNTIFS(Colaboradores!$A$6:$A$200,B9,Colaboradores!$F$6:$F$200,"")=1,Configuracoes!$B$7,VLOOKUP(B9,Colaboradores!$A$6:$F$200,6,FALSE)),0))),IFERROR(IF(COUNTIFS(Colaboradores!$A$6:$A$200,B9,Colaboradores!$F$6:$F$200,"")=1,Configuracoes!$B$7,VLOOKUP(B9,Colaboradores!$A$6:$F$200,6,FALSE)),0)&lt;0),"VERIFICAR","OK"),"VERIFICAR")))</f>
        <v>OK</v>
      </c>
      <c r="O9" s="6" t="s">
        <v>41</v>
      </c>
      <c r="P9" s="15">
        <f>IF(N9&lt;&gt;"OK","",MAX(0,I9-SUMIFS(Apontamentos!$M$6:$M$400,Apontamentos!$A$6:$A$400,A9,Apontamentos!$B$6:$B$400,B9)))</f>
        <v>0</v>
      </c>
    </row>
    <row r="10">
      <c r="A10" s="9">
        <f>Configuracoes!$B$6+4</f>
        <v>46300</v>
      </c>
      <c r="B10" s="5" t="s">
        <v>46</v>
      </c>
      <c r="C10" s="10" t="str">
        <f>IF(B10="","",IFERROR(VLOOKUP(B10,Colaboradores!$A$6:$B$200,2,FALSE),""))</f>
        <v>Carla Mendes</v>
      </c>
      <c r="D10" s="11">
        <v>0.3333333333333333</v>
      </c>
      <c r="E10" s="11">
        <v>0.5</v>
      </c>
      <c r="F10" s="11">
        <v>0.5416666666666666</v>
      </c>
      <c r="G10" s="11">
        <v>0.6875</v>
      </c>
      <c r="H10" s="12">
        <f t="shared" si="1"/>
        <v>1</v>
      </c>
      <c r="I10" s="12">
        <f t="shared" si="2"/>
        <v>7.5</v>
      </c>
      <c r="J10" s="12">
        <f>IF(N10&lt;&gt;"OK","",IF(COUNTIFS(Colaboradores!$A$6:$A$200,B10,Colaboradores!$F$6:$F$200,"")=1,Configuracoes!$B$7,VLOOKUP(B10,Colaboradores!$A$6:$F$200,6,FALSE)))</f>
        <v>8.8</v>
      </c>
      <c r="K10" s="12">
        <f t="shared" si="3"/>
        <v>-1.3</v>
      </c>
      <c r="L10" s="12">
        <f t="shared" si="4"/>
        <v>0</v>
      </c>
      <c r="M10" s="12">
        <f t="shared" si="5"/>
        <v>1.3</v>
      </c>
      <c r="N10" s="10" t="str">
        <f>IF(AND(A10="",B10="",D10="",E10="",F10="",G10=""),"",IF(OR(A10="",B10="",D10="",G10="",AND(E10="",F10&lt;&gt;""),AND(E10&lt;&gt;"",F10="")),"INCOMPLETO",IFERROR(IF(OR(NOT(ISNUMBER(A10)),A10&lt;=0,A10&lt;&gt;INT(A10),COUNTIF(Colaboradores!$A$6:$A$200,B10)&lt;&gt;1,C10="",COUNTIFS($A$6:$A$300,A10,$B$6:$B$300,B10)&lt;&gt;1,NOT(ISNUMBER(D10)),D10&lt;0,D10&gt;=1,NOT(ISNUMBER(G10)),G10&lt;0,G10&gt;=1,AND(E10&lt;&gt;"",OR(NOT(ISNUMBER(E10)),E10&lt;0,E10&gt;=1,NOT(ISNUMBER(F10)),F10&lt;0,F10&gt;=1,MOD(E10-D10,1)&gt;MOD(G10-D10,1),MOD(F10-D10,1)&gt;MOD(G10-D10,1),MOD(F10-D10,1)&lt;MOD(E10-D10,1))),NOT(ISNUMBER(IFERROR(IF(COUNTIFS(Colaboradores!$A$6:$A$200,B10,Colaboradores!$F$6:$F$200,"")=1,Configuracoes!$B$7,VLOOKUP(B10,Colaboradores!$A$6:$F$200,6,FALSE)),0))),IFERROR(IF(COUNTIFS(Colaboradores!$A$6:$A$200,B10,Colaboradores!$F$6:$F$200,"")=1,Configuracoes!$B$7,VLOOKUP(B10,Colaboradores!$A$6:$F$200,6,FALSE)),0)&lt;0),"VERIFICAR","OK"),"VERIFICAR")))</f>
        <v>OK</v>
      </c>
      <c r="O10" s="6" t="s">
        <v>41</v>
      </c>
      <c r="P10" s="15">
        <f>IF(N10&lt;&gt;"OK","",MAX(0,I10-SUMIFS(Apontamentos!$M$6:$M$400,Apontamentos!$A$6:$A$400,A10,Apontamentos!$B$6:$B$400,B10)))</f>
        <v>0</v>
      </c>
    </row>
    <row r="11">
      <c r="A11" s="9">
        <f>Configuracoes!$B$6+7</f>
        <v>46303</v>
      </c>
      <c r="B11" s="5" t="s">
        <v>49</v>
      </c>
      <c r="C11" s="10" t="str">
        <f>IF(B11="","",IFERROR(VLOOKUP(B11,Colaboradores!$A$6:$B$200,2,FALSE),""))</f>
        <v>Diego Alves</v>
      </c>
      <c r="D11" s="11">
        <v>0.375</v>
      </c>
      <c r="E11" s="11"/>
      <c r="F11" s="11"/>
      <c r="G11" s="11">
        <v>0.7083333333333334</v>
      </c>
      <c r="H11" s="12">
        <f t="shared" si="1"/>
        <v>0</v>
      </c>
      <c r="I11" s="12">
        <f t="shared" si="2"/>
        <v>8</v>
      </c>
      <c r="J11" s="12">
        <f>IF(N11&lt;&gt;"OK","",IF(COUNTIFS(Colaboradores!$A$6:$A$200,B11,Colaboradores!$F$6:$F$200,"")=1,Configuracoes!$B$7,VLOOKUP(B11,Colaboradores!$A$6:$F$200,6,FALSE)))</f>
        <v>8</v>
      </c>
      <c r="K11" s="12">
        <f t="shared" si="3"/>
        <v>0</v>
      </c>
      <c r="L11" s="12">
        <f t="shared" si="4"/>
        <v>0</v>
      </c>
      <c r="M11" s="12">
        <f t="shared" si="5"/>
        <v>0</v>
      </c>
      <c r="N11" s="10" t="str">
        <f>IF(AND(A11="",B11="",D11="",E11="",F11="",G11=""),"",IF(OR(A11="",B11="",D11="",G11="",AND(E11="",F11&lt;&gt;""),AND(E11&lt;&gt;"",F11="")),"INCOMPLETO",IFERROR(IF(OR(NOT(ISNUMBER(A11)),A11&lt;=0,A11&lt;&gt;INT(A11),COUNTIF(Colaboradores!$A$6:$A$200,B11)&lt;&gt;1,C11="",COUNTIFS($A$6:$A$300,A11,$B$6:$B$300,B11)&lt;&gt;1,NOT(ISNUMBER(D11)),D11&lt;0,D11&gt;=1,NOT(ISNUMBER(G11)),G11&lt;0,G11&gt;=1,AND(E11&lt;&gt;"",OR(NOT(ISNUMBER(E11)),E11&lt;0,E11&gt;=1,NOT(ISNUMBER(F11)),F11&lt;0,F11&gt;=1,MOD(E11-D11,1)&gt;MOD(G11-D11,1),MOD(F11-D11,1)&gt;MOD(G11-D11,1),MOD(F11-D11,1)&lt;MOD(E11-D11,1))),NOT(ISNUMBER(IFERROR(IF(COUNTIFS(Colaboradores!$A$6:$A$200,B11,Colaboradores!$F$6:$F$200,"")=1,Configuracoes!$B$7,VLOOKUP(B11,Colaboradores!$A$6:$F$200,6,FALSE)),0))),IFERROR(IF(COUNTIFS(Colaboradores!$A$6:$A$200,B11,Colaboradores!$F$6:$F$200,"")=1,Configuracoes!$B$7,VLOOKUP(B11,Colaboradores!$A$6:$F$200,6,FALSE)),0)&lt;0),"VERIFICAR","OK"),"VERIFICAR")))</f>
        <v>OK</v>
      </c>
      <c r="O11" s="6" t="s">
        <v>41</v>
      </c>
      <c r="P11" s="15">
        <f>IF(N11&lt;&gt;"OK","",MAX(0,I11-SUMIFS(Apontamentos!$M$6:$M$400,Apontamentos!$A$6:$A$400,A11,Apontamentos!$B$6:$B$400,B11)))</f>
        <v>0</v>
      </c>
    </row>
    <row r="12">
      <c r="A12" s="9"/>
      <c r="B12" s="6"/>
      <c r="C12" s="10" t="str">
        <f>IF(B12="","",IFERROR(VLOOKUP(B12,Colaboradores!$A$6:$B$200,2,FALSE),""))</f>
        <v/>
      </c>
      <c r="D12" s="11"/>
      <c r="E12" s="11"/>
      <c r="F12" s="11"/>
      <c r="G12" s="11"/>
      <c r="H12" s="12" t="str">
        <f t="shared" si="1"/>
        <v/>
      </c>
      <c r="I12" s="12" t="str">
        <f t="shared" si="2"/>
        <v/>
      </c>
      <c r="J12" s="12" t="str">
        <f>IF(N12&lt;&gt;"OK","",IF(COUNTIFS(Colaboradores!$A$6:$A$200,B12,Colaboradores!$F$6:$F$200,"")=1,Configuracoes!$B$7,VLOOKUP(B12,Colaboradores!$A$6:$F$200,6,FALSE)))</f>
        <v/>
      </c>
      <c r="K12" s="12" t="str">
        <f t="shared" si="3"/>
        <v/>
      </c>
      <c r="L12" s="12" t="str">
        <f t="shared" si="4"/>
        <v/>
      </c>
      <c r="M12" s="12" t="str">
        <f t="shared" si="5"/>
        <v/>
      </c>
      <c r="N12" s="10" t="str">
        <f>IF(AND(A12="",B12="",D12="",E12="",F12="",G12=""),"",IF(OR(A12="",B12="",D12="",G12="",AND(E12="",F12&lt;&gt;""),AND(E12&lt;&gt;"",F12="")),"INCOMPLETO",IFERROR(IF(OR(NOT(ISNUMBER(A12)),A12&lt;=0,A12&lt;&gt;INT(A12),COUNTIF(Colaboradores!$A$6:$A$200,B12)&lt;&gt;1,C12="",COUNTIFS($A$6:$A$300,A12,$B$6:$B$300,B12)&lt;&gt;1,NOT(ISNUMBER(D12)),D12&lt;0,D12&gt;=1,NOT(ISNUMBER(G12)),G12&lt;0,G12&gt;=1,AND(E12&lt;&gt;"",OR(NOT(ISNUMBER(E12)),E12&lt;0,E12&gt;=1,NOT(ISNUMBER(F12)),F12&lt;0,F12&gt;=1,MOD(E12-D12,1)&gt;MOD(G12-D12,1),MOD(F12-D12,1)&gt;MOD(G12-D12,1),MOD(F12-D12,1)&lt;MOD(E12-D12,1))),NOT(ISNUMBER(IFERROR(IF(COUNTIFS(Colaboradores!$A$6:$A$200,B12,Colaboradores!$F$6:$F$200,"")=1,Configuracoes!$B$7,VLOOKUP(B12,Colaboradores!$A$6:$F$200,6,FALSE)),0))),IFERROR(IF(COUNTIFS(Colaboradores!$A$6:$A$200,B12,Colaboradores!$F$6:$F$200,"")=1,Configuracoes!$B$7,VLOOKUP(B12,Colaboradores!$A$6:$F$200,6,FALSE)),0)&lt;0),"VERIFICAR","OK"),"VERIFICAR")))</f>
        <v/>
      </c>
      <c r="O12" s="6"/>
      <c r="P12" s="15" t="str">
        <f>IF(N12&lt;&gt;"OK","",MAX(0,I12-SUMIFS(Apontamentos!$M$6:$M$400,Apontamentos!$A$6:$A$400,A12,Apontamentos!$B$6:$B$400,B12)))</f>
        <v/>
      </c>
    </row>
    <row r="13">
      <c r="A13" s="9"/>
      <c r="B13" s="6"/>
      <c r="C13" s="10" t="str">
        <f>IF(B13="","",IFERROR(VLOOKUP(B13,Colaboradores!$A$6:$B$200,2,FALSE),""))</f>
        <v/>
      </c>
      <c r="D13" s="11"/>
      <c r="E13" s="11"/>
      <c r="F13" s="11"/>
      <c r="G13" s="11"/>
      <c r="H13" s="12" t="str">
        <f t="shared" si="1"/>
        <v/>
      </c>
      <c r="I13" s="12" t="str">
        <f t="shared" si="2"/>
        <v/>
      </c>
      <c r="J13" s="12" t="str">
        <f>IF(N13&lt;&gt;"OK","",IF(COUNTIFS(Colaboradores!$A$6:$A$200,B13,Colaboradores!$F$6:$F$200,"")=1,Configuracoes!$B$7,VLOOKUP(B13,Colaboradores!$A$6:$F$200,6,FALSE)))</f>
        <v/>
      </c>
      <c r="K13" s="12" t="str">
        <f t="shared" si="3"/>
        <v/>
      </c>
      <c r="L13" s="12" t="str">
        <f t="shared" si="4"/>
        <v/>
      </c>
      <c r="M13" s="12" t="str">
        <f t="shared" si="5"/>
        <v/>
      </c>
      <c r="N13" s="10" t="str">
        <f>IF(AND(A13="",B13="",D13="",E13="",F13="",G13=""),"",IF(OR(A13="",B13="",D13="",G13="",AND(E13="",F13&lt;&gt;""),AND(E13&lt;&gt;"",F13="")),"INCOMPLETO",IFERROR(IF(OR(NOT(ISNUMBER(A13)),A13&lt;=0,A13&lt;&gt;INT(A13),COUNTIF(Colaboradores!$A$6:$A$200,B13)&lt;&gt;1,C13="",COUNTIFS($A$6:$A$300,A13,$B$6:$B$300,B13)&lt;&gt;1,NOT(ISNUMBER(D13)),D13&lt;0,D13&gt;=1,NOT(ISNUMBER(G13)),G13&lt;0,G13&gt;=1,AND(E13&lt;&gt;"",OR(NOT(ISNUMBER(E13)),E13&lt;0,E13&gt;=1,NOT(ISNUMBER(F13)),F13&lt;0,F13&gt;=1,MOD(E13-D13,1)&gt;MOD(G13-D13,1),MOD(F13-D13,1)&gt;MOD(G13-D13,1),MOD(F13-D13,1)&lt;MOD(E13-D13,1))),NOT(ISNUMBER(IFERROR(IF(COUNTIFS(Colaboradores!$A$6:$A$200,B13,Colaboradores!$F$6:$F$200,"")=1,Configuracoes!$B$7,VLOOKUP(B13,Colaboradores!$A$6:$F$200,6,FALSE)),0))),IFERROR(IF(COUNTIFS(Colaboradores!$A$6:$A$200,B13,Colaboradores!$F$6:$F$200,"")=1,Configuracoes!$B$7,VLOOKUP(B13,Colaboradores!$A$6:$F$200,6,FALSE)),0)&lt;0),"VERIFICAR","OK"),"VERIFICAR")))</f>
        <v/>
      </c>
      <c r="O13" s="6"/>
      <c r="P13" s="15" t="str">
        <f>IF(N13&lt;&gt;"OK","",MAX(0,I13-SUMIFS(Apontamentos!$M$6:$M$400,Apontamentos!$A$6:$A$400,A13,Apontamentos!$B$6:$B$400,B13)))</f>
        <v/>
      </c>
    </row>
    <row r="14">
      <c r="A14" s="9"/>
      <c r="B14" s="6"/>
      <c r="C14" s="10" t="str">
        <f>IF(B14="","",IFERROR(VLOOKUP(B14,Colaboradores!$A$6:$B$200,2,FALSE),""))</f>
        <v/>
      </c>
      <c r="D14" s="11"/>
      <c r="E14" s="11"/>
      <c r="F14" s="11"/>
      <c r="G14" s="11"/>
      <c r="H14" s="12" t="str">
        <f t="shared" si="1"/>
        <v/>
      </c>
      <c r="I14" s="12" t="str">
        <f t="shared" si="2"/>
        <v/>
      </c>
      <c r="J14" s="12" t="str">
        <f>IF(N14&lt;&gt;"OK","",IF(COUNTIFS(Colaboradores!$A$6:$A$200,B14,Colaboradores!$F$6:$F$200,"")=1,Configuracoes!$B$7,VLOOKUP(B14,Colaboradores!$A$6:$F$200,6,FALSE)))</f>
        <v/>
      </c>
      <c r="K14" s="12" t="str">
        <f t="shared" si="3"/>
        <v/>
      </c>
      <c r="L14" s="12" t="str">
        <f t="shared" si="4"/>
        <v/>
      </c>
      <c r="M14" s="12" t="str">
        <f t="shared" si="5"/>
        <v/>
      </c>
      <c r="N14" s="10" t="str">
        <f>IF(AND(A14="",B14="",D14="",E14="",F14="",G14=""),"",IF(OR(A14="",B14="",D14="",G14="",AND(E14="",F14&lt;&gt;""),AND(E14&lt;&gt;"",F14="")),"INCOMPLETO",IFERROR(IF(OR(NOT(ISNUMBER(A14)),A14&lt;=0,A14&lt;&gt;INT(A14),COUNTIF(Colaboradores!$A$6:$A$200,B14)&lt;&gt;1,C14="",COUNTIFS($A$6:$A$300,A14,$B$6:$B$300,B14)&lt;&gt;1,NOT(ISNUMBER(D14)),D14&lt;0,D14&gt;=1,NOT(ISNUMBER(G14)),G14&lt;0,G14&gt;=1,AND(E14&lt;&gt;"",OR(NOT(ISNUMBER(E14)),E14&lt;0,E14&gt;=1,NOT(ISNUMBER(F14)),F14&lt;0,F14&gt;=1,MOD(E14-D14,1)&gt;MOD(G14-D14,1),MOD(F14-D14,1)&gt;MOD(G14-D14,1),MOD(F14-D14,1)&lt;MOD(E14-D14,1))),NOT(ISNUMBER(IFERROR(IF(COUNTIFS(Colaboradores!$A$6:$A$200,B14,Colaboradores!$F$6:$F$200,"")=1,Configuracoes!$B$7,VLOOKUP(B14,Colaboradores!$A$6:$F$200,6,FALSE)),0))),IFERROR(IF(COUNTIFS(Colaboradores!$A$6:$A$200,B14,Colaboradores!$F$6:$F$200,"")=1,Configuracoes!$B$7,VLOOKUP(B14,Colaboradores!$A$6:$F$200,6,FALSE)),0)&lt;0),"VERIFICAR","OK"),"VERIFICAR")))</f>
        <v/>
      </c>
      <c r="O14" s="6"/>
      <c r="P14" s="15" t="str">
        <f>IF(N14&lt;&gt;"OK","",MAX(0,I14-SUMIFS(Apontamentos!$M$6:$M$400,Apontamentos!$A$6:$A$400,A14,Apontamentos!$B$6:$B$400,B14)))</f>
        <v/>
      </c>
    </row>
    <row r="15">
      <c r="A15" s="9"/>
      <c r="B15" s="6"/>
      <c r="C15" s="10" t="str">
        <f>IF(B15="","",IFERROR(VLOOKUP(B15,Colaboradores!$A$6:$B$200,2,FALSE),""))</f>
        <v/>
      </c>
      <c r="D15" s="11"/>
      <c r="E15" s="11"/>
      <c r="F15" s="11"/>
      <c r="G15" s="11"/>
      <c r="H15" s="12" t="str">
        <f t="shared" si="1"/>
        <v/>
      </c>
      <c r="I15" s="12" t="str">
        <f t="shared" si="2"/>
        <v/>
      </c>
      <c r="J15" s="12" t="str">
        <f>IF(N15&lt;&gt;"OK","",IF(COUNTIFS(Colaboradores!$A$6:$A$200,B15,Colaboradores!$F$6:$F$200,"")=1,Configuracoes!$B$7,VLOOKUP(B15,Colaboradores!$A$6:$F$200,6,FALSE)))</f>
        <v/>
      </c>
      <c r="K15" s="12" t="str">
        <f t="shared" si="3"/>
        <v/>
      </c>
      <c r="L15" s="12" t="str">
        <f t="shared" si="4"/>
        <v/>
      </c>
      <c r="M15" s="12" t="str">
        <f t="shared" si="5"/>
        <v/>
      </c>
      <c r="N15" s="10" t="str">
        <f>IF(AND(A15="",B15="",D15="",E15="",F15="",G15=""),"",IF(OR(A15="",B15="",D15="",G15="",AND(E15="",F15&lt;&gt;""),AND(E15&lt;&gt;"",F15="")),"INCOMPLETO",IFERROR(IF(OR(NOT(ISNUMBER(A15)),A15&lt;=0,A15&lt;&gt;INT(A15),COUNTIF(Colaboradores!$A$6:$A$200,B15)&lt;&gt;1,C15="",COUNTIFS($A$6:$A$300,A15,$B$6:$B$300,B15)&lt;&gt;1,NOT(ISNUMBER(D15)),D15&lt;0,D15&gt;=1,NOT(ISNUMBER(G15)),G15&lt;0,G15&gt;=1,AND(E15&lt;&gt;"",OR(NOT(ISNUMBER(E15)),E15&lt;0,E15&gt;=1,NOT(ISNUMBER(F15)),F15&lt;0,F15&gt;=1,MOD(E15-D15,1)&gt;MOD(G15-D15,1),MOD(F15-D15,1)&gt;MOD(G15-D15,1),MOD(F15-D15,1)&lt;MOD(E15-D15,1))),NOT(ISNUMBER(IFERROR(IF(COUNTIFS(Colaboradores!$A$6:$A$200,B15,Colaboradores!$F$6:$F$200,"")=1,Configuracoes!$B$7,VLOOKUP(B15,Colaboradores!$A$6:$F$200,6,FALSE)),0))),IFERROR(IF(COUNTIFS(Colaboradores!$A$6:$A$200,B15,Colaboradores!$F$6:$F$200,"")=1,Configuracoes!$B$7,VLOOKUP(B15,Colaboradores!$A$6:$F$200,6,FALSE)),0)&lt;0),"VERIFICAR","OK"),"VERIFICAR")))</f>
        <v/>
      </c>
      <c r="O15" s="6"/>
      <c r="P15" s="15" t="str">
        <f>IF(N15&lt;&gt;"OK","",MAX(0,I15-SUMIFS(Apontamentos!$M$6:$M$400,Apontamentos!$A$6:$A$400,A15,Apontamentos!$B$6:$B$400,B15)))</f>
        <v/>
      </c>
    </row>
    <row r="16">
      <c r="A16" s="9"/>
      <c r="B16" s="6"/>
      <c r="C16" s="10" t="str">
        <f>IF(B16="","",IFERROR(VLOOKUP(B16,Colaboradores!$A$6:$B$200,2,FALSE),""))</f>
        <v/>
      </c>
      <c r="D16" s="11"/>
      <c r="E16" s="11"/>
      <c r="F16" s="11"/>
      <c r="G16" s="11"/>
      <c r="H16" s="12" t="str">
        <f t="shared" si="1"/>
        <v/>
      </c>
      <c r="I16" s="12" t="str">
        <f t="shared" si="2"/>
        <v/>
      </c>
      <c r="J16" s="12" t="str">
        <f>IF(N16&lt;&gt;"OK","",IF(COUNTIFS(Colaboradores!$A$6:$A$200,B16,Colaboradores!$F$6:$F$200,"")=1,Configuracoes!$B$7,VLOOKUP(B16,Colaboradores!$A$6:$F$200,6,FALSE)))</f>
        <v/>
      </c>
      <c r="K16" s="12" t="str">
        <f t="shared" si="3"/>
        <v/>
      </c>
      <c r="L16" s="12" t="str">
        <f t="shared" si="4"/>
        <v/>
      </c>
      <c r="M16" s="12" t="str">
        <f t="shared" si="5"/>
        <v/>
      </c>
      <c r="N16" s="10" t="str">
        <f>IF(AND(A16="",B16="",D16="",E16="",F16="",G16=""),"",IF(OR(A16="",B16="",D16="",G16="",AND(E16="",F16&lt;&gt;""),AND(E16&lt;&gt;"",F16="")),"INCOMPLETO",IFERROR(IF(OR(NOT(ISNUMBER(A16)),A16&lt;=0,A16&lt;&gt;INT(A16),COUNTIF(Colaboradores!$A$6:$A$200,B16)&lt;&gt;1,C16="",COUNTIFS($A$6:$A$300,A16,$B$6:$B$300,B16)&lt;&gt;1,NOT(ISNUMBER(D16)),D16&lt;0,D16&gt;=1,NOT(ISNUMBER(G16)),G16&lt;0,G16&gt;=1,AND(E16&lt;&gt;"",OR(NOT(ISNUMBER(E16)),E16&lt;0,E16&gt;=1,NOT(ISNUMBER(F16)),F16&lt;0,F16&gt;=1,MOD(E16-D16,1)&gt;MOD(G16-D16,1),MOD(F16-D16,1)&gt;MOD(G16-D16,1),MOD(F16-D16,1)&lt;MOD(E16-D16,1))),NOT(ISNUMBER(IFERROR(IF(COUNTIFS(Colaboradores!$A$6:$A$200,B16,Colaboradores!$F$6:$F$200,"")=1,Configuracoes!$B$7,VLOOKUP(B16,Colaboradores!$A$6:$F$200,6,FALSE)),0))),IFERROR(IF(COUNTIFS(Colaboradores!$A$6:$A$200,B16,Colaboradores!$F$6:$F$200,"")=1,Configuracoes!$B$7,VLOOKUP(B16,Colaboradores!$A$6:$F$200,6,FALSE)),0)&lt;0),"VERIFICAR","OK"),"VERIFICAR")))</f>
        <v/>
      </c>
      <c r="O16" s="6"/>
      <c r="P16" s="15" t="str">
        <f>IF(N16&lt;&gt;"OK","",MAX(0,I16-SUMIFS(Apontamentos!$M$6:$M$400,Apontamentos!$A$6:$A$400,A16,Apontamentos!$B$6:$B$400,B16)))</f>
        <v/>
      </c>
    </row>
    <row r="17">
      <c r="A17" s="9"/>
      <c r="B17" s="6"/>
      <c r="C17" s="10" t="str">
        <f>IF(B17="","",IFERROR(VLOOKUP(B17,Colaboradores!$A$6:$B$200,2,FALSE),""))</f>
        <v/>
      </c>
      <c r="D17" s="11"/>
      <c r="E17" s="11"/>
      <c r="F17" s="11"/>
      <c r="G17" s="11"/>
      <c r="H17" s="12" t="str">
        <f t="shared" si="1"/>
        <v/>
      </c>
      <c r="I17" s="12" t="str">
        <f t="shared" si="2"/>
        <v/>
      </c>
      <c r="J17" s="12" t="str">
        <f>IF(N17&lt;&gt;"OK","",IF(COUNTIFS(Colaboradores!$A$6:$A$200,B17,Colaboradores!$F$6:$F$200,"")=1,Configuracoes!$B$7,VLOOKUP(B17,Colaboradores!$A$6:$F$200,6,FALSE)))</f>
        <v/>
      </c>
      <c r="K17" s="12" t="str">
        <f t="shared" si="3"/>
        <v/>
      </c>
      <c r="L17" s="12" t="str">
        <f t="shared" si="4"/>
        <v/>
      </c>
      <c r="M17" s="12" t="str">
        <f t="shared" si="5"/>
        <v/>
      </c>
      <c r="N17" s="10" t="str">
        <f>IF(AND(A17="",B17="",D17="",E17="",F17="",G17=""),"",IF(OR(A17="",B17="",D17="",G17="",AND(E17="",F17&lt;&gt;""),AND(E17&lt;&gt;"",F17="")),"INCOMPLETO",IFERROR(IF(OR(NOT(ISNUMBER(A17)),A17&lt;=0,A17&lt;&gt;INT(A17),COUNTIF(Colaboradores!$A$6:$A$200,B17)&lt;&gt;1,C17="",COUNTIFS($A$6:$A$300,A17,$B$6:$B$300,B17)&lt;&gt;1,NOT(ISNUMBER(D17)),D17&lt;0,D17&gt;=1,NOT(ISNUMBER(G17)),G17&lt;0,G17&gt;=1,AND(E17&lt;&gt;"",OR(NOT(ISNUMBER(E17)),E17&lt;0,E17&gt;=1,NOT(ISNUMBER(F17)),F17&lt;0,F17&gt;=1,MOD(E17-D17,1)&gt;MOD(G17-D17,1),MOD(F17-D17,1)&gt;MOD(G17-D17,1),MOD(F17-D17,1)&lt;MOD(E17-D17,1))),NOT(ISNUMBER(IFERROR(IF(COUNTIFS(Colaboradores!$A$6:$A$200,B17,Colaboradores!$F$6:$F$200,"")=1,Configuracoes!$B$7,VLOOKUP(B17,Colaboradores!$A$6:$F$200,6,FALSE)),0))),IFERROR(IF(COUNTIFS(Colaboradores!$A$6:$A$200,B17,Colaboradores!$F$6:$F$200,"")=1,Configuracoes!$B$7,VLOOKUP(B17,Colaboradores!$A$6:$F$200,6,FALSE)),0)&lt;0),"VERIFICAR","OK"),"VERIFICAR")))</f>
        <v/>
      </c>
      <c r="O17" s="6"/>
      <c r="P17" s="15" t="str">
        <f>IF(N17&lt;&gt;"OK","",MAX(0,I17-SUMIFS(Apontamentos!$M$6:$M$400,Apontamentos!$A$6:$A$400,A17,Apontamentos!$B$6:$B$400,B17)))</f>
        <v/>
      </c>
    </row>
    <row r="18">
      <c r="A18" s="9"/>
      <c r="B18" s="6"/>
      <c r="C18" s="10" t="str">
        <f>IF(B18="","",IFERROR(VLOOKUP(B18,Colaboradores!$A$6:$B$200,2,FALSE),""))</f>
        <v/>
      </c>
      <c r="D18" s="11"/>
      <c r="E18" s="11"/>
      <c r="F18" s="11"/>
      <c r="G18" s="11"/>
      <c r="H18" s="12" t="str">
        <f t="shared" si="1"/>
        <v/>
      </c>
      <c r="I18" s="12" t="str">
        <f t="shared" si="2"/>
        <v/>
      </c>
      <c r="J18" s="12" t="str">
        <f>IF(N18&lt;&gt;"OK","",IF(COUNTIFS(Colaboradores!$A$6:$A$200,B18,Colaboradores!$F$6:$F$200,"")=1,Configuracoes!$B$7,VLOOKUP(B18,Colaboradores!$A$6:$F$200,6,FALSE)))</f>
        <v/>
      </c>
      <c r="K18" s="12" t="str">
        <f t="shared" si="3"/>
        <v/>
      </c>
      <c r="L18" s="12" t="str">
        <f t="shared" si="4"/>
        <v/>
      </c>
      <c r="M18" s="12" t="str">
        <f t="shared" si="5"/>
        <v/>
      </c>
      <c r="N18" s="10" t="str">
        <f>IF(AND(A18="",B18="",D18="",E18="",F18="",G18=""),"",IF(OR(A18="",B18="",D18="",G18="",AND(E18="",F18&lt;&gt;""),AND(E18&lt;&gt;"",F18="")),"INCOMPLETO",IFERROR(IF(OR(NOT(ISNUMBER(A18)),A18&lt;=0,A18&lt;&gt;INT(A18),COUNTIF(Colaboradores!$A$6:$A$200,B18)&lt;&gt;1,C18="",COUNTIFS($A$6:$A$300,A18,$B$6:$B$300,B18)&lt;&gt;1,NOT(ISNUMBER(D18)),D18&lt;0,D18&gt;=1,NOT(ISNUMBER(G18)),G18&lt;0,G18&gt;=1,AND(E18&lt;&gt;"",OR(NOT(ISNUMBER(E18)),E18&lt;0,E18&gt;=1,NOT(ISNUMBER(F18)),F18&lt;0,F18&gt;=1,MOD(E18-D18,1)&gt;MOD(G18-D18,1),MOD(F18-D18,1)&gt;MOD(G18-D18,1),MOD(F18-D18,1)&lt;MOD(E18-D18,1))),NOT(ISNUMBER(IFERROR(IF(COUNTIFS(Colaboradores!$A$6:$A$200,B18,Colaboradores!$F$6:$F$200,"")=1,Configuracoes!$B$7,VLOOKUP(B18,Colaboradores!$A$6:$F$200,6,FALSE)),0))),IFERROR(IF(COUNTIFS(Colaboradores!$A$6:$A$200,B18,Colaboradores!$F$6:$F$200,"")=1,Configuracoes!$B$7,VLOOKUP(B18,Colaboradores!$A$6:$F$200,6,FALSE)),0)&lt;0),"VERIFICAR","OK"),"VERIFICAR")))</f>
        <v/>
      </c>
      <c r="O18" s="6"/>
      <c r="P18" s="15" t="str">
        <f>IF(N18&lt;&gt;"OK","",MAX(0,I18-SUMIFS(Apontamentos!$M$6:$M$400,Apontamentos!$A$6:$A$400,A18,Apontamentos!$B$6:$B$400,B18)))</f>
        <v/>
      </c>
    </row>
    <row r="19">
      <c r="A19" s="9"/>
      <c r="B19" s="6"/>
      <c r="C19" s="10" t="str">
        <f>IF(B19="","",IFERROR(VLOOKUP(B19,Colaboradores!$A$6:$B$200,2,FALSE),""))</f>
        <v/>
      </c>
      <c r="D19" s="11"/>
      <c r="E19" s="11"/>
      <c r="F19" s="11"/>
      <c r="G19" s="11"/>
      <c r="H19" s="12" t="str">
        <f t="shared" si="1"/>
        <v/>
      </c>
      <c r="I19" s="12" t="str">
        <f t="shared" si="2"/>
        <v/>
      </c>
      <c r="J19" s="12" t="str">
        <f>IF(N19&lt;&gt;"OK","",IF(COUNTIFS(Colaboradores!$A$6:$A$200,B19,Colaboradores!$F$6:$F$200,"")=1,Configuracoes!$B$7,VLOOKUP(B19,Colaboradores!$A$6:$F$200,6,FALSE)))</f>
        <v/>
      </c>
      <c r="K19" s="12" t="str">
        <f t="shared" si="3"/>
        <v/>
      </c>
      <c r="L19" s="12" t="str">
        <f t="shared" si="4"/>
        <v/>
      </c>
      <c r="M19" s="12" t="str">
        <f t="shared" si="5"/>
        <v/>
      </c>
      <c r="N19" s="10" t="str">
        <f>IF(AND(A19="",B19="",D19="",E19="",F19="",G19=""),"",IF(OR(A19="",B19="",D19="",G19="",AND(E19="",F19&lt;&gt;""),AND(E19&lt;&gt;"",F19="")),"INCOMPLETO",IFERROR(IF(OR(NOT(ISNUMBER(A19)),A19&lt;=0,A19&lt;&gt;INT(A19),COUNTIF(Colaboradores!$A$6:$A$200,B19)&lt;&gt;1,C19="",COUNTIFS($A$6:$A$300,A19,$B$6:$B$300,B19)&lt;&gt;1,NOT(ISNUMBER(D19)),D19&lt;0,D19&gt;=1,NOT(ISNUMBER(G19)),G19&lt;0,G19&gt;=1,AND(E19&lt;&gt;"",OR(NOT(ISNUMBER(E19)),E19&lt;0,E19&gt;=1,NOT(ISNUMBER(F19)),F19&lt;0,F19&gt;=1,MOD(E19-D19,1)&gt;MOD(G19-D19,1),MOD(F19-D19,1)&gt;MOD(G19-D19,1),MOD(F19-D19,1)&lt;MOD(E19-D19,1))),NOT(ISNUMBER(IFERROR(IF(COUNTIFS(Colaboradores!$A$6:$A$200,B19,Colaboradores!$F$6:$F$200,"")=1,Configuracoes!$B$7,VLOOKUP(B19,Colaboradores!$A$6:$F$200,6,FALSE)),0))),IFERROR(IF(COUNTIFS(Colaboradores!$A$6:$A$200,B19,Colaboradores!$F$6:$F$200,"")=1,Configuracoes!$B$7,VLOOKUP(B19,Colaboradores!$A$6:$F$200,6,FALSE)),0)&lt;0),"VERIFICAR","OK"),"VERIFICAR")))</f>
        <v/>
      </c>
      <c r="O19" s="6"/>
      <c r="P19" s="15" t="str">
        <f>IF(N19&lt;&gt;"OK","",MAX(0,I19-SUMIFS(Apontamentos!$M$6:$M$400,Apontamentos!$A$6:$A$400,A19,Apontamentos!$B$6:$B$400,B19)))</f>
        <v/>
      </c>
    </row>
    <row r="20">
      <c r="A20" s="9"/>
      <c r="B20" s="6"/>
      <c r="C20" s="10" t="str">
        <f>IF(B20="","",IFERROR(VLOOKUP(B20,Colaboradores!$A$6:$B$200,2,FALSE),""))</f>
        <v/>
      </c>
      <c r="D20" s="11"/>
      <c r="E20" s="11"/>
      <c r="F20" s="11"/>
      <c r="G20" s="11"/>
      <c r="H20" s="12" t="str">
        <f t="shared" si="1"/>
        <v/>
      </c>
      <c r="I20" s="12" t="str">
        <f t="shared" si="2"/>
        <v/>
      </c>
      <c r="J20" s="12" t="str">
        <f>IF(N20&lt;&gt;"OK","",IF(COUNTIFS(Colaboradores!$A$6:$A$200,B20,Colaboradores!$F$6:$F$200,"")=1,Configuracoes!$B$7,VLOOKUP(B20,Colaboradores!$A$6:$F$200,6,FALSE)))</f>
        <v/>
      </c>
      <c r="K20" s="12" t="str">
        <f t="shared" si="3"/>
        <v/>
      </c>
      <c r="L20" s="12" t="str">
        <f t="shared" si="4"/>
        <v/>
      </c>
      <c r="M20" s="12" t="str">
        <f t="shared" si="5"/>
        <v/>
      </c>
      <c r="N20" s="10" t="str">
        <f>IF(AND(A20="",B20="",D20="",E20="",F20="",G20=""),"",IF(OR(A20="",B20="",D20="",G20="",AND(E20="",F20&lt;&gt;""),AND(E20&lt;&gt;"",F20="")),"INCOMPLETO",IFERROR(IF(OR(NOT(ISNUMBER(A20)),A20&lt;=0,A20&lt;&gt;INT(A20),COUNTIF(Colaboradores!$A$6:$A$200,B20)&lt;&gt;1,C20="",COUNTIFS($A$6:$A$300,A20,$B$6:$B$300,B20)&lt;&gt;1,NOT(ISNUMBER(D20)),D20&lt;0,D20&gt;=1,NOT(ISNUMBER(G20)),G20&lt;0,G20&gt;=1,AND(E20&lt;&gt;"",OR(NOT(ISNUMBER(E20)),E20&lt;0,E20&gt;=1,NOT(ISNUMBER(F20)),F20&lt;0,F20&gt;=1,MOD(E20-D20,1)&gt;MOD(G20-D20,1),MOD(F20-D20,1)&gt;MOD(G20-D20,1),MOD(F20-D20,1)&lt;MOD(E20-D20,1))),NOT(ISNUMBER(IFERROR(IF(COUNTIFS(Colaboradores!$A$6:$A$200,B20,Colaboradores!$F$6:$F$200,"")=1,Configuracoes!$B$7,VLOOKUP(B20,Colaboradores!$A$6:$F$200,6,FALSE)),0))),IFERROR(IF(COUNTIFS(Colaboradores!$A$6:$A$200,B20,Colaboradores!$F$6:$F$200,"")=1,Configuracoes!$B$7,VLOOKUP(B20,Colaboradores!$A$6:$F$200,6,FALSE)),0)&lt;0),"VERIFICAR","OK"),"VERIFICAR")))</f>
        <v/>
      </c>
      <c r="O20" s="6"/>
      <c r="P20" s="15" t="str">
        <f>IF(N20&lt;&gt;"OK","",MAX(0,I20-SUMIFS(Apontamentos!$M$6:$M$400,Apontamentos!$A$6:$A$400,A20,Apontamentos!$B$6:$B$400,B20)))</f>
        <v/>
      </c>
    </row>
    <row r="21">
      <c r="A21" s="9"/>
      <c r="B21" s="6"/>
      <c r="C21" s="10" t="str">
        <f>IF(B21="","",IFERROR(VLOOKUP(B21,Colaboradores!$A$6:$B$200,2,FALSE),""))</f>
        <v/>
      </c>
      <c r="D21" s="11"/>
      <c r="E21" s="11"/>
      <c r="F21" s="11"/>
      <c r="G21" s="11"/>
      <c r="H21" s="12" t="str">
        <f t="shared" si="1"/>
        <v/>
      </c>
      <c r="I21" s="12" t="str">
        <f t="shared" si="2"/>
        <v/>
      </c>
      <c r="J21" s="12" t="str">
        <f>IF(N21&lt;&gt;"OK","",IF(COUNTIFS(Colaboradores!$A$6:$A$200,B21,Colaboradores!$F$6:$F$200,"")=1,Configuracoes!$B$7,VLOOKUP(B21,Colaboradores!$A$6:$F$200,6,FALSE)))</f>
        <v/>
      </c>
      <c r="K21" s="12" t="str">
        <f t="shared" si="3"/>
        <v/>
      </c>
      <c r="L21" s="12" t="str">
        <f t="shared" si="4"/>
        <v/>
      </c>
      <c r="M21" s="12" t="str">
        <f t="shared" si="5"/>
        <v/>
      </c>
      <c r="N21" s="10" t="str">
        <f>IF(AND(A21="",B21="",D21="",E21="",F21="",G21=""),"",IF(OR(A21="",B21="",D21="",G21="",AND(E21="",F21&lt;&gt;""),AND(E21&lt;&gt;"",F21="")),"INCOMPLETO",IFERROR(IF(OR(NOT(ISNUMBER(A21)),A21&lt;=0,A21&lt;&gt;INT(A21),COUNTIF(Colaboradores!$A$6:$A$200,B21)&lt;&gt;1,C21="",COUNTIFS($A$6:$A$300,A21,$B$6:$B$300,B21)&lt;&gt;1,NOT(ISNUMBER(D21)),D21&lt;0,D21&gt;=1,NOT(ISNUMBER(G21)),G21&lt;0,G21&gt;=1,AND(E21&lt;&gt;"",OR(NOT(ISNUMBER(E21)),E21&lt;0,E21&gt;=1,NOT(ISNUMBER(F21)),F21&lt;0,F21&gt;=1,MOD(E21-D21,1)&gt;MOD(G21-D21,1),MOD(F21-D21,1)&gt;MOD(G21-D21,1),MOD(F21-D21,1)&lt;MOD(E21-D21,1))),NOT(ISNUMBER(IFERROR(IF(COUNTIFS(Colaboradores!$A$6:$A$200,B21,Colaboradores!$F$6:$F$200,"")=1,Configuracoes!$B$7,VLOOKUP(B21,Colaboradores!$A$6:$F$200,6,FALSE)),0))),IFERROR(IF(COUNTIFS(Colaboradores!$A$6:$A$200,B21,Colaboradores!$F$6:$F$200,"")=1,Configuracoes!$B$7,VLOOKUP(B21,Colaboradores!$A$6:$F$200,6,FALSE)),0)&lt;0),"VERIFICAR","OK"),"VERIFICAR")))</f>
        <v/>
      </c>
      <c r="O21" s="6"/>
      <c r="P21" s="15" t="str">
        <f>IF(N21&lt;&gt;"OK","",MAX(0,I21-SUMIFS(Apontamentos!$M$6:$M$400,Apontamentos!$A$6:$A$400,A21,Apontamentos!$B$6:$B$400,B21)))</f>
        <v/>
      </c>
    </row>
    <row r="22">
      <c r="A22" s="9"/>
      <c r="B22" s="6"/>
      <c r="C22" s="10" t="str">
        <f>IF(B22="","",IFERROR(VLOOKUP(B22,Colaboradores!$A$6:$B$200,2,FALSE),""))</f>
        <v/>
      </c>
      <c r="D22" s="11"/>
      <c r="E22" s="11"/>
      <c r="F22" s="11"/>
      <c r="G22" s="11"/>
      <c r="H22" s="12" t="str">
        <f t="shared" si="1"/>
        <v/>
      </c>
      <c r="I22" s="12" t="str">
        <f t="shared" si="2"/>
        <v/>
      </c>
      <c r="J22" s="12" t="str">
        <f>IF(N22&lt;&gt;"OK","",IF(COUNTIFS(Colaboradores!$A$6:$A$200,B22,Colaboradores!$F$6:$F$200,"")=1,Configuracoes!$B$7,VLOOKUP(B22,Colaboradores!$A$6:$F$200,6,FALSE)))</f>
        <v/>
      </c>
      <c r="K22" s="12" t="str">
        <f t="shared" si="3"/>
        <v/>
      </c>
      <c r="L22" s="12" t="str">
        <f t="shared" si="4"/>
        <v/>
      </c>
      <c r="M22" s="12" t="str">
        <f t="shared" si="5"/>
        <v/>
      </c>
      <c r="N22" s="10" t="str">
        <f>IF(AND(A22="",B22="",D22="",E22="",F22="",G22=""),"",IF(OR(A22="",B22="",D22="",G22="",AND(E22="",F22&lt;&gt;""),AND(E22&lt;&gt;"",F22="")),"INCOMPLETO",IFERROR(IF(OR(NOT(ISNUMBER(A22)),A22&lt;=0,A22&lt;&gt;INT(A22),COUNTIF(Colaboradores!$A$6:$A$200,B22)&lt;&gt;1,C22="",COUNTIFS($A$6:$A$300,A22,$B$6:$B$300,B22)&lt;&gt;1,NOT(ISNUMBER(D22)),D22&lt;0,D22&gt;=1,NOT(ISNUMBER(G22)),G22&lt;0,G22&gt;=1,AND(E22&lt;&gt;"",OR(NOT(ISNUMBER(E22)),E22&lt;0,E22&gt;=1,NOT(ISNUMBER(F22)),F22&lt;0,F22&gt;=1,MOD(E22-D22,1)&gt;MOD(G22-D22,1),MOD(F22-D22,1)&gt;MOD(G22-D22,1),MOD(F22-D22,1)&lt;MOD(E22-D22,1))),NOT(ISNUMBER(IFERROR(IF(COUNTIFS(Colaboradores!$A$6:$A$200,B22,Colaboradores!$F$6:$F$200,"")=1,Configuracoes!$B$7,VLOOKUP(B22,Colaboradores!$A$6:$F$200,6,FALSE)),0))),IFERROR(IF(COUNTIFS(Colaboradores!$A$6:$A$200,B22,Colaboradores!$F$6:$F$200,"")=1,Configuracoes!$B$7,VLOOKUP(B22,Colaboradores!$A$6:$F$200,6,FALSE)),0)&lt;0),"VERIFICAR","OK"),"VERIFICAR")))</f>
        <v/>
      </c>
      <c r="O22" s="6"/>
      <c r="P22" s="15" t="str">
        <f>IF(N22&lt;&gt;"OK","",MAX(0,I22-SUMIFS(Apontamentos!$M$6:$M$400,Apontamentos!$A$6:$A$400,A22,Apontamentos!$B$6:$B$400,B22)))</f>
        <v/>
      </c>
    </row>
    <row r="23">
      <c r="A23" s="9"/>
      <c r="B23" s="6"/>
      <c r="C23" s="10" t="str">
        <f>IF(B23="","",IFERROR(VLOOKUP(B23,Colaboradores!$A$6:$B$200,2,FALSE),""))</f>
        <v/>
      </c>
      <c r="D23" s="11"/>
      <c r="E23" s="11"/>
      <c r="F23" s="11"/>
      <c r="G23" s="11"/>
      <c r="H23" s="12" t="str">
        <f t="shared" si="1"/>
        <v/>
      </c>
      <c r="I23" s="12" t="str">
        <f t="shared" si="2"/>
        <v/>
      </c>
      <c r="J23" s="12" t="str">
        <f>IF(N23&lt;&gt;"OK","",IF(COUNTIFS(Colaboradores!$A$6:$A$200,B23,Colaboradores!$F$6:$F$200,"")=1,Configuracoes!$B$7,VLOOKUP(B23,Colaboradores!$A$6:$F$200,6,FALSE)))</f>
        <v/>
      </c>
      <c r="K23" s="12" t="str">
        <f t="shared" si="3"/>
        <v/>
      </c>
      <c r="L23" s="12" t="str">
        <f t="shared" si="4"/>
        <v/>
      </c>
      <c r="M23" s="12" t="str">
        <f t="shared" si="5"/>
        <v/>
      </c>
      <c r="N23" s="10" t="str">
        <f>IF(AND(A23="",B23="",D23="",E23="",F23="",G23=""),"",IF(OR(A23="",B23="",D23="",G23="",AND(E23="",F23&lt;&gt;""),AND(E23&lt;&gt;"",F23="")),"INCOMPLETO",IFERROR(IF(OR(NOT(ISNUMBER(A23)),A23&lt;=0,A23&lt;&gt;INT(A23),COUNTIF(Colaboradores!$A$6:$A$200,B23)&lt;&gt;1,C23="",COUNTIFS($A$6:$A$300,A23,$B$6:$B$300,B23)&lt;&gt;1,NOT(ISNUMBER(D23)),D23&lt;0,D23&gt;=1,NOT(ISNUMBER(G23)),G23&lt;0,G23&gt;=1,AND(E23&lt;&gt;"",OR(NOT(ISNUMBER(E23)),E23&lt;0,E23&gt;=1,NOT(ISNUMBER(F23)),F23&lt;0,F23&gt;=1,MOD(E23-D23,1)&gt;MOD(G23-D23,1),MOD(F23-D23,1)&gt;MOD(G23-D23,1),MOD(F23-D23,1)&lt;MOD(E23-D23,1))),NOT(ISNUMBER(IFERROR(IF(COUNTIFS(Colaboradores!$A$6:$A$200,B23,Colaboradores!$F$6:$F$200,"")=1,Configuracoes!$B$7,VLOOKUP(B23,Colaboradores!$A$6:$F$200,6,FALSE)),0))),IFERROR(IF(COUNTIFS(Colaboradores!$A$6:$A$200,B23,Colaboradores!$F$6:$F$200,"")=1,Configuracoes!$B$7,VLOOKUP(B23,Colaboradores!$A$6:$F$200,6,FALSE)),0)&lt;0),"VERIFICAR","OK"),"VERIFICAR")))</f>
        <v/>
      </c>
      <c r="O23" s="6"/>
      <c r="P23" s="15" t="str">
        <f>IF(N23&lt;&gt;"OK","",MAX(0,I23-SUMIFS(Apontamentos!$M$6:$M$400,Apontamentos!$A$6:$A$400,A23,Apontamentos!$B$6:$B$400,B23)))</f>
        <v/>
      </c>
    </row>
    <row r="24">
      <c r="A24" s="9"/>
      <c r="B24" s="6"/>
      <c r="C24" s="10" t="str">
        <f>IF(B24="","",IFERROR(VLOOKUP(B24,Colaboradores!$A$6:$B$200,2,FALSE),""))</f>
        <v/>
      </c>
      <c r="D24" s="11"/>
      <c r="E24" s="11"/>
      <c r="F24" s="11"/>
      <c r="G24" s="11"/>
      <c r="H24" s="12" t="str">
        <f t="shared" si="1"/>
        <v/>
      </c>
      <c r="I24" s="12" t="str">
        <f t="shared" si="2"/>
        <v/>
      </c>
      <c r="J24" s="12" t="str">
        <f>IF(N24&lt;&gt;"OK","",IF(COUNTIFS(Colaboradores!$A$6:$A$200,B24,Colaboradores!$F$6:$F$200,"")=1,Configuracoes!$B$7,VLOOKUP(B24,Colaboradores!$A$6:$F$200,6,FALSE)))</f>
        <v/>
      </c>
      <c r="K24" s="12" t="str">
        <f t="shared" si="3"/>
        <v/>
      </c>
      <c r="L24" s="12" t="str">
        <f t="shared" si="4"/>
        <v/>
      </c>
      <c r="M24" s="12" t="str">
        <f t="shared" si="5"/>
        <v/>
      </c>
      <c r="N24" s="10" t="str">
        <f>IF(AND(A24="",B24="",D24="",E24="",F24="",G24=""),"",IF(OR(A24="",B24="",D24="",G24="",AND(E24="",F24&lt;&gt;""),AND(E24&lt;&gt;"",F24="")),"INCOMPLETO",IFERROR(IF(OR(NOT(ISNUMBER(A24)),A24&lt;=0,A24&lt;&gt;INT(A24),COUNTIF(Colaboradores!$A$6:$A$200,B24)&lt;&gt;1,C24="",COUNTIFS($A$6:$A$300,A24,$B$6:$B$300,B24)&lt;&gt;1,NOT(ISNUMBER(D24)),D24&lt;0,D24&gt;=1,NOT(ISNUMBER(G24)),G24&lt;0,G24&gt;=1,AND(E24&lt;&gt;"",OR(NOT(ISNUMBER(E24)),E24&lt;0,E24&gt;=1,NOT(ISNUMBER(F24)),F24&lt;0,F24&gt;=1,MOD(E24-D24,1)&gt;MOD(G24-D24,1),MOD(F24-D24,1)&gt;MOD(G24-D24,1),MOD(F24-D24,1)&lt;MOD(E24-D24,1))),NOT(ISNUMBER(IFERROR(IF(COUNTIFS(Colaboradores!$A$6:$A$200,B24,Colaboradores!$F$6:$F$200,"")=1,Configuracoes!$B$7,VLOOKUP(B24,Colaboradores!$A$6:$F$200,6,FALSE)),0))),IFERROR(IF(COUNTIFS(Colaboradores!$A$6:$A$200,B24,Colaboradores!$F$6:$F$200,"")=1,Configuracoes!$B$7,VLOOKUP(B24,Colaboradores!$A$6:$F$200,6,FALSE)),0)&lt;0),"VERIFICAR","OK"),"VERIFICAR")))</f>
        <v/>
      </c>
      <c r="O24" s="6"/>
      <c r="P24" s="15" t="str">
        <f>IF(N24&lt;&gt;"OK","",MAX(0,I24-SUMIFS(Apontamentos!$M$6:$M$400,Apontamentos!$A$6:$A$400,A24,Apontamentos!$B$6:$B$400,B24)))</f>
        <v/>
      </c>
    </row>
    <row r="25">
      <c r="A25" s="9"/>
      <c r="B25" s="6"/>
      <c r="C25" s="10" t="str">
        <f>IF(B25="","",IFERROR(VLOOKUP(B25,Colaboradores!$A$6:$B$200,2,FALSE),""))</f>
        <v/>
      </c>
      <c r="D25" s="11"/>
      <c r="E25" s="11"/>
      <c r="F25" s="11"/>
      <c r="G25" s="11"/>
      <c r="H25" s="12" t="str">
        <f t="shared" si="1"/>
        <v/>
      </c>
      <c r="I25" s="12" t="str">
        <f t="shared" si="2"/>
        <v/>
      </c>
      <c r="J25" s="12" t="str">
        <f>IF(N25&lt;&gt;"OK","",IF(COUNTIFS(Colaboradores!$A$6:$A$200,B25,Colaboradores!$F$6:$F$200,"")=1,Configuracoes!$B$7,VLOOKUP(B25,Colaboradores!$A$6:$F$200,6,FALSE)))</f>
        <v/>
      </c>
      <c r="K25" s="12" t="str">
        <f t="shared" si="3"/>
        <v/>
      </c>
      <c r="L25" s="12" t="str">
        <f t="shared" si="4"/>
        <v/>
      </c>
      <c r="M25" s="12" t="str">
        <f t="shared" si="5"/>
        <v/>
      </c>
      <c r="N25" s="10" t="str">
        <f>IF(AND(A25="",B25="",D25="",E25="",F25="",G25=""),"",IF(OR(A25="",B25="",D25="",G25="",AND(E25="",F25&lt;&gt;""),AND(E25&lt;&gt;"",F25="")),"INCOMPLETO",IFERROR(IF(OR(NOT(ISNUMBER(A25)),A25&lt;=0,A25&lt;&gt;INT(A25),COUNTIF(Colaboradores!$A$6:$A$200,B25)&lt;&gt;1,C25="",COUNTIFS($A$6:$A$300,A25,$B$6:$B$300,B25)&lt;&gt;1,NOT(ISNUMBER(D25)),D25&lt;0,D25&gt;=1,NOT(ISNUMBER(G25)),G25&lt;0,G25&gt;=1,AND(E25&lt;&gt;"",OR(NOT(ISNUMBER(E25)),E25&lt;0,E25&gt;=1,NOT(ISNUMBER(F25)),F25&lt;0,F25&gt;=1,MOD(E25-D25,1)&gt;MOD(G25-D25,1),MOD(F25-D25,1)&gt;MOD(G25-D25,1),MOD(F25-D25,1)&lt;MOD(E25-D25,1))),NOT(ISNUMBER(IFERROR(IF(COUNTIFS(Colaboradores!$A$6:$A$200,B25,Colaboradores!$F$6:$F$200,"")=1,Configuracoes!$B$7,VLOOKUP(B25,Colaboradores!$A$6:$F$200,6,FALSE)),0))),IFERROR(IF(COUNTIFS(Colaboradores!$A$6:$A$200,B25,Colaboradores!$F$6:$F$200,"")=1,Configuracoes!$B$7,VLOOKUP(B25,Colaboradores!$A$6:$F$200,6,FALSE)),0)&lt;0),"VERIFICAR","OK"),"VERIFICAR")))</f>
        <v/>
      </c>
      <c r="O25" s="6"/>
      <c r="P25" s="15" t="str">
        <f>IF(N25&lt;&gt;"OK","",MAX(0,I25-SUMIFS(Apontamentos!$M$6:$M$400,Apontamentos!$A$6:$A$400,A25,Apontamentos!$B$6:$B$400,B25)))</f>
        <v/>
      </c>
    </row>
    <row r="26">
      <c r="A26" s="9"/>
      <c r="B26" s="6"/>
      <c r="C26" s="10" t="str">
        <f>IF(B26="","",IFERROR(VLOOKUP(B26,Colaboradores!$A$6:$B$200,2,FALSE),""))</f>
        <v/>
      </c>
      <c r="D26" s="11"/>
      <c r="E26" s="11"/>
      <c r="F26" s="11"/>
      <c r="G26" s="11"/>
      <c r="H26" s="12" t="str">
        <f t="shared" si="1"/>
        <v/>
      </c>
      <c r="I26" s="12" t="str">
        <f t="shared" si="2"/>
        <v/>
      </c>
      <c r="J26" s="12" t="str">
        <f>IF(N26&lt;&gt;"OK","",IF(COUNTIFS(Colaboradores!$A$6:$A$200,B26,Colaboradores!$F$6:$F$200,"")=1,Configuracoes!$B$7,VLOOKUP(B26,Colaboradores!$A$6:$F$200,6,FALSE)))</f>
        <v/>
      </c>
      <c r="K26" s="12" t="str">
        <f t="shared" si="3"/>
        <v/>
      </c>
      <c r="L26" s="12" t="str">
        <f t="shared" si="4"/>
        <v/>
      </c>
      <c r="M26" s="12" t="str">
        <f t="shared" si="5"/>
        <v/>
      </c>
      <c r="N26" s="10" t="str">
        <f>IF(AND(A26="",B26="",D26="",E26="",F26="",G26=""),"",IF(OR(A26="",B26="",D26="",G26="",AND(E26="",F26&lt;&gt;""),AND(E26&lt;&gt;"",F26="")),"INCOMPLETO",IFERROR(IF(OR(NOT(ISNUMBER(A26)),A26&lt;=0,A26&lt;&gt;INT(A26),COUNTIF(Colaboradores!$A$6:$A$200,B26)&lt;&gt;1,C26="",COUNTIFS($A$6:$A$300,A26,$B$6:$B$300,B26)&lt;&gt;1,NOT(ISNUMBER(D26)),D26&lt;0,D26&gt;=1,NOT(ISNUMBER(G26)),G26&lt;0,G26&gt;=1,AND(E26&lt;&gt;"",OR(NOT(ISNUMBER(E26)),E26&lt;0,E26&gt;=1,NOT(ISNUMBER(F26)),F26&lt;0,F26&gt;=1,MOD(E26-D26,1)&gt;MOD(G26-D26,1),MOD(F26-D26,1)&gt;MOD(G26-D26,1),MOD(F26-D26,1)&lt;MOD(E26-D26,1))),NOT(ISNUMBER(IFERROR(IF(COUNTIFS(Colaboradores!$A$6:$A$200,B26,Colaboradores!$F$6:$F$200,"")=1,Configuracoes!$B$7,VLOOKUP(B26,Colaboradores!$A$6:$F$200,6,FALSE)),0))),IFERROR(IF(COUNTIFS(Colaboradores!$A$6:$A$200,B26,Colaboradores!$F$6:$F$200,"")=1,Configuracoes!$B$7,VLOOKUP(B26,Colaboradores!$A$6:$F$200,6,FALSE)),0)&lt;0),"VERIFICAR","OK"),"VERIFICAR")))</f>
        <v/>
      </c>
      <c r="O26" s="6"/>
      <c r="P26" s="15" t="str">
        <f>IF(N26&lt;&gt;"OK","",MAX(0,I26-SUMIFS(Apontamentos!$M$6:$M$400,Apontamentos!$A$6:$A$400,A26,Apontamentos!$B$6:$B$400,B26)))</f>
        <v/>
      </c>
    </row>
    <row r="27">
      <c r="A27" s="9"/>
      <c r="B27" s="6"/>
      <c r="C27" s="10" t="str">
        <f>IF(B27="","",IFERROR(VLOOKUP(B27,Colaboradores!$A$6:$B$200,2,FALSE),""))</f>
        <v/>
      </c>
      <c r="D27" s="11"/>
      <c r="E27" s="11"/>
      <c r="F27" s="11"/>
      <c r="G27" s="11"/>
      <c r="H27" s="12" t="str">
        <f t="shared" si="1"/>
        <v/>
      </c>
      <c r="I27" s="12" t="str">
        <f t="shared" si="2"/>
        <v/>
      </c>
      <c r="J27" s="12" t="str">
        <f>IF(N27&lt;&gt;"OK","",IF(COUNTIFS(Colaboradores!$A$6:$A$200,B27,Colaboradores!$F$6:$F$200,"")=1,Configuracoes!$B$7,VLOOKUP(B27,Colaboradores!$A$6:$F$200,6,FALSE)))</f>
        <v/>
      </c>
      <c r="K27" s="12" t="str">
        <f t="shared" si="3"/>
        <v/>
      </c>
      <c r="L27" s="12" t="str">
        <f t="shared" si="4"/>
        <v/>
      </c>
      <c r="M27" s="12" t="str">
        <f t="shared" si="5"/>
        <v/>
      </c>
      <c r="N27" s="10" t="str">
        <f>IF(AND(A27="",B27="",D27="",E27="",F27="",G27=""),"",IF(OR(A27="",B27="",D27="",G27="",AND(E27="",F27&lt;&gt;""),AND(E27&lt;&gt;"",F27="")),"INCOMPLETO",IFERROR(IF(OR(NOT(ISNUMBER(A27)),A27&lt;=0,A27&lt;&gt;INT(A27),COUNTIF(Colaboradores!$A$6:$A$200,B27)&lt;&gt;1,C27="",COUNTIFS($A$6:$A$300,A27,$B$6:$B$300,B27)&lt;&gt;1,NOT(ISNUMBER(D27)),D27&lt;0,D27&gt;=1,NOT(ISNUMBER(G27)),G27&lt;0,G27&gt;=1,AND(E27&lt;&gt;"",OR(NOT(ISNUMBER(E27)),E27&lt;0,E27&gt;=1,NOT(ISNUMBER(F27)),F27&lt;0,F27&gt;=1,MOD(E27-D27,1)&gt;MOD(G27-D27,1),MOD(F27-D27,1)&gt;MOD(G27-D27,1),MOD(F27-D27,1)&lt;MOD(E27-D27,1))),NOT(ISNUMBER(IFERROR(IF(COUNTIFS(Colaboradores!$A$6:$A$200,B27,Colaboradores!$F$6:$F$200,"")=1,Configuracoes!$B$7,VLOOKUP(B27,Colaboradores!$A$6:$F$200,6,FALSE)),0))),IFERROR(IF(COUNTIFS(Colaboradores!$A$6:$A$200,B27,Colaboradores!$F$6:$F$200,"")=1,Configuracoes!$B$7,VLOOKUP(B27,Colaboradores!$A$6:$F$200,6,FALSE)),0)&lt;0),"VERIFICAR","OK"),"VERIFICAR")))</f>
        <v/>
      </c>
      <c r="O27" s="6"/>
      <c r="P27" s="15" t="str">
        <f>IF(N27&lt;&gt;"OK","",MAX(0,I27-SUMIFS(Apontamentos!$M$6:$M$400,Apontamentos!$A$6:$A$400,A27,Apontamentos!$B$6:$B$400,B27)))</f>
        <v/>
      </c>
    </row>
    <row r="28">
      <c r="A28" s="9"/>
      <c r="B28" s="6"/>
      <c r="C28" s="10" t="str">
        <f>IF(B28="","",IFERROR(VLOOKUP(B28,Colaboradores!$A$6:$B$200,2,FALSE),""))</f>
        <v/>
      </c>
      <c r="D28" s="11"/>
      <c r="E28" s="11"/>
      <c r="F28" s="11"/>
      <c r="G28" s="11"/>
      <c r="H28" s="12" t="str">
        <f t="shared" si="1"/>
        <v/>
      </c>
      <c r="I28" s="12" t="str">
        <f t="shared" si="2"/>
        <v/>
      </c>
      <c r="J28" s="12" t="str">
        <f>IF(N28&lt;&gt;"OK","",IF(COUNTIFS(Colaboradores!$A$6:$A$200,B28,Colaboradores!$F$6:$F$200,"")=1,Configuracoes!$B$7,VLOOKUP(B28,Colaboradores!$A$6:$F$200,6,FALSE)))</f>
        <v/>
      </c>
      <c r="K28" s="12" t="str">
        <f t="shared" si="3"/>
        <v/>
      </c>
      <c r="L28" s="12" t="str">
        <f t="shared" si="4"/>
        <v/>
      </c>
      <c r="M28" s="12" t="str">
        <f t="shared" si="5"/>
        <v/>
      </c>
      <c r="N28" s="10" t="str">
        <f>IF(AND(A28="",B28="",D28="",E28="",F28="",G28=""),"",IF(OR(A28="",B28="",D28="",G28="",AND(E28="",F28&lt;&gt;""),AND(E28&lt;&gt;"",F28="")),"INCOMPLETO",IFERROR(IF(OR(NOT(ISNUMBER(A28)),A28&lt;=0,A28&lt;&gt;INT(A28),COUNTIF(Colaboradores!$A$6:$A$200,B28)&lt;&gt;1,C28="",COUNTIFS($A$6:$A$300,A28,$B$6:$B$300,B28)&lt;&gt;1,NOT(ISNUMBER(D28)),D28&lt;0,D28&gt;=1,NOT(ISNUMBER(G28)),G28&lt;0,G28&gt;=1,AND(E28&lt;&gt;"",OR(NOT(ISNUMBER(E28)),E28&lt;0,E28&gt;=1,NOT(ISNUMBER(F28)),F28&lt;0,F28&gt;=1,MOD(E28-D28,1)&gt;MOD(G28-D28,1),MOD(F28-D28,1)&gt;MOD(G28-D28,1),MOD(F28-D28,1)&lt;MOD(E28-D28,1))),NOT(ISNUMBER(IFERROR(IF(COUNTIFS(Colaboradores!$A$6:$A$200,B28,Colaboradores!$F$6:$F$200,"")=1,Configuracoes!$B$7,VLOOKUP(B28,Colaboradores!$A$6:$F$200,6,FALSE)),0))),IFERROR(IF(COUNTIFS(Colaboradores!$A$6:$A$200,B28,Colaboradores!$F$6:$F$200,"")=1,Configuracoes!$B$7,VLOOKUP(B28,Colaboradores!$A$6:$F$200,6,FALSE)),0)&lt;0),"VERIFICAR","OK"),"VERIFICAR")))</f>
        <v/>
      </c>
      <c r="O28" s="6"/>
      <c r="P28" s="15" t="str">
        <f>IF(N28&lt;&gt;"OK","",MAX(0,I28-SUMIFS(Apontamentos!$M$6:$M$400,Apontamentos!$A$6:$A$400,A28,Apontamentos!$B$6:$B$400,B28)))</f>
        <v/>
      </c>
    </row>
    <row r="29">
      <c r="A29" s="9"/>
      <c r="B29" s="6"/>
      <c r="C29" s="10" t="str">
        <f>IF(B29="","",IFERROR(VLOOKUP(B29,Colaboradores!$A$6:$B$200,2,FALSE),""))</f>
        <v/>
      </c>
      <c r="D29" s="11"/>
      <c r="E29" s="11"/>
      <c r="F29" s="11"/>
      <c r="G29" s="11"/>
      <c r="H29" s="12" t="str">
        <f t="shared" si="1"/>
        <v/>
      </c>
      <c r="I29" s="12" t="str">
        <f t="shared" si="2"/>
        <v/>
      </c>
      <c r="J29" s="12" t="str">
        <f>IF(N29&lt;&gt;"OK","",IF(COUNTIFS(Colaboradores!$A$6:$A$200,B29,Colaboradores!$F$6:$F$200,"")=1,Configuracoes!$B$7,VLOOKUP(B29,Colaboradores!$A$6:$F$200,6,FALSE)))</f>
        <v/>
      </c>
      <c r="K29" s="12" t="str">
        <f t="shared" si="3"/>
        <v/>
      </c>
      <c r="L29" s="12" t="str">
        <f t="shared" si="4"/>
        <v/>
      </c>
      <c r="M29" s="12" t="str">
        <f t="shared" si="5"/>
        <v/>
      </c>
      <c r="N29" s="10" t="str">
        <f>IF(AND(A29="",B29="",D29="",E29="",F29="",G29=""),"",IF(OR(A29="",B29="",D29="",G29="",AND(E29="",F29&lt;&gt;""),AND(E29&lt;&gt;"",F29="")),"INCOMPLETO",IFERROR(IF(OR(NOT(ISNUMBER(A29)),A29&lt;=0,A29&lt;&gt;INT(A29),COUNTIF(Colaboradores!$A$6:$A$200,B29)&lt;&gt;1,C29="",COUNTIFS($A$6:$A$300,A29,$B$6:$B$300,B29)&lt;&gt;1,NOT(ISNUMBER(D29)),D29&lt;0,D29&gt;=1,NOT(ISNUMBER(G29)),G29&lt;0,G29&gt;=1,AND(E29&lt;&gt;"",OR(NOT(ISNUMBER(E29)),E29&lt;0,E29&gt;=1,NOT(ISNUMBER(F29)),F29&lt;0,F29&gt;=1,MOD(E29-D29,1)&gt;MOD(G29-D29,1),MOD(F29-D29,1)&gt;MOD(G29-D29,1),MOD(F29-D29,1)&lt;MOD(E29-D29,1))),NOT(ISNUMBER(IFERROR(IF(COUNTIFS(Colaboradores!$A$6:$A$200,B29,Colaboradores!$F$6:$F$200,"")=1,Configuracoes!$B$7,VLOOKUP(B29,Colaboradores!$A$6:$F$200,6,FALSE)),0))),IFERROR(IF(COUNTIFS(Colaboradores!$A$6:$A$200,B29,Colaboradores!$F$6:$F$200,"")=1,Configuracoes!$B$7,VLOOKUP(B29,Colaboradores!$A$6:$F$200,6,FALSE)),0)&lt;0),"VERIFICAR","OK"),"VERIFICAR")))</f>
        <v/>
      </c>
      <c r="O29" s="6"/>
      <c r="P29" s="15" t="str">
        <f>IF(N29&lt;&gt;"OK","",MAX(0,I29-SUMIFS(Apontamentos!$M$6:$M$400,Apontamentos!$A$6:$A$400,A29,Apontamentos!$B$6:$B$400,B29)))</f>
        <v/>
      </c>
    </row>
    <row r="30">
      <c r="A30" s="9"/>
      <c r="B30" s="6"/>
      <c r="C30" s="10" t="str">
        <f>IF(B30="","",IFERROR(VLOOKUP(B30,Colaboradores!$A$6:$B$200,2,FALSE),""))</f>
        <v/>
      </c>
      <c r="D30" s="11"/>
      <c r="E30" s="11"/>
      <c r="F30" s="11"/>
      <c r="G30" s="11"/>
      <c r="H30" s="12" t="str">
        <f t="shared" si="1"/>
        <v/>
      </c>
      <c r="I30" s="12" t="str">
        <f t="shared" si="2"/>
        <v/>
      </c>
      <c r="J30" s="12" t="str">
        <f>IF(N30&lt;&gt;"OK","",IF(COUNTIFS(Colaboradores!$A$6:$A$200,B30,Colaboradores!$F$6:$F$200,"")=1,Configuracoes!$B$7,VLOOKUP(B30,Colaboradores!$A$6:$F$200,6,FALSE)))</f>
        <v/>
      </c>
      <c r="K30" s="12" t="str">
        <f t="shared" si="3"/>
        <v/>
      </c>
      <c r="L30" s="12" t="str">
        <f t="shared" si="4"/>
        <v/>
      </c>
      <c r="M30" s="12" t="str">
        <f t="shared" si="5"/>
        <v/>
      </c>
      <c r="N30" s="10" t="str">
        <f>IF(AND(A30="",B30="",D30="",E30="",F30="",G30=""),"",IF(OR(A30="",B30="",D30="",G30="",AND(E30="",F30&lt;&gt;""),AND(E30&lt;&gt;"",F30="")),"INCOMPLETO",IFERROR(IF(OR(NOT(ISNUMBER(A30)),A30&lt;=0,A30&lt;&gt;INT(A30),COUNTIF(Colaboradores!$A$6:$A$200,B30)&lt;&gt;1,C30="",COUNTIFS($A$6:$A$300,A30,$B$6:$B$300,B30)&lt;&gt;1,NOT(ISNUMBER(D30)),D30&lt;0,D30&gt;=1,NOT(ISNUMBER(G30)),G30&lt;0,G30&gt;=1,AND(E30&lt;&gt;"",OR(NOT(ISNUMBER(E30)),E30&lt;0,E30&gt;=1,NOT(ISNUMBER(F30)),F30&lt;0,F30&gt;=1,MOD(E30-D30,1)&gt;MOD(G30-D30,1),MOD(F30-D30,1)&gt;MOD(G30-D30,1),MOD(F30-D30,1)&lt;MOD(E30-D30,1))),NOT(ISNUMBER(IFERROR(IF(COUNTIFS(Colaboradores!$A$6:$A$200,B30,Colaboradores!$F$6:$F$200,"")=1,Configuracoes!$B$7,VLOOKUP(B30,Colaboradores!$A$6:$F$200,6,FALSE)),0))),IFERROR(IF(COUNTIFS(Colaboradores!$A$6:$A$200,B30,Colaboradores!$F$6:$F$200,"")=1,Configuracoes!$B$7,VLOOKUP(B30,Colaboradores!$A$6:$F$200,6,FALSE)),0)&lt;0),"VERIFICAR","OK"),"VERIFICAR")))</f>
        <v/>
      </c>
      <c r="O30" s="6"/>
      <c r="P30" s="15" t="str">
        <f>IF(N30&lt;&gt;"OK","",MAX(0,I30-SUMIFS(Apontamentos!$M$6:$M$400,Apontamentos!$A$6:$A$400,A30,Apontamentos!$B$6:$B$400,B30)))</f>
        <v/>
      </c>
    </row>
    <row r="31">
      <c r="A31" s="9"/>
      <c r="B31" s="6"/>
      <c r="C31" s="10" t="str">
        <f>IF(B31="","",IFERROR(VLOOKUP(B31,Colaboradores!$A$6:$B$200,2,FALSE),""))</f>
        <v/>
      </c>
      <c r="D31" s="11"/>
      <c r="E31" s="11"/>
      <c r="F31" s="11"/>
      <c r="G31" s="11"/>
      <c r="H31" s="12" t="str">
        <f t="shared" si="1"/>
        <v/>
      </c>
      <c r="I31" s="12" t="str">
        <f t="shared" si="2"/>
        <v/>
      </c>
      <c r="J31" s="12" t="str">
        <f>IF(N31&lt;&gt;"OK","",IF(COUNTIFS(Colaboradores!$A$6:$A$200,B31,Colaboradores!$F$6:$F$200,"")=1,Configuracoes!$B$7,VLOOKUP(B31,Colaboradores!$A$6:$F$200,6,FALSE)))</f>
        <v/>
      </c>
      <c r="K31" s="12" t="str">
        <f t="shared" si="3"/>
        <v/>
      </c>
      <c r="L31" s="12" t="str">
        <f t="shared" si="4"/>
        <v/>
      </c>
      <c r="M31" s="12" t="str">
        <f t="shared" si="5"/>
        <v/>
      </c>
      <c r="N31" s="10" t="str">
        <f>IF(AND(A31="",B31="",D31="",E31="",F31="",G31=""),"",IF(OR(A31="",B31="",D31="",G31="",AND(E31="",F31&lt;&gt;""),AND(E31&lt;&gt;"",F31="")),"INCOMPLETO",IFERROR(IF(OR(NOT(ISNUMBER(A31)),A31&lt;=0,A31&lt;&gt;INT(A31),COUNTIF(Colaboradores!$A$6:$A$200,B31)&lt;&gt;1,C31="",COUNTIFS($A$6:$A$300,A31,$B$6:$B$300,B31)&lt;&gt;1,NOT(ISNUMBER(D31)),D31&lt;0,D31&gt;=1,NOT(ISNUMBER(G31)),G31&lt;0,G31&gt;=1,AND(E31&lt;&gt;"",OR(NOT(ISNUMBER(E31)),E31&lt;0,E31&gt;=1,NOT(ISNUMBER(F31)),F31&lt;0,F31&gt;=1,MOD(E31-D31,1)&gt;MOD(G31-D31,1),MOD(F31-D31,1)&gt;MOD(G31-D31,1),MOD(F31-D31,1)&lt;MOD(E31-D31,1))),NOT(ISNUMBER(IFERROR(IF(COUNTIFS(Colaboradores!$A$6:$A$200,B31,Colaboradores!$F$6:$F$200,"")=1,Configuracoes!$B$7,VLOOKUP(B31,Colaboradores!$A$6:$F$200,6,FALSE)),0))),IFERROR(IF(COUNTIFS(Colaboradores!$A$6:$A$200,B31,Colaboradores!$F$6:$F$200,"")=1,Configuracoes!$B$7,VLOOKUP(B31,Colaboradores!$A$6:$F$200,6,FALSE)),0)&lt;0),"VERIFICAR","OK"),"VERIFICAR")))</f>
        <v/>
      </c>
      <c r="O31" s="6"/>
      <c r="P31" s="15" t="str">
        <f>IF(N31&lt;&gt;"OK","",MAX(0,I31-SUMIFS(Apontamentos!$M$6:$M$400,Apontamentos!$A$6:$A$400,A31,Apontamentos!$B$6:$B$400,B31)))</f>
        <v/>
      </c>
    </row>
    <row r="32">
      <c r="A32" s="9"/>
      <c r="B32" s="6"/>
      <c r="C32" s="10" t="str">
        <f>IF(B32="","",IFERROR(VLOOKUP(B32,Colaboradores!$A$6:$B$200,2,FALSE),""))</f>
        <v/>
      </c>
      <c r="D32" s="11"/>
      <c r="E32" s="11"/>
      <c r="F32" s="11"/>
      <c r="G32" s="11"/>
      <c r="H32" s="12" t="str">
        <f t="shared" si="1"/>
        <v/>
      </c>
      <c r="I32" s="12" t="str">
        <f t="shared" si="2"/>
        <v/>
      </c>
      <c r="J32" s="12" t="str">
        <f>IF(N32&lt;&gt;"OK","",IF(COUNTIFS(Colaboradores!$A$6:$A$200,B32,Colaboradores!$F$6:$F$200,"")=1,Configuracoes!$B$7,VLOOKUP(B32,Colaboradores!$A$6:$F$200,6,FALSE)))</f>
        <v/>
      </c>
      <c r="K32" s="12" t="str">
        <f t="shared" si="3"/>
        <v/>
      </c>
      <c r="L32" s="12" t="str">
        <f t="shared" si="4"/>
        <v/>
      </c>
      <c r="M32" s="12" t="str">
        <f t="shared" si="5"/>
        <v/>
      </c>
      <c r="N32" s="10" t="str">
        <f>IF(AND(A32="",B32="",D32="",E32="",F32="",G32=""),"",IF(OR(A32="",B32="",D32="",G32="",AND(E32="",F32&lt;&gt;""),AND(E32&lt;&gt;"",F32="")),"INCOMPLETO",IFERROR(IF(OR(NOT(ISNUMBER(A32)),A32&lt;=0,A32&lt;&gt;INT(A32),COUNTIF(Colaboradores!$A$6:$A$200,B32)&lt;&gt;1,C32="",COUNTIFS($A$6:$A$300,A32,$B$6:$B$300,B32)&lt;&gt;1,NOT(ISNUMBER(D32)),D32&lt;0,D32&gt;=1,NOT(ISNUMBER(G32)),G32&lt;0,G32&gt;=1,AND(E32&lt;&gt;"",OR(NOT(ISNUMBER(E32)),E32&lt;0,E32&gt;=1,NOT(ISNUMBER(F32)),F32&lt;0,F32&gt;=1,MOD(E32-D32,1)&gt;MOD(G32-D32,1),MOD(F32-D32,1)&gt;MOD(G32-D32,1),MOD(F32-D32,1)&lt;MOD(E32-D32,1))),NOT(ISNUMBER(IFERROR(IF(COUNTIFS(Colaboradores!$A$6:$A$200,B32,Colaboradores!$F$6:$F$200,"")=1,Configuracoes!$B$7,VLOOKUP(B32,Colaboradores!$A$6:$F$200,6,FALSE)),0))),IFERROR(IF(COUNTIFS(Colaboradores!$A$6:$A$200,B32,Colaboradores!$F$6:$F$200,"")=1,Configuracoes!$B$7,VLOOKUP(B32,Colaboradores!$A$6:$F$200,6,FALSE)),0)&lt;0),"VERIFICAR","OK"),"VERIFICAR")))</f>
        <v/>
      </c>
      <c r="O32" s="6"/>
      <c r="P32" s="15" t="str">
        <f>IF(N32&lt;&gt;"OK","",MAX(0,I32-SUMIFS(Apontamentos!$M$6:$M$400,Apontamentos!$A$6:$A$400,A32,Apontamentos!$B$6:$B$400,B32)))</f>
        <v/>
      </c>
    </row>
    <row r="33">
      <c r="A33" s="9"/>
      <c r="B33" s="6"/>
      <c r="C33" s="10" t="str">
        <f>IF(B33="","",IFERROR(VLOOKUP(B33,Colaboradores!$A$6:$B$200,2,FALSE),""))</f>
        <v/>
      </c>
      <c r="D33" s="11"/>
      <c r="E33" s="11"/>
      <c r="F33" s="11"/>
      <c r="G33" s="11"/>
      <c r="H33" s="12" t="str">
        <f t="shared" si="1"/>
        <v/>
      </c>
      <c r="I33" s="12" t="str">
        <f t="shared" si="2"/>
        <v/>
      </c>
      <c r="J33" s="12" t="str">
        <f>IF(N33&lt;&gt;"OK","",IF(COUNTIFS(Colaboradores!$A$6:$A$200,B33,Colaboradores!$F$6:$F$200,"")=1,Configuracoes!$B$7,VLOOKUP(B33,Colaboradores!$A$6:$F$200,6,FALSE)))</f>
        <v/>
      </c>
      <c r="K33" s="12" t="str">
        <f t="shared" si="3"/>
        <v/>
      </c>
      <c r="L33" s="12" t="str">
        <f t="shared" si="4"/>
        <v/>
      </c>
      <c r="M33" s="12" t="str">
        <f t="shared" si="5"/>
        <v/>
      </c>
      <c r="N33" s="10" t="str">
        <f>IF(AND(A33="",B33="",D33="",E33="",F33="",G33=""),"",IF(OR(A33="",B33="",D33="",G33="",AND(E33="",F33&lt;&gt;""),AND(E33&lt;&gt;"",F33="")),"INCOMPLETO",IFERROR(IF(OR(NOT(ISNUMBER(A33)),A33&lt;=0,A33&lt;&gt;INT(A33),COUNTIF(Colaboradores!$A$6:$A$200,B33)&lt;&gt;1,C33="",COUNTIFS($A$6:$A$300,A33,$B$6:$B$300,B33)&lt;&gt;1,NOT(ISNUMBER(D33)),D33&lt;0,D33&gt;=1,NOT(ISNUMBER(G33)),G33&lt;0,G33&gt;=1,AND(E33&lt;&gt;"",OR(NOT(ISNUMBER(E33)),E33&lt;0,E33&gt;=1,NOT(ISNUMBER(F33)),F33&lt;0,F33&gt;=1,MOD(E33-D33,1)&gt;MOD(G33-D33,1),MOD(F33-D33,1)&gt;MOD(G33-D33,1),MOD(F33-D33,1)&lt;MOD(E33-D33,1))),NOT(ISNUMBER(IFERROR(IF(COUNTIFS(Colaboradores!$A$6:$A$200,B33,Colaboradores!$F$6:$F$200,"")=1,Configuracoes!$B$7,VLOOKUP(B33,Colaboradores!$A$6:$F$200,6,FALSE)),0))),IFERROR(IF(COUNTIFS(Colaboradores!$A$6:$A$200,B33,Colaboradores!$F$6:$F$200,"")=1,Configuracoes!$B$7,VLOOKUP(B33,Colaboradores!$A$6:$F$200,6,FALSE)),0)&lt;0),"VERIFICAR","OK"),"VERIFICAR")))</f>
        <v/>
      </c>
      <c r="O33" s="6"/>
      <c r="P33" s="15" t="str">
        <f>IF(N33&lt;&gt;"OK","",MAX(0,I33-SUMIFS(Apontamentos!$M$6:$M$400,Apontamentos!$A$6:$A$400,A33,Apontamentos!$B$6:$B$400,B33)))</f>
        <v/>
      </c>
    </row>
    <row r="34">
      <c r="A34" s="9"/>
      <c r="B34" s="6"/>
      <c r="C34" s="10" t="str">
        <f>IF(B34="","",IFERROR(VLOOKUP(B34,Colaboradores!$A$6:$B$200,2,FALSE),""))</f>
        <v/>
      </c>
      <c r="D34" s="11"/>
      <c r="E34" s="11"/>
      <c r="F34" s="11"/>
      <c r="G34" s="11"/>
      <c r="H34" s="12" t="str">
        <f t="shared" si="1"/>
        <v/>
      </c>
      <c r="I34" s="12" t="str">
        <f t="shared" si="2"/>
        <v/>
      </c>
      <c r="J34" s="12" t="str">
        <f>IF(N34&lt;&gt;"OK","",IF(COUNTIFS(Colaboradores!$A$6:$A$200,B34,Colaboradores!$F$6:$F$200,"")=1,Configuracoes!$B$7,VLOOKUP(B34,Colaboradores!$A$6:$F$200,6,FALSE)))</f>
        <v/>
      </c>
      <c r="K34" s="12" t="str">
        <f t="shared" si="3"/>
        <v/>
      </c>
      <c r="L34" s="12" t="str">
        <f t="shared" si="4"/>
        <v/>
      </c>
      <c r="M34" s="12" t="str">
        <f t="shared" si="5"/>
        <v/>
      </c>
      <c r="N34" s="10" t="str">
        <f>IF(AND(A34="",B34="",D34="",E34="",F34="",G34=""),"",IF(OR(A34="",B34="",D34="",G34="",AND(E34="",F34&lt;&gt;""),AND(E34&lt;&gt;"",F34="")),"INCOMPLETO",IFERROR(IF(OR(NOT(ISNUMBER(A34)),A34&lt;=0,A34&lt;&gt;INT(A34),COUNTIF(Colaboradores!$A$6:$A$200,B34)&lt;&gt;1,C34="",COUNTIFS($A$6:$A$300,A34,$B$6:$B$300,B34)&lt;&gt;1,NOT(ISNUMBER(D34)),D34&lt;0,D34&gt;=1,NOT(ISNUMBER(G34)),G34&lt;0,G34&gt;=1,AND(E34&lt;&gt;"",OR(NOT(ISNUMBER(E34)),E34&lt;0,E34&gt;=1,NOT(ISNUMBER(F34)),F34&lt;0,F34&gt;=1,MOD(E34-D34,1)&gt;MOD(G34-D34,1),MOD(F34-D34,1)&gt;MOD(G34-D34,1),MOD(F34-D34,1)&lt;MOD(E34-D34,1))),NOT(ISNUMBER(IFERROR(IF(COUNTIFS(Colaboradores!$A$6:$A$200,B34,Colaboradores!$F$6:$F$200,"")=1,Configuracoes!$B$7,VLOOKUP(B34,Colaboradores!$A$6:$F$200,6,FALSE)),0))),IFERROR(IF(COUNTIFS(Colaboradores!$A$6:$A$200,B34,Colaboradores!$F$6:$F$200,"")=1,Configuracoes!$B$7,VLOOKUP(B34,Colaboradores!$A$6:$F$200,6,FALSE)),0)&lt;0),"VERIFICAR","OK"),"VERIFICAR")))</f>
        <v/>
      </c>
      <c r="O34" s="6"/>
      <c r="P34" s="15" t="str">
        <f>IF(N34&lt;&gt;"OK","",MAX(0,I34-SUMIFS(Apontamentos!$M$6:$M$400,Apontamentos!$A$6:$A$400,A34,Apontamentos!$B$6:$B$400,B34)))</f>
        <v/>
      </c>
    </row>
    <row r="35">
      <c r="A35" s="9"/>
      <c r="B35" s="6"/>
      <c r="C35" s="10" t="str">
        <f>IF(B35="","",IFERROR(VLOOKUP(B35,Colaboradores!$A$6:$B$200,2,FALSE),""))</f>
        <v/>
      </c>
      <c r="D35" s="11"/>
      <c r="E35" s="11"/>
      <c r="F35" s="11"/>
      <c r="G35" s="11"/>
      <c r="H35" s="12" t="str">
        <f t="shared" si="1"/>
        <v/>
      </c>
      <c r="I35" s="12" t="str">
        <f t="shared" si="2"/>
        <v/>
      </c>
      <c r="J35" s="12" t="str">
        <f>IF(N35&lt;&gt;"OK","",IF(COUNTIFS(Colaboradores!$A$6:$A$200,B35,Colaboradores!$F$6:$F$200,"")=1,Configuracoes!$B$7,VLOOKUP(B35,Colaboradores!$A$6:$F$200,6,FALSE)))</f>
        <v/>
      </c>
      <c r="K35" s="12" t="str">
        <f t="shared" si="3"/>
        <v/>
      </c>
      <c r="L35" s="12" t="str">
        <f t="shared" si="4"/>
        <v/>
      </c>
      <c r="M35" s="12" t="str">
        <f t="shared" si="5"/>
        <v/>
      </c>
      <c r="N35" s="10" t="str">
        <f>IF(AND(A35="",B35="",D35="",E35="",F35="",G35=""),"",IF(OR(A35="",B35="",D35="",G35="",AND(E35="",F35&lt;&gt;""),AND(E35&lt;&gt;"",F35="")),"INCOMPLETO",IFERROR(IF(OR(NOT(ISNUMBER(A35)),A35&lt;=0,A35&lt;&gt;INT(A35),COUNTIF(Colaboradores!$A$6:$A$200,B35)&lt;&gt;1,C35="",COUNTIFS($A$6:$A$300,A35,$B$6:$B$300,B35)&lt;&gt;1,NOT(ISNUMBER(D35)),D35&lt;0,D35&gt;=1,NOT(ISNUMBER(G35)),G35&lt;0,G35&gt;=1,AND(E35&lt;&gt;"",OR(NOT(ISNUMBER(E35)),E35&lt;0,E35&gt;=1,NOT(ISNUMBER(F35)),F35&lt;0,F35&gt;=1,MOD(E35-D35,1)&gt;MOD(G35-D35,1),MOD(F35-D35,1)&gt;MOD(G35-D35,1),MOD(F35-D35,1)&lt;MOD(E35-D35,1))),NOT(ISNUMBER(IFERROR(IF(COUNTIFS(Colaboradores!$A$6:$A$200,B35,Colaboradores!$F$6:$F$200,"")=1,Configuracoes!$B$7,VLOOKUP(B35,Colaboradores!$A$6:$F$200,6,FALSE)),0))),IFERROR(IF(COUNTIFS(Colaboradores!$A$6:$A$200,B35,Colaboradores!$F$6:$F$200,"")=1,Configuracoes!$B$7,VLOOKUP(B35,Colaboradores!$A$6:$F$200,6,FALSE)),0)&lt;0),"VERIFICAR","OK"),"VERIFICAR")))</f>
        <v/>
      </c>
      <c r="O35" s="6"/>
      <c r="P35" s="15" t="str">
        <f>IF(N35&lt;&gt;"OK","",MAX(0,I35-SUMIFS(Apontamentos!$M$6:$M$400,Apontamentos!$A$6:$A$400,A35,Apontamentos!$B$6:$B$400,B35)))</f>
        <v/>
      </c>
    </row>
    <row r="36">
      <c r="A36" s="9"/>
      <c r="B36" s="6"/>
      <c r="C36" s="10" t="str">
        <f>IF(B36="","",IFERROR(VLOOKUP(B36,Colaboradores!$A$6:$B$200,2,FALSE),""))</f>
        <v/>
      </c>
      <c r="D36" s="11"/>
      <c r="E36" s="11"/>
      <c r="F36" s="11"/>
      <c r="G36" s="11"/>
      <c r="H36" s="12" t="str">
        <f t="shared" si="1"/>
        <v/>
      </c>
      <c r="I36" s="12" t="str">
        <f t="shared" si="2"/>
        <v/>
      </c>
      <c r="J36" s="12" t="str">
        <f>IF(N36&lt;&gt;"OK","",IF(COUNTIFS(Colaboradores!$A$6:$A$200,B36,Colaboradores!$F$6:$F$200,"")=1,Configuracoes!$B$7,VLOOKUP(B36,Colaboradores!$A$6:$F$200,6,FALSE)))</f>
        <v/>
      </c>
      <c r="K36" s="12" t="str">
        <f t="shared" si="3"/>
        <v/>
      </c>
      <c r="L36" s="12" t="str">
        <f t="shared" si="4"/>
        <v/>
      </c>
      <c r="M36" s="12" t="str">
        <f t="shared" si="5"/>
        <v/>
      </c>
      <c r="N36" s="10" t="str">
        <f>IF(AND(A36="",B36="",D36="",E36="",F36="",G36=""),"",IF(OR(A36="",B36="",D36="",G36="",AND(E36="",F36&lt;&gt;""),AND(E36&lt;&gt;"",F36="")),"INCOMPLETO",IFERROR(IF(OR(NOT(ISNUMBER(A36)),A36&lt;=0,A36&lt;&gt;INT(A36),COUNTIF(Colaboradores!$A$6:$A$200,B36)&lt;&gt;1,C36="",COUNTIFS($A$6:$A$300,A36,$B$6:$B$300,B36)&lt;&gt;1,NOT(ISNUMBER(D36)),D36&lt;0,D36&gt;=1,NOT(ISNUMBER(G36)),G36&lt;0,G36&gt;=1,AND(E36&lt;&gt;"",OR(NOT(ISNUMBER(E36)),E36&lt;0,E36&gt;=1,NOT(ISNUMBER(F36)),F36&lt;0,F36&gt;=1,MOD(E36-D36,1)&gt;MOD(G36-D36,1),MOD(F36-D36,1)&gt;MOD(G36-D36,1),MOD(F36-D36,1)&lt;MOD(E36-D36,1))),NOT(ISNUMBER(IFERROR(IF(COUNTIFS(Colaboradores!$A$6:$A$200,B36,Colaboradores!$F$6:$F$200,"")=1,Configuracoes!$B$7,VLOOKUP(B36,Colaboradores!$A$6:$F$200,6,FALSE)),0))),IFERROR(IF(COUNTIFS(Colaboradores!$A$6:$A$200,B36,Colaboradores!$F$6:$F$200,"")=1,Configuracoes!$B$7,VLOOKUP(B36,Colaboradores!$A$6:$F$200,6,FALSE)),0)&lt;0),"VERIFICAR","OK"),"VERIFICAR")))</f>
        <v/>
      </c>
      <c r="O36" s="6"/>
      <c r="P36" s="15" t="str">
        <f>IF(N36&lt;&gt;"OK","",MAX(0,I36-SUMIFS(Apontamentos!$M$6:$M$400,Apontamentos!$A$6:$A$400,A36,Apontamentos!$B$6:$B$400,B36)))</f>
        <v/>
      </c>
    </row>
    <row r="37">
      <c r="A37" s="9"/>
      <c r="B37" s="6"/>
      <c r="C37" s="10" t="str">
        <f>IF(B37="","",IFERROR(VLOOKUP(B37,Colaboradores!$A$6:$B$200,2,FALSE),""))</f>
        <v/>
      </c>
      <c r="D37" s="11"/>
      <c r="E37" s="11"/>
      <c r="F37" s="11"/>
      <c r="G37" s="11"/>
      <c r="H37" s="12" t="str">
        <f t="shared" si="1"/>
        <v/>
      </c>
      <c r="I37" s="12" t="str">
        <f t="shared" si="2"/>
        <v/>
      </c>
      <c r="J37" s="12" t="str">
        <f>IF(N37&lt;&gt;"OK","",IF(COUNTIFS(Colaboradores!$A$6:$A$200,B37,Colaboradores!$F$6:$F$200,"")=1,Configuracoes!$B$7,VLOOKUP(B37,Colaboradores!$A$6:$F$200,6,FALSE)))</f>
        <v/>
      </c>
      <c r="K37" s="12" t="str">
        <f t="shared" si="3"/>
        <v/>
      </c>
      <c r="L37" s="12" t="str">
        <f t="shared" si="4"/>
        <v/>
      </c>
      <c r="M37" s="12" t="str">
        <f t="shared" si="5"/>
        <v/>
      </c>
      <c r="N37" s="10" t="str">
        <f>IF(AND(A37="",B37="",D37="",E37="",F37="",G37=""),"",IF(OR(A37="",B37="",D37="",G37="",AND(E37="",F37&lt;&gt;""),AND(E37&lt;&gt;"",F37="")),"INCOMPLETO",IFERROR(IF(OR(NOT(ISNUMBER(A37)),A37&lt;=0,A37&lt;&gt;INT(A37),COUNTIF(Colaboradores!$A$6:$A$200,B37)&lt;&gt;1,C37="",COUNTIFS($A$6:$A$300,A37,$B$6:$B$300,B37)&lt;&gt;1,NOT(ISNUMBER(D37)),D37&lt;0,D37&gt;=1,NOT(ISNUMBER(G37)),G37&lt;0,G37&gt;=1,AND(E37&lt;&gt;"",OR(NOT(ISNUMBER(E37)),E37&lt;0,E37&gt;=1,NOT(ISNUMBER(F37)),F37&lt;0,F37&gt;=1,MOD(E37-D37,1)&gt;MOD(G37-D37,1),MOD(F37-D37,1)&gt;MOD(G37-D37,1),MOD(F37-D37,1)&lt;MOD(E37-D37,1))),NOT(ISNUMBER(IFERROR(IF(COUNTIFS(Colaboradores!$A$6:$A$200,B37,Colaboradores!$F$6:$F$200,"")=1,Configuracoes!$B$7,VLOOKUP(B37,Colaboradores!$A$6:$F$200,6,FALSE)),0))),IFERROR(IF(COUNTIFS(Colaboradores!$A$6:$A$200,B37,Colaboradores!$F$6:$F$200,"")=1,Configuracoes!$B$7,VLOOKUP(B37,Colaboradores!$A$6:$F$200,6,FALSE)),0)&lt;0),"VERIFICAR","OK"),"VERIFICAR")))</f>
        <v/>
      </c>
      <c r="O37" s="6"/>
      <c r="P37" s="15" t="str">
        <f>IF(N37&lt;&gt;"OK","",MAX(0,I37-SUMIFS(Apontamentos!$M$6:$M$400,Apontamentos!$A$6:$A$400,A37,Apontamentos!$B$6:$B$400,B37)))</f>
        <v/>
      </c>
    </row>
    <row r="38">
      <c r="A38" s="9"/>
      <c r="B38" s="6"/>
      <c r="C38" s="10" t="str">
        <f>IF(B38="","",IFERROR(VLOOKUP(B38,Colaboradores!$A$6:$B$200,2,FALSE),""))</f>
        <v/>
      </c>
      <c r="D38" s="11"/>
      <c r="E38" s="11"/>
      <c r="F38" s="11"/>
      <c r="G38" s="11"/>
      <c r="H38" s="12" t="str">
        <f t="shared" si="1"/>
        <v/>
      </c>
      <c r="I38" s="12" t="str">
        <f t="shared" si="2"/>
        <v/>
      </c>
      <c r="J38" s="12" t="str">
        <f>IF(N38&lt;&gt;"OK","",IF(COUNTIFS(Colaboradores!$A$6:$A$200,B38,Colaboradores!$F$6:$F$200,"")=1,Configuracoes!$B$7,VLOOKUP(B38,Colaboradores!$A$6:$F$200,6,FALSE)))</f>
        <v/>
      </c>
      <c r="K38" s="12" t="str">
        <f t="shared" si="3"/>
        <v/>
      </c>
      <c r="L38" s="12" t="str">
        <f t="shared" si="4"/>
        <v/>
      </c>
      <c r="M38" s="12" t="str">
        <f t="shared" si="5"/>
        <v/>
      </c>
      <c r="N38" s="10" t="str">
        <f>IF(AND(A38="",B38="",D38="",E38="",F38="",G38=""),"",IF(OR(A38="",B38="",D38="",G38="",AND(E38="",F38&lt;&gt;""),AND(E38&lt;&gt;"",F38="")),"INCOMPLETO",IFERROR(IF(OR(NOT(ISNUMBER(A38)),A38&lt;=0,A38&lt;&gt;INT(A38),COUNTIF(Colaboradores!$A$6:$A$200,B38)&lt;&gt;1,C38="",COUNTIFS($A$6:$A$300,A38,$B$6:$B$300,B38)&lt;&gt;1,NOT(ISNUMBER(D38)),D38&lt;0,D38&gt;=1,NOT(ISNUMBER(G38)),G38&lt;0,G38&gt;=1,AND(E38&lt;&gt;"",OR(NOT(ISNUMBER(E38)),E38&lt;0,E38&gt;=1,NOT(ISNUMBER(F38)),F38&lt;0,F38&gt;=1,MOD(E38-D38,1)&gt;MOD(G38-D38,1),MOD(F38-D38,1)&gt;MOD(G38-D38,1),MOD(F38-D38,1)&lt;MOD(E38-D38,1))),NOT(ISNUMBER(IFERROR(IF(COUNTIFS(Colaboradores!$A$6:$A$200,B38,Colaboradores!$F$6:$F$200,"")=1,Configuracoes!$B$7,VLOOKUP(B38,Colaboradores!$A$6:$F$200,6,FALSE)),0))),IFERROR(IF(COUNTIFS(Colaboradores!$A$6:$A$200,B38,Colaboradores!$F$6:$F$200,"")=1,Configuracoes!$B$7,VLOOKUP(B38,Colaboradores!$A$6:$F$200,6,FALSE)),0)&lt;0),"VERIFICAR","OK"),"VERIFICAR")))</f>
        <v/>
      </c>
      <c r="O38" s="6"/>
      <c r="P38" s="15" t="str">
        <f>IF(N38&lt;&gt;"OK","",MAX(0,I38-SUMIFS(Apontamentos!$M$6:$M$400,Apontamentos!$A$6:$A$400,A38,Apontamentos!$B$6:$B$400,B38)))</f>
        <v/>
      </c>
    </row>
    <row r="39">
      <c r="A39" s="9"/>
      <c r="B39" s="6"/>
      <c r="C39" s="10" t="str">
        <f>IF(B39="","",IFERROR(VLOOKUP(B39,Colaboradores!$A$6:$B$200,2,FALSE),""))</f>
        <v/>
      </c>
      <c r="D39" s="11"/>
      <c r="E39" s="11"/>
      <c r="F39" s="11"/>
      <c r="G39" s="11"/>
      <c r="H39" s="12" t="str">
        <f t="shared" si="1"/>
        <v/>
      </c>
      <c r="I39" s="12" t="str">
        <f t="shared" si="2"/>
        <v/>
      </c>
      <c r="J39" s="12" t="str">
        <f>IF(N39&lt;&gt;"OK","",IF(COUNTIFS(Colaboradores!$A$6:$A$200,B39,Colaboradores!$F$6:$F$200,"")=1,Configuracoes!$B$7,VLOOKUP(B39,Colaboradores!$A$6:$F$200,6,FALSE)))</f>
        <v/>
      </c>
      <c r="K39" s="12" t="str">
        <f t="shared" si="3"/>
        <v/>
      </c>
      <c r="L39" s="12" t="str">
        <f t="shared" si="4"/>
        <v/>
      </c>
      <c r="M39" s="12" t="str">
        <f t="shared" si="5"/>
        <v/>
      </c>
      <c r="N39" s="10" t="str">
        <f>IF(AND(A39="",B39="",D39="",E39="",F39="",G39=""),"",IF(OR(A39="",B39="",D39="",G39="",AND(E39="",F39&lt;&gt;""),AND(E39&lt;&gt;"",F39="")),"INCOMPLETO",IFERROR(IF(OR(NOT(ISNUMBER(A39)),A39&lt;=0,A39&lt;&gt;INT(A39),COUNTIF(Colaboradores!$A$6:$A$200,B39)&lt;&gt;1,C39="",COUNTIFS($A$6:$A$300,A39,$B$6:$B$300,B39)&lt;&gt;1,NOT(ISNUMBER(D39)),D39&lt;0,D39&gt;=1,NOT(ISNUMBER(G39)),G39&lt;0,G39&gt;=1,AND(E39&lt;&gt;"",OR(NOT(ISNUMBER(E39)),E39&lt;0,E39&gt;=1,NOT(ISNUMBER(F39)),F39&lt;0,F39&gt;=1,MOD(E39-D39,1)&gt;MOD(G39-D39,1),MOD(F39-D39,1)&gt;MOD(G39-D39,1),MOD(F39-D39,1)&lt;MOD(E39-D39,1))),NOT(ISNUMBER(IFERROR(IF(COUNTIFS(Colaboradores!$A$6:$A$200,B39,Colaboradores!$F$6:$F$200,"")=1,Configuracoes!$B$7,VLOOKUP(B39,Colaboradores!$A$6:$F$200,6,FALSE)),0))),IFERROR(IF(COUNTIFS(Colaboradores!$A$6:$A$200,B39,Colaboradores!$F$6:$F$200,"")=1,Configuracoes!$B$7,VLOOKUP(B39,Colaboradores!$A$6:$F$200,6,FALSE)),0)&lt;0),"VERIFICAR","OK"),"VERIFICAR")))</f>
        <v/>
      </c>
      <c r="O39" s="6"/>
      <c r="P39" s="15" t="str">
        <f>IF(N39&lt;&gt;"OK","",MAX(0,I39-SUMIFS(Apontamentos!$M$6:$M$400,Apontamentos!$A$6:$A$400,A39,Apontamentos!$B$6:$B$400,B39)))</f>
        <v/>
      </c>
    </row>
    <row r="40">
      <c r="A40" s="9"/>
      <c r="B40" s="6"/>
      <c r="C40" s="10" t="str">
        <f>IF(B40="","",IFERROR(VLOOKUP(B40,Colaboradores!$A$6:$B$200,2,FALSE),""))</f>
        <v/>
      </c>
      <c r="D40" s="11"/>
      <c r="E40" s="11"/>
      <c r="F40" s="11"/>
      <c r="G40" s="11"/>
      <c r="H40" s="12" t="str">
        <f t="shared" si="1"/>
        <v/>
      </c>
      <c r="I40" s="12" t="str">
        <f t="shared" si="2"/>
        <v/>
      </c>
      <c r="J40" s="12" t="str">
        <f>IF(N40&lt;&gt;"OK","",IF(COUNTIFS(Colaboradores!$A$6:$A$200,B40,Colaboradores!$F$6:$F$200,"")=1,Configuracoes!$B$7,VLOOKUP(B40,Colaboradores!$A$6:$F$200,6,FALSE)))</f>
        <v/>
      </c>
      <c r="K40" s="12" t="str">
        <f t="shared" si="3"/>
        <v/>
      </c>
      <c r="L40" s="12" t="str">
        <f t="shared" si="4"/>
        <v/>
      </c>
      <c r="M40" s="12" t="str">
        <f t="shared" si="5"/>
        <v/>
      </c>
      <c r="N40" s="10" t="str">
        <f>IF(AND(A40="",B40="",D40="",E40="",F40="",G40=""),"",IF(OR(A40="",B40="",D40="",G40="",AND(E40="",F40&lt;&gt;""),AND(E40&lt;&gt;"",F40="")),"INCOMPLETO",IFERROR(IF(OR(NOT(ISNUMBER(A40)),A40&lt;=0,A40&lt;&gt;INT(A40),COUNTIF(Colaboradores!$A$6:$A$200,B40)&lt;&gt;1,C40="",COUNTIFS($A$6:$A$300,A40,$B$6:$B$300,B40)&lt;&gt;1,NOT(ISNUMBER(D40)),D40&lt;0,D40&gt;=1,NOT(ISNUMBER(G40)),G40&lt;0,G40&gt;=1,AND(E40&lt;&gt;"",OR(NOT(ISNUMBER(E40)),E40&lt;0,E40&gt;=1,NOT(ISNUMBER(F40)),F40&lt;0,F40&gt;=1,MOD(E40-D40,1)&gt;MOD(G40-D40,1),MOD(F40-D40,1)&gt;MOD(G40-D40,1),MOD(F40-D40,1)&lt;MOD(E40-D40,1))),NOT(ISNUMBER(IFERROR(IF(COUNTIFS(Colaboradores!$A$6:$A$200,B40,Colaboradores!$F$6:$F$200,"")=1,Configuracoes!$B$7,VLOOKUP(B40,Colaboradores!$A$6:$F$200,6,FALSE)),0))),IFERROR(IF(COUNTIFS(Colaboradores!$A$6:$A$200,B40,Colaboradores!$F$6:$F$200,"")=1,Configuracoes!$B$7,VLOOKUP(B40,Colaboradores!$A$6:$F$200,6,FALSE)),0)&lt;0),"VERIFICAR","OK"),"VERIFICAR")))</f>
        <v/>
      </c>
      <c r="O40" s="6"/>
      <c r="P40" s="15" t="str">
        <f>IF(N40&lt;&gt;"OK","",MAX(0,I40-SUMIFS(Apontamentos!$M$6:$M$400,Apontamentos!$A$6:$A$400,A40,Apontamentos!$B$6:$B$400,B40)))</f>
        <v/>
      </c>
    </row>
    <row r="41">
      <c r="A41" s="9"/>
      <c r="B41" s="6"/>
      <c r="C41" s="10" t="str">
        <f>IF(B41="","",IFERROR(VLOOKUP(B41,Colaboradores!$A$6:$B$200,2,FALSE),""))</f>
        <v/>
      </c>
      <c r="D41" s="11"/>
      <c r="E41" s="11"/>
      <c r="F41" s="11"/>
      <c r="G41" s="11"/>
      <c r="H41" s="12" t="str">
        <f t="shared" si="1"/>
        <v/>
      </c>
      <c r="I41" s="12" t="str">
        <f t="shared" si="2"/>
        <v/>
      </c>
      <c r="J41" s="12" t="str">
        <f>IF(N41&lt;&gt;"OK","",IF(COUNTIFS(Colaboradores!$A$6:$A$200,B41,Colaboradores!$F$6:$F$200,"")=1,Configuracoes!$B$7,VLOOKUP(B41,Colaboradores!$A$6:$F$200,6,FALSE)))</f>
        <v/>
      </c>
      <c r="K41" s="12" t="str">
        <f t="shared" si="3"/>
        <v/>
      </c>
      <c r="L41" s="12" t="str">
        <f t="shared" si="4"/>
        <v/>
      </c>
      <c r="M41" s="12" t="str">
        <f t="shared" si="5"/>
        <v/>
      </c>
      <c r="N41" s="10" t="str">
        <f>IF(AND(A41="",B41="",D41="",E41="",F41="",G41=""),"",IF(OR(A41="",B41="",D41="",G41="",AND(E41="",F41&lt;&gt;""),AND(E41&lt;&gt;"",F41="")),"INCOMPLETO",IFERROR(IF(OR(NOT(ISNUMBER(A41)),A41&lt;=0,A41&lt;&gt;INT(A41),COUNTIF(Colaboradores!$A$6:$A$200,B41)&lt;&gt;1,C41="",COUNTIFS($A$6:$A$300,A41,$B$6:$B$300,B41)&lt;&gt;1,NOT(ISNUMBER(D41)),D41&lt;0,D41&gt;=1,NOT(ISNUMBER(G41)),G41&lt;0,G41&gt;=1,AND(E41&lt;&gt;"",OR(NOT(ISNUMBER(E41)),E41&lt;0,E41&gt;=1,NOT(ISNUMBER(F41)),F41&lt;0,F41&gt;=1,MOD(E41-D41,1)&gt;MOD(G41-D41,1),MOD(F41-D41,1)&gt;MOD(G41-D41,1),MOD(F41-D41,1)&lt;MOD(E41-D41,1))),NOT(ISNUMBER(IFERROR(IF(COUNTIFS(Colaboradores!$A$6:$A$200,B41,Colaboradores!$F$6:$F$200,"")=1,Configuracoes!$B$7,VLOOKUP(B41,Colaboradores!$A$6:$F$200,6,FALSE)),0))),IFERROR(IF(COUNTIFS(Colaboradores!$A$6:$A$200,B41,Colaboradores!$F$6:$F$200,"")=1,Configuracoes!$B$7,VLOOKUP(B41,Colaboradores!$A$6:$F$200,6,FALSE)),0)&lt;0),"VERIFICAR","OK"),"VERIFICAR")))</f>
        <v/>
      </c>
      <c r="O41" s="6"/>
      <c r="P41" s="15" t="str">
        <f>IF(N41&lt;&gt;"OK","",MAX(0,I41-SUMIFS(Apontamentos!$M$6:$M$400,Apontamentos!$A$6:$A$400,A41,Apontamentos!$B$6:$B$400,B41)))</f>
        <v/>
      </c>
    </row>
    <row r="42">
      <c r="A42" s="9"/>
      <c r="B42" s="6"/>
      <c r="C42" s="10" t="str">
        <f>IF(B42="","",IFERROR(VLOOKUP(B42,Colaboradores!$A$6:$B$200,2,FALSE),""))</f>
        <v/>
      </c>
      <c r="D42" s="11"/>
      <c r="E42" s="11"/>
      <c r="F42" s="11"/>
      <c r="G42" s="11"/>
      <c r="H42" s="12" t="str">
        <f t="shared" si="1"/>
        <v/>
      </c>
      <c r="I42" s="12" t="str">
        <f t="shared" si="2"/>
        <v/>
      </c>
      <c r="J42" s="12" t="str">
        <f>IF(N42&lt;&gt;"OK","",IF(COUNTIFS(Colaboradores!$A$6:$A$200,B42,Colaboradores!$F$6:$F$200,"")=1,Configuracoes!$B$7,VLOOKUP(B42,Colaboradores!$A$6:$F$200,6,FALSE)))</f>
        <v/>
      </c>
      <c r="K42" s="12" t="str">
        <f t="shared" si="3"/>
        <v/>
      </c>
      <c r="L42" s="12" t="str">
        <f t="shared" si="4"/>
        <v/>
      </c>
      <c r="M42" s="12" t="str">
        <f t="shared" si="5"/>
        <v/>
      </c>
      <c r="N42" s="10" t="str">
        <f>IF(AND(A42="",B42="",D42="",E42="",F42="",G42=""),"",IF(OR(A42="",B42="",D42="",G42="",AND(E42="",F42&lt;&gt;""),AND(E42&lt;&gt;"",F42="")),"INCOMPLETO",IFERROR(IF(OR(NOT(ISNUMBER(A42)),A42&lt;=0,A42&lt;&gt;INT(A42),COUNTIF(Colaboradores!$A$6:$A$200,B42)&lt;&gt;1,C42="",COUNTIFS($A$6:$A$300,A42,$B$6:$B$300,B42)&lt;&gt;1,NOT(ISNUMBER(D42)),D42&lt;0,D42&gt;=1,NOT(ISNUMBER(G42)),G42&lt;0,G42&gt;=1,AND(E42&lt;&gt;"",OR(NOT(ISNUMBER(E42)),E42&lt;0,E42&gt;=1,NOT(ISNUMBER(F42)),F42&lt;0,F42&gt;=1,MOD(E42-D42,1)&gt;MOD(G42-D42,1),MOD(F42-D42,1)&gt;MOD(G42-D42,1),MOD(F42-D42,1)&lt;MOD(E42-D42,1))),NOT(ISNUMBER(IFERROR(IF(COUNTIFS(Colaboradores!$A$6:$A$200,B42,Colaboradores!$F$6:$F$200,"")=1,Configuracoes!$B$7,VLOOKUP(B42,Colaboradores!$A$6:$F$200,6,FALSE)),0))),IFERROR(IF(COUNTIFS(Colaboradores!$A$6:$A$200,B42,Colaboradores!$F$6:$F$200,"")=1,Configuracoes!$B$7,VLOOKUP(B42,Colaboradores!$A$6:$F$200,6,FALSE)),0)&lt;0),"VERIFICAR","OK"),"VERIFICAR")))</f>
        <v/>
      </c>
      <c r="O42" s="6"/>
      <c r="P42" s="15" t="str">
        <f>IF(N42&lt;&gt;"OK","",MAX(0,I42-SUMIFS(Apontamentos!$M$6:$M$400,Apontamentos!$A$6:$A$400,A42,Apontamentos!$B$6:$B$400,B42)))</f>
        <v/>
      </c>
    </row>
    <row r="43">
      <c r="A43" s="9"/>
      <c r="B43" s="6"/>
      <c r="C43" s="10" t="str">
        <f>IF(B43="","",IFERROR(VLOOKUP(B43,Colaboradores!$A$6:$B$200,2,FALSE),""))</f>
        <v/>
      </c>
      <c r="D43" s="11"/>
      <c r="E43" s="11"/>
      <c r="F43" s="11"/>
      <c r="G43" s="11"/>
      <c r="H43" s="12" t="str">
        <f t="shared" si="1"/>
        <v/>
      </c>
      <c r="I43" s="12" t="str">
        <f t="shared" si="2"/>
        <v/>
      </c>
      <c r="J43" s="12" t="str">
        <f>IF(N43&lt;&gt;"OK","",IF(COUNTIFS(Colaboradores!$A$6:$A$200,B43,Colaboradores!$F$6:$F$200,"")=1,Configuracoes!$B$7,VLOOKUP(B43,Colaboradores!$A$6:$F$200,6,FALSE)))</f>
        <v/>
      </c>
      <c r="K43" s="12" t="str">
        <f t="shared" si="3"/>
        <v/>
      </c>
      <c r="L43" s="12" t="str">
        <f t="shared" si="4"/>
        <v/>
      </c>
      <c r="M43" s="12" t="str">
        <f t="shared" si="5"/>
        <v/>
      </c>
      <c r="N43" s="10" t="str">
        <f>IF(AND(A43="",B43="",D43="",E43="",F43="",G43=""),"",IF(OR(A43="",B43="",D43="",G43="",AND(E43="",F43&lt;&gt;""),AND(E43&lt;&gt;"",F43="")),"INCOMPLETO",IFERROR(IF(OR(NOT(ISNUMBER(A43)),A43&lt;=0,A43&lt;&gt;INT(A43),COUNTIF(Colaboradores!$A$6:$A$200,B43)&lt;&gt;1,C43="",COUNTIFS($A$6:$A$300,A43,$B$6:$B$300,B43)&lt;&gt;1,NOT(ISNUMBER(D43)),D43&lt;0,D43&gt;=1,NOT(ISNUMBER(G43)),G43&lt;0,G43&gt;=1,AND(E43&lt;&gt;"",OR(NOT(ISNUMBER(E43)),E43&lt;0,E43&gt;=1,NOT(ISNUMBER(F43)),F43&lt;0,F43&gt;=1,MOD(E43-D43,1)&gt;MOD(G43-D43,1),MOD(F43-D43,1)&gt;MOD(G43-D43,1),MOD(F43-D43,1)&lt;MOD(E43-D43,1))),NOT(ISNUMBER(IFERROR(IF(COUNTIFS(Colaboradores!$A$6:$A$200,B43,Colaboradores!$F$6:$F$200,"")=1,Configuracoes!$B$7,VLOOKUP(B43,Colaboradores!$A$6:$F$200,6,FALSE)),0))),IFERROR(IF(COUNTIFS(Colaboradores!$A$6:$A$200,B43,Colaboradores!$F$6:$F$200,"")=1,Configuracoes!$B$7,VLOOKUP(B43,Colaboradores!$A$6:$F$200,6,FALSE)),0)&lt;0),"VERIFICAR","OK"),"VERIFICAR")))</f>
        <v/>
      </c>
      <c r="O43" s="6"/>
      <c r="P43" s="15" t="str">
        <f>IF(N43&lt;&gt;"OK","",MAX(0,I43-SUMIFS(Apontamentos!$M$6:$M$400,Apontamentos!$A$6:$A$400,A43,Apontamentos!$B$6:$B$400,B43)))</f>
        <v/>
      </c>
    </row>
    <row r="44">
      <c r="A44" s="9"/>
      <c r="B44" s="6"/>
      <c r="C44" s="10" t="str">
        <f>IF(B44="","",IFERROR(VLOOKUP(B44,Colaboradores!$A$6:$B$200,2,FALSE),""))</f>
        <v/>
      </c>
      <c r="D44" s="11"/>
      <c r="E44" s="11"/>
      <c r="F44" s="11"/>
      <c r="G44" s="11"/>
      <c r="H44" s="12" t="str">
        <f t="shared" si="1"/>
        <v/>
      </c>
      <c r="I44" s="12" t="str">
        <f t="shared" si="2"/>
        <v/>
      </c>
      <c r="J44" s="12" t="str">
        <f>IF(N44&lt;&gt;"OK","",IF(COUNTIFS(Colaboradores!$A$6:$A$200,B44,Colaboradores!$F$6:$F$200,"")=1,Configuracoes!$B$7,VLOOKUP(B44,Colaboradores!$A$6:$F$200,6,FALSE)))</f>
        <v/>
      </c>
      <c r="K44" s="12" t="str">
        <f t="shared" si="3"/>
        <v/>
      </c>
      <c r="L44" s="12" t="str">
        <f t="shared" si="4"/>
        <v/>
      </c>
      <c r="M44" s="12" t="str">
        <f t="shared" si="5"/>
        <v/>
      </c>
      <c r="N44" s="10" t="str">
        <f>IF(AND(A44="",B44="",D44="",E44="",F44="",G44=""),"",IF(OR(A44="",B44="",D44="",G44="",AND(E44="",F44&lt;&gt;""),AND(E44&lt;&gt;"",F44="")),"INCOMPLETO",IFERROR(IF(OR(NOT(ISNUMBER(A44)),A44&lt;=0,A44&lt;&gt;INT(A44),COUNTIF(Colaboradores!$A$6:$A$200,B44)&lt;&gt;1,C44="",COUNTIFS($A$6:$A$300,A44,$B$6:$B$300,B44)&lt;&gt;1,NOT(ISNUMBER(D44)),D44&lt;0,D44&gt;=1,NOT(ISNUMBER(G44)),G44&lt;0,G44&gt;=1,AND(E44&lt;&gt;"",OR(NOT(ISNUMBER(E44)),E44&lt;0,E44&gt;=1,NOT(ISNUMBER(F44)),F44&lt;0,F44&gt;=1,MOD(E44-D44,1)&gt;MOD(G44-D44,1),MOD(F44-D44,1)&gt;MOD(G44-D44,1),MOD(F44-D44,1)&lt;MOD(E44-D44,1))),NOT(ISNUMBER(IFERROR(IF(COUNTIFS(Colaboradores!$A$6:$A$200,B44,Colaboradores!$F$6:$F$200,"")=1,Configuracoes!$B$7,VLOOKUP(B44,Colaboradores!$A$6:$F$200,6,FALSE)),0))),IFERROR(IF(COUNTIFS(Colaboradores!$A$6:$A$200,B44,Colaboradores!$F$6:$F$200,"")=1,Configuracoes!$B$7,VLOOKUP(B44,Colaboradores!$A$6:$F$200,6,FALSE)),0)&lt;0),"VERIFICAR","OK"),"VERIFICAR")))</f>
        <v/>
      </c>
      <c r="O44" s="6"/>
      <c r="P44" s="15" t="str">
        <f>IF(N44&lt;&gt;"OK","",MAX(0,I44-SUMIFS(Apontamentos!$M$6:$M$400,Apontamentos!$A$6:$A$400,A44,Apontamentos!$B$6:$B$400,B44)))</f>
        <v/>
      </c>
    </row>
    <row r="45">
      <c r="A45" s="9"/>
      <c r="B45" s="6"/>
      <c r="C45" s="10" t="str">
        <f>IF(B45="","",IFERROR(VLOOKUP(B45,Colaboradores!$A$6:$B$200,2,FALSE),""))</f>
        <v/>
      </c>
      <c r="D45" s="11"/>
      <c r="E45" s="11"/>
      <c r="F45" s="11"/>
      <c r="G45" s="11"/>
      <c r="H45" s="12" t="str">
        <f t="shared" si="1"/>
        <v/>
      </c>
      <c r="I45" s="12" t="str">
        <f t="shared" si="2"/>
        <v/>
      </c>
      <c r="J45" s="12" t="str">
        <f>IF(N45&lt;&gt;"OK","",IF(COUNTIFS(Colaboradores!$A$6:$A$200,B45,Colaboradores!$F$6:$F$200,"")=1,Configuracoes!$B$7,VLOOKUP(B45,Colaboradores!$A$6:$F$200,6,FALSE)))</f>
        <v/>
      </c>
      <c r="K45" s="12" t="str">
        <f t="shared" si="3"/>
        <v/>
      </c>
      <c r="L45" s="12" t="str">
        <f t="shared" si="4"/>
        <v/>
      </c>
      <c r="M45" s="12" t="str">
        <f t="shared" si="5"/>
        <v/>
      </c>
      <c r="N45" s="10" t="str">
        <f>IF(AND(A45="",B45="",D45="",E45="",F45="",G45=""),"",IF(OR(A45="",B45="",D45="",G45="",AND(E45="",F45&lt;&gt;""),AND(E45&lt;&gt;"",F45="")),"INCOMPLETO",IFERROR(IF(OR(NOT(ISNUMBER(A45)),A45&lt;=0,A45&lt;&gt;INT(A45),COUNTIF(Colaboradores!$A$6:$A$200,B45)&lt;&gt;1,C45="",COUNTIFS($A$6:$A$300,A45,$B$6:$B$300,B45)&lt;&gt;1,NOT(ISNUMBER(D45)),D45&lt;0,D45&gt;=1,NOT(ISNUMBER(G45)),G45&lt;0,G45&gt;=1,AND(E45&lt;&gt;"",OR(NOT(ISNUMBER(E45)),E45&lt;0,E45&gt;=1,NOT(ISNUMBER(F45)),F45&lt;0,F45&gt;=1,MOD(E45-D45,1)&gt;MOD(G45-D45,1),MOD(F45-D45,1)&gt;MOD(G45-D45,1),MOD(F45-D45,1)&lt;MOD(E45-D45,1))),NOT(ISNUMBER(IFERROR(IF(COUNTIFS(Colaboradores!$A$6:$A$200,B45,Colaboradores!$F$6:$F$200,"")=1,Configuracoes!$B$7,VLOOKUP(B45,Colaboradores!$A$6:$F$200,6,FALSE)),0))),IFERROR(IF(COUNTIFS(Colaboradores!$A$6:$A$200,B45,Colaboradores!$F$6:$F$200,"")=1,Configuracoes!$B$7,VLOOKUP(B45,Colaboradores!$A$6:$F$200,6,FALSE)),0)&lt;0),"VERIFICAR","OK"),"VERIFICAR")))</f>
        <v/>
      </c>
      <c r="O45" s="6"/>
      <c r="P45" s="15" t="str">
        <f>IF(N45&lt;&gt;"OK","",MAX(0,I45-SUMIFS(Apontamentos!$M$6:$M$400,Apontamentos!$A$6:$A$400,A45,Apontamentos!$B$6:$B$400,B45)))</f>
        <v/>
      </c>
    </row>
    <row r="46">
      <c r="A46" s="9"/>
      <c r="B46" s="6"/>
      <c r="C46" s="10" t="str">
        <f>IF(B46="","",IFERROR(VLOOKUP(B46,Colaboradores!$A$6:$B$200,2,FALSE),""))</f>
        <v/>
      </c>
      <c r="D46" s="11"/>
      <c r="E46" s="11"/>
      <c r="F46" s="11"/>
      <c r="G46" s="11"/>
      <c r="H46" s="12" t="str">
        <f t="shared" si="1"/>
        <v/>
      </c>
      <c r="I46" s="12" t="str">
        <f t="shared" si="2"/>
        <v/>
      </c>
      <c r="J46" s="12" t="str">
        <f>IF(N46&lt;&gt;"OK","",IF(COUNTIFS(Colaboradores!$A$6:$A$200,B46,Colaboradores!$F$6:$F$200,"")=1,Configuracoes!$B$7,VLOOKUP(B46,Colaboradores!$A$6:$F$200,6,FALSE)))</f>
        <v/>
      </c>
      <c r="K46" s="12" t="str">
        <f t="shared" si="3"/>
        <v/>
      </c>
      <c r="L46" s="12" t="str">
        <f t="shared" si="4"/>
        <v/>
      </c>
      <c r="M46" s="12" t="str">
        <f t="shared" si="5"/>
        <v/>
      </c>
      <c r="N46" s="10" t="str">
        <f>IF(AND(A46="",B46="",D46="",E46="",F46="",G46=""),"",IF(OR(A46="",B46="",D46="",G46="",AND(E46="",F46&lt;&gt;""),AND(E46&lt;&gt;"",F46="")),"INCOMPLETO",IFERROR(IF(OR(NOT(ISNUMBER(A46)),A46&lt;=0,A46&lt;&gt;INT(A46),COUNTIF(Colaboradores!$A$6:$A$200,B46)&lt;&gt;1,C46="",COUNTIFS($A$6:$A$300,A46,$B$6:$B$300,B46)&lt;&gt;1,NOT(ISNUMBER(D46)),D46&lt;0,D46&gt;=1,NOT(ISNUMBER(G46)),G46&lt;0,G46&gt;=1,AND(E46&lt;&gt;"",OR(NOT(ISNUMBER(E46)),E46&lt;0,E46&gt;=1,NOT(ISNUMBER(F46)),F46&lt;0,F46&gt;=1,MOD(E46-D46,1)&gt;MOD(G46-D46,1),MOD(F46-D46,1)&gt;MOD(G46-D46,1),MOD(F46-D46,1)&lt;MOD(E46-D46,1))),NOT(ISNUMBER(IFERROR(IF(COUNTIFS(Colaboradores!$A$6:$A$200,B46,Colaboradores!$F$6:$F$200,"")=1,Configuracoes!$B$7,VLOOKUP(B46,Colaboradores!$A$6:$F$200,6,FALSE)),0))),IFERROR(IF(COUNTIFS(Colaboradores!$A$6:$A$200,B46,Colaboradores!$F$6:$F$200,"")=1,Configuracoes!$B$7,VLOOKUP(B46,Colaboradores!$A$6:$F$200,6,FALSE)),0)&lt;0),"VERIFICAR","OK"),"VERIFICAR")))</f>
        <v/>
      </c>
      <c r="O46" s="6"/>
      <c r="P46" s="15" t="str">
        <f>IF(N46&lt;&gt;"OK","",MAX(0,I46-SUMIFS(Apontamentos!$M$6:$M$400,Apontamentos!$A$6:$A$400,A46,Apontamentos!$B$6:$B$400,B46)))</f>
        <v/>
      </c>
    </row>
    <row r="47">
      <c r="A47" s="9"/>
      <c r="B47" s="6"/>
      <c r="C47" s="10" t="str">
        <f>IF(B47="","",IFERROR(VLOOKUP(B47,Colaboradores!$A$6:$B$200,2,FALSE),""))</f>
        <v/>
      </c>
      <c r="D47" s="11"/>
      <c r="E47" s="11"/>
      <c r="F47" s="11"/>
      <c r="G47" s="11"/>
      <c r="H47" s="12" t="str">
        <f t="shared" si="1"/>
        <v/>
      </c>
      <c r="I47" s="12" t="str">
        <f t="shared" si="2"/>
        <v/>
      </c>
      <c r="J47" s="12" t="str">
        <f>IF(N47&lt;&gt;"OK","",IF(COUNTIFS(Colaboradores!$A$6:$A$200,B47,Colaboradores!$F$6:$F$200,"")=1,Configuracoes!$B$7,VLOOKUP(B47,Colaboradores!$A$6:$F$200,6,FALSE)))</f>
        <v/>
      </c>
      <c r="K47" s="12" t="str">
        <f t="shared" si="3"/>
        <v/>
      </c>
      <c r="L47" s="12" t="str">
        <f t="shared" si="4"/>
        <v/>
      </c>
      <c r="M47" s="12" t="str">
        <f t="shared" si="5"/>
        <v/>
      </c>
      <c r="N47" s="10" t="str">
        <f>IF(AND(A47="",B47="",D47="",E47="",F47="",G47=""),"",IF(OR(A47="",B47="",D47="",G47="",AND(E47="",F47&lt;&gt;""),AND(E47&lt;&gt;"",F47="")),"INCOMPLETO",IFERROR(IF(OR(NOT(ISNUMBER(A47)),A47&lt;=0,A47&lt;&gt;INT(A47),COUNTIF(Colaboradores!$A$6:$A$200,B47)&lt;&gt;1,C47="",COUNTIFS($A$6:$A$300,A47,$B$6:$B$300,B47)&lt;&gt;1,NOT(ISNUMBER(D47)),D47&lt;0,D47&gt;=1,NOT(ISNUMBER(G47)),G47&lt;0,G47&gt;=1,AND(E47&lt;&gt;"",OR(NOT(ISNUMBER(E47)),E47&lt;0,E47&gt;=1,NOT(ISNUMBER(F47)),F47&lt;0,F47&gt;=1,MOD(E47-D47,1)&gt;MOD(G47-D47,1),MOD(F47-D47,1)&gt;MOD(G47-D47,1),MOD(F47-D47,1)&lt;MOD(E47-D47,1))),NOT(ISNUMBER(IFERROR(IF(COUNTIFS(Colaboradores!$A$6:$A$200,B47,Colaboradores!$F$6:$F$200,"")=1,Configuracoes!$B$7,VLOOKUP(B47,Colaboradores!$A$6:$F$200,6,FALSE)),0))),IFERROR(IF(COUNTIFS(Colaboradores!$A$6:$A$200,B47,Colaboradores!$F$6:$F$200,"")=1,Configuracoes!$B$7,VLOOKUP(B47,Colaboradores!$A$6:$F$200,6,FALSE)),0)&lt;0),"VERIFICAR","OK"),"VERIFICAR")))</f>
        <v/>
      </c>
      <c r="O47" s="6"/>
      <c r="P47" s="15" t="str">
        <f>IF(N47&lt;&gt;"OK","",MAX(0,I47-SUMIFS(Apontamentos!$M$6:$M$400,Apontamentos!$A$6:$A$400,A47,Apontamentos!$B$6:$B$400,B47)))</f>
        <v/>
      </c>
    </row>
    <row r="48">
      <c r="A48" s="9"/>
      <c r="B48" s="6"/>
      <c r="C48" s="10" t="str">
        <f>IF(B48="","",IFERROR(VLOOKUP(B48,Colaboradores!$A$6:$B$200,2,FALSE),""))</f>
        <v/>
      </c>
      <c r="D48" s="11"/>
      <c r="E48" s="11"/>
      <c r="F48" s="11"/>
      <c r="G48" s="11"/>
      <c r="H48" s="12" t="str">
        <f t="shared" si="1"/>
        <v/>
      </c>
      <c r="I48" s="12" t="str">
        <f t="shared" si="2"/>
        <v/>
      </c>
      <c r="J48" s="12" t="str">
        <f>IF(N48&lt;&gt;"OK","",IF(COUNTIFS(Colaboradores!$A$6:$A$200,B48,Colaboradores!$F$6:$F$200,"")=1,Configuracoes!$B$7,VLOOKUP(B48,Colaboradores!$A$6:$F$200,6,FALSE)))</f>
        <v/>
      </c>
      <c r="K48" s="12" t="str">
        <f t="shared" si="3"/>
        <v/>
      </c>
      <c r="L48" s="12" t="str">
        <f t="shared" si="4"/>
        <v/>
      </c>
      <c r="M48" s="12" t="str">
        <f t="shared" si="5"/>
        <v/>
      </c>
      <c r="N48" s="10" t="str">
        <f>IF(AND(A48="",B48="",D48="",E48="",F48="",G48=""),"",IF(OR(A48="",B48="",D48="",G48="",AND(E48="",F48&lt;&gt;""),AND(E48&lt;&gt;"",F48="")),"INCOMPLETO",IFERROR(IF(OR(NOT(ISNUMBER(A48)),A48&lt;=0,A48&lt;&gt;INT(A48),COUNTIF(Colaboradores!$A$6:$A$200,B48)&lt;&gt;1,C48="",COUNTIFS($A$6:$A$300,A48,$B$6:$B$300,B48)&lt;&gt;1,NOT(ISNUMBER(D48)),D48&lt;0,D48&gt;=1,NOT(ISNUMBER(G48)),G48&lt;0,G48&gt;=1,AND(E48&lt;&gt;"",OR(NOT(ISNUMBER(E48)),E48&lt;0,E48&gt;=1,NOT(ISNUMBER(F48)),F48&lt;0,F48&gt;=1,MOD(E48-D48,1)&gt;MOD(G48-D48,1),MOD(F48-D48,1)&gt;MOD(G48-D48,1),MOD(F48-D48,1)&lt;MOD(E48-D48,1))),NOT(ISNUMBER(IFERROR(IF(COUNTIFS(Colaboradores!$A$6:$A$200,B48,Colaboradores!$F$6:$F$200,"")=1,Configuracoes!$B$7,VLOOKUP(B48,Colaboradores!$A$6:$F$200,6,FALSE)),0))),IFERROR(IF(COUNTIFS(Colaboradores!$A$6:$A$200,B48,Colaboradores!$F$6:$F$200,"")=1,Configuracoes!$B$7,VLOOKUP(B48,Colaboradores!$A$6:$F$200,6,FALSE)),0)&lt;0),"VERIFICAR","OK"),"VERIFICAR")))</f>
        <v/>
      </c>
      <c r="O48" s="6"/>
      <c r="P48" s="15" t="str">
        <f>IF(N48&lt;&gt;"OK","",MAX(0,I48-SUMIFS(Apontamentos!$M$6:$M$400,Apontamentos!$A$6:$A$400,A48,Apontamentos!$B$6:$B$400,B48)))</f>
        <v/>
      </c>
    </row>
    <row r="49">
      <c r="A49" s="9"/>
      <c r="B49" s="6"/>
      <c r="C49" s="10" t="str">
        <f>IF(B49="","",IFERROR(VLOOKUP(B49,Colaboradores!$A$6:$B$200,2,FALSE),""))</f>
        <v/>
      </c>
      <c r="D49" s="11"/>
      <c r="E49" s="11"/>
      <c r="F49" s="11"/>
      <c r="G49" s="11"/>
      <c r="H49" s="12" t="str">
        <f t="shared" si="1"/>
        <v/>
      </c>
      <c r="I49" s="12" t="str">
        <f t="shared" si="2"/>
        <v/>
      </c>
      <c r="J49" s="12" t="str">
        <f>IF(N49&lt;&gt;"OK","",IF(COUNTIFS(Colaboradores!$A$6:$A$200,B49,Colaboradores!$F$6:$F$200,"")=1,Configuracoes!$B$7,VLOOKUP(B49,Colaboradores!$A$6:$F$200,6,FALSE)))</f>
        <v/>
      </c>
      <c r="K49" s="12" t="str">
        <f t="shared" si="3"/>
        <v/>
      </c>
      <c r="L49" s="12" t="str">
        <f t="shared" si="4"/>
        <v/>
      </c>
      <c r="M49" s="12" t="str">
        <f t="shared" si="5"/>
        <v/>
      </c>
      <c r="N49" s="10" t="str">
        <f>IF(AND(A49="",B49="",D49="",E49="",F49="",G49=""),"",IF(OR(A49="",B49="",D49="",G49="",AND(E49="",F49&lt;&gt;""),AND(E49&lt;&gt;"",F49="")),"INCOMPLETO",IFERROR(IF(OR(NOT(ISNUMBER(A49)),A49&lt;=0,A49&lt;&gt;INT(A49),COUNTIF(Colaboradores!$A$6:$A$200,B49)&lt;&gt;1,C49="",COUNTIFS($A$6:$A$300,A49,$B$6:$B$300,B49)&lt;&gt;1,NOT(ISNUMBER(D49)),D49&lt;0,D49&gt;=1,NOT(ISNUMBER(G49)),G49&lt;0,G49&gt;=1,AND(E49&lt;&gt;"",OR(NOT(ISNUMBER(E49)),E49&lt;0,E49&gt;=1,NOT(ISNUMBER(F49)),F49&lt;0,F49&gt;=1,MOD(E49-D49,1)&gt;MOD(G49-D49,1),MOD(F49-D49,1)&gt;MOD(G49-D49,1),MOD(F49-D49,1)&lt;MOD(E49-D49,1))),NOT(ISNUMBER(IFERROR(IF(COUNTIFS(Colaboradores!$A$6:$A$200,B49,Colaboradores!$F$6:$F$200,"")=1,Configuracoes!$B$7,VLOOKUP(B49,Colaboradores!$A$6:$F$200,6,FALSE)),0))),IFERROR(IF(COUNTIFS(Colaboradores!$A$6:$A$200,B49,Colaboradores!$F$6:$F$200,"")=1,Configuracoes!$B$7,VLOOKUP(B49,Colaboradores!$A$6:$F$200,6,FALSE)),0)&lt;0),"VERIFICAR","OK"),"VERIFICAR")))</f>
        <v/>
      </c>
      <c r="O49" s="6"/>
      <c r="P49" s="15" t="str">
        <f>IF(N49&lt;&gt;"OK","",MAX(0,I49-SUMIFS(Apontamentos!$M$6:$M$400,Apontamentos!$A$6:$A$400,A49,Apontamentos!$B$6:$B$400,B49)))</f>
        <v/>
      </c>
    </row>
    <row r="50">
      <c r="A50" s="9"/>
      <c r="B50" s="6"/>
      <c r="C50" s="10" t="str">
        <f>IF(B50="","",IFERROR(VLOOKUP(B50,Colaboradores!$A$6:$B$200,2,FALSE),""))</f>
        <v/>
      </c>
      <c r="D50" s="11"/>
      <c r="E50" s="11"/>
      <c r="F50" s="11"/>
      <c r="G50" s="11"/>
      <c r="H50" s="12" t="str">
        <f t="shared" si="1"/>
        <v/>
      </c>
      <c r="I50" s="12" t="str">
        <f t="shared" si="2"/>
        <v/>
      </c>
      <c r="J50" s="12" t="str">
        <f>IF(N50&lt;&gt;"OK","",IF(COUNTIFS(Colaboradores!$A$6:$A$200,B50,Colaboradores!$F$6:$F$200,"")=1,Configuracoes!$B$7,VLOOKUP(B50,Colaboradores!$A$6:$F$200,6,FALSE)))</f>
        <v/>
      </c>
      <c r="K50" s="12" t="str">
        <f t="shared" si="3"/>
        <v/>
      </c>
      <c r="L50" s="12" t="str">
        <f t="shared" si="4"/>
        <v/>
      </c>
      <c r="M50" s="12" t="str">
        <f t="shared" si="5"/>
        <v/>
      </c>
      <c r="N50" s="10" t="str">
        <f>IF(AND(A50="",B50="",D50="",E50="",F50="",G50=""),"",IF(OR(A50="",B50="",D50="",G50="",AND(E50="",F50&lt;&gt;""),AND(E50&lt;&gt;"",F50="")),"INCOMPLETO",IFERROR(IF(OR(NOT(ISNUMBER(A50)),A50&lt;=0,A50&lt;&gt;INT(A50),COUNTIF(Colaboradores!$A$6:$A$200,B50)&lt;&gt;1,C50="",COUNTIFS($A$6:$A$300,A50,$B$6:$B$300,B50)&lt;&gt;1,NOT(ISNUMBER(D50)),D50&lt;0,D50&gt;=1,NOT(ISNUMBER(G50)),G50&lt;0,G50&gt;=1,AND(E50&lt;&gt;"",OR(NOT(ISNUMBER(E50)),E50&lt;0,E50&gt;=1,NOT(ISNUMBER(F50)),F50&lt;0,F50&gt;=1,MOD(E50-D50,1)&gt;MOD(G50-D50,1),MOD(F50-D50,1)&gt;MOD(G50-D50,1),MOD(F50-D50,1)&lt;MOD(E50-D50,1))),NOT(ISNUMBER(IFERROR(IF(COUNTIFS(Colaboradores!$A$6:$A$200,B50,Colaboradores!$F$6:$F$200,"")=1,Configuracoes!$B$7,VLOOKUP(B50,Colaboradores!$A$6:$F$200,6,FALSE)),0))),IFERROR(IF(COUNTIFS(Colaboradores!$A$6:$A$200,B50,Colaboradores!$F$6:$F$200,"")=1,Configuracoes!$B$7,VLOOKUP(B50,Colaboradores!$A$6:$F$200,6,FALSE)),0)&lt;0),"VERIFICAR","OK"),"VERIFICAR")))</f>
        <v/>
      </c>
      <c r="O50" s="6"/>
      <c r="P50" s="15" t="str">
        <f>IF(N50&lt;&gt;"OK","",MAX(0,I50-SUMIFS(Apontamentos!$M$6:$M$400,Apontamentos!$A$6:$A$400,A50,Apontamentos!$B$6:$B$400,B50)))</f>
        <v/>
      </c>
    </row>
    <row r="51">
      <c r="A51" s="9"/>
      <c r="B51" s="6"/>
      <c r="C51" s="10" t="str">
        <f>IF(B51="","",IFERROR(VLOOKUP(B51,Colaboradores!$A$6:$B$200,2,FALSE),""))</f>
        <v/>
      </c>
      <c r="D51" s="11"/>
      <c r="E51" s="11"/>
      <c r="F51" s="11"/>
      <c r="G51" s="11"/>
      <c r="H51" s="12" t="str">
        <f t="shared" si="1"/>
        <v/>
      </c>
      <c r="I51" s="12" t="str">
        <f t="shared" si="2"/>
        <v/>
      </c>
      <c r="J51" s="12" t="str">
        <f>IF(N51&lt;&gt;"OK","",IF(COUNTIFS(Colaboradores!$A$6:$A$200,B51,Colaboradores!$F$6:$F$200,"")=1,Configuracoes!$B$7,VLOOKUP(B51,Colaboradores!$A$6:$F$200,6,FALSE)))</f>
        <v/>
      </c>
      <c r="K51" s="12" t="str">
        <f t="shared" si="3"/>
        <v/>
      </c>
      <c r="L51" s="12" t="str">
        <f t="shared" si="4"/>
        <v/>
      </c>
      <c r="M51" s="12" t="str">
        <f t="shared" si="5"/>
        <v/>
      </c>
      <c r="N51" s="10" t="str">
        <f>IF(AND(A51="",B51="",D51="",E51="",F51="",G51=""),"",IF(OR(A51="",B51="",D51="",G51="",AND(E51="",F51&lt;&gt;""),AND(E51&lt;&gt;"",F51="")),"INCOMPLETO",IFERROR(IF(OR(NOT(ISNUMBER(A51)),A51&lt;=0,A51&lt;&gt;INT(A51),COUNTIF(Colaboradores!$A$6:$A$200,B51)&lt;&gt;1,C51="",COUNTIFS($A$6:$A$300,A51,$B$6:$B$300,B51)&lt;&gt;1,NOT(ISNUMBER(D51)),D51&lt;0,D51&gt;=1,NOT(ISNUMBER(G51)),G51&lt;0,G51&gt;=1,AND(E51&lt;&gt;"",OR(NOT(ISNUMBER(E51)),E51&lt;0,E51&gt;=1,NOT(ISNUMBER(F51)),F51&lt;0,F51&gt;=1,MOD(E51-D51,1)&gt;MOD(G51-D51,1),MOD(F51-D51,1)&gt;MOD(G51-D51,1),MOD(F51-D51,1)&lt;MOD(E51-D51,1))),NOT(ISNUMBER(IFERROR(IF(COUNTIFS(Colaboradores!$A$6:$A$200,B51,Colaboradores!$F$6:$F$200,"")=1,Configuracoes!$B$7,VLOOKUP(B51,Colaboradores!$A$6:$F$200,6,FALSE)),0))),IFERROR(IF(COUNTIFS(Colaboradores!$A$6:$A$200,B51,Colaboradores!$F$6:$F$200,"")=1,Configuracoes!$B$7,VLOOKUP(B51,Colaboradores!$A$6:$F$200,6,FALSE)),0)&lt;0),"VERIFICAR","OK"),"VERIFICAR")))</f>
        <v/>
      </c>
      <c r="O51" s="6"/>
      <c r="P51" s="15" t="str">
        <f>IF(N51&lt;&gt;"OK","",MAX(0,I51-SUMIFS(Apontamentos!$M$6:$M$400,Apontamentos!$A$6:$A$400,A51,Apontamentos!$B$6:$B$400,B51)))</f>
        <v/>
      </c>
    </row>
    <row r="52">
      <c r="A52" s="9"/>
      <c r="B52" s="6"/>
      <c r="C52" s="10" t="str">
        <f>IF(B52="","",IFERROR(VLOOKUP(B52,Colaboradores!$A$6:$B$200,2,FALSE),""))</f>
        <v/>
      </c>
      <c r="D52" s="11"/>
      <c r="E52" s="11"/>
      <c r="F52" s="11"/>
      <c r="G52" s="11"/>
      <c r="H52" s="12" t="str">
        <f t="shared" si="1"/>
        <v/>
      </c>
      <c r="I52" s="12" t="str">
        <f t="shared" si="2"/>
        <v/>
      </c>
      <c r="J52" s="12" t="str">
        <f>IF(N52&lt;&gt;"OK","",IF(COUNTIFS(Colaboradores!$A$6:$A$200,B52,Colaboradores!$F$6:$F$200,"")=1,Configuracoes!$B$7,VLOOKUP(B52,Colaboradores!$A$6:$F$200,6,FALSE)))</f>
        <v/>
      </c>
      <c r="K52" s="12" t="str">
        <f t="shared" si="3"/>
        <v/>
      </c>
      <c r="L52" s="12" t="str">
        <f t="shared" si="4"/>
        <v/>
      </c>
      <c r="M52" s="12" t="str">
        <f t="shared" si="5"/>
        <v/>
      </c>
      <c r="N52" s="10" t="str">
        <f>IF(AND(A52="",B52="",D52="",E52="",F52="",G52=""),"",IF(OR(A52="",B52="",D52="",G52="",AND(E52="",F52&lt;&gt;""),AND(E52&lt;&gt;"",F52="")),"INCOMPLETO",IFERROR(IF(OR(NOT(ISNUMBER(A52)),A52&lt;=0,A52&lt;&gt;INT(A52),COUNTIF(Colaboradores!$A$6:$A$200,B52)&lt;&gt;1,C52="",COUNTIFS($A$6:$A$300,A52,$B$6:$B$300,B52)&lt;&gt;1,NOT(ISNUMBER(D52)),D52&lt;0,D52&gt;=1,NOT(ISNUMBER(G52)),G52&lt;0,G52&gt;=1,AND(E52&lt;&gt;"",OR(NOT(ISNUMBER(E52)),E52&lt;0,E52&gt;=1,NOT(ISNUMBER(F52)),F52&lt;0,F52&gt;=1,MOD(E52-D52,1)&gt;MOD(G52-D52,1),MOD(F52-D52,1)&gt;MOD(G52-D52,1),MOD(F52-D52,1)&lt;MOD(E52-D52,1))),NOT(ISNUMBER(IFERROR(IF(COUNTIFS(Colaboradores!$A$6:$A$200,B52,Colaboradores!$F$6:$F$200,"")=1,Configuracoes!$B$7,VLOOKUP(B52,Colaboradores!$A$6:$F$200,6,FALSE)),0))),IFERROR(IF(COUNTIFS(Colaboradores!$A$6:$A$200,B52,Colaboradores!$F$6:$F$200,"")=1,Configuracoes!$B$7,VLOOKUP(B52,Colaboradores!$A$6:$F$200,6,FALSE)),0)&lt;0),"VERIFICAR","OK"),"VERIFICAR")))</f>
        <v/>
      </c>
      <c r="O52" s="6"/>
      <c r="P52" s="15" t="str">
        <f>IF(N52&lt;&gt;"OK","",MAX(0,I52-SUMIFS(Apontamentos!$M$6:$M$400,Apontamentos!$A$6:$A$400,A52,Apontamentos!$B$6:$B$400,B52)))</f>
        <v/>
      </c>
    </row>
    <row r="53">
      <c r="A53" s="9"/>
      <c r="B53" s="6"/>
      <c r="C53" s="10" t="str">
        <f>IF(B53="","",IFERROR(VLOOKUP(B53,Colaboradores!$A$6:$B$200,2,FALSE),""))</f>
        <v/>
      </c>
      <c r="D53" s="11"/>
      <c r="E53" s="11"/>
      <c r="F53" s="11"/>
      <c r="G53" s="11"/>
      <c r="H53" s="12" t="str">
        <f t="shared" si="1"/>
        <v/>
      </c>
      <c r="I53" s="12" t="str">
        <f t="shared" si="2"/>
        <v/>
      </c>
      <c r="J53" s="12" t="str">
        <f>IF(N53&lt;&gt;"OK","",IF(COUNTIFS(Colaboradores!$A$6:$A$200,B53,Colaboradores!$F$6:$F$200,"")=1,Configuracoes!$B$7,VLOOKUP(B53,Colaboradores!$A$6:$F$200,6,FALSE)))</f>
        <v/>
      </c>
      <c r="K53" s="12" t="str">
        <f t="shared" si="3"/>
        <v/>
      </c>
      <c r="L53" s="12" t="str">
        <f t="shared" si="4"/>
        <v/>
      </c>
      <c r="M53" s="12" t="str">
        <f t="shared" si="5"/>
        <v/>
      </c>
      <c r="N53" s="10" t="str">
        <f>IF(AND(A53="",B53="",D53="",E53="",F53="",G53=""),"",IF(OR(A53="",B53="",D53="",G53="",AND(E53="",F53&lt;&gt;""),AND(E53&lt;&gt;"",F53="")),"INCOMPLETO",IFERROR(IF(OR(NOT(ISNUMBER(A53)),A53&lt;=0,A53&lt;&gt;INT(A53),COUNTIF(Colaboradores!$A$6:$A$200,B53)&lt;&gt;1,C53="",COUNTIFS($A$6:$A$300,A53,$B$6:$B$300,B53)&lt;&gt;1,NOT(ISNUMBER(D53)),D53&lt;0,D53&gt;=1,NOT(ISNUMBER(G53)),G53&lt;0,G53&gt;=1,AND(E53&lt;&gt;"",OR(NOT(ISNUMBER(E53)),E53&lt;0,E53&gt;=1,NOT(ISNUMBER(F53)),F53&lt;0,F53&gt;=1,MOD(E53-D53,1)&gt;MOD(G53-D53,1),MOD(F53-D53,1)&gt;MOD(G53-D53,1),MOD(F53-D53,1)&lt;MOD(E53-D53,1))),NOT(ISNUMBER(IFERROR(IF(COUNTIFS(Colaboradores!$A$6:$A$200,B53,Colaboradores!$F$6:$F$200,"")=1,Configuracoes!$B$7,VLOOKUP(B53,Colaboradores!$A$6:$F$200,6,FALSE)),0))),IFERROR(IF(COUNTIFS(Colaboradores!$A$6:$A$200,B53,Colaboradores!$F$6:$F$200,"")=1,Configuracoes!$B$7,VLOOKUP(B53,Colaboradores!$A$6:$F$200,6,FALSE)),0)&lt;0),"VERIFICAR","OK"),"VERIFICAR")))</f>
        <v/>
      </c>
      <c r="O53" s="6"/>
      <c r="P53" s="15" t="str">
        <f>IF(N53&lt;&gt;"OK","",MAX(0,I53-SUMIFS(Apontamentos!$M$6:$M$400,Apontamentos!$A$6:$A$400,A53,Apontamentos!$B$6:$B$400,B53)))</f>
        <v/>
      </c>
    </row>
    <row r="54">
      <c r="A54" s="9"/>
      <c r="B54" s="6"/>
      <c r="C54" s="10" t="str">
        <f>IF(B54="","",IFERROR(VLOOKUP(B54,Colaboradores!$A$6:$B$200,2,FALSE),""))</f>
        <v/>
      </c>
      <c r="D54" s="11"/>
      <c r="E54" s="11"/>
      <c r="F54" s="11"/>
      <c r="G54" s="11"/>
      <c r="H54" s="12" t="str">
        <f t="shared" si="1"/>
        <v/>
      </c>
      <c r="I54" s="12" t="str">
        <f t="shared" si="2"/>
        <v/>
      </c>
      <c r="J54" s="12" t="str">
        <f>IF(N54&lt;&gt;"OK","",IF(COUNTIFS(Colaboradores!$A$6:$A$200,B54,Colaboradores!$F$6:$F$200,"")=1,Configuracoes!$B$7,VLOOKUP(B54,Colaboradores!$A$6:$F$200,6,FALSE)))</f>
        <v/>
      </c>
      <c r="K54" s="12" t="str">
        <f t="shared" si="3"/>
        <v/>
      </c>
      <c r="L54" s="12" t="str">
        <f t="shared" si="4"/>
        <v/>
      </c>
      <c r="M54" s="12" t="str">
        <f t="shared" si="5"/>
        <v/>
      </c>
      <c r="N54" s="10" t="str">
        <f>IF(AND(A54="",B54="",D54="",E54="",F54="",G54=""),"",IF(OR(A54="",B54="",D54="",G54="",AND(E54="",F54&lt;&gt;""),AND(E54&lt;&gt;"",F54="")),"INCOMPLETO",IFERROR(IF(OR(NOT(ISNUMBER(A54)),A54&lt;=0,A54&lt;&gt;INT(A54),COUNTIF(Colaboradores!$A$6:$A$200,B54)&lt;&gt;1,C54="",COUNTIFS($A$6:$A$300,A54,$B$6:$B$300,B54)&lt;&gt;1,NOT(ISNUMBER(D54)),D54&lt;0,D54&gt;=1,NOT(ISNUMBER(G54)),G54&lt;0,G54&gt;=1,AND(E54&lt;&gt;"",OR(NOT(ISNUMBER(E54)),E54&lt;0,E54&gt;=1,NOT(ISNUMBER(F54)),F54&lt;0,F54&gt;=1,MOD(E54-D54,1)&gt;MOD(G54-D54,1),MOD(F54-D54,1)&gt;MOD(G54-D54,1),MOD(F54-D54,1)&lt;MOD(E54-D54,1))),NOT(ISNUMBER(IFERROR(IF(COUNTIFS(Colaboradores!$A$6:$A$200,B54,Colaboradores!$F$6:$F$200,"")=1,Configuracoes!$B$7,VLOOKUP(B54,Colaboradores!$A$6:$F$200,6,FALSE)),0))),IFERROR(IF(COUNTIFS(Colaboradores!$A$6:$A$200,B54,Colaboradores!$F$6:$F$200,"")=1,Configuracoes!$B$7,VLOOKUP(B54,Colaboradores!$A$6:$F$200,6,FALSE)),0)&lt;0),"VERIFICAR","OK"),"VERIFICAR")))</f>
        <v/>
      </c>
      <c r="O54" s="6"/>
      <c r="P54" s="15" t="str">
        <f>IF(N54&lt;&gt;"OK","",MAX(0,I54-SUMIFS(Apontamentos!$M$6:$M$400,Apontamentos!$A$6:$A$400,A54,Apontamentos!$B$6:$B$400,B54)))</f>
        <v/>
      </c>
    </row>
    <row r="55">
      <c r="A55" s="9"/>
      <c r="B55" s="6"/>
      <c r="C55" s="10" t="str">
        <f>IF(B55="","",IFERROR(VLOOKUP(B55,Colaboradores!$A$6:$B$200,2,FALSE),""))</f>
        <v/>
      </c>
      <c r="D55" s="11"/>
      <c r="E55" s="11"/>
      <c r="F55" s="11"/>
      <c r="G55" s="11"/>
      <c r="H55" s="12" t="str">
        <f t="shared" si="1"/>
        <v/>
      </c>
      <c r="I55" s="12" t="str">
        <f t="shared" si="2"/>
        <v/>
      </c>
      <c r="J55" s="12" t="str">
        <f>IF(N55&lt;&gt;"OK","",IF(COUNTIFS(Colaboradores!$A$6:$A$200,B55,Colaboradores!$F$6:$F$200,"")=1,Configuracoes!$B$7,VLOOKUP(B55,Colaboradores!$A$6:$F$200,6,FALSE)))</f>
        <v/>
      </c>
      <c r="K55" s="12" t="str">
        <f t="shared" si="3"/>
        <v/>
      </c>
      <c r="L55" s="12" t="str">
        <f t="shared" si="4"/>
        <v/>
      </c>
      <c r="M55" s="12" t="str">
        <f t="shared" si="5"/>
        <v/>
      </c>
      <c r="N55" s="10" t="str">
        <f>IF(AND(A55="",B55="",D55="",E55="",F55="",G55=""),"",IF(OR(A55="",B55="",D55="",G55="",AND(E55="",F55&lt;&gt;""),AND(E55&lt;&gt;"",F55="")),"INCOMPLETO",IFERROR(IF(OR(NOT(ISNUMBER(A55)),A55&lt;=0,A55&lt;&gt;INT(A55),COUNTIF(Colaboradores!$A$6:$A$200,B55)&lt;&gt;1,C55="",COUNTIFS($A$6:$A$300,A55,$B$6:$B$300,B55)&lt;&gt;1,NOT(ISNUMBER(D55)),D55&lt;0,D55&gt;=1,NOT(ISNUMBER(G55)),G55&lt;0,G55&gt;=1,AND(E55&lt;&gt;"",OR(NOT(ISNUMBER(E55)),E55&lt;0,E55&gt;=1,NOT(ISNUMBER(F55)),F55&lt;0,F55&gt;=1,MOD(E55-D55,1)&gt;MOD(G55-D55,1),MOD(F55-D55,1)&gt;MOD(G55-D55,1),MOD(F55-D55,1)&lt;MOD(E55-D55,1))),NOT(ISNUMBER(IFERROR(IF(COUNTIFS(Colaboradores!$A$6:$A$200,B55,Colaboradores!$F$6:$F$200,"")=1,Configuracoes!$B$7,VLOOKUP(B55,Colaboradores!$A$6:$F$200,6,FALSE)),0))),IFERROR(IF(COUNTIFS(Colaboradores!$A$6:$A$200,B55,Colaboradores!$F$6:$F$200,"")=1,Configuracoes!$B$7,VLOOKUP(B55,Colaboradores!$A$6:$F$200,6,FALSE)),0)&lt;0),"VERIFICAR","OK"),"VERIFICAR")))</f>
        <v/>
      </c>
      <c r="O55" s="6"/>
      <c r="P55" s="15" t="str">
        <f>IF(N55&lt;&gt;"OK","",MAX(0,I55-SUMIFS(Apontamentos!$M$6:$M$400,Apontamentos!$A$6:$A$400,A55,Apontamentos!$B$6:$B$400,B55)))</f>
        <v/>
      </c>
    </row>
    <row r="56">
      <c r="A56" s="9"/>
      <c r="B56" s="6"/>
      <c r="C56" s="10" t="str">
        <f>IF(B56="","",IFERROR(VLOOKUP(B56,Colaboradores!$A$6:$B$200,2,FALSE),""))</f>
        <v/>
      </c>
      <c r="D56" s="11"/>
      <c r="E56" s="11"/>
      <c r="F56" s="11"/>
      <c r="G56" s="11"/>
      <c r="H56" s="12" t="str">
        <f t="shared" si="1"/>
        <v/>
      </c>
      <c r="I56" s="12" t="str">
        <f t="shared" si="2"/>
        <v/>
      </c>
      <c r="J56" s="12" t="str">
        <f>IF(N56&lt;&gt;"OK","",IF(COUNTIFS(Colaboradores!$A$6:$A$200,B56,Colaboradores!$F$6:$F$200,"")=1,Configuracoes!$B$7,VLOOKUP(B56,Colaboradores!$A$6:$F$200,6,FALSE)))</f>
        <v/>
      </c>
      <c r="K56" s="12" t="str">
        <f t="shared" si="3"/>
        <v/>
      </c>
      <c r="L56" s="12" t="str">
        <f t="shared" si="4"/>
        <v/>
      </c>
      <c r="M56" s="12" t="str">
        <f t="shared" si="5"/>
        <v/>
      </c>
      <c r="N56" s="10" t="str">
        <f>IF(AND(A56="",B56="",D56="",E56="",F56="",G56=""),"",IF(OR(A56="",B56="",D56="",G56="",AND(E56="",F56&lt;&gt;""),AND(E56&lt;&gt;"",F56="")),"INCOMPLETO",IFERROR(IF(OR(NOT(ISNUMBER(A56)),A56&lt;=0,A56&lt;&gt;INT(A56),COUNTIF(Colaboradores!$A$6:$A$200,B56)&lt;&gt;1,C56="",COUNTIFS($A$6:$A$300,A56,$B$6:$B$300,B56)&lt;&gt;1,NOT(ISNUMBER(D56)),D56&lt;0,D56&gt;=1,NOT(ISNUMBER(G56)),G56&lt;0,G56&gt;=1,AND(E56&lt;&gt;"",OR(NOT(ISNUMBER(E56)),E56&lt;0,E56&gt;=1,NOT(ISNUMBER(F56)),F56&lt;0,F56&gt;=1,MOD(E56-D56,1)&gt;MOD(G56-D56,1),MOD(F56-D56,1)&gt;MOD(G56-D56,1),MOD(F56-D56,1)&lt;MOD(E56-D56,1))),NOT(ISNUMBER(IFERROR(IF(COUNTIFS(Colaboradores!$A$6:$A$200,B56,Colaboradores!$F$6:$F$200,"")=1,Configuracoes!$B$7,VLOOKUP(B56,Colaboradores!$A$6:$F$200,6,FALSE)),0))),IFERROR(IF(COUNTIFS(Colaboradores!$A$6:$A$200,B56,Colaboradores!$F$6:$F$200,"")=1,Configuracoes!$B$7,VLOOKUP(B56,Colaboradores!$A$6:$F$200,6,FALSE)),0)&lt;0),"VERIFICAR","OK"),"VERIFICAR")))</f>
        <v/>
      </c>
      <c r="O56" s="6"/>
      <c r="P56" s="15" t="str">
        <f>IF(N56&lt;&gt;"OK","",MAX(0,I56-SUMIFS(Apontamentos!$M$6:$M$400,Apontamentos!$A$6:$A$400,A56,Apontamentos!$B$6:$B$400,B56)))</f>
        <v/>
      </c>
    </row>
    <row r="57">
      <c r="A57" s="9"/>
      <c r="B57" s="6"/>
      <c r="C57" s="10" t="str">
        <f>IF(B57="","",IFERROR(VLOOKUP(B57,Colaboradores!$A$6:$B$200,2,FALSE),""))</f>
        <v/>
      </c>
      <c r="D57" s="11"/>
      <c r="E57" s="11"/>
      <c r="F57" s="11"/>
      <c r="G57" s="11"/>
      <c r="H57" s="12" t="str">
        <f t="shared" si="1"/>
        <v/>
      </c>
      <c r="I57" s="12" t="str">
        <f t="shared" si="2"/>
        <v/>
      </c>
      <c r="J57" s="12" t="str">
        <f>IF(N57&lt;&gt;"OK","",IF(COUNTIFS(Colaboradores!$A$6:$A$200,B57,Colaboradores!$F$6:$F$200,"")=1,Configuracoes!$B$7,VLOOKUP(B57,Colaboradores!$A$6:$F$200,6,FALSE)))</f>
        <v/>
      </c>
      <c r="K57" s="12" t="str">
        <f t="shared" si="3"/>
        <v/>
      </c>
      <c r="L57" s="12" t="str">
        <f t="shared" si="4"/>
        <v/>
      </c>
      <c r="M57" s="12" t="str">
        <f t="shared" si="5"/>
        <v/>
      </c>
      <c r="N57" s="10" t="str">
        <f>IF(AND(A57="",B57="",D57="",E57="",F57="",G57=""),"",IF(OR(A57="",B57="",D57="",G57="",AND(E57="",F57&lt;&gt;""),AND(E57&lt;&gt;"",F57="")),"INCOMPLETO",IFERROR(IF(OR(NOT(ISNUMBER(A57)),A57&lt;=0,A57&lt;&gt;INT(A57),COUNTIF(Colaboradores!$A$6:$A$200,B57)&lt;&gt;1,C57="",COUNTIFS($A$6:$A$300,A57,$B$6:$B$300,B57)&lt;&gt;1,NOT(ISNUMBER(D57)),D57&lt;0,D57&gt;=1,NOT(ISNUMBER(G57)),G57&lt;0,G57&gt;=1,AND(E57&lt;&gt;"",OR(NOT(ISNUMBER(E57)),E57&lt;0,E57&gt;=1,NOT(ISNUMBER(F57)),F57&lt;0,F57&gt;=1,MOD(E57-D57,1)&gt;MOD(G57-D57,1),MOD(F57-D57,1)&gt;MOD(G57-D57,1),MOD(F57-D57,1)&lt;MOD(E57-D57,1))),NOT(ISNUMBER(IFERROR(IF(COUNTIFS(Colaboradores!$A$6:$A$200,B57,Colaboradores!$F$6:$F$200,"")=1,Configuracoes!$B$7,VLOOKUP(B57,Colaboradores!$A$6:$F$200,6,FALSE)),0))),IFERROR(IF(COUNTIFS(Colaboradores!$A$6:$A$200,B57,Colaboradores!$F$6:$F$200,"")=1,Configuracoes!$B$7,VLOOKUP(B57,Colaboradores!$A$6:$F$200,6,FALSE)),0)&lt;0),"VERIFICAR","OK"),"VERIFICAR")))</f>
        <v/>
      </c>
      <c r="O57" s="6"/>
      <c r="P57" s="15" t="str">
        <f>IF(N57&lt;&gt;"OK","",MAX(0,I57-SUMIFS(Apontamentos!$M$6:$M$400,Apontamentos!$A$6:$A$400,A57,Apontamentos!$B$6:$B$400,B57)))</f>
        <v/>
      </c>
    </row>
    <row r="58">
      <c r="A58" s="9"/>
      <c r="B58" s="6"/>
      <c r="C58" s="10" t="str">
        <f>IF(B58="","",IFERROR(VLOOKUP(B58,Colaboradores!$A$6:$B$200,2,FALSE),""))</f>
        <v/>
      </c>
      <c r="D58" s="11"/>
      <c r="E58" s="11"/>
      <c r="F58" s="11"/>
      <c r="G58" s="11"/>
      <c r="H58" s="12" t="str">
        <f t="shared" si="1"/>
        <v/>
      </c>
      <c r="I58" s="12" t="str">
        <f t="shared" si="2"/>
        <v/>
      </c>
      <c r="J58" s="12" t="str">
        <f>IF(N58&lt;&gt;"OK","",IF(COUNTIFS(Colaboradores!$A$6:$A$200,B58,Colaboradores!$F$6:$F$200,"")=1,Configuracoes!$B$7,VLOOKUP(B58,Colaboradores!$A$6:$F$200,6,FALSE)))</f>
        <v/>
      </c>
      <c r="K58" s="12" t="str">
        <f t="shared" si="3"/>
        <v/>
      </c>
      <c r="L58" s="12" t="str">
        <f t="shared" si="4"/>
        <v/>
      </c>
      <c r="M58" s="12" t="str">
        <f t="shared" si="5"/>
        <v/>
      </c>
      <c r="N58" s="10" t="str">
        <f>IF(AND(A58="",B58="",D58="",E58="",F58="",G58=""),"",IF(OR(A58="",B58="",D58="",G58="",AND(E58="",F58&lt;&gt;""),AND(E58&lt;&gt;"",F58="")),"INCOMPLETO",IFERROR(IF(OR(NOT(ISNUMBER(A58)),A58&lt;=0,A58&lt;&gt;INT(A58),COUNTIF(Colaboradores!$A$6:$A$200,B58)&lt;&gt;1,C58="",COUNTIFS($A$6:$A$300,A58,$B$6:$B$300,B58)&lt;&gt;1,NOT(ISNUMBER(D58)),D58&lt;0,D58&gt;=1,NOT(ISNUMBER(G58)),G58&lt;0,G58&gt;=1,AND(E58&lt;&gt;"",OR(NOT(ISNUMBER(E58)),E58&lt;0,E58&gt;=1,NOT(ISNUMBER(F58)),F58&lt;0,F58&gt;=1,MOD(E58-D58,1)&gt;MOD(G58-D58,1),MOD(F58-D58,1)&gt;MOD(G58-D58,1),MOD(F58-D58,1)&lt;MOD(E58-D58,1))),NOT(ISNUMBER(IFERROR(IF(COUNTIFS(Colaboradores!$A$6:$A$200,B58,Colaboradores!$F$6:$F$200,"")=1,Configuracoes!$B$7,VLOOKUP(B58,Colaboradores!$A$6:$F$200,6,FALSE)),0))),IFERROR(IF(COUNTIFS(Colaboradores!$A$6:$A$200,B58,Colaboradores!$F$6:$F$200,"")=1,Configuracoes!$B$7,VLOOKUP(B58,Colaboradores!$A$6:$F$200,6,FALSE)),0)&lt;0),"VERIFICAR","OK"),"VERIFICAR")))</f>
        <v/>
      </c>
      <c r="O58" s="6"/>
      <c r="P58" s="15" t="str">
        <f>IF(N58&lt;&gt;"OK","",MAX(0,I58-SUMIFS(Apontamentos!$M$6:$M$400,Apontamentos!$A$6:$A$400,A58,Apontamentos!$B$6:$B$400,B58)))</f>
        <v/>
      </c>
    </row>
    <row r="59">
      <c r="A59" s="9"/>
      <c r="B59" s="6"/>
      <c r="C59" s="10" t="str">
        <f>IF(B59="","",IFERROR(VLOOKUP(B59,Colaboradores!$A$6:$B$200,2,FALSE),""))</f>
        <v/>
      </c>
      <c r="D59" s="11"/>
      <c r="E59" s="11"/>
      <c r="F59" s="11"/>
      <c r="G59" s="11"/>
      <c r="H59" s="12" t="str">
        <f t="shared" si="1"/>
        <v/>
      </c>
      <c r="I59" s="12" t="str">
        <f t="shared" si="2"/>
        <v/>
      </c>
      <c r="J59" s="12" t="str">
        <f>IF(N59&lt;&gt;"OK","",IF(COUNTIFS(Colaboradores!$A$6:$A$200,B59,Colaboradores!$F$6:$F$200,"")=1,Configuracoes!$B$7,VLOOKUP(B59,Colaboradores!$A$6:$F$200,6,FALSE)))</f>
        <v/>
      </c>
      <c r="K59" s="12" t="str">
        <f t="shared" si="3"/>
        <v/>
      </c>
      <c r="L59" s="12" t="str">
        <f t="shared" si="4"/>
        <v/>
      </c>
      <c r="M59" s="12" t="str">
        <f t="shared" si="5"/>
        <v/>
      </c>
      <c r="N59" s="10" t="str">
        <f>IF(AND(A59="",B59="",D59="",E59="",F59="",G59=""),"",IF(OR(A59="",B59="",D59="",G59="",AND(E59="",F59&lt;&gt;""),AND(E59&lt;&gt;"",F59="")),"INCOMPLETO",IFERROR(IF(OR(NOT(ISNUMBER(A59)),A59&lt;=0,A59&lt;&gt;INT(A59),COUNTIF(Colaboradores!$A$6:$A$200,B59)&lt;&gt;1,C59="",COUNTIFS($A$6:$A$300,A59,$B$6:$B$300,B59)&lt;&gt;1,NOT(ISNUMBER(D59)),D59&lt;0,D59&gt;=1,NOT(ISNUMBER(G59)),G59&lt;0,G59&gt;=1,AND(E59&lt;&gt;"",OR(NOT(ISNUMBER(E59)),E59&lt;0,E59&gt;=1,NOT(ISNUMBER(F59)),F59&lt;0,F59&gt;=1,MOD(E59-D59,1)&gt;MOD(G59-D59,1),MOD(F59-D59,1)&gt;MOD(G59-D59,1),MOD(F59-D59,1)&lt;MOD(E59-D59,1))),NOT(ISNUMBER(IFERROR(IF(COUNTIFS(Colaboradores!$A$6:$A$200,B59,Colaboradores!$F$6:$F$200,"")=1,Configuracoes!$B$7,VLOOKUP(B59,Colaboradores!$A$6:$F$200,6,FALSE)),0))),IFERROR(IF(COUNTIFS(Colaboradores!$A$6:$A$200,B59,Colaboradores!$F$6:$F$200,"")=1,Configuracoes!$B$7,VLOOKUP(B59,Colaboradores!$A$6:$F$200,6,FALSE)),0)&lt;0),"VERIFICAR","OK"),"VERIFICAR")))</f>
        <v/>
      </c>
      <c r="O59" s="6"/>
      <c r="P59" s="15" t="str">
        <f>IF(N59&lt;&gt;"OK","",MAX(0,I59-SUMIFS(Apontamentos!$M$6:$M$400,Apontamentos!$A$6:$A$400,A59,Apontamentos!$B$6:$B$400,B59)))</f>
        <v/>
      </c>
    </row>
    <row r="60">
      <c r="A60" s="9"/>
      <c r="B60" s="6"/>
      <c r="C60" s="10" t="str">
        <f>IF(B60="","",IFERROR(VLOOKUP(B60,Colaboradores!$A$6:$B$200,2,FALSE),""))</f>
        <v/>
      </c>
      <c r="D60" s="11"/>
      <c r="E60" s="11"/>
      <c r="F60" s="11"/>
      <c r="G60" s="11"/>
      <c r="H60" s="12" t="str">
        <f t="shared" si="1"/>
        <v/>
      </c>
      <c r="I60" s="12" t="str">
        <f t="shared" si="2"/>
        <v/>
      </c>
      <c r="J60" s="12" t="str">
        <f>IF(N60&lt;&gt;"OK","",IF(COUNTIFS(Colaboradores!$A$6:$A$200,B60,Colaboradores!$F$6:$F$200,"")=1,Configuracoes!$B$7,VLOOKUP(B60,Colaboradores!$A$6:$F$200,6,FALSE)))</f>
        <v/>
      </c>
      <c r="K60" s="12" t="str">
        <f t="shared" si="3"/>
        <v/>
      </c>
      <c r="L60" s="12" t="str">
        <f t="shared" si="4"/>
        <v/>
      </c>
      <c r="M60" s="12" t="str">
        <f t="shared" si="5"/>
        <v/>
      </c>
      <c r="N60" s="10" t="str">
        <f>IF(AND(A60="",B60="",D60="",E60="",F60="",G60=""),"",IF(OR(A60="",B60="",D60="",G60="",AND(E60="",F60&lt;&gt;""),AND(E60&lt;&gt;"",F60="")),"INCOMPLETO",IFERROR(IF(OR(NOT(ISNUMBER(A60)),A60&lt;=0,A60&lt;&gt;INT(A60),COUNTIF(Colaboradores!$A$6:$A$200,B60)&lt;&gt;1,C60="",COUNTIFS($A$6:$A$300,A60,$B$6:$B$300,B60)&lt;&gt;1,NOT(ISNUMBER(D60)),D60&lt;0,D60&gt;=1,NOT(ISNUMBER(G60)),G60&lt;0,G60&gt;=1,AND(E60&lt;&gt;"",OR(NOT(ISNUMBER(E60)),E60&lt;0,E60&gt;=1,NOT(ISNUMBER(F60)),F60&lt;0,F60&gt;=1,MOD(E60-D60,1)&gt;MOD(G60-D60,1),MOD(F60-D60,1)&gt;MOD(G60-D60,1),MOD(F60-D60,1)&lt;MOD(E60-D60,1))),NOT(ISNUMBER(IFERROR(IF(COUNTIFS(Colaboradores!$A$6:$A$200,B60,Colaboradores!$F$6:$F$200,"")=1,Configuracoes!$B$7,VLOOKUP(B60,Colaboradores!$A$6:$F$200,6,FALSE)),0))),IFERROR(IF(COUNTIFS(Colaboradores!$A$6:$A$200,B60,Colaboradores!$F$6:$F$200,"")=1,Configuracoes!$B$7,VLOOKUP(B60,Colaboradores!$A$6:$F$200,6,FALSE)),0)&lt;0),"VERIFICAR","OK"),"VERIFICAR")))</f>
        <v/>
      </c>
      <c r="O60" s="6"/>
      <c r="P60" s="15" t="str">
        <f>IF(N60&lt;&gt;"OK","",MAX(0,I60-SUMIFS(Apontamentos!$M$6:$M$400,Apontamentos!$A$6:$A$400,A60,Apontamentos!$B$6:$B$400,B60)))</f>
        <v/>
      </c>
    </row>
    <row r="61">
      <c r="A61" s="9"/>
      <c r="B61" s="6"/>
      <c r="C61" s="10" t="str">
        <f>IF(B61="","",IFERROR(VLOOKUP(B61,Colaboradores!$A$6:$B$200,2,FALSE),""))</f>
        <v/>
      </c>
      <c r="D61" s="11"/>
      <c r="E61" s="11"/>
      <c r="F61" s="11"/>
      <c r="G61" s="11"/>
      <c r="H61" s="12" t="str">
        <f t="shared" si="1"/>
        <v/>
      </c>
      <c r="I61" s="12" t="str">
        <f t="shared" si="2"/>
        <v/>
      </c>
      <c r="J61" s="12" t="str">
        <f>IF(N61&lt;&gt;"OK","",IF(COUNTIFS(Colaboradores!$A$6:$A$200,B61,Colaboradores!$F$6:$F$200,"")=1,Configuracoes!$B$7,VLOOKUP(B61,Colaboradores!$A$6:$F$200,6,FALSE)))</f>
        <v/>
      </c>
      <c r="K61" s="12" t="str">
        <f t="shared" si="3"/>
        <v/>
      </c>
      <c r="L61" s="12" t="str">
        <f t="shared" si="4"/>
        <v/>
      </c>
      <c r="M61" s="12" t="str">
        <f t="shared" si="5"/>
        <v/>
      </c>
      <c r="N61" s="10" t="str">
        <f>IF(AND(A61="",B61="",D61="",E61="",F61="",G61=""),"",IF(OR(A61="",B61="",D61="",G61="",AND(E61="",F61&lt;&gt;""),AND(E61&lt;&gt;"",F61="")),"INCOMPLETO",IFERROR(IF(OR(NOT(ISNUMBER(A61)),A61&lt;=0,A61&lt;&gt;INT(A61),COUNTIF(Colaboradores!$A$6:$A$200,B61)&lt;&gt;1,C61="",COUNTIFS($A$6:$A$300,A61,$B$6:$B$300,B61)&lt;&gt;1,NOT(ISNUMBER(D61)),D61&lt;0,D61&gt;=1,NOT(ISNUMBER(G61)),G61&lt;0,G61&gt;=1,AND(E61&lt;&gt;"",OR(NOT(ISNUMBER(E61)),E61&lt;0,E61&gt;=1,NOT(ISNUMBER(F61)),F61&lt;0,F61&gt;=1,MOD(E61-D61,1)&gt;MOD(G61-D61,1),MOD(F61-D61,1)&gt;MOD(G61-D61,1),MOD(F61-D61,1)&lt;MOD(E61-D61,1))),NOT(ISNUMBER(IFERROR(IF(COUNTIFS(Colaboradores!$A$6:$A$200,B61,Colaboradores!$F$6:$F$200,"")=1,Configuracoes!$B$7,VLOOKUP(B61,Colaboradores!$A$6:$F$200,6,FALSE)),0))),IFERROR(IF(COUNTIFS(Colaboradores!$A$6:$A$200,B61,Colaboradores!$F$6:$F$200,"")=1,Configuracoes!$B$7,VLOOKUP(B61,Colaboradores!$A$6:$F$200,6,FALSE)),0)&lt;0),"VERIFICAR","OK"),"VERIFICAR")))</f>
        <v/>
      </c>
      <c r="O61" s="6"/>
      <c r="P61" s="15" t="str">
        <f>IF(N61&lt;&gt;"OK","",MAX(0,I61-SUMIFS(Apontamentos!$M$6:$M$400,Apontamentos!$A$6:$A$400,A61,Apontamentos!$B$6:$B$400,B61)))</f>
        <v/>
      </c>
    </row>
    <row r="62">
      <c r="A62" s="9"/>
      <c r="B62" s="6"/>
      <c r="C62" s="10" t="str">
        <f>IF(B62="","",IFERROR(VLOOKUP(B62,Colaboradores!$A$6:$B$200,2,FALSE),""))</f>
        <v/>
      </c>
      <c r="D62" s="11"/>
      <c r="E62" s="11"/>
      <c r="F62" s="11"/>
      <c r="G62" s="11"/>
      <c r="H62" s="12" t="str">
        <f t="shared" si="1"/>
        <v/>
      </c>
      <c r="I62" s="12" t="str">
        <f t="shared" si="2"/>
        <v/>
      </c>
      <c r="J62" s="12" t="str">
        <f>IF(N62&lt;&gt;"OK","",IF(COUNTIFS(Colaboradores!$A$6:$A$200,B62,Colaboradores!$F$6:$F$200,"")=1,Configuracoes!$B$7,VLOOKUP(B62,Colaboradores!$A$6:$F$200,6,FALSE)))</f>
        <v/>
      </c>
      <c r="K62" s="12" t="str">
        <f t="shared" si="3"/>
        <v/>
      </c>
      <c r="L62" s="12" t="str">
        <f t="shared" si="4"/>
        <v/>
      </c>
      <c r="M62" s="12" t="str">
        <f t="shared" si="5"/>
        <v/>
      </c>
      <c r="N62" s="10" t="str">
        <f>IF(AND(A62="",B62="",D62="",E62="",F62="",G62=""),"",IF(OR(A62="",B62="",D62="",G62="",AND(E62="",F62&lt;&gt;""),AND(E62&lt;&gt;"",F62="")),"INCOMPLETO",IFERROR(IF(OR(NOT(ISNUMBER(A62)),A62&lt;=0,A62&lt;&gt;INT(A62),COUNTIF(Colaboradores!$A$6:$A$200,B62)&lt;&gt;1,C62="",COUNTIFS($A$6:$A$300,A62,$B$6:$B$300,B62)&lt;&gt;1,NOT(ISNUMBER(D62)),D62&lt;0,D62&gt;=1,NOT(ISNUMBER(G62)),G62&lt;0,G62&gt;=1,AND(E62&lt;&gt;"",OR(NOT(ISNUMBER(E62)),E62&lt;0,E62&gt;=1,NOT(ISNUMBER(F62)),F62&lt;0,F62&gt;=1,MOD(E62-D62,1)&gt;MOD(G62-D62,1),MOD(F62-D62,1)&gt;MOD(G62-D62,1),MOD(F62-D62,1)&lt;MOD(E62-D62,1))),NOT(ISNUMBER(IFERROR(IF(COUNTIFS(Colaboradores!$A$6:$A$200,B62,Colaboradores!$F$6:$F$200,"")=1,Configuracoes!$B$7,VLOOKUP(B62,Colaboradores!$A$6:$F$200,6,FALSE)),0))),IFERROR(IF(COUNTIFS(Colaboradores!$A$6:$A$200,B62,Colaboradores!$F$6:$F$200,"")=1,Configuracoes!$B$7,VLOOKUP(B62,Colaboradores!$A$6:$F$200,6,FALSE)),0)&lt;0),"VERIFICAR","OK"),"VERIFICAR")))</f>
        <v/>
      </c>
      <c r="O62" s="6"/>
      <c r="P62" s="15" t="str">
        <f>IF(N62&lt;&gt;"OK","",MAX(0,I62-SUMIFS(Apontamentos!$M$6:$M$400,Apontamentos!$A$6:$A$400,A62,Apontamentos!$B$6:$B$400,B62)))</f>
        <v/>
      </c>
    </row>
    <row r="63">
      <c r="A63" s="9"/>
      <c r="B63" s="6"/>
      <c r="C63" s="10" t="str">
        <f>IF(B63="","",IFERROR(VLOOKUP(B63,Colaboradores!$A$6:$B$200,2,FALSE),""))</f>
        <v/>
      </c>
      <c r="D63" s="11"/>
      <c r="E63" s="11"/>
      <c r="F63" s="11"/>
      <c r="G63" s="11"/>
      <c r="H63" s="12" t="str">
        <f t="shared" si="1"/>
        <v/>
      </c>
      <c r="I63" s="12" t="str">
        <f t="shared" si="2"/>
        <v/>
      </c>
      <c r="J63" s="12" t="str">
        <f>IF(N63&lt;&gt;"OK","",IF(COUNTIFS(Colaboradores!$A$6:$A$200,B63,Colaboradores!$F$6:$F$200,"")=1,Configuracoes!$B$7,VLOOKUP(B63,Colaboradores!$A$6:$F$200,6,FALSE)))</f>
        <v/>
      </c>
      <c r="K63" s="12" t="str">
        <f t="shared" si="3"/>
        <v/>
      </c>
      <c r="L63" s="12" t="str">
        <f t="shared" si="4"/>
        <v/>
      </c>
      <c r="M63" s="12" t="str">
        <f t="shared" si="5"/>
        <v/>
      </c>
      <c r="N63" s="10" t="str">
        <f>IF(AND(A63="",B63="",D63="",E63="",F63="",G63=""),"",IF(OR(A63="",B63="",D63="",G63="",AND(E63="",F63&lt;&gt;""),AND(E63&lt;&gt;"",F63="")),"INCOMPLETO",IFERROR(IF(OR(NOT(ISNUMBER(A63)),A63&lt;=0,A63&lt;&gt;INT(A63),COUNTIF(Colaboradores!$A$6:$A$200,B63)&lt;&gt;1,C63="",COUNTIFS($A$6:$A$300,A63,$B$6:$B$300,B63)&lt;&gt;1,NOT(ISNUMBER(D63)),D63&lt;0,D63&gt;=1,NOT(ISNUMBER(G63)),G63&lt;0,G63&gt;=1,AND(E63&lt;&gt;"",OR(NOT(ISNUMBER(E63)),E63&lt;0,E63&gt;=1,NOT(ISNUMBER(F63)),F63&lt;0,F63&gt;=1,MOD(E63-D63,1)&gt;MOD(G63-D63,1),MOD(F63-D63,1)&gt;MOD(G63-D63,1),MOD(F63-D63,1)&lt;MOD(E63-D63,1))),NOT(ISNUMBER(IFERROR(IF(COUNTIFS(Colaboradores!$A$6:$A$200,B63,Colaboradores!$F$6:$F$200,"")=1,Configuracoes!$B$7,VLOOKUP(B63,Colaboradores!$A$6:$F$200,6,FALSE)),0))),IFERROR(IF(COUNTIFS(Colaboradores!$A$6:$A$200,B63,Colaboradores!$F$6:$F$200,"")=1,Configuracoes!$B$7,VLOOKUP(B63,Colaboradores!$A$6:$F$200,6,FALSE)),0)&lt;0),"VERIFICAR","OK"),"VERIFICAR")))</f>
        <v/>
      </c>
      <c r="O63" s="6"/>
      <c r="P63" s="15" t="str">
        <f>IF(N63&lt;&gt;"OK","",MAX(0,I63-SUMIFS(Apontamentos!$M$6:$M$400,Apontamentos!$A$6:$A$400,A63,Apontamentos!$B$6:$B$400,B63)))</f>
        <v/>
      </c>
    </row>
    <row r="64">
      <c r="A64" s="9"/>
      <c r="B64" s="6"/>
      <c r="C64" s="10" t="str">
        <f>IF(B64="","",IFERROR(VLOOKUP(B64,Colaboradores!$A$6:$B$200,2,FALSE),""))</f>
        <v/>
      </c>
      <c r="D64" s="11"/>
      <c r="E64" s="11"/>
      <c r="F64" s="11"/>
      <c r="G64" s="11"/>
      <c r="H64" s="12" t="str">
        <f t="shared" si="1"/>
        <v/>
      </c>
      <c r="I64" s="12" t="str">
        <f t="shared" si="2"/>
        <v/>
      </c>
      <c r="J64" s="12" t="str">
        <f>IF(N64&lt;&gt;"OK","",IF(COUNTIFS(Colaboradores!$A$6:$A$200,B64,Colaboradores!$F$6:$F$200,"")=1,Configuracoes!$B$7,VLOOKUP(B64,Colaboradores!$A$6:$F$200,6,FALSE)))</f>
        <v/>
      </c>
      <c r="K64" s="12" t="str">
        <f t="shared" si="3"/>
        <v/>
      </c>
      <c r="L64" s="12" t="str">
        <f t="shared" si="4"/>
        <v/>
      </c>
      <c r="M64" s="12" t="str">
        <f t="shared" si="5"/>
        <v/>
      </c>
      <c r="N64" s="10" t="str">
        <f>IF(AND(A64="",B64="",D64="",E64="",F64="",G64=""),"",IF(OR(A64="",B64="",D64="",G64="",AND(E64="",F64&lt;&gt;""),AND(E64&lt;&gt;"",F64="")),"INCOMPLETO",IFERROR(IF(OR(NOT(ISNUMBER(A64)),A64&lt;=0,A64&lt;&gt;INT(A64),COUNTIF(Colaboradores!$A$6:$A$200,B64)&lt;&gt;1,C64="",COUNTIFS($A$6:$A$300,A64,$B$6:$B$300,B64)&lt;&gt;1,NOT(ISNUMBER(D64)),D64&lt;0,D64&gt;=1,NOT(ISNUMBER(G64)),G64&lt;0,G64&gt;=1,AND(E64&lt;&gt;"",OR(NOT(ISNUMBER(E64)),E64&lt;0,E64&gt;=1,NOT(ISNUMBER(F64)),F64&lt;0,F64&gt;=1,MOD(E64-D64,1)&gt;MOD(G64-D64,1),MOD(F64-D64,1)&gt;MOD(G64-D64,1),MOD(F64-D64,1)&lt;MOD(E64-D64,1))),NOT(ISNUMBER(IFERROR(IF(COUNTIFS(Colaboradores!$A$6:$A$200,B64,Colaboradores!$F$6:$F$200,"")=1,Configuracoes!$B$7,VLOOKUP(B64,Colaboradores!$A$6:$F$200,6,FALSE)),0))),IFERROR(IF(COUNTIFS(Colaboradores!$A$6:$A$200,B64,Colaboradores!$F$6:$F$200,"")=1,Configuracoes!$B$7,VLOOKUP(B64,Colaboradores!$A$6:$F$200,6,FALSE)),0)&lt;0),"VERIFICAR","OK"),"VERIFICAR")))</f>
        <v/>
      </c>
      <c r="O64" s="6"/>
      <c r="P64" s="15" t="str">
        <f>IF(N64&lt;&gt;"OK","",MAX(0,I64-SUMIFS(Apontamentos!$M$6:$M$400,Apontamentos!$A$6:$A$400,A64,Apontamentos!$B$6:$B$400,B64)))</f>
        <v/>
      </c>
    </row>
    <row r="65">
      <c r="A65" s="9"/>
      <c r="B65" s="6"/>
      <c r="C65" s="10" t="str">
        <f>IF(B65="","",IFERROR(VLOOKUP(B65,Colaboradores!$A$6:$B$200,2,FALSE),""))</f>
        <v/>
      </c>
      <c r="D65" s="11"/>
      <c r="E65" s="11"/>
      <c r="F65" s="11"/>
      <c r="G65" s="11"/>
      <c r="H65" s="12" t="str">
        <f t="shared" si="1"/>
        <v/>
      </c>
      <c r="I65" s="12" t="str">
        <f t="shared" si="2"/>
        <v/>
      </c>
      <c r="J65" s="12" t="str">
        <f>IF(N65&lt;&gt;"OK","",IF(COUNTIFS(Colaboradores!$A$6:$A$200,B65,Colaboradores!$F$6:$F$200,"")=1,Configuracoes!$B$7,VLOOKUP(B65,Colaboradores!$A$6:$F$200,6,FALSE)))</f>
        <v/>
      </c>
      <c r="K65" s="12" t="str">
        <f t="shared" si="3"/>
        <v/>
      </c>
      <c r="L65" s="12" t="str">
        <f t="shared" si="4"/>
        <v/>
      </c>
      <c r="M65" s="12" t="str">
        <f t="shared" si="5"/>
        <v/>
      </c>
      <c r="N65" s="10" t="str">
        <f>IF(AND(A65="",B65="",D65="",E65="",F65="",G65=""),"",IF(OR(A65="",B65="",D65="",G65="",AND(E65="",F65&lt;&gt;""),AND(E65&lt;&gt;"",F65="")),"INCOMPLETO",IFERROR(IF(OR(NOT(ISNUMBER(A65)),A65&lt;=0,A65&lt;&gt;INT(A65),COUNTIF(Colaboradores!$A$6:$A$200,B65)&lt;&gt;1,C65="",COUNTIFS($A$6:$A$300,A65,$B$6:$B$300,B65)&lt;&gt;1,NOT(ISNUMBER(D65)),D65&lt;0,D65&gt;=1,NOT(ISNUMBER(G65)),G65&lt;0,G65&gt;=1,AND(E65&lt;&gt;"",OR(NOT(ISNUMBER(E65)),E65&lt;0,E65&gt;=1,NOT(ISNUMBER(F65)),F65&lt;0,F65&gt;=1,MOD(E65-D65,1)&gt;MOD(G65-D65,1),MOD(F65-D65,1)&gt;MOD(G65-D65,1),MOD(F65-D65,1)&lt;MOD(E65-D65,1))),NOT(ISNUMBER(IFERROR(IF(COUNTIFS(Colaboradores!$A$6:$A$200,B65,Colaboradores!$F$6:$F$200,"")=1,Configuracoes!$B$7,VLOOKUP(B65,Colaboradores!$A$6:$F$200,6,FALSE)),0))),IFERROR(IF(COUNTIFS(Colaboradores!$A$6:$A$200,B65,Colaboradores!$F$6:$F$200,"")=1,Configuracoes!$B$7,VLOOKUP(B65,Colaboradores!$A$6:$F$200,6,FALSE)),0)&lt;0),"VERIFICAR","OK"),"VERIFICAR")))</f>
        <v/>
      </c>
      <c r="O65" s="6"/>
      <c r="P65" s="15" t="str">
        <f>IF(N65&lt;&gt;"OK","",MAX(0,I65-SUMIFS(Apontamentos!$M$6:$M$400,Apontamentos!$A$6:$A$400,A65,Apontamentos!$B$6:$B$400,B65)))</f>
        <v/>
      </c>
    </row>
    <row r="66">
      <c r="A66" s="9"/>
      <c r="B66" s="6"/>
      <c r="C66" s="10" t="str">
        <f>IF(B66="","",IFERROR(VLOOKUP(B66,Colaboradores!$A$6:$B$200,2,FALSE),""))</f>
        <v/>
      </c>
      <c r="D66" s="11"/>
      <c r="E66" s="11"/>
      <c r="F66" s="11"/>
      <c r="G66" s="11"/>
      <c r="H66" s="12" t="str">
        <f t="shared" si="1"/>
        <v/>
      </c>
      <c r="I66" s="12" t="str">
        <f t="shared" si="2"/>
        <v/>
      </c>
      <c r="J66" s="12" t="str">
        <f>IF(N66&lt;&gt;"OK","",IF(COUNTIFS(Colaboradores!$A$6:$A$200,B66,Colaboradores!$F$6:$F$200,"")=1,Configuracoes!$B$7,VLOOKUP(B66,Colaboradores!$A$6:$F$200,6,FALSE)))</f>
        <v/>
      </c>
      <c r="K66" s="12" t="str">
        <f t="shared" si="3"/>
        <v/>
      </c>
      <c r="L66" s="12" t="str">
        <f t="shared" si="4"/>
        <v/>
      </c>
      <c r="M66" s="12" t="str">
        <f t="shared" si="5"/>
        <v/>
      </c>
      <c r="N66" s="10" t="str">
        <f>IF(AND(A66="",B66="",D66="",E66="",F66="",G66=""),"",IF(OR(A66="",B66="",D66="",G66="",AND(E66="",F66&lt;&gt;""),AND(E66&lt;&gt;"",F66="")),"INCOMPLETO",IFERROR(IF(OR(NOT(ISNUMBER(A66)),A66&lt;=0,A66&lt;&gt;INT(A66),COUNTIF(Colaboradores!$A$6:$A$200,B66)&lt;&gt;1,C66="",COUNTIFS($A$6:$A$300,A66,$B$6:$B$300,B66)&lt;&gt;1,NOT(ISNUMBER(D66)),D66&lt;0,D66&gt;=1,NOT(ISNUMBER(G66)),G66&lt;0,G66&gt;=1,AND(E66&lt;&gt;"",OR(NOT(ISNUMBER(E66)),E66&lt;0,E66&gt;=1,NOT(ISNUMBER(F66)),F66&lt;0,F66&gt;=1,MOD(E66-D66,1)&gt;MOD(G66-D66,1),MOD(F66-D66,1)&gt;MOD(G66-D66,1),MOD(F66-D66,1)&lt;MOD(E66-D66,1))),NOT(ISNUMBER(IFERROR(IF(COUNTIFS(Colaboradores!$A$6:$A$200,B66,Colaboradores!$F$6:$F$200,"")=1,Configuracoes!$B$7,VLOOKUP(B66,Colaboradores!$A$6:$F$200,6,FALSE)),0))),IFERROR(IF(COUNTIFS(Colaboradores!$A$6:$A$200,B66,Colaboradores!$F$6:$F$200,"")=1,Configuracoes!$B$7,VLOOKUP(B66,Colaboradores!$A$6:$F$200,6,FALSE)),0)&lt;0),"VERIFICAR","OK"),"VERIFICAR")))</f>
        <v/>
      </c>
      <c r="O66" s="6"/>
      <c r="P66" s="15" t="str">
        <f>IF(N66&lt;&gt;"OK","",MAX(0,I66-SUMIFS(Apontamentos!$M$6:$M$400,Apontamentos!$A$6:$A$400,A66,Apontamentos!$B$6:$B$400,B66)))</f>
        <v/>
      </c>
    </row>
    <row r="67">
      <c r="A67" s="9"/>
      <c r="B67" s="6"/>
      <c r="C67" s="10" t="str">
        <f>IF(B67="","",IFERROR(VLOOKUP(B67,Colaboradores!$A$6:$B$200,2,FALSE),""))</f>
        <v/>
      </c>
      <c r="D67" s="11"/>
      <c r="E67" s="11"/>
      <c r="F67" s="11"/>
      <c r="G67" s="11"/>
      <c r="H67" s="12" t="str">
        <f t="shared" si="1"/>
        <v/>
      </c>
      <c r="I67" s="12" t="str">
        <f t="shared" si="2"/>
        <v/>
      </c>
      <c r="J67" s="12" t="str">
        <f>IF(N67&lt;&gt;"OK","",IF(COUNTIFS(Colaboradores!$A$6:$A$200,B67,Colaboradores!$F$6:$F$200,"")=1,Configuracoes!$B$7,VLOOKUP(B67,Colaboradores!$A$6:$F$200,6,FALSE)))</f>
        <v/>
      </c>
      <c r="K67" s="12" t="str">
        <f t="shared" si="3"/>
        <v/>
      </c>
      <c r="L67" s="12" t="str">
        <f t="shared" si="4"/>
        <v/>
      </c>
      <c r="M67" s="12" t="str">
        <f t="shared" si="5"/>
        <v/>
      </c>
      <c r="N67" s="10" t="str">
        <f>IF(AND(A67="",B67="",D67="",E67="",F67="",G67=""),"",IF(OR(A67="",B67="",D67="",G67="",AND(E67="",F67&lt;&gt;""),AND(E67&lt;&gt;"",F67="")),"INCOMPLETO",IFERROR(IF(OR(NOT(ISNUMBER(A67)),A67&lt;=0,A67&lt;&gt;INT(A67),COUNTIF(Colaboradores!$A$6:$A$200,B67)&lt;&gt;1,C67="",COUNTIFS($A$6:$A$300,A67,$B$6:$B$300,B67)&lt;&gt;1,NOT(ISNUMBER(D67)),D67&lt;0,D67&gt;=1,NOT(ISNUMBER(G67)),G67&lt;0,G67&gt;=1,AND(E67&lt;&gt;"",OR(NOT(ISNUMBER(E67)),E67&lt;0,E67&gt;=1,NOT(ISNUMBER(F67)),F67&lt;0,F67&gt;=1,MOD(E67-D67,1)&gt;MOD(G67-D67,1),MOD(F67-D67,1)&gt;MOD(G67-D67,1),MOD(F67-D67,1)&lt;MOD(E67-D67,1))),NOT(ISNUMBER(IFERROR(IF(COUNTIFS(Colaboradores!$A$6:$A$200,B67,Colaboradores!$F$6:$F$200,"")=1,Configuracoes!$B$7,VLOOKUP(B67,Colaboradores!$A$6:$F$200,6,FALSE)),0))),IFERROR(IF(COUNTIFS(Colaboradores!$A$6:$A$200,B67,Colaboradores!$F$6:$F$200,"")=1,Configuracoes!$B$7,VLOOKUP(B67,Colaboradores!$A$6:$F$200,6,FALSE)),0)&lt;0),"VERIFICAR","OK"),"VERIFICAR")))</f>
        <v/>
      </c>
      <c r="O67" s="6"/>
      <c r="P67" s="15" t="str">
        <f>IF(N67&lt;&gt;"OK","",MAX(0,I67-SUMIFS(Apontamentos!$M$6:$M$400,Apontamentos!$A$6:$A$400,A67,Apontamentos!$B$6:$B$400,B67)))</f>
        <v/>
      </c>
    </row>
    <row r="68">
      <c r="A68" s="9"/>
      <c r="B68" s="6"/>
      <c r="C68" s="10" t="str">
        <f>IF(B68="","",IFERROR(VLOOKUP(B68,Colaboradores!$A$6:$B$200,2,FALSE),""))</f>
        <v/>
      </c>
      <c r="D68" s="11"/>
      <c r="E68" s="11"/>
      <c r="F68" s="11"/>
      <c r="G68" s="11"/>
      <c r="H68" s="12" t="str">
        <f t="shared" si="1"/>
        <v/>
      </c>
      <c r="I68" s="12" t="str">
        <f t="shared" si="2"/>
        <v/>
      </c>
      <c r="J68" s="12" t="str">
        <f>IF(N68&lt;&gt;"OK","",IF(COUNTIFS(Colaboradores!$A$6:$A$200,B68,Colaboradores!$F$6:$F$200,"")=1,Configuracoes!$B$7,VLOOKUP(B68,Colaboradores!$A$6:$F$200,6,FALSE)))</f>
        <v/>
      </c>
      <c r="K68" s="12" t="str">
        <f t="shared" si="3"/>
        <v/>
      </c>
      <c r="L68" s="12" t="str">
        <f t="shared" si="4"/>
        <v/>
      </c>
      <c r="M68" s="12" t="str">
        <f t="shared" si="5"/>
        <v/>
      </c>
      <c r="N68" s="10" t="str">
        <f>IF(AND(A68="",B68="",D68="",E68="",F68="",G68=""),"",IF(OR(A68="",B68="",D68="",G68="",AND(E68="",F68&lt;&gt;""),AND(E68&lt;&gt;"",F68="")),"INCOMPLETO",IFERROR(IF(OR(NOT(ISNUMBER(A68)),A68&lt;=0,A68&lt;&gt;INT(A68),COUNTIF(Colaboradores!$A$6:$A$200,B68)&lt;&gt;1,C68="",COUNTIFS($A$6:$A$300,A68,$B$6:$B$300,B68)&lt;&gt;1,NOT(ISNUMBER(D68)),D68&lt;0,D68&gt;=1,NOT(ISNUMBER(G68)),G68&lt;0,G68&gt;=1,AND(E68&lt;&gt;"",OR(NOT(ISNUMBER(E68)),E68&lt;0,E68&gt;=1,NOT(ISNUMBER(F68)),F68&lt;0,F68&gt;=1,MOD(E68-D68,1)&gt;MOD(G68-D68,1),MOD(F68-D68,1)&gt;MOD(G68-D68,1),MOD(F68-D68,1)&lt;MOD(E68-D68,1))),NOT(ISNUMBER(IFERROR(IF(COUNTIFS(Colaboradores!$A$6:$A$200,B68,Colaboradores!$F$6:$F$200,"")=1,Configuracoes!$B$7,VLOOKUP(B68,Colaboradores!$A$6:$F$200,6,FALSE)),0))),IFERROR(IF(COUNTIFS(Colaboradores!$A$6:$A$200,B68,Colaboradores!$F$6:$F$200,"")=1,Configuracoes!$B$7,VLOOKUP(B68,Colaboradores!$A$6:$F$200,6,FALSE)),0)&lt;0),"VERIFICAR","OK"),"VERIFICAR")))</f>
        <v/>
      </c>
      <c r="O68" s="6"/>
      <c r="P68" s="15" t="str">
        <f>IF(N68&lt;&gt;"OK","",MAX(0,I68-SUMIFS(Apontamentos!$M$6:$M$400,Apontamentos!$A$6:$A$400,A68,Apontamentos!$B$6:$B$400,B68)))</f>
        <v/>
      </c>
    </row>
    <row r="69">
      <c r="A69" s="9"/>
      <c r="B69" s="6"/>
      <c r="C69" s="10" t="str">
        <f>IF(B69="","",IFERROR(VLOOKUP(B69,Colaboradores!$A$6:$B$200,2,FALSE),""))</f>
        <v/>
      </c>
      <c r="D69" s="11"/>
      <c r="E69" s="11"/>
      <c r="F69" s="11"/>
      <c r="G69" s="11"/>
      <c r="H69" s="12" t="str">
        <f t="shared" si="1"/>
        <v/>
      </c>
      <c r="I69" s="12" t="str">
        <f t="shared" si="2"/>
        <v/>
      </c>
      <c r="J69" s="12" t="str">
        <f>IF(N69&lt;&gt;"OK","",IF(COUNTIFS(Colaboradores!$A$6:$A$200,B69,Colaboradores!$F$6:$F$200,"")=1,Configuracoes!$B$7,VLOOKUP(B69,Colaboradores!$A$6:$F$200,6,FALSE)))</f>
        <v/>
      </c>
      <c r="K69" s="12" t="str">
        <f t="shared" si="3"/>
        <v/>
      </c>
      <c r="L69" s="12" t="str">
        <f t="shared" si="4"/>
        <v/>
      </c>
      <c r="M69" s="12" t="str">
        <f t="shared" si="5"/>
        <v/>
      </c>
      <c r="N69" s="10" t="str">
        <f>IF(AND(A69="",B69="",D69="",E69="",F69="",G69=""),"",IF(OR(A69="",B69="",D69="",G69="",AND(E69="",F69&lt;&gt;""),AND(E69&lt;&gt;"",F69="")),"INCOMPLETO",IFERROR(IF(OR(NOT(ISNUMBER(A69)),A69&lt;=0,A69&lt;&gt;INT(A69),COUNTIF(Colaboradores!$A$6:$A$200,B69)&lt;&gt;1,C69="",COUNTIFS($A$6:$A$300,A69,$B$6:$B$300,B69)&lt;&gt;1,NOT(ISNUMBER(D69)),D69&lt;0,D69&gt;=1,NOT(ISNUMBER(G69)),G69&lt;0,G69&gt;=1,AND(E69&lt;&gt;"",OR(NOT(ISNUMBER(E69)),E69&lt;0,E69&gt;=1,NOT(ISNUMBER(F69)),F69&lt;0,F69&gt;=1,MOD(E69-D69,1)&gt;MOD(G69-D69,1),MOD(F69-D69,1)&gt;MOD(G69-D69,1),MOD(F69-D69,1)&lt;MOD(E69-D69,1))),NOT(ISNUMBER(IFERROR(IF(COUNTIFS(Colaboradores!$A$6:$A$200,B69,Colaboradores!$F$6:$F$200,"")=1,Configuracoes!$B$7,VLOOKUP(B69,Colaboradores!$A$6:$F$200,6,FALSE)),0))),IFERROR(IF(COUNTIFS(Colaboradores!$A$6:$A$200,B69,Colaboradores!$F$6:$F$200,"")=1,Configuracoes!$B$7,VLOOKUP(B69,Colaboradores!$A$6:$F$200,6,FALSE)),0)&lt;0),"VERIFICAR","OK"),"VERIFICAR")))</f>
        <v/>
      </c>
      <c r="O69" s="6"/>
      <c r="P69" s="15" t="str">
        <f>IF(N69&lt;&gt;"OK","",MAX(0,I69-SUMIFS(Apontamentos!$M$6:$M$400,Apontamentos!$A$6:$A$400,A69,Apontamentos!$B$6:$B$400,B69)))</f>
        <v/>
      </c>
    </row>
    <row r="70">
      <c r="A70" s="9"/>
      <c r="B70" s="6"/>
      <c r="C70" s="10" t="str">
        <f>IF(B70="","",IFERROR(VLOOKUP(B70,Colaboradores!$A$6:$B$200,2,FALSE),""))</f>
        <v/>
      </c>
      <c r="D70" s="11"/>
      <c r="E70" s="11"/>
      <c r="F70" s="11"/>
      <c r="G70" s="11"/>
      <c r="H70" s="12" t="str">
        <f t="shared" si="1"/>
        <v/>
      </c>
      <c r="I70" s="12" t="str">
        <f t="shared" si="2"/>
        <v/>
      </c>
      <c r="J70" s="12" t="str">
        <f>IF(N70&lt;&gt;"OK","",IF(COUNTIFS(Colaboradores!$A$6:$A$200,B70,Colaboradores!$F$6:$F$200,"")=1,Configuracoes!$B$7,VLOOKUP(B70,Colaboradores!$A$6:$F$200,6,FALSE)))</f>
        <v/>
      </c>
      <c r="K70" s="12" t="str">
        <f t="shared" si="3"/>
        <v/>
      </c>
      <c r="L70" s="12" t="str">
        <f t="shared" si="4"/>
        <v/>
      </c>
      <c r="M70" s="12" t="str">
        <f t="shared" si="5"/>
        <v/>
      </c>
      <c r="N70" s="10" t="str">
        <f>IF(AND(A70="",B70="",D70="",E70="",F70="",G70=""),"",IF(OR(A70="",B70="",D70="",G70="",AND(E70="",F70&lt;&gt;""),AND(E70&lt;&gt;"",F70="")),"INCOMPLETO",IFERROR(IF(OR(NOT(ISNUMBER(A70)),A70&lt;=0,A70&lt;&gt;INT(A70),COUNTIF(Colaboradores!$A$6:$A$200,B70)&lt;&gt;1,C70="",COUNTIFS($A$6:$A$300,A70,$B$6:$B$300,B70)&lt;&gt;1,NOT(ISNUMBER(D70)),D70&lt;0,D70&gt;=1,NOT(ISNUMBER(G70)),G70&lt;0,G70&gt;=1,AND(E70&lt;&gt;"",OR(NOT(ISNUMBER(E70)),E70&lt;0,E70&gt;=1,NOT(ISNUMBER(F70)),F70&lt;0,F70&gt;=1,MOD(E70-D70,1)&gt;MOD(G70-D70,1),MOD(F70-D70,1)&gt;MOD(G70-D70,1),MOD(F70-D70,1)&lt;MOD(E70-D70,1))),NOT(ISNUMBER(IFERROR(IF(COUNTIFS(Colaboradores!$A$6:$A$200,B70,Colaboradores!$F$6:$F$200,"")=1,Configuracoes!$B$7,VLOOKUP(B70,Colaboradores!$A$6:$F$200,6,FALSE)),0))),IFERROR(IF(COUNTIFS(Colaboradores!$A$6:$A$200,B70,Colaboradores!$F$6:$F$200,"")=1,Configuracoes!$B$7,VLOOKUP(B70,Colaboradores!$A$6:$F$200,6,FALSE)),0)&lt;0),"VERIFICAR","OK"),"VERIFICAR")))</f>
        <v/>
      </c>
      <c r="O70" s="6"/>
      <c r="P70" s="15" t="str">
        <f>IF(N70&lt;&gt;"OK","",MAX(0,I70-SUMIFS(Apontamentos!$M$6:$M$400,Apontamentos!$A$6:$A$400,A70,Apontamentos!$B$6:$B$400,B70)))</f>
        <v/>
      </c>
    </row>
    <row r="71">
      <c r="A71" s="9"/>
      <c r="B71" s="6"/>
      <c r="C71" s="10" t="str">
        <f>IF(B71="","",IFERROR(VLOOKUP(B71,Colaboradores!$A$6:$B$200,2,FALSE),""))</f>
        <v/>
      </c>
      <c r="D71" s="11"/>
      <c r="E71" s="11"/>
      <c r="F71" s="11"/>
      <c r="G71" s="11"/>
      <c r="H71" s="12" t="str">
        <f t="shared" si="1"/>
        <v/>
      </c>
      <c r="I71" s="12" t="str">
        <f t="shared" si="2"/>
        <v/>
      </c>
      <c r="J71" s="12" t="str">
        <f>IF(N71&lt;&gt;"OK","",IF(COUNTIFS(Colaboradores!$A$6:$A$200,B71,Colaboradores!$F$6:$F$200,"")=1,Configuracoes!$B$7,VLOOKUP(B71,Colaboradores!$A$6:$F$200,6,FALSE)))</f>
        <v/>
      </c>
      <c r="K71" s="12" t="str">
        <f t="shared" si="3"/>
        <v/>
      </c>
      <c r="L71" s="12" t="str">
        <f t="shared" si="4"/>
        <v/>
      </c>
      <c r="M71" s="12" t="str">
        <f t="shared" si="5"/>
        <v/>
      </c>
      <c r="N71" s="10" t="str">
        <f>IF(AND(A71="",B71="",D71="",E71="",F71="",G71=""),"",IF(OR(A71="",B71="",D71="",G71="",AND(E71="",F71&lt;&gt;""),AND(E71&lt;&gt;"",F71="")),"INCOMPLETO",IFERROR(IF(OR(NOT(ISNUMBER(A71)),A71&lt;=0,A71&lt;&gt;INT(A71),COUNTIF(Colaboradores!$A$6:$A$200,B71)&lt;&gt;1,C71="",COUNTIFS($A$6:$A$300,A71,$B$6:$B$300,B71)&lt;&gt;1,NOT(ISNUMBER(D71)),D71&lt;0,D71&gt;=1,NOT(ISNUMBER(G71)),G71&lt;0,G71&gt;=1,AND(E71&lt;&gt;"",OR(NOT(ISNUMBER(E71)),E71&lt;0,E71&gt;=1,NOT(ISNUMBER(F71)),F71&lt;0,F71&gt;=1,MOD(E71-D71,1)&gt;MOD(G71-D71,1),MOD(F71-D71,1)&gt;MOD(G71-D71,1),MOD(F71-D71,1)&lt;MOD(E71-D71,1))),NOT(ISNUMBER(IFERROR(IF(COUNTIFS(Colaboradores!$A$6:$A$200,B71,Colaboradores!$F$6:$F$200,"")=1,Configuracoes!$B$7,VLOOKUP(B71,Colaboradores!$A$6:$F$200,6,FALSE)),0))),IFERROR(IF(COUNTIFS(Colaboradores!$A$6:$A$200,B71,Colaboradores!$F$6:$F$200,"")=1,Configuracoes!$B$7,VLOOKUP(B71,Colaboradores!$A$6:$F$200,6,FALSE)),0)&lt;0),"VERIFICAR","OK"),"VERIFICAR")))</f>
        <v/>
      </c>
      <c r="O71" s="6"/>
      <c r="P71" s="15" t="str">
        <f>IF(N71&lt;&gt;"OK","",MAX(0,I71-SUMIFS(Apontamentos!$M$6:$M$400,Apontamentos!$A$6:$A$400,A71,Apontamentos!$B$6:$B$400,B71)))</f>
        <v/>
      </c>
    </row>
    <row r="72">
      <c r="A72" s="9"/>
      <c r="B72" s="6"/>
      <c r="C72" s="10" t="str">
        <f>IF(B72="","",IFERROR(VLOOKUP(B72,Colaboradores!$A$6:$B$200,2,FALSE),""))</f>
        <v/>
      </c>
      <c r="D72" s="11"/>
      <c r="E72" s="11"/>
      <c r="F72" s="11"/>
      <c r="G72" s="11"/>
      <c r="H72" s="12" t="str">
        <f t="shared" si="1"/>
        <v/>
      </c>
      <c r="I72" s="12" t="str">
        <f t="shared" si="2"/>
        <v/>
      </c>
      <c r="J72" s="12" t="str">
        <f>IF(N72&lt;&gt;"OK","",IF(COUNTIFS(Colaboradores!$A$6:$A$200,B72,Colaboradores!$F$6:$F$200,"")=1,Configuracoes!$B$7,VLOOKUP(B72,Colaboradores!$A$6:$F$200,6,FALSE)))</f>
        <v/>
      </c>
      <c r="K72" s="12" t="str">
        <f t="shared" si="3"/>
        <v/>
      </c>
      <c r="L72" s="12" t="str">
        <f t="shared" si="4"/>
        <v/>
      </c>
      <c r="M72" s="12" t="str">
        <f t="shared" si="5"/>
        <v/>
      </c>
      <c r="N72" s="10" t="str">
        <f>IF(AND(A72="",B72="",D72="",E72="",F72="",G72=""),"",IF(OR(A72="",B72="",D72="",G72="",AND(E72="",F72&lt;&gt;""),AND(E72&lt;&gt;"",F72="")),"INCOMPLETO",IFERROR(IF(OR(NOT(ISNUMBER(A72)),A72&lt;=0,A72&lt;&gt;INT(A72),COUNTIF(Colaboradores!$A$6:$A$200,B72)&lt;&gt;1,C72="",COUNTIFS($A$6:$A$300,A72,$B$6:$B$300,B72)&lt;&gt;1,NOT(ISNUMBER(D72)),D72&lt;0,D72&gt;=1,NOT(ISNUMBER(G72)),G72&lt;0,G72&gt;=1,AND(E72&lt;&gt;"",OR(NOT(ISNUMBER(E72)),E72&lt;0,E72&gt;=1,NOT(ISNUMBER(F72)),F72&lt;0,F72&gt;=1,MOD(E72-D72,1)&gt;MOD(G72-D72,1),MOD(F72-D72,1)&gt;MOD(G72-D72,1),MOD(F72-D72,1)&lt;MOD(E72-D72,1))),NOT(ISNUMBER(IFERROR(IF(COUNTIFS(Colaboradores!$A$6:$A$200,B72,Colaboradores!$F$6:$F$200,"")=1,Configuracoes!$B$7,VLOOKUP(B72,Colaboradores!$A$6:$F$200,6,FALSE)),0))),IFERROR(IF(COUNTIFS(Colaboradores!$A$6:$A$200,B72,Colaboradores!$F$6:$F$200,"")=1,Configuracoes!$B$7,VLOOKUP(B72,Colaboradores!$A$6:$F$200,6,FALSE)),0)&lt;0),"VERIFICAR","OK"),"VERIFICAR")))</f>
        <v/>
      </c>
      <c r="O72" s="6"/>
      <c r="P72" s="15" t="str">
        <f>IF(N72&lt;&gt;"OK","",MAX(0,I72-SUMIFS(Apontamentos!$M$6:$M$400,Apontamentos!$A$6:$A$400,A72,Apontamentos!$B$6:$B$400,B72)))</f>
        <v/>
      </c>
    </row>
    <row r="73">
      <c r="A73" s="9"/>
      <c r="B73" s="6"/>
      <c r="C73" s="10" t="str">
        <f>IF(B73="","",IFERROR(VLOOKUP(B73,Colaboradores!$A$6:$B$200,2,FALSE),""))</f>
        <v/>
      </c>
      <c r="D73" s="11"/>
      <c r="E73" s="11"/>
      <c r="F73" s="11"/>
      <c r="G73" s="11"/>
      <c r="H73" s="12" t="str">
        <f t="shared" si="1"/>
        <v/>
      </c>
      <c r="I73" s="12" t="str">
        <f t="shared" si="2"/>
        <v/>
      </c>
      <c r="J73" s="12" t="str">
        <f>IF(N73&lt;&gt;"OK","",IF(COUNTIFS(Colaboradores!$A$6:$A$200,B73,Colaboradores!$F$6:$F$200,"")=1,Configuracoes!$B$7,VLOOKUP(B73,Colaboradores!$A$6:$F$200,6,FALSE)))</f>
        <v/>
      </c>
      <c r="K73" s="12" t="str">
        <f t="shared" si="3"/>
        <v/>
      </c>
      <c r="L73" s="12" t="str">
        <f t="shared" si="4"/>
        <v/>
      </c>
      <c r="M73" s="12" t="str">
        <f t="shared" si="5"/>
        <v/>
      </c>
      <c r="N73" s="10" t="str">
        <f>IF(AND(A73="",B73="",D73="",E73="",F73="",G73=""),"",IF(OR(A73="",B73="",D73="",G73="",AND(E73="",F73&lt;&gt;""),AND(E73&lt;&gt;"",F73="")),"INCOMPLETO",IFERROR(IF(OR(NOT(ISNUMBER(A73)),A73&lt;=0,A73&lt;&gt;INT(A73),COUNTIF(Colaboradores!$A$6:$A$200,B73)&lt;&gt;1,C73="",COUNTIFS($A$6:$A$300,A73,$B$6:$B$300,B73)&lt;&gt;1,NOT(ISNUMBER(D73)),D73&lt;0,D73&gt;=1,NOT(ISNUMBER(G73)),G73&lt;0,G73&gt;=1,AND(E73&lt;&gt;"",OR(NOT(ISNUMBER(E73)),E73&lt;0,E73&gt;=1,NOT(ISNUMBER(F73)),F73&lt;0,F73&gt;=1,MOD(E73-D73,1)&gt;MOD(G73-D73,1),MOD(F73-D73,1)&gt;MOD(G73-D73,1),MOD(F73-D73,1)&lt;MOD(E73-D73,1))),NOT(ISNUMBER(IFERROR(IF(COUNTIFS(Colaboradores!$A$6:$A$200,B73,Colaboradores!$F$6:$F$200,"")=1,Configuracoes!$B$7,VLOOKUP(B73,Colaboradores!$A$6:$F$200,6,FALSE)),0))),IFERROR(IF(COUNTIFS(Colaboradores!$A$6:$A$200,B73,Colaboradores!$F$6:$F$200,"")=1,Configuracoes!$B$7,VLOOKUP(B73,Colaboradores!$A$6:$F$200,6,FALSE)),0)&lt;0),"VERIFICAR","OK"),"VERIFICAR")))</f>
        <v/>
      </c>
      <c r="O73" s="6"/>
      <c r="P73" s="15" t="str">
        <f>IF(N73&lt;&gt;"OK","",MAX(0,I73-SUMIFS(Apontamentos!$M$6:$M$400,Apontamentos!$A$6:$A$400,A73,Apontamentos!$B$6:$B$400,B73)))</f>
        <v/>
      </c>
    </row>
    <row r="74">
      <c r="A74" s="9"/>
      <c r="B74" s="6"/>
      <c r="C74" s="10" t="str">
        <f>IF(B74="","",IFERROR(VLOOKUP(B74,Colaboradores!$A$6:$B$200,2,FALSE),""))</f>
        <v/>
      </c>
      <c r="D74" s="11"/>
      <c r="E74" s="11"/>
      <c r="F74" s="11"/>
      <c r="G74" s="11"/>
      <c r="H74" s="12" t="str">
        <f t="shared" si="1"/>
        <v/>
      </c>
      <c r="I74" s="12" t="str">
        <f t="shared" si="2"/>
        <v/>
      </c>
      <c r="J74" s="12" t="str">
        <f>IF(N74&lt;&gt;"OK","",IF(COUNTIFS(Colaboradores!$A$6:$A$200,B74,Colaboradores!$F$6:$F$200,"")=1,Configuracoes!$B$7,VLOOKUP(B74,Colaboradores!$A$6:$F$200,6,FALSE)))</f>
        <v/>
      </c>
      <c r="K74" s="12" t="str">
        <f t="shared" si="3"/>
        <v/>
      </c>
      <c r="L74" s="12" t="str">
        <f t="shared" si="4"/>
        <v/>
      </c>
      <c r="M74" s="12" t="str">
        <f t="shared" si="5"/>
        <v/>
      </c>
      <c r="N74" s="10" t="str">
        <f>IF(AND(A74="",B74="",D74="",E74="",F74="",G74=""),"",IF(OR(A74="",B74="",D74="",G74="",AND(E74="",F74&lt;&gt;""),AND(E74&lt;&gt;"",F74="")),"INCOMPLETO",IFERROR(IF(OR(NOT(ISNUMBER(A74)),A74&lt;=0,A74&lt;&gt;INT(A74),COUNTIF(Colaboradores!$A$6:$A$200,B74)&lt;&gt;1,C74="",COUNTIFS($A$6:$A$300,A74,$B$6:$B$300,B74)&lt;&gt;1,NOT(ISNUMBER(D74)),D74&lt;0,D74&gt;=1,NOT(ISNUMBER(G74)),G74&lt;0,G74&gt;=1,AND(E74&lt;&gt;"",OR(NOT(ISNUMBER(E74)),E74&lt;0,E74&gt;=1,NOT(ISNUMBER(F74)),F74&lt;0,F74&gt;=1,MOD(E74-D74,1)&gt;MOD(G74-D74,1),MOD(F74-D74,1)&gt;MOD(G74-D74,1),MOD(F74-D74,1)&lt;MOD(E74-D74,1))),NOT(ISNUMBER(IFERROR(IF(COUNTIFS(Colaboradores!$A$6:$A$200,B74,Colaboradores!$F$6:$F$200,"")=1,Configuracoes!$B$7,VLOOKUP(B74,Colaboradores!$A$6:$F$200,6,FALSE)),0))),IFERROR(IF(COUNTIFS(Colaboradores!$A$6:$A$200,B74,Colaboradores!$F$6:$F$200,"")=1,Configuracoes!$B$7,VLOOKUP(B74,Colaboradores!$A$6:$F$200,6,FALSE)),0)&lt;0),"VERIFICAR","OK"),"VERIFICAR")))</f>
        <v/>
      </c>
      <c r="O74" s="6"/>
      <c r="P74" s="15" t="str">
        <f>IF(N74&lt;&gt;"OK","",MAX(0,I74-SUMIFS(Apontamentos!$M$6:$M$400,Apontamentos!$A$6:$A$400,A74,Apontamentos!$B$6:$B$400,B74)))</f>
        <v/>
      </c>
    </row>
    <row r="75">
      <c r="A75" s="9"/>
      <c r="B75" s="6"/>
      <c r="C75" s="10" t="str">
        <f>IF(B75="","",IFERROR(VLOOKUP(B75,Colaboradores!$A$6:$B$200,2,FALSE),""))</f>
        <v/>
      </c>
      <c r="D75" s="11"/>
      <c r="E75" s="11"/>
      <c r="F75" s="11"/>
      <c r="G75" s="11"/>
      <c r="H75" s="12" t="str">
        <f t="shared" si="1"/>
        <v/>
      </c>
      <c r="I75" s="12" t="str">
        <f t="shared" si="2"/>
        <v/>
      </c>
      <c r="J75" s="12" t="str">
        <f>IF(N75&lt;&gt;"OK","",IF(COUNTIFS(Colaboradores!$A$6:$A$200,B75,Colaboradores!$F$6:$F$200,"")=1,Configuracoes!$B$7,VLOOKUP(B75,Colaboradores!$A$6:$F$200,6,FALSE)))</f>
        <v/>
      </c>
      <c r="K75" s="12" t="str">
        <f t="shared" si="3"/>
        <v/>
      </c>
      <c r="L75" s="12" t="str">
        <f t="shared" si="4"/>
        <v/>
      </c>
      <c r="M75" s="12" t="str">
        <f t="shared" si="5"/>
        <v/>
      </c>
      <c r="N75" s="10" t="str">
        <f>IF(AND(A75="",B75="",D75="",E75="",F75="",G75=""),"",IF(OR(A75="",B75="",D75="",G75="",AND(E75="",F75&lt;&gt;""),AND(E75&lt;&gt;"",F75="")),"INCOMPLETO",IFERROR(IF(OR(NOT(ISNUMBER(A75)),A75&lt;=0,A75&lt;&gt;INT(A75),COUNTIF(Colaboradores!$A$6:$A$200,B75)&lt;&gt;1,C75="",COUNTIFS($A$6:$A$300,A75,$B$6:$B$300,B75)&lt;&gt;1,NOT(ISNUMBER(D75)),D75&lt;0,D75&gt;=1,NOT(ISNUMBER(G75)),G75&lt;0,G75&gt;=1,AND(E75&lt;&gt;"",OR(NOT(ISNUMBER(E75)),E75&lt;0,E75&gt;=1,NOT(ISNUMBER(F75)),F75&lt;0,F75&gt;=1,MOD(E75-D75,1)&gt;MOD(G75-D75,1),MOD(F75-D75,1)&gt;MOD(G75-D75,1),MOD(F75-D75,1)&lt;MOD(E75-D75,1))),NOT(ISNUMBER(IFERROR(IF(COUNTIFS(Colaboradores!$A$6:$A$200,B75,Colaboradores!$F$6:$F$200,"")=1,Configuracoes!$B$7,VLOOKUP(B75,Colaboradores!$A$6:$F$200,6,FALSE)),0))),IFERROR(IF(COUNTIFS(Colaboradores!$A$6:$A$200,B75,Colaboradores!$F$6:$F$200,"")=1,Configuracoes!$B$7,VLOOKUP(B75,Colaboradores!$A$6:$F$200,6,FALSE)),0)&lt;0),"VERIFICAR","OK"),"VERIFICAR")))</f>
        <v/>
      </c>
      <c r="O75" s="6"/>
      <c r="P75" s="15" t="str">
        <f>IF(N75&lt;&gt;"OK","",MAX(0,I75-SUMIFS(Apontamentos!$M$6:$M$400,Apontamentos!$A$6:$A$400,A75,Apontamentos!$B$6:$B$400,B75)))</f>
        <v/>
      </c>
    </row>
    <row r="76">
      <c r="A76" s="9"/>
      <c r="B76" s="6"/>
      <c r="C76" s="10" t="str">
        <f>IF(B76="","",IFERROR(VLOOKUP(B76,Colaboradores!$A$6:$B$200,2,FALSE),""))</f>
        <v/>
      </c>
      <c r="D76" s="11"/>
      <c r="E76" s="11"/>
      <c r="F76" s="11"/>
      <c r="G76" s="11"/>
      <c r="H76" s="12" t="str">
        <f t="shared" si="1"/>
        <v/>
      </c>
      <c r="I76" s="12" t="str">
        <f t="shared" si="2"/>
        <v/>
      </c>
      <c r="J76" s="12" t="str">
        <f>IF(N76&lt;&gt;"OK","",IF(COUNTIFS(Colaboradores!$A$6:$A$200,B76,Colaboradores!$F$6:$F$200,"")=1,Configuracoes!$B$7,VLOOKUP(B76,Colaboradores!$A$6:$F$200,6,FALSE)))</f>
        <v/>
      </c>
      <c r="K76" s="12" t="str">
        <f t="shared" si="3"/>
        <v/>
      </c>
      <c r="L76" s="12" t="str">
        <f t="shared" si="4"/>
        <v/>
      </c>
      <c r="M76" s="12" t="str">
        <f t="shared" si="5"/>
        <v/>
      </c>
      <c r="N76" s="10" t="str">
        <f>IF(AND(A76="",B76="",D76="",E76="",F76="",G76=""),"",IF(OR(A76="",B76="",D76="",G76="",AND(E76="",F76&lt;&gt;""),AND(E76&lt;&gt;"",F76="")),"INCOMPLETO",IFERROR(IF(OR(NOT(ISNUMBER(A76)),A76&lt;=0,A76&lt;&gt;INT(A76),COUNTIF(Colaboradores!$A$6:$A$200,B76)&lt;&gt;1,C76="",COUNTIFS($A$6:$A$300,A76,$B$6:$B$300,B76)&lt;&gt;1,NOT(ISNUMBER(D76)),D76&lt;0,D76&gt;=1,NOT(ISNUMBER(G76)),G76&lt;0,G76&gt;=1,AND(E76&lt;&gt;"",OR(NOT(ISNUMBER(E76)),E76&lt;0,E76&gt;=1,NOT(ISNUMBER(F76)),F76&lt;0,F76&gt;=1,MOD(E76-D76,1)&gt;MOD(G76-D76,1),MOD(F76-D76,1)&gt;MOD(G76-D76,1),MOD(F76-D76,1)&lt;MOD(E76-D76,1))),NOT(ISNUMBER(IFERROR(IF(COUNTIFS(Colaboradores!$A$6:$A$200,B76,Colaboradores!$F$6:$F$200,"")=1,Configuracoes!$B$7,VLOOKUP(B76,Colaboradores!$A$6:$F$200,6,FALSE)),0))),IFERROR(IF(COUNTIFS(Colaboradores!$A$6:$A$200,B76,Colaboradores!$F$6:$F$200,"")=1,Configuracoes!$B$7,VLOOKUP(B76,Colaboradores!$A$6:$F$200,6,FALSE)),0)&lt;0),"VERIFICAR","OK"),"VERIFICAR")))</f>
        <v/>
      </c>
      <c r="O76" s="6"/>
      <c r="P76" s="15" t="str">
        <f>IF(N76&lt;&gt;"OK","",MAX(0,I76-SUMIFS(Apontamentos!$M$6:$M$400,Apontamentos!$A$6:$A$400,A76,Apontamentos!$B$6:$B$400,B76)))</f>
        <v/>
      </c>
    </row>
    <row r="77">
      <c r="A77" s="9"/>
      <c r="B77" s="6"/>
      <c r="C77" s="10" t="str">
        <f>IF(B77="","",IFERROR(VLOOKUP(B77,Colaboradores!$A$6:$B$200,2,FALSE),""))</f>
        <v/>
      </c>
      <c r="D77" s="11"/>
      <c r="E77" s="11"/>
      <c r="F77" s="11"/>
      <c r="G77" s="11"/>
      <c r="H77" s="12" t="str">
        <f t="shared" si="1"/>
        <v/>
      </c>
      <c r="I77" s="12" t="str">
        <f t="shared" si="2"/>
        <v/>
      </c>
      <c r="J77" s="12" t="str">
        <f>IF(N77&lt;&gt;"OK","",IF(COUNTIFS(Colaboradores!$A$6:$A$200,B77,Colaboradores!$F$6:$F$200,"")=1,Configuracoes!$B$7,VLOOKUP(B77,Colaboradores!$A$6:$F$200,6,FALSE)))</f>
        <v/>
      </c>
      <c r="K77" s="12" t="str">
        <f t="shared" si="3"/>
        <v/>
      </c>
      <c r="L77" s="12" t="str">
        <f t="shared" si="4"/>
        <v/>
      </c>
      <c r="M77" s="12" t="str">
        <f t="shared" si="5"/>
        <v/>
      </c>
      <c r="N77" s="10" t="str">
        <f>IF(AND(A77="",B77="",D77="",E77="",F77="",G77=""),"",IF(OR(A77="",B77="",D77="",G77="",AND(E77="",F77&lt;&gt;""),AND(E77&lt;&gt;"",F77="")),"INCOMPLETO",IFERROR(IF(OR(NOT(ISNUMBER(A77)),A77&lt;=0,A77&lt;&gt;INT(A77),COUNTIF(Colaboradores!$A$6:$A$200,B77)&lt;&gt;1,C77="",COUNTIFS($A$6:$A$300,A77,$B$6:$B$300,B77)&lt;&gt;1,NOT(ISNUMBER(D77)),D77&lt;0,D77&gt;=1,NOT(ISNUMBER(G77)),G77&lt;0,G77&gt;=1,AND(E77&lt;&gt;"",OR(NOT(ISNUMBER(E77)),E77&lt;0,E77&gt;=1,NOT(ISNUMBER(F77)),F77&lt;0,F77&gt;=1,MOD(E77-D77,1)&gt;MOD(G77-D77,1),MOD(F77-D77,1)&gt;MOD(G77-D77,1),MOD(F77-D77,1)&lt;MOD(E77-D77,1))),NOT(ISNUMBER(IFERROR(IF(COUNTIFS(Colaboradores!$A$6:$A$200,B77,Colaboradores!$F$6:$F$200,"")=1,Configuracoes!$B$7,VLOOKUP(B77,Colaboradores!$A$6:$F$200,6,FALSE)),0))),IFERROR(IF(COUNTIFS(Colaboradores!$A$6:$A$200,B77,Colaboradores!$F$6:$F$200,"")=1,Configuracoes!$B$7,VLOOKUP(B77,Colaboradores!$A$6:$F$200,6,FALSE)),0)&lt;0),"VERIFICAR","OK"),"VERIFICAR")))</f>
        <v/>
      </c>
      <c r="O77" s="6"/>
      <c r="P77" s="15" t="str">
        <f>IF(N77&lt;&gt;"OK","",MAX(0,I77-SUMIFS(Apontamentos!$M$6:$M$400,Apontamentos!$A$6:$A$400,A77,Apontamentos!$B$6:$B$400,B77)))</f>
        <v/>
      </c>
    </row>
    <row r="78">
      <c r="A78" s="9"/>
      <c r="B78" s="6"/>
      <c r="C78" s="10" t="str">
        <f>IF(B78="","",IFERROR(VLOOKUP(B78,Colaboradores!$A$6:$B$200,2,FALSE),""))</f>
        <v/>
      </c>
      <c r="D78" s="11"/>
      <c r="E78" s="11"/>
      <c r="F78" s="11"/>
      <c r="G78" s="11"/>
      <c r="H78" s="12" t="str">
        <f t="shared" si="1"/>
        <v/>
      </c>
      <c r="I78" s="12" t="str">
        <f t="shared" si="2"/>
        <v/>
      </c>
      <c r="J78" s="12" t="str">
        <f>IF(N78&lt;&gt;"OK","",IF(COUNTIFS(Colaboradores!$A$6:$A$200,B78,Colaboradores!$F$6:$F$200,"")=1,Configuracoes!$B$7,VLOOKUP(B78,Colaboradores!$A$6:$F$200,6,FALSE)))</f>
        <v/>
      </c>
      <c r="K78" s="12" t="str">
        <f t="shared" si="3"/>
        <v/>
      </c>
      <c r="L78" s="12" t="str">
        <f t="shared" si="4"/>
        <v/>
      </c>
      <c r="M78" s="12" t="str">
        <f t="shared" si="5"/>
        <v/>
      </c>
      <c r="N78" s="10" t="str">
        <f>IF(AND(A78="",B78="",D78="",E78="",F78="",G78=""),"",IF(OR(A78="",B78="",D78="",G78="",AND(E78="",F78&lt;&gt;""),AND(E78&lt;&gt;"",F78="")),"INCOMPLETO",IFERROR(IF(OR(NOT(ISNUMBER(A78)),A78&lt;=0,A78&lt;&gt;INT(A78),COUNTIF(Colaboradores!$A$6:$A$200,B78)&lt;&gt;1,C78="",COUNTIFS($A$6:$A$300,A78,$B$6:$B$300,B78)&lt;&gt;1,NOT(ISNUMBER(D78)),D78&lt;0,D78&gt;=1,NOT(ISNUMBER(G78)),G78&lt;0,G78&gt;=1,AND(E78&lt;&gt;"",OR(NOT(ISNUMBER(E78)),E78&lt;0,E78&gt;=1,NOT(ISNUMBER(F78)),F78&lt;0,F78&gt;=1,MOD(E78-D78,1)&gt;MOD(G78-D78,1),MOD(F78-D78,1)&gt;MOD(G78-D78,1),MOD(F78-D78,1)&lt;MOD(E78-D78,1))),NOT(ISNUMBER(IFERROR(IF(COUNTIFS(Colaboradores!$A$6:$A$200,B78,Colaboradores!$F$6:$F$200,"")=1,Configuracoes!$B$7,VLOOKUP(B78,Colaboradores!$A$6:$F$200,6,FALSE)),0))),IFERROR(IF(COUNTIFS(Colaboradores!$A$6:$A$200,B78,Colaboradores!$F$6:$F$200,"")=1,Configuracoes!$B$7,VLOOKUP(B78,Colaboradores!$A$6:$F$200,6,FALSE)),0)&lt;0),"VERIFICAR","OK"),"VERIFICAR")))</f>
        <v/>
      </c>
      <c r="O78" s="6"/>
      <c r="P78" s="15" t="str">
        <f>IF(N78&lt;&gt;"OK","",MAX(0,I78-SUMIFS(Apontamentos!$M$6:$M$400,Apontamentos!$A$6:$A$400,A78,Apontamentos!$B$6:$B$400,B78)))</f>
        <v/>
      </c>
    </row>
    <row r="79">
      <c r="A79" s="9"/>
      <c r="B79" s="6"/>
      <c r="C79" s="10" t="str">
        <f>IF(B79="","",IFERROR(VLOOKUP(B79,Colaboradores!$A$6:$B$200,2,FALSE),""))</f>
        <v/>
      </c>
      <c r="D79" s="11"/>
      <c r="E79" s="11"/>
      <c r="F79" s="11"/>
      <c r="G79" s="11"/>
      <c r="H79" s="12" t="str">
        <f t="shared" si="1"/>
        <v/>
      </c>
      <c r="I79" s="12" t="str">
        <f t="shared" si="2"/>
        <v/>
      </c>
      <c r="J79" s="12" t="str">
        <f>IF(N79&lt;&gt;"OK","",IF(COUNTIFS(Colaboradores!$A$6:$A$200,B79,Colaboradores!$F$6:$F$200,"")=1,Configuracoes!$B$7,VLOOKUP(B79,Colaboradores!$A$6:$F$200,6,FALSE)))</f>
        <v/>
      </c>
      <c r="K79" s="12" t="str">
        <f t="shared" si="3"/>
        <v/>
      </c>
      <c r="L79" s="12" t="str">
        <f t="shared" si="4"/>
        <v/>
      </c>
      <c r="M79" s="12" t="str">
        <f t="shared" si="5"/>
        <v/>
      </c>
      <c r="N79" s="10" t="str">
        <f>IF(AND(A79="",B79="",D79="",E79="",F79="",G79=""),"",IF(OR(A79="",B79="",D79="",G79="",AND(E79="",F79&lt;&gt;""),AND(E79&lt;&gt;"",F79="")),"INCOMPLETO",IFERROR(IF(OR(NOT(ISNUMBER(A79)),A79&lt;=0,A79&lt;&gt;INT(A79),COUNTIF(Colaboradores!$A$6:$A$200,B79)&lt;&gt;1,C79="",COUNTIFS($A$6:$A$300,A79,$B$6:$B$300,B79)&lt;&gt;1,NOT(ISNUMBER(D79)),D79&lt;0,D79&gt;=1,NOT(ISNUMBER(G79)),G79&lt;0,G79&gt;=1,AND(E79&lt;&gt;"",OR(NOT(ISNUMBER(E79)),E79&lt;0,E79&gt;=1,NOT(ISNUMBER(F79)),F79&lt;0,F79&gt;=1,MOD(E79-D79,1)&gt;MOD(G79-D79,1),MOD(F79-D79,1)&gt;MOD(G79-D79,1),MOD(F79-D79,1)&lt;MOD(E79-D79,1))),NOT(ISNUMBER(IFERROR(IF(COUNTIFS(Colaboradores!$A$6:$A$200,B79,Colaboradores!$F$6:$F$200,"")=1,Configuracoes!$B$7,VLOOKUP(B79,Colaboradores!$A$6:$F$200,6,FALSE)),0))),IFERROR(IF(COUNTIFS(Colaboradores!$A$6:$A$200,B79,Colaboradores!$F$6:$F$200,"")=1,Configuracoes!$B$7,VLOOKUP(B79,Colaboradores!$A$6:$F$200,6,FALSE)),0)&lt;0),"VERIFICAR","OK"),"VERIFICAR")))</f>
        <v/>
      </c>
      <c r="O79" s="6"/>
      <c r="P79" s="15" t="str">
        <f>IF(N79&lt;&gt;"OK","",MAX(0,I79-SUMIFS(Apontamentos!$M$6:$M$400,Apontamentos!$A$6:$A$400,A79,Apontamentos!$B$6:$B$400,B79)))</f>
        <v/>
      </c>
    </row>
    <row r="80">
      <c r="A80" s="9"/>
      <c r="B80" s="6"/>
      <c r="C80" s="10" t="str">
        <f>IF(B80="","",IFERROR(VLOOKUP(B80,Colaboradores!$A$6:$B$200,2,FALSE),""))</f>
        <v/>
      </c>
      <c r="D80" s="11"/>
      <c r="E80" s="11"/>
      <c r="F80" s="11"/>
      <c r="G80" s="11"/>
      <c r="H80" s="12" t="str">
        <f t="shared" si="1"/>
        <v/>
      </c>
      <c r="I80" s="12" t="str">
        <f t="shared" si="2"/>
        <v/>
      </c>
      <c r="J80" s="12" t="str">
        <f>IF(N80&lt;&gt;"OK","",IF(COUNTIFS(Colaboradores!$A$6:$A$200,B80,Colaboradores!$F$6:$F$200,"")=1,Configuracoes!$B$7,VLOOKUP(B80,Colaboradores!$A$6:$F$200,6,FALSE)))</f>
        <v/>
      </c>
      <c r="K80" s="12" t="str">
        <f t="shared" si="3"/>
        <v/>
      </c>
      <c r="L80" s="12" t="str">
        <f t="shared" si="4"/>
        <v/>
      </c>
      <c r="M80" s="12" t="str">
        <f t="shared" si="5"/>
        <v/>
      </c>
      <c r="N80" s="10" t="str">
        <f>IF(AND(A80="",B80="",D80="",E80="",F80="",G80=""),"",IF(OR(A80="",B80="",D80="",G80="",AND(E80="",F80&lt;&gt;""),AND(E80&lt;&gt;"",F80="")),"INCOMPLETO",IFERROR(IF(OR(NOT(ISNUMBER(A80)),A80&lt;=0,A80&lt;&gt;INT(A80),COUNTIF(Colaboradores!$A$6:$A$200,B80)&lt;&gt;1,C80="",COUNTIFS($A$6:$A$300,A80,$B$6:$B$300,B80)&lt;&gt;1,NOT(ISNUMBER(D80)),D80&lt;0,D80&gt;=1,NOT(ISNUMBER(G80)),G80&lt;0,G80&gt;=1,AND(E80&lt;&gt;"",OR(NOT(ISNUMBER(E80)),E80&lt;0,E80&gt;=1,NOT(ISNUMBER(F80)),F80&lt;0,F80&gt;=1,MOD(E80-D80,1)&gt;MOD(G80-D80,1),MOD(F80-D80,1)&gt;MOD(G80-D80,1),MOD(F80-D80,1)&lt;MOD(E80-D80,1))),NOT(ISNUMBER(IFERROR(IF(COUNTIFS(Colaboradores!$A$6:$A$200,B80,Colaboradores!$F$6:$F$200,"")=1,Configuracoes!$B$7,VLOOKUP(B80,Colaboradores!$A$6:$F$200,6,FALSE)),0))),IFERROR(IF(COUNTIFS(Colaboradores!$A$6:$A$200,B80,Colaboradores!$F$6:$F$200,"")=1,Configuracoes!$B$7,VLOOKUP(B80,Colaboradores!$A$6:$F$200,6,FALSE)),0)&lt;0),"VERIFICAR","OK"),"VERIFICAR")))</f>
        <v/>
      </c>
      <c r="O80" s="6"/>
      <c r="P80" s="15" t="str">
        <f>IF(N80&lt;&gt;"OK","",MAX(0,I80-SUMIFS(Apontamentos!$M$6:$M$400,Apontamentos!$A$6:$A$400,A80,Apontamentos!$B$6:$B$400,B80)))</f>
        <v/>
      </c>
    </row>
    <row r="81">
      <c r="A81" s="9"/>
      <c r="B81" s="6"/>
      <c r="C81" s="10" t="str">
        <f>IF(B81="","",IFERROR(VLOOKUP(B81,Colaboradores!$A$6:$B$200,2,FALSE),""))</f>
        <v/>
      </c>
      <c r="D81" s="11"/>
      <c r="E81" s="11"/>
      <c r="F81" s="11"/>
      <c r="G81" s="11"/>
      <c r="H81" s="12" t="str">
        <f t="shared" si="1"/>
        <v/>
      </c>
      <c r="I81" s="12" t="str">
        <f t="shared" si="2"/>
        <v/>
      </c>
      <c r="J81" s="12" t="str">
        <f>IF(N81&lt;&gt;"OK","",IF(COUNTIFS(Colaboradores!$A$6:$A$200,B81,Colaboradores!$F$6:$F$200,"")=1,Configuracoes!$B$7,VLOOKUP(B81,Colaboradores!$A$6:$F$200,6,FALSE)))</f>
        <v/>
      </c>
      <c r="K81" s="12" t="str">
        <f t="shared" si="3"/>
        <v/>
      </c>
      <c r="L81" s="12" t="str">
        <f t="shared" si="4"/>
        <v/>
      </c>
      <c r="M81" s="12" t="str">
        <f t="shared" si="5"/>
        <v/>
      </c>
      <c r="N81" s="10" t="str">
        <f>IF(AND(A81="",B81="",D81="",E81="",F81="",G81=""),"",IF(OR(A81="",B81="",D81="",G81="",AND(E81="",F81&lt;&gt;""),AND(E81&lt;&gt;"",F81="")),"INCOMPLETO",IFERROR(IF(OR(NOT(ISNUMBER(A81)),A81&lt;=0,A81&lt;&gt;INT(A81),COUNTIF(Colaboradores!$A$6:$A$200,B81)&lt;&gt;1,C81="",COUNTIFS($A$6:$A$300,A81,$B$6:$B$300,B81)&lt;&gt;1,NOT(ISNUMBER(D81)),D81&lt;0,D81&gt;=1,NOT(ISNUMBER(G81)),G81&lt;0,G81&gt;=1,AND(E81&lt;&gt;"",OR(NOT(ISNUMBER(E81)),E81&lt;0,E81&gt;=1,NOT(ISNUMBER(F81)),F81&lt;0,F81&gt;=1,MOD(E81-D81,1)&gt;MOD(G81-D81,1),MOD(F81-D81,1)&gt;MOD(G81-D81,1),MOD(F81-D81,1)&lt;MOD(E81-D81,1))),NOT(ISNUMBER(IFERROR(IF(COUNTIFS(Colaboradores!$A$6:$A$200,B81,Colaboradores!$F$6:$F$200,"")=1,Configuracoes!$B$7,VLOOKUP(B81,Colaboradores!$A$6:$F$200,6,FALSE)),0))),IFERROR(IF(COUNTIFS(Colaboradores!$A$6:$A$200,B81,Colaboradores!$F$6:$F$200,"")=1,Configuracoes!$B$7,VLOOKUP(B81,Colaboradores!$A$6:$F$200,6,FALSE)),0)&lt;0),"VERIFICAR","OK"),"VERIFICAR")))</f>
        <v/>
      </c>
      <c r="O81" s="6"/>
      <c r="P81" s="15" t="str">
        <f>IF(N81&lt;&gt;"OK","",MAX(0,I81-SUMIFS(Apontamentos!$M$6:$M$400,Apontamentos!$A$6:$A$400,A81,Apontamentos!$B$6:$B$400,B81)))</f>
        <v/>
      </c>
    </row>
    <row r="82">
      <c r="A82" s="9"/>
      <c r="B82" s="6"/>
      <c r="C82" s="10" t="str">
        <f>IF(B82="","",IFERROR(VLOOKUP(B82,Colaboradores!$A$6:$B$200,2,FALSE),""))</f>
        <v/>
      </c>
      <c r="D82" s="11"/>
      <c r="E82" s="11"/>
      <c r="F82" s="11"/>
      <c r="G82" s="11"/>
      <c r="H82" s="12" t="str">
        <f t="shared" si="1"/>
        <v/>
      </c>
      <c r="I82" s="12" t="str">
        <f t="shared" si="2"/>
        <v/>
      </c>
      <c r="J82" s="12" t="str">
        <f>IF(N82&lt;&gt;"OK","",IF(COUNTIFS(Colaboradores!$A$6:$A$200,B82,Colaboradores!$F$6:$F$200,"")=1,Configuracoes!$B$7,VLOOKUP(B82,Colaboradores!$A$6:$F$200,6,FALSE)))</f>
        <v/>
      </c>
      <c r="K82" s="12" t="str">
        <f t="shared" si="3"/>
        <v/>
      </c>
      <c r="L82" s="12" t="str">
        <f t="shared" si="4"/>
        <v/>
      </c>
      <c r="M82" s="12" t="str">
        <f t="shared" si="5"/>
        <v/>
      </c>
      <c r="N82" s="10" t="str">
        <f>IF(AND(A82="",B82="",D82="",E82="",F82="",G82=""),"",IF(OR(A82="",B82="",D82="",G82="",AND(E82="",F82&lt;&gt;""),AND(E82&lt;&gt;"",F82="")),"INCOMPLETO",IFERROR(IF(OR(NOT(ISNUMBER(A82)),A82&lt;=0,A82&lt;&gt;INT(A82),COUNTIF(Colaboradores!$A$6:$A$200,B82)&lt;&gt;1,C82="",COUNTIFS($A$6:$A$300,A82,$B$6:$B$300,B82)&lt;&gt;1,NOT(ISNUMBER(D82)),D82&lt;0,D82&gt;=1,NOT(ISNUMBER(G82)),G82&lt;0,G82&gt;=1,AND(E82&lt;&gt;"",OR(NOT(ISNUMBER(E82)),E82&lt;0,E82&gt;=1,NOT(ISNUMBER(F82)),F82&lt;0,F82&gt;=1,MOD(E82-D82,1)&gt;MOD(G82-D82,1),MOD(F82-D82,1)&gt;MOD(G82-D82,1),MOD(F82-D82,1)&lt;MOD(E82-D82,1))),NOT(ISNUMBER(IFERROR(IF(COUNTIFS(Colaboradores!$A$6:$A$200,B82,Colaboradores!$F$6:$F$200,"")=1,Configuracoes!$B$7,VLOOKUP(B82,Colaboradores!$A$6:$F$200,6,FALSE)),0))),IFERROR(IF(COUNTIFS(Colaboradores!$A$6:$A$200,B82,Colaboradores!$F$6:$F$200,"")=1,Configuracoes!$B$7,VLOOKUP(B82,Colaboradores!$A$6:$F$200,6,FALSE)),0)&lt;0),"VERIFICAR","OK"),"VERIFICAR")))</f>
        <v/>
      </c>
      <c r="O82" s="6"/>
      <c r="P82" s="15" t="str">
        <f>IF(N82&lt;&gt;"OK","",MAX(0,I82-SUMIFS(Apontamentos!$M$6:$M$400,Apontamentos!$A$6:$A$400,A82,Apontamentos!$B$6:$B$400,B82)))</f>
        <v/>
      </c>
    </row>
    <row r="83">
      <c r="A83" s="9"/>
      <c r="B83" s="6"/>
      <c r="C83" s="10" t="str">
        <f>IF(B83="","",IFERROR(VLOOKUP(B83,Colaboradores!$A$6:$B$200,2,FALSE),""))</f>
        <v/>
      </c>
      <c r="D83" s="11"/>
      <c r="E83" s="11"/>
      <c r="F83" s="11"/>
      <c r="G83" s="11"/>
      <c r="H83" s="12" t="str">
        <f t="shared" si="1"/>
        <v/>
      </c>
      <c r="I83" s="12" t="str">
        <f t="shared" si="2"/>
        <v/>
      </c>
      <c r="J83" s="12" t="str">
        <f>IF(N83&lt;&gt;"OK","",IF(COUNTIFS(Colaboradores!$A$6:$A$200,B83,Colaboradores!$F$6:$F$200,"")=1,Configuracoes!$B$7,VLOOKUP(B83,Colaboradores!$A$6:$F$200,6,FALSE)))</f>
        <v/>
      </c>
      <c r="K83" s="12" t="str">
        <f t="shared" si="3"/>
        <v/>
      </c>
      <c r="L83" s="12" t="str">
        <f t="shared" si="4"/>
        <v/>
      </c>
      <c r="M83" s="12" t="str">
        <f t="shared" si="5"/>
        <v/>
      </c>
      <c r="N83" s="10" t="str">
        <f>IF(AND(A83="",B83="",D83="",E83="",F83="",G83=""),"",IF(OR(A83="",B83="",D83="",G83="",AND(E83="",F83&lt;&gt;""),AND(E83&lt;&gt;"",F83="")),"INCOMPLETO",IFERROR(IF(OR(NOT(ISNUMBER(A83)),A83&lt;=0,A83&lt;&gt;INT(A83),COUNTIF(Colaboradores!$A$6:$A$200,B83)&lt;&gt;1,C83="",COUNTIFS($A$6:$A$300,A83,$B$6:$B$300,B83)&lt;&gt;1,NOT(ISNUMBER(D83)),D83&lt;0,D83&gt;=1,NOT(ISNUMBER(G83)),G83&lt;0,G83&gt;=1,AND(E83&lt;&gt;"",OR(NOT(ISNUMBER(E83)),E83&lt;0,E83&gt;=1,NOT(ISNUMBER(F83)),F83&lt;0,F83&gt;=1,MOD(E83-D83,1)&gt;MOD(G83-D83,1),MOD(F83-D83,1)&gt;MOD(G83-D83,1),MOD(F83-D83,1)&lt;MOD(E83-D83,1))),NOT(ISNUMBER(IFERROR(IF(COUNTIFS(Colaboradores!$A$6:$A$200,B83,Colaboradores!$F$6:$F$200,"")=1,Configuracoes!$B$7,VLOOKUP(B83,Colaboradores!$A$6:$F$200,6,FALSE)),0))),IFERROR(IF(COUNTIFS(Colaboradores!$A$6:$A$200,B83,Colaboradores!$F$6:$F$200,"")=1,Configuracoes!$B$7,VLOOKUP(B83,Colaboradores!$A$6:$F$200,6,FALSE)),0)&lt;0),"VERIFICAR","OK"),"VERIFICAR")))</f>
        <v/>
      </c>
      <c r="O83" s="6"/>
      <c r="P83" s="15" t="str">
        <f>IF(N83&lt;&gt;"OK","",MAX(0,I83-SUMIFS(Apontamentos!$M$6:$M$400,Apontamentos!$A$6:$A$400,A83,Apontamentos!$B$6:$B$400,B83)))</f>
        <v/>
      </c>
    </row>
    <row r="84">
      <c r="A84" s="9"/>
      <c r="B84" s="6"/>
      <c r="C84" s="10" t="str">
        <f>IF(B84="","",IFERROR(VLOOKUP(B84,Colaboradores!$A$6:$B$200,2,FALSE),""))</f>
        <v/>
      </c>
      <c r="D84" s="11"/>
      <c r="E84" s="11"/>
      <c r="F84" s="11"/>
      <c r="G84" s="11"/>
      <c r="H84" s="12" t="str">
        <f t="shared" si="1"/>
        <v/>
      </c>
      <c r="I84" s="12" t="str">
        <f t="shared" si="2"/>
        <v/>
      </c>
      <c r="J84" s="12" t="str">
        <f>IF(N84&lt;&gt;"OK","",IF(COUNTIFS(Colaboradores!$A$6:$A$200,B84,Colaboradores!$F$6:$F$200,"")=1,Configuracoes!$B$7,VLOOKUP(B84,Colaboradores!$A$6:$F$200,6,FALSE)))</f>
        <v/>
      </c>
      <c r="K84" s="12" t="str">
        <f t="shared" si="3"/>
        <v/>
      </c>
      <c r="L84" s="12" t="str">
        <f t="shared" si="4"/>
        <v/>
      </c>
      <c r="M84" s="12" t="str">
        <f t="shared" si="5"/>
        <v/>
      </c>
      <c r="N84" s="10" t="str">
        <f>IF(AND(A84="",B84="",D84="",E84="",F84="",G84=""),"",IF(OR(A84="",B84="",D84="",G84="",AND(E84="",F84&lt;&gt;""),AND(E84&lt;&gt;"",F84="")),"INCOMPLETO",IFERROR(IF(OR(NOT(ISNUMBER(A84)),A84&lt;=0,A84&lt;&gt;INT(A84),COUNTIF(Colaboradores!$A$6:$A$200,B84)&lt;&gt;1,C84="",COUNTIFS($A$6:$A$300,A84,$B$6:$B$300,B84)&lt;&gt;1,NOT(ISNUMBER(D84)),D84&lt;0,D84&gt;=1,NOT(ISNUMBER(G84)),G84&lt;0,G84&gt;=1,AND(E84&lt;&gt;"",OR(NOT(ISNUMBER(E84)),E84&lt;0,E84&gt;=1,NOT(ISNUMBER(F84)),F84&lt;0,F84&gt;=1,MOD(E84-D84,1)&gt;MOD(G84-D84,1),MOD(F84-D84,1)&gt;MOD(G84-D84,1),MOD(F84-D84,1)&lt;MOD(E84-D84,1))),NOT(ISNUMBER(IFERROR(IF(COUNTIFS(Colaboradores!$A$6:$A$200,B84,Colaboradores!$F$6:$F$200,"")=1,Configuracoes!$B$7,VLOOKUP(B84,Colaboradores!$A$6:$F$200,6,FALSE)),0))),IFERROR(IF(COUNTIFS(Colaboradores!$A$6:$A$200,B84,Colaboradores!$F$6:$F$200,"")=1,Configuracoes!$B$7,VLOOKUP(B84,Colaboradores!$A$6:$F$200,6,FALSE)),0)&lt;0),"VERIFICAR","OK"),"VERIFICAR")))</f>
        <v/>
      </c>
      <c r="O84" s="6"/>
      <c r="P84" s="15" t="str">
        <f>IF(N84&lt;&gt;"OK","",MAX(0,I84-SUMIFS(Apontamentos!$M$6:$M$400,Apontamentos!$A$6:$A$400,A84,Apontamentos!$B$6:$B$400,B84)))</f>
        <v/>
      </c>
    </row>
    <row r="85">
      <c r="A85" s="9"/>
      <c r="B85" s="6"/>
      <c r="C85" s="10" t="str">
        <f>IF(B85="","",IFERROR(VLOOKUP(B85,Colaboradores!$A$6:$B$200,2,FALSE),""))</f>
        <v/>
      </c>
      <c r="D85" s="11"/>
      <c r="E85" s="11"/>
      <c r="F85" s="11"/>
      <c r="G85" s="11"/>
      <c r="H85" s="12" t="str">
        <f t="shared" si="1"/>
        <v/>
      </c>
      <c r="I85" s="12" t="str">
        <f t="shared" si="2"/>
        <v/>
      </c>
      <c r="J85" s="12" t="str">
        <f>IF(N85&lt;&gt;"OK","",IF(COUNTIFS(Colaboradores!$A$6:$A$200,B85,Colaboradores!$F$6:$F$200,"")=1,Configuracoes!$B$7,VLOOKUP(B85,Colaboradores!$A$6:$F$200,6,FALSE)))</f>
        <v/>
      </c>
      <c r="K85" s="12" t="str">
        <f t="shared" si="3"/>
        <v/>
      </c>
      <c r="L85" s="12" t="str">
        <f t="shared" si="4"/>
        <v/>
      </c>
      <c r="M85" s="12" t="str">
        <f t="shared" si="5"/>
        <v/>
      </c>
      <c r="N85" s="10" t="str">
        <f>IF(AND(A85="",B85="",D85="",E85="",F85="",G85=""),"",IF(OR(A85="",B85="",D85="",G85="",AND(E85="",F85&lt;&gt;""),AND(E85&lt;&gt;"",F85="")),"INCOMPLETO",IFERROR(IF(OR(NOT(ISNUMBER(A85)),A85&lt;=0,A85&lt;&gt;INT(A85),COUNTIF(Colaboradores!$A$6:$A$200,B85)&lt;&gt;1,C85="",COUNTIFS($A$6:$A$300,A85,$B$6:$B$300,B85)&lt;&gt;1,NOT(ISNUMBER(D85)),D85&lt;0,D85&gt;=1,NOT(ISNUMBER(G85)),G85&lt;0,G85&gt;=1,AND(E85&lt;&gt;"",OR(NOT(ISNUMBER(E85)),E85&lt;0,E85&gt;=1,NOT(ISNUMBER(F85)),F85&lt;0,F85&gt;=1,MOD(E85-D85,1)&gt;MOD(G85-D85,1),MOD(F85-D85,1)&gt;MOD(G85-D85,1),MOD(F85-D85,1)&lt;MOD(E85-D85,1))),NOT(ISNUMBER(IFERROR(IF(COUNTIFS(Colaboradores!$A$6:$A$200,B85,Colaboradores!$F$6:$F$200,"")=1,Configuracoes!$B$7,VLOOKUP(B85,Colaboradores!$A$6:$F$200,6,FALSE)),0))),IFERROR(IF(COUNTIFS(Colaboradores!$A$6:$A$200,B85,Colaboradores!$F$6:$F$200,"")=1,Configuracoes!$B$7,VLOOKUP(B85,Colaboradores!$A$6:$F$200,6,FALSE)),0)&lt;0),"VERIFICAR","OK"),"VERIFICAR")))</f>
        <v/>
      </c>
      <c r="O85" s="6"/>
      <c r="P85" s="15" t="str">
        <f>IF(N85&lt;&gt;"OK","",MAX(0,I85-SUMIFS(Apontamentos!$M$6:$M$400,Apontamentos!$A$6:$A$400,A85,Apontamentos!$B$6:$B$400,B85)))</f>
        <v/>
      </c>
    </row>
    <row r="86">
      <c r="A86" s="9"/>
      <c r="B86" s="6"/>
      <c r="C86" s="10" t="str">
        <f>IF(B86="","",IFERROR(VLOOKUP(B86,Colaboradores!$A$6:$B$200,2,FALSE),""))</f>
        <v/>
      </c>
      <c r="D86" s="11"/>
      <c r="E86" s="11"/>
      <c r="F86" s="11"/>
      <c r="G86" s="11"/>
      <c r="H86" s="12" t="str">
        <f t="shared" si="1"/>
        <v/>
      </c>
      <c r="I86" s="12" t="str">
        <f t="shared" si="2"/>
        <v/>
      </c>
      <c r="J86" s="12" t="str">
        <f>IF(N86&lt;&gt;"OK","",IF(COUNTIFS(Colaboradores!$A$6:$A$200,B86,Colaboradores!$F$6:$F$200,"")=1,Configuracoes!$B$7,VLOOKUP(B86,Colaboradores!$A$6:$F$200,6,FALSE)))</f>
        <v/>
      </c>
      <c r="K86" s="12" t="str">
        <f t="shared" si="3"/>
        <v/>
      </c>
      <c r="L86" s="12" t="str">
        <f t="shared" si="4"/>
        <v/>
      </c>
      <c r="M86" s="12" t="str">
        <f t="shared" si="5"/>
        <v/>
      </c>
      <c r="N86" s="10" t="str">
        <f>IF(AND(A86="",B86="",D86="",E86="",F86="",G86=""),"",IF(OR(A86="",B86="",D86="",G86="",AND(E86="",F86&lt;&gt;""),AND(E86&lt;&gt;"",F86="")),"INCOMPLETO",IFERROR(IF(OR(NOT(ISNUMBER(A86)),A86&lt;=0,A86&lt;&gt;INT(A86),COUNTIF(Colaboradores!$A$6:$A$200,B86)&lt;&gt;1,C86="",COUNTIFS($A$6:$A$300,A86,$B$6:$B$300,B86)&lt;&gt;1,NOT(ISNUMBER(D86)),D86&lt;0,D86&gt;=1,NOT(ISNUMBER(G86)),G86&lt;0,G86&gt;=1,AND(E86&lt;&gt;"",OR(NOT(ISNUMBER(E86)),E86&lt;0,E86&gt;=1,NOT(ISNUMBER(F86)),F86&lt;0,F86&gt;=1,MOD(E86-D86,1)&gt;MOD(G86-D86,1),MOD(F86-D86,1)&gt;MOD(G86-D86,1),MOD(F86-D86,1)&lt;MOD(E86-D86,1))),NOT(ISNUMBER(IFERROR(IF(COUNTIFS(Colaboradores!$A$6:$A$200,B86,Colaboradores!$F$6:$F$200,"")=1,Configuracoes!$B$7,VLOOKUP(B86,Colaboradores!$A$6:$F$200,6,FALSE)),0))),IFERROR(IF(COUNTIFS(Colaboradores!$A$6:$A$200,B86,Colaboradores!$F$6:$F$200,"")=1,Configuracoes!$B$7,VLOOKUP(B86,Colaboradores!$A$6:$F$200,6,FALSE)),0)&lt;0),"VERIFICAR","OK"),"VERIFICAR")))</f>
        <v/>
      </c>
      <c r="O86" s="6"/>
      <c r="P86" s="15" t="str">
        <f>IF(N86&lt;&gt;"OK","",MAX(0,I86-SUMIFS(Apontamentos!$M$6:$M$400,Apontamentos!$A$6:$A$400,A86,Apontamentos!$B$6:$B$400,B86)))</f>
        <v/>
      </c>
    </row>
    <row r="87">
      <c r="A87" s="9"/>
      <c r="B87" s="6"/>
      <c r="C87" s="10" t="str">
        <f>IF(B87="","",IFERROR(VLOOKUP(B87,Colaboradores!$A$6:$B$200,2,FALSE),""))</f>
        <v/>
      </c>
      <c r="D87" s="11"/>
      <c r="E87" s="11"/>
      <c r="F87" s="11"/>
      <c r="G87" s="11"/>
      <c r="H87" s="12" t="str">
        <f t="shared" si="1"/>
        <v/>
      </c>
      <c r="I87" s="12" t="str">
        <f t="shared" si="2"/>
        <v/>
      </c>
      <c r="J87" s="12" t="str">
        <f>IF(N87&lt;&gt;"OK","",IF(COUNTIFS(Colaboradores!$A$6:$A$200,B87,Colaboradores!$F$6:$F$200,"")=1,Configuracoes!$B$7,VLOOKUP(B87,Colaboradores!$A$6:$F$200,6,FALSE)))</f>
        <v/>
      </c>
      <c r="K87" s="12" t="str">
        <f t="shared" si="3"/>
        <v/>
      </c>
      <c r="L87" s="12" t="str">
        <f t="shared" si="4"/>
        <v/>
      </c>
      <c r="M87" s="12" t="str">
        <f t="shared" si="5"/>
        <v/>
      </c>
      <c r="N87" s="10" t="str">
        <f>IF(AND(A87="",B87="",D87="",E87="",F87="",G87=""),"",IF(OR(A87="",B87="",D87="",G87="",AND(E87="",F87&lt;&gt;""),AND(E87&lt;&gt;"",F87="")),"INCOMPLETO",IFERROR(IF(OR(NOT(ISNUMBER(A87)),A87&lt;=0,A87&lt;&gt;INT(A87),COUNTIF(Colaboradores!$A$6:$A$200,B87)&lt;&gt;1,C87="",COUNTIFS($A$6:$A$300,A87,$B$6:$B$300,B87)&lt;&gt;1,NOT(ISNUMBER(D87)),D87&lt;0,D87&gt;=1,NOT(ISNUMBER(G87)),G87&lt;0,G87&gt;=1,AND(E87&lt;&gt;"",OR(NOT(ISNUMBER(E87)),E87&lt;0,E87&gt;=1,NOT(ISNUMBER(F87)),F87&lt;0,F87&gt;=1,MOD(E87-D87,1)&gt;MOD(G87-D87,1),MOD(F87-D87,1)&gt;MOD(G87-D87,1),MOD(F87-D87,1)&lt;MOD(E87-D87,1))),NOT(ISNUMBER(IFERROR(IF(COUNTIFS(Colaboradores!$A$6:$A$200,B87,Colaboradores!$F$6:$F$200,"")=1,Configuracoes!$B$7,VLOOKUP(B87,Colaboradores!$A$6:$F$200,6,FALSE)),0))),IFERROR(IF(COUNTIFS(Colaboradores!$A$6:$A$200,B87,Colaboradores!$F$6:$F$200,"")=1,Configuracoes!$B$7,VLOOKUP(B87,Colaboradores!$A$6:$F$200,6,FALSE)),0)&lt;0),"VERIFICAR","OK"),"VERIFICAR")))</f>
        <v/>
      </c>
      <c r="O87" s="6"/>
      <c r="P87" s="15" t="str">
        <f>IF(N87&lt;&gt;"OK","",MAX(0,I87-SUMIFS(Apontamentos!$M$6:$M$400,Apontamentos!$A$6:$A$400,A87,Apontamentos!$B$6:$B$400,B87)))</f>
        <v/>
      </c>
    </row>
    <row r="88">
      <c r="A88" s="9"/>
      <c r="B88" s="6"/>
      <c r="C88" s="10" t="str">
        <f>IF(B88="","",IFERROR(VLOOKUP(B88,Colaboradores!$A$6:$B$200,2,FALSE),""))</f>
        <v/>
      </c>
      <c r="D88" s="11"/>
      <c r="E88" s="11"/>
      <c r="F88" s="11"/>
      <c r="G88" s="11"/>
      <c r="H88" s="12" t="str">
        <f t="shared" si="1"/>
        <v/>
      </c>
      <c r="I88" s="12" t="str">
        <f t="shared" si="2"/>
        <v/>
      </c>
      <c r="J88" s="12" t="str">
        <f>IF(N88&lt;&gt;"OK","",IF(COUNTIFS(Colaboradores!$A$6:$A$200,B88,Colaboradores!$F$6:$F$200,"")=1,Configuracoes!$B$7,VLOOKUP(B88,Colaboradores!$A$6:$F$200,6,FALSE)))</f>
        <v/>
      </c>
      <c r="K88" s="12" t="str">
        <f t="shared" si="3"/>
        <v/>
      </c>
      <c r="L88" s="12" t="str">
        <f t="shared" si="4"/>
        <v/>
      </c>
      <c r="M88" s="12" t="str">
        <f t="shared" si="5"/>
        <v/>
      </c>
      <c r="N88" s="10" t="str">
        <f>IF(AND(A88="",B88="",D88="",E88="",F88="",G88=""),"",IF(OR(A88="",B88="",D88="",G88="",AND(E88="",F88&lt;&gt;""),AND(E88&lt;&gt;"",F88="")),"INCOMPLETO",IFERROR(IF(OR(NOT(ISNUMBER(A88)),A88&lt;=0,A88&lt;&gt;INT(A88),COUNTIF(Colaboradores!$A$6:$A$200,B88)&lt;&gt;1,C88="",COUNTIFS($A$6:$A$300,A88,$B$6:$B$300,B88)&lt;&gt;1,NOT(ISNUMBER(D88)),D88&lt;0,D88&gt;=1,NOT(ISNUMBER(G88)),G88&lt;0,G88&gt;=1,AND(E88&lt;&gt;"",OR(NOT(ISNUMBER(E88)),E88&lt;0,E88&gt;=1,NOT(ISNUMBER(F88)),F88&lt;0,F88&gt;=1,MOD(E88-D88,1)&gt;MOD(G88-D88,1),MOD(F88-D88,1)&gt;MOD(G88-D88,1),MOD(F88-D88,1)&lt;MOD(E88-D88,1))),NOT(ISNUMBER(IFERROR(IF(COUNTIFS(Colaboradores!$A$6:$A$200,B88,Colaboradores!$F$6:$F$200,"")=1,Configuracoes!$B$7,VLOOKUP(B88,Colaboradores!$A$6:$F$200,6,FALSE)),0))),IFERROR(IF(COUNTIFS(Colaboradores!$A$6:$A$200,B88,Colaboradores!$F$6:$F$200,"")=1,Configuracoes!$B$7,VLOOKUP(B88,Colaboradores!$A$6:$F$200,6,FALSE)),0)&lt;0),"VERIFICAR","OK"),"VERIFICAR")))</f>
        <v/>
      </c>
      <c r="O88" s="6"/>
      <c r="P88" s="15" t="str">
        <f>IF(N88&lt;&gt;"OK","",MAX(0,I88-SUMIFS(Apontamentos!$M$6:$M$400,Apontamentos!$A$6:$A$400,A88,Apontamentos!$B$6:$B$400,B88)))</f>
        <v/>
      </c>
    </row>
    <row r="89">
      <c r="A89" s="9"/>
      <c r="B89" s="6"/>
      <c r="C89" s="10" t="str">
        <f>IF(B89="","",IFERROR(VLOOKUP(B89,Colaboradores!$A$6:$B$200,2,FALSE),""))</f>
        <v/>
      </c>
      <c r="D89" s="11"/>
      <c r="E89" s="11"/>
      <c r="F89" s="11"/>
      <c r="G89" s="11"/>
      <c r="H89" s="12" t="str">
        <f t="shared" si="1"/>
        <v/>
      </c>
      <c r="I89" s="12" t="str">
        <f t="shared" si="2"/>
        <v/>
      </c>
      <c r="J89" s="12" t="str">
        <f>IF(N89&lt;&gt;"OK","",IF(COUNTIFS(Colaboradores!$A$6:$A$200,B89,Colaboradores!$F$6:$F$200,"")=1,Configuracoes!$B$7,VLOOKUP(B89,Colaboradores!$A$6:$F$200,6,FALSE)))</f>
        <v/>
      </c>
      <c r="K89" s="12" t="str">
        <f t="shared" si="3"/>
        <v/>
      </c>
      <c r="L89" s="12" t="str">
        <f t="shared" si="4"/>
        <v/>
      </c>
      <c r="M89" s="12" t="str">
        <f t="shared" si="5"/>
        <v/>
      </c>
      <c r="N89" s="10" t="str">
        <f>IF(AND(A89="",B89="",D89="",E89="",F89="",G89=""),"",IF(OR(A89="",B89="",D89="",G89="",AND(E89="",F89&lt;&gt;""),AND(E89&lt;&gt;"",F89="")),"INCOMPLETO",IFERROR(IF(OR(NOT(ISNUMBER(A89)),A89&lt;=0,A89&lt;&gt;INT(A89),COUNTIF(Colaboradores!$A$6:$A$200,B89)&lt;&gt;1,C89="",COUNTIFS($A$6:$A$300,A89,$B$6:$B$300,B89)&lt;&gt;1,NOT(ISNUMBER(D89)),D89&lt;0,D89&gt;=1,NOT(ISNUMBER(G89)),G89&lt;0,G89&gt;=1,AND(E89&lt;&gt;"",OR(NOT(ISNUMBER(E89)),E89&lt;0,E89&gt;=1,NOT(ISNUMBER(F89)),F89&lt;0,F89&gt;=1,MOD(E89-D89,1)&gt;MOD(G89-D89,1),MOD(F89-D89,1)&gt;MOD(G89-D89,1),MOD(F89-D89,1)&lt;MOD(E89-D89,1))),NOT(ISNUMBER(IFERROR(IF(COUNTIFS(Colaboradores!$A$6:$A$200,B89,Colaboradores!$F$6:$F$200,"")=1,Configuracoes!$B$7,VLOOKUP(B89,Colaboradores!$A$6:$F$200,6,FALSE)),0))),IFERROR(IF(COUNTIFS(Colaboradores!$A$6:$A$200,B89,Colaboradores!$F$6:$F$200,"")=1,Configuracoes!$B$7,VLOOKUP(B89,Colaboradores!$A$6:$F$200,6,FALSE)),0)&lt;0),"VERIFICAR","OK"),"VERIFICAR")))</f>
        <v/>
      </c>
      <c r="O89" s="6"/>
      <c r="P89" s="15" t="str">
        <f>IF(N89&lt;&gt;"OK","",MAX(0,I89-SUMIFS(Apontamentos!$M$6:$M$400,Apontamentos!$A$6:$A$400,A89,Apontamentos!$B$6:$B$400,B89)))</f>
        <v/>
      </c>
    </row>
    <row r="90">
      <c r="A90" s="9"/>
      <c r="B90" s="6"/>
      <c r="C90" s="10" t="str">
        <f>IF(B90="","",IFERROR(VLOOKUP(B90,Colaboradores!$A$6:$B$200,2,FALSE),""))</f>
        <v/>
      </c>
      <c r="D90" s="11"/>
      <c r="E90" s="11"/>
      <c r="F90" s="11"/>
      <c r="G90" s="11"/>
      <c r="H90" s="12" t="str">
        <f t="shared" si="1"/>
        <v/>
      </c>
      <c r="I90" s="12" t="str">
        <f t="shared" si="2"/>
        <v/>
      </c>
      <c r="J90" s="12" t="str">
        <f>IF(N90&lt;&gt;"OK","",IF(COUNTIFS(Colaboradores!$A$6:$A$200,B90,Colaboradores!$F$6:$F$200,"")=1,Configuracoes!$B$7,VLOOKUP(B90,Colaboradores!$A$6:$F$200,6,FALSE)))</f>
        <v/>
      </c>
      <c r="K90" s="12" t="str">
        <f t="shared" si="3"/>
        <v/>
      </c>
      <c r="L90" s="12" t="str">
        <f t="shared" si="4"/>
        <v/>
      </c>
      <c r="M90" s="12" t="str">
        <f t="shared" si="5"/>
        <v/>
      </c>
      <c r="N90" s="10" t="str">
        <f>IF(AND(A90="",B90="",D90="",E90="",F90="",G90=""),"",IF(OR(A90="",B90="",D90="",G90="",AND(E90="",F90&lt;&gt;""),AND(E90&lt;&gt;"",F90="")),"INCOMPLETO",IFERROR(IF(OR(NOT(ISNUMBER(A90)),A90&lt;=0,A90&lt;&gt;INT(A90),COUNTIF(Colaboradores!$A$6:$A$200,B90)&lt;&gt;1,C90="",COUNTIFS($A$6:$A$300,A90,$B$6:$B$300,B90)&lt;&gt;1,NOT(ISNUMBER(D90)),D90&lt;0,D90&gt;=1,NOT(ISNUMBER(G90)),G90&lt;0,G90&gt;=1,AND(E90&lt;&gt;"",OR(NOT(ISNUMBER(E90)),E90&lt;0,E90&gt;=1,NOT(ISNUMBER(F90)),F90&lt;0,F90&gt;=1,MOD(E90-D90,1)&gt;MOD(G90-D90,1),MOD(F90-D90,1)&gt;MOD(G90-D90,1),MOD(F90-D90,1)&lt;MOD(E90-D90,1))),NOT(ISNUMBER(IFERROR(IF(COUNTIFS(Colaboradores!$A$6:$A$200,B90,Colaboradores!$F$6:$F$200,"")=1,Configuracoes!$B$7,VLOOKUP(B90,Colaboradores!$A$6:$F$200,6,FALSE)),0))),IFERROR(IF(COUNTIFS(Colaboradores!$A$6:$A$200,B90,Colaboradores!$F$6:$F$200,"")=1,Configuracoes!$B$7,VLOOKUP(B90,Colaboradores!$A$6:$F$200,6,FALSE)),0)&lt;0),"VERIFICAR","OK"),"VERIFICAR")))</f>
        <v/>
      </c>
      <c r="O90" s="6"/>
      <c r="P90" s="15" t="str">
        <f>IF(N90&lt;&gt;"OK","",MAX(0,I90-SUMIFS(Apontamentos!$M$6:$M$400,Apontamentos!$A$6:$A$400,A90,Apontamentos!$B$6:$B$400,B90)))</f>
        <v/>
      </c>
    </row>
    <row r="91">
      <c r="A91" s="9"/>
      <c r="B91" s="6"/>
      <c r="C91" s="10" t="str">
        <f>IF(B91="","",IFERROR(VLOOKUP(B91,Colaboradores!$A$6:$B$200,2,FALSE),""))</f>
        <v/>
      </c>
      <c r="D91" s="11"/>
      <c r="E91" s="11"/>
      <c r="F91" s="11"/>
      <c r="G91" s="11"/>
      <c r="H91" s="12" t="str">
        <f t="shared" si="1"/>
        <v/>
      </c>
      <c r="I91" s="12" t="str">
        <f t="shared" si="2"/>
        <v/>
      </c>
      <c r="J91" s="12" t="str">
        <f>IF(N91&lt;&gt;"OK","",IF(COUNTIFS(Colaboradores!$A$6:$A$200,B91,Colaboradores!$F$6:$F$200,"")=1,Configuracoes!$B$7,VLOOKUP(B91,Colaboradores!$A$6:$F$200,6,FALSE)))</f>
        <v/>
      </c>
      <c r="K91" s="12" t="str">
        <f t="shared" si="3"/>
        <v/>
      </c>
      <c r="L91" s="12" t="str">
        <f t="shared" si="4"/>
        <v/>
      </c>
      <c r="M91" s="12" t="str">
        <f t="shared" si="5"/>
        <v/>
      </c>
      <c r="N91" s="10" t="str">
        <f>IF(AND(A91="",B91="",D91="",E91="",F91="",G91=""),"",IF(OR(A91="",B91="",D91="",G91="",AND(E91="",F91&lt;&gt;""),AND(E91&lt;&gt;"",F91="")),"INCOMPLETO",IFERROR(IF(OR(NOT(ISNUMBER(A91)),A91&lt;=0,A91&lt;&gt;INT(A91),COUNTIF(Colaboradores!$A$6:$A$200,B91)&lt;&gt;1,C91="",COUNTIFS($A$6:$A$300,A91,$B$6:$B$300,B91)&lt;&gt;1,NOT(ISNUMBER(D91)),D91&lt;0,D91&gt;=1,NOT(ISNUMBER(G91)),G91&lt;0,G91&gt;=1,AND(E91&lt;&gt;"",OR(NOT(ISNUMBER(E91)),E91&lt;0,E91&gt;=1,NOT(ISNUMBER(F91)),F91&lt;0,F91&gt;=1,MOD(E91-D91,1)&gt;MOD(G91-D91,1),MOD(F91-D91,1)&gt;MOD(G91-D91,1),MOD(F91-D91,1)&lt;MOD(E91-D91,1))),NOT(ISNUMBER(IFERROR(IF(COUNTIFS(Colaboradores!$A$6:$A$200,B91,Colaboradores!$F$6:$F$200,"")=1,Configuracoes!$B$7,VLOOKUP(B91,Colaboradores!$A$6:$F$200,6,FALSE)),0))),IFERROR(IF(COUNTIFS(Colaboradores!$A$6:$A$200,B91,Colaboradores!$F$6:$F$200,"")=1,Configuracoes!$B$7,VLOOKUP(B91,Colaboradores!$A$6:$F$200,6,FALSE)),0)&lt;0),"VERIFICAR","OK"),"VERIFICAR")))</f>
        <v/>
      </c>
      <c r="O91" s="6"/>
      <c r="P91" s="15" t="str">
        <f>IF(N91&lt;&gt;"OK","",MAX(0,I91-SUMIFS(Apontamentos!$M$6:$M$400,Apontamentos!$A$6:$A$400,A91,Apontamentos!$B$6:$B$400,B91)))</f>
        <v/>
      </c>
    </row>
    <row r="92">
      <c r="A92" s="9"/>
      <c r="B92" s="6"/>
      <c r="C92" s="10" t="str">
        <f>IF(B92="","",IFERROR(VLOOKUP(B92,Colaboradores!$A$6:$B$200,2,FALSE),""))</f>
        <v/>
      </c>
      <c r="D92" s="11"/>
      <c r="E92" s="11"/>
      <c r="F92" s="11"/>
      <c r="G92" s="11"/>
      <c r="H92" s="12" t="str">
        <f t="shared" si="1"/>
        <v/>
      </c>
      <c r="I92" s="12" t="str">
        <f t="shared" si="2"/>
        <v/>
      </c>
      <c r="J92" s="12" t="str">
        <f>IF(N92&lt;&gt;"OK","",IF(COUNTIFS(Colaboradores!$A$6:$A$200,B92,Colaboradores!$F$6:$F$200,"")=1,Configuracoes!$B$7,VLOOKUP(B92,Colaboradores!$A$6:$F$200,6,FALSE)))</f>
        <v/>
      </c>
      <c r="K92" s="12" t="str">
        <f t="shared" si="3"/>
        <v/>
      </c>
      <c r="L92" s="12" t="str">
        <f t="shared" si="4"/>
        <v/>
      </c>
      <c r="M92" s="12" t="str">
        <f t="shared" si="5"/>
        <v/>
      </c>
      <c r="N92" s="10" t="str">
        <f>IF(AND(A92="",B92="",D92="",E92="",F92="",G92=""),"",IF(OR(A92="",B92="",D92="",G92="",AND(E92="",F92&lt;&gt;""),AND(E92&lt;&gt;"",F92="")),"INCOMPLETO",IFERROR(IF(OR(NOT(ISNUMBER(A92)),A92&lt;=0,A92&lt;&gt;INT(A92),COUNTIF(Colaboradores!$A$6:$A$200,B92)&lt;&gt;1,C92="",COUNTIFS($A$6:$A$300,A92,$B$6:$B$300,B92)&lt;&gt;1,NOT(ISNUMBER(D92)),D92&lt;0,D92&gt;=1,NOT(ISNUMBER(G92)),G92&lt;0,G92&gt;=1,AND(E92&lt;&gt;"",OR(NOT(ISNUMBER(E92)),E92&lt;0,E92&gt;=1,NOT(ISNUMBER(F92)),F92&lt;0,F92&gt;=1,MOD(E92-D92,1)&gt;MOD(G92-D92,1),MOD(F92-D92,1)&gt;MOD(G92-D92,1),MOD(F92-D92,1)&lt;MOD(E92-D92,1))),NOT(ISNUMBER(IFERROR(IF(COUNTIFS(Colaboradores!$A$6:$A$200,B92,Colaboradores!$F$6:$F$200,"")=1,Configuracoes!$B$7,VLOOKUP(B92,Colaboradores!$A$6:$F$200,6,FALSE)),0))),IFERROR(IF(COUNTIFS(Colaboradores!$A$6:$A$200,B92,Colaboradores!$F$6:$F$200,"")=1,Configuracoes!$B$7,VLOOKUP(B92,Colaboradores!$A$6:$F$200,6,FALSE)),0)&lt;0),"VERIFICAR","OK"),"VERIFICAR")))</f>
        <v/>
      </c>
      <c r="O92" s="6"/>
      <c r="P92" s="15" t="str">
        <f>IF(N92&lt;&gt;"OK","",MAX(0,I92-SUMIFS(Apontamentos!$M$6:$M$400,Apontamentos!$A$6:$A$400,A92,Apontamentos!$B$6:$B$400,B92)))</f>
        <v/>
      </c>
    </row>
    <row r="93">
      <c r="A93" s="9"/>
      <c r="B93" s="6"/>
      <c r="C93" s="10" t="str">
        <f>IF(B93="","",IFERROR(VLOOKUP(B93,Colaboradores!$A$6:$B$200,2,FALSE),""))</f>
        <v/>
      </c>
      <c r="D93" s="11"/>
      <c r="E93" s="11"/>
      <c r="F93" s="11"/>
      <c r="G93" s="11"/>
      <c r="H93" s="12" t="str">
        <f t="shared" si="1"/>
        <v/>
      </c>
      <c r="I93" s="12" t="str">
        <f t="shared" si="2"/>
        <v/>
      </c>
      <c r="J93" s="12" t="str">
        <f>IF(N93&lt;&gt;"OK","",IF(COUNTIFS(Colaboradores!$A$6:$A$200,B93,Colaboradores!$F$6:$F$200,"")=1,Configuracoes!$B$7,VLOOKUP(B93,Colaboradores!$A$6:$F$200,6,FALSE)))</f>
        <v/>
      </c>
      <c r="K93" s="12" t="str">
        <f t="shared" si="3"/>
        <v/>
      </c>
      <c r="L93" s="12" t="str">
        <f t="shared" si="4"/>
        <v/>
      </c>
      <c r="M93" s="12" t="str">
        <f t="shared" si="5"/>
        <v/>
      </c>
      <c r="N93" s="10" t="str">
        <f>IF(AND(A93="",B93="",D93="",E93="",F93="",G93=""),"",IF(OR(A93="",B93="",D93="",G93="",AND(E93="",F93&lt;&gt;""),AND(E93&lt;&gt;"",F93="")),"INCOMPLETO",IFERROR(IF(OR(NOT(ISNUMBER(A93)),A93&lt;=0,A93&lt;&gt;INT(A93),COUNTIF(Colaboradores!$A$6:$A$200,B93)&lt;&gt;1,C93="",COUNTIFS($A$6:$A$300,A93,$B$6:$B$300,B93)&lt;&gt;1,NOT(ISNUMBER(D93)),D93&lt;0,D93&gt;=1,NOT(ISNUMBER(G93)),G93&lt;0,G93&gt;=1,AND(E93&lt;&gt;"",OR(NOT(ISNUMBER(E93)),E93&lt;0,E93&gt;=1,NOT(ISNUMBER(F93)),F93&lt;0,F93&gt;=1,MOD(E93-D93,1)&gt;MOD(G93-D93,1),MOD(F93-D93,1)&gt;MOD(G93-D93,1),MOD(F93-D93,1)&lt;MOD(E93-D93,1))),NOT(ISNUMBER(IFERROR(IF(COUNTIFS(Colaboradores!$A$6:$A$200,B93,Colaboradores!$F$6:$F$200,"")=1,Configuracoes!$B$7,VLOOKUP(B93,Colaboradores!$A$6:$F$200,6,FALSE)),0))),IFERROR(IF(COUNTIFS(Colaboradores!$A$6:$A$200,B93,Colaboradores!$F$6:$F$200,"")=1,Configuracoes!$B$7,VLOOKUP(B93,Colaboradores!$A$6:$F$200,6,FALSE)),0)&lt;0),"VERIFICAR","OK"),"VERIFICAR")))</f>
        <v/>
      </c>
      <c r="O93" s="6"/>
      <c r="P93" s="15" t="str">
        <f>IF(N93&lt;&gt;"OK","",MAX(0,I93-SUMIFS(Apontamentos!$M$6:$M$400,Apontamentos!$A$6:$A$400,A93,Apontamentos!$B$6:$B$400,B93)))</f>
        <v/>
      </c>
    </row>
    <row r="94">
      <c r="A94" s="9"/>
      <c r="B94" s="6"/>
      <c r="C94" s="10" t="str">
        <f>IF(B94="","",IFERROR(VLOOKUP(B94,Colaboradores!$A$6:$B$200,2,FALSE),""))</f>
        <v/>
      </c>
      <c r="D94" s="11"/>
      <c r="E94" s="11"/>
      <c r="F94" s="11"/>
      <c r="G94" s="11"/>
      <c r="H94" s="12" t="str">
        <f t="shared" si="1"/>
        <v/>
      </c>
      <c r="I94" s="12" t="str">
        <f t="shared" si="2"/>
        <v/>
      </c>
      <c r="J94" s="12" t="str">
        <f>IF(N94&lt;&gt;"OK","",IF(COUNTIFS(Colaboradores!$A$6:$A$200,B94,Colaboradores!$F$6:$F$200,"")=1,Configuracoes!$B$7,VLOOKUP(B94,Colaboradores!$A$6:$F$200,6,FALSE)))</f>
        <v/>
      </c>
      <c r="K94" s="12" t="str">
        <f t="shared" si="3"/>
        <v/>
      </c>
      <c r="L94" s="12" t="str">
        <f t="shared" si="4"/>
        <v/>
      </c>
      <c r="M94" s="12" t="str">
        <f t="shared" si="5"/>
        <v/>
      </c>
      <c r="N94" s="10" t="str">
        <f>IF(AND(A94="",B94="",D94="",E94="",F94="",G94=""),"",IF(OR(A94="",B94="",D94="",G94="",AND(E94="",F94&lt;&gt;""),AND(E94&lt;&gt;"",F94="")),"INCOMPLETO",IFERROR(IF(OR(NOT(ISNUMBER(A94)),A94&lt;=0,A94&lt;&gt;INT(A94),COUNTIF(Colaboradores!$A$6:$A$200,B94)&lt;&gt;1,C94="",COUNTIFS($A$6:$A$300,A94,$B$6:$B$300,B94)&lt;&gt;1,NOT(ISNUMBER(D94)),D94&lt;0,D94&gt;=1,NOT(ISNUMBER(G94)),G94&lt;0,G94&gt;=1,AND(E94&lt;&gt;"",OR(NOT(ISNUMBER(E94)),E94&lt;0,E94&gt;=1,NOT(ISNUMBER(F94)),F94&lt;0,F94&gt;=1,MOD(E94-D94,1)&gt;MOD(G94-D94,1),MOD(F94-D94,1)&gt;MOD(G94-D94,1),MOD(F94-D94,1)&lt;MOD(E94-D94,1))),NOT(ISNUMBER(IFERROR(IF(COUNTIFS(Colaboradores!$A$6:$A$200,B94,Colaboradores!$F$6:$F$200,"")=1,Configuracoes!$B$7,VLOOKUP(B94,Colaboradores!$A$6:$F$200,6,FALSE)),0))),IFERROR(IF(COUNTIFS(Colaboradores!$A$6:$A$200,B94,Colaboradores!$F$6:$F$200,"")=1,Configuracoes!$B$7,VLOOKUP(B94,Colaboradores!$A$6:$F$200,6,FALSE)),0)&lt;0),"VERIFICAR","OK"),"VERIFICAR")))</f>
        <v/>
      </c>
      <c r="O94" s="6"/>
      <c r="P94" s="15" t="str">
        <f>IF(N94&lt;&gt;"OK","",MAX(0,I94-SUMIFS(Apontamentos!$M$6:$M$400,Apontamentos!$A$6:$A$400,A94,Apontamentos!$B$6:$B$400,B94)))</f>
        <v/>
      </c>
    </row>
    <row r="95">
      <c r="A95" s="9"/>
      <c r="B95" s="6"/>
      <c r="C95" s="10" t="str">
        <f>IF(B95="","",IFERROR(VLOOKUP(B95,Colaboradores!$A$6:$B$200,2,FALSE),""))</f>
        <v/>
      </c>
      <c r="D95" s="11"/>
      <c r="E95" s="11"/>
      <c r="F95" s="11"/>
      <c r="G95" s="11"/>
      <c r="H95" s="12" t="str">
        <f t="shared" si="1"/>
        <v/>
      </c>
      <c r="I95" s="12" t="str">
        <f t="shared" si="2"/>
        <v/>
      </c>
      <c r="J95" s="12" t="str">
        <f>IF(N95&lt;&gt;"OK","",IF(COUNTIFS(Colaboradores!$A$6:$A$200,B95,Colaboradores!$F$6:$F$200,"")=1,Configuracoes!$B$7,VLOOKUP(B95,Colaboradores!$A$6:$F$200,6,FALSE)))</f>
        <v/>
      </c>
      <c r="K95" s="12" t="str">
        <f t="shared" si="3"/>
        <v/>
      </c>
      <c r="L95" s="12" t="str">
        <f t="shared" si="4"/>
        <v/>
      </c>
      <c r="M95" s="12" t="str">
        <f t="shared" si="5"/>
        <v/>
      </c>
      <c r="N95" s="10" t="str">
        <f>IF(AND(A95="",B95="",D95="",E95="",F95="",G95=""),"",IF(OR(A95="",B95="",D95="",G95="",AND(E95="",F95&lt;&gt;""),AND(E95&lt;&gt;"",F95="")),"INCOMPLETO",IFERROR(IF(OR(NOT(ISNUMBER(A95)),A95&lt;=0,A95&lt;&gt;INT(A95),COUNTIF(Colaboradores!$A$6:$A$200,B95)&lt;&gt;1,C95="",COUNTIFS($A$6:$A$300,A95,$B$6:$B$300,B95)&lt;&gt;1,NOT(ISNUMBER(D95)),D95&lt;0,D95&gt;=1,NOT(ISNUMBER(G95)),G95&lt;0,G95&gt;=1,AND(E95&lt;&gt;"",OR(NOT(ISNUMBER(E95)),E95&lt;0,E95&gt;=1,NOT(ISNUMBER(F95)),F95&lt;0,F95&gt;=1,MOD(E95-D95,1)&gt;MOD(G95-D95,1),MOD(F95-D95,1)&gt;MOD(G95-D95,1),MOD(F95-D95,1)&lt;MOD(E95-D95,1))),NOT(ISNUMBER(IFERROR(IF(COUNTIFS(Colaboradores!$A$6:$A$200,B95,Colaboradores!$F$6:$F$200,"")=1,Configuracoes!$B$7,VLOOKUP(B95,Colaboradores!$A$6:$F$200,6,FALSE)),0))),IFERROR(IF(COUNTIFS(Colaboradores!$A$6:$A$200,B95,Colaboradores!$F$6:$F$200,"")=1,Configuracoes!$B$7,VLOOKUP(B95,Colaboradores!$A$6:$F$200,6,FALSE)),0)&lt;0),"VERIFICAR","OK"),"VERIFICAR")))</f>
        <v/>
      </c>
      <c r="O95" s="6"/>
      <c r="P95" s="15" t="str">
        <f>IF(N95&lt;&gt;"OK","",MAX(0,I95-SUMIFS(Apontamentos!$M$6:$M$400,Apontamentos!$A$6:$A$400,A95,Apontamentos!$B$6:$B$400,B95)))</f>
        <v/>
      </c>
    </row>
    <row r="96">
      <c r="A96" s="9"/>
      <c r="B96" s="6"/>
      <c r="C96" s="10" t="str">
        <f>IF(B96="","",IFERROR(VLOOKUP(B96,Colaboradores!$A$6:$B$200,2,FALSE),""))</f>
        <v/>
      </c>
      <c r="D96" s="11"/>
      <c r="E96" s="11"/>
      <c r="F96" s="11"/>
      <c r="G96" s="11"/>
      <c r="H96" s="12" t="str">
        <f t="shared" si="1"/>
        <v/>
      </c>
      <c r="I96" s="12" t="str">
        <f t="shared" si="2"/>
        <v/>
      </c>
      <c r="J96" s="12" t="str">
        <f>IF(N96&lt;&gt;"OK","",IF(COUNTIFS(Colaboradores!$A$6:$A$200,B96,Colaboradores!$F$6:$F$200,"")=1,Configuracoes!$B$7,VLOOKUP(B96,Colaboradores!$A$6:$F$200,6,FALSE)))</f>
        <v/>
      </c>
      <c r="K96" s="12" t="str">
        <f t="shared" si="3"/>
        <v/>
      </c>
      <c r="L96" s="12" t="str">
        <f t="shared" si="4"/>
        <v/>
      </c>
      <c r="M96" s="12" t="str">
        <f t="shared" si="5"/>
        <v/>
      </c>
      <c r="N96" s="10" t="str">
        <f>IF(AND(A96="",B96="",D96="",E96="",F96="",G96=""),"",IF(OR(A96="",B96="",D96="",G96="",AND(E96="",F96&lt;&gt;""),AND(E96&lt;&gt;"",F96="")),"INCOMPLETO",IFERROR(IF(OR(NOT(ISNUMBER(A96)),A96&lt;=0,A96&lt;&gt;INT(A96),COUNTIF(Colaboradores!$A$6:$A$200,B96)&lt;&gt;1,C96="",COUNTIFS($A$6:$A$300,A96,$B$6:$B$300,B96)&lt;&gt;1,NOT(ISNUMBER(D96)),D96&lt;0,D96&gt;=1,NOT(ISNUMBER(G96)),G96&lt;0,G96&gt;=1,AND(E96&lt;&gt;"",OR(NOT(ISNUMBER(E96)),E96&lt;0,E96&gt;=1,NOT(ISNUMBER(F96)),F96&lt;0,F96&gt;=1,MOD(E96-D96,1)&gt;MOD(G96-D96,1),MOD(F96-D96,1)&gt;MOD(G96-D96,1),MOD(F96-D96,1)&lt;MOD(E96-D96,1))),NOT(ISNUMBER(IFERROR(IF(COUNTIFS(Colaboradores!$A$6:$A$200,B96,Colaboradores!$F$6:$F$200,"")=1,Configuracoes!$B$7,VLOOKUP(B96,Colaboradores!$A$6:$F$200,6,FALSE)),0))),IFERROR(IF(COUNTIFS(Colaboradores!$A$6:$A$200,B96,Colaboradores!$F$6:$F$200,"")=1,Configuracoes!$B$7,VLOOKUP(B96,Colaboradores!$A$6:$F$200,6,FALSE)),0)&lt;0),"VERIFICAR","OK"),"VERIFICAR")))</f>
        <v/>
      </c>
      <c r="O96" s="6"/>
      <c r="P96" s="15" t="str">
        <f>IF(N96&lt;&gt;"OK","",MAX(0,I96-SUMIFS(Apontamentos!$M$6:$M$400,Apontamentos!$A$6:$A$400,A96,Apontamentos!$B$6:$B$400,B96)))</f>
        <v/>
      </c>
    </row>
    <row r="97">
      <c r="A97" s="9"/>
      <c r="B97" s="6"/>
      <c r="C97" s="10" t="str">
        <f>IF(B97="","",IFERROR(VLOOKUP(B97,Colaboradores!$A$6:$B$200,2,FALSE),""))</f>
        <v/>
      </c>
      <c r="D97" s="11"/>
      <c r="E97" s="11"/>
      <c r="F97" s="11"/>
      <c r="G97" s="11"/>
      <c r="H97" s="12" t="str">
        <f t="shared" si="1"/>
        <v/>
      </c>
      <c r="I97" s="12" t="str">
        <f t="shared" si="2"/>
        <v/>
      </c>
      <c r="J97" s="12" t="str">
        <f>IF(N97&lt;&gt;"OK","",IF(COUNTIFS(Colaboradores!$A$6:$A$200,B97,Colaboradores!$F$6:$F$200,"")=1,Configuracoes!$B$7,VLOOKUP(B97,Colaboradores!$A$6:$F$200,6,FALSE)))</f>
        <v/>
      </c>
      <c r="K97" s="12" t="str">
        <f t="shared" si="3"/>
        <v/>
      </c>
      <c r="L97" s="12" t="str">
        <f t="shared" si="4"/>
        <v/>
      </c>
      <c r="M97" s="12" t="str">
        <f t="shared" si="5"/>
        <v/>
      </c>
      <c r="N97" s="10" t="str">
        <f>IF(AND(A97="",B97="",D97="",E97="",F97="",G97=""),"",IF(OR(A97="",B97="",D97="",G97="",AND(E97="",F97&lt;&gt;""),AND(E97&lt;&gt;"",F97="")),"INCOMPLETO",IFERROR(IF(OR(NOT(ISNUMBER(A97)),A97&lt;=0,A97&lt;&gt;INT(A97),COUNTIF(Colaboradores!$A$6:$A$200,B97)&lt;&gt;1,C97="",COUNTIFS($A$6:$A$300,A97,$B$6:$B$300,B97)&lt;&gt;1,NOT(ISNUMBER(D97)),D97&lt;0,D97&gt;=1,NOT(ISNUMBER(G97)),G97&lt;0,G97&gt;=1,AND(E97&lt;&gt;"",OR(NOT(ISNUMBER(E97)),E97&lt;0,E97&gt;=1,NOT(ISNUMBER(F97)),F97&lt;0,F97&gt;=1,MOD(E97-D97,1)&gt;MOD(G97-D97,1),MOD(F97-D97,1)&gt;MOD(G97-D97,1),MOD(F97-D97,1)&lt;MOD(E97-D97,1))),NOT(ISNUMBER(IFERROR(IF(COUNTIFS(Colaboradores!$A$6:$A$200,B97,Colaboradores!$F$6:$F$200,"")=1,Configuracoes!$B$7,VLOOKUP(B97,Colaboradores!$A$6:$F$200,6,FALSE)),0))),IFERROR(IF(COUNTIFS(Colaboradores!$A$6:$A$200,B97,Colaboradores!$F$6:$F$200,"")=1,Configuracoes!$B$7,VLOOKUP(B97,Colaboradores!$A$6:$F$200,6,FALSE)),0)&lt;0),"VERIFICAR","OK"),"VERIFICAR")))</f>
        <v/>
      </c>
      <c r="O97" s="6"/>
      <c r="P97" s="15" t="str">
        <f>IF(N97&lt;&gt;"OK","",MAX(0,I97-SUMIFS(Apontamentos!$M$6:$M$400,Apontamentos!$A$6:$A$400,A97,Apontamentos!$B$6:$B$400,B97)))</f>
        <v/>
      </c>
    </row>
    <row r="98">
      <c r="A98" s="9"/>
      <c r="B98" s="6"/>
      <c r="C98" s="10" t="str">
        <f>IF(B98="","",IFERROR(VLOOKUP(B98,Colaboradores!$A$6:$B$200,2,FALSE),""))</f>
        <v/>
      </c>
      <c r="D98" s="11"/>
      <c r="E98" s="11"/>
      <c r="F98" s="11"/>
      <c r="G98" s="11"/>
      <c r="H98" s="12" t="str">
        <f t="shared" si="1"/>
        <v/>
      </c>
      <c r="I98" s="12" t="str">
        <f t="shared" si="2"/>
        <v/>
      </c>
      <c r="J98" s="12" t="str">
        <f>IF(N98&lt;&gt;"OK","",IF(COUNTIFS(Colaboradores!$A$6:$A$200,B98,Colaboradores!$F$6:$F$200,"")=1,Configuracoes!$B$7,VLOOKUP(B98,Colaboradores!$A$6:$F$200,6,FALSE)))</f>
        <v/>
      </c>
      <c r="K98" s="12" t="str">
        <f t="shared" si="3"/>
        <v/>
      </c>
      <c r="L98" s="12" t="str">
        <f t="shared" si="4"/>
        <v/>
      </c>
      <c r="M98" s="12" t="str">
        <f t="shared" si="5"/>
        <v/>
      </c>
      <c r="N98" s="10" t="str">
        <f>IF(AND(A98="",B98="",D98="",E98="",F98="",G98=""),"",IF(OR(A98="",B98="",D98="",G98="",AND(E98="",F98&lt;&gt;""),AND(E98&lt;&gt;"",F98="")),"INCOMPLETO",IFERROR(IF(OR(NOT(ISNUMBER(A98)),A98&lt;=0,A98&lt;&gt;INT(A98),COUNTIF(Colaboradores!$A$6:$A$200,B98)&lt;&gt;1,C98="",COUNTIFS($A$6:$A$300,A98,$B$6:$B$300,B98)&lt;&gt;1,NOT(ISNUMBER(D98)),D98&lt;0,D98&gt;=1,NOT(ISNUMBER(G98)),G98&lt;0,G98&gt;=1,AND(E98&lt;&gt;"",OR(NOT(ISNUMBER(E98)),E98&lt;0,E98&gt;=1,NOT(ISNUMBER(F98)),F98&lt;0,F98&gt;=1,MOD(E98-D98,1)&gt;MOD(G98-D98,1),MOD(F98-D98,1)&gt;MOD(G98-D98,1),MOD(F98-D98,1)&lt;MOD(E98-D98,1))),NOT(ISNUMBER(IFERROR(IF(COUNTIFS(Colaboradores!$A$6:$A$200,B98,Colaboradores!$F$6:$F$200,"")=1,Configuracoes!$B$7,VLOOKUP(B98,Colaboradores!$A$6:$F$200,6,FALSE)),0))),IFERROR(IF(COUNTIFS(Colaboradores!$A$6:$A$200,B98,Colaboradores!$F$6:$F$200,"")=1,Configuracoes!$B$7,VLOOKUP(B98,Colaboradores!$A$6:$F$200,6,FALSE)),0)&lt;0),"VERIFICAR","OK"),"VERIFICAR")))</f>
        <v/>
      </c>
      <c r="O98" s="6"/>
      <c r="P98" s="15" t="str">
        <f>IF(N98&lt;&gt;"OK","",MAX(0,I98-SUMIFS(Apontamentos!$M$6:$M$400,Apontamentos!$A$6:$A$400,A98,Apontamentos!$B$6:$B$400,B98)))</f>
        <v/>
      </c>
    </row>
    <row r="99">
      <c r="A99" s="9"/>
      <c r="B99" s="6"/>
      <c r="C99" s="10" t="str">
        <f>IF(B99="","",IFERROR(VLOOKUP(B99,Colaboradores!$A$6:$B$200,2,FALSE),""))</f>
        <v/>
      </c>
      <c r="D99" s="11"/>
      <c r="E99" s="11"/>
      <c r="F99" s="11"/>
      <c r="G99" s="11"/>
      <c r="H99" s="12" t="str">
        <f t="shared" si="1"/>
        <v/>
      </c>
      <c r="I99" s="12" t="str">
        <f t="shared" si="2"/>
        <v/>
      </c>
      <c r="J99" s="12" t="str">
        <f>IF(N99&lt;&gt;"OK","",IF(COUNTIFS(Colaboradores!$A$6:$A$200,B99,Colaboradores!$F$6:$F$200,"")=1,Configuracoes!$B$7,VLOOKUP(B99,Colaboradores!$A$6:$F$200,6,FALSE)))</f>
        <v/>
      </c>
      <c r="K99" s="12" t="str">
        <f t="shared" si="3"/>
        <v/>
      </c>
      <c r="L99" s="12" t="str">
        <f t="shared" si="4"/>
        <v/>
      </c>
      <c r="M99" s="12" t="str">
        <f t="shared" si="5"/>
        <v/>
      </c>
      <c r="N99" s="10" t="str">
        <f>IF(AND(A99="",B99="",D99="",E99="",F99="",G99=""),"",IF(OR(A99="",B99="",D99="",G99="",AND(E99="",F99&lt;&gt;""),AND(E99&lt;&gt;"",F99="")),"INCOMPLETO",IFERROR(IF(OR(NOT(ISNUMBER(A99)),A99&lt;=0,A99&lt;&gt;INT(A99),COUNTIF(Colaboradores!$A$6:$A$200,B99)&lt;&gt;1,C99="",COUNTIFS($A$6:$A$300,A99,$B$6:$B$300,B99)&lt;&gt;1,NOT(ISNUMBER(D99)),D99&lt;0,D99&gt;=1,NOT(ISNUMBER(G99)),G99&lt;0,G99&gt;=1,AND(E99&lt;&gt;"",OR(NOT(ISNUMBER(E99)),E99&lt;0,E99&gt;=1,NOT(ISNUMBER(F99)),F99&lt;0,F99&gt;=1,MOD(E99-D99,1)&gt;MOD(G99-D99,1),MOD(F99-D99,1)&gt;MOD(G99-D99,1),MOD(F99-D99,1)&lt;MOD(E99-D99,1))),NOT(ISNUMBER(IFERROR(IF(COUNTIFS(Colaboradores!$A$6:$A$200,B99,Colaboradores!$F$6:$F$200,"")=1,Configuracoes!$B$7,VLOOKUP(B99,Colaboradores!$A$6:$F$200,6,FALSE)),0))),IFERROR(IF(COUNTIFS(Colaboradores!$A$6:$A$200,B99,Colaboradores!$F$6:$F$200,"")=1,Configuracoes!$B$7,VLOOKUP(B99,Colaboradores!$A$6:$F$200,6,FALSE)),0)&lt;0),"VERIFICAR","OK"),"VERIFICAR")))</f>
        <v/>
      </c>
      <c r="O99" s="6"/>
      <c r="P99" s="15" t="str">
        <f>IF(N99&lt;&gt;"OK","",MAX(0,I99-SUMIFS(Apontamentos!$M$6:$M$400,Apontamentos!$A$6:$A$400,A99,Apontamentos!$B$6:$B$400,B99)))</f>
        <v/>
      </c>
    </row>
    <row r="100">
      <c r="A100" s="9"/>
      <c r="B100" s="6"/>
      <c r="C100" s="10" t="str">
        <f>IF(B100="","",IFERROR(VLOOKUP(B100,Colaboradores!$A$6:$B$200,2,FALSE),""))</f>
        <v/>
      </c>
      <c r="D100" s="11"/>
      <c r="E100" s="11"/>
      <c r="F100" s="11"/>
      <c r="G100" s="11"/>
      <c r="H100" s="12" t="str">
        <f t="shared" si="1"/>
        <v/>
      </c>
      <c r="I100" s="12" t="str">
        <f t="shared" si="2"/>
        <v/>
      </c>
      <c r="J100" s="12" t="str">
        <f>IF(N100&lt;&gt;"OK","",IF(COUNTIFS(Colaboradores!$A$6:$A$200,B100,Colaboradores!$F$6:$F$200,"")=1,Configuracoes!$B$7,VLOOKUP(B100,Colaboradores!$A$6:$F$200,6,FALSE)))</f>
        <v/>
      </c>
      <c r="K100" s="12" t="str">
        <f t="shared" si="3"/>
        <v/>
      </c>
      <c r="L100" s="12" t="str">
        <f t="shared" si="4"/>
        <v/>
      </c>
      <c r="M100" s="12" t="str">
        <f t="shared" si="5"/>
        <v/>
      </c>
      <c r="N100" s="10" t="str">
        <f>IF(AND(A100="",B100="",D100="",E100="",F100="",G100=""),"",IF(OR(A100="",B100="",D100="",G100="",AND(E100="",F100&lt;&gt;""),AND(E100&lt;&gt;"",F100="")),"INCOMPLETO",IFERROR(IF(OR(NOT(ISNUMBER(A100)),A100&lt;=0,A100&lt;&gt;INT(A100),COUNTIF(Colaboradores!$A$6:$A$200,B100)&lt;&gt;1,C100="",COUNTIFS($A$6:$A$300,A100,$B$6:$B$300,B100)&lt;&gt;1,NOT(ISNUMBER(D100)),D100&lt;0,D100&gt;=1,NOT(ISNUMBER(G100)),G100&lt;0,G100&gt;=1,AND(E100&lt;&gt;"",OR(NOT(ISNUMBER(E100)),E100&lt;0,E100&gt;=1,NOT(ISNUMBER(F100)),F100&lt;0,F100&gt;=1,MOD(E100-D100,1)&gt;MOD(G100-D100,1),MOD(F100-D100,1)&gt;MOD(G100-D100,1),MOD(F100-D100,1)&lt;MOD(E100-D100,1))),NOT(ISNUMBER(IFERROR(IF(COUNTIFS(Colaboradores!$A$6:$A$200,B100,Colaboradores!$F$6:$F$200,"")=1,Configuracoes!$B$7,VLOOKUP(B100,Colaboradores!$A$6:$F$200,6,FALSE)),0))),IFERROR(IF(COUNTIFS(Colaboradores!$A$6:$A$200,B100,Colaboradores!$F$6:$F$200,"")=1,Configuracoes!$B$7,VLOOKUP(B100,Colaboradores!$A$6:$F$200,6,FALSE)),0)&lt;0),"VERIFICAR","OK"),"VERIFICAR")))</f>
        <v/>
      </c>
      <c r="O100" s="6"/>
      <c r="P100" s="15" t="str">
        <f>IF(N100&lt;&gt;"OK","",MAX(0,I100-SUMIFS(Apontamentos!$M$6:$M$400,Apontamentos!$A$6:$A$400,A100,Apontamentos!$B$6:$B$400,B100)))</f>
        <v/>
      </c>
    </row>
    <row r="101">
      <c r="A101" s="9"/>
      <c r="B101" s="6"/>
      <c r="C101" s="10" t="str">
        <f>IF(B101="","",IFERROR(VLOOKUP(B101,Colaboradores!$A$6:$B$200,2,FALSE),""))</f>
        <v/>
      </c>
      <c r="D101" s="11"/>
      <c r="E101" s="11"/>
      <c r="F101" s="11"/>
      <c r="G101" s="11"/>
      <c r="H101" s="12" t="str">
        <f t="shared" si="1"/>
        <v/>
      </c>
      <c r="I101" s="12" t="str">
        <f t="shared" si="2"/>
        <v/>
      </c>
      <c r="J101" s="12" t="str">
        <f>IF(N101&lt;&gt;"OK","",IF(COUNTIFS(Colaboradores!$A$6:$A$200,B101,Colaboradores!$F$6:$F$200,"")=1,Configuracoes!$B$7,VLOOKUP(B101,Colaboradores!$A$6:$F$200,6,FALSE)))</f>
        <v/>
      </c>
      <c r="K101" s="12" t="str">
        <f t="shared" si="3"/>
        <v/>
      </c>
      <c r="L101" s="12" t="str">
        <f t="shared" si="4"/>
        <v/>
      </c>
      <c r="M101" s="12" t="str">
        <f t="shared" si="5"/>
        <v/>
      </c>
      <c r="N101" s="10" t="str">
        <f>IF(AND(A101="",B101="",D101="",E101="",F101="",G101=""),"",IF(OR(A101="",B101="",D101="",G101="",AND(E101="",F101&lt;&gt;""),AND(E101&lt;&gt;"",F101="")),"INCOMPLETO",IFERROR(IF(OR(NOT(ISNUMBER(A101)),A101&lt;=0,A101&lt;&gt;INT(A101),COUNTIF(Colaboradores!$A$6:$A$200,B101)&lt;&gt;1,C101="",COUNTIFS($A$6:$A$300,A101,$B$6:$B$300,B101)&lt;&gt;1,NOT(ISNUMBER(D101)),D101&lt;0,D101&gt;=1,NOT(ISNUMBER(G101)),G101&lt;0,G101&gt;=1,AND(E101&lt;&gt;"",OR(NOT(ISNUMBER(E101)),E101&lt;0,E101&gt;=1,NOT(ISNUMBER(F101)),F101&lt;0,F101&gt;=1,MOD(E101-D101,1)&gt;MOD(G101-D101,1),MOD(F101-D101,1)&gt;MOD(G101-D101,1),MOD(F101-D101,1)&lt;MOD(E101-D101,1))),NOT(ISNUMBER(IFERROR(IF(COUNTIFS(Colaboradores!$A$6:$A$200,B101,Colaboradores!$F$6:$F$200,"")=1,Configuracoes!$B$7,VLOOKUP(B101,Colaboradores!$A$6:$F$200,6,FALSE)),0))),IFERROR(IF(COUNTIFS(Colaboradores!$A$6:$A$200,B101,Colaboradores!$F$6:$F$200,"")=1,Configuracoes!$B$7,VLOOKUP(B101,Colaboradores!$A$6:$F$200,6,FALSE)),0)&lt;0),"VERIFICAR","OK"),"VERIFICAR")))</f>
        <v/>
      </c>
      <c r="O101" s="6"/>
      <c r="P101" s="15" t="str">
        <f>IF(N101&lt;&gt;"OK","",MAX(0,I101-SUMIFS(Apontamentos!$M$6:$M$400,Apontamentos!$A$6:$A$400,A101,Apontamentos!$B$6:$B$400,B101)))</f>
        <v/>
      </c>
    </row>
    <row r="102">
      <c r="A102" s="9"/>
      <c r="B102" s="6"/>
      <c r="C102" s="10" t="str">
        <f>IF(B102="","",IFERROR(VLOOKUP(B102,Colaboradores!$A$6:$B$200,2,FALSE),""))</f>
        <v/>
      </c>
      <c r="D102" s="11"/>
      <c r="E102" s="11"/>
      <c r="F102" s="11"/>
      <c r="G102" s="11"/>
      <c r="H102" s="12" t="str">
        <f t="shared" si="1"/>
        <v/>
      </c>
      <c r="I102" s="12" t="str">
        <f t="shared" si="2"/>
        <v/>
      </c>
      <c r="J102" s="12" t="str">
        <f>IF(N102&lt;&gt;"OK","",IF(COUNTIFS(Colaboradores!$A$6:$A$200,B102,Colaboradores!$F$6:$F$200,"")=1,Configuracoes!$B$7,VLOOKUP(B102,Colaboradores!$A$6:$F$200,6,FALSE)))</f>
        <v/>
      </c>
      <c r="K102" s="12" t="str">
        <f t="shared" si="3"/>
        <v/>
      </c>
      <c r="L102" s="12" t="str">
        <f t="shared" si="4"/>
        <v/>
      </c>
      <c r="M102" s="12" t="str">
        <f t="shared" si="5"/>
        <v/>
      </c>
      <c r="N102" s="10" t="str">
        <f>IF(AND(A102="",B102="",D102="",E102="",F102="",G102=""),"",IF(OR(A102="",B102="",D102="",G102="",AND(E102="",F102&lt;&gt;""),AND(E102&lt;&gt;"",F102="")),"INCOMPLETO",IFERROR(IF(OR(NOT(ISNUMBER(A102)),A102&lt;=0,A102&lt;&gt;INT(A102),COUNTIF(Colaboradores!$A$6:$A$200,B102)&lt;&gt;1,C102="",COUNTIFS($A$6:$A$300,A102,$B$6:$B$300,B102)&lt;&gt;1,NOT(ISNUMBER(D102)),D102&lt;0,D102&gt;=1,NOT(ISNUMBER(G102)),G102&lt;0,G102&gt;=1,AND(E102&lt;&gt;"",OR(NOT(ISNUMBER(E102)),E102&lt;0,E102&gt;=1,NOT(ISNUMBER(F102)),F102&lt;0,F102&gt;=1,MOD(E102-D102,1)&gt;MOD(G102-D102,1),MOD(F102-D102,1)&gt;MOD(G102-D102,1),MOD(F102-D102,1)&lt;MOD(E102-D102,1))),NOT(ISNUMBER(IFERROR(IF(COUNTIFS(Colaboradores!$A$6:$A$200,B102,Colaboradores!$F$6:$F$200,"")=1,Configuracoes!$B$7,VLOOKUP(B102,Colaboradores!$A$6:$F$200,6,FALSE)),0))),IFERROR(IF(COUNTIFS(Colaboradores!$A$6:$A$200,B102,Colaboradores!$F$6:$F$200,"")=1,Configuracoes!$B$7,VLOOKUP(B102,Colaboradores!$A$6:$F$200,6,FALSE)),0)&lt;0),"VERIFICAR","OK"),"VERIFICAR")))</f>
        <v/>
      </c>
      <c r="O102" s="6"/>
      <c r="P102" s="15" t="str">
        <f>IF(N102&lt;&gt;"OK","",MAX(0,I102-SUMIFS(Apontamentos!$M$6:$M$400,Apontamentos!$A$6:$A$400,A102,Apontamentos!$B$6:$B$400,B102)))</f>
        <v/>
      </c>
    </row>
    <row r="103">
      <c r="A103" s="9"/>
      <c r="B103" s="6"/>
      <c r="C103" s="10" t="str">
        <f>IF(B103="","",IFERROR(VLOOKUP(B103,Colaboradores!$A$6:$B$200,2,FALSE),""))</f>
        <v/>
      </c>
      <c r="D103" s="11"/>
      <c r="E103" s="11"/>
      <c r="F103" s="11"/>
      <c r="G103" s="11"/>
      <c r="H103" s="12" t="str">
        <f t="shared" si="1"/>
        <v/>
      </c>
      <c r="I103" s="12" t="str">
        <f t="shared" si="2"/>
        <v/>
      </c>
      <c r="J103" s="12" t="str">
        <f>IF(N103&lt;&gt;"OK","",IF(COUNTIFS(Colaboradores!$A$6:$A$200,B103,Colaboradores!$F$6:$F$200,"")=1,Configuracoes!$B$7,VLOOKUP(B103,Colaboradores!$A$6:$F$200,6,FALSE)))</f>
        <v/>
      </c>
      <c r="K103" s="12" t="str">
        <f t="shared" si="3"/>
        <v/>
      </c>
      <c r="L103" s="12" t="str">
        <f t="shared" si="4"/>
        <v/>
      </c>
      <c r="M103" s="12" t="str">
        <f t="shared" si="5"/>
        <v/>
      </c>
      <c r="N103" s="10" t="str">
        <f>IF(AND(A103="",B103="",D103="",E103="",F103="",G103=""),"",IF(OR(A103="",B103="",D103="",G103="",AND(E103="",F103&lt;&gt;""),AND(E103&lt;&gt;"",F103="")),"INCOMPLETO",IFERROR(IF(OR(NOT(ISNUMBER(A103)),A103&lt;=0,A103&lt;&gt;INT(A103),COUNTIF(Colaboradores!$A$6:$A$200,B103)&lt;&gt;1,C103="",COUNTIFS($A$6:$A$300,A103,$B$6:$B$300,B103)&lt;&gt;1,NOT(ISNUMBER(D103)),D103&lt;0,D103&gt;=1,NOT(ISNUMBER(G103)),G103&lt;0,G103&gt;=1,AND(E103&lt;&gt;"",OR(NOT(ISNUMBER(E103)),E103&lt;0,E103&gt;=1,NOT(ISNUMBER(F103)),F103&lt;0,F103&gt;=1,MOD(E103-D103,1)&gt;MOD(G103-D103,1),MOD(F103-D103,1)&gt;MOD(G103-D103,1),MOD(F103-D103,1)&lt;MOD(E103-D103,1))),NOT(ISNUMBER(IFERROR(IF(COUNTIFS(Colaboradores!$A$6:$A$200,B103,Colaboradores!$F$6:$F$200,"")=1,Configuracoes!$B$7,VLOOKUP(B103,Colaboradores!$A$6:$F$200,6,FALSE)),0))),IFERROR(IF(COUNTIFS(Colaboradores!$A$6:$A$200,B103,Colaboradores!$F$6:$F$200,"")=1,Configuracoes!$B$7,VLOOKUP(B103,Colaboradores!$A$6:$F$200,6,FALSE)),0)&lt;0),"VERIFICAR","OK"),"VERIFICAR")))</f>
        <v/>
      </c>
      <c r="O103" s="6"/>
      <c r="P103" s="15" t="str">
        <f>IF(N103&lt;&gt;"OK","",MAX(0,I103-SUMIFS(Apontamentos!$M$6:$M$400,Apontamentos!$A$6:$A$400,A103,Apontamentos!$B$6:$B$400,B103)))</f>
        <v/>
      </c>
    </row>
    <row r="104">
      <c r="A104" s="9"/>
      <c r="B104" s="6"/>
      <c r="C104" s="10" t="str">
        <f>IF(B104="","",IFERROR(VLOOKUP(B104,Colaboradores!$A$6:$B$200,2,FALSE),""))</f>
        <v/>
      </c>
      <c r="D104" s="11"/>
      <c r="E104" s="11"/>
      <c r="F104" s="11"/>
      <c r="G104" s="11"/>
      <c r="H104" s="12" t="str">
        <f t="shared" si="1"/>
        <v/>
      </c>
      <c r="I104" s="12" t="str">
        <f t="shared" si="2"/>
        <v/>
      </c>
      <c r="J104" s="12" t="str">
        <f>IF(N104&lt;&gt;"OK","",IF(COUNTIFS(Colaboradores!$A$6:$A$200,B104,Colaboradores!$F$6:$F$200,"")=1,Configuracoes!$B$7,VLOOKUP(B104,Colaboradores!$A$6:$F$200,6,FALSE)))</f>
        <v/>
      </c>
      <c r="K104" s="12" t="str">
        <f t="shared" si="3"/>
        <v/>
      </c>
      <c r="L104" s="12" t="str">
        <f t="shared" si="4"/>
        <v/>
      </c>
      <c r="M104" s="12" t="str">
        <f t="shared" si="5"/>
        <v/>
      </c>
      <c r="N104" s="10" t="str">
        <f>IF(AND(A104="",B104="",D104="",E104="",F104="",G104=""),"",IF(OR(A104="",B104="",D104="",G104="",AND(E104="",F104&lt;&gt;""),AND(E104&lt;&gt;"",F104="")),"INCOMPLETO",IFERROR(IF(OR(NOT(ISNUMBER(A104)),A104&lt;=0,A104&lt;&gt;INT(A104),COUNTIF(Colaboradores!$A$6:$A$200,B104)&lt;&gt;1,C104="",COUNTIFS($A$6:$A$300,A104,$B$6:$B$300,B104)&lt;&gt;1,NOT(ISNUMBER(D104)),D104&lt;0,D104&gt;=1,NOT(ISNUMBER(G104)),G104&lt;0,G104&gt;=1,AND(E104&lt;&gt;"",OR(NOT(ISNUMBER(E104)),E104&lt;0,E104&gt;=1,NOT(ISNUMBER(F104)),F104&lt;0,F104&gt;=1,MOD(E104-D104,1)&gt;MOD(G104-D104,1),MOD(F104-D104,1)&gt;MOD(G104-D104,1),MOD(F104-D104,1)&lt;MOD(E104-D104,1))),NOT(ISNUMBER(IFERROR(IF(COUNTIFS(Colaboradores!$A$6:$A$200,B104,Colaboradores!$F$6:$F$200,"")=1,Configuracoes!$B$7,VLOOKUP(B104,Colaboradores!$A$6:$F$200,6,FALSE)),0))),IFERROR(IF(COUNTIFS(Colaboradores!$A$6:$A$200,B104,Colaboradores!$F$6:$F$200,"")=1,Configuracoes!$B$7,VLOOKUP(B104,Colaboradores!$A$6:$F$200,6,FALSE)),0)&lt;0),"VERIFICAR","OK"),"VERIFICAR")))</f>
        <v/>
      </c>
      <c r="O104" s="6"/>
      <c r="P104" s="15" t="str">
        <f>IF(N104&lt;&gt;"OK","",MAX(0,I104-SUMIFS(Apontamentos!$M$6:$M$400,Apontamentos!$A$6:$A$400,A104,Apontamentos!$B$6:$B$400,B104)))</f>
        <v/>
      </c>
    </row>
    <row r="105">
      <c r="A105" s="9"/>
      <c r="B105" s="6"/>
      <c r="C105" s="10" t="str">
        <f>IF(B105="","",IFERROR(VLOOKUP(B105,Colaboradores!$A$6:$B$200,2,FALSE),""))</f>
        <v/>
      </c>
      <c r="D105" s="11"/>
      <c r="E105" s="11"/>
      <c r="F105" s="11"/>
      <c r="G105" s="11"/>
      <c r="H105" s="12" t="str">
        <f t="shared" si="1"/>
        <v/>
      </c>
      <c r="I105" s="12" t="str">
        <f t="shared" si="2"/>
        <v/>
      </c>
      <c r="J105" s="12" t="str">
        <f>IF(N105&lt;&gt;"OK","",IF(COUNTIFS(Colaboradores!$A$6:$A$200,B105,Colaboradores!$F$6:$F$200,"")=1,Configuracoes!$B$7,VLOOKUP(B105,Colaboradores!$A$6:$F$200,6,FALSE)))</f>
        <v/>
      </c>
      <c r="K105" s="12" t="str">
        <f t="shared" si="3"/>
        <v/>
      </c>
      <c r="L105" s="12" t="str">
        <f t="shared" si="4"/>
        <v/>
      </c>
      <c r="M105" s="12" t="str">
        <f t="shared" si="5"/>
        <v/>
      </c>
      <c r="N105" s="10" t="str">
        <f>IF(AND(A105="",B105="",D105="",E105="",F105="",G105=""),"",IF(OR(A105="",B105="",D105="",G105="",AND(E105="",F105&lt;&gt;""),AND(E105&lt;&gt;"",F105="")),"INCOMPLETO",IFERROR(IF(OR(NOT(ISNUMBER(A105)),A105&lt;=0,A105&lt;&gt;INT(A105),COUNTIF(Colaboradores!$A$6:$A$200,B105)&lt;&gt;1,C105="",COUNTIFS($A$6:$A$300,A105,$B$6:$B$300,B105)&lt;&gt;1,NOT(ISNUMBER(D105)),D105&lt;0,D105&gt;=1,NOT(ISNUMBER(G105)),G105&lt;0,G105&gt;=1,AND(E105&lt;&gt;"",OR(NOT(ISNUMBER(E105)),E105&lt;0,E105&gt;=1,NOT(ISNUMBER(F105)),F105&lt;0,F105&gt;=1,MOD(E105-D105,1)&gt;MOD(G105-D105,1),MOD(F105-D105,1)&gt;MOD(G105-D105,1),MOD(F105-D105,1)&lt;MOD(E105-D105,1))),NOT(ISNUMBER(IFERROR(IF(COUNTIFS(Colaboradores!$A$6:$A$200,B105,Colaboradores!$F$6:$F$200,"")=1,Configuracoes!$B$7,VLOOKUP(B105,Colaboradores!$A$6:$F$200,6,FALSE)),0))),IFERROR(IF(COUNTIFS(Colaboradores!$A$6:$A$200,B105,Colaboradores!$F$6:$F$200,"")=1,Configuracoes!$B$7,VLOOKUP(B105,Colaboradores!$A$6:$F$200,6,FALSE)),0)&lt;0),"VERIFICAR","OK"),"VERIFICAR")))</f>
        <v/>
      </c>
      <c r="O105" s="6"/>
      <c r="P105" s="15" t="str">
        <f>IF(N105&lt;&gt;"OK","",MAX(0,I105-SUMIFS(Apontamentos!$M$6:$M$400,Apontamentos!$A$6:$A$400,A105,Apontamentos!$B$6:$B$400,B105)))</f>
        <v/>
      </c>
    </row>
    <row r="106">
      <c r="A106" s="9"/>
      <c r="B106" s="6"/>
      <c r="C106" s="10" t="str">
        <f>IF(B106="","",IFERROR(VLOOKUP(B106,Colaboradores!$A$6:$B$200,2,FALSE),""))</f>
        <v/>
      </c>
      <c r="D106" s="11"/>
      <c r="E106" s="11"/>
      <c r="F106" s="11"/>
      <c r="G106" s="11"/>
      <c r="H106" s="12" t="str">
        <f t="shared" si="1"/>
        <v/>
      </c>
      <c r="I106" s="12" t="str">
        <f t="shared" si="2"/>
        <v/>
      </c>
      <c r="J106" s="12" t="str">
        <f>IF(N106&lt;&gt;"OK","",IF(COUNTIFS(Colaboradores!$A$6:$A$200,B106,Colaboradores!$F$6:$F$200,"")=1,Configuracoes!$B$7,VLOOKUP(B106,Colaboradores!$A$6:$F$200,6,FALSE)))</f>
        <v/>
      </c>
      <c r="K106" s="12" t="str">
        <f t="shared" si="3"/>
        <v/>
      </c>
      <c r="L106" s="12" t="str">
        <f t="shared" si="4"/>
        <v/>
      </c>
      <c r="M106" s="12" t="str">
        <f t="shared" si="5"/>
        <v/>
      </c>
      <c r="N106" s="10" t="str">
        <f>IF(AND(A106="",B106="",D106="",E106="",F106="",G106=""),"",IF(OR(A106="",B106="",D106="",G106="",AND(E106="",F106&lt;&gt;""),AND(E106&lt;&gt;"",F106="")),"INCOMPLETO",IFERROR(IF(OR(NOT(ISNUMBER(A106)),A106&lt;=0,A106&lt;&gt;INT(A106),COUNTIF(Colaboradores!$A$6:$A$200,B106)&lt;&gt;1,C106="",COUNTIFS($A$6:$A$300,A106,$B$6:$B$300,B106)&lt;&gt;1,NOT(ISNUMBER(D106)),D106&lt;0,D106&gt;=1,NOT(ISNUMBER(G106)),G106&lt;0,G106&gt;=1,AND(E106&lt;&gt;"",OR(NOT(ISNUMBER(E106)),E106&lt;0,E106&gt;=1,NOT(ISNUMBER(F106)),F106&lt;0,F106&gt;=1,MOD(E106-D106,1)&gt;MOD(G106-D106,1),MOD(F106-D106,1)&gt;MOD(G106-D106,1),MOD(F106-D106,1)&lt;MOD(E106-D106,1))),NOT(ISNUMBER(IFERROR(IF(COUNTIFS(Colaboradores!$A$6:$A$200,B106,Colaboradores!$F$6:$F$200,"")=1,Configuracoes!$B$7,VLOOKUP(B106,Colaboradores!$A$6:$F$200,6,FALSE)),0))),IFERROR(IF(COUNTIFS(Colaboradores!$A$6:$A$200,B106,Colaboradores!$F$6:$F$200,"")=1,Configuracoes!$B$7,VLOOKUP(B106,Colaboradores!$A$6:$F$200,6,FALSE)),0)&lt;0),"VERIFICAR","OK"),"VERIFICAR")))</f>
        <v/>
      </c>
      <c r="O106" s="6"/>
      <c r="P106" s="15" t="str">
        <f>IF(N106&lt;&gt;"OK","",MAX(0,I106-SUMIFS(Apontamentos!$M$6:$M$400,Apontamentos!$A$6:$A$400,A106,Apontamentos!$B$6:$B$400,B106)))</f>
        <v/>
      </c>
    </row>
    <row r="107">
      <c r="A107" s="9"/>
      <c r="B107" s="6"/>
      <c r="C107" s="10" t="str">
        <f>IF(B107="","",IFERROR(VLOOKUP(B107,Colaboradores!$A$6:$B$200,2,FALSE),""))</f>
        <v/>
      </c>
      <c r="D107" s="11"/>
      <c r="E107" s="11"/>
      <c r="F107" s="11"/>
      <c r="G107" s="11"/>
      <c r="H107" s="12" t="str">
        <f t="shared" si="1"/>
        <v/>
      </c>
      <c r="I107" s="12" t="str">
        <f t="shared" si="2"/>
        <v/>
      </c>
      <c r="J107" s="12" t="str">
        <f>IF(N107&lt;&gt;"OK","",IF(COUNTIFS(Colaboradores!$A$6:$A$200,B107,Colaboradores!$F$6:$F$200,"")=1,Configuracoes!$B$7,VLOOKUP(B107,Colaboradores!$A$6:$F$200,6,FALSE)))</f>
        <v/>
      </c>
      <c r="K107" s="12" t="str">
        <f t="shared" si="3"/>
        <v/>
      </c>
      <c r="L107" s="12" t="str">
        <f t="shared" si="4"/>
        <v/>
      </c>
      <c r="M107" s="12" t="str">
        <f t="shared" si="5"/>
        <v/>
      </c>
      <c r="N107" s="10" t="str">
        <f>IF(AND(A107="",B107="",D107="",E107="",F107="",G107=""),"",IF(OR(A107="",B107="",D107="",G107="",AND(E107="",F107&lt;&gt;""),AND(E107&lt;&gt;"",F107="")),"INCOMPLETO",IFERROR(IF(OR(NOT(ISNUMBER(A107)),A107&lt;=0,A107&lt;&gt;INT(A107),COUNTIF(Colaboradores!$A$6:$A$200,B107)&lt;&gt;1,C107="",COUNTIFS($A$6:$A$300,A107,$B$6:$B$300,B107)&lt;&gt;1,NOT(ISNUMBER(D107)),D107&lt;0,D107&gt;=1,NOT(ISNUMBER(G107)),G107&lt;0,G107&gt;=1,AND(E107&lt;&gt;"",OR(NOT(ISNUMBER(E107)),E107&lt;0,E107&gt;=1,NOT(ISNUMBER(F107)),F107&lt;0,F107&gt;=1,MOD(E107-D107,1)&gt;MOD(G107-D107,1),MOD(F107-D107,1)&gt;MOD(G107-D107,1),MOD(F107-D107,1)&lt;MOD(E107-D107,1))),NOT(ISNUMBER(IFERROR(IF(COUNTIFS(Colaboradores!$A$6:$A$200,B107,Colaboradores!$F$6:$F$200,"")=1,Configuracoes!$B$7,VLOOKUP(B107,Colaboradores!$A$6:$F$200,6,FALSE)),0))),IFERROR(IF(COUNTIFS(Colaboradores!$A$6:$A$200,B107,Colaboradores!$F$6:$F$200,"")=1,Configuracoes!$B$7,VLOOKUP(B107,Colaboradores!$A$6:$F$200,6,FALSE)),0)&lt;0),"VERIFICAR","OK"),"VERIFICAR")))</f>
        <v/>
      </c>
      <c r="O107" s="6"/>
      <c r="P107" s="15" t="str">
        <f>IF(N107&lt;&gt;"OK","",MAX(0,I107-SUMIFS(Apontamentos!$M$6:$M$400,Apontamentos!$A$6:$A$400,A107,Apontamentos!$B$6:$B$400,B107)))</f>
        <v/>
      </c>
    </row>
    <row r="108">
      <c r="A108" s="9"/>
      <c r="B108" s="6"/>
      <c r="C108" s="10" t="str">
        <f>IF(B108="","",IFERROR(VLOOKUP(B108,Colaboradores!$A$6:$B$200,2,FALSE),""))</f>
        <v/>
      </c>
      <c r="D108" s="11"/>
      <c r="E108" s="11"/>
      <c r="F108" s="11"/>
      <c r="G108" s="11"/>
      <c r="H108" s="12" t="str">
        <f t="shared" si="1"/>
        <v/>
      </c>
      <c r="I108" s="12" t="str">
        <f t="shared" si="2"/>
        <v/>
      </c>
      <c r="J108" s="12" t="str">
        <f>IF(N108&lt;&gt;"OK","",IF(COUNTIFS(Colaboradores!$A$6:$A$200,B108,Colaboradores!$F$6:$F$200,"")=1,Configuracoes!$B$7,VLOOKUP(B108,Colaboradores!$A$6:$F$200,6,FALSE)))</f>
        <v/>
      </c>
      <c r="K108" s="12" t="str">
        <f t="shared" si="3"/>
        <v/>
      </c>
      <c r="L108" s="12" t="str">
        <f t="shared" si="4"/>
        <v/>
      </c>
      <c r="M108" s="12" t="str">
        <f t="shared" si="5"/>
        <v/>
      </c>
      <c r="N108" s="10" t="str">
        <f>IF(AND(A108="",B108="",D108="",E108="",F108="",G108=""),"",IF(OR(A108="",B108="",D108="",G108="",AND(E108="",F108&lt;&gt;""),AND(E108&lt;&gt;"",F108="")),"INCOMPLETO",IFERROR(IF(OR(NOT(ISNUMBER(A108)),A108&lt;=0,A108&lt;&gt;INT(A108),COUNTIF(Colaboradores!$A$6:$A$200,B108)&lt;&gt;1,C108="",COUNTIFS($A$6:$A$300,A108,$B$6:$B$300,B108)&lt;&gt;1,NOT(ISNUMBER(D108)),D108&lt;0,D108&gt;=1,NOT(ISNUMBER(G108)),G108&lt;0,G108&gt;=1,AND(E108&lt;&gt;"",OR(NOT(ISNUMBER(E108)),E108&lt;0,E108&gt;=1,NOT(ISNUMBER(F108)),F108&lt;0,F108&gt;=1,MOD(E108-D108,1)&gt;MOD(G108-D108,1),MOD(F108-D108,1)&gt;MOD(G108-D108,1),MOD(F108-D108,1)&lt;MOD(E108-D108,1))),NOT(ISNUMBER(IFERROR(IF(COUNTIFS(Colaboradores!$A$6:$A$200,B108,Colaboradores!$F$6:$F$200,"")=1,Configuracoes!$B$7,VLOOKUP(B108,Colaboradores!$A$6:$F$200,6,FALSE)),0))),IFERROR(IF(COUNTIFS(Colaboradores!$A$6:$A$200,B108,Colaboradores!$F$6:$F$200,"")=1,Configuracoes!$B$7,VLOOKUP(B108,Colaboradores!$A$6:$F$200,6,FALSE)),0)&lt;0),"VERIFICAR","OK"),"VERIFICAR")))</f>
        <v/>
      </c>
      <c r="O108" s="6"/>
      <c r="P108" s="15" t="str">
        <f>IF(N108&lt;&gt;"OK","",MAX(0,I108-SUMIFS(Apontamentos!$M$6:$M$400,Apontamentos!$A$6:$A$400,A108,Apontamentos!$B$6:$B$400,B108)))</f>
        <v/>
      </c>
    </row>
    <row r="109">
      <c r="A109" s="9"/>
      <c r="B109" s="6"/>
      <c r="C109" s="10" t="str">
        <f>IF(B109="","",IFERROR(VLOOKUP(B109,Colaboradores!$A$6:$B$200,2,FALSE),""))</f>
        <v/>
      </c>
      <c r="D109" s="11"/>
      <c r="E109" s="11"/>
      <c r="F109" s="11"/>
      <c r="G109" s="11"/>
      <c r="H109" s="12" t="str">
        <f t="shared" si="1"/>
        <v/>
      </c>
      <c r="I109" s="12" t="str">
        <f t="shared" si="2"/>
        <v/>
      </c>
      <c r="J109" s="12" t="str">
        <f>IF(N109&lt;&gt;"OK","",IF(COUNTIFS(Colaboradores!$A$6:$A$200,B109,Colaboradores!$F$6:$F$200,"")=1,Configuracoes!$B$7,VLOOKUP(B109,Colaboradores!$A$6:$F$200,6,FALSE)))</f>
        <v/>
      </c>
      <c r="K109" s="12" t="str">
        <f t="shared" si="3"/>
        <v/>
      </c>
      <c r="L109" s="12" t="str">
        <f t="shared" si="4"/>
        <v/>
      </c>
      <c r="M109" s="12" t="str">
        <f t="shared" si="5"/>
        <v/>
      </c>
      <c r="N109" s="10" t="str">
        <f>IF(AND(A109="",B109="",D109="",E109="",F109="",G109=""),"",IF(OR(A109="",B109="",D109="",G109="",AND(E109="",F109&lt;&gt;""),AND(E109&lt;&gt;"",F109="")),"INCOMPLETO",IFERROR(IF(OR(NOT(ISNUMBER(A109)),A109&lt;=0,A109&lt;&gt;INT(A109),COUNTIF(Colaboradores!$A$6:$A$200,B109)&lt;&gt;1,C109="",COUNTIFS($A$6:$A$300,A109,$B$6:$B$300,B109)&lt;&gt;1,NOT(ISNUMBER(D109)),D109&lt;0,D109&gt;=1,NOT(ISNUMBER(G109)),G109&lt;0,G109&gt;=1,AND(E109&lt;&gt;"",OR(NOT(ISNUMBER(E109)),E109&lt;0,E109&gt;=1,NOT(ISNUMBER(F109)),F109&lt;0,F109&gt;=1,MOD(E109-D109,1)&gt;MOD(G109-D109,1),MOD(F109-D109,1)&gt;MOD(G109-D109,1),MOD(F109-D109,1)&lt;MOD(E109-D109,1))),NOT(ISNUMBER(IFERROR(IF(COUNTIFS(Colaboradores!$A$6:$A$200,B109,Colaboradores!$F$6:$F$200,"")=1,Configuracoes!$B$7,VLOOKUP(B109,Colaboradores!$A$6:$F$200,6,FALSE)),0))),IFERROR(IF(COUNTIFS(Colaboradores!$A$6:$A$200,B109,Colaboradores!$F$6:$F$200,"")=1,Configuracoes!$B$7,VLOOKUP(B109,Colaboradores!$A$6:$F$200,6,FALSE)),0)&lt;0),"VERIFICAR","OK"),"VERIFICAR")))</f>
        <v/>
      </c>
      <c r="O109" s="6"/>
      <c r="P109" s="15" t="str">
        <f>IF(N109&lt;&gt;"OK","",MAX(0,I109-SUMIFS(Apontamentos!$M$6:$M$400,Apontamentos!$A$6:$A$400,A109,Apontamentos!$B$6:$B$400,B109)))</f>
        <v/>
      </c>
    </row>
    <row r="110">
      <c r="A110" s="9"/>
      <c r="B110" s="6"/>
      <c r="C110" s="10" t="str">
        <f>IF(B110="","",IFERROR(VLOOKUP(B110,Colaboradores!$A$6:$B$200,2,FALSE),""))</f>
        <v/>
      </c>
      <c r="D110" s="11"/>
      <c r="E110" s="11"/>
      <c r="F110" s="11"/>
      <c r="G110" s="11"/>
      <c r="H110" s="12" t="str">
        <f t="shared" si="1"/>
        <v/>
      </c>
      <c r="I110" s="12" t="str">
        <f t="shared" si="2"/>
        <v/>
      </c>
      <c r="J110" s="12" t="str">
        <f>IF(N110&lt;&gt;"OK","",IF(COUNTIFS(Colaboradores!$A$6:$A$200,B110,Colaboradores!$F$6:$F$200,"")=1,Configuracoes!$B$7,VLOOKUP(B110,Colaboradores!$A$6:$F$200,6,FALSE)))</f>
        <v/>
      </c>
      <c r="K110" s="12" t="str">
        <f t="shared" si="3"/>
        <v/>
      </c>
      <c r="L110" s="12" t="str">
        <f t="shared" si="4"/>
        <v/>
      </c>
      <c r="M110" s="12" t="str">
        <f t="shared" si="5"/>
        <v/>
      </c>
      <c r="N110" s="10" t="str">
        <f>IF(AND(A110="",B110="",D110="",E110="",F110="",G110=""),"",IF(OR(A110="",B110="",D110="",G110="",AND(E110="",F110&lt;&gt;""),AND(E110&lt;&gt;"",F110="")),"INCOMPLETO",IFERROR(IF(OR(NOT(ISNUMBER(A110)),A110&lt;=0,A110&lt;&gt;INT(A110),COUNTIF(Colaboradores!$A$6:$A$200,B110)&lt;&gt;1,C110="",COUNTIFS($A$6:$A$300,A110,$B$6:$B$300,B110)&lt;&gt;1,NOT(ISNUMBER(D110)),D110&lt;0,D110&gt;=1,NOT(ISNUMBER(G110)),G110&lt;0,G110&gt;=1,AND(E110&lt;&gt;"",OR(NOT(ISNUMBER(E110)),E110&lt;0,E110&gt;=1,NOT(ISNUMBER(F110)),F110&lt;0,F110&gt;=1,MOD(E110-D110,1)&gt;MOD(G110-D110,1),MOD(F110-D110,1)&gt;MOD(G110-D110,1),MOD(F110-D110,1)&lt;MOD(E110-D110,1))),NOT(ISNUMBER(IFERROR(IF(COUNTIFS(Colaboradores!$A$6:$A$200,B110,Colaboradores!$F$6:$F$200,"")=1,Configuracoes!$B$7,VLOOKUP(B110,Colaboradores!$A$6:$F$200,6,FALSE)),0))),IFERROR(IF(COUNTIFS(Colaboradores!$A$6:$A$200,B110,Colaboradores!$F$6:$F$200,"")=1,Configuracoes!$B$7,VLOOKUP(B110,Colaboradores!$A$6:$F$200,6,FALSE)),0)&lt;0),"VERIFICAR","OK"),"VERIFICAR")))</f>
        <v/>
      </c>
      <c r="O110" s="6"/>
      <c r="P110" s="15" t="str">
        <f>IF(N110&lt;&gt;"OK","",MAX(0,I110-SUMIFS(Apontamentos!$M$6:$M$400,Apontamentos!$A$6:$A$400,A110,Apontamentos!$B$6:$B$400,B110)))</f>
        <v/>
      </c>
    </row>
    <row r="111">
      <c r="A111" s="9"/>
      <c r="B111" s="6"/>
      <c r="C111" s="10" t="str">
        <f>IF(B111="","",IFERROR(VLOOKUP(B111,Colaboradores!$A$6:$B$200,2,FALSE),""))</f>
        <v/>
      </c>
      <c r="D111" s="11"/>
      <c r="E111" s="11"/>
      <c r="F111" s="11"/>
      <c r="G111" s="11"/>
      <c r="H111" s="12" t="str">
        <f t="shared" si="1"/>
        <v/>
      </c>
      <c r="I111" s="12" t="str">
        <f t="shared" si="2"/>
        <v/>
      </c>
      <c r="J111" s="12" t="str">
        <f>IF(N111&lt;&gt;"OK","",IF(COUNTIFS(Colaboradores!$A$6:$A$200,B111,Colaboradores!$F$6:$F$200,"")=1,Configuracoes!$B$7,VLOOKUP(B111,Colaboradores!$A$6:$F$200,6,FALSE)))</f>
        <v/>
      </c>
      <c r="K111" s="12" t="str">
        <f t="shared" si="3"/>
        <v/>
      </c>
      <c r="L111" s="12" t="str">
        <f t="shared" si="4"/>
        <v/>
      </c>
      <c r="M111" s="12" t="str">
        <f t="shared" si="5"/>
        <v/>
      </c>
      <c r="N111" s="10" t="str">
        <f>IF(AND(A111="",B111="",D111="",E111="",F111="",G111=""),"",IF(OR(A111="",B111="",D111="",G111="",AND(E111="",F111&lt;&gt;""),AND(E111&lt;&gt;"",F111="")),"INCOMPLETO",IFERROR(IF(OR(NOT(ISNUMBER(A111)),A111&lt;=0,A111&lt;&gt;INT(A111),COUNTIF(Colaboradores!$A$6:$A$200,B111)&lt;&gt;1,C111="",COUNTIFS($A$6:$A$300,A111,$B$6:$B$300,B111)&lt;&gt;1,NOT(ISNUMBER(D111)),D111&lt;0,D111&gt;=1,NOT(ISNUMBER(G111)),G111&lt;0,G111&gt;=1,AND(E111&lt;&gt;"",OR(NOT(ISNUMBER(E111)),E111&lt;0,E111&gt;=1,NOT(ISNUMBER(F111)),F111&lt;0,F111&gt;=1,MOD(E111-D111,1)&gt;MOD(G111-D111,1),MOD(F111-D111,1)&gt;MOD(G111-D111,1),MOD(F111-D111,1)&lt;MOD(E111-D111,1))),NOT(ISNUMBER(IFERROR(IF(COUNTIFS(Colaboradores!$A$6:$A$200,B111,Colaboradores!$F$6:$F$200,"")=1,Configuracoes!$B$7,VLOOKUP(B111,Colaboradores!$A$6:$F$200,6,FALSE)),0))),IFERROR(IF(COUNTIFS(Colaboradores!$A$6:$A$200,B111,Colaboradores!$F$6:$F$200,"")=1,Configuracoes!$B$7,VLOOKUP(B111,Colaboradores!$A$6:$F$200,6,FALSE)),0)&lt;0),"VERIFICAR","OK"),"VERIFICAR")))</f>
        <v/>
      </c>
      <c r="O111" s="6"/>
      <c r="P111" s="15" t="str">
        <f>IF(N111&lt;&gt;"OK","",MAX(0,I111-SUMIFS(Apontamentos!$M$6:$M$400,Apontamentos!$A$6:$A$400,A111,Apontamentos!$B$6:$B$400,B111)))</f>
        <v/>
      </c>
    </row>
    <row r="112">
      <c r="A112" s="9"/>
      <c r="B112" s="6"/>
      <c r="C112" s="10" t="str">
        <f>IF(B112="","",IFERROR(VLOOKUP(B112,Colaboradores!$A$6:$B$200,2,FALSE),""))</f>
        <v/>
      </c>
      <c r="D112" s="11"/>
      <c r="E112" s="11"/>
      <c r="F112" s="11"/>
      <c r="G112" s="11"/>
      <c r="H112" s="12" t="str">
        <f t="shared" si="1"/>
        <v/>
      </c>
      <c r="I112" s="12" t="str">
        <f t="shared" si="2"/>
        <v/>
      </c>
      <c r="J112" s="12" t="str">
        <f>IF(N112&lt;&gt;"OK","",IF(COUNTIFS(Colaboradores!$A$6:$A$200,B112,Colaboradores!$F$6:$F$200,"")=1,Configuracoes!$B$7,VLOOKUP(B112,Colaboradores!$A$6:$F$200,6,FALSE)))</f>
        <v/>
      </c>
      <c r="K112" s="12" t="str">
        <f t="shared" si="3"/>
        <v/>
      </c>
      <c r="L112" s="12" t="str">
        <f t="shared" si="4"/>
        <v/>
      </c>
      <c r="M112" s="12" t="str">
        <f t="shared" si="5"/>
        <v/>
      </c>
      <c r="N112" s="10" t="str">
        <f>IF(AND(A112="",B112="",D112="",E112="",F112="",G112=""),"",IF(OR(A112="",B112="",D112="",G112="",AND(E112="",F112&lt;&gt;""),AND(E112&lt;&gt;"",F112="")),"INCOMPLETO",IFERROR(IF(OR(NOT(ISNUMBER(A112)),A112&lt;=0,A112&lt;&gt;INT(A112),COUNTIF(Colaboradores!$A$6:$A$200,B112)&lt;&gt;1,C112="",COUNTIFS($A$6:$A$300,A112,$B$6:$B$300,B112)&lt;&gt;1,NOT(ISNUMBER(D112)),D112&lt;0,D112&gt;=1,NOT(ISNUMBER(G112)),G112&lt;0,G112&gt;=1,AND(E112&lt;&gt;"",OR(NOT(ISNUMBER(E112)),E112&lt;0,E112&gt;=1,NOT(ISNUMBER(F112)),F112&lt;0,F112&gt;=1,MOD(E112-D112,1)&gt;MOD(G112-D112,1),MOD(F112-D112,1)&gt;MOD(G112-D112,1),MOD(F112-D112,1)&lt;MOD(E112-D112,1))),NOT(ISNUMBER(IFERROR(IF(COUNTIFS(Colaboradores!$A$6:$A$200,B112,Colaboradores!$F$6:$F$200,"")=1,Configuracoes!$B$7,VLOOKUP(B112,Colaboradores!$A$6:$F$200,6,FALSE)),0))),IFERROR(IF(COUNTIFS(Colaboradores!$A$6:$A$200,B112,Colaboradores!$F$6:$F$200,"")=1,Configuracoes!$B$7,VLOOKUP(B112,Colaboradores!$A$6:$F$200,6,FALSE)),0)&lt;0),"VERIFICAR","OK"),"VERIFICAR")))</f>
        <v/>
      </c>
      <c r="O112" s="6"/>
      <c r="P112" s="15" t="str">
        <f>IF(N112&lt;&gt;"OK","",MAX(0,I112-SUMIFS(Apontamentos!$M$6:$M$400,Apontamentos!$A$6:$A$400,A112,Apontamentos!$B$6:$B$400,B112)))</f>
        <v/>
      </c>
    </row>
    <row r="113">
      <c r="A113" s="9"/>
      <c r="B113" s="6"/>
      <c r="C113" s="10" t="str">
        <f>IF(B113="","",IFERROR(VLOOKUP(B113,Colaboradores!$A$6:$B$200,2,FALSE),""))</f>
        <v/>
      </c>
      <c r="D113" s="11"/>
      <c r="E113" s="11"/>
      <c r="F113" s="11"/>
      <c r="G113" s="11"/>
      <c r="H113" s="12" t="str">
        <f t="shared" si="1"/>
        <v/>
      </c>
      <c r="I113" s="12" t="str">
        <f t="shared" si="2"/>
        <v/>
      </c>
      <c r="J113" s="12" t="str">
        <f>IF(N113&lt;&gt;"OK","",IF(COUNTIFS(Colaboradores!$A$6:$A$200,B113,Colaboradores!$F$6:$F$200,"")=1,Configuracoes!$B$7,VLOOKUP(B113,Colaboradores!$A$6:$F$200,6,FALSE)))</f>
        <v/>
      </c>
      <c r="K113" s="12" t="str">
        <f t="shared" si="3"/>
        <v/>
      </c>
      <c r="L113" s="12" t="str">
        <f t="shared" si="4"/>
        <v/>
      </c>
      <c r="M113" s="12" t="str">
        <f t="shared" si="5"/>
        <v/>
      </c>
      <c r="N113" s="10" t="str">
        <f>IF(AND(A113="",B113="",D113="",E113="",F113="",G113=""),"",IF(OR(A113="",B113="",D113="",G113="",AND(E113="",F113&lt;&gt;""),AND(E113&lt;&gt;"",F113="")),"INCOMPLETO",IFERROR(IF(OR(NOT(ISNUMBER(A113)),A113&lt;=0,A113&lt;&gt;INT(A113),COUNTIF(Colaboradores!$A$6:$A$200,B113)&lt;&gt;1,C113="",COUNTIFS($A$6:$A$300,A113,$B$6:$B$300,B113)&lt;&gt;1,NOT(ISNUMBER(D113)),D113&lt;0,D113&gt;=1,NOT(ISNUMBER(G113)),G113&lt;0,G113&gt;=1,AND(E113&lt;&gt;"",OR(NOT(ISNUMBER(E113)),E113&lt;0,E113&gt;=1,NOT(ISNUMBER(F113)),F113&lt;0,F113&gt;=1,MOD(E113-D113,1)&gt;MOD(G113-D113,1),MOD(F113-D113,1)&gt;MOD(G113-D113,1),MOD(F113-D113,1)&lt;MOD(E113-D113,1))),NOT(ISNUMBER(IFERROR(IF(COUNTIFS(Colaboradores!$A$6:$A$200,B113,Colaboradores!$F$6:$F$200,"")=1,Configuracoes!$B$7,VLOOKUP(B113,Colaboradores!$A$6:$F$200,6,FALSE)),0))),IFERROR(IF(COUNTIFS(Colaboradores!$A$6:$A$200,B113,Colaboradores!$F$6:$F$200,"")=1,Configuracoes!$B$7,VLOOKUP(B113,Colaboradores!$A$6:$F$200,6,FALSE)),0)&lt;0),"VERIFICAR","OK"),"VERIFICAR")))</f>
        <v/>
      </c>
      <c r="O113" s="6"/>
      <c r="P113" s="15" t="str">
        <f>IF(N113&lt;&gt;"OK","",MAX(0,I113-SUMIFS(Apontamentos!$M$6:$M$400,Apontamentos!$A$6:$A$400,A113,Apontamentos!$B$6:$B$400,B113)))</f>
        <v/>
      </c>
    </row>
    <row r="114">
      <c r="A114" s="9"/>
      <c r="B114" s="6"/>
      <c r="C114" s="10" t="str">
        <f>IF(B114="","",IFERROR(VLOOKUP(B114,Colaboradores!$A$6:$B$200,2,FALSE),""))</f>
        <v/>
      </c>
      <c r="D114" s="11"/>
      <c r="E114" s="11"/>
      <c r="F114" s="11"/>
      <c r="G114" s="11"/>
      <c r="H114" s="12" t="str">
        <f t="shared" si="1"/>
        <v/>
      </c>
      <c r="I114" s="12" t="str">
        <f t="shared" si="2"/>
        <v/>
      </c>
      <c r="J114" s="12" t="str">
        <f>IF(N114&lt;&gt;"OK","",IF(COUNTIFS(Colaboradores!$A$6:$A$200,B114,Colaboradores!$F$6:$F$200,"")=1,Configuracoes!$B$7,VLOOKUP(B114,Colaboradores!$A$6:$F$200,6,FALSE)))</f>
        <v/>
      </c>
      <c r="K114" s="12" t="str">
        <f t="shared" si="3"/>
        <v/>
      </c>
      <c r="L114" s="12" t="str">
        <f t="shared" si="4"/>
        <v/>
      </c>
      <c r="M114" s="12" t="str">
        <f t="shared" si="5"/>
        <v/>
      </c>
      <c r="N114" s="10" t="str">
        <f>IF(AND(A114="",B114="",D114="",E114="",F114="",G114=""),"",IF(OR(A114="",B114="",D114="",G114="",AND(E114="",F114&lt;&gt;""),AND(E114&lt;&gt;"",F114="")),"INCOMPLETO",IFERROR(IF(OR(NOT(ISNUMBER(A114)),A114&lt;=0,A114&lt;&gt;INT(A114),COUNTIF(Colaboradores!$A$6:$A$200,B114)&lt;&gt;1,C114="",COUNTIFS($A$6:$A$300,A114,$B$6:$B$300,B114)&lt;&gt;1,NOT(ISNUMBER(D114)),D114&lt;0,D114&gt;=1,NOT(ISNUMBER(G114)),G114&lt;0,G114&gt;=1,AND(E114&lt;&gt;"",OR(NOT(ISNUMBER(E114)),E114&lt;0,E114&gt;=1,NOT(ISNUMBER(F114)),F114&lt;0,F114&gt;=1,MOD(E114-D114,1)&gt;MOD(G114-D114,1),MOD(F114-D114,1)&gt;MOD(G114-D114,1),MOD(F114-D114,1)&lt;MOD(E114-D114,1))),NOT(ISNUMBER(IFERROR(IF(COUNTIFS(Colaboradores!$A$6:$A$200,B114,Colaboradores!$F$6:$F$200,"")=1,Configuracoes!$B$7,VLOOKUP(B114,Colaboradores!$A$6:$F$200,6,FALSE)),0))),IFERROR(IF(COUNTIFS(Colaboradores!$A$6:$A$200,B114,Colaboradores!$F$6:$F$200,"")=1,Configuracoes!$B$7,VLOOKUP(B114,Colaboradores!$A$6:$F$200,6,FALSE)),0)&lt;0),"VERIFICAR","OK"),"VERIFICAR")))</f>
        <v/>
      </c>
      <c r="O114" s="6"/>
      <c r="P114" s="15" t="str">
        <f>IF(N114&lt;&gt;"OK","",MAX(0,I114-SUMIFS(Apontamentos!$M$6:$M$400,Apontamentos!$A$6:$A$400,A114,Apontamentos!$B$6:$B$400,B114)))</f>
        <v/>
      </c>
    </row>
    <row r="115">
      <c r="A115" s="9"/>
      <c r="B115" s="6"/>
      <c r="C115" s="10" t="str">
        <f>IF(B115="","",IFERROR(VLOOKUP(B115,Colaboradores!$A$6:$B$200,2,FALSE),""))</f>
        <v/>
      </c>
      <c r="D115" s="11"/>
      <c r="E115" s="11"/>
      <c r="F115" s="11"/>
      <c r="G115" s="11"/>
      <c r="H115" s="12" t="str">
        <f t="shared" si="1"/>
        <v/>
      </c>
      <c r="I115" s="12" t="str">
        <f t="shared" si="2"/>
        <v/>
      </c>
      <c r="J115" s="12" t="str">
        <f>IF(N115&lt;&gt;"OK","",IF(COUNTIFS(Colaboradores!$A$6:$A$200,B115,Colaboradores!$F$6:$F$200,"")=1,Configuracoes!$B$7,VLOOKUP(B115,Colaboradores!$A$6:$F$200,6,FALSE)))</f>
        <v/>
      </c>
      <c r="K115" s="12" t="str">
        <f t="shared" si="3"/>
        <v/>
      </c>
      <c r="L115" s="12" t="str">
        <f t="shared" si="4"/>
        <v/>
      </c>
      <c r="M115" s="12" t="str">
        <f t="shared" si="5"/>
        <v/>
      </c>
      <c r="N115" s="10" t="str">
        <f>IF(AND(A115="",B115="",D115="",E115="",F115="",G115=""),"",IF(OR(A115="",B115="",D115="",G115="",AND(E115="",F115&lt;&gt;""),AND(E115&lt;&gt;"",F115="")),"INCOMPLETO",IFERROR(IF(OR(NOT(ISNUMBER(A115)),A115&lt;=0,A115&lt;&gt;INT(A115),COUNTIF(Colaboradores!$A$6:$A$200,B115)&lt;&gt;1,C115="",COUNTIFS($A$6:$A$300,A115,$B$6:$B$300,B115)&lt;&gt;1,NOT(ISNUMBER(D115)),D115&lt;0,D115&gt;=1,NOT(ISNUMBER(G115)),G115&lt;0,G115&gt;=1,AND(E115&lt;&gt;"",OR(NOT(ISNUMBER(E115)),E115&lt;0,E115&gt;=1,NOT(ISNUMBER(F115)),F115&lt;0,F115&gt;=1,MOD(E115-D115,1)&gt;MOD(G115-D115,1),MOD(F115-D115,1)&gt;MOD(G115-D115,1),MOD(F115-D115,1)&lt;MOD(E115-D115,1))),NOT(ISNUMBER(IFERROR(IF(COUNTIFS(Colaboradores!$A$6:$A$200,B115,Colaboradores!$F$6:$F$200,"")=1,Configuracoes!$B$7,VLOOKUP(B115,Colaboradores!$A$6:$F$200,6,FALSE)),0))),IFERROR(IF(COUNTIFS(Colaboradores!$A$6:$A$200,B115,Colaboradores!$F$6:$F$200,"")=1,Configuracoes!$B$7,VLOOKUP(B115,Colaboradores!$A$6:$F$200,6,FALSE)),0)&lt;0),"VERIFICAR","OK"),"VERIFICAR")))</f>
        <v/>
      </c>
      <c r="O115" s="6"/>
      <c r="P115" s="15" t="str">
        <f>IF(N115&lt;&gt;"OK","",MAX(0,I115-SUMIFS(Apontamentos!$M$6:$M$400,Apontamentos!$A$6:$A$400,A115,Apontamentos!$B$6:$B$400,B115)))</f>
        <v/>
      </c>
    </row>
    <row r="116">
      <c r="A116" s="9"/>
      <c r="B116" s="6"/>
      <c r="C116" s="10" t="str">
        <f>IF(B116="","",IFERROR(VLOOKUP(B116,Colaboradores!$A$6:$B$200,2,FALSE),""))</f>
        <v/>
      </c>
      <c r="D116" s="11"/>
      <c r="E116" s="11"/>
      <c r="F116" s="11"/>
      <c r="G116" s="11"/>
      <c r="H116" s="12" t="str">
        <f t="shared" si="1"/>
        <v/>
      </c>
      <c r="I116" s="12" t="str">
        <f t="shared" si="2"/>
        <v/>
      </c>
      <c r="J116" s="12" t="str">
        <f>IF(N116&lt;&gt;"OK","",IF(COUNTIFS(Colaboradores!$A$6:$A$200,B116,Colaboradores!$F$6:$F$200,"")=1,Configuracoes!$B$7,VLOOKUP(B116,Colaboradores!$A$6:$F$200,6,FALSE)))</f>
        <v/>
      </c>
      <c r="K116" s="12" t="str">
        <f t="shared" si="3"/>
        <v/>
      </c>
      <c r="L116" s="12" t="str">
        <f t="shared" si="4"/>
        <v/>
      </c>
      <c r="M116" s="12" t="str">
        <f t="shared" si="5"/>
        <v/>
      </c>
      <c r="N116" s="10" t="str">
        <f>IF(AND(A116="",B116="",D116="",E116="",F116="",G116=""),"",IF(OR(A116="",B116="",D116="",G116="",AND(E116="",F116&lt;&gt;""),AND(E116&lt;&gt;"",F116="")),"INCOMPLETO",IFERROR(IF(OR(NOT(ISNUMBER(A116)),A116&lt;=0,A116&lt;&gt;INT(A116),COUNTIF(Colaboradores!$A$6:$A$200,B116)&lt;&gt;1,C116="",COUNTIFS($A$6:$A$300,A116,$B$6:$B$300,B116)&lt;&gt;1,NOT(ISNUMBER(D116)),D116&lt;0,D116&gt;=1,NOT(ISNUMBER(G116)),G116&lt;0,G116&gt;=1,AND(E116&lt;&gt;"",OR(NOT(ISNUMBER(E116)),E116&lt;0,E116&gt;=1,NOT(ISNUMBER(F116)),F116&lt;0,F116&gt;=1,MOD(E116-D116,1)&gt;MOD(G116-D116,1),MOD(F116-D116,1)&gt;MOD(G116-D116,1),MOD(F116-D116,1)&lt;MOD(E116-D116,1))),NOT(ISNUMBER(IFERROR(IF(COUNTIFS(Colaboradores!$A$6:$A$200,B116,Colaboradores!$F$6:$F$200,"")=1,Configuracoes!$B$7,VLOOKUP(B116,Colaboradores!$A$6:$F$200,6,FALSE)),0))),IFERROR(IF(COUNTIFS(Colaboradores!$A$6:$A$200,B116,Colaboradores!$F$6:$F$200,"")=1,Configuracoes!$B$7,VLOOKUP(B116,Colaboradores!$A$6:$F$200,6,FALSE)),0)&lt;0),"VERIFICAR","OK"),"VERIFICAR")))</f>
        <v/>
      </c>
      <c r="O116" s="6"/>
      <c r="P116" s="15" t="str">
        <f>IF(N116&lt;&gt;"OK","",MAX(0,I116-SUMIFS(Apontamentos!$M$6:$M$400,Apontamentos!$A$6:$A$400,A116,Apontamentos!$B$6:$B$400,B116)))</f>
        <v/>
      </c>
    </row>
    <row r="117">
      <c r="A117" s="9"/>
      <c r="B117" s="6"/>
      <c r="C117" s="10" t="str">
        <f>IF(B117="","",IFERROR(VLOOKUP(B117,Colaboradores!$A$6:$B$200,2,FALSE),""))</f>
        <v/>
      </c>
      <c r="D117" s="11"/>
      <c r="E117" s="11"/>
      <c r="F117" s="11"/>
      <c r="G117" s="11"/>
      <c r="H117" s="12" t="str">
        <f t="shared" si="1"/>
        <v/>
      </c>
      <c r="I117" s="12" t="str">
        <f t="shared" si="2"/>
        <v/>
      </c>
      <c r="J117" s="12" t="str">
        <f>IF(N117&lt;&gt;"OK","",IF(COUNTIFS(Colaboradores!$A$6:$A$200,B117,Colaboradores!$F$6:$F$200,"")=1,Configuracoes!$B$7,VLOOKUP(B117,Colaboradores!$A$6:$F$200,6,FALSE)))</f>
        <v/>
      </c>
      <c r="K117" s="12" t="str">
        <f t="shared" si="3"/>
        <v/>
      </c>
      <c r="L117" s="12" t="str">
        <f t="shared" si="4"/>
        <v/>
      </c>
      <c r="M117" s="12" t="str">
        <f t="shared" si="5"/>
        <v/>
      </c>
      <c r="N117" s="10" t="str">
        <f>IF(AND(A117="",B117="",D117="",E117="",F117="",G117=""),"",IF(OR(A117="",B117="",D117="",G117="",AND(E117="",F117&lt;&gt;""),AND(E117&lt;&gt;"",F117="")),"INCOMPLETO",IFERROR(IF(OR(NOT(ISNUMBER(A117)),A117&lt;=0,A117&lt;&gt;INT(A117),COUNTIF(Colaboradores!$A$6:$A$200,B117)&lt;&gt;1,C117="",COUNTIFS($A$6:$A$300,A117,$B$6:$B$300,B117)&lt;&gt;1,NOT(ISNUMBER(D117)),D117&lt;0,D117&gt;=1,NOT(ISNUMBER(G117)),G117&lt;0,G117&gt;=1,AND(E117&lt;&gt;"",OR(NOT(ISNUMBER(E117)),E117&lt;0,E117&gt;=1,NOT(ISNUMBER(F117)),F117&lt;0,F117&gt;=1,MOD(E117-D117,1)&gt;MOD(G117-D117,1),MOD(F117-D117,1)&gt;MOD(G117-D117,1),MOD(F117-D117,1)&lt;MOD(E117-D117,1))),NOT(ISNUMBER(IFERROR(IF(COUNTIFS(Colaboradores!$A$6:$A$200,B117,Colaboradores!$F$6:$F$200,"")=1,Configuracoes!$B$7,VLOOKUP(B117,Colaboradores!$A$6:$F$200,6,FALSE)),0))),IFERROR(IF(COUNTIFS(Colaboradores!$A$6:$A$200,B117,Colaboradores!$F$6:$F$200,"")=1,Configuracoes!$B$7,VLOOKUP(B117,Colaboradores!$A$6:$F$200,6,FALSE)),0)&lt;0),"VERIFICAR","OK"),"VERIFICAR")))</f>
        <v/>
      </c>
      <c r="O117" s="6"/>
      <c r="P117" s="15" t="str">
        <f>IF(N117&lt;&gt;"OK","",MAX(0,I117-SUMIFS(Apontamentos!$M$6:$M$400,Apontamentos!$A$6:$A$400,A117,Apontamentos!$B$6:$B$400,B117)))</f>
        <v/>
      </c>
    </row>
    <row r="118">
      <c r="A118" s="9"/>
      <c r="B118" s="6"/>
      <c r="C118" s="10" t="str">
        <f>IF(B118="","",IFERROR(VLOOKUP(B118,Colaboradores!$A$6:$B$200,2,FALSE),""))</f>
        <v/>
      </c>
      <c r="D118" s="11"/>
      <c r="E118" s="11"/>
      <c r="F118" s="11"/>
      <c r="G118" s="11"/>
      <c r="H118" s="12" t="str">
        <f t="shared" si="1"/>
        <v/>
      </c>
      <c r="I118" s="12" t="str">
        <f t="shared" si="2"/>
        <v/>
      </c>
      <c r="J118" s="12" t="str">
        <f>IF(N118&lt;&gt;"OK","",IF(COUNTIFS(Colaboradores!$A$6:$A$200,B118,Colaboradores!$F$6:$F$200,"")=1,Configuracoes!$B$7,VLOOKUP(B118,Colaboradores!$A$6:$F$200,6,FALSE)))</f>
        <v/>
      </c>
      <c r="K118" s="12" t="str">
        <f t="shared" si="3"/>
        <v/>
      </c>
      <c r="L118" s="12" t="str">
        <f t="shared" si="4"/>
        <v/>
      </c>
      <c r="M118" s="12" t="str">
        <f t="shared" si="5"/>
        <v/>
      </c>
      <c r="N118" s="10" t="str">
        <f>IF(AND(A118="",B118="",D118="",E118="",F118="",G118=""),"",IF(OR(A118="",B118="",D118="",G118="",AND(E118="",F118&lt;&gt;""),AND(E118&lt;&gt;"",F118="")),"INCOMPLETO",IFERROR(IF(OR(NOT(ISNUMBER(A118)),A118&lt;=0,A118&lt;&gt;INT(A118),COUNTIF(Colaboradores!$A$6:$A$200,B118)&lt;&gt;1,C118="",COUNTIFS($A$6:$A$300,A118,$B$6:$B$300,B118)&lt;&gt;1,NOT(ISNUMBER(D118)),D118&lt;0,D118&gt;=1,NOT(ISNUMBER(G118)),G118&lt;0,G118&gt;=1,AND(E118&lt;&gt;"",OR(NOT(ISNUMBER(E118)),E118&lt;0,E118&gt;=1,NOT(ISNUMBER(F118)),F118&lt;0,F118&gt;=1,MOD(E118-D118,1)&gt;MOD(G118-D118,1),MOD(F118-D118,1)&gt;MOD(G118-D118,1),MOD(F118-D118,1)&lt;MOD(E118-D118,1))),NOT(ISNUMBER(IFERROR(IF(COUNTIFS(Colaboradores!$A$6:$A$200,B118,Colaboradores!$F$6:$F$200,"")=1,Configuracoes!$B$7,VLOOKUP(B118,Colaboradores!$A$6:$F$200,6,FALSE)),0))),IFERROR(IF(COUNTIFS(Colaboradores!$A$6:$A$200,B118,Colaboradores!$F$6:$F$200,"")=1,Configuracoes!$B$7,VLOOKUP(B118,Colaboradores!$A$6:$F$200,6,FALSE)),0)&lt;0),"VERIFICAR","OK"),"VERIFICAR")))</f>
        <v/>
      </c>
      <c r="O118" s="6"/>
      <c r="P118" s="15" t="str">
        <f>IF(N118&lt;&gt;"OK","",MAX(0,I118-SUMIFS(Apontamentos!$M$6:$M$400,Apontamentos!$A$6:$A$400,A118,Apontamentos!$B$6:$B$400,B118)))</f>
        <v/>
      </c>
    </row>
    <row r="119">
      <c r="A119" s="9"/>
      <c r="B119" s="6"/>
      <c r="C119" s="10" t="str">
        <f>IF(B119="","",IFERROR(VLOOKUP(B119,Colaboradores!$A$6:$B$200,2,FALSE),""))</f>
        <v/>
      </c>
      <c r="D119" s="11"/>
      <c r="E119" s="11"/>
      <c r="F119" s="11"/>
      <c r="G119" s="11"/>
      <c r="H119" s="12" t="str">
        <f t="shared" si="1"/>
        <v/>
      </c>
      <c r="I119" s="12" t="str">
        <f t="shared" si="2"/>
        <v/>
      </c>
      <c r="J119" s="12" t="str">
        <f>IF(N119&lt;&gt;"OK","",IF(COUNTIFS(Colaboradores!$A$6:$A$200,B119,Colaboradores!$F$6:$F$200,"")=1,Configuracoes!$B$7,VLOOKUP(B119,Colaboradores!$A$6:$F$200,6,FALSE)))</f>
        <v/>
      </c>
      <c r="K119" s="12" t="str">
        <f t="shared" si="3"/>
        <v/>
      </c>
      <c r="L119" s="12" t="str">
        <f t="shared" si="4"/>
        <v/>
      </c>
      <c r="M119" s="12" t="str">
        <f t="shared" si="5"/>
        <v/>
      </c>
      <c r="N119" s="10" t="str">
        <f>IF(AND(A119="",B119="",D119="",E119="",F119="",G119=""),"",IF(OR(A119="",B119="",D119="",G119="",AND(E119="",F119&lt;&gt;""),AND(E119&lt;&gt;"",F119="")),"INCOMPLETO",IFERROR(IF(OR(NOT(ISNUMBER(A119)),A119&lt;=0,A119&lt;&gt;INT(A119),COUNTIF(Colaboradores!$A$6:$A$200,B119)&lt;&gt;1,C119="",COUNTIFS($A$6:$A$300,A119,$B$6:$B$300,B119)&lt;&gt;1,NOT(ISNUMBER(D119)),D119&lt;0,D119&gt;=1,NOT(ISNUMBER(G119)),G119&lt;0,G119&gt;=1,AND(E119&lt;&gt;"",OR(NOT(ISNUMBER(E119)),E119&lt;0,E119&gt;=1,NOT(ISNUMBER(F119)),F119&lt;0,F119&gt;=1,MOD(E119-D119,1)&gt;MOD(G119-D119,1),MOD(F119-D119,1)&gt;MOD(G119-D119,1),MOD(F119-D119,1)&lt;MOD(E119-D119,1))),NOT(ISNUMBER(IFERROR(IF(COUNTIFS(Colaboradores!$A$6:$A$200,B119,Colaboradores!$F$6:$F$200,"")=1,Configuracoes!$B$7,VLOOKUP(B119,Colaboradores!$A$6:$F$200,6,FALSE)),0))),IFERROR(IF(COUNTIFS(Colaboradores!$A$6:$A$200,B119,Colaboradores!$F$6:$F$200,"")=1,Configuracoes!$B$7,VLOOKUP(B119,Colaboradores!$A$6:$F$200,6,FALSE)),0)&lt;0),"VERIFICAR","OK"),"VERIFICAR")))</f>
        <v/>
      </c>
      <c r="O119" s="6"/>
      <c r="P119" s="15" t="str">
        <f>IF(N119&lt;&gt;"OK","",MAX(0,I119-SUMIFS(Apontamentos!$M$6:$M$400,Apontamentos!$A$6:$A$400,A119,Apontamentos!$B$6:$B$400,B119)))</f>
        <v/>
      </c>
    </row>
    <row r="120">
      <c r="A120" s="9"/>
      <c r="B120" s="6"/>
      <c r="C120" s="10" t="str">
        <f>IF(B120="","",IFERROR(VLOOKUP(B120,Colaboradores!$A$6:$B$200,2,FALSE),""))</f>
        <v/>
      </c>
      <c r="D120" s="11"/>
      <c r="E120" s="11"/>
      <c r="F120" s="11"/>
      <c r="G120" s="11"/>
      <c r="H120" s="12" t="str">
        <f t="shared" si="1"/>
        <v/>
      </c>
      <c r="I120" s="12" t="str">
        <f t="shared" si="2"/>
        <v/>
      </c>
      <c r="J120" s="12" t="str">
        <f>IF(N120&lt;&gt;"OK","",IF(COUNTIFS(Colaboradores!$A$6:$A$200,B120,Colaboradores!$F$6:$F$200,"")=1,Configuracoes!$B$7,VLOOKUP(B120,Colaboradores!$A$6:$F$200,6,FALSE)))</f>
        <v/>
      </c>
      <c r="K120" s="12" t="str">
        <f t="shared" si="3"/>
        <v/>
      </c>
      <c r="L120" s="12" t="str">
        <f t="shared" si="4"/>
        <v/>
      </c>
      <c r="M120" s="12" t="str">
        <f t="shared" si="5"/>
        <v/>
      </c>
      <c r="N120" s="10" t="str">
        <f>IF(AND(A120="",B120="",D120="",E120="",F120="",G120=""),"",IF(OR(A120="",B120="",D120="",G120="",AND(E120="",F120&lt;&gt;""),AND(E120&lt;&gt;"",F120="")),"INCOMPLETO",IFERROR(IF(OR(NOT(ISNUMBER(A120)),A120&lt;=0,A120&lt;&gt;INT(A120),COUNTIF(Colaboradores!$A$6:$A$200,B120)&lt;&gt;1,C120="",COUNTIFS($A$6:$A$300,A120,$B$6:$B$300,B120)&lt;&gt;1,NOT(ISNUMBER(D120)),D120&lt;0,D120&gt;=1,NOT(ISNUMBER(G120)),G120&lt;0,G120&gt;=1,AND(E120&lt;&gt;"",OR(NOT(ISNUMBER(E120)),E120&lt;0,E120&gt;=1,NOT(ISNUMBER(F120)),F120&lt;0,F120&gt;=1,MOD(E120-D120,1)&gt;MOD(G120-D120,1),MOD(F120-D120,1)&gt;MOD(G120-D120,1),MOD(F120-D120,1)&lt;MOD(E120-D120,1))),NOT(ISNUMBER(IFERROR(IF(COUNTIFS(Colaboradores!$A$6:$A$200,B120,Colaboradores!$F$6:$F$200,"")=1,Configuracoes!$B$7,VLOOKUP(B120,Colaboradores!$A$6:$F$200,6,FALSE)),0))),IFERROR(IF(COUNTIFS(Colaboradores!$A$6:$A$200,B120,Colaboradores!$F$6:$F$200,"")=1,Configuracoes!$B$7,VLOOKUP(B120,Colaboradores!$A$6:$F$200,6,FALSE)),0)&lt;0),"VERIFICAR","OK"),"VERIFICAR")))</f>
        <v/>
      </c>
      <c r="O120" s="6"/>
      <c r="P120" s="15" t="str">
        <f>IF(N120&lt;&gt;"OK","",MAX(0,I120-SUMIFS(Apontamentos!$M$6:$M$400,Apontamentos!$A$6:$A$400,A120,Apontamentos!$B$6:$B$400,B120)))</f>
        <v/>
      </c>
    </row>
    <row r="121">
      <c r="A121" s="9"/>
      <c r="B121" s="6"/>
      <c r="C121" s="10" t="str">
        <f>IF(B121="","",IFERROR(VLOOKUP(B121,Colaboradores!$A$6:$B$200,2,FALSE),""))</f>
        <v/>
      </c>
      <c r="D121" s="11"/>
      <c r="E121" s="11"/>
      <c r="F121" s="11"/>
      <c r="G121" s="11"/>
      <c r="H121" s="12" t="str">
        <f t="shared" si="1"/>
        <v/>
      </c>
      <c r="I121" s="12" t="str">
        <f t="shared" si="2"/>
        <v/>
      </c>
      <c r="J121" s="12" t="str">
        <f>IF(N121&lt;&gt;"OK","",IF(COUNTIFS(Colaboradores!$A$6:$A$200,B121,Colaboradores!$F$6:$F$200,"")=1,Configuracoes!$B$7,VLOOKUP(B121,Colaboradores!$A$6:$F$200,6,FALSE)))</f>
        <v/>
      </c>
      <c r="K121" s="12" t="str">
        <f t="shared" si="3"/>
        <v/>
      </c>
      <c r="L121" s="12" t="str">
        <f t="shared" si="4"/>
        <v/>
      </c>
      <c r="M121" s="12" t="str">
        <f t="shared" si="5"/>
        <v/>
      </c>
      <c r="N121" s="10" t="str">
        <f>IF(AND(A121="",B121="",D121="",E121="",F121="",G121=""),"",IF(OR(A121="",B121="",D121="",G121="",AND(E121="",F121&lt;&gt;""),AND(E121&lt;&gt;"",F121="")),"INCOMPLETO",IFERROR(IF(OR(NOT(ISNUMBER(A121)),A121&lt;=0,A121&lt;&gt;INT(A121),COUNTIF(Colaboradores!$A$6:$A$200,B121)&lt;&gt;1,C121="",COUNTIFS($A$6:$A$300,A121,$B$6:$B$300,B121)&lt;&gt;1,NOT(ISNUMBER(D121)),D121&lt;0,D121&gt;=1,NOT(ISNUMBER(G121)),G121&lt;0,G121&gt;=1,AND(E121&lt;&gt;"",OR(NOT(ISNUMBER(E121)),E121&lt;0,E121&gt;=1,NOT(ISNUMBER(F121)),F121&lt;0,F121&gt;=1,MOD(E121-D121,1)&gt;MOD(G121-D121,1),MOD(F121-D121,1)&gt;MOD(G121-D121,1),MOD(F121-D121,1)&lt;MOD(E121-D121,1))),NOT(ISNUMBER(IFERROR(IF(COUNTIFS(Colaboradores!$A$6:$A$200,B121,Colaboradores!$F$6:$F$200,"")=1,Configuracoes!$B$7,VLOOKUP(B121,Colaboradores!$A$6:$F$200,6,FALSE)),0))),IFERROR(IF(COUNTIFS(Colaboradores!$A$6:$A$200,B121,Colaboradores!$F$6:$F$200,"")=1,Configuracoes!$B$7,VLOOKUP(B121,Colaboradores!$A$6:$F$200,6,FALSE)),0)&lt;0),"VERIFICAR","OK"),"VERIFICAR")))</f>
        <v/>
      </c>
      <c r="O121" s="6"/>
      <c r="P121" s="15" t="str">
        <f>IF(N121&lt;&gt;"OK","",MAX(0,I121-SUMIFS(Apontamentos!$M$6:$M$400,Apontamentos!$A$6:$A$400,A121,Apontamentos!$B$6:$B$400,B121)))</f>
        <v/>
      </c>
    </row>
    <row r="122">
      <c r="A122" s="9"/>
      <c r="B122" s="6"/>
      <c r="C122" s="10" t="str">
        <f>IF(B122="","",IFERROR(VLOOKUP(B122,Colaboradores!$A$6:$B$200,2,FALSE),""))</f>
        <v/>
      </c>
      <c r="D122" s="11"/>
      <c r="E122" s="11"/>
      <c r="F122" s="11"/>
      <c r="G122" s="11"/>
      <c r="H122" s="12" t="str">
        <f t="shared" si="1"/>
        <v/>
      </c>
      <c r="I122" s="12" t="str">
        <f t="shared" si="2"/>
        <v/>
      </c>
      <c r="J122" s="12" t="str">
        <f>IF(N122&lt;&gt;"OK","",IF(COUNTIFS(Colaboradores!$A$6:$A$200,B122,Colaboradores!$F$6:$F$200,"")=1,Configuracoes!$B$7,VLOOKUP(B122,Colaboradores!$A$6:$F$200,6,FALSE)))</f>
        <v/>
      </c>
      <c r="K122" s="12" t="str">
        <f t="shared" si="3"/>
        <v/>
      </c>
      <c r="L122" s="12" t="str">
        <f t="shared" si="4"/>
        <v/>
      </c>
      <c r="M122" s="12" t="str">
        <f t="shared" si="5"/>
        <v/>
      </c>
      <c r="N122" s="10" t="str">
        <f>IF(AND(A122="",B122="",D122="",E122="",F122="",G122=""),"",IF(OR(A122="",B122="",D122="",G122="",AND(E122="",F122&lt;&gt;""),AND(E122&lt;&gt;"",F122="")),"INCOMPLETO",IFERROR(IF(OR(NOT(ISNUMBER(A122)),A122&lt;=0,A122&lt;&gt;INT(A122),COUNTIF(Colaboradores!$A$6:$A$200,B122)&lt;&gt;1,C122="",COUNTIFS($A$6:$A$300,A122,$B$6:$B$300,B122)&lt;&gt;1,NOT(ISNUMBER(D122)),D122&lt;0,D122&gt;=1,NOT(ISNUMBER(G122)),G122&lt;0,G122&gt;=1,AND(E122&lt;&gt;"",OR(NOT(ISNUMBER(E122)),E122&lt;0,E122&gt;=1,NOT(ISNUMBER(F122)),F122&lt;0,F122&gt;=1,MOD(E122-D122,1)&gt;MOD(G122-D122,1),MOD(F122-D122,1)&gt;MOD(G122-D122,1),MOD(F122-D122,1)&lt;MOD(E122-D122,1))),NOT(ISNUMBER(IFERROR(IF(COUNTIFS(Colaboradores!$A$6:$A$200,B122,Colaboradores!$F$6:$F$200,"")=1,Configuracoes!$B$7,VLOOKUP(B122,Colaboradores!$A$6:$F$200,6,FALSE)),0))),IFERROR(IF(COUNTIFS(Colaboradores!$A$6:$A$200,B122,Colaboradores!$F$6:$F$200,"")=1,Configuracoes!$B$7,VLOOKUP(B122,Colaboradores!$A$6:$F$200,6,FALSE)),0)&lt;0),"VERIFICAR","OK"),"VERIFICAR")))</f>
        <v/>
      </c>
      <c r="O122" s="6"/>
      <c r="P122" s="15" t="str">
        <f>IF(N122&lt;&gt;"OK","",MAX(0,I122-SUMIFS(Apontamentos!$M$6:$M$400,Apontamentos!$A$6:$A$400,A122,Apontamentos!$B$6:$B$400,B122)))</f>
        <v/>
      </c>
    </row>
    <row r="123">
      <c r="A123" s="9"/>
      <c r="B123" s="6"/>
      <c r="C123" s="10" t="str">
        <f>IF(B123="","",IFERROR(VLOOKUP(B123,Colaboradores!$A$6:$B$200,2,FALSE),""))</f>
        <v/>
      </c>
      <c r="D123" s="11"/>
      <c r="E123" s="11"/>
      <c r="F123" s="11"/>
      <c r="G123" s="11"/>
      <c r="H123" s="12" t="str">
        <f t="shared" si="1"/>
        <v/>
      </c>
      <c r="I123" s="12" t="str">
        <f t="shared" si="2"/>
        <v/>
      </c>
      <c r="J123" s="12" t="str">
        <f>IF(N123&lt;&gt;"OK","",IF(COUNTIFS(Colaboradores!$A$6:$A$200,B123,Colaboradores!$F$6:$F$200,"")=1,Configuracoes!$B$7,VLOOKUP(B123,Colaboradores!$A$6:$F$200,6,FALSE)))</f>
        <v/>
      </c>
      <c r="K123" s="12" t="str">
        <f t="shared" si="3"/>
        <v/>
      </c>
      <c r="L123" s="12" t="str">
        <f t="shared" si="4"/>
        <v/>
      </c>
      <c r="M123" s="12" t="str">
        <f t="shared" si="5"/>
        <v/>
      </c>
      <c r="N123" s="10" t="str">
        <f>IF(AND(A123="",B123="",D123="",E123="",F123="",G123=""),"",IF(OR(A123="",B123="",D123="",G123="",AND(E123="",F123&lt;&gt;""),AND(E123&lt;&gt;"",F123="")),"INCOMPLETO",IFERROR(IF(OR(NOT(ISNUMBER(A123)),A123&lt;=0,A123&lt;&gt;INT(A123),COUNTIF(Colaboradores!$A$6:$A$200,B123)&lt;&gt;1,C123="",COUNTIFS($A$6:$A$300,A123,$B$6:$B$300,B123)&lt;&gt;1,NOT(ISNUMBER(D123)),D123&lt;0,D123&gt;=1,NOT(ISNUMBER(G123)),G123&lt;0,G123&gt;=1,AND(E123&lt;&gt;"",OR(NOT(ISNUMBER(E123)),E123&lt;0,E123&gt;=1,NOT(ISNUMBER(F123)),F123&lt;0,F123&gt;=1,MOD(E123-D123,1)&gt;MOD(G123-D123,1),MOD(F123-D123,1)&gt;MOD(G123-D123,1),MOD(F123-D123,1)&lt;MOD(E123-D123,1))),NOT(ISNUMBER(IFERROR(IF(COUNTIFS(Colaboradores!$A$6:$A$200,B123,Colaboradores!$F$6:$F$200,"")=1,Configuracoes!$B$7,VLOOKUP(B123,Colaboradores!$A$6:$F$200,6,FALSE)),0))),IFERROR(IF(COUNTIFS(Colaboradores!$A$6:$A$200,B123,Colaboradores!$F$6:$F$200,"")=1,Configuracoes!$B$7,VLOOKUP(B123,Colaboradores!$A$6:$F$200,6,FALSE)),0)&lt;0),"VERIFICAR","OK"),"VERIFICAR")))</f>
        <v/>
      </c>
      <c r="O123" s="6"/>
      <c r="P123" s="15" t="str">
        <f>IF(N123&lt;&gt;"OK","",MAX(0,I123-SUMIFS(Apontamentos!$M$6:$M$400,Apontamentos!$A$6:$A$400,A123,Apontamentos!$B$6:$B$400,B123)))</f>
        <v/>
      </c>
    </row>
    <row r="124">
      <c r="A124" s="9"/>
      <c r="B124" s="6"/>
      <c r="C124" s="10" t="str">
        <f>IF(B124="","",IFERROR(VLOOKUP(B124,Colaboradores!$A$6:$B$200,2,FALSE),""))</f>
        <v/>
      </c>
      <c r="D124" s="11"/>
      <c r="E124" s="11"/>
      <c r="F124" s="11"/>
      <c r="G124" s="11"/>
      <c r="H124" s="12" t="str">
        <f t="shared" si="1"/>
        <v/>
      </c>
      <c r="I124" s="12" t="str">
        <f t="shared" si="2"/>
        <v/>
      </c>
      <c r="J124" s="12" t="str">
        <f>IF(N124&lt;&gt;"OK","",IF(COUNTIFS(Colaboradores!$A$6:$A$200,B124,Colaboradores!$F$6:$F$200,"")=1,Configuracoes!$B$7,VLOOKUP(B124,Colaboradores!$A$6:$F$200,6,FALSE)))</f>
        <v/>
      </c>
      <c r="K124" s="12" t="str">
        <f t="shared" si="3"/>
        <v/>
      </c>
      <c r="L124" s="12" t="str">
        <f t="shared" si="4"/>
        <v/>
      </c>
      <c r="M124" s="12" t="str">
        <f t="shared" si="5"/>
        <v/>
      </c>
      <c r="N124" s="10" t="str">
        <f>IF(AND(A124="",B124="",D124="",E124="",F124="",G124=""),"",IF(OR(A124="",B124="",D124="",G124="",AND(E124="",F124&lt;&gt;""),AND(E124&lt;&gt;"",F124="")),"INCOMPLETO",IFERROR(IF(OR(NOT(ISNUMBER(A124)),A124&lt;=0,A124&lt;&gt;INT(A124),COUNTIF(Colaboradores!$A$6:$A$200,B124)&lt;&gt;1,C124="",COUNTIFS($A$6:$A$300,A124,$B$6:$B$300,B124)&lt;&gt;1,NOT(ISNUMBER(D124)),D124&lt;0,D124&gt;=1,NOT(ISNUMBER(G124)),G124&lt;0,G124&gt;=1,AND(E124&lt;&gt;"",OR(NOT(ISNUMBER(E124)),E124&lt;0,E124&gt;=1,NOT(ISNUMBER(F124)),F124&lt;0,F124&gt;=1,MOD(E124-D124,1)&gt;MOD(G124-D124,1),MOD(F124-D124,1)&gt;MOD(G124-D124,1),MOD(F124-D124,1)&lt;MOD(E124-D124,1))),NOT(ISNUMBER(IFERROR(IF(COUNTIFS(Colaboradores!$A$6:$A$200,B124,Colaboradores!$F$6:$F$200,"")=1,Configuracoes!$B$7,VLOOKUP(B124,Colaboradores!$A$6:$F$200,6,FALSE)),0))),IFERROR(IF(COUNTIFS(Colaboradores!$A$6:$A$200,B124,Colaboradores!$F$6:$F$200,"")=1,Configuracoes!$B$7,VLOOKUP(B124,Colaboradores!$A$6:$F$200,6,FALSE)),0)&lt;0),"VERIFICAR","OK"),"VERIFICAR")))</f>
        <v/>
      </c>
      <c r="O124" s="6"/>
      <c r="P124" s="15" t="str">
        <f>IF(N124&lt;&gt;"OK","",MAX(0,I124-SUMIFS(Apontamentos!$M$6:$M$400,Apontamentos!$A$6:$A$400,A124,Apontamentos!$B$6:$B$400,B124)))</f>
        <v/>
      </c>
    </row>
    <row r="125">
      <c r="A125" s="9"/>
      <c r="B125" s="6"/>
      <c r="C125" s="10" t="str">
        <f>IF(B125="","",IFERROR(VLOOKUP(B125,Colaboradores!$A$6:$B$200,2,FALSE),""))</f>
        <v/>
      </c>
      <c r="D125" s="11"/>
      <c r="E125" s="11"/>
      <c r="F125" s="11"/>
      <c r="G125" s="11"/>
      <c r="H125" s="12" t="str">
        <f t="shared" si="1"/>
        <v/>
      </c>
      <c r="I125" s="12" t="str">
        <f t="shared" si="2"/>
        <v/>
      </c>
      <c r="J125" s="12" t="str">
        <f>IF(N125&lt;&gt;"OK","",IF(COUNTIFS(Colaboradores!$A$6:$A$200,B125,Colaboradores!$F$6:$F$200,"")=1,Configuracoes!$B$7,VLOOKUP(B125,Colaboradores!$A$6:$F$200,6,FALSE)))</f>
        <v/>
      </c>
      <c r="K125" s="12" t="str">
        <f t="shared" si="3"/>
        <v/>
      </c>
      <c r="L125" s="12" t="str">
        <f t="shared" si="4"/>
        <v/>
      </c>
      <c r="M125" s="12" t="str">
        <f t="shared" si="5"/>
        <v/>
      </c>
      <c r="N125" s="10" t="str">
        <f>IF(AND(A125="",B125="",D125="",E125="",F125="",G125=""),"",IF(OR(A125="",B125="",D125="",G125="",AND(E125="",F125&lt;&gt;""),AND(E125&lt;&gt;"",F125="")),"INCOMPLETO",IFERROR(IF(OR(NOT(ISNUMBER(A125)),A125&lt;=0,A125&lt;&gt;INT(A125),COUNTIF(Colaboradores!$A$6:$A$200,B125)&lt;&gt;1,C125="",COUNTIFS($A$6:$A$300,A125,$B$6:$B$300,B125)&lt;&gt;1,NOT(ISNUMBER(D125)),D125&lt;0,D125&gt;=1,NOT(ISNUMBER(G125)),G125&lt;0,G125&gt;=1,AND(E125&lt;&gt;"",OR(NOT(ISNUMBER(E125)),E125&lt;0,E125&gt;=1,NOT(ISNUMBER(F125)),F125&lt;0,F125&gt;=1,MOD(E125-D125,1)&gt;MOD(G125-D125,1),MOD(F125-D125,1)&gt;MOD(G125-D125,1),MOD(F125-D125,1)&lt;MOD(E125-D125,1))),NOT(ISNUMBER(IFERROR(IF(COUNTIFS(Colaboradores!$A$6:$A$200,B125,Colaboradores!$F$6:$F$200,"")=1,Configuracoes!$B$7,VLOOKUP(B125,Colaboradores!$A$6:$F$200,6,FALSE)),0))),IFERROR(IF(COUNTIFS(Colaboradores!$A$6:$A$200,B125,Colaboradores!$F$6:$F$200,"")=1,Configuracoes!$B$7,VLOOKUP(B125,Colaboradores!$A$6:$F$200,6,FALSE)),0)&lt;0),"VERIFICAR","OK"),"VERIFICAR")))</f>
        <v/>
      </c>
      <c r="O125" s="6"/>
      <c r="P125" s="15" t="str">
        <f>IF(N125&lt;&gt;"OK","",MAX(0,I125-SUMIFS(Apontamentos!$M$6:$M$400,Apontamentos!$A$6:$A$400,A125,Apontamentos!$B$6:$B$400,B125)))</f>
        <v/>
      </c>
    </row>
    <row r="126">
      <c r="A126" s="9"/>
      <c r="B126" s="6"/>
      <c r="C126" s="10" t="str">
        <f>IF(B126="","",IFERROR(VLOOKUP(B126,Colaboradores!$A$6:$B$200,2,FALSE),""))</f>
        <v/>
      </c>
      <c r="D126" s="11"/>
      <c r="E126" s="11"/>
      <c r="F126" s="11"/>
      <c r="G126" s="11"/>
      <c r="H126" s="12" t="str">
        <f t="shared" si="1"/>
        <v/>
      </c>
      <c r="I126" s="12" t="str">
        <f t="shared" si="2"/>
        <v/>
      </c>
      <c r="J126" s="12" t="str">
        <f>IF(N126&lt;&gt;"OK","",IF(COUNTIFS(Colaboradores!$A$6:$A$200,B126,Colaboradores!$F$6:$F$200,"")=1,Configuracoes!$B$7,VLOOKUP(B126,Colaboradores!$A$6:$F$200,6,FALSE)))</f>
        <v/>
      </c>
      <c r="K126" s="12" t="str">
        <f t="shared" si="3"/>
        <v/>
      </c>
      <c r="L126" s="12" t="str">
        <f t="shared" si="4"/>
        <v/>
      </c>
      <c r="M126" s="12" t="str">
        <f t="shared" si="5"/>
        <v/>
      </c>
      <c r="N126" s="10" t="str">
        <f>IF(AND(A126="",B126="",D126="",E126="",F126="",G126=""),"",IF(OR(A126="",B126="",D126="",G126="",AND(E126="",F126&lt;&gt;""),AND(E126&lt;&gt;"",F126="")),"INCOMPLETO",IFERROR(IF(OR(NOT(ISNUMBER(A126)),A126&lt;=0,A126&lt;&gt;INT(A126),COUNTIF(Colaboradores!$A$6:$A$200,B126)&lt;&gt;1,C126="",COUNTIFS($A$6:$A$300,A126,$B$6:$B$300,B126)&lt;&gt;1,NOT(ISNUMBER(D126)),D126&lt;0,D126&gt;=1,NOT(ISNUMBER(G126)),G126&lt;0,G126&gt;=1,AND(E126&lt;&gt;"",OR(NOT(ISNUMBER(E126)),E126&lt;0,E126&gt;=1,NOT(ISNUMBER(F126)),F126&lt;0,F126&gt;=1,MOD(E126-D126,1)&gt;MOD(G126-D126,1),MOD(F126-D126,1)&gt;MOD(G126-D126,1),MOD(F126-D126,1)&lt;MOD(E126-D126,1))),NOT(ISNUMBER(IFERROR(IF(COUNTIFS(Colaboradores!$A$6:$A$200,B126,Colaboradores!$F$6:$F$200,"")=1,Configuracoes!$B$7,VLOOKUP(B126,Colaboradores!$A$6:$F$200,6,FALSE)),0))),IFERROR(IF(COUNTIFS(Colaboradores!$A$6:$A$200,B126,Colaboradores!$F$6:$F$200,"")=1,Configuracoes!$B$7,VLOOKUP(B126,Colaboradores!$A$6:$F$200,6,FALSE)),0)&lt;0),"VERIFICAR","OK"),"VERIFICAR")))</f>
        <v/>
      </c>
      <c r="O126" s="6"/>
      <c r="P126" s="15" t="str">
        <f>IF(N126&lt;&gt;"OK","",MAX(0,I126-SUMIFS(Apontamentos!$M$6:$M$400,Apontamentos!$A$6:$A$400,A126,Apontamentos!$B$6:$B$400,B126)))</f>
        <v/>
      </c>
    </row>
    <row r="127">
      <c r="A127" s="9"/>
      <c r="B127" s="6"/>
      <c r="C127" s="10" t="str">
        <f>IF(B127="","",IFERROR(VLOOKUP(B127,Colaboradores!$A$6:$B$200,2,FALSE),""))</f>
        <v/>
      </c>
      <c r="D127" s="11"/>
      <c r="E127" s="11"/>
      <c r="F127" s="11"/>
      <c r="G127" s="11"/>
      <c r="H127" s="12" t="str">
        <f t="shared" si="1"/>
        <v/>
      </c>
      <c r="I127" s="12" t="str">
        <f t="shared" si="2"/>
        <v/>
      </c>
      <c r="J127" s="12" t="str">
        <f>IF(N127&lt;&gt;"OK","",IF(COUNTIFS(Colaboradores!$A$6:$A$200,B127,Colaboradores!$F$6:$F$200,"")=1,Configuracoes!$B$7,VLOOKUP(B127,Colaboradores!$A$6:$F$200,6,FALSE)))</f>
        <v/>
      </c>
      <c r="K127" s="12" t="str">
        <f t="shared" si="3"/>
        <v/>
      </c>
      <c r="L127" s="12" t="str">
        <f t="shared" si="4"/>
        <v/>
      </c>
      <c r="M127" s="12" t="str">
        <f t="shared" si="5"/>
        <v/>
      </c>
      <c r="N127" s="10" t="str">
        <f>IF(AND(A127="",B127="",D127="",E127="",F127="",G127=""),"",IF(OR(A127="",B127="",D127="",G127="",AND(E127="",F127&lt;&gt;""),AND(E127&lt;&gt;"",F127="")),"INCOMPLETO",IFERROR(IF(OR(NOT(ISNUMBER(A127)),A127&lt;=0,A127&lt;&gt;INT(A127),COUNTIF(Colaboradores!$A$6:$A$200,B127)&lt;&gt;1,C127="",COUNTIFS($A$6:$A$300,A127,$B$6:$B$300,B127)&lt;&gt;1,NOT(ISNUMBER(D127)),D127&lt;0,D127&gt;=1,NOT(ISNUMBER(G127)),G127&lt;0,G127&gt;=1,AND(E127&lt;&gt;"",OR(NOT(ISNUMBER(E127)),E127&lt;0,E127&gt;=1,NOT(ISNUMBER(F127)),F127&lt;0,F127&gt;=1,MOD(E127-D127,1)&gt;MOD(G127-D127,1),MOD(F127-D127,1)&gt;MOD(G127-D127,1),MOD(F127-D127,1)&lt;MOD(E127-D127,1))),NOT(ISNUMBER(IFERROR(IF(COUNTIFS(Colaboradores!$A$6:$A$200,B127,Colaboradores!$F$6:$F$200,"")=1,Configuracoes!$B$7,VLOOKUP(B127,Colaboradores!$A$6:$F$200,6,FALSE)),0))),IFERROR(IF(COUNTIFS(Colaboradores!$A$6:$A$200,B127,Colaboradores!$F$6:$F$200,"")=1,Configuracoes!$B$7,VLOOKUP(B127,Colaboradores!$A$6:$F$200,6,FALSE)),0)&lt;0),"VERIFICAR","OK"),"VERIFICAR")))</f>
        <v/>
      </c>
      <c r="O127" s="6"/>
      <c r="P127" s="15" t="str">
        <f>IF(N127&lt;&gt;"OK","",MAX(0,I127-SUMIFS(Apontamentos!$M$6:$M$400,Apontamentos!$A$6:$A$400,A127,Apontamentos!$B$6:$B$400,B127)))</f>
        <v/>
      </c>
    </row>
    <row r="128">
      <c r="A128" s="9"/>
      <c r="B128" s="6"/>
      <c r="C128" s="10" t="str">
        <f>IF(B128="","",IFERROR(VLOOKUP(B128,Colaboradores!$A$6:$B$200,2,FALSE),""))</f>
        <v/>
      </c>
      <c r="D128" s="11"/>
      <c r="E128" s="11"/>
      <c r="F128" s="11"/>
      <c r="G128" s="11"/>
      <c r="H128" s="12" t="str">
        <f t="shared" si="1"/>
        <v/>
      </c>
      <c r="I128" s="12" t="str">
        <f t="shared" si="2"/>
        <v/>
      </c>
      <c r="J128" s="12" t="str">
        <f>IF(N128&lt;&gt;"OK","",IF(COUNTIFS(Colaboradores!$A$6:$A$200,B128,Colaboradores!$F$6:$F$200,"")=1,Configuracoes!$B$7,VLOOKUP(B128,Colaboradores!$A$6:$F$200,6,FALSE)))</f>
        <v/>
      </c>
      <c r="K128" s="12" t="str">
        <f t="shared" si="3"/>
        <v/>
      </c>
      <c r="L128" s="12" t="str">
        <f t="shared" si="4"/>
        <v/>
      </c>
      <c r="M128" s="12" t="str">
        <f t="shared" si="5"/>
        <v/>
      </c>
      <c r="N128" s="10" t="str">
        <f>IF(AND(A128="",B128="",D128="",E128="",F128="",G128=""),"",IF(OR(A128="",B128="",D128="",G128="",AND(E128="",F128&lt;&gt;""),AND(E128&lt;&gt;"",F128="")),"INCOMPLETO",IFERROR(IF(OR(NOT(ISNUMBER(A128)),A128&lt;=0,A128&lt;&gt;INT(A128),COUNTIF(Colaboradores!$A$6:$A$200,B128)&lt;&gt;1,C128="",COUNTIFS($A$6:$A$300,A128,$B$6:$B$300,B128)&lt;&gt;1,NOT(ISNUMBER(D128)),D128&lt;0,D128&gt;=1,NOT(ISNUMBER(G128)),G128&lt;0,G128&gt;=1,AND(E128&lt;&gt;"",OR(NOT(ISNUMBER(E128)),E128&lt;0,E128&gt;=1,NOT(ISNUMBER(F128)),F128&lt;0,F128&gt;=1,MOD(E128-D128,1)&gt;MOD(G128-D128,1),MOD(F128-D128,1)&gt;MOD(G128-D128,1),MOD(F128-D128,1)&lt;MOD(E128-D128,1))),NOT(ISNUMBER(IFERROR(IF(COUNTIFS(Colaboradores!$A$6:$A$200,B128,Colaboradores!$F$6:$F$200,"")=1,Configuracoes!$B$7,VLOOKUP(B128,Colaboradores!$A$6:$F$200,6,FALSE)),0))),IFERROR(IF(COUNTIFS(Colaboradores!$A$6:$A$200,B128,Colaboradores!$F$6:$F$200,"")=1,Configuracoes!$B$7,VLOOKUP(B128,Colaboradores!$A$6:$F$200,6,FALSE)),0)&lt;0),"VERIFICAR","OK"),"VERIFICAR")))</f>
        <v/>
      </c>
      <c r="O128" s="6"/>
      <c r="P128" s="15" t="str">
        <f>IF(N128&lt;&gt;"OK","",MAX(0,I128-SUMIFS(Apontamentos!$M$6:$M$400,Apontamentos!$A$6:$A$400,A128,Apontamentos!$B$6:$B$400,B128)))</f>
        <v/>
      </c>
    </row>
    <row r="129">
      <c r="A129" s="9"/>
      <c r="B129" s="6"/>
      <c r="C129" s="10" t="str">
        <f>IF(B129="","",IFERROR(VLOOKUP(B129,Colaboradores!$A$6:$B$200,2,FALSE),""))</f>
        <v/>
      </c>
      <c r="D129" s="11"/>
      <c r="E129" s="11"/>
      <c r="F129" s="11"/>
      <c r="G129" s="11"/>
      <c r="H129" s="12" t="str">
        <f t="shared" si="1"/>
        <v/>
      </c>
      <c r="I129" s="12" t="str">
        <f t="shared" si="2"/>
        <v/>
      </c>
      <c r="J129" s="12" t="str">
        <f>IF(N129&lt;&gt;"OK","",IF(COUNTIFS(Colaboradores!$A$6:$A$200,B129,Colaboradores!$F$6:$F$200,"")=1,Configuracoes!$B$7,VLOOKUP(B129,Colaboradores!$A$6:$F$200,6,FALSE)))</f>
        <v/>
      </c>
      <c r="K129" s="12" t="str">
        <f t="shared" si="3"/>
        <v/>
      </c>
      <c r="L129" s="12" t="str">
        <f t="shared" si="4"/>
        <v/>
      </c>
      <c r="M129" s="12" t="str">
        <f t="shared" si="5"/>
        <v/>
      </c>
      <c r="N129" s="10" t="str">
        <f>IF(AND(A129="",B129="",D129="",E129="",F129="",G129=""),"",IF(OR(A129="",B129="",D129="",G129="",AND(E129="",F129&lt;&gt;""),AND(E129&lt;&gt;"",F129="")),"INCOMPLETO",IFERROR(IF(OR(NOT(ISNUMBER(A129)),A129&lt;=0,A129&lt;&gt;INT(A129),COUNTIF(Colaboradores!$A$6:$A$200,B129)&lt;&gt;1,C129="",COUNTIFS($A$6:$A$300,A129,$B$6:$B$300,B129)&lt;&gt;1,NOT(ISNUMBER(D129)),D129&lt;0,D129&gt;=1,NOT(ISNUMBER(G129)),G129&lt;0,G129&gt;=1,AND(E129&lt;&gt;"",OR(NOT(ISNUMBER(E129)),E129&lt;0,E129&gt;=1,NOT(ISNUMBER(F129)),F129&lt;0,F129&gt;=1,MOD(E129-D129,1)&gt;MOD(G129-D129,1),MOD(F129-D129,1)&gt;MOD(G129-D129,1),MOD(F129-D129,1)&lt;MOD(E129-D129,1))),NOT(ISNUMBER(IFERROR(IF(COUNTIFS(Colaboradores!$A$6:$A$200,B129,Colaboradores!$F$6:$F$200,"")=1,Configuracoes!$B$7,VLOOKUP(B129,Colaboradores!$A$6:$F$200,6,FALSE)),0))),IFERROR(IF(COUNTIFS(Colaboradores!$A$6:$A$200,B129,Colaboradores!$F$6:$F$200,"")=1,Configuracoes!$B$7,VLOOKUP(B129,Colaboradores!$A$6:$F$200,6,FALSE)),0)&lt;0),"VERIFICAR","OK"),"VERIFICAR")))</f>
        <v/>
      </c>
      <c r="O129" s="6"/>
      <c r="P129" s="15" t="str">
        <f>IF(N129&lt;&gt;"OK","",MAX(0,I129-SUMIFS(Apontamentos!$M$6:$M$400,Apontamentos!$A$6:$A$400,A129,Apontamentos!$B$6:$B$400,B129)))</f>
        <v/>
      </c>
    </row>
    <row r="130">
      <c r="A130" s="9"/>
      <c r="B130" s="6"/>
      <c r="C130" s="10" t="str">
        <f>IF(B130="","",IFERROR(VLOOKUP(B130,Colaboradores!$A$6:$B$200,2,FALSE),""))</f>
        <v/>
      </c>
      <c r="D130" s="11"/>
      <c r="E130" s="11"/>
      <c r="F130" s="11"/>
      <c r="G130" s="11"/>
      <c r="H130" s="12" t="str">
        <f t="shared" si="1"/>
        <v/>
      </c>
      <c r="I130" s="12" t="str">
        <f t="shared" si="2"/>
        <v/>
      </c>
      <c r="J130" s="12" t="str">
        <f>IF(N130&lt;&gt;"OK","",IF(COUNTIFS(Colaboradores!$A$6:$A$200,B130,Colaboradores!$F$6:$F$200,"")=1,Configuracoes!$B$7,VLOOKUP(B130,Colaboradores!$A$6:$F$200,6,FALSE)))</f>
        <v/>
      </c>
      <c r="K130" s="12" t="str">
        <f t="shared" si="3"/>
        <v/>
      </c>
      <c r="L130" s="12" t="str">
        <f t="shared" si="4"/>
        <v/>
      </c>
      <c r="M130" s="12" t="str">
        <f t="shared" si="5"/>
        <v/>
      </c>
      <c r="N130" s="10" t="str">
        <f>IF(AND(A130="",B130="",D130="",E130="",F130="",G130=""),"",IF(OR(A130="",B130="",D130="",G130="",AND(E130="",F130&lt;&gt;""),AND(E130&lt;&gt;"",F130="")),"INCOMPLETO",IFERROR(IF(OR(NOT(ISNUMBER(A130)),A130&lt;=0,A130&lt;&gt;INT(A130),COUNTIF(Colaboradores!$A$6:$A$200,B130)&lt;&gt;1,C130="",COUNTIFS($A$6:$A$300,A130,$B$6:$B$300,B130)&lt;&gt;1,NOT(ISNUMBER(D130)),D130&lt;0,D130&gt;=1,NOT(ISNUMBER(G130)),G130&lt;0,G130&gt;=1,AND(E130&lt;&gt;"",OR(NOT(ISNUMBER(E130)),E130&lt;0,E130&gt;=1,NOT(ISNUMBER(F130)),F130&lt;0,F130&gt;=1,MOD(E130-D130,1)&gt;MOD(G130-D130,1),MOD(F130-D130,1)&gt;MOD(G130-D130,1),MOD(F130-D130,1)&lt;MOD(E130-D130,1))),NOT(ISNUMBER(IFERROR(IF(COUNTIFS(Colaboradores!$A$6:$A$200,B130,Colaboradores!$F$6:$F$200,"")=1,Configuracoes!$B$7,VLOOKUP(B130,Colaboradores!$A$6:$F$200,6,FALSE)),0))),IFERROR(IF(COUNTIFS(Colaboradores!$A$6:$A$200,B130,Colaboradores!$F$6:$F$200,"")=1,Configuracoes!$B$7,VLOOKUP(B130,Colaboradores!$A$6:$F$200,6,FALSE)),0)&lt;0),"VERIFICAR","OK"),"VERIFICAR")))</f>
        <v/>
      </c>
      <c r="O130" s="6"/>
      <c r="P130" s="15" t="str">
        <f>IF(N130&lt;&gt;"OK","",MAX(0,I130-SUMIFS(Apontamentos!$M$6:$M$400,Apontamentos!$A$6:$A$400,A130,Apontamentos!$B$6:$B$400,B130)))</f>
        <v/>
      </c>
    </row>
    <row r="131">
      <c r="A131" s="9"/>
      <c r="B131" s="6"/>
      <c r="C131" s="10" t="str">
        <f>IF(B131="","",IFERROR(VLOOKUP(B131,Colaboradores!$A$6:$B$200,2,FALSE),""))</f>
        <v/>
      </c>
      <c r="D131" s="11"/>
      <c r="E131" s="11"/>
      <c r="F131" s="11"/>
      <c r="G131" s="11"/>
      <c r="H131" s="12" t="str">
        <f t="shared" si="1"/>
        <v/>
      </c>
      <c r="I131" s="12" t="str">
        <f t="shared" si="2"/>
        <v/>
      </c>
      <c r="J131" s="12" t="str">
        <f>IF(N131&lt;&gt;"OK","",IF(COUNTIFS(Colaboradores!$A$6:$A$200,B131,Colaboradores!$F$6:$F$200,"")=1,Configuracoes!$B$7,VLOOKUP(B131,Colaboradores!$A$6:$F$200,6,FALSE)))</f>
        <v/>
      </c>
      <c r="K131" s="12" t="str">
        <f t="shared" si="3"/>
        <v/>
      </c>
      <c r="L131" s="12" t="str">
        <f t="shared" si="4"/>
        <v/>
      </c>
      <c r="M131" s="12" t="str">
        <f t="shared" si="5"/>
        <v/>
      </c>
      <c r="N131" s="10" t="str">
        <f>IF(AND(A131="",B131="",D131="",E131="",F131="",G131=""),"",IF(OR(A131="",B131="",D131="",G131="",AND(E131="",F131&lt;&gt;""),AND(E131&lt;&gt;"",F131="")),"INCOMPLETO",IFERROR(IF(OR(NOT(ISNUMBER(A131)),A131&lt;=0,A131&lt;&gt;INT(A131),COUNTIF(Colaboradores!$A$6:$A$200,B131)&lt;&gt;1,C131="",COUNTIFS($A$6:$A$300,A131,$B$6:$B$300,B131)&lt;&gt;1,NOT(ISNUMBER(D131)),D131&lt;0,D131&gt;=1,NOT(ISNUMBER(G131)),G131&lt;0,G131&gt;=1,AND(E131&lt;&gt;"",OR(NOT(ISNUMBER(E131)),E131&lt;0,E131&gt;=1,NOT(ISNUMBER(F131)),F131&lt;0,F131&gt;=1,MOD(E131-D131,1)&gt;MOD(G131-D131,1),MOD(F131-D131,1)&gt;MOD(G131-D131,1),MOD(F131-D131,1)&lt;MOD(E131-D131,1))),NOT(ISNUMBER(IFERROR(IF(COUNTIFS(Colaboradores!$A$6:$A$200,B131,Colaboradores!$F$6:$F$200,"")=1,Configuracoes!$B$7,VLOOKUP(B131,Colaboradores!$A$6:$F$200,6,FALSE)),0))),IFERROR(IF(COUNTIFS(Colaboradores!$A$6:$A$200,B131,Colaboradores!$F$6:$F$200,"")=1,Configuracoes!$B$7,VLOOKUP(B131,Colaboradores!$A$6:$F$200,6,FALSE)),0)&lt;0),"VERIFICAR","OK"),"VERIFICAR")))</f>
        <v/>
      </c>
      <c r="O131" s="6"/>
      <c r="P131" s="15" t="str">
        <f>IF(N131&lt;&gt;"OK","",MAX(0,I131-SUMIFS(Apontamentos!$M$6:$M$400,Apontamentos!$A$6:$A$400,A131,Apontamentos!$B$6:$B$400,B131)))</f>
        <v/>
      </c>
    </row>
    <row r="132">
      <c r="A132" s="9"/>
      <c r="B132" s="6"/>
      <c r="C132" s="10" t="str">
        <f>IF(B132="","",IFERROR(VLOOKUP(B132,Colaboradores!$A$6:$B$200,2,FALSE),""))</f>
        <v/>
      </c>
      <c r="D132" s="11"/>
      <c r="E132" s="11"/>
      <c r="F132" s="11"/>
      <c r="G132" s="11"/>
      <c r="H132" s="12" t="str">
        <f t="shared" si="1"/>
        <v/>
      </c>
      <c r="I132" s="12" t="str">
        <f t="shared" si="2"/>
        <v/>
      </c>
      <c r="J132" s="12" t="str">
        <f>IF(N132&lt;&gt;"OK","",IF(COUNTIFS(Colaboradores!$A$6:$A$200,B132,Colaboradores!$F$6:$F$200,"")=1,Configuracoes!$B$7,VLOOKUP(B132,Colaboradores!$A$6:$F$200,6,FALSE)))</f>
        <v/>
      </c>
      <c r="K132" s="12" t="str">
        <f t="shared" si="3"/>
        <v/>
      </c>
      <c r="L132" s="12" t="str">
        <f t="shared" si="4"/>
        <v/>
      </c>
      <c r="M132" s="12" t="str">
        <f t="shared" si="5"/>
        <v/>
      </c>
      <c r="N132" s="10" t="str">
        <f>IF(AND(A132="",B132="",D132="",E132="",F132="",G132=""),"",IF(OR(A132="",B132="",D132="",G132="",AND(E132="",F132&lt;&gt;""),AND(E132&lt;&gt;"",F132="")),"INCOMPLETO",IFERROR(IF(OR(NOT(ISNUMBER(A132)),A132&lt;=0,A132&lt;&gt;INT(A132),COUNTIF(Colaboradores!$A$6:$A$200,B132)&lt;&gt;1,C132="",COUNTIFS($A$6:$A$300,A132,$B$6:$B$300,B132)&lt;&gt;1,NOT(ISNUMBER(D132)),D132&lt;0,D132&gt;=1,NOT(ISNUMBER(G132)),G132&lt;0,G132&gt;=1,AND(E132&lt;&gt;"",OR(NOT(ISNUMBER(E132)),E132&lt;0,E132&gt;=1,NOT(ISNUMBER(F132)),F132&lt;0,F132&gt;=1,MOD(E132-D132,1)&gt;MOD(G132-D132,1),MOD(F132-D132,1)&gt;MOD(G132-D132,1),MOD(F132-D132,1)&lt;MOD(E132-D132,1))),NOT(ISNUMBER(IFERROR(IF(COUNTIFS(Colaboradores!$A$6:$A$200,B132,Colaboradores!$F$6:$F$200,"")=1,Configuracoes!$B$7,VLOOKUP(B132,Colaboradores!$A$6:$F$200,6,FALSE)),0))),IFERROR(IF(COUNTIFS(Colaboradores!$A$6:$A$200,B132,Colaboradores!$F$6:$F$200,"")=1,Configuracoes!$B$7,VLOOKUP(B132,Colaboradores!$A$6:$F$200,6,FALSE)),0)&lt;0),"VERIFICAR","OK"),"VERIFICAR")))</f>
        <v/>
      </c>
      <c r="O132" s="6"/>
      <c r="P132" s="15" t="str">
        <f>IF(N132&lt;&gt;"OK","",MAX(0,I132-SUMIFS(Apontamentos!$M$6:$M$400,Apontamentos!$A$6:$A$400,A132,Apontamentos!$B$6:$B$400,B132)))</f>
        <v/>
      </c>
    </row>
    <row r="133">
      <c r="A133" s="9"/>
      <c r="B133" s="6"/>
      <c r="C133" s="10" t="str">
        <f>IF(B133="","",IFERROR(VLOOKUP(B133,Colaboradores!$A$6:$B$200,2,FALSE),""))</f>
        <v/>
      </c>
      <c r="D133" s="11"/>
      <c r="E133" s="11"/>
      <c r="F133" s="11"/>
      <c r="G133" s="11"/>
      <c r="H133" s="12" t="str">
        <f t="shared" si="1"/>
        <v/>
      </c>
      <c r="I133" s="12" t="str">
        <f t="shared" si="2"/>
        <v/>
      </c>
      <c r="J133" s="12" t="str">
        <f>IF(N133&lt;&gt;"OK","",IF(COUNTIFS(Colaboradores!$A$6:$A$200,B133,Colaboradores!$F$6:$F$200,"")=1,Configuracoes!$B$7,VLOOKUP(B133,Colaboradores!$A$6:$F$200,6,FALSE)))</f>
        <v/>
      </c>
      <c r="K133" s="12" t="str">
        <f t="shared" si="3"/>
        <v/>
      </c>
      <c r="L133" s="12" t="str">
        <f t="shared" si="4"/>
        <v/>
      </c>
      <c r="M133" s="12" t="str">
        <f t="shared" si="5"/>
        <v/>
      </c>
      <c r="N133" s="10" t="str">
        <f>IF(AND(A133="",B133="",D133="",E133="",F133="",G133=""),"",IF(OR(A133="",B133="",D133="",G133="",AND(E133="",F133&lt;&gt;""),AND(E133&lt;&gt;"",F133="")),"INCOMPLETO",IFERROR(IF(OR(NOT(ISNUMBER(A133)),A133&lt;=0,A133&lt;&gt;INT(A133),COUNTIF(Colaboradores!$A$6:$A$200,B133)&lt;&gt;1,C133="",COUNTIFS($A$6:$A$300,A133,$B$6:$B$300,B133)&lt;&gt;1,NOT(ISNUMBER(D133)),D133&lt;0,D133&gt;=1,NOT(ISNUMBER(G133)),G133&lt;0,G133&gt;=1,AND(E133&lt;&gt;"",OR(NOT(ISNUMBER(E133)),E133&lt;0,E133&gt;=1,NOT(ISNUMBER(F133)),F133&lt;0,F133&gt;=1,MOD(E133-D133,1)&gt;MOD(G133-D133,1),MOD(F133-D133,1)&gt;MOD(G133-D133,1),MOD(F133-D133,1)&lt;MOD(E133-D133,1))),NOT(ISNUMBER(IFERROR(IF(COUNTIFS(Colaboradores!$A$6:$A$200,B133,Colaboradores!$F$6:$F$200,"")=1,Configuracoes!$B$7,VLOOKUP(B133,Colaboradores!$A$6:$F$200,6,FALSE)),0))),IFERROR(IF(COUNTIFS(Colaboradores!$A$6:$A$200,B133,Colaboradores!$F$6:$F$200,"")=1,Configuracoes!$B$7,VLOOKUP(B133,Colaboradores!$A$6:$F$200,6,FALSE)),0)&lt;0),"VERIFICAR","OK"),"VERIFICAR")))</f>
        <v/>
      </c>
      <c r="O133" s="6"/>
      <c r="P133" s="15" t="str">
        <f>IF(N133&lt;&gt;"OK","",MAX(0,I133-SUMIFS(Apontamentos!$M$6:$M$400,Apontamentos!$A$6:$A$400,A133,Apontamentos!$B$6:$B$400,B133)))</f>
        <v/>
      </c>
    </row>
    <row r="134">
      <c r="A134" s="9"/>
      <c r="B134" s="6"/>
      <c r="C134" s="10" t="str">
        <f>IF(B134="","",IFERROR(VLOOKUP(B134,Colaboradores!$A$6:$B$200,2,FALSE),""))</f>
        <v/>
      </c>
      <c r="D134" s="11"/>
      <c r="E134" s="11"/>
      <c r="F134" s="11"/>
      <c r="G134" s="11"/>
      <c r="H134" s="12" t="str">
        <f t="shared" si="1"/>
        <v/>
      </c>
      <c r="I134" s="12" t="str">
        <f t="shared" si="2"/>
        <v/>
      </c>
      <c r="J134" s="12" t="str">
        <f>IF(N134&lt;&gt;"OK","",IF(COUNTIFS(Colaboradores!$A$6:$A$200,B134,Colaboradores!$F$6:$F$200,"")=1,Configuracoes!$B$7,VLOOKUP(B134,Colaboradores!$A$6:$F$200,6,FALSE)))</f>
        <v/>
      </c>
      <c r="K134" s="12" t="str">
        <f t="shared" si="3"/>
        <v/>
      </c>
      <c r="L134" s="12" t="str">
        <f t="shared" si="4"/>
        <v/>
      </c>
      <c r="M134" s="12" t="str">
        <f t="shared" si="5"/>
        <v/>
      </c>
      <c r="N134" s="10" t="str">
        <f>IF(AND(A134="",B134="",D134="",E134="",F134="",G134=""),"",IF(OR(A134="",B134="",D134="",G134="",AND(E134="",F134&lt;&gt;""),AND(E134&lt;&gt;"",F134="")),"INCOMPLETO",IFERROR(IF(OR(NOT(ISNUMBER(A134)),A134&lt;=0,A134&lt;&gt;INT(A134),COUNTIF(Colaboradores!$A$6:$A$200,B134)&lt;&gt;1,C134="",COUNTIFS($A$6:$A$300,A134,$B$6:$B$300,B134)&lt;&gt;1,NOT(ISNUMBER(D134)),D134&lt;0,D134&gt;=1,NOT(ISNUMBER(G134)),G134&lt;0,G134&gt;=1,AND(E134&lt;&gt;"",OR(NOT(ISNUMBER(E134)),E134&lt;0,E134&gt;=1,NOT(ISNUMBER(F134)),F134&lt;0,F134&gt;=1,MOD(E134-D134,1)&gt;MOD(G134-D134,1),MOD(F134-D134,1)&gt;MOD(G134-D134,1),MOD(F134-D134,1)&lt;MOD(E134-D134,1))),NOT(ISNUMBER(IFERROR(IF(COUNTIFS(Colaboradores!$A$6:$A$200,B134,Colaboradores!$F$6:$F$200,"")=1,Configuracoes!$B$7,VLOOKUP(B134,Colaboradores!$A$6:$F$200,6,FALSE)),0))),IFERROR(IF(COUNTIFS(Colaboradores!$A$6:$A$200,B134,Colaboradores!$F$6:$F$200,"")=1,Configuracoes!$B$7,VLOOKUP(B134,Colaboradores!$A$6:$F$200,6,FALSE)),0)&lt;0),"VERIFICAR","OK"),"VERIFICAR")))</f>
        <v/>
      </c>
      <c r="O134" s="6"/>
      <c r="P134" s="15" t="str">
        <f>IF(N134&lt;&gt;"OK","",MAX(0,I134-SUMIFS(Apontamentos!$M$6:$M$400,Apontamentos!$A$6:$A$400,A134,Apontamentos!$B$6:$B$400,B134)))</f>
        <v/>
      </c>
    </row>
    <row r="135">
      <c r="A135" s="9"/>
      <c r="B135" s="6"/>
      <c r="C135" s="10" t="str">
        <f>IF(B135="","",IFERROR(VLOOKUP(B135,Colaboradores!$A$6:$B$200,2,FALSE),""))</f>
        <v/>
      </c>
      <c r="D135" s="11"/>
      <c r="E135" s="11"/>
      <c r="F135" s="11"/>
      <c r="G135" s="11"/>
      <c r="H135" s="12" t="str">
        <f t="shared" si="1"/>
        <v/>
      </c>
      <c r="I135" s="12" t="str">
        <f t="shared" si="2"/>
        <v/>
      </c>
      <c r="J135" s="12" t="str">
        <f>IF(N135&lt;&gt;"OK","",IF(COUNTIFS(Colaboradores!$A$6:$A$200,B135,Colaboradores!$F$6:$F$200,"")=1,Configuracoes!$B$7,VLOOKUP(B135,Colaboradores!$A$6:$F$200,6,FALSE)))</f>
        <v/>
      </c>
      <c r="K135" s="12" t="str">
        <f t="shared" si="3"/>
        <v/>
      </c>
      <c r="L135" s="12" t="str">
        <f t="shared" si="4"/>
        <v/>
      </c>
      <c r="M135" s="12" t="str">
        <f t="shared" si="5"/>
        <v/>
      </c>
      <c r="N135" s="10" t="str">
        <f>IF(AND(A135="",B135="",D135="",E135="",F135="",G135=""),"",IF(OR(A135="",B135="",D135="",G135="",AND(E135="",F135&lt;&gt;""),AND(E135&lt;&gt;"",F135="")),"INCOMPLETO",IFERROR(IF(OR(NOT(ISNUMBER(A135)),A135&lt;=0,A135&lt;&gt;INT(A135),COUNTIF(Colaboradores!$A$6:$A$200,B135)&lt;&gt;1,C135="",COUNTIFS($A$6:$A$300,A135,$B$6:$B$300,B135)&lt;&gt;1,NOT(ISNUMBER(D135)),D135&lt;0,D135&gt;=1,NOT(ISNUMBER(G135)),G135&lt;0,G135&gt;=1,AND(E135&lt;&gt;"",OR(NOT(ISNUMBER(E135)),E135&lt;0,E135&gt;=1,NOT(ISNUMBER(F135)),F135&lt;0,F135&gt;=1,MOD(E135-D135,1)&gt;MOD(G135-D135,1),MOD(F135-D135,1)&gt;MOD(G135-D135,1),MOD(F135-D135,1)&lt;MOD(E135-D135,1))),NOT(ISNUMBER(IFERROR(IF(COUNTIFS(Colaboradores!$A$6:$A$200,B135,Colaboradores!$F$6:$F$200,"")=1,Configuracoes!$B$7,VLOOKUP(B135,Colaboradores!$A$6:$F$200,6,FALSE)),0))),IFERROR(IF(COUNTIFS(Colaboradores!$A$6:$A$200,B135,Colaboradores!$F$6:$F$200,"")=1,Configuracoes!$B$7,VLOOKUP(B135,Colaboradores!$A$6:$F$200,6,FALSE)),0)&lt;0),"VERIFICAR","OK"),"VERIFICAR")))</f>
        <v/>
      </c>
      <c r="O135" s="6"/>
      <c r="P135" s="15" t="str">
        <f>IF(N135&lt;&gt;"OK","",MAX(0,I135-SUMIFS(Apontamentos!$M$6:$M$400,Apontamentos!$A$6:$A$400,A135,Apontamentos!$B$6:$B$400,B135)))</f>
        <v/>
      </c>
    </row>
    <row r="136">
      <c r="A136" s="9"/>
      <c r="B136" s="6"/>
      <c r="C136" s="10" t="str">
        <f>IF(B136="","",IFERROR(VLOOKUP(B136,Colaboradores!$A$6:$B$200,2,FALSE),""))</f>
        <v/>
      </c>
      <c r="D136" s="11"/>
      <c r="E136" s="11"/>
      <c r="F136" s="11"/>
      <c r="G136" s="11"/>
      <c r="H136" s="12" t="str">
        <f t="shared" si="1"/>
        <v/>
      </c>
      <c r="I136" s="12" t="str">
        <f t="shared" si="2"/>
        <v/>
      </c>
      <c r="J136" s="12" t="str">
        <f>IF(N136&lt;&gt;"OK","",IF(COUNTIFS(Colaboradores!$A$6:$A$200,B136,Colaboradores!$F$6:$F$200,"")=1,Configuracoes!$B$7,VLOOKUP(B136,Colaboradores!$A$6:$F$200,6,FALSE)))</f>
        <v/>
      </c>
      <c r="K136" s="12" t="str">
        <f t="shared" si="3"/>
        <v/>
      </c>
      <c r="L136" s="12" t="str">
        <f t="shared" si="4"/>
        <v/>
      </c>
      <c r="M136" s="12" t="str">
        <f t="shared" si="5"/>
        <v/>
      </c>
      <c r="N136" s="10" t="str">
        <f>IF(AND(A136="",B136="",D136="",E136="",F136="",G136=""),"",IF(OR(A136="",B136="",D136="",G136="",AND(E136="",F136&lt;&gt;""),AND(E136&lt;&gt;"",F136="")),"INCOMPLETO",IFERROR(IF(OR(NOT(ISNUMBER(A136)),A136&lt;=0,A136&lt;&gt;INT(A136),COUNTIF(Colaboradores!$A$6:$A$200,B136)&lt;&gt;1,C136="",COUNTIFS($A$6:$A$300,A136,$B$6:$B$300,B136)&lt;&gt;1,NOT(ISNUMBER(D136)),D136&lt;0,D136&gt;=1,NOT(ISNUMBER(G136)),G136&lt;0,G136&gt;=1,AND(E136&lt;&gt;"",OR(NOT(ISNUMBER(E136)),E136&lt;0,E136&gt;=1,NOT(ISNUMBER(F136)),F136&lt;0,F136&gt;=1,MOD(E136-D136,1)&gt;MOD(G136-D136,1),MOD(F136-D136,1)&gt;MOD(G136-D136,1),MOD(F136-D136,1)&lt;MOD(E136-D136,1))),NOT(ISNUMBER(IFERROR(IF(COUNTIFS(Colaboradores!$A$6:$A$200,B136,Colaboradores!$F$6:$F$200,"")=1,Configuracoes!$B$7,VLOOKUP(B136,Colaboradores!$A$6:$F$200,6,FALSE)),0))),IFERROR(IF(COUNTIFS(Colaboradores!$A$6:$A$200,B136,Colaboradores!$F$6:$F$200,"")=1,Configuracoes!$B$7,VLOOKUP(B136,Colaboradores!$A$6:$F$200,6,FALSE)),0)&lt;0),"VERIFICAR","OK"),"VERIFICAR")))</f>
        <v/>
      </c>
      <c r="O136" s="6"/>
      <c r="P136" s="15" t="str">
        <f>IF(N136&lt;&gt;"OK","",MAX(0,I136-SUMIFS(Apontamentos!$M$6:$M$400,Apontamentos!$A$6:$A$400,A136,Apontamentos!$B$6:$B$400,B136)))</f>
        <v/>
      </c>
    </row>
    <row r="137">
      <c r="A137" s="9"/>
      <c r="B137" s="6"/>
      <c r="C137" s="10" t="str">
        <f>IF(B137="","",IFERROR(VLOOKUP(B137,Colaboradores!$A$6:$B$200,2,FALSE),""))</f>
        <v/>
      </c>
      <c r="D137" s="11"/>
      <c r="E137" s="11"/>
      <c r="F137" s="11"/>
      <c r="G137" s="11"/>
      <c r="H137" s="12" t="str">
        <f t="shared" si="1"/>
        <v/>
      </c>
      <c r="I137" s="12" t="str">
        <f t="shared" si="2"/>
        <v/>
      </c>
      <c r="J137" s="12" t="str">
        <f>IF(N137&lt;&gt;"OK","",IF(COUNTIFS(Colaboradores!$A$6:$A$200,B137,Colaboradores!$F$6:$F$200,"")=1,Configuracoes!$B$7,VLOOKUP(B137,Colaboradores!$A$6:$F$200,6,FALSE)))</f>
        <v/>
      </c>
      <c r="K137" s="12" t="str">
        <f t="shared" si="3"/>
        <v/>
      </c>
      <c r="L137" s="12" t="str">
        <f t="shared" si="4"/>
        <v/>
      </c>
      <c r="M137" s="12" t="str">
        <f t="shared" si="5"/>
        <v/>
      </c>
      <c r="N137" s="10" t="str">
        <f>IF(AND(A137="",B137="",D137="",E137="",F137="",G137=""),"",IF(OR(A137="",B137="",D137="",G137="",AND(E137="",F137&lt;&gt;""),AND(E137&lt;&gt;"",F137="")),"INCOMPLETO",IFERROR(IF(OR(NOT(ISNUMBER(A137)),A137&lt;=0,A137&lt;&gt;INT(A137),COUNTIF(Colaboradores!$A$6:$A$200,B137)&lt;&gt;1,C137="",COUNTIFS($A$6:$A$300,A137,$B$6:$B$300,B137)&lt;&gt;1,NOT(ISNUMBER(D137)),D137&lt;0,D137&gt;=1,NOT(ISNUMBER(G137)),G137&lt;0,G137&gt;=1,AND(E137&lt;&gt;"",OR(NOT(ISNUMBER(E137)),E137&lt;0,E137&gt;=1,NOT(ISNUMBER(F137)),F137&lt;0,F137&gt;=1,MOD(E137-D137,1)&gt;MOD(G137-D137,1),MOD(F137-D137,1)&gt;MOD(G137-D137,1),MOD(F137-D137,1)&lt;MOD(E137-D137,1))),NOT(ISNUMBER(IFERROR(IF(COUNTIFS(Colaboradores!$A$6:$A$200,B137,Colaboradores!$F$6:$F$200,"")=1,Configuracoes!$B$7,VLOOKUP(B137,Colaboradores!$A$6:$F$200,6,FALSE)),0))),IFERROR(IF(COUNTIFS(Colaboradores!$A$6:$A$200,B137,Colaboradores!$F$6:$F$200,"")=1,Configuracoes!$B$7,VLOOKUP(B137,Colaboradores!$A$6:$F$200,6,FALSE)),0)&lt;0),"VERIFICAR","OK"),"VERIFICAR")))</f>
        <v/>
      </c>
      <c r="O137" s="6"/>
      <c r="P137" s="15" t="str">
        <f>IF(N137&lt;&gt;"OK","",MAX(0,I137-SUMIFS(Apontamentos!$M$6:$M$400,Apontamentos!$A$6:$A$400,A137,Apontamentos!$B$6:$B$400,B137)))</f>
        <v/>
      </c>
    </row>
    <row r="138">
      <c r="A138" s="9"/>
      <c r="B138" s="6"/>
      <c r="C138" s="10" t="str">
        <f>IF(B138="","",IFERROR(VLOOKUP(B138,Colaboradores!$A$6:$B$200,2,FALSE),""))</f>
        <v/>
      </c>
      <c r="D138" s="11"/>
      <c r="E138" s="11"/>
      <c r="F138" s="11"/>
      <c r="G138" s="11"/>
      <c r="H138" s="12" t="str">
        <f t="shared" si="1"/>
        <v/>
      </c>
      <c r="I138" s="12" t="str">
        <f t="shared" si="2"/>
        <v/>
      </c>
      <c r="J138" s="12" t="str">
        <f>IF(N138&lt;&gt;"OK","",IF(COUNTIFS(Colaboradores!$A$6:$A$200,B138,Colaboradores!$F$6:$F$200,"")=1,Configuracoes!$B$7,VLOOKUP(B138,Colaboradores!$A$6:$F$200,6,FALSE)))</f>
        <v/>
      </c>
      <c r="K138" s="12" t="str">
        <f t="shared" si="3"/>
        <v/>
      </c>
      <c r="L138" s="12" t="str">
        <f t="shared" si="4"/>
        <v/>
      </c>
      <c r="M138" s="12" t="str">
        <f t="shared" si="5"/>
        <v/>
      </c>
      <c r="N138" s="10" t="str">
        <f>IF(AND(A138="",B138="",D138="",E138="",F138="",G138=""),"",IF(OR(A138="",B138="",D138="",G138="",AND(E138="",F138&lt;&gt;""),AND(E138&lt;&gt;"",F138="")),"INCOMPLETO",IFERROR(IF(OR(NOT(ISNUMBER(A138)),A138&lt;=0,A138&lt;&gt;INT(A138),COUNTIF(Colaboradores!$A$6:$A$200,B138)&lt;&gt;1,C138="",COUNTIFS($A$6:$A$300,A138,$B$6:$B$300,B138)&lt;&gt;1,NOT(ISNUMBER(D138)),D138&lt;0,D138&gt;=1,NOT(ISNUMBER(G138)),G138&lt;0,G138&gt;=1,AND(E138&lt;&gt;"",OR(NOT(ISNUMBER(E138)),E138&lt;0,E138&gt;=1,NOT(ISNUMBER(F138)),F138&lt;0,F138&gt;=1,MOD(E138-D138,1)&gt;MOD(G138-D138,1),MOD(F138-D138,1)&gt;MOD(G138-D138,1),MOD(F138-D138,1)&lt;MOD(E138-D138,1))),NOT(ISNUMBER(IFERROR(IF(COUNTIFS(Colaboradores!$A$6:$A$200,B138,Colaboradores!$F$6:$F$200,"")=1,Configuracoes!$B$7,VLOOKUP(B138,Colaboradores!$A$6:$F$200,6,FALSE)),0))),IFERROR(IF(COUNTIFS(Colaboradores!$A$6:$A$200,B138,Colaboradores!$F$6:$F$200,"")=1,Configuracoes!$B$7,VLOOKUP(B138,Colaboradores!$A$6:$F$200,6,FALSE)),0)&lt;0),"VERIFICAR","OK"),"VERIFICAR")))</f>
        <v/>
      </c>
      <c r="O138" s="6"/>
      <c r="P138" s="15" t="str">
        <f>IF(N138&lt;&gt;"OK","",MAX(0,I138-SUMIFS(Apontamentos!$M$6:$M$400,Apontamentos!$A$6:$A$400,A138,Apontamentos!$B$6:$B$400,B138)))</f>
        <v/>
      </c>
    </row>
    <row r="139">
      <c r="A139" s="9"/>
      <c r="B139" s="6"/>
      <c r="C139" s="10" t="str">
        <f>IF(B139="","",IFERROR(VLOOKUP(B139,Colaboradores!$A$6:$B$200,2,FALSE),""))</f>
        <v/>
      </c>
      <c r="D139" s="11"/>
      <c r="E139" s="11"/>
      <c r="F139" s="11"/>
      <c r="G139" s="11"/>
      <c r="H139" s="12" t="str">
        <f t="shared" si="1"/>
        <v/>
      </c>
      <c r="I139" s="12" t="str">
        <f t="shared" si="2"/>
        <v/>
      </c>
      <c r="J139" s="12" t="str">
        <f>IF(N139&lt;&gt;"OK","",IF(COUNTIFS(Colaboradores!$A$6:$A$200,B139,Colaboradores!$F$6:$F$200,"")=1,Configuracoes!$B$7,VLOOKUP(B139,Colaboradores!$A$6:$F$200,6,FALSE)))</f>
        <v/>
      </c>
      <c r="K139" s="12" t="str">
        <f t="shared" si="3"/>
        <v/>
      </c>
      <c r="L139" s="12" t="str">
        <f t="shared" si="4"/>
        <v/>
      </c>
      <c r="M139" s="12" t="str">
        <f t="shared" si="5"/>
        <v/>
      </c>
      <c r="N139" s="10" t="str">
        <f>IF(AND(A139="",B139="",D139="",E139="",F139="",G139=""),"",IF(OR(A139="",B139="",D139="",G139="",AND(E139="",F139&lt;&gt;""),AND(E139&lt;&gt;"",F139="")),"INCOMPLETO",IFERROR(IF(OR(NOT(ISNUMBER(A139)),A139&lt;=0,A139&lt;&gt;INT(A139),COUNTIF(Colaboradores!$A$6:$A$200,B139)&lt;&gt;1,C139="",COUNTIFS($A$6:$A$300,A139,$B$6:$B$300,B139)&lt;&gt;1,NOT(ISNUMBER(D139)),D139&lt;0,D139&gt;=1,NOT(ISNUMBER(G139)),G139&lt;0,G139&gt;=1,AND(E139&lt;&gt;"",OR(NOT(ISNUMBER(E139)),E139&lt;0,E139&gt;=1,NOT(ISNUMBER(F139)),F139&lt;0,F139&gt;=1,MOD(E139-D139,1)&gt;MOD(G139-D139,1),MOD(F139-D139,1)&gt;MOD(G139-D139,1),MOD(F139-D139,1)&lt;MOD(E139-D139,1))),NOT(ISNUMBER(IFERROR(IF(COUNTIFS(Colaboradores!$A$6:$A$200,B139,Colaboradores!$F$6:$F$200,"")=1,Configuracoes!$B$7,VLOOKUP(B139,Colaboradores!$A$6:$F$200,6,FALSE)),0))),IFERROR(IF(COUNTIFS(Colaboradores!$A$6:$A$200,B139,Colaboradores!$F$6:$F$200,"")=1,Configuracoes!$B$7,VLOOKUP(B139,Colaboradores!$A$6:$F$200,6,FALSE)),0)&lt;0),"VERIFICAR","OK"),"VERIFICAR")))</f>
        <v/>
      </c>
      <c r="O139" s="6"/>
      <c r="P139" s="15" t="str">
        <f>IF(N139&lt;&gt;"OK","",MAX(0,I139-SUMIFS(Apontamentos!$M$6:$M$400,Apontamentos!$A$6:$A$400,A139,Apontamentos!$B$6:$B$400,B139)))</f>
        <v/>
      </c>
    </row>
    <row r="140">
      <c r="A140" s="9"/>
      <c r="B140" s="6"/>
      <c r="C140" s="10" t="str">
        <f>IF(B140="","",IFERROR(VLOOKUP(B140,Colaboradores!$A$6:$B$200,2,FALSE),""))</f>
        <v/>
      </c>
      <c r="D140" s="11"/>
      <c r="E140" s="11"/>
      <c r="F140" s="11"/>
      <c r="G140" s="11"/>
      <c r="H140" s="12" t="str">
        <f t="shared" si="1"/>
        <v/>
      </c>
      <c r="I140" s="12" t="str">
        <f t="shared" si="2"/>
        <v/>
      </c>
      <c r="J140" s="12" t="str">
        <f>IF(N140&lt;&gt;"OK","",IF(COUNTIFS(Colaboradores!$A$6:$A$200,B140,Colaboradores!$F$6:$F$200,"")=1,Configuracoes!$B$7,VLOOKUP(B140,Colaboradores!$A$6:$F$200,6,FALSE)))</f>
        <v/>
      </c>
      <c r="K140" s="12" t="str">
        <f t="shared" si="3"/>
        <v/>
      </c>
      <c r="L140" s="12" t="str">
        <f t="shared" si="4"/>
        <v/>
      </c>
      <c r="M140" s="12" t="str">
        <f t="shared" si="5"/>
        <v/>
      </c>
      <c r="N140" s="10" t="str">
        <f>IF(AND(A140="",B140="",D140="",E140="",F140="",G140=""),"",IF(OR(A140="",B140="",D140="",G140="",AND(E140="",F140&lt;&gt;""),AND(E140&lt;&gt;"",F140="")),"INCOMPLETO",IFERROR(IF(OR(NOT(ISNUMBER(A140)),A140&lt;=0,A140&lt;&gt;INT(A140),COUNTIF(Colaboradores!$A$6:$A$200,B140)&lt;&gt;1,C140="",COUNTIFS($A$6:$A$300,A140,$B$6:$B$300,B140)&lt;&gt;1,NOT(ISNUMBER(D140)),D140&lt;0,D140&gt;=1,NOT(ISNUMBER(G140)),G140&lt;0,G140&gt;=1,AND(E140&lt;&gt;"",OR(NOT(ISNUMBER(E140)),E140&lt;0,E140&gt;=1,NOT(ISNUMBER(F140)),F140&lt;0,F140&gt;=1,MOD(E140-D140,1)&gt;MOD(G140-D140,1),MOD(F140-D140,1)&gt;MOD(G140-D140,1),MOD(F140-D140,1)&lt;MOD(E140-D140,1))),NOT(ISNUMBER(IFERROR(IF(COUNTIFS(Colaboradores!$A$6:$A$200,B140,Colaboradores!$F$6:$F$200,"")=1,Configuracoes!$B$7,VLOOKUP(B140,Colaboradores!$A$6:$F$200,6,FALSE)),0))),IFERROR(IF(COUNTIFS(Colaboradores!$A$6:$A$200,B140,Colaboradores!$F$6:$F$200,"")=1,Configuracoes!$B$7,VLOOKUP(B140,Colaboradores!$A$6:$F$200,6,FALSE)),0)&lt;0),"VERIFICAR","OK"),"VERIFICAR")))</f>
        <v/>
      </c>
      <c r="O140" s="6"/>
      <c r="P140" s="15" t="str">
        <f>IF(N140&lt;&gt;"OK","",MAX(0,I140-SUMIFS(Apontamentos!$M$6:$M$400,Apontamentos!$A$6:$A$400,A140,Apontamentos!$B$6:$B$400,B140)))</f>
        <v/>
      </c>
    </row>
    <row r="141">
      <c r="A141" s="9"/>
      <c r="B141" s="6"/>
      <c r="C141" s="10" t="str">
        <f>IF(B141="","",IFERROR(VLOOKUP(B141,Colaboradores!$A$6:$B$200,2,FALSE),""))</f>
        <v/>
      </c>
      <c r="D141" s="11"/>
      <c r="E141" s="11"/>
      <c r="F141" s="11"/>
      <c r="G141" s="11"/>
      <c r="H141" s="12" t="str">
        <f t="shared" si="1"/>
        <v/>
      </c>
      <c r="I141" s="12" t="str">
        <f t="shared" si="2"/>
        <v/>
      </c>
      <c r="J141" s="12" t="str">
        <f>IF(N141&lt;&gt;"OK","",IF(COUNTIFS(Colaboradores!$A$6:$A$200,B141,Colaboradores!$F$6:$F$200,"")=1,Configuracoes!$B$7,VLOOKUP(B141,Colaboradores!$A$6:$F$200,6,FALSE)))</f>
        <v/>
      </c>
      <c r="K141" s="12" t="str">
        <f t="shared" si="3"/>
        <v/>
      </c>
      <c r="L141" s="12" t="str">
        <f t="shared" si="4"/>
        <v/>
      </c>
      <c r="M141" s="12" t="str">
        <f t="shared" si="5"/>
        <v/>
      </c>
      <c r="N141" s="10" t="str">
        <f>IF(AND(A141="",B141="",D141="",E141="",F141="",G141=""),"",IF(OR(A141="",B141="",D141="",G141="",AND(E141="",F141&lt;&gt;""),AND(E141&lt;&gt;"",F141="")),"INCOMPLETO",IFERROR(IF(OR(NOT(ISNUMBER(A141)),A141&lt;=0,A141&lt;&gt;INT(A141),COUNTIF(Colaboradores!$A$6:$A$200,B141)&lt;&gt;1,C141="",COUNTIFS($A$6:$A$300,A141,$B$6:$B$300,B141)&lt;&gt;1,NOT(ISNUMBER(D141)),D141&lt;0,D141&gt;=1,NOT(ISNUMBER(G141)),G141&lt;0,G141&gt;=1,AND(E141&lt;&gt;"",OR(NOT(ISNUMBER(E141)),E141&lt;0,E141&gt;=1,NOT(ISNUMBER(F141)),F141&lt;0,F141&gt;=1,MOD(E141-D141,1)&gt;MOD(G141-D141,1),MOD(F141-D141,1)&gt;MOD(G141-D141,1),MOD(F141-D141,1)&lt;MOD(E141-D141,1))),NOT(ISNUMBER(IFERROR(IF(COUNTIFS(Colaboradores!$A$6:$A$200,B141,Colaboradores!$F$6:$F$200,"")=1,Configuracoes!$B$7,VLOOKUP(B141,Colaboradores!$A$6:$F$200,6,FALSE)),0))),IFERROR(IF(COUNTIFS(Colaboradores!$A$6:$A$200,B141,Colaboradores!$F$6:$F$200,"")=1,Configuracoes!$B$7,VLOOKUP(B141,Colaboradores!$A$6:$F$200,6,FALSE)),0)&lt;0),"VERIFICAR","OK"),"VERIFICAR")))</f>
        <v/>
      </c>
      <c r="O141" s="6"/>
      <c r="P141" s="15" t="str">
        <f>IF(N141&lt;&gt;"OK","",MAX(0,I141-SUMIFS(Apontamentos!$M$6:$M$400,Apontamentos!$A$6:$A$400,A141,Apontamentos!$B$6:$B$400,B141)))</f>
        <v/>
      </c>
    </row>
    <row r="142">
      <c r="A142" s="9"/>
      <c r="B142" s="6"/>
      <c r="C142" s="10" t="str">
        <f>IF(B142="","",IFERROR(VLOOKUP(B142,Colaboradores!$A$6:$B$200,2,FALSE),""))</f>
        <v/>
      </c>
      <c r="D142" s="11"/>
      <c r="E142" s="11"/>
      <c r="F142" s="11"/>
      <c r="G142" s="11"/>
      <c r="H142" s="12" t="str">
        <f t="shared" si="1"/>
        <v/>
      </c>
      <c r="I142" s="12" t="str">
        <f t="shared" si="2"/>
        <v/>
      </c>
      <c r="J142" s="12" t="str">
        <f>IF(N142&lt;&gt;"OK","",IF(COUNTIFS(Colaboradores!$A$6:$A$200,B142,Colaboradores!$F$6:$F$200,"")=1,Configuracoes!$B$7,VLOOKUP(B142,Colaboradores!$A$6:$F$200,6,FALSE)))</f>
        <v/>
      </c>
      <c r="K142" s="12" t="str">
        <f t="shared" si="3"/>
        <v/>
      </c>
      <c r="L142" s="12" t="str">
        <f t="shared" si="4"/>
        <v/>
      </c>
      <c r="M142" s="12" t="str">
        <f t="shared" si="5"/>
        <v/>
      </c>
      <c r="N142" s="10" t="str">
        <f>IF(AND(A142="",B142="",D142="",E142="",F142="",G142=""),"",IF(OR(A142="",B142="",D142="",G142="",AND(E142="",F142&lt;&gt;""),AND(E142&lt;&gt;"",F142="")),"INCOMPLETO",IFERROR(IF(OR(NOT(ISNUMBER(A142)),A142&lt;=0,A142&lt;&gt;INT(A142),COUNTIF(Colaboradores!$A$6:$A$200,B142)&lt;&gt;1,C142="",COUNTIFS($A$6:$A$300,A142,$B$6:$B$300,B142)&lt;&gt;1,NOT(ISNUMBER(D142)),D142&lt;0,D142&gt;=1,NOT(ISNUMBER(G142)),G142&lt;0,G142&gt;=1,AND(E142&lt;&gt;"",OR(NOT(ISNUMBER(E142)),E142&lt;0,E142&gt;=1,NOT(ISNUMBER(F142)),F142&lt;0,F142&gt;=1,MOD(E142-D142,1)&gt;MOD(G142-D142,1),MOD(F142-D142,1)&gt;MOD(G142-D142,1),MOD(F142-D142,1)&lt;MOD(E142-D142,1))),NOT(ISNUMBER(IFERROR(IF(COUNTIFS(Colaboradores!$A$6:$A$200,B142,Colaboradores!$F$6:$F$200,"")=1,Configuracoes!$B$7,VLOOKUP(B142,Colaboradores!$A$6:$F$200,6,FALSE)),0))),IFERROR(IF(COUNTIFS(Colaboradores!$A$6:$A$200,B142,Colaboradores!$F$6:$F$200,"")=1,Configuracoes!$B$7,VLOOKUP(B142,Colaboradores!$A$6:$F$200,6,FALSE)),0)&lt;0),"VERIFICAR","OK"),"VERIFICAR")))</f>
        <v/>
      </c>
      <c r="O142" s="6"/>
      <c r="P142" s="15" t="str">
        <f>IF(N142&lt;&gt;"OK","",MAX(0,I142-SUMIFS(Apontamentos!$M$6:$M$400,Apontamentos!$A$6:$A$400,A142,Apontamentos!$B$6:$B$400,B142)))</f>
        <v/>
      </c>
    </row>
    <row r="143">
      <c r="A143" s="9"/>
      <c r="B143" s="6"/>
      <c r="C143" s="10" t="str">
        <f>IF(B143="","",IFERROR(VLOOKUP(B143,Colaboradores!$A$6:$B$200,2,FALSE),""))</f>
        <v/>
      </c>
      <c r="D143" s="11"/>
      <c r="E143" s="11"/>
      <c r="F143" s="11"/>
      <c r="G143" s="11"/>
      <c r="H143" s="12" t="str">
        <f t="shared" si="1"/>
        <v/>
      </c>
      <c r="I143" s="12" t="str">
        <f t="shared" si="2"/>
        <v/>
      </c>
      <c r="J143" s="12" t="str">
        <f>IF(N143&lt;&gt;"OK","",IF(COUNTIFS(Colaboradores!$A$6:$A$200,B143,Colaboradores!$F$6:$F$200,"")=1,Configuracoes!$B$7,VLOOKUP(B143,Colaboradores!$A$6:$F$200,6,FALSE)))</f>
        <v/>
      </c>
      <c r="K143" s="12" t="str">
        <f t="shared" si="3"/>
        <v/>
      </c>
      <c r="L143" s="12" t="str">
        <f t="shared" si="4"/>
        <v/>
      </c>
      <c r="M143" s="12" t="str">
        <f t="shared" si="5"/>
        <v/>
      </c>
      <c r="N143" s="10" t="str">
        <f>IF(AND(A143="",B143="",D143="",E143="",F143="",G143=""),"",IF(OR(A143="",B143="",D143="",G143="",AND(E143="",F143&lt;&gt;""),AND(E143&lt;&gt;"",F143="")),"INCOMPLETO",IFERROR(IF(OR(NOT(ISNUMBER(A143)),A143&lt;=0,A143&lt;&gt;INT(A143),COUNTIF(Colaboradores!$A$6:$A$200,B143)&lt;&gt;1,C143="",COUNTIFS($A$6:$A$300,A143,$B$6:$B$300,B143)&lt;&gt;1,NOT(ISNUMBER(D143)),D143&lt;0,D143&gt;=1,NOT(ISNUMBER(G143)),G143&lt;0,G143&gt;=1,AND(E143&lt;&gt;"",OR(NOT(ISNUMBER(E143)),E143&lt;0,E143&gt;=1,NOT(ISNUMBER(F143)),F143&lt;0,F143&gt;=1,MOD(E143-D143,1)&gt;MOD(G143-D143,1),MOD(F143-D143,1)&gt;MOD(G143-D143,1),MOD(F143-D143,1)&lt;MOD(E143-D143,1))),NOT(ISNUMBER(IFERROR(IF(COUNTIFS(Colaboradores!$A$6:$A$200,B143,Colaboradores!$F$6:$F$200,"")=1,Configuracoes!$B$7,VLOOKUP(B143,Colaboradores!$A$6:$F$200,6,FALSE)),0))),IFERROR(IF(COUNTIFS(Colaboradores!$A$6:$A$200,B143,Colaboradores!$F$6:$F$200,"")=1,Configuracoes!$B$7,VLOOKUP(B143,Colaboradores!$A$6:$F$200,6,FALSE)),0)&lt;0),"VERIFICAR","OK"),"VERIFICAR")))</f>
        <v/>
      </c>
      <c r="O143" s="6"/>
      <c r="P143" s="15" t="str">
        <f>IF(N143&lt;&gt;"OK","",MAX(0,I143-SUMIFS(Apontamentos!$M$6:$M$400,Apontamentos!$A$6:$A$400,A143,Apontamentos!$B$6:$B$400,B143)))</f>
        <v/>
      </c>
    </row>
    <row r="144">
      <c r="A144" s="9"/>
      <c r="B144" s="6"/>
      <c r="C144" s="10" t="str">
        <f>IF(B144="","",IFERROR(VLOOKUP(B144,Colaboradores!$A$6:$B$200,2,FALSE),""))</f>
        <v/>
      </c>
      <c r="D144" s="11"/>
      <c r="E144" s="11"/>
      <c r="F144" s="11"/>
      <c r="G144" s="11"/>
      <c r="H144" s="12" t="str">
        <f t="shared" si="1"/>
        <v/>
      </c>
      <c r="I144" s="12" t="str">
        <f t="shared" si="2"/>
        <v/>
      </c>
      <c r="J144" s="12" t="str">
        <f>IF(N144&lt;&gt;"OK","",IF(COUNTIFS(Colaboradores!$A$6:$A$200,B144,Colaboradores!$F$6:$F$200,"")=1,Configuracoes!$B$7,VLOOKUP(B144,Colaboradores!$A$6:$F$200,6,FALSE)))</f>
        <v/>
      </c>
      <c r="K144" s="12" t="str">
        <f t="shared" si="3"/>
        <v/>
      </c>
      <c r="L144" s="12" t="str">
        <f t="shared" si="4"/>
        <v/>
      </c>
      <c r="M144" s="12" t="str">
        <f t="shared" si="5"/>
        <v/>
      </c>
      <c r="N144" s="10" t="str">
        <f>IF(AND(A144="",B144="",D144="",E144="",F144="",G144=""),"",IF(OR(A144="",B144="",D144="",G144="",AND(E144="",F144&lt;&gt;""),AND(E144&lt;&gt;"",F144="")),"INCOMPLETO",IFERROR(IF(OR(NOT(ISNUMBER(A144)),A144&lt;=0,A144&lt;&gt;INT(A144),COUNTIF(Colaboradores!$A$6:$A$200,B144)&lt;&gt;1,C144="",COUNTIFS($A$6:$A$300,A144,$B$6:$B$300,B144)&lt;&gt;1,NOT(ISNUMBER(D144)),D144&lt;0,D144&gt;=1,NOT(ISNUMBER(G144)),G144&lt;0,G144&gt;=1,AND(E144&lt;&gt;"",OR(NOT(ISNUMBER(E144)),E144&lt;0,E144&gt;=1,NOT(ISNUMBER(F144)),F144&lt;0,F144&gt;=1,MOD(E144-D144,1)&gt;MOD(G144-D144,1),MOD(F144-D144,1)&gt;MOD(G144-D144,1),MOD(F144-D144,1)&lt;MOD(E144-D144,1))),NOT(ISNUMBER(IFERROR(IF(COUNTIFS(Colaboradores!$A$6:$A$200,B144,Colaboradores!$F$6:$F$200,"")=1,Configuracoes!$B$7,VLOOKUP(B144,Colaboradores!$A$6:$F$200,6,FALSE)),0))),IFERROR(IF(COUNTIFS(Colaboradores!$A$6:$A$200,B144,Colaboradores!$F$6:$F$200,"")=1,Configuracoes!$B$7,VLOOKUP(B144,Colaboradores!$A$6:$F$200,6,FALSE)),0)&lt;0),"VERIFICAR","OK"),"VERIFICAR")))</f>
        <v/>
      </c>
      <c r="O144" s="6"/>
      <c r="P144" s="15" t="str">
        <f>IF(N144&lt;&gt;"OK","",MAX(0,I144-SUMIFS(Apontamentos!$M$6:$M$400,Apontamentos!$A$6:$A$400,A144,Apontamentos!$B$6:$B$400,B144)))</f>
        <v/>
      </c>
    </row>
    <row r="145">
      <c r="A145" s="9"/>
      <c r="B145" s="6"/>
      <c r="C145" s="10" t="str">
        <f>IF(B145="","",IFERROR(VLOOKUP(B145,Colaboradores!$A$6:$B$200,2,FALSE),""))</f>
        <v/>
      </c>
      <c r="D145" s="11"/>
      <c r="E145" s="11"/>
      <c r="F145" s="11"/>
      <c r="G145" s="11"/>
      <c r="H145" s="12" t="str">
        <f t="shared" si="1"/>
        <v/>
      </c>
      <c r="I145" s="12" t="str">
        <f t="shared" si="2"/>
        <v/>
      </c>
      <c r="J145" s="12" t="str">
        <f>IF(N145&lt;&gt;"OK","",IF(COUNTIFS(Colaboradores!$A$6:$A$200,B145,Colaboradores!$F$6:$F$200,"")=1,Configuracoes!$B$7,VLOOKUP(B145,Colaboradores!$A$6:$F$200,6,FALSE)))</f>
        <v/>
      </c>
      <c r="K145" s="12" t="str">
        <f t="shared" si="3"/>
        <v/>
      </c>
      <c r="L145" s="12" t="str">
        <f t="shared" si="4"/>
        <v/>
      </c>
      <c r="M145" s="12" t="str">
        <f t="shared" si="5"/>
        <v/>
      </c>
      <c r="N145" s="10" t="str">
        <f>IF(AND(A145="",B145="",D145="",E145="",F145="",G145=""),"",IF(OR(A145="",B145="",D145="",G145="",AND(E145="",F145&lt;&gt;""),AND(E145&lt;&gt;"",F145="")),"INCOMPLETO",IFERROR(IF(OR(NOT(ISNUMBER(A145)),A145&lt;=0,A145&lt;&gt;INT(A145),COUNTIF(Colaboradores!$A$6:$A$200,B145)&lt;&gt;1,C145="",COUNTIFS($A$6:$A$300,A145,$B$6:$B$300,B145)&lt;&gt;1,NOT(ISNUMBER(D145)),D145&lt;0,D145&gt;=1,NOT(ISNUMBER(G145)),G145&lt;0,G145&gt;=1,AND(E145&lt;&gt;"",OR(NOT(ISNUMBER(E145)),E145&lt;0,E145&gt;=1,NOT(ISNUMBER(F145)),F145&lt;0,F145&gt;=1,MOD(E145-D145,1)&gt;MOD(G145-D145,1),MOD(F145-D145,1)&gt;MOD(G145-D145,1),MOD(F145-D145,1)&lt;MOD(E145-D145,1))),NOT(ISNUMBER(IFERROR(IF(COUNTIFS(Colaboradores!$A$6:$A$200,B145,Colaboradores!$F$6:$F$200,"")=1,Configuracoes!$B$7,VLOOKUP(B145,Colaboradores!$A$6:$F$200,6,FALSE)),0))),IFERROR(IF(COUNTIFS(Colaboradores!$A$6:$A$200,B145,Colaboradores!$F$6:$F$200,"")=1,Configuracoes!$B$7,VLOOKUP(B145,Colaboradores!$A$6:$F$200,6,FALSE)),0)&lt;0),"VERIFICAR","OK"),"VERIFICAR")))</f>
        <v/>
      </c>
      <c r="O145" s="6"/>
      <c r="P145" s="15" t="str">
        <f>IF(N145&lt;&gt;"OK","",MAX(0,I145-SUMIFS(Apontamentos!$M$6:$M$400,Apontamentos!$A$6:$A$400,A145,Apontamentos!$B$6:$B$400,B145)))</f>
        <v/>
      </c>
    </row>
    <row r="146">
      <c r="A146" s="9"/>
      <c r="B146" s="6"/>
      <c r="C146" s="10" t="str">
        <f>IF(B146="","",IFERROR(VLOOKUP(B146,Colaboradores!$A$6:$B$200,2,FALSE),""))</f>
        <v/>
      </c>
      <c r="D146" s="11"/>
      <c r="E146" s="11"/>
      <c r="F146" s="11"/>
      <c r="G146" s="11"/>
      <c r="H146" s="12" t="str">
        <f t="shared" si="1"/>
        <v/>
      </c>
      <c r="I146" s="12" t="str">
        <f t="shared" si="2"/>
        <v/>
      </c>
      <c r="J146" s="12" t="str">
        <f>IF(N146&lt;&gt;"OK","",IF(COUNTIFS(Colaboradores!$A$6:$A$200,B146,Colaboradores!$F$6:$F$200,"")=1,Configuracoes!$B$7,VLOOKUP(B146,Colaboradores!$A$6:$F$200,6,FALSE)))</f>
        <v/>
      </c>
      <c r="K146" s="12" t="str">
        <f t="shared" si="3"/>
        <v/>
      </c>
      <c r="L146" s="12" t="str">
        <f t="shared" si="4"/>
        <v/>
      </c>
      <c r="M146" s="12" t="str">
        <f t="shared" si="5"/>
        <v/>
      </c>
      <c r="N146" s="10" t="str">
        <f>IF(AND(A146="",B146="",D146="",E146="",F146="",G146=""),"",IF(OR(A146="",B146="",D146="",G146="",AND(E146="",F146&lt;&gt;""),AND(E146&lt;&gt;"",F146="")),"INCOMPLETO",IFERROR(IF(OR(NOT(ISNUMBER(A146)),A146&lt;=0,A146&lt;&gt;INT(A146),COUNTIF(Colaboradores!$A$6:$A$200,B146)&lt;&gt;1,C146="",COUNTIFS($A$6:$A$300,A146,$B$6:$B$300,B146)&lt;&gt;1,NOT(ISNUMBER(D146)),D146&lt;0,D146&gt;=1,NOT(ISNUMBER(G146)),G146&lt;0,G146&gt;=1,AND(E146&lt;&gt;"",OR(NOT(ISNUMBER(E146)),E146&lt;0,E146&gt;=1,NOT(ISNUMBER(F146)),F146&lt;0,F146&gt;=1,MOD(E146-D146,1)&gt;MOD(G146-D146,1),MOD(F146-D146,1)&gt;MOD(G146-D146,1),MOD(F146-D146,1)&lt;MOD(E146-D146,1))),NOT(ISNUMBER(IFERROR(IF(COUNTIFS(Colaboradores!$A$6:$A$200,B146,Colaboradores!$F$6:$F$200,"")=1,Configuracoes!$B$7,VLOOKUP(B146,Colaboradores!$A$6:$F$200,6,FALSE)),0))),IFERROR(IF(COUNTIFS(Colaboradores!$A$6:$A$200,B146,Colaboradores!$F$6:$F$200,"")=1,Configuracoes!$B$7,VLOOKUP(B146,Colaboradores!$A$6:$F$200,6,FALSE)),0)&lt;0),"VERIFICAR","OK"),"VERIFICAR")))</f>
        <v/>
      </c>
      <c r="O146" s="6"/>
      <c r="P146" s="15" t="str">
        <f>IF(N146&lt;&gt;"OK","",MAX(0,I146-SUMIFS(Apontamentos!$M$6:$M$400,Apontamentos!$A$6:$A$400,A146,Apontamentos!$B$6:$B$400,B146)))</f>
        <v/>
      </c>
    </row>
    <row r="147">
      <c r="A147" s="9"/>
      <c r="B147" s="6"/>
      <c r="C147" s="10" t="str">
        <f>IF(B147="","",IFERROR(VLOOKUP(B147,Colaboradores!$A$6:$B$200,2,FALSE),""))</f>
        <v/>
      </c>
      <c r="D147" s="11"/>
      <c r="E147" s="11"/>
      <c r="F147" s="11"/>
      <c r="G147" s="11"/>
      <c r="H147" s="12" t="str">
        <f t="shared" si="1"/>
        <v/>
      </c>
      <c r="I147" s="12" t="str">
        <f t="shared" si="2"/>
        <v/>
      </c>
      <c r="J147" s="12" t="str">
        <f>IF(N147&lt;&gt;"OK","",IF(COUNTIFS(Colaboradores!$A$6:$A$200,B147,Colaboradores!$F$6:$F$200,"")=1,Configuracoes!$B$7,VLOOKUP(B147,Colaboradores!$A$6:$F$200,6,FALSE)))</f>
        <v/>
      </c>
      <c r="K147" s="12" t="str">
        <f t="shared" si="3"/>
        <v/>
      </c>
      <c r="L147" s="12" t="str">
        <f t="shared" si="4"/>
        <v/>
      </c>
      <c r="M147" s="12" t="str">
        <f t="shared" si="5"/>
        <v/>
      </c>
      <c r="N147" s="10" t="str">
        <f>IF(AND(A147="",B147="",D147="",E147="",F147="",G147=""),"",IF(OR(A147="",B147="",D147="",G147="",AND(E147="",F147&lt;&gt;""),AND(E147&lt;&gt;"",F147="")),"INCOMPLETO",IFERROR(IF(OR(NOT(ISNUMBER(A147)),A147&lt;=0,A147&lt;&gt;INT(A147),COUNTIF(Colaboradores!$A$6:$A$200,B147)&lt;&gt;1,C147="",COUNTIFS($A$6:$A$300,A147,$B$6:$B$300,B147)&lt;&gt;1,NOT(ISNUMBER(D147)),D147&lt;0,D147&gt;=1,NOT(ISNUMBER(G147)),G147&lt;0,G147&gt;=1,AND(E147&lt;&gt;"",OR(NOT(ISNUMBER(E147)),E147&lt;0,E147&gt;=1,NOT(ISNUMBER(F147)),F147&lt;0,F147&gt;=1,MOD(E147-D147,1)&gt;MOD(G147-D147,1),MOD(F147-D147,1)&gt;MOD(G147-D147,1),MOD(F147-D147,1)&lt;MOD(E147-D147,1))),NOT(ISNUMBER(IFERROR(IF(COUNTIFS(Colaboradores!$A$6:$A$200,B147,Colaboradores!$F$6:$F$200,"")=1,Configuracoes!$B$7,VLOOKUP(B147,Colaboradores!$A$6:$F$200,6,FALSE)),0))),IFERROR(IF(COUNTIFS(Colaboradores!$A$6:$A$200,B147,Colaboradores!$F$6:$F$200,"")=1,Configuracoes!$B$7,VLOOKUP(B147,Colaboradores!$A$6:$F$200,6,FALSE)),0)&lt;0),"VERIFICAR","OK"),"VERIFICAR")))</f>
        <v/>
      </c>
      <c r="O147" s="6"/>
      <c r="P147" s="15" t="str">
        <f>IF(N147&lt;&gt;"OK","",MAX(0,I147-SUMIFS(Apontamentos!$M$6:$M$400,Apontamentos!$A$6:$A$400,A147,Apontamentos!$B$6:$B$400,B147)))</f>
        <v/>
      </c>
    </row>
    <row r="148">
      <c r="A148" s="9"/>
      <c r="B148" s="6"/>
      <c r="C148" s="10" t="str">
        <f>IF(B148="","",IFERROR(VLOOKUP(B148,Colaboradores!$A$6:$B$200,2,FALSE),""))</f>
        <v/>
      </c>
      <c r="D148" s="11"/>
      <c r="E148" s="11"/>
      <c r="F148" s="11"/>
      <c r="G148" s="11"/>
      <c r="H148" s="12" t="str">
        <f t="shared" si="1"/>
        <v/>
      </c>
      <c r="I148" s="12" t="str">
        <f t="shared" si="2"/>
        <v/>
      </c>
      <c r="J148" s="12" t="str">
        <f>IF(N148&lt;&gt;"OK","",IF(COUNTIFS(Colaboradores!$A$6:$A$200,B148,Colaboradores!$F$6:$F$200,"")=1,Configuracoes!$B$7,VLOOKUP(B148,Colaboradores!$A$6:$F$200,6,FALSE)))</f>
        <v/>
      </c>
      <c r="K148" s="12" t="str">
        <f t="shared" si="3"/>
        <v/>
      </c>
      <c r="L148" s="12" t="str">
        <f t="shared" si="4"/>
        <v/>
      </c>
      <c r="M148" s="12" t="str">
        <f t="shared" si="5"/>
        <v/>
      </c>
      <c r="N148" s="10" t="str">
        <f>IF(AND(A148="",B148="",D148="",E148="",F148="",G148=""),"",IF(OR(A148="",B148="",D148="",G148="",AND(E148="",F148&lt;&gt;""),AND(E148&lt;&gt;"",F148="")),"INCOMPLETO",IFERROR(IF(OR(NOT(ISNUMBER(A148)),A148&lt;=0,A148&lt;&gt;INT(A148),COUNTIF(Colaboradores!$A$6:$A$200,B148)&lt;&gt;1,C148="",COUNTIFS($A$6:$A$300,A148,$B$6:$B$300,B148)&lt;&gt;1,NOT(ISNUMBER(D148)),D148&lt;0,D148&gt;=1,NOT(ISNUMBER(G148)),G148&lt;0,G148&gt;=1,AND(E148&lt;&gt;"",OR(NOT(ISNUMBER(E148)),E148&lt;0,E148&gt;=1,NOT(ISNUMBER(F148)),F148&lt;0,F148&gt;=1,MOD(E148-D148,1)&gt;MOD(G148-D148,1),MOD(F148-D148,1)&gt;MOD(G148-D148,1),MOD(F148-D148,1)&lt;MOD(E148-D148,1))),NOT(ISNUMBER(IFERROR(IF(COUNTIFS(Colaboradores!$A$6:$A$200,B148,Colaboradores!$F$6:$F$200,"")=1,Configuracoes!$B$7,VLOOKUP(B148,Colaboradores!$A$6:$F$200,6,FALSE)),0))),IFERROR(IF(COUNTIFS(Colaboradores!$A$6:$A$200,B148,Colaboradores!$F$6:$F$200,"")=1,Configuracoes!$B$7,VLOOKUP(B148,Colaboradores!$A$6:$F$200,6,FALSE)),0)&lt;0),"VERIFICAR","OK"),"VERIFICAR")))</f>
        <v/>
      </c>
      <c r="O148" s="6"/>
      <c r="P148" s="15" t="str">
        <f>IF(N148&lt;&gt;"OK","",MAX(0,I148-SUMIFS(Apontamentos!$M$6:$M$400,Apontamentos!$A$6:$A$400,A148,Apontamentos!$B$6:$B$400,B148)))</f>
        <v/>
      </c>
    </row>
    <row r="149">
      <c r="A149" s="9"/>
      <c r="B149" s="6"/>
      <c r="C149" s="10" t="str">
        <f>IF(B149="","",IFERROR(VLOOKUP(B149,Colaboradores!$A$6:$B$200,2,FALSE),""))</f>
        <v/>
      </c>
      <c r="D149" s="11"/>
      <c r="E149" s="11"/>
      <c r="F149" s="11"/>
      <c r="G149" s="11"/>
      <c r="H149" s="12" t="str">
        <f t="shared" si="1"/>
        <v/>
      </c>
      <c r="I149" s="12" t="str">
        <f t="shared" si="2"/>
        <v/>
      </c>
      <c r="J149" s="12" t="str">
        <f>IF(N149&lt;&gt;"OK","",IF(COUNTIFS(Colaboradores!$A$6:$A$200,B149,Colaboradores!$F$6:$F$200,"")=1,Configuracoes!$B$7,VLOOKUP(B149,Colaboradores!$A$6:$F$200,6,FALSE)))</f>
        <v/>
      </c>
      <c r="K149" s="12" t="str">
        <f t="shared" si="3"/>
        <v/>
      </c>
      <c r="L149" s="12" t="str">
        <f t="shared" si="4"/>
        <v/>
      </c>
      <c r="M149" s="12" t="str">
        <f t="shared" si="5"/>
        <v/>
      </c>
      <c r="N149" s="10" t="str">
        <f>IF(AND(A149="",B149="",D149="",E149="",F149="",G149=""),"",IF(OR(A149="",B149="",D149="",G149="",AND(E149="",F149&lt;&gt;""),AND(E149&lt;&gt;"",F149="")),"INCOMPLETO",IFERROR(IF(OR(NOT(ISNUMBER(A149)),A149&lt;=0,A149&lt;&gt;INT(A149),COUNTIF(Colaboradores!$A$6:$A$200,B149)&lt;&gt;1,C149="",COUNTIFS($A$6:$A$300,A149,$B$6:$B$300,B149)&lt;&gt;1,NOT(ISNUMBER(D149)),D149&lt;0,D149&gt;=1,NOT(ISNUMBER(G149)),G149&lt;0,G149&gt;=1,AND(E149&lt;&gt;"",OR(NOT(ISNUMBER(E149)),E149&lt;0,E149&gt;=1,NOT(ISNUMBER(F149)),F149&lt;0,F149&gt;=1,MOD(E149-D149,1)&gt;MOD(G149-D149,1),MOD(F149-D149,1)&gt;MOD(G149-D149,1),MOD(F149-D149,1)&lt;MOD(E149-D149,1))),NOT(ISNUMBER(IFERROR(IF(COUNTIFS(Colaboradores!$A$6:$A$200,B149,Colaboradores!$F$6:$F$200,"")=1,Configuracoes!$B$7,VLOOKUP(B149,Colaboradores!$A$6:$F$200,6,FALSE)),0))),IFERROR(IF(COUNTIFS(Colaboradores!$A$6:$A$200,B149,Colaboradores!$F$6:$F$200,"")=1,Configuracoes!$B$7,VLOOKUP(B149,Colaboradores!$A$6:$F$200,6,FALSE)),0)&lt;0),"VERIFICAR","OK"),"VERIFICAR")))</f>
        <v/>
      </c>
      <c r="O149" s="6"/>
      <c r="P149" s="15" t="str">
        <f>IF(N149&lt;&gt;"OK","",MAX(0,I149-SUMIFS(Apontamentos!$M$6:$M$400,Apontamentos!$A$6:$A$400,A149,Apontamentos!$B$6:$B$400,B149)))</f>
        <v/>
      </c>
    </row>
    <row r="150">
      <c r="A150" s="9"/>
      <c r="B150" s="6"/>
      <c r="C150" s="10" t="str">
        <f>IF(B150="","",IFERROR(VLOOKUP(B150,Colaboradores!$A$6:$B$200,2,FALSE),""))</f>
        <v/>
      </c>
      <c r="D150" s="11"/>
      <c r="E150" s="11"/>
      <c r="F150" s="11"/>
      <c r="G150" s="11"/>
      <c r="H150" s="12" t="str">
        <f t="shared" si="1"/>
        <v/>
      </c>
      <c r="I150" s="12" t="str">
        <f t="shared" si="2"/>
        <v/>
      </c>
      <c r="J150" s="12" t="str">
        <f>IF(N150&lt;&gt;"OK","",IF(COUNTIFS(Colaboradores!$A$6:$A$200,B150,Colaboradores!$F$6:$F$200,"")=1,Configuracoes!$B$7,VLOOKUP(B150,Colaboradores!$A$6:$F$200,6,FALSE)))</f>
        <v/>
      </c>
      <c r="K150" s="12" t="str">
        <f t="shared" si="3"/>
        <v/>
      </c>
      <c r="L150" s="12" t="str">
        <f t="shared" si="4"/>
        <v/>
      </c>
      <c r="M150" s="12" t="str">
        <f t="shared" si="5"/>
        <v/>
      </c>
      <c r="N150" s="10" t="str">
        <f>IF(AND(A150="",B150="",D150="",E150="",F150="",G150=""),"",IF(OR(A150="",B150="",D150="",G150="",AND(E150="",F150&lt;&gt;""),AND(E150&lt;&gt;"",F150="")),"INCOMPLETO",IFERROR(IF(OR(NOT(ISNUMBER(A150)),A150&lt;=0,A150&lt;&gt;INT(A150),COUNTIF(Colaboradores!$A$6:$A$200,B150)&lt;&gt;1,C150="",COUNTIFS($A$6:$A$300,A150,$B$6:$B$300,B150)&lt;&gt;1,NOT(ISNUMBER(D150)),D150&lt;0,D150&gt;=1,NOT(ISNUMBER(G150)),G150&lt;0,G150&gt;=1,AND(E150&lt;&gt;"",OR(NOT(ISNUMBER(E150)),E150&lt;0,E150&gt;=1,NOT(ISNUMBER(F150)),F150&lt;0,F150&gt;=1,MOD(E150-D150,1)&gt;MOD(G150-D150,1),MOD(F150-D150,1)&gt;MOD(G150-D150,1),MOD(F150-D150,1)&lt;MOD(E150-D150,1))),NOT(ISNUMBER(IFERROR(IF(COUNTIFS(Colaboradores!$A$6:$A$200,B150,Colaboradores!$F$6:$F$200,"")=1,Configuracoes!$B$7,VLOOKUP(B150,Colaboradores!$A$6:$F$200,6,FALSE)),0))),IFERROR(IF(COUNTIFS(Colaboradores!$A$6:$A$200,B150,Colaboradores!$F$6:$F$200,"")=1,Configuracoes!$B$7,VLOOKUP(B150,Colaboradores!$A$6:$F$200,6,FALSE)),0)&lt;0),"VERIFICAR","OK"),"VERIFICAR")))</f>
        <v/>
      </c>
      <c r="O150" s="6"/>
      <c r="P150" s="15" t="str">
        <f>IF(N150&lt;&gt;"OK","",MAX(0,I150-SUMIFS(Apontamentos!$M$6:$M$400,Apontamentos!$A$6:$A$400,A150,Apontamentos!$B$6:$B$400,B150)))</f>
        <v/>
      </c>
    </row>
    <row r="151">
      <c r="A151" s="9"/>
      <c r="B151" s="6"/>
      <c r="C151" s="10" t="str">
        <f>IF(B151="","",IFERROR(VLOOKUP(B151,Colaboradores!$A$6:$B$200,2,FALSE),""))</f>
        <v/>
      </c>
      <c r="D151" s="11"/>
      <c r="E151" s="11"/>
      <c r="F151" s="11"/>
      <c r="G151" s="11"/>
      <c r="H151" s="12" t="str">
        <f t="shared" si="1"/>
        <v/>
      </c>
      <c r="I151" s="12" t="str">
        <f t="shared" si="2"/>
        <v/>
      </c>
      <c r="J151" s="12" t="str">
        <f>IF(N151&lt;&gt;"OK","",IF(COUNTIFS(Colaboradores!$A$6:$A$200,B151,Colaboradores!$F$6:$F$200,"")=1,Configuracoes!$B$7,VLOOKUP(B151,Colaboradores!$A$6:$F$200,6,FALSE)))</f>
        <v/>
      </c>
      <c r="K151" s="12" t="str">
        <f t="shared" si="3"/>
        <v/>
      </c>
      <c r="L151" s="12" t="str">
        <f t="shared" si="4"/>
        <v/>
      </c>
      <c r="M151" s="12" t="str">
        <f t="shared" si="5"/>
        <v/>
      </c>
      <c r="N151" s="10" t="str">
        <f>IF(AND(A151="",B151="",D151="",E151="",F151="",G151=""),"",IF(OR(A151="",B151="",D151="",G151="",AND(E151="",F151&lt;&gt;""),AND(E151&lt;&gt;"",F151="")),"INCOMPLETO",IFERROR(IF(OR(NOT(ISNUMBER(A151)),A151&lt;=0,A151&lt;&gt;INT(A151),COUNTIF(Colaboradores!$A$6:$A$200,B151)&lt;&gt;1,C151="",COUNTIFS($A$6:$A$300,A151,$B$6:$B$300,B151)&lt;&gt;1,NOT(ISNUMBER(D151)),D151&lt;0,D151&gt;=1,NOT(ISNUMBER(G151)),G151&lt;0,G151&gt;=1,AND(E151&lt;&gt;"",OR(NOT(ISNUMBER(E151)),E151&lt;0,E151&gt;=1,NOT(ISNUMBER(F151)),F151&lt;0,F151&gt;=1,MOD(E151-D151,1)&gt;MOD(G151-D151,1),MOD(F151-D151,1)&gt;MOD(G151-D151,1),MOD(F151-D151,1)&lt;MOD(E151-D151,1))),NOT(ISNUMBER(IFERROR(IF(COUNTIFS(Colaboradores!$A$6:$A$200,B151,Colaboradores!$F$6:$F$200,"")=1,Configuracoes!$B$7,VLOOKUP(B151,Colaboradores!$A$6:$F$200,6,FALSE)),0))),IFERROR(IF(COUNTIFS(Colaboradores!$A$6:$A$200,B151,Colaboradores!$F$6:$F$200,"")=1,Configuracoes!$B$7,VLOOKUP(B151,Colaboradores!$A$6:$F$200,6,FALSE)),0)&lt;0),"VERIFICAR","OK"),"VERIFICAR")))</f>
        <v/>
      </c>
      <c r="O151" s="6"/>
      <c r="P151" s="15" t="str">
        <f>IF(N151&lt;&gt;"OK","",MAX(0,I151-SUMIFS(Apontamentos!$M$6:$M$400,Apontamentos!$A$6:$A$400,A151,Apontamentos!$B$6:$B$400,B151)))</f>
        <v/>
      </c>
    </row>
    <row r="152">
      <c r="A152" s="9"/>
      <c r="B152" s="6"/>
      <c r="C152" s="10" t="str">
        <f>IF(B152="","",IFERROR(VLOOKUP(B152,Colaboradores!$A$6:$B$200,2,FALSE),""))</f>
        <v/>
      </c>
      <c r="D152" s="11"/>
      <c r="E152" s="11"/>
      <c r="F152" s="11"/>
      <c r="G152" s="11"/>
      <c r="H152" s="12" t="str">
        <f t="shared" si="1"/>
        <v/>
      </c>
      <c r="I152" s="12" t="str">
        <f t="shared" si="2"/>
        <v/>
      </c>
      <c r="J152" s="12" t="str">
        <f>IF(N152&lt;&gt;"OK","",IF(COUNTIFS(Colaboradores!$A$6:$A$200,B152,Colaboradores!$F$6:$F$200,"")=1,Configuracoes!$B$7,VLOOKUP(B152,Colaboradores!$A$6:$F$200,6,FALSE)))</f>
        <v/>
      </c>
      <c r="K152" s="12" t="str">
        <f t="shared" si="3"/>
        <v/>
      </c>
      <c r="L152" s="12" t="str">
        <f t="shared" si="4"/>
        <v/>
      </c>
      <c r="M152" s="12" t="str">
        <f t="shared" si="5"/>
        <v/>
      </c>
      <c r="N152" s="10" t="str">
        <f>IF(AND(A152="",B152="",D152="",E152="",F152="",G152=""),"",IF(OR(A152="",B152="",D152="",G152="",AND(E152="",F152&lt;&gt;""),AND(E152&lt;&gt;"",F152="")),"INCOMPLETO",IFERROR(IF(OR(NOT(ISNUMBER(A152)),A152&lt;=0,A152&lt;&gt;INT(A152),COUNTIF(Colaboradores!$A$6:$A$200,B152)&lt;&gt;1,C152="",COUNTIFS($A$6:$A$300,A152,$B$6:$B$300,B152)&lt;&gt;1,NOT(ISNUMBER(D152)),D152&lt;0,D152&gt;=1,NOT(ISNUMBER(G152)),G152&lt;0,G152&gt;=1,AND(E152&lt;&gt;"",OR(NOT(ISNUMBER(E152)),E152&lt;0,E152&gt;=1,NOT(ISNUMBER(F152)),F152&lt;0,F152&gt;=1,MOD(E152-D152,1)&gt;MOD(G152-D152,1),MOD(F152-D152,1)&gt;MOD(G152-D152,1),MOD(F152-D152,1)&lt;MOD(E152-D152,1))),NOT(ISNUMBER(IFERROR(IF(COUNTIFS(Colaboradores!$A$6:$A$200,B152,Colaboradores!$F$6:$F$200,"")=1,Configuracoes!$B$7,VLOOKUP(B152,Colaboradores!$A$6:$F$200,6,FALSE)),0))),IFERROR(IF(COUNTIFS(Colaboradores!$A$6:$A$200,B152,Colaboradores!$F$6:$F$200,"")=1,Configuracoes!$B$7,VLOOKUP(B152,Colaboradores!$A$6:$F$200,6,FALSE)),0)&lt;0),"VERIFICAR","OK"),"VERIFICAR")))</f>
        <v/>
      </c>
      <c r="O152" s="6"/>
      <c r="P152" s="15" t="str">
        <f>IF(N152&lt;&gt;"OK","",MAX(0,I152-SUMIFS(Apontamentos!$M$6:$M$400,Apontamentos!$A$6:$A$400,A152,Apontamentos!$B$6:$B$400,B152)))</f>
        <v/>
      </c>
    </row>
    <row r="153">
      <c r="A153" s="9"/>
      <c r="B153" s="6"/>
      <c r="C153" s="10" t="str">
        <f>IF(B153="","",IFERROR(VLOOKUP(B153,Colaboradores!$A$6:$B$200,2,FALSE),""))</f>
        <v/>
      </c>
      <c r="D153" s="11"/>
      <c r="E153" s="11"/>
      <c r="F153" s="11"/>
      <c r="G153" s="11"/>
      <c r="H153" s="12" t="str">
        <f t="shared" si="1"/>
        <v/>
      </c>
      <c r="I153" s="12" t="str">
        <f t="shared" si="2"/>
        <v/>
      </c>
      <c r="J153" s="12" t="str">
        <f>IF(N153&lt;&gt;"OK","",IF(COUNTIFS(Colaboradores!$A$6:$A$200,B153,Colaboradores!$F$6:$F$200,"")=1,Configuracoes!$B$7,VLOOKUP(B153,Colaboradores!$A$6:$F$200,6,FALSE)))</f>
        <v/>
      </c>
      <c r="K153" s="12" t="str">
        <f t="shared" si="3"/>
        <v/>
      </c>
      <c r="L153" s="12" t="str">
        <f t="shared" si="4"/>
        <v/>
      </c>
      <c r="M153" s="12" t="str">
        <f t="shared" si="5"/>
        <v/>
      </c>
      <c r="N153" s="10" t="str">
        <f>IF(AND(A153="",B153="",D153="",E153="",F153="",G153=""),"",IF(OR(A153="",B153="",D153="",G153="",AND(E153="",F153&lt;&gt;""),AND(E153&lt;&gt;"",F153="")),"INCOMPLETO",IFERROR(IF(OR(NOT(ISNUMBER(A153)),A153&lt;=0,A153&lt;&gt;INT(A153),COUNTIF(Colaboradores!$A$6:$A$200,B153)&lt;&gt;1,C153="",COUNTIFS($A$6:$A$300,A153,$B$6:$B$300,B153)&lt;&gt;1,NOT(ISNUMBER(D153)),D153&lt;0,D153&gt;=1,NOT(ISNUMBER(G153)),G153&lt;0,G153&gt;=1,AND(E153&lt;&gt;"",OR(NOT(ISNUMBER(E153)),E153&lt;0,E153&gt;=1,NOT(ISNUMBER(F153)),F153&lt;0,F153&gt;=1,MOD(E153-D153,1)&gt;MOD(G153-D153,1),MOD(F153-D153,1)&gt;MOD(G153-D153,1),MOD(F153-D153,1)&lt;MOD(E153-D153,1))),NOT(ISNUMBER(IFERROR(IF(COUNTIFS(Colaboradores!$A$6:$A$200,B153,Colaboradores!$F$6:$F$200,"")=1,Configuracoes!$B$7,VLOOKUP(B153,Colaboradores!$A$6:$F$200,6,FALSE)),0))),IFERROR(IF(COUNTIFS(Colaboradores!$A$6:$A$200,B153,Colaboradores!$F$6:$F$200,"")=1,Configuracoes!$B$7,VLOOKUP(B153,Colaboradores!$A$6:$F$200,6,FALSE)),0)&lt;0),"VERIFICAR","OK"),"VERIFICAR")))</f>
        <v/>
      </c>
      <c r="O153" s="6"/>
      <c r="P153" s="15" t="str">
        <f>IF(N153&lt;&gt;"OK","",MAX(0,I153-SUMIFS(Apontamentos!$M$6:$M$400,Apontamentos!$A$6:$A$400,A153,Apontamentos!$B$6:$B$400,B153)))</f>
        <v/>
      </c>
    </row>
    <row r="154">
      <c r="A154" s="9"/>
      <c r="B154" s="6"/>
      <c r="C154" s="10" t="str">
        <f>IF(B154="","",IFERROR(VLOOKUP(B154,Colaboradores!$A$6:$B$200,2,FALSE),""))</f>
        <v/>
      </c>
      <c r="D154" s="11"/>
      <c r="E154" s="11"/>
      <c r="F154" s="11"/>
      <c r="G154" s="11"/>
      <c r="H154" s="12" t="str">
        <f t="shared" si="1"/>
        <v/>
      </c>
      <c r="I154" s="12" t="str">
        <f t="shared" si="2"/>
        <v/>
      </c>
      <c r="J154" s="12" t="str">
        <f>IF(N154&lt;&gt;"OK","",IF(COUNTIFS(Colaboradores!$A$6:$A$200,B154,Colaboradores!$F$6:$F$200,"")=1,Configuracoes!$B$7,VLOOKUP(B154,Colaboradores!$A$6:$F$200,6,FALSE)))</f>
        <v/>
      </c>
      <c r="K154" s="12" t="str">
        <f t="shared" si="3"/>
        <v/>
      </c>
      <c r="L154" s="12" t="str">
        <f t="shared" si="4"/>
        <v/>
      </c>
      <c r="M154" s="12" t="str">
        <f t="shared" si="5"/>
        <v/>
      </c>
      <c r="N154" s="10" t="str">
        <f>IF(AND(A154="",B154="",D154="",E154="",F154="",G154=""),"",IF(OR(A154="",B154="",D154="",G154="",AND(E154="",F154&lt;&gt;""),AND(E154&lt;&gt;"",F154="")),"INCOMPLETO",IFERROR(IF(OR(NOT(ISNUMBER(A154)),A154&lt;=0,A154&lt;&gt;INT(A154),COUNTIF(Colaboradores!$A$6:$A$200,B154)&lt;&gt;1,C154="",COUNTIFS($A$6:$A$300,A154,$B$6:$B$300,B154)&lt;&gt;1,NOT(ISNUMBER(D154)),D154&lt;0,D154&gt;=1,NOT(ISNUMBER(G154)),G154&lt;0,G154&gt;=1,AND(E154&lt;&gt;"",OR(NOT(ISNUMBER(E154)),E154&lt;0,E154&gt;=1,NOT(ISNUMBER(F154)),F154&lt;0,F154&gt;=1,MOD(E154-D154,1)&gt;MOD(G154-D154,1),MOD(F154-D154,1)&gt;MOD(G154-D154,1),MOD(F154-D154,1)&lt;MOD(E154-D154,1))),NOT(ISNUMBER(IFERROR(IF(COUNTIFS(Colaboradores!$A$6:$A$200,B154,Colaboradores!$F$6:$F$200,"")=1,Configuracoes!$B$7,VLOOKUP(B154,Colaboradores!$A$6:$F$200,6,FALSE)),0))),IFERROR(IF(COUNTIFS(Colaboradores!$A$6:$A$200,B154,Colaboradores!$F$6:$F$200,"")=1,Configuracoes!$B$7,VLOOKUP(B154,Colaboradores!$A$6:$F$200,6,FALSE)),0)&lt;0),"VERIFICAR","OK"),"VERIFICAR")))</f>
        <v/>
      </c>
      <c r="O154" s="6"/>
      <c r="P154" s="15" t="str">
        <f>IF(N154&lt;&gt;"OK","",MAX(0,I154-SUMIFS(Apontamentos!$M$6:$M$400,Apontamentos!$A$6:$A$400,A154,Apontamentos!$B$6:$B$400,B154)))</f>
        <v/>
      </c>
    </row>
    <row r="155">
      <c r="A155" s="9"/>
      <c r="B155" s="6"/>
      <c r="C155" s="10" t="str">
        <f>IF(B155="","",IFERROR(VLOOKUP(B155,Colaboradores!$A$6:$B$200,2,FALSE),""))</f>
        <v/>
      </c>
      <c r="D155" s="11"/>
      <c r="E155" s="11"/>
      <c r="F155" s="11"/>
      <c r="G155" s="11"/>
      <c r="H155" s="12" t="str">
        <f t="shared" si="1"/>
        <v/>
      </c>
      <c r="I155" s="12" t="str">
        <f t="shared" si="2"/>
        <v/>
      </c>
      <c r="J155" s="12" t="str">
        <f>IF(N155&lt;&gt;"OK","",IF(COUNTIFS(Colaboradores!$A$6:$A$200,B155,Colaboradores!$F$6:$F$200,"")=1,Configuracoes!$B$7,VLOOKUP(B155,Colaboradores!$A$6:$F$200,6,FALSE)))</f>
        <v/>
      </c>
      <c r="K155" s="12" t="str">
        <f t="shared" si="3"/>
        <v/>
      </c>
      <c r="L155" s="12" t="str">
        <f t="shared" si="4"/>
        <v/>
      </c>
      <c r="M155" s="12" t="str">
        <f t="shared" si="5"/>
        <v/>
      </c>
      <c r="N155" s="10" t="str">
        <f>IF(AND(A155="",B155="",D155="",E155="",F155="",G155=""),"",IF(OR(A155="",B155="",D155="",G155="",AND(E155="",F155&lt;&gt;""),AND(E155&lt;&gt;"",F155="")),"INCOMPLETO",IFERROR(IF(OR(NOT(ISNUMBER(A155)),A155&lt;=0,A155&lt;&gt;INT(A155),COUNTIF(Colaboradores!$A$6:$A$200,B155)&lt;&gt;1,C155="",COUNTIFS($A$6:$A$300,A155,$B$6:$B$300,B155)&lt;&gt;1,NOT(ISNUMBER(D155)),D155&lt;0,D155&gt;=1,NOT(ISNUMBER(G155)),G155&lt;0,G155&gt;=1,AND(E155&lt;&gt;"",OR(NOT(ISNUMBER(E155)),E155&lt;0,E155&gt;=1,NOT(ISNUMBER(F155)),F155&lt;0,F155&gt;=1,MOD(E155-D155,1)&gt;MOD(G155-D155,1),MOD(F155-D155,1)&gt;MOD(G155-D155,1),MOD(F155-D155,1)&lt;MOD(E155-D155,1))),NOT(ISNUMBER(IFERROR(IF(COUNTIFS(Colaboradores!$A$6:$A$200,B155,Colaboradores!$F$6:$F$200,"")=1,Configuracoes!$B$7,VLOOKUP(B155,Colaboradores!$A$6:$F$200,6,FALSE)),0))),IFERROR(IF(COUNTIFS(Colaboradores!$A$6:$A$200,B155,Colaboradores!$F$6:$F$200,"")=1,Configuracoes!$B$7,VLOOKUP(B155,Colaboradores!$A$6:$F$200,6,FALSE)),0)&lt;0),"VERIFICAR","OK"),"VERIFICAR")))</f>
        <v/>
      </c>
      <c r="O155" s="6"/>
      <c r="P155" s="15" t="str">
        <f>IF(N155&lt;&gt;"OK","",MAX(0,I155-SUMIFS(Apontamentos!$M$6:$M$400,Apontamentos!$A$6:$A$400,A155,Apontamentos!$B$6:$B$400,B155)))</f>
        <v/>
      </c>
    </row>
    <row r="156">
      <c r="A156" s="9"/>
      <c r="B156" s="6"/>
      <c r="C156" s="10" t="str">
        <f>IF(B156="","",IFERROR(VLOOKUP(B156,Colaboradores!$A$6:$B$200,2,FALSE),""))</f>
        <v/>
      </c>
      <c r="D156" s="11"/>
      <c r="E156" s="11"/>
      <c r="F156" s="11"/>
      <c r="G156" s="11"/>
      <c r="H156" s="12" t="str">
        <f t="shared" si="1"/>
        <v/>
      </c>
      <c r="I156" s="12" t="str">
        <f t="shared" si="2"/>
        <v/>
      </c>
      <c r="J156" s="12" t="str">
        <f>IF(N156&lt;&gt;"OK","",IF(COUNTIFS(Colaboradores!$A$6:$A$200,B156,Colaboradores!$F$6:$F$200,"")=1,Configuracoes!$B$7,VLOOKUP(B156,Colaboradores!$A$6:$F$200,6,FALSE)))</f>
        <v/>
      </c>
      <c r="K156" s="12" t="str">
        <f t="shared" si="3"/>
        <v/>
      </c>
      <c r="L156" s="12" t="str">
        <f t="shared" si="4"/>
        <v/>
      </c>
      <c r="M156" s="12" t="str">
        <f t="shared" si="5"/>
        <v/>
      </c>
      <c r="N156" s="10" t="str">
        <f>IF(AND(A156="",B156="",D156="",E156="",F156="",G156=""),"",IF(OR(A156="",B156="",D156="",G156="",AND(E156="",F156&lt;&gt;""),AND(E156&lt;&gt;"",F156="")),"INCOMPLETO",IFERROR(IF(OR(NOT(ISNUMBER(A156)),A156&lt;=0,A156&lt;&gt;INT(A156),COUNTIF(Colaboradores!$A$6:$A$200,B156)&lt;&gt;1,C156="",COUNTIFS($A$6:$A$300,A156,$B$6:$B$300,B156)&lt;&gt;1,NOT(ISNUMBER(D156)),D156&lt;0,D156&gt;=1,NOT(ISNUMBER(G156)),G156&lt;0,G156&gt;=1,AND(E156&lt;&gt;"",OR(NOT(ISNUMBER(E156)),E156&lt;0,E156&gt;=1,NOT(ISNUMBER(F156)),F156&lt;0,F156&gt;=1,MOD(E156-D156,1)&gt;MOD(G156-D156,1),MOD(F156-D156,1)&gt;MOD(G156-D156,1),MOD(F156-D156,1)&lt;MOD(E156-D156,1))),NOT(ISNUMBER(IFERROR(IF(COUNTIFS(Colaboradores!$A$6:$A$200,B156,Colaboradores!$F$6:$F$200,"")=1,Configuracoes!$B$7,VLOOKUP(B156,Colaboradores!$A$6:$F$200,6,FALSE)),0))),IFERROR(IF(COUNTIFS(Colaboradores!$A$6:$A$200,B156,Colaboradores!$F$6:$F$200,"")=1,Configuracoes!$B$7,VLOOKUP(B156,Colaboradores!$A$6:$F$200,6,FALSE)),0)&lt;0),"VERIFICAR","OK"),"VERIFICAR")))</f>
        <v/>
      </c>
      <c r="O156" s="6"/>
      <c r="P156" s="15" t="str">
        <f>IF(N156&lt;&gt;"OK","",MAX(0,I156-SUMIFS(Apontamentos!$M$6:$M$400,Apontamentos!$A$6:$A$400,A156,Apontamentos!$B$6:$B$400,B156)))</f>
        <v/>
      </c>
    </row>
    <row r="157">
      <c r="A157" s="9"/>
      <c r="B157" s="6"/>
      <c r="C157" s="10" t="str">
        <f>IF(B157="","",IFERROR(VLOOKUP(B157,Colaboradores!$A$6:$B$200,2,FALSE),""))</f>
        <v/>
      </c>
      <c r="D157" s="11"/>
      <c r="E157" s="11"/>
      <c r="F157" s="11"/>
      <c r="G157" s="11"/>
      <c r="H157" s="12" t="str">
        <f t="shared" si="1"/>
        <v/>
      </c>
      <c r="I157" s="12" t="str">
        <f t="shared" si="2"/>
        <v/>
      </c>
      <c r="J157" s="12" t="str">
        <f>IF(N157&lt;&gt;"OK","",IF(COUNTIFS(Colaboradores!$A$6:$A$200,B157,Colaboradores!$F$6:$F$200,"")=1,Configuracoes!$B$7,VLOOKUP(B157,Colaboradores!$A$6:$F$200,6,FALSE)))</f>
        <v/>
      </c>
      <c r="K157" s="12" t="str">
        <f t="shared" si="3"/>
        <v/>
      </c>
      <c r="L157" s="12" t="str">
        <f t="shared" si="4"/>
        <v/>
      </c>
      <c r="M157" s="12" t="str">
        <f t="shared" si="5"/>
        <v/>
      </c>
      <c r="N157" s="10" t="str">
        <f>IF(AND(A157="",B157="",D157="",E157="",F157="",G157=""),"",IF(OR(A157="",B157="",D157="",G157="",AND(E157="",F157&lt;&gt;""),AND(E157&lt;&gt;"",F157="")),"INCOMPLETO",IFERROR(IF(OR(NOT(ISNUMBER(A157)),A157&lt;=0,A157&lt;&gt;INT(A157),COUNTIF(Colaboradores!$A$6:$A$200,B157)&lt;&gt;1,C157="",COUNTIFS($A$6:$A$300,A157,$B$6:$B$300,B157)&lt;&gt;1,NOT(ISNUMBER(D157)),D157&lt;0,D157&gt;=1,NOT(ISNUMBER(G157)),G157&lt;0,G157&gt;=1,AND(E157&lt;&gt;"",OR(NOT(ISNUMBER(E157)),E157&lt;0,E157&gt;=1,NOT(ISNUMBER(F157)),F157&lt;0,F157&gt;=1,MOD(E157-D157,1)&gt;MOD(G157-D157,1),MOD(F157-D157,1)&gt;MOD(G157-D157,1),MOD(F157-D157,1)&lt;MOD(E157-D157,1))),NOT(ISNUMBER(IFERROR(IF(COUNTIFS(Colaboradores!$A$6:$A$200,B157,Colaboradores!$F$6:$F$200,"")=1,Configuracoes!$B$7,VLOOKUP(B157,Colaboradores!$A$6:$F$200,6,FALSE)),0))),IFERROR(IF(COUNTIFS(Colaboradores!$A$6:$A$200,B157,Colaboradores!$F$6:$F$200,"")=1,Configuracoes!$B$7,VLOOKUP(B157,Colaboradores!$A$6:$F$200,6,FALSE)),0)&lt;0),"VERIFICAR","OK"),"VERIFICAR")))</f>
        <v/>
      </c>
      <c r="O157" s="6"/>
      <c r="P157" s="15" t="str">
        <f>IF(N157&lt;&gt;"OK","",MAX(0,I157-SUMIFS(Apontamentos!$M$6:$M$400,Apontamentos!$A$6:$A$400,A157,Apontamentos!$B$6:$B$400,B157)))</f>
        <v/>
      </c>
    </row>
    <row r="158">
      <c r="A158" s="9"/>
      <c r="B158" s="6"/>
      <c r="C158" s="10" t="str">
        <f>IF(B158="","",IFERROR(VLOOKUP(B158,Colaboradores!$A$6:$B$200,2,FALSE),""))</f>
        <v/>
      </c>
      <c r="D158" s="11"/>
      <c r="E158" s="11"/>
      <c r="F158" s="11"/>
      <c r="G158" s="11"/>
      <c r="H158" s="12" t="str">
        <f t="shared" si="1"/>
        <v/>
      </c>
      <c r="I158" s="12" t="str">
        <f t="shared" si="2"/>
        <v/>
      </c>
      <c r="J158" s="12" t="str">
        <f>IF(N158&lt;&gt;"OK","",IF(COUNTIFS(Colaboradores!$A$6:$A$200,B158,Colaboradores!$F$6:$F$200,"")=1,Configuracoes!$B$7,VLOOKUP(B158,Colaboradores!$A$6:$F$200,6,FALSE)))</f>
        <v/>
      </c>
      <c r="K158" s="12" t="str">
        <f t="shared" si="3"/>
        <v/>
      </c>
      <c r="L158" s="12" t="str">
        <f t="shared" si="4"/>
        <v/>
      </c>
      <c r="M158" s="12" t="str">
        <f t="shared" si="5"/>
        <v/>
      </c>
      <c r="N158" s="10" t="str">
        <f>IF(AND(A158="",B158="",D158="",E158="",F158="",G158=""),"",IF(OR(A158="",B158="",D158="",G158="",AND(E158="",F158&lt;&gt;""),AND(E158&lt;&gt;"",F158="")),"INCOMPLETO",IFERROR(IF(OR(NOT(ISNUMBER(A158)),A158&lt;=0,A158&lt;&gt;INT(A158),COUNTIF(Colaboradores!$A$6:$A$200,B158)&lt;&gt;1,C158="",COUNTIFS($A$6:$A$300,A158,$B$6:$B$300,B158)&lt;&gt;1,NOT(ISNUMBER(D158)),D158&lt;0,D158&gt;=1,NOT(ISNUMBER(G158)),G158&lt;0,G158&gt;=1,AND(E158&lt;&gt;"",OR(NOT(ISNUMBER(E158)),E158&lt;0,E158&gt;=1,NOT(ISNUMBER(F158)),F158&lt;0,F158&gt;=1,MOD(E158-D158,1)&gt;MOD(G158-D158,1),MOD(F158-D158,1)&gt;MOD(G158-D158,1),MOD(F158-D158,1)&lt;MOD(E158-D158,1))),NOT(ISNUMBER(IFERROR(IF(COUNTIFS(Colaboradores!$A$6:$A$200,B158,Colaboradores!$F$6:$F$200,"")=1,Configuracoes!$B$7,VLOOKUP(B158,Colaboradores!$A$6:$F$200,6,FALSE)),0))),IFERROR(IF(COUNTIFS(Colaboradores!$A$6:$A$200,B158,Colaboradores!$F$6:$F$200,"")=1,Configuracoes!$B$7,VLOOKUP(B158,Colaboradores!$A$6:$F$200,6,FALSE)),0)&lt;0),"VERIFICAR","OK"),"VERIFICAR")))</f>
        <v/>
      </c>
      <c r="O158" s="6"/>
      <c r="P158" s="15" t="str">
        <f>IF(N158&lt;&gt;"OK","",MAX(0,I158-SUMIFS(Apontamentos!$M$6:$M$400,Apontamentos!$A$6:$A$400,A158,Apontamentos!$B$6:$B$400,B158)))</f>
        <v/>
      </c>
    </row>
    <row r="159">
      <c r="A159" s="9"/>
      <c r="B159" s="6"/>
      <c r="C159" s="10" t="str">
        <f>IF(B159="","",IFERROR(VLOOKUP(B159,Colaboradores!$A$6:$B$200,2,FALSE),""))</f>
        <v/>
      </c>
      <c r="D159" s="11"/>
      <c r="E159" s="11"/>
      <c r="F159" s="11"/>
      <c r="G159" s="11"/>
      <c r="H159" s="12" t="str">
        <f t="shared" si="1"/>
        <v/>
      </c>
      <c r="I159" s="12" t="str">
        <f t="shared" si="2"/>
        <v/>
      </c>
      <c r="J159" s="12" t="str">
        <f>IF(N159&lt;&gt;"OK","",IF(COUNTIFS(Colaboradores!$A$6:$A$200,B159,Colaboradores!$F$6:$F$200,"")=1,Configuracoes!$B$7,VLOOKUP(B159,Colaboradores!$A$6:$F$200,6,FALSE)))</f>
        <v/>
      </c>
      <c r="K159" s="12" t="str">
        <f t="shared" si="3"/>
        <v/>
      </c>
      <c r="L159" s="12" t="str">
        <f t="shared" si="4"/>
        <v/>
      </c>
      <c r="M159" s="12" t="str">
        <f t="shared" si="5"/>
        <v/>
      </c>
      <c r="N159" s="10" t="str">
        <f>IF(AND(A159="",B159="",D159="",E159="",F159="",G159=""),"",IF(OR(A159="",B159="",D159="",G159="",AND(E159="",F159&lt;&gt;""),AND(E159&lt;&gt;"",F159="")),"INCOMPLETO",IFERROR(IF(OR(NOT(ISNUMBER(A159)),A159&lt;=0,A159&lt;&gt;INT(A159),COUNTIF(Colaboradores!$A$6:$A$200,B159)&lt;&gt;1,C159="",COUNTIFS($A$6:$A$300,A159,$B$6:$B$300,B159)&lt;&gt;1,NOT(ISNUMBER(D159)),D159&lt;0,D159&gt;=1,NOT(ISNUMBER(G159)),G159&lt;0,G159&gt;=1,AND(E159&lt;&gt;"",OR(NOT(ISNUMBER(E159)),E159&lt;0,E159&gt;=1,NOT(ISNUMBER(F159)),F159&lt;0,F159&gt;=1,MOD(E159-D159,1)&gt;MOD(G159-D159,1),MOD(F159-D159,1)&gt;MOD(G159-D159,1),MOD(F159-D159,1)&lt;MOD(E159-D159,1))),NOT(ISNUMBER(IFERROR(IF(COUNTIFS(Colaboradores!$A$6:$A$200,B159,Colaboradores!$F$6:$F$200,"")=1,Configuracoes!$B$7,VLOOKUP(B159,Colaboradores!$A$6:$F$200,6,FALSE)),0))),IFERROR(IF(COUNTIFS(Colaboradores!$A$6:$A$200,B159,Colaboradores!$F$6:$F$200,"")=1,Configuracoes!$B$7,VLOOKUP(B159,Colaboradores!$A$6:$F$200,6,FALSE)),0)&lt;0),"VERIFICAR","OK"),"VERIFICAR")))</f>
        <v/>
      </c>
      <c r="O159" s="6"/>
      <c r="P159" s="15" t="str">
        <f>IF(N159&lt;&gt;"OK","",MAX(0,I159-SUMIFS(Apontamentos!$M$6:$M$400,Apontamentos!$A$6:$A$400,A159,Apontamentos!$B$6:$B$400,B159)))</f>
        <v/>
      </c>
    </row>
    <row r="160">
      <c r="A160" s="9"/>
      <c r="B160" s="6"/>
      <c r="C160" s="10" t="str">
        <f>IF(B160="","",IFERROR(VLOOKUP(B160,Colaboradores!$A$6:$B$200,2,FALSE),""))</f>
        <v/>
      </c>
      <c r="D160" s="11"/>
      <c r="E160" s="11"/>
      <c r="F160" s="11"/>
      <c r="G160" s="11"/>
      <c r="H160" s="12" t="str">
        <f t="shared" si="1"/>
        <v/>
      </c>
      <c r="I160" s="12" t="str">
        <f t="shared" si="2"/>
        <v/>
      </c>
      <c r="J160" s="12" t="str">
        <f>IF(N160&lt;&gt;"OK","",IF(COUNTIFS(Colaboradores!$A$6:$A$200,B160,Colaboradores!$F$6:$F$200,"")=1,Configuracoes!$B$7,VLOOKUP(B160,Colaboradores!$A$6:$F$200,6,FALSE)))</f>
        <v/>
      </c>
      <c r="K160" s="12" t="str">
        <f t="shared" si="3"/>
        <v/>
      </c>
      <c r="L160" s="12" t="str">
        <f t="shared" si="4"/>
        <v/>
      </c>
      <c r="M160" s="12" t="str">
        <f t="shared" si="5"/>
        <v/>
      </c>
      <c r="N160" s="10" t="str">
        <f>IF(AND(A160="",B160="",D160="",E160="",F160="",G160=""),"",IF(OR(A160="",B160="",D160="",G160="",AND(E160="",F160&lt;&gt;""),AND(E160&lt;&gt;"",F160="")),"INCOMPLETO",IFERROR(IF(OR(NOT(ISNUMBER(A160)),A160&lt;=0,A160&lt;&gt;INT(A160),COUNTIF(Colaboradores!$A$6:$A$200,B160)&lt;&gt;1,C160="",COUNTIFS($A$6:$A$300,A160,$B$6:$B$300,B160)&lt;&gt;1,NOT(ISNUMBER(D160)),D160&lt;0,D160&gt;=1,NOT(ISNUMBER(G160)),G160&lt;0,G160&gt;=1,AND(E160&lt;&gt;"",OR(NOT(ISNUMBER(E160)),E160&lt;0,E160&gt;=1,NOT(ISNUMBER(F160)),F160&lt;0,F160&gt;=1,MOD(E160-D160,1)&gt;MOD(G160-D160,1),MOD(F160-D160,1)&gt;MOD(G160-D160,1),MOD(F160-D160,1)&lt;MOD(E160-D160,1))),NOT(ISNUMBER(IFERROR(IF(COUNTIFS(Colaboradores!$A$6:$A$200,B160,Colaboradores!$F$6:$F$200,"")=1,Configuracoes!$B$7,VLOOKUP(B160,Colaboradores!$A$6:$F$200,6,FALSE)),0))),IFERROR(IF(COUNTIFS(Colaboradores!$A$6:$A$200,B160,Colaboradores!$F$6:$F$200,"")=1,Configuracoes!$B$7,VLOOKUP(B160,Colaboradores!$A$6:$F$200,6,FALSE)),0)&lt;0),"VERIFICAR","OK"),"VERIFICAR")))</f>
        <v/>
      </c>
      <c r="O160" s="6"/>
      <c r="P160" s="15" t="str">
        <f>IF(N160&lt;&gt;"OK","",MAX(0,I160-SUMIFS(Apontamentos!$M$6:$M$400,Apontamentos!$A$6:$A$400,A160,Apontamentos!$B$6:$B$400,B160)))</f>
        <v/>
      </c>
    </row>
    <row r="161">
      <c r="A161" s="9"/>
      <c r="B161" s="6"/>
      <c r="C161" s="10" t="str">
        <f>IF(B161="","",IFERROR(VLOOKUP(B161,Colaboradores!$A$6:$B$200,2,FALSE),""))</f>
        <v/>
      </c>
      <c r="D161" s="11"/>
      <c r="E161" s="11"/>
      <c r="F161" s="11"/>
      <c r="G161" s="11"/>
      <c r="H161" s="12" t="str">
        <f t="shared" si="1"/>
        <v/>
      </c>
      <c r="I161" s="12" t="str">
        <f t="shared" si="2"/>
        <v/>
      </c>
      <c r="J161" s="12" t="str">
        <f>IF(N161&lt;&gt;"OK","",IF(COUNTIFS(Colaboradores!$A$6:$A$200,B161,Colaboradores!$F$6:$F$200,"")=1,Configuracoes!$B$7,VLOOKUP(B161,Colaboradores!$A$6:$F$200,6,FALSE)))</f>
        <v/>
      </c>
      <c r="K161" s="12" t="str">
        <f t="shared" si="3"/>
        <v/>
      </c>
      <c r="L161" s="12" t="str">
        <f t="shared" si="4"/>
        <v/>
      </c>
      <c r="M161" s="12" t="str">
        <f t="shared" si="5"/>
        <v/>
      </c>
      <c r="N161" s="10" t="str">
        <f>IF(AND(A161="",B161="",D161="",E161="",F161="",G161=""),"",IF(OR(A161="",B161="",D161="",G161="",AND(E161="",F161&lt;&gt;""),AND(E161&lt;&gt;"",F161="")),"INCOMPLETO",IFERROR(IF(OR(NOT(ISNUMBER(A161)),A161&lt;=0,A161&lt;&gt;INT(A161),COUNTIF(Colaboradores!$A$6:$A$200,B161)&lt;&gt;1,C161="",COUNTIFS($A$6:$A$300,A161,$B$6:$B$300,B161)&lt;&gt;1,NOT(ISNUMBER(D161)),D161&lt;0,D161&gt;=1,NOT(ISNUMBER(G161)),G161&lt;0,G161&gt;=1,AND(E161&lt;&gt;"",OR(NOT(ISNUMBER(E161)),E161&lt;0,E161&gt;=1,NOT(ISNUMBER(F161)),F161&lt;0,F161&gt;=1,MOD(E161-D161,1)&gt;MOD(G161-D161,1),MOD(F161-D161,1)&gt;MOD(G161-D161,1),MOD(F161-D161,1)&lt;MOD(E161-D161,1))),NOT(ISNUMBER(IFERROR(IF(COUNTIFS(Colaboradores!$A$6:$A$200,B161,Colaboradores!$F$6:$F$200,"")=1,Configuracoes!$B$7,VLOOKUP(B161,Colaboradores!$A$6:$F$200,6,FALSE)),0))),IFERROR(IF(COUNTIFS(Colaboradores!$A$6:$A$200,B161,Colaboradores!$F$6:$F$200,"")=1,Configuracoes!$B$7,VLOOKUP(B161,Colaboradores!$A$6:$F$200,6,FALSE)),0)&lt;0),"VERIFICAR","OK"),"VERIFICAR")))</f>
        <v/>
      </c>
      <c r="O161" s="6"/>
      <c r="P161" s="15" t="str">
        <f>IF(N161&lt;&gt;"OK","",MAX(0,I161-SUMIFS(Apontamentos!$M$6:$M$400,Apontamentos!$A$6:$A$400,A161,Apontamentos!$B$6:$B$400,B161)))</f>
        <v/>
      </c>
    </row>
    <row r="162">
      <c r="A162" s="9"/>
      <c r="B162" s="6"/>
      <c r="C162" s="10" t="str">
        <f>IF(B162="","",IFERROR(VLOOKUP(B162,Colaboradores!$A$6:$B$200,2,FALSE),""))</f>
        <v/>
      </c>
      <c r="D162" s="11"/>
      <c r="E162" s="11"/>
      <c r="F162" s="11"/>
      <c r="G162" s="11"/>
      <c r="H162" s="12" t="str">
        <f t="shared" si="1"/>
        <v/>
      </c>
      <c r="I162" s="12" t="str">
        <f t="shared" si="2"/>
        <v/>
      </c>
      <c r="J162" s="12" t="str">
        <f>IF(N162&lt;&gt;"OK","",IF(COUNTIFS(Colaboradores!$A$6:$A$200,B162,Colaboradores!$F$6:$F$200,"")=1,Configuracoes!$B$7,VLOOKUP(B162,Colaboradores!$A$6:$F$200,6,FALSE)))</f>
        <v/>
      </c>
      <c r="K162" s="12" t="str">
        <f t="shared" si="3"/>
        <v/>
      </c>
      <c r="L162" s="12" t="str">
        <f t="shared" si="4"/>
        <v/>
      </c>
      <c r="M162" s="12" t="str">
        <f t="shared" si="5"/>
        <v/>
      </c>
      <c r="N162" s="10" t="str">
        <f>IF(AND(A162="",B162="",D162="",E162="",F162="",G162=""),"",IF(OR(A162="",B162="",D162="",G162="",AND(E162="",F162&lt;&gt;""),AND(E162&lt;&gt;"",F162="")),"INCOMPLETO",IFERROR(IF(OR(NOT(ISNUMBER(A162)),A162&lt;=0,A162&lt;&gt;INT(A162),COUNTIF(Colaboradores!$A$6:$A$200,B162)&lt;&gt;1,C162="",COUNTIFS($A$6:$A$300,A162,$B$6:$B$300,B162)&lt;&gt;1,NOT(ISNUMBER(D162)),D162&lt;0,D162&gt;=1,NOT(ISNUMBER(G162)),G162&lt;0,G162&gt;=1,AND(E162&lt;&gt;"",OR(NOT(ISNUMBER(E162)),E162&lt;0,E162&gt;=1,NOT(ISNUMBER(F162)),F162&lt;0,F162&gt;=1,MOD(E162-D162,1)&gt;MOD(G162-D162,1),MOD(F162-D162,1)&gt;MOD(G162-D162,1),MOD(F162-D162,1)&lt;MOD(E162-D162,1))),NOT(ISNUMBER(IFERROR(IF(COUNTIFS(Colaboradores!$A$6:$A$200,B162,Colaboradores!$F$6:$F$200,"")=1,Configuracoes!$B$7,VLOOKUP(B162,Colaboradores!$A$6:$F$200,6,FALSE)),0))),IFERROR(IF(COUNTIFS(Colaboradores!$A$6:$A$200,B162,Colaboradores!$F$6:$F$200,"")=1,Configuracoes!$B$7,VLOOKUP(B162,Colaboradores!$A$6:$F$200,6,FALSE)),0)&lt;0),"VERIFICAR","OK"),"VERIFICAR")))</f>
        <v/>
      </c>
      <c r="O162" s="6"/>
      <c r="P162" s="15" t="str">
        <f>IF(N162&lt;&gt;"OK","",MAX(0,I162-SUMIFS(Apontamentos!$M$6:$M$400,Apontamentos!$A$6:$A$400,A162,Apontamentos!$B$6:$B$400,B162)))</f>
        <v/>
      </c>
    </row>
    <row r="163">
      <c r="A163" s="9"/>
      <c r="B163" s="6"/>
      <c r="C163" s="10" t="str">
        <f>IF(B163="","",IFERROR(VLOOKUP(B163,Colaboradores!$A$6:$B$200,2,FALSE),""))</f>
        <v/>
      </c>
      <c r="D163" s="11"/>
      <c r="E163" s="11"/>
      <c r="F163" s="11"/>
      <c r="G163" s="11"/>
      <c r="H163" s="12" t="str">
        <f t="shared" si="1"/>
        <v/>
      </c>
      <c r="I163" s="12" t="str">
        <f t="shared" si="2"/>
        <v/>
      </c>
      <c r="J163" s="12" t="str">
        <f>IF(N163&lt;&gt;"OK","",IF(COUNTIFS(Colaboradores!$A$6:$A$200,B163,Colaboradores!$F$6:$F$200,"")=1,Configuracoes!$B$7,VLOOKUP(B163,Colaboradores!$A$6:$F$200,6,FALSE)))</f>
        <v/>
      </c>
      <c r="K163" s="12" t="str">
        <f t="shared" si="3"/>
        <v/>
      </c>
      <c r="L163" s="12" t="str">
        <f t="shared" si="4"/>
        <v/>
      </c>
      <c r="M163" s="12" t="str">
        <f t="shared" si="5"/>
        <v/>
      </c>
      <c r="N163" s="10" t="str">
        <f>IF(AND(A163="",B163="",D163="",E163="",F163="",G163=""),"",IF(OR(A163="",B163="",D163="",G163="",AND(E163="",F163&lt;&gt;""),AND(E163&lt;&gt;"",F163="")),"INCOMPLETO",IFERROR(IF(OR(NOT(ISNUMBER(A163)),A163&lt;=0,A163&lt;&gt;INT(A163),COUNTIF(Colaboradores!$A$6:$A$200,B163)&lt;&gt;1,C163="",COUNTIFS($A$6:$A$300,A163,$B$6:$B$300,B163)&lt;&gt;1,NOT(ISNUMBER(D163)),D163&lt;0,D163&gt;=1,NOT(ISNUMBER(G163)),G163&lt;0,G163&gt;=1,AND(E163&lt;&gt;"",OR(NOT(ISNUMBER(E163)),E163&lt;0,E163&gt;=1,NOT(ISNUMBER(F163)),F163&lt;0,F163&gt;=1,MOD(E163-D163,1)&gt;MOD(G163-D163,1),MOD(F163-D163,1)&gt;MOD(G163-D163,1),MOD(F163-D163,1)&lt;MOD(E163-D163,1))),NOT(ISNUMBER(IFERROR(IF(COUNTIFS(Colaboradores!$A$6:$A$200,B163,Colaboradores!$F$6:$F$200,"")=1,Configuracoes!$B$7,VLOOKUP(B163,Colaboradores!$A$6:$F$200,6,FALSE)),0))),IFERROR(IF(COUNTIFS(Colaboradores!$A$6:$A$200,B163,Colaboradores!$F$6:$F$200,"")=1,Configuracoes!$B$7,VLOOKUP(B163,Colaboradores!$A$6:$F$200,6,FALSE)),0)&lt;0),"VERIFICAR","OK"),"VERIFICAR")))</f>
        <v/>
      </c>
      <c r="O163" s="6"/>
      <c r="P163" s="15" t="str">
        <f>IF(N163&lt;&gt;"OK","",MAX(0,I163-SUMIFS(Apontamentos!$M$6:$M$400,Apontamentos!$A$6:$A$400,A163,Apontamentos!$B$6:$B$400,B163)))</f>
        <v/>
      </c>
    </row>
    <row r="164">
      <c r="A164" s="9"/>
      <c r="B164" s="6"/>
      <c r="C164" s="10" t="str">
        <f>IF(B164="","",IFERROR(VLOOKUP(B164,Colaboradores!$A$6:$B$200,2,FALSE),""))</f>
        <v/>
      </c>
      <c r="D164" s="11"/>
      <c r="E164" s="11"/>
      <c r="F164" s="11"/>
      <c r="G164" s="11"/>
      <c r="H164" s="12" t="str">
        <f t="shared" si="1"/>
        <v/>
      </c>
      <c r="I164" s="12" t="str">
        <f t="shared" si="2"/>
        <v/>
      </c>
      <c r="J164" s="12" t="str">
        <f>IF(N164&lt;&gt;"OK","",IF(COUNTIFS(Colaboradores!$A$6:$A$200,B164,Colaboradores!$F$6:$F$200,"")=1,Configuracoes!$B$7,VLOOKUP(B164,Colaboradores!$A$6:$F$200,6,FALSE)))</f>
        <v/>
      </c>
      <c r="K164" s="12" t="str">
        <f t="shared" si="3"/>
        <v/>
      </c>
      <c r="L164" s="12" t="str">
        <f t="shared" si="4"/>
        <v/>
      </c>
      <c r="M164" s="12" t="str">
        <f t="shared" si="5"/>
        <v/>
      </c>
      <c r="N164" s="10" t="str">
        <f>IF(AND(A164="",B164="",D164="",E164="",F164="",G164=""),"",IF(OR(A164="",B164="",D164="",G164="",AND(E164="",F164&lt;&gt;""),AND(E164&lt;&gt;"",F164="")),"INCOMPLETO",IFERROR(IF(OR(NOT(ISNUMBER(A164)),A164&lt;=0,A164&lt;&gt;INT(A164),COUNTIF(Colaboradores!$A$6:$A$200,B164)&lt;&gt;1,C164="",COUNTIFS($A$6:$A$300,A164,$B$6:$B$300,B164)&lt;&gt;1,NOT(ISNUMBER(D164)),D164&lt;0,D164&gt;=1,NOT(ISNUMBER(G164)),G164&lt;0,G164&gt;=1,AND(E164&lt;&gt;"",OR(NOT(ISNUMBER(E164)),E164&lt;0,E164&gt;=1,NOT(ISNUMBER(F164)),F164&lt;0,F164&gt;=1,MOD(E164-D164,1)&gt;MOD(G164-D164,1),MOD(F164-D164,1)&gt;MOD(G164-D164,1),MOD(F164-D164,1)&lt;MOD(E164-D164,1))),NOT(ISNUMBER(IFERROR(IF(COUNTIFS(Colaboradores!$A$6:$A$200,B164,Colaboradores!$F$6:$F$200,"")=1,Configuracoes!$B$7,VLOOKUP(B164,Colaboradores!$A$6:$F$200,6,FALSE)),0))),IFERROR(IF(COUNTIFS(Colaboradores!$A$6:$A$200,B164,Colaboradores!$F$6:$F$200,"")=1,Configuracoes!$B$7,VLOOKUP(B164,Colaboradores!$A$6:$F$200,6,FALSE)),0)&lt;0),"VERIFICAR","OK"),"VERIFICAR")))</f>
        <v/>
      </c>
      <c r="O164" s="6"/>
      <c r="P164" s="15" t="str">
        <f>IF(N164&lt;&gt;"OK","",MAX(0,I164-SUMIFS(Apontamentos!$M$6:$M$400,Apontamentos!$A$6:$A$400,A164,Apontamentos!$B$6:$B$400,B164)))</f>
        <v/>
      </c>
    </row>
    <row r="165">
      <c r="A165" s="9"/>
      <c r="B165" s="6"/>
      <c r="C165" s="10" t="str">
        <f>IF(B165="","",IFERROR(VLOOKUP(B165,Colaboradores!$A$6:$B$200,2,FALSE),""))</f>
        <v/>
      </c>
      <c r="D165" s="11"/>
      <c r="E165" s="11"/>
      <c r="F165" s="11"/>
      <c r="G165" s="11"/>
      <c r="H165" s="12" t="str">
        <f t="shared" si="1"/>
        <v/>
      </c>
      <c r="I165" s="12" t="str">
        <f t="shared" si="2"/>
        <v/>
      </c>
      <c r="J165" s="12" t="str">
        <f>IF(N165&lt;&gt;"OK","",IF(COUNTIFS(Colaboradores!$A$6:$A$200,B165,Colaboradores!$F$6:$F$200,"")=1,Configuracoes!$B$7,VLOOKUP(B165,Colaboradores!$A$6:$F$200,6,FALSE)))</f>
        <v/>
      </c>
      <c r="K165" s="12" t="str">
        <f t="shared" si="3"/>
        <v/>
      </c>
      <c r="L165" s="12" t="str">
        <f t="shared" si="4"/>
        <v/>
      </c>
      <c r="M165" s="12" t="str">
        <f t="shared" si="5"/>
        <v/>
      </c>
      <c r="N165" s="10" t="str">
        <f>IF(AND(A165="",B165="",D165="",E165="",F165="",G165=""),"",IF(OR(A165="",B165="",D165="",G165="",AND(E165="",F165&lt;&gt;""),AND(E165&lt;&gt;"",F165="")),"INCOMPLETO",IFERROR(IF(OR(NOT(ISNUMBER(A165)),A165&lt;=0,A165&lt;&gt;INT(A165),COUNTIF(Colaboradores!$A$6:$A$200,B165)&lt;&gt;1,C165="",COUNTIFS($A$6:$A$300,A165,$B$6:$B$300,B165)&lt;&gt;1,NOT(ISNUMBER(D165)),D165&lt;0,D165&gt;=1,NOT(ISNUMBER(G165)),G165&lt;0,G165&gt;=1,AND(E165&lt;&gt;"",OR(NOT(ISNUMBER(E165)),E165&lt;0,E165&gt;=1,NOT(ISNUMBER(F165)),F165&lt;0,F165&gt;=1,MOD(E165-D165,1)&gt;MOD(G165-D165,1),MOD(F165-D165,1)&gt;MOD(G165-D165,1),MOD(F165-D165,1)&lt;MOD(E165-D165,1))),NOT(ISNUMBER(IFERROR(IF(COUNTIFS(Colaboradores!$A$6:$A$200,B165,Colaboradores!$F$6:$F$200,"")=1,Configuracoes!$B$7,VLOOKUP(B165,Colaboradores!$A$6:$F$200,6,FALSE)),0))),IFERROR(IF(COUNTIFS(Colaboradores!$A$6:$A$200,B165,Colaboradores!$F$6:$F$200,"")=1,Configuracoes!$B$7,VLOOKUP(B165,Colaboradores!$A$6:$F$200,6,FALSE)),0)&lt;0),"VERIFICAR","OK"),"VERIFICAR")))</f>
        <v/>
      </c>
      <c r="O165" s="6"/>
      <c r="P165" s="15" t="str">
        <f>IF(N165&lt;&gt;"OK","",MAX(0,I165-SUMIFS(Apontamentos!$M$6:$M$400,Apontamentos!$A$6:$A$400,A165,Apontamentos!$B$6:$B$400,B165)))</f>
        <v/>
      </c>
    </row>
    <row r="166">
      <c r="A166" s="9"/>
      <c r="B166" s="6"/>
      <c r="C166" s="10" t="str">
        <f>IF(B166="","",IFERROR(VLOOKUP(B166,Colaboradores!$A$6:$B$200,2,FALSE),""))</f>
        <v/>
      </c>
      <c r="D166" s="11"/>
      <c r="E166" s="11"/>
      <c r="F166" s="11"/>
      <c r="G166" s="11"/>
      <c r="H166" s="12" t="str">
        <f t="shared" si="1"/>
        <v/>
      </c>
      <c r="I166" s="12" t="str">
        <f t="shared" si="2"/>
        <v/>
      </c>
      <c r="J166" s="12" t="str">
        <f>IF(N166&lt;&gt;"OK","",IF(COUNTIFS(Colaboradores!$A$6:$A$200,B166,Colaboradores!$F$6:$F$200,"")=1,Configuracoes!$B$7,VLOOKUP(B166,Colaboradores!$A$6:$F$200,6,FALSE)))</f>
        <v/>
      </c>
      <c r="K166" s="12" t="str">
        <f t="shared" si="3"/>
        <v/>
      </c>
      <c r="L166" s="12" t="str">
        <f t="shared" si="4"/>
        <v/>
      </c>
      <c r="M166" s="12" t="str">
        <f t="shared" si="5"/>
        <v/>
      </c>
      <c r="N166" s="10" t="str">
        <f>IF(AND(A166="",B166="",D166="",E166="",F166="",G166=""),"",IF(OR(A166="",B166="",D166="",G166="",AND(E166="",F166&lt;&gt;""),AND(E166&lt;&gt;"",F166="")),"INCOMPLETO",IFERROR(IF(OR(NOT(ISNUMBER(A166)),A166&lt;=0,A166&lt;&gt;INT(A166),COUNTIF(Colaboradores!$A$6:$A$200,B166)&lt;&gt;1,C166="",COUNTIFS($A$6:$A$300,A166,$B$6:$B$300,B166)&lt;&gt;1,NOT(ISNUMBER(D166)),D166&lt;0,D166&gt;=1,NOT(ISNUMBER(G166)),G166&lt;0,G166&gt;=1,AND(E166&lt;&gt;"",OR(NOT(ISNUMBER(E166)),E166&lt;0,E166&gt;=1,NOT(ISNUMBER(F166)),F166&lt;0,F166&gt;=1,MOD(E166-D166,1)&gt;MOD(G166-D166,1),MOD(F166-D166,1)&gt;MOD(G166-D166,1),MOD(F166-D166,1)&lt;MOD(E166-D166,1))),NOT(ISNUMBER(IFERROR(IF(COUNTIFS(Colaboradores!$A$6:$A$200,B166,Colaboradores!$F$6:$F$200,"")=1,Configuracoes!$B$7,VLOOKUP(B166,Colaboradores!$A$6:$F$200,6,FALSE)),0))),IFERROR(IF(COUNTIFS(Colaboradores!$A$6:$A$200,B166,Colaboradores!$F$6:$F$200,"")=1,Configuracoes!$B$7,VLOOKUP(B166,Colaboradores!$A$6:$F$200,6,FALSE)),0)&lt;0),"VERIFICAR","OK"),"VERIFICAR")))</f>
        <v/>
      </c>
      <c r="O166" s="6"/>
      <c r="P166" s="15" t="str">
        <f>IF(N166&lt;&gt;"OK","",MAX(0,I166-SUMIFS(Apontamentos!$M$6:$M$400,Apontamentos!$A$6:$A$400,A166,Apontamentos!$B$6:$B$400,B166)))</f>
        <v/>
      </c>
    </row>
    <row r="167">
      <c r="A167" s="9"/>
      <c r="B167" s="6"/>
      <c r="C167" s="10" t="str">
        <f>IF(B167="","",IFERROR(VLOOKUP(B167,Colaboradores!$A$6:$B$200,2,FALSE),""))</f>
        <v/>
      </c>
      <c r="D167" s="11"/>
      <c r="E167" s="11"/>
      <c r="F167" s="11"/>
      <c r="G167" s="11"/>
      <c r="H167" s="12" t="str">
        <f t="shared" si="1"/>
        <v/>
      </c>
      <c r="I167" s="12" t="str">
        <f t="shared" si="2"/>
        <v/>
      </c>
      <c r="J167" s="12" t="str">
        <f>IF(N167&lt;&gt;"OK","",IF(COUNTIFS(Colaboradores!$A$6:$A$200,B167,Colaboradores!$F$6:$F$200,"")=1,Configuracoes!$B$7,VLOOKUP(B167,Colaboradores!$A$6:$F$200,6,FALSE)))</f>
        <v/>
      </c>
      <c r="K167" s="12" t="str">
        <f t="shared" si="3"/>
        <v/>
      </c>
      <c r="L167" s="12" t="str">
        <f t="shared" si="4"/>
        <v/>
      </c>
      <c r="M167" s="12" t="str">
        <f t="shared" si="5"/>
        <v/>
      </c>
      <c r="N167" s="10" t="str">
        <f>IF(AND(A167="",B167="",D167="",E167="",F167="",G167=""),"",IF(OR(A167="",B167="",D167="",G167="",AND(E167="",F167&lt;&gt;""),AND(E167&lt;&gt;"",F167="")),"INCOMPLETO",IFERROR(IF(OR(NOT(ISNUMBER(A167)),A167&lt;=0,A167&lt;&gt;INT(A167),COUNTIF(Colaboradores!$A$6:$A$200,B167)&lt;&gt;1,C167="",COUNTIFS($A$6:$A$300,A167,$B$6:$B$300,B167)&lt;&gt;1,NOT(ISNUMBER(D167)),D167&lt;0,D167&gt;=1,NOT(ISNUMBER(G167)),G167&lt;0,G167&gt;=1,AND(E167&lt;&gt;"",OR(NOT(ISNUMBER(E167)),E167&lt;0,E167&gt;=1,NOT(ISNUMBER(F167)),F167&lt;0,F167&gt;=1,MOD(E167-D167,1)&gt;MOD(G167-D167,1),MOD(F167-D167,1)&gt;MOD(G167-D167,1),MOD(F167-D167,1)&lt;MOD(E167-D167,1))),NOT(ISNUMBER(IFERROR(IF(COUNTIFS(Colaboradores!$A$6:$A$200,B167,Colaboradores!$F$6:$F$200,"")=1,Configuracoes!$B$7,VLOOKUP(B167,Colaboradores!$A$6:$F$200,6,FALSE)),0))),IFERROR(IF(COUNTIFS(Colaboradores!$A$6:$A$200,B167,Colaboradores!$F$6:$F$200,"")=1,Configuracoes!$B$7,VLOOKUP(B167,Colaboradores!$A$6:$F$200,6,FALSE)),0)&lt;0),"VERIFICAR","OK"),"VERIFICAR")))</f>
        <v/>
      </c>
      <c r="O167" s="6"/>
      <c r="P167" s="15" t="str">
        <f>IF(N167&lt;&gt;"OK","",MAX(0,I167-SUMIFS(Apontamentos!$M$6:$M$400,Apontamentos!$A$6:$A$400,A167,Apontamentos!$B$6:$B$400,B167)))</f>
        <v/>
      </c>
    </row>
    <row r="168">
      <c r="A168" s="9"/>
      <c r="B168" s="6"/>
      <c r="C168" s="10" t="str">
        <f>IF(B168="","",IFERROR(VLOOKUP(B168,Colaboradores!$A$6:$B$200,2,FALSE),""))</f>
        <v/>
      </c>
      <c r="D168" s="11"/>
      <c r="E168" s="11"/>
      <c r="F168" s="11"/>
      <c r="G168" s="11"/>
      <c r="H168" s="12" t="str">
        <f t="shared" si="1"/>
        <v/>
      </c>
      <c r="I168" s="12" t="str">
        <f t="shared" si="2"/>
        <v/>
      </c>
      <c r="J168" s="12" t="str">
        <f>IF(N168&lt;&gt;"OK","",IF(COUNTIFS(Colaboradores!$A$6:$A$200,B168,Colaboradores!$F$6:$F$200,"")=1,Configuracoes!$B$7,VLOOKUP(B168,Colaboradores!$A$6:$F$200,6,FALSE)))</f>
        <v/>
      </c>
      <c r="K168" s="12" t="str">
        <f t="shared" si="3"/>
        <v/>
      </c>
      <c r="L168" s="12" t="str">
        <f t="shared" si="4"/>
        <v/>
      </c>
      <c r="M168" s="12" t="str">
        <f t="shared" si="5"/>
        <v/>
      </c>
      <c r="N168" s="10" t="str">
        <f>IF(AND(A168="",B168="",D168="",E168="",F168="",G168=""),"",IF(OR(A168="",B168="",D168="",G168="",AND(E168="",F168&lt;&gt;""),AND(E168&lt;&gt;"",F168="")),"INCOMPLETO",IFERROR(IF(OR(NOT(ISNUMBER(A168)),A168&lt;=0,A168&lt;&gt;INT(A168),COUNTIF(Colaboradores!$A$6:$A$200,B168)&lt;&gt;1,C168="",COUNTIFS($A$6:$A$300,A168,$B$6:$B$300,B168)&lt;&gt;1,NOT(ISNUMBER(D168)),D168&lt;0,D168&gt;=1,NOT(ISNUMBER(G168)),G168&lt;0,G168&gt;=1,AND(E168&lt;&gt;"",OR(NOT(ISNUMBER(E168)),E168&lt;0,E168&gt;=1,NOT(ISNUMBER(F168)),F168&lt;0,F168&gt;=1,MOD(E168-D168,1)&gt;MOD(G168-D168,1),MOD(F168-D168,1)&gt;MOD(G168-D168,1),MOD(F168-D168,1)&lt;MOD(E168-D168,1))),NOT(ISNUMBER(IFERROR(IF(COUNTIFS(Colaboradores!$A$6:$A$200,B168,Colaboradores!$F$6:$F$200,"")=1,Configuracoes!$B$7,VLOOKUP(B168,Colaboradores!$A$6:$F$200,6,FALSE)),0))),IFERROR(IF(COUNTIFS(Colaboradores!$A$6:$A$200,B168,Colaboradores!$F$6:$F$200,"")=1,Configuracoes!$B$7,VLOOKUP(B168,Colaboradores!$A$6:$F$200,6,FALSE)),0)&lt;0),"VERIFICAR","OK"),"VERIFICAR")))</f>
        <v/>
      </c>
      <c r="O168" s="6"/>
      <c r="P168" s="15" t="str">
        <f>IF(N168&lt;&gt;"OK","",MAX(0,I168-SUMIFS(Apontamentos!$M$6:$M$400,Apontamentos!$A$6:$A$400,A168,Apontamentos!$B$6:$B$400,B168)))</f>
        <v/>
      </c>
    </row>
    <row r="169">
      <c r="A169" s="9"/>
      <c r="B169" s="6"/>
      <c r="C169" s="10" t="str">
        <f>IF(B169="","",IFERROR(VLOOKUP(B169,Colaboradores!$A$6:$B$200,2,FALSE),""))</f>
        <v/>
      </c>
      <c r="D169" s="11"/>
      <c r="E169" s="11"/>
      <c r="F169" s="11"/>
      <c r="G169" s="11"/>
      <c r="H169" s="12" t="str">
        <f t="shared" si="1"/>
        <v/>
      </c>
      <c r="I169" s="12" t="str">
        <f t="shared" si="2"/>
        <v/>
      </c>
      <c r="J169" s="12" t="str">
        <f>IF(N169&lt;&gt;"OK","",IF(COUNTIFS(Colaboradores!$A$6:$A$200,B169,Colaboradores!$F$6:$F$200,"")=1,Configuracoes!$B$7,VLOOKUP(B169,Colaboradores!$A$6:$F$200,6,FALSE)))</f>
        <v/>
      </c>
      <c r="K169" s="12" t="str">
        <f t="shared" si="3"/>
        <v/>
      </c>
      <c r="L169" s="12" t="str">
        <f t="shared" si="4"/>
        <v/>
      </c>
      <c r="M169" s="12" t="str">
        <f t="shared" si="5"/>
        <v/>
      </c>
      <c r="N169" s="10" t="str">
        <f>IF(AND(A169="",B169="",D169="",E169="",F169="",G169=""),"",IF(OR(A169="",B169="",D169="",G169="",AND(E169="",F169&lt;&gt;""),AND(E169&lt;&gt;"",F169="")),"INCOMPLETO",IFERROR(IF(OR(NOT(ISNUMBER(A169)),A169&lt;=0,A169&lt;&gt;INT(A169),COUNTIF(Colaboradores!$A$6:$A$200,B169)&lt;&gt;1,C169="",COUNTIFS($A$6:$A$300,A169,$B$6:$B$300,B169)&lt;&gt;1,NOT(ISNUMBER(D169)),D169&lt;0,D169&gt;=1,NOT(ISNUMBER(G169)),G169&lt;0,G169&gt;=1,AND(E169&lt;&gt;"",OR(NOT(ISNUMBER(E169)),E169&lt;0,E169&gt;=1,NOT(ISNUMBER(F169)),F169&lt;0,F169&gt;=1,MOD(E169-D169,1)&gt;MOD(G169-D169,1),MOD(F169-D169,1)&gt;MOD(G169-D169,1),MOD(F169-D169,1)&lt;MOD(E169-D169,1))),NOT(ISNUMBER(IFERROR(IF(COUNTIFS(Colaboradores!$A$6:$A$200,B169,Colaboradores!$F$6:$F$200,"")=1,Configuracoes!$B$7,VLOOKUP(B169,Colaboradores!$A$6:$F$200,6,FALSE)),0))),IFERROR(IF(COUNTIFS(Colaboradores!$A$6:$A$200,B169,Colaboradores!$F$6:$F$200,"")=1,Configuracoes!$B$7,VLOOKUP(B169,Colaboradores!$A$6:$F$200,6,FALSE)),0)&lt;0),"VERIFICAR","OK"),"VERIFICAR")))</f>
        <v/>
      </c>
      <c r="O169" s="6"/>
      <c r="P169" s="15" t="str">
        <f>IF(N169&lt;&gt;"OK","",MAX(0,I169-SUMIFS(Apontamentos!$M$6:$M$400,Apontamentos!$A$6:$A$400,A169,Apontamentos!$B$6:$B$400,B169)))</f>
        <v/>
      </c>
    </row>
    <row r="170">
      <c r="A170" s="9"/>
      <c r="B170" s="6"/>
      <c r="C170" s="10" t="str">
        <f>IF(B170="","",IFERROR(VLOOKUP(B170,Colaboradores!$A$6:$B$200,2,FALSE),""))</f>
        <v/>
      </c>
      <c r="D170" s="11"/>
      <c r="E170" s="11"/>
      <c r="F170" s="11"/>
      <c r="G170" s="11"/>
      <c r="H170" s="12" t="str">
        <f t="shared" si="1"/>
        <v/>
      </c>
      <c r="I170" s="12" t="str">
        <f t="shared" si="2"/>
        <v/>
      </c>
      <c r="J170" s="12" t="str">
        <f>IF(N170&lt;&gt;"OK","",IF(COUNTIFS(Colaboradores!$A$6:$A$200,B170,Colaboradores!$F$6:$F$200,"")=1,Configuracoes!$B$7,VLOOKUP(B170,Colaboradores!$A$6:$F$200,6,FALSE)))</f>
        <v/>
      </c>
      <c r="K170" s="12" t="str">
        <f t="shared" si="3"/>
        <v/>
      </c>
      <c r="L170" s="12" t="str">
        <f t="shared" si="4"/>
        <v/>
      </c>
      <c r="M170" s="12" t="str">
        <f t="shared" si="5"/>
        <v/>
      </c>
      <c r="N170" s="10" t="str">
        <f>IF(AND(A170="",B170="",D170="",E170="",F170="",G170=""),"",IF(OR(A170="",B170="",D170="",G170="",AND(E170="",F170&lt;&gt;""),AND(E170&lt;&gt;"",F170="")),"INCOMPLETO",IFERROR(IF(OR(NOT(ISNUMBER(A170)),A170&lt;=0,A170&lt;&gt;INT(A170),COUNTIF(Colaboradores!$A$6:$A$200,B170)&lt;&gt;1,C170="",COUNTIFS($A$6:$A$300,A170,$B$6:$B$300,B170)&lt;&gt;1,NOT(ISNUMBER(D170)),D170&lt;0,D170&gt;=1,NOT(ISNUMBER(G170)),G170&lt;0,G170&gt;=1,AND(E170&lt;&gt;"",OR(NOT(ISNUMBER(E170)),E170&lt;0,E170&gt;=1,NOT(ISNUMBER(F170)),F170&lt;0,F170&gt;=1,MOD(E170-D170,1)&gt;MOD(G170-D170,1),MOD(F170-D170,1)&gt;MOD(G170-D170,1),MOD(F170-D170,1)&lt;MOD(E170-D170,1))),NOT(ISNUMBER(IFERROR(IF(COUNTIFS(Colaboradores!$A$6:$A$200,B170,Colaboradores!$F$6:$F$200,"")=1,Configuracoes!$B$7,VLOOKUP(B170,Colaboradores!$A$6:$F$200,6,FALSE)),0))),IFERROR(IF(COUNTIFS(Colaboradores!$A$6:$A$200,B170,Colaboradores!$F$6:$F$200,"")=1,Configuracoes!$B$7,VLOOKUP(B170,Colaboradores!$A$6:$F$200,6,FALSE)),0)&lt;0),"VERIFICAR","OK"),"VERIFICAR")))</f>
        <v/>
      </c>
      <c r="O170" s="6"/>
      <c r="P170" s="15" t="str">
        <f>IF(N170&lt;&gt;"OK","",MAX(0,I170-SUMIFS(Apontamentos!$M$6:$M$400,Apontamentos!$A$6:$A$400,A170,Apontamentos!$B$6:$B$400,B170)))</f>
        <v/>
      </c>
    </row>
    <row r="171">
      <c r="A171" s="9"/>
      <c r="B171" s="6"/>
      <c r="C171" s="10" t="str">
        <f>IF(B171="","",IFERROR(VLOOKUP(B171,Colaboradores!$A$6:$B$200,2,FALSE),""))</f>
        <v/>
      </c>
      <c r="D171" s="11"/>
      <c r="E171" s="11"/>
      <c r="F171" s="11"/>
      <c r="G171" s="11"/>
      <c r="H171" s="12" t="str">
        <f t="shared" si="1"/>
        <v/>
      </c>
      <c r="I171" s="12" t="str">
        <f t="shared" si="2"/>
        <v/>
      </c>
      <c r="J171" s="12" t="str">
        <f>IF(N171&lt;&gt;"OK","",IF(COUNTIFS(Colaboradores!$A$6:$A$200,B171,Colaboradores!$F$6:$F$200,"")=1,Configuracoes!$B$7,VLOOKUP(B171,Colaboradores!$A$6:$F$200,6,FALSE)))</f>
        <v/>
      </c>
      <c r="K171" s="12" t="str">
        <f t="shared" si="3"/>
        <v/>
      </c>
      <c r="L171" s="12" t="str">
        <f t="shared" si="4"/>
        <v/>
      </c>
      <c r="M171" s="12" t="str">
        <f t="shared" si="5"/>
        <v/>
      </c>
      <c r="N171" s="10" t="str">
        <f>IF(AND(A171="",B171="",D171="",E171="",F171="",G171=""),"",IF(OR(A171="",B171="",D171="",G171="",AND(E171="",F171&lt;&gt;""),AND(E171&lt;&gt;"",F171="")),"INCOMPLETO",IFERROR(IF(OR(NOT(ISNUMBER(A171)),A171&lt;=0,A171&lt;&gt;INT(A171),COUNTIF(Colaboradores!$A$6:$A$200,B171)&lt;&gt;1,C171="",COUNTIFS($A$6:$A$300,A171,$B$6:$B$300,B171)&lt;&gt;1,NOT(ISNUMBER(D171)),D171&lt;0,D171&gt;=1,NOT(ISNUMBER(G171)),G171&lt;0,G171&gt;=1,AND(E171&lt;&gt;"",OR(NOT(ISNUMBER(E171)),E171&lt;0,E171&gt;=1,NOT(ISNUMBER(F171)),F171&lt;0,F171&gt;=1,MOD(E171-D171,1)&gt;MOD(G171-D171,1),MOD(F171-D171,1)&gt;MOD(G171-D171,1),MOD(F171-D171,1)&lt;MOD(E171-D171,1))),NOT(ISNUMBER(IFERROR(IF(COUNTIFS(Colaboradores!$A$6:$A$200,B171,Colaboradores!$F$6:$F$200,"")=1,Configuracoes!$B$7,VLOOKUP(B171,Colaboradores!$A$6:$F$200,6,FALSE)),0))),IFERROR(IF(COUNTIFS(Colaboradores!$A$6:$A$200,B171,Colaboradores!$F$6:$F$200,"")=1,Configuracoes!$B$7,VLOOKUP(B171,Colaboradores!$A$6:$F$200,6,FALSE)),0)&lt;0),"VERIFICAR","OK"),"VERIFICAR")))</f>
        <v/>
      </c>
      <c r="O171" s="6"/>
      <c r="P171" s="15" t="str">
        <f>IF(N171&lt;&gt;"OK","",MAX(0,I171-SUMIFS(Apontamentos!$M$6:$M$400,Apontamentos!$A$6:$A$400,A171,Apontamentos!$B$6:$B$400,B171)))</f>
        <v/>
      </c>
    </row>
    <row r="172">
      <c r="A172" s="9"/>
      <c r="B172" s="6"/>
      <c r="C172" s="10" t="str">
        <f>IF(B172="","",IFERROR(VLOOKUP(B172,Colaboradores!$A$6:$B$200,2,FALSE),""))</f>
        <v/>
      </c>
      <c r="D172" s="11"/>
      <c r="E172" s="11"/>
      <c r="F172" s="11"/>
      <c r="G172" s="11"/>
      <c r="H172" s="12" t="str">
        <f t="shared" si="1"/>
        <v/>
      </c>
      <c r="I172" s="12" t="str">
        <f t="shared" si="2"/>
        <v/>
      </c>
      <c r="J172" s="12" t="str">
        <f>IF(N172&lt;&gt;"OK","",IF(COUNTIFS(Colaboradores!$A$6:$A$200,B172,Colaboradores!$F$6:$F$200,"")=1,Configuracoes!$B$7,VLOOKUP(B172,Colaboradores!$A$6:$F$200,6,FALSE)))</f>
        <v/>
      </c>
      <c r="K172" s="12" t="str">
        <f t="shared" si="3"/>
        <v/>
      </c>
      <c r="L172" s="12" t="str">
        <f t="shared" si="4"/>
        <v/>
      </c>
      <c r="M172" s="12" t="str">
        <f t="shared" si="5"/>
        <v/>
      </c>
      <c r="N172" s="10" t="str">
        <f>IF(AND(A172="",B172="",D172="",E172="",F172="",G172=""),"",IF(OR(A172="",B172="",D172="",G172="",AND(E172="",F172&lt;&gt;""),AND(E172&lt;&gt;"",F172="")),"INCOMPLETO",IFERROR(IF(OR(NOT(ISNUMBER(A172)),A172&lt;=0,A172&lt;&gt;INT(A172),COUNTIF(Colaboradores!$A$6:$A$200,B172)&lt;&gt;1,C172="",COUNTIFS($A$6:$A$300,A172,$B$6:$B$300,B172)&lt;&gt;1,NOT(ISNUMBER(D172)),D172&lt;0,D172&gt;=1,NOT(ISNUMBER(G172)),G172&lt;0,G172&gt;=1,AND(E172&lt;&gt;"",OR(NOT(ISNUMBER(E172)),E172&lt;0,E172&gt;=1,NOT(ISNUMBER(F172)),F172&lt;0,F172&gt;=1,MOD(E172-D172,1)&gt;MOD(G172-D172,1),MOD(F172-D172,1)&gt;MOD(G172-D172,1),MOD(F172-D172,1)&lt;MOD(E172-D172,1))),NOT(ISNUMBER(IFERROR(IF(COUNTIFS(Colaboradores!$A$6:$A$200,B172,Colaboradores!$F$6:$F$200,"")=1,Configuracoes!$B$7,VLOOKUP(B172,Colaboradores!$A$6:$F$200,6,FALSE)),0))),IFERROR(IF(COUNTIFS(Colaboradores!$A$6:$A$200,B172,Colaboradores!$F$6:$F$200,"")=1,Configuracoes!$B$7,VLOOKUP(B172,Colaboradores!$A$6:$F$200,6,FALSE)),0)&lt;0),"VERIFICAR","OK"),"VERIFICAR")))</f>
        <v/>
      </c>
      <c r="O172" s="6"/>
      <c r="P172" s="15" t="str">
        <f>IF(N172&lt;&gt;"OK","",MAX(0,I172-SUMIFS(Apontamentos!$M$6:$M$400,Apontamentos!$A$6:$A$400,A172,Apontamentos!$B$6:$B$400,B172)))</f>
        <v/>
      </c>
    </row>
    <row r="173">
      <c r="A173" s="9"/>
      <c r="B173" s="6"/>
      <c r="C173" s="10" t="str">
        <f>IF(B173="","",IFERROR(VLOOKUP(B173,Colaboradores!$A$6:$B$200,2,FALSE),""))</f>
        <v/>
      </c>
      <c r="D173" s="11"/>
      <c r="E173" s="11"/>
      <c r="F173" s="11"/>
      <c r="G173" s="11"/>
      <c r="H173" s="12" t="str">
        <f t="shared" si="1"/>
        <v/>
      </c>
      <c r="I173" s="12" t="str">
        <f t="shared" si="2"/>
        <v/>
      </c>
      <c r="J173" s="12" t="str">
        <f>IF(N173&lt;&gt;"OK","",IF(COUNTIFS(Colaboradores!$A$6:$A$200,B173,Colaboradores!$F$6:$F$200,"")=1,Configuracoes!$B$7,VLOOKUP(B173,Colaboradores!$A$6:$F$200,6,FALSE)))</f>
        <v/>
      </c>
      <c r="K173" s="12" t="str">
        <f t="shared" si="3"/>
        <v/>
      </c>
      <c r="L173" s="12" t="str">
        <f t="shared" si="4"/>
        <v/>
      </c>
      <c r="M173" s="12" t="str">
        <f t="shared" si="5"/>
        <v/>
      </c>
      <c r="N173" s="10" t="str">
        <f>IF(AND(A173="",B173="",D173="",E173="",F173="",G173=""),"",IF(OR(A173="",B173="",D173="",G173="",AND(E173="",F173&lt;&gt;""),AND(E173&lt;&gt;"",F173="")),"INCOMPLETO",IFERROR(IF(OR(NOT(ISNUMBER(A173)),A173&lt;=0,A173&lt;&gt;INT(A173),COUNTIF(Colaboradores!$A$6:$A$200,B173)&lt;&gt;1,C173="",COUNTIFS($A$6:$A$300,A173,$B$6:$B$300,B173)&lt;&gt;1,NOT(ISNUMBER(D173)),D173&lt;0,D173&gt;=1,NOT(ISNUMBER(G173)),G173&lt;0,G173&gt;=1,AND(E173&lt;&gt;"",OR(NOT(ISNUMBER(E173)),E173&lt;0,E173&gt;=1,NOT(ISNUMBER(F173)),F173&lt;0,F173&gt;=1,MOD(E173-D173,1)&gt;MOD(G173-D173,1),MOD(F173-D173,1)&gt;MOD(G173-D173,1),MOD(F173-D173,1)&lt;MOD(E173-D173,1))),NOT(ISNUMBER(IFERROR(IF(COUNTIFS(Colaboradores!$A$6:$A$200,B173,Colaboradores!$F$6:$F$200,"")=1,Configuracoes!$B$7,VLOOKUP(B173,Colaboradores!$A$6:$F$200,6,FALSE)),0))),IFERROR(IF(COUNTIFS(Colaboradores!$A$6:$A$200,B173,Colaboradores!$F$6:$F$200,"")=1,Configuracoes!$B$7,VLOOKUP(B173,Colaboradores!$A$6:$F$200,6,FALSE)),0)&lt;0),"VERIFICAR","OK"),"VERIFICAR")))</f>
        <v/>
      </c>
      <c r="O173" s="6"/>
      <c r="P173" s="15" t="str">
        <f>IF(N173&lt;&gt;"OK","",MAX(0,I173-SUMIFS(Apontamentos!$M$6:$M$400,Apontamentos!$A$6:$A$400,A173,Apontamentos!$B$6:$B$400,B173)))</f>
        <v/>
      </c>
    </row>
    <row r="174">
      <c r="A174" s="9"/>
      <c r="B174" s="6"/>
      <c r="C174" s="10" t="str">
        <f>IF(B174="","",IFERROR(VLOOKUP(B174,Colaboradores!$A$6:$B$200,2,FALSE),""))</f>
        <v/>
      </c>
      <c r="D174" s="11"/>
      <c r="E174" s="11"/>
      <c r="F174" s="11"/>
      <c r="G174" s="11"/>
      <c r="H174" s="12" t="str">
        <f t="shared" si="1"/>
        <v/>
      </c>
      <c r="I174" s="12" t="str">
        <f t="shared" si="2"/>
        <v/>
      </c>
      <c r="J174" s="12" t="str">
        <f>IF(N174&lt;&gt;"OK","",IF(COUNTIFS(Colaboradores!$A$6:$A$200,B174,Colaboradores!$F$6:$F$200,"")=1,Configuracoes!$B$7,VLOOKUP(B174,Colaboradores!$A$6:$F$200,6,FALSE)))</f>
        <v/>
      </c>
      <c r="K174" s="12" t="str">
        <f t="shared" si="3"/>
        <v/>
      </c>
      <c r="L174" s="12" t="str">
        <f t="shared" si="4"/>
        <v/>
      </c>
      <c r="M174" s="12" t="str">
        <f t="shared" si="5"/>
        <v/>
      </c>
      <c r="N174" s="10" t="str">
        <f>IF(AND(A174="",B174="",D174="",E174="",F174="",G174=""),"",IF(OR(A174="",B174="",D174="",G174="",AND(E174="",F174&lt;&gt;""),AND(E174&lt;&gt;"",F174="")),"INCOMPLETO",IFERROR(IF(OR(NOT(ISNUMBER(A174)),A174&lt;=0,A174&lt;&gt;INT(A174),COUNTIF(Colaboradores!$A$6:$A$200,B174)&lt;&gt;1,C174="",COUNTIFS($A$6:$A$300,A174,$B$6:$B$300,B174)&lt;&gt;1,NOT(ISNUMBER(D174)),D174&lt;0,D174&gt;=1,NOT(ISNUMBER(G174)),G174&lt;0,G174&gt;=1,AND(E174&lt;&gt;"",OR(NOT(ISNUMBER(E174)),E174&lt;0,E174&gt;=1,NOT(ISNUMBER(F174)),F174&lt;0,F174&gt;=1,MOD(E174-D174,1)&gt;MOD(G174-D174,1),MOD(F174-D174,1)&gt;MOD(G174-D174,1),MOD(F174-D174,1)&lt;MOD(E174-D174,1))),NOT(ISNUMBER(IFERROR(IF(COUNTIFS(Colaboradores!$A$6:$A$200,B174,Colaboradores!$F$6:$F$200,"")=1,Configuracoes!$B$7,VLOOKUP(B174,Colaboradores!$A$6:$F$200,6,FALSE)),0))),IFERROR(IF(COUNTIFS(Colaboradores!$A$6:$A$200,B174,Colaboradores!$F$6:$F$200,"")=1,Configuracoes!$B$7,VLOOKUP(B174,Colaboradores!$A$6:$F$200,6,FALSE)),0)&lt;0),"VERIFICAR","OK"),"VERIFICAR")))</f>
        <v/>
      </c>
      <c r="O174" s="6"/>
      <c r="P174" s="15" t="str">
        <f>IF(N174&lt;&gt;"OK","",MAX(0,I174-SUMIFS(Apontamentos!$M$6:$M$400,Apontamentos!$A$6:$A$400,A174,Apontamentos!$B$6:$B$400,B174)))</f>
        <v/>
      </c>
    </row>
    <row r="175">
      <c r="A175" s="9"/>
      <c r="B175" s="6"/>
      <c r="C175" s="10" t="str">
        <f>IF(B175="","",IFERROR(VLOOKUP(B175,Colaboradores!$A$6:$B$200,2,FALSE),""))</f>
        <v/>
      </c>
      <c r="D175" s="11"/>
      <c r="E175" s="11"/>
      <c r="F175" s="11"/>
      <c r="G175" s="11"/>
      <c r="H175" s="12" t="str">
        <f t="shared" si="1"/>
        <v/>
      </c>
      <c r="I175" s="12" t="str">
        <f t="shared" si="2"/>
        <v/>
      </c>
      <c r="J175" s="12" t="str">
        <f>IF(N175&lt;&gt;"OK","",IF(COUNTIFS(Colaboradores!$A$6:$A$200,B175,Colaboradores!$F$6:$F$200,"")=1,Configuracoes!$B$7,VLOOKUP(B175,Colaboradores!$A$6:$F$200,6,FALSE)))</f>
        <v/>
      </c>
      <c r="K175" s="12" t="str">
        <f t="shared" si="3"/>
        <v/>
      </c>
      <c r="L175" s="12" t="str">
        <f t="shared" si="4"/>
        <v/>
      </c>
      <c r="M175" s="12" t="str">
        <f t="shared" si="5"/>
        <v/>
      </c>
      <c r="N175" s="10" t="str">
        <f>IF(AND(A175="",B175="",D175="",E175="",F175="",G175=""),"",IF(OR(A175="",B175="",D175="",G175="",AND(E175="",F175&lt;&gt;""),AND(E175&lt;&gt;"",F175="")),"INCOMPLETO",IFERROR(IF(OR(NOT(ISNUMBER(A175)),A175&lt;=0,A175&lt;&gt;INT(A175),COUNTIF(Colaboradores!$A$6:$A$200,B175)&lt;&gt;1,C175="",COUNTIFS($A$6:$A$300,A175,$B$6:$B$300,B175)&lt;&gt;1,NOT(ISNUMBER(D175)),D175&lt;0,D175&gt;=1,NOT(ISNUMBER(G175)),G175&lt;0,G175&gt;=1,AND(E175&lt;&gt;"",OR(NOT(ISNUMBER(E175)),E175&lt;0,E175&gt;=1,NOT(ISNUMBER(F175)),F175&lt;0,F175&gt;=1,MOD(E175-D175,1)&gt;MOD(G175-D175,1),MOD(F175-D175,1)&gt;MOD(G175-D175,1),MOD(F175-D175,1)&lt;MOD(E175-D175,1))),NOT(ISNUMBER(IFERROR(IF(COUNTIFS(Colaboradores!$A$6:$A$200,B175,Colaboradores!$F$6:$F$200,"")=1,Configuracoes!$B$7,VLOOKUP(B175,Colaboradores!$A$6:$F$200,6,FALSE)),0))),IFERROR(IF(COUNTIFS(Colaboradores!$A$6:$A$200,B175,Colaboradores!$F$6:$F$200,"")=1,Configuracoes!$B$7,VLOOKUP(B175,Colaboradores!$A$6:$F$200,6,FALSE)),0)&lt;0),"VERIFICAR","OK"),"VERIFICAR")))</f>
        <v/>
      </c>
      <c r="O175" s="6"/>
      <c r="P175" s="15" t="str">
        <f>IF(N175&lt;&gt;"OK","",MAX(0,I175-SUMIFS(Apontamentos!$M$6:$M$400,Apontamentos!$A$6:$A$400,A175,Apontamentos!$B$6:$B$400,B175)))</f>
        <v/>
      </c>
    </row>
    <row r="176">
      <c r="A176" s="9"/>
      <c r="B176" s="6"/>
      <c r="C176" s="10" t="str">
        <f>IF(B176="","",IFERROR(VLOOKUP(B176,Colaboradores!$A$6:$B$200,2,FALSE),""))</f>
        <v/>
      </c>
      <c r="D176" s="11"/>
      <c r="E176" s="11"/>
      <c r="F176" s="11"/>
      <c r="G176" s="11"/>
      <c r="H176" s="12" t="str">
        <f t="shared" si="1"/>
        <v/>
      </c>
      <c r="I176" s="12" t="str">
        <f t="shared" si="2"/>
        <v/>
      </c>
      <c r="J176" s="12" t="str">
        <f>IF(N176&lt;&gt;"OK","",IF(COUNTIFS(Colaboradores!$A$6:$A$200,B176,Colaboradores!$F$6:$F$200,"")=1,Configuracoes!$B$7,VLOOKUP(B176,Colaboradores!$A$6:$F$200,6,FALSE)))</f>
        <v/>
      </c>
      <c r="K176" s="12" t="str">
        <f t="shared" si="3"/>
        <v/>
      </c>
      <c r="L176" s="12" t="str">
        <f t="shared" si="4"/>
        <v/>
      </c>
      <c r="M176" s="12" t="str">
        <f t="shared" si="5"/>
        <v/>
      </c>
      <c r="N176" s="10" t="str">
        <f>IF(AND(A176="",B176="",D176="",E176="",F176="",G176=""),"",IF(OR(A176="",B176="",D176="",G176="",AND(E176="",F176&lt;&gt;""),AND(E176&lt;&gt;"",F176="")),"INCOMPLETO",IFERROR(IF(OR(NOT(ISNUMBER(A176)),A176&lt;=0,A176&lt;&gt;INT(A176),COUNTIF(Colaboradores!$A$6:$A$200,B176)&lt;&gt;1,C176="",COUNTIFS($A$6:$A$300,A176,$B$6:$B$300,B176)&lt;&gt;1,NOT(ISNUMBER(D176)),D176&lt;0,D176&gt;=1,NOT(ISNUMBER(G176)),G176&lt;0,G176&gt;=1,AND(E176&lt;&gt;"",OR(NOT(ISNUMBER(E176)),E176&lt;0,E176&gt;=1,NOT(ISNUMBER(F176)),F176&lt;0,F176&gt;=1,MOD(E176-D176,1)&gt;MOD(G176-D176,1),MOD(F176-D176,1)&gt;MOD(G176-D176,1),MOD(F176-D176,1)&lt;MOD(E176-D176,1))),NOT(ISNUMBER(IFERROR(IF(COUNTIFS(Colaboradores!$A$6:$A$200,B176,Colaboradores!$F$6:$F$200,"")=1,Configuracoes!$B$7,VLOOKUP(B176,Colaboradores!$A$6:$F$200,6,FALSE)),0))),IFERROR(IF(COUNTIFS(Colaboradores!$A$6:$A$200,B176,Colaboradores!$F$6:$F$200,"")=1,Configuracoes!$B$7,VLOOKUP(B176,Colaboradores!$A$6:$F$200,6,FALSE)),0)&lt;0),"VERIFICAR","OK"),"VERIFICAR")))</f>
        <v/>
      </c>
      <c r="O176" s="6"/>
      <c r="P176" s="15" t="str">
        <f>IF(N176&lt;&gt;"OK","",MAX(0,I176-SUMIFS(Apontamentos!$M$6:$M$400,Apontamentos!$A$6:$A$400,A176,Apontamentos!$B$6:$B$400,B176)))</f>
        <v/>
      </c>
    </row>
    <row r="177">
      <c r="A177" s="9"/>
      <c r="B177" s="6"/>
      <c r="C177" s="10" t="str">
        <f>IF(B177="","",IFERROR(VLOOKUP(B177,Colaboradores!$A$6:$B$200,2,FALSE),""))</f>
        <v/>
      </c>
      <c r="D177" s="11"/>
      <c r="E177" s="11"/>
      <c r="F177" s="11"/>
      <c r="G177" s="11"/>
      <c r="H177" s="12" t="str">
        <f t="shared" si="1"/>
        <v/>
      </c>
      <c r="I177" s="12" t="str">
        <f t="shared" si="2"/>
        <v/>
      </c>
      <c r="J177" s="12" t="str">
        <f>IF(N177&lt;&gt;"OK","",IF(COUNTIFS(Colaboradores!$A$6:$A$200,B177,Colaboradores!$F$6:$F$200,"")=1,Configuracoes!$B$7,VLOOKUP(B177,Colaboradores!$A$6:$F$200,6,FALSE)))</f>
        <v/>
      </c>
      <c r="K177" s="12" t="str">
        <f t="shared" si="3"/>
        <v/>
      </c>
      <c r="L177" s="12" t="str">
        <f t="shared" si="4"/>
        <v/>
      </c>
      <c r="M177" s="12" t="str">
        <f t="shared" si="5"/>
        <v/>
      </c>
      <c r="N177" s="10" t="str">
        <f>IF(AND(A177="",B177="",D177="",E177="",F177="",G177=""),"",IF(OR(A177="",B177="",D177="",G177="",AND(E177="",F177&lt;&gt;""),AND(E177&lt;&gt;"",F177="")),"INCOMPLETO",IFERROR(IF(OR(NOT(ISNUMBER(A177)),A177&lt;=0,A177&lt;&gt;INT(A177),COUNTIF(Colaboradores!$A$6:$A$200,B177)&lt;&gt;1,C177="",COUNTIFS($A$6:$A$300,A177,$B$6:$B$300,B177)&lt;&gt;1,NOT(ISNUMBER(D177)),D177&lt;0,D177&gt;=1,NOT(ISNUMBER(G177)),G177&lt;0,G177&gt;=1,AND(E177&lt;&gt;"",OR(NOT(ISNUMBER(E177)),E177&lt;0,E177&gt;=1,NOT(ISNUMBER(F177)),F177&lt;0,F177&gt;=1,MOD(E177-D177,1)&gt;MOD(G177-D177,1),MOD(F177-D177,1)&gt;MOD(G177-D177,1),MOD(F177-D177,1)&lt;MOD(E177-D177,1))),NOT(ISNUMBER(IFERROR(IF(COUNTIFS(Colaboradores!$A$6:$A$200,B177,Colaboradores!$F$6:$F$200,"")=1,Configuracoes!$B$7,VLOOKUP(B177,Colaboradores!$A$6:$F$200,6,FALSE)),0))),IFERROR(IF(COUNTIFS(Colaboradores!$A$6:$A$200,B177,Colaboradores!$F$6:$F$200,"")=1,Configuracoes!$B$7,VLOOKUP(B177,Colaboradores!$A$6:$F$200,6,FALSE)),0)&lt;0),"VERIFICAR","OK"),"VERIFICAR")))</f>
        <v/>
      </c>
      <c r="O177" s="6"/>
      <c r="P177" s="15" t="str">
        <f>IF(N177&lt;&gt;"OK","",MAX(0,I177-SUMIFS(Apontamentos!$M$6:$M$400,Apontamentos!$A$6:$A$400,A177,Apontamentos!$B$6:$B$400,B177)))</f>
        <v/>
      </c>
    </row>
    <row r="178">
      <c r="A178" s="9"/>
      <c r="B178" s="6"/>
      <c r="C178" s="10" t="str">
        <f>IF(B178="","",IFERROR(VLOOKUP(B178,Colaboradores!$A$6:$B$200,2,FALSE),""))</f>
        <v/>
      </c>
      <c r="D178" s="11"/>
      <c r="E178" s="11"/>
      <c r="F178" s="11"/>
      <c r="G178" s="11"/>
      <c r="H178" s="12" t="str">
        <f t="shared" si="1"/>
        <v/>
      </c>
      <c r="I178" s="12" t="str">
        <f t="shared" si="2"/>
        <v/>
      </c>
      <c r="J178" s="12" t="str">
        <f>IF(N178&lt;&gt;"OK","",IF(COUNTIFS(Colaboradores!$A$6:$A$200,B178,Colaboradores!$F$6:$F$200,"")=1,Configuracoes!$B$7,VLOOKUP(B178,Colaboradores!$A$6:$F$200,6,FALSE)))</f>
        <v/>
      </c>
      <c r="K178" s="12" t="str">
        <f t="shared" si="3"/>
        <v/>
      </c>
      <c r="L178" s="12" t="str">
        <f t="shared" si="4"/>
        <v/>
      </c>
      <c r="M178" s="12" t="str">
        <f t="shared" si="5"/>
        <v/>
      </c>
      <c r="N178" s="10" t="str">
        <f>IF(AND(A178="",B178="",D178="",E178="",F178="",G178=""),"",IF(OR(A178="",B178="",D178="",G178="",AND(E178="",F178&lt;&gt;""),AND(E178&lt;&gt;"",F178="")),"INCOMPLETO",IFERROR(IF(OR(NOT(ISNUMBER(A178)),A178&lt;=0,A178&lt;&gt;INT(A178),COUNTIF(Colaboradores!$A$6:$A$200,B178)&lt;&gt;1,C178="",COUNTIFS($A$6:$A$300,A178,$B$6:$B$300,B178)&lt;&gt;1,NOT(ISNUMBER(D178)),D178&lt;0,D178&gt;=1,NOT(ISNUMBER(G178)),G178&lt;0,G178&gt;=1,AND(E178&lt;&gt;"",OR(NOT(ISNUMBER(E178)),E178&lt;0,E178&gt;=1,NOT(ISNUMBER(F178)),F178&lt;0,F178&gt;=1,MOD(E178-D178,1)&gt;MOD(G178-D178,1),MOD(F178-D178,1)&gt;MOD(G178-D178,1),MOD(F178-D178,1)&lt;MOD(E178-D178,1))),NOT(ISNUMBER(IFERROR(IF(COUNTIFS(Colaboradores!$A$6:$A$200,B178,Colaboradores!$F$6:$F$200,"")=1,Configuracoes!$B$7,VLOOKUP(B178,Colaboradores!$A$6:$F$200,6,FALSE)),0))),IFERROR(IF(COUNTIFS(Colaboradores!$A$6:$A$200,B178,Colaboradores!$F$6:$F$200,"")=1,Configuracoes!$B$7,VLOOKUP(B178,Colaboradores!$A$6:$F$200,6,FALSE)),0)&lt;0),"VERIFICAR","OK"),"VERIFICAR")))</f>
        <v/>
      </c>
      <c r="O178" s="6"/>
      <c r="P178" s="15" t="str">
        <f>IF(N178&lt;&gt;"OK","",MAX(0,I178-SUMIFS(Apontamentos!$M$6:$M$400,Apontamentos!$A$6:$A$400,A178,Apontamentos!$B$6:$B$400,B178)))</f>
        <v/>
      </c>
    </row>
    <row r="179">
      <c r="A179" s="9"/>
      <c r="B179" s="6"/>
      <c r="C179" s="10" t="str">
        <f>IF(B179="","",IFERROR(VLOOKUP(B179,Colaboradores!$A$6:$B$200,2,FALSE),""))</f>
        <v/>
      </c>
      <c r="D179" s="11"/>
      <c r="E179" s="11"/>
      <c r="F179" s="11"/>
      <c r="G179" s="11"/>
      <c r="H179" s="12" t="str">
        <f t="shared" si="1"/>
        <v/>
      </c>
      <c r="I179" s="12" t="str">
        <f t="shared" si="2"/>
        <v/>
      </c>
      <c r="J179" s="12" t="str">
        <f>IF(N179&lt;&gt;"OK","",IF(COUNTIFS(Colaboradores!$A$6:$A$200,B179,Colaboradores!$F$6:$F$200,"")=1,Configuracoes!$B$7,VLOOKUP(B179,Colaboradores!$A$6:$F$200,6,FALSE)))</f>
        <v/>
      </c>
      <c r="K179" s="12" t="str">
        <f t="shared" si="3"/>
        <v/>
      </c>
      <c r="L179" s="12" t="str">
        <f t="shared" si="4"/>
        <v/>
      </c>
      <c r="M179" s="12" t="str">
        <f t="shared" si="5"/>
        <v/>
      </c>
      <c r="N179" s="10" t="str">
        <f>IF(AND(A179="",B179="",D179="",E179="",F179="",G179=""),"",IF(OR(A179="",B179="",D179="",G179="",AND(E179="",F179&lt;&gt;""),AND(E179&lt;&gt;"",F179="")),"INCOMPLETO",IFERROR(IF(OR(NOT(ISNUMBER(A179)),A179&lt;=0,A179&lt;&gt;INT(A179),COUNTIF(Colaboradores!$A$6:$A$200,B179)&lt;&gt;1,C179="",COUNTIFS($A$6:$A$300,A179,$B$6:$B$300,B179)&lt;&gt;1,NOT(ISNUMBER(D179)),D179&lt;0,D179&gt;=1,NOT(ISNUMBER(G179)),G179&lt;0,G179&gt;=1,AND(E179&lt;&gt;"",OR(NOT(ISNUMBER(E179)),E179&lt;0,E179&gt;=1,NOT(ISNUMBER(F179)),F179&lt;0,F179&gt;=1,MOD(E179-D179,1)&gt;MOD(G179-D179,1),MOD(F179-D179,1)&gt;MOD(G179-D179,1),MOD(F179-D179,1)&lt;MOD(E179-D179,1))),NOT(ISNUMBER(IFERROR(IF(COUNTIFS(Colaboradores!$A$6:$A$200,B179,Colaboradores!$F$6:$F$200,"")=1,Configuracoes!$B$7,VLOOKUP(B179,Colaboradores!$A$6:$F$200,6,FALSE)),0))),IFERROR(IF(COUNTIFS(Colaboradores!$A$6:$A$200,B179,Colaboradores!$F$6:$F$200,"")=1,Configuracoes!$B$7,VLOOKUP(B179,Colaboradores!$A$6:$F$200,6,FALSE)),0)&lt;0),"VERIFICAR","OK"),"VERIFICAR")))</f>
        <v/>
      </c>
      <c r="O179" s="6"/>
      <c r="P179" s="15" t="str">
        <f>IF(N179&lt;&gt;"OK","",MAX(0,I179-SUMIFS(Apontamentos!$M$6:$M$400,Apontamentos!$A$6:$A$400,A179,Apontamentos!$B$6:$B$400,B179)))</f>
        <v/>
      </c>
    </row>
    <row r="180">
      <c r="A180" s="9"/>
      <c r="B180" s="6"/>
      <c r="C180" s="10" t="str">
        <f>IF(B180="","",IFERROR(VLOOKUP(B180,Colaboradores!$A$6:$B$200,2,FALSE),""))</f>
        <v/>
      </c>
      <c r="D180" s="11"/>
      <c r="E180" s="11"/>
      <c r="F180" s="11"/>
      <c r="G180" s="11"/>
      <c r="H180" s="12" t="str">
        <f t="shared" si="1"/>
        <v/>
      </c>
      <c r="I180" s="12" t="str">
        <f t="shared" si="2"/>
        <v/>
      </c>
      <c r="J180" s="12" t="str">
        <f>IF(N180&lt;&gt;"OK","",IF(COUNTIFS(Colaboradores!$A$6:$A$200,B180,Colaboradores!$F$6:$F$200,"")=1,Configuracoes!$B$7,VLOOKUP(B180,Colaboradores!$A$6:$F$200,6,FALSE)))</f>
        <v/>
      </c>
      <c r="K180" s="12" t="str">
        <f t="shared" si="3"/>
        <v/>
      </c>
      <c r="L180" s="12" t="str">
        <f t="shared" si="4"/>
        <v/>
      </c>
      <c r="M180" s="12" t="str">
        <f t="shared" si="5"/>
        <v/>
      </c>
      <c r="N180" s="10" t="str">
        <f>IF(AND(A180="",B180="",D180="",E180="",F180="",G180=""),"",IF(OR(A180="",B180="",D180="",G180="",AND(E180="",F180&lt;&gt;""),AND(E180&lt;&gt;"",F180="")),"INCOMPLETO",IFERROR(IF(OR(NOT(ISNUMBER(A180)),A180&lt;=0,A180&lt;&gt;INT(A180),COUNTIF(Colaboradores!$A$6:$A$200,B180)&lt;&gt;1,C180="",COUNTIFS($A$6:$A$300,A180,$B$6:$B$300,B180)&lt;&gt;1,NOT(ISNUMBER(D180)),D180&lt;0,D180&gt;=1,NOT(ISNUMBER(G180)),G180&lt;0,G180&gt;=1,AND(E180&lt;&gt;"",OR(NOT(ISNUMBER(E180)),E180&lt;0,E180&gt;=1,NOT(ISNUMBER(F180)),F180&lt;0,F180&gt;=1,MOD(E180-D180,1)&gt;MOD(G180-D180,1),MOD(F180-D180,1)&gt;MOD(G180-D180,1),MOD(F180-D180,1)&lt;MOD(E180-D180,1))),NOT(ISNUMBER(IFERROR(IF(COUNTIFS(Colaboradores!$A$6:$A$200,B180,Colaboradores!$F$6:$F$200,"")=1,Configuracoes!$B$7,VLOOKUP(B180,Colaboradores!$A$6:$F$200,6,FALSE)),0))),IFERROR(IF(COUNTIFS(Colaboradores!$A$6:$A$200,B180,Colaboradores!$F$6:$F$200,"")=1,Configuracoes!$B$7,VLOOKUP(B180,Colaboradores!$A$6:$F$200,6,FALSE)),0)&lt;0),"VERIFICAR","OK"),"VERIFICAR")))</f>
        <v/>
      </c>
      <c r="O180" s="6"/>
      <c r="P180" s="15" t="str">
        <f>IF(N180&lt;&gt;"OK","",MAX(0,I180-SUMIFS(Apontamentos!$M$6:$M$400,Apontamentos!$A$6:$A$400,A180,Apontamentos!$B$6:$B$400,B180)))</f>
        <v/>
      </c>
    </row>
    <row r="181">
      <c r="A181" s="9"/>
      <c r="B181" s="6"/>
      <c r="C181" s="10" t="str">
        <f>IF(B181="","",IFERROR(VLOOKUP(B181,Colaboradores!$A$6:$B$200,2,FALSE),""))</f>
        <v/>
      </c>
      <c r="D181" s="11"/>
      <c r="E181" s="11"/>
      <c r="F181" s="11"/>
      <c r="G181" s="11"/>
      <c r="H181" s="12" t="str">
        <f t="shared" si="1"/>
        <v/>
      </c>
      <c r="I181" s="12" t="str">
        <f t="shared" si="2"/>
        <v/>
      </c>
      <c r="J181" s="12" t="str">
        <f>IF(N181&lt;&gt;"OK","",IF(COUNTIFS(Colaboradores!$A$6:$A$200,B181,Colaboradores!$F$6:$F$200,"")=1,Configuracoes!$B$7,VLOOKUP(B181,Colaboradores!$A$6:$F$200,6,FALSE)))</f>
        <v/>
      </c>
      <c r="K181" s="12" t="str">
        <f t="shared" si="3"/>
        <v/>
      </c>
      <c r="L181" s="12" t="str">
        <f t="shared" si="4"/>
        <v/>
      </c>
      <c r="M181" s="12" t="str">
        <f t="shared" si="5"/>
        <v/>
      </c>
      <c r="N181" s="10" t="str">
        <f>IF(AND(A181="",B181="",D181="",E181="",F181="",G181=""),"",IF(OR(A181="",B181="",D181="",G181="",AND(E181="",F181&lt;&gt;""),AND(E181&lt;&gt;"",F181="")),"INCOMPLETO",IFERROR(IF(OR(NOT(ISNUMBER(A181)),A181&lt;=0,A181&lt;&gt;INT(A181),COUNTIF(Colaboradores!$A$6:$A$200,B181)&lt;&gt;1,C181="",COUNTIFS($A$6:$A$300,A181,$B$6:$B$300,B181)&lt;&gt;1,NOT(ISNUMBER(D181)),D181&lt;0,D181&gt;=1,NOT(ISNUMBER(G181)),G181&lt;0,G181&gt;=1,AND(E181&lt;&gt;"",OR(NOT(ISNUMBER(E181)),E181&lt;0,E181&gt;=1,NOT(ISNUMBER(F181)),F181&lt;0,F181&gt;=1,MOD(E181-D181,1)&gt;MOD(G181-D181,1),MOD(F181-D181,1)&gt;MOD(G181-D181,1),MOD(F181-D181,1)&lt;MOD(E181-D181,1))),NOT(ISNUMBER(IFERROR(IF(COUNTIFS(Colaboradores!$A$6:$A$200,B181,Colaboradores!$F$6:$F$200,"")=1,Configuracoes!$B$7,VLOOKUP(B181,Colaboradores!$A$6:$F$200,6,FALSE)),0))),IFERROR(IF(COUNTIFS(Colaboradores!$A$6:$A$200,B181,Colaboradores!$F$6:$F$200,"")=1,Configuracoes!$B$7,VLOOKUP(B181,Colaboradores!$A$6:$F$200,6,FALSE)),0)&lt;0),"VERIFICAR","OK"),"VERIFICAR")))</f>
        <v/>
      </c>
      <c r="O181" s="6"/>
      <c r="P181" s="15" t="str">
        <f>IF(N181&lt;&gt;"OK","",MAX(0,I181-SUMIFS(Apontamentos!$M$6:$M$400,Apontamentos!$A$6:$A$400,A181,Apontamentos!$B$6:$B$400,B181)))</f>
        <v/>
      </c>
    </row>
    <row r="182">
      <c r="A182" s="9"/>
      <c r="B182" s="6"/>
      <c r="C182" s="10" t="str">
        <f>IF(B182="","",IFERROR(VLOOKUP(B182,Colaboradores!$A$6:$B$200,2,FALSE),""))</f>
        <v/>
      </c>
      <c r="D182" s="11"/>
      <c r="E182" s="11"/>
      <c r="F182" s="11"/>
      <c r="G182" s="11"/>
      <c r="H182" s="12" t="str">
        <f t="shared" si="1"/>
        <v/>
      </c>
      <c r="I182" s="12" t="str">
        <f t="shared" si="2"/>
        <v/>
      </c>
      <c r="J182" s="12" t="str">
        <f>IF(N182&lt;&gt;"OK","",IF(COUNTIFS(Colaboradores!$A$6:$A$200,B182,Colaboradores!$F$6:$F$200,"")=1,Configuracoes!$B$7,VLOOKUP(B182,Colaboradores!$A$6:$F$200,6,FALSE)))</f>
        <v/>
      </c>
      <c r="K182" s="12" t="str">
        <f t="shared" si="3"/>
        <v/>
      </c>
      <c r="L182" s="12" t="str">
        <f t="shared" si="4"/>
        <v/>
      </c>
      <c r="M182" s="12" t="str">
        <f t="shared" si="5"/>
        <v/>
      </c>
      <c r="N182" s="10" t="str">
        <f>IF(AND(A182="",B182="",D182="",E182="",F182="",G182=""),"",IF(OR(A182="",B182="",D182="",G182="",AND(E182="",F182&lt;&gt;""),AND(E182&lt;&gt;"",F182="")),"INCOMPLETO",IFERROR(IF(OR(NOT(ISNUMBER(A182)),A182&lt;=0,A182&lt;&gt;INT(A182),COUNTIF(Colaboradores!$A$6:$A$200,B182)&lt;&gt;1,C182="",COUNTIFS($A$6:$A$300,A182,$B$6:$B$300,B182)&lt;&gt;1,NOT(ISNUMBER(D182)),D182&lt;0,D182&gt;=1,NOT(ISNUMBER(G182)),G182&lt;0,G182&gt;=1,AND(E182&lt;&gt;"",OR(NOT(ISNUMBER(E182)),E182&lt;0,E182&gt;=1,NOT(ISNUMBER(F182)),F182&lt;0,F182&gt;=1,MOD(E182-D182,1)&gt;MOD(G182-D182,1),MOD(F182-D182,1)&gt;MOD(G182-D182,1),MOD(F182-D182,1)&lt;MOD(E182-D182,1))),NOT(ISNUMBER(IFERROR(IF(COUNTIFS(Colaboradores!$A$6:$A$200,B182,Colaboradores!$F$6:$F$200,"")=1,Configuracoes!$B$7,VLOOKUP(B182,Colaboradores!$A$6:$F$200,6,FALSE)),0))),IFERROR(IF(COUNTIFS(Colaboradores!$A$6:$A$200,B182,Colaboradores!$F$6:$F$200,"")=1,Configuracoes!$B$7,VLOOKUP(B182,Colaboradores!$A$6:$F$200,6,FALSE)),0)&lt;0),"VERIFICAR","OK"),"VERIFICAR")))</f>
        <v/>
      </c>
      <c r="O182" s="6"/>
      <c r="P182" s="15" t="str">
        <f>IF(N182&lt;&gt;"OK","",MAX(0,I182-SUMIFS(Apontamentos!$M$6:$M$400,Apontamentos!$A$6:$A$400,A182,Apontamentos!$B$6:$B$400,B182)))</f>
        <v/>
      </c>
    </row>
    <row r="183">
      <c r="A183" s="9"/>
      <c r="B183" s="6"/>
      <c r="C183" s="10" t="str">
        <f>IF(B183="","",IFERROR(VLOOKUP(B183,Colaboradores!$A$6:$B$200,2,FALSE),""))</f>
        <v/>
      </c>
      <c r="D183" s="11"/>
      <c r="E183" s="11"/>
      <c r="F183" s="11"/>
      <c r="G183" s="11"/>
      <c r="H183" s="12" t="str">
        <f t="shared" si="1"/>
        <v/>
      </c>
      <c r="I183" s="12" t="str">
        <f t="shared" si="2"/>
        <v/>
      </c>
      <c r="J183" s="12" t="str">
        <f>IF(N183&lt;&gt;"OK","",IF(COUNTIFS(Colaboradores!$A$6:$A$200,B183,Colaboradores!$F$6:$F$200,"")=1,Configuracoes!$B$7,VLOOKUP(B183,Colaboradores!$A$6:$F$200,6,FALSE)))</f>
        <v/>
      </c>
      <c r="K183" s="12" t="str">
        <f t="shared" si="3"/>
        <v/>
      </c>
      <c r="L183" s="12" t="str">
        <f t="shared" si="4"/>
        <v/>
      </c>
      <c r="M183" s="12" t="str">
        <f t="shared" si="5"/>
        <v/>
      </c>
      <c r="N183" s="10" t="str">
        <f>IF(AND(A183="",B183="",D183="",E183="",F183="",G183=""),"",IF(OR(A183="",B183="",D183="",G183="",AND(E183="",F183&lt;&gt;""),AND(E183&lt;&gt;"",F183="")),"INCOMPLETO",IFERROR(IF(OR(NOT(ISNUMBER(A183)),A183&lt;=0,A183&lt;&gt;INT(A183),COUNTIF(Colaboradores!$A$6:$A$200,B183)&lt;&gt;1,C183="",COUNTIFS($A$6:$A$300,A183,$B$6:$B$300,B183)&lt;&gt;1,NOT(ISNUMBER(D183)),D183&lt;0,D183&gt;=1,NOT(ISNUMBER(G183)),G183&lt;0,G183&gt;=1,AND(E183&lt;&gt;"",OR(NOT(ISNUMBER(E183)),E183&lt;0,E183&gt;=1,NOT(ISNUMBER(F183)),F183&lt;0,F183&gt;=1,MOD(E183-D183,1)&gt;MOD(G183-D183,1),MOD(F183-D183,1)&gt;MOD(G183-D183,1),MOD(F183-D183,1)&lt;MOD(E183-D183,1))),NOT(ISNUMBER(IFERROR(IF(COUNTIFS(Colaboradores!$A$6:$A$200,B183,Colaboradores!$F$6:$F$200,"")=1,Configuracoes!$B$7,VLOOKUP(B183,Colaboradores!$A$6:$F$200,6,FALSE)),0))),IFERROR(IF(COUNTIFS(Colaboradores!$A$6:$A$200,B183,Colaboradores!$F$6:$F$200,"")=1,Configuracoes!$B$7,VLOOKUP(B183,Colaboradores!$A$6:$F$200,6,FALSE)),0)&lt;0),"VERIFICAR","OK"),"VERIFICAR")))</f>
        <v/>
      </c>
      <c r="O183" s="6"/>
      <c r="P183" s="15" t="str">
        <f>IF(N183&lt;&gt;"OK","",MAX(0,I183-SUMIFS(Apontamentos!$M$6:$M$400,Apontamentos!$A$6:$A$400,A183,Apontamentos!$B$6:$B$400,B183)))</f>
        <v/>
      </c>
    </row>
    <row r="184">
      <c r="A184" s="9"/>
      <c r="B184" s="6"/>
      <c r="C184" s="10" t="str">
        <f>IF(B184="","",IFERROR(VLOOKUP(B184,Colaboradores!$A$6:$B$200,2,FALSE),""))</f>
        <v/>
      </c>
      <c r="D184" s="11"/>
      <c r="E184" s="11"/>
      <c r="F184" s="11"/>
      <c r="G184" s="11"/>
      <c r="H184" s="12" t="str">
        <f t="shared" si="1"/>
        <v/>
      </c>
      <c r="I184" s="12" t="str">
        <f t="shared" si="2"/>
        <v/>
      </c>
      <c r="J184" s="12" t="str">
        <f>IF(N184&lt;&gt;"OK","",IF(COUNTIFS(Colaboradores!$A$6:$A$200,B184,Colaboradores!$F$6:$F$200,"")=1,Configuracoes!$B$7,VLOOKUP(B184,Colaboradores!$A$6:$F$200,6,FALSE)))</f>
        <v/>
      </c>
      <c r="K184" s="12" t="str">
        <f t="shared" si="3"/>
        <v/>
      </c>
      <c r="L184" s="12" t="str">
        <f t="shared" si="4"/>
        <v/>
      </c>
      <c r="M184" s="12" t="str">
        <f t="shared" si="5"/>
        <v/>
      </c>
      <c r="N184" s="10" t="str">
        <f>IF(AND(A184="",B184="",D184="",E184="",F184="",G184=""),"",IF(OR(A184="",B184="",D184="",G184="",AND(E184="",F184&lt;&gt;""),AND(E184&lt;&gt;"",F184="")),"INCOMPLETO",IFERROR(IF(OR(NOT(ISNUMBER(A184)),A184&lt;=0,A184&lt;&gt;INT(A184),COUNTIF(Colaboradores!$A$6:$A$200,B184)&lt;&gt;1,C184="",COUNTIFS($A$6:$A$300,A184,$B$6:$B$300,B184)&lt;&gt;1,NOT(ISNUMBER(D184)),D184&lt;0,D184&gt;=1,NOT(ISNUMBER(G184)),G184&lt;0,G184&gt;=1,AND(E184&lt;&gt;"",OR(NOT(ISNUMBER(E184)),E184&lt;0,E184&gt;=1,NOT(ISNUMBER(F184)),F184&lt;0,F184&gt;=1,MOD(E184-D184,1)&gt;MOD(G184-D184,1),MOD(F184-D184,1)&gt;MOD(G184-D184,1),MOD(F184-D184,1)&lt;MOD(E184-D184,1))),NOT(ISNUMBER(IFERROR(IF(COUNTIFS(Colaboradores!$A$6:$A$200,B184,Colaboradores!$F$6:$F$200,"")=1,Configuracoes!$B$7,VLOOKUP(B184,Colaboradores!$A$6:$F$200,6,FALSE)),0))),IFERROR(IF(COUNTIFS(Colaboradores!$A$6:$A$200,B184,Colaboradores!$F$6:$F$200,"")=1,Configuracoes!$B$7,VLOOKUP(B184,Colaboradores!$A$6:$F$200,6,FALSE)),0)&lt;0),"VERIFICAR","OK"),"VERIFICAR")))</f>
        <v/>
      </c>
      <c r="O184" s="6"/>
      <c r="P184" s="15" t="str">
        <f>IF(N184&lt;&gt;"OK","",MAX(0,I184-SUMIFS(Apontamentos!$M$6:$M$400,Apontamentos!$A$6:$A$400,A184,Apontamentos!$B$6:$B$400,B184)))</f>
        <v/>
      </c>
    </row>
    <row r="185">
      <c r="A185" s="9"/>
      <c r="B185" s="6"/>
      <c r="C185" s="10" t="str">
        <f>IF(B185="","",IFERROR(VLOOKUP(B185,Colaboradores!$A$6:$B$200,2,FALSE),""))</f>
        <v/>
      </c>
      <c r="D185" s="11"/>
      <c r="E185" s="11"/>
      <c r="F185" s="11"/>
      <c r="G185" s="11"/>
      <c r="H185" s="12" t="str">
        <f t="shared" si="1"/>
        <v/>
      </c>
      <c r="I185" s="12" t="str">
        <f t="shared" si="2"/>
        <v/>
      </c>
      <c r="J185" s="12" t="str">
        <f>IF(N185&lt;&gt;"OK","",IF(COUNTIFS(Colaboradores!$A$6:$A$200,B185,Colaboradores!$F$6:$F$200,"")=1,Configuracoes!$B$7,VLOOKUP(B185,Colaboradores!$A$6:$F$200,6,FALSE)))</f>
        <v/>
      </c>
      <c r="K185" s="12" t="str">
        <f t="shared" si="3"/>
        <v/>
      </c>
      <c r="L185" s="12" t="str">
        <f t="shared" si="4"/>
        <v/>
      </c>
      <c r="M185" s="12" t="str">
        <f t="shared" si="5"/>
        <v/>
      </c>
      <c r="N185" s="10" t="str">
        <f>IF(AND(A185="",B185="",D185="",E185="",F185="",G185=""),"",IF(OR(A185="",B185="",D185="",G185="",AND(E185="",F185&lt;&gt;""),AND(E185&lt;&gt;"",F185="")),"INCOMPLETO",IFERROR(IF(OR(NOT(ISNUMBER(A185)),A185&lt;=0,A185&lt;&gt;INT(A185),COUNTIF(Colaboradores!$A$6:$A$200,B185)&lt;&gt;1,C185="",COUNTIFS($A$6:$A$300,A185,$B$6:$B$300,B185)&lt;&gt;1,NOT(ISNUMBER(D185)),D185&lt;0,D185&gt;=1,NOT(ISNUMBER(G185)),G185&lt;0,G185&gt;=1,AND(E185&lt;&gt;"",OR(NOT(ISNUMBER(E185)),E185&lt;0,E185&gt;=1,NOT(ISNUMBER(F185)),F185&lt;0,F185&gt;=1,MOD(E185-D185,1)&gt;MOD(G185-D185,1),MOD(F185-D185,1)&gt;MOD(G185-D185,1),MOD(F185-D185,1)&lt;MOD(E185-D185,1))),NOT(ISNUMBER(IFERROR(IF(COUNTIFS(Colaboradores!$A$6:$A$200,B185,Colaboradores!$F$6:$F$200,"")=1,Configuracoes!$B$7,VLOOKUP(B185,Colaboradores!$A$6:$F$200,6,FALSE)),0))),IFERROR(IF(COUNTIFS(Colaboradores!$A$6:$A$200,B185,Colaboradores!$F$6:$F$200,"")=1,Configuracoes!$B$7,VLOOKUP(B185,Colaboradores!$A$6:$F$200,6,FALSE)),0)&lt;0),"VERIFICAR","OK"),"VERIFICAR")))</f>
        <v/>
      </c>
      <c r="O185" s="6"/>
      <c r="P185" s="15" t="str">
        <f>IF(N185&lt;&gt;"OK","",MAX(0,I185-SUMIFS(Apontamentos!$M$6:$M$400,Apontamentos!$A$6:$A$400,A185,Apontamentos!$B$6:$B$400,B185)))</f>
        <v/>
      </c>
    </row>
    <row r="186">
      <c r="A186" s="9"/>
      <c r="B186" s="6"/>
      <c r="C186" s="10" t="str">
        <f>IF(B186="","",IFERROR(VLOOKUP(B186,Colaboradores!$A$6:$B$200,2,FALSE),""))</f>
        <v/>
      </c>
      <c r="D186" s="11"/>
      <c r="E186" s="11"/>
      <c r="F186" s="11"/>
      <c r="G186" s="11"/>
      <c r="H186" s="12" t="str">
        <f t="shared" si="1"/>
        <v/>
      </c>
      <c r="I186" s="12" t="str">
        <f t="shared" si="2"/>
        <v/>
      </c>
      <c r="J186" s="12" t="str">
        <f>IF(N186&lt;&gt;"OK","",IF(COUNTIFS(Colaboradores!$A$6:$A$200,B186,Colaboradores!$F$6:$F$200,"")=1,Configuracoes!$B$7,VLOOKUP(B186,Colaboradores!$A$6:$F$200,6,FALSE)))</f>
        <v/>
      </c>
      <c r="K186" s="12" t="str">
        <f t="shared" si="3"/>
        <v/>
      </c>
      <c r="L186" s="12" t="str">
        <f t="shared" si="4"/>
        <v/>
      </c>
      <c r="M186" s="12" t="str">
        <f t="shared" si="5"/>
        <v/>
      </c>
      <c r="N186" s="10" t="str">
        <f>IF(AND(A186="",B186="",D186="",E186="",F186="",G186=""),"",IF(OR(A186="",B186="",D186="",G186="",AND(E186="",F186&lt;&gt;""),AND(E186&lt;&gt;"",F186="")),"INCOMPLETO",IFERROR(IF(OR(NOT(ISNUMBER(A186)),A186&lt;=0,A186&lt;&gt;INT(A186),COUNTIF(Colaboradores!$A$6:$A$200,B186)&lt;&gt;1,C186="",COUNTIFS($A$6:$A$300,A186,$B$6:$B$300,B186)&lt;&gt;1,NOT(ISNUMBER(D186)),D186&lt;0,D186&gt;=1,NOT(ISNUMBER(G186)),G186&lt;0,G186&gt;=1,AND(E186&lt;&gt;"",OR(NOT(ISNUMBER(E186)),E186&lt;0,E186&gt;=1,NOT(ISNUMBER(F186)),F186&lt;0,F186&gt;=1,MOD(E186-D186,1)&gt;MOD(G186-D186,1),MOD(F186-D186,1)&gt;MOD(G186-D186,1),MOD(F186-D186,1)&lt;MOD(E186-D186,1))),NOT(ISNUMBER(IFERROR(IF(COUNTIFS(Colaboradores!$A$6:$A$200,B186,Colaboradores!$F$6:$F$200,"")=1,Configuracoes!$B$7,VLOOKUP(B186,Colaboradores!$A$6:$F$200,6,FALSE)),0))),IFERROR(IF(COUNTIFS(Colaboradores!$A$6:$A$200,B186,Colaboradores!$F$6:$F$200,"")=1,Configuracoes!$B$7,VLOOKUP(B186,Colaboradores!$A$6:$F$200,6,FALSE)),0)&lt;0),"VERIFICAR","OK"),"VERIFICAR")))</f>
        <v/>
      </c>
      <c r="O186" s="6"/>
      <c r="P186" s="15" t="str">
        <f>IF(N186&lt;&gt;"OK","",MAX(0,I186-SUMIFS(Apontamentos!$M$6:$M$400,Apontamentos!$A$6:$A$400,A186,Apontamentos!$B$6:$B$400,B186)))</f>
        <v/>
      </c>
    </row>
    <row r="187">
      <c r="A187" s="9"/>
      <c r="B187" s="6"/>
      <c r="C187" s="10" t="str">
        <f>IF(B187="","",IFERROR(VLOOKUP(B187,Colaboradores!$A$6:$B$200,2,FALSE),""))</f>
        <v/>
      </c>
      <c r="D187" s="11"/>
      <c r="E187" s="11"/>
      <c r="F187" s="11"/>
      <c r="G187" s="11"/>
      <c r="H187" s="12" t="str">
        <f t="shared" si="1"/>
        <v/>
      </c>
      <c r="I187" s="12" t="str">
        <f t="shared" si="2"/>
        <v/>
      </c>
      <c r="J187" s="12" t="str">
        <f>IF(N187&lt;&gt;"OK","",IF(COUNTIFS(Colaboradores!$A$6:$A$200,B187,Colaboradores!$F$6:$F$200,"")=1,Configuracoes!$B$7,VLOOKUP(B187,Colaboradores!$A$6:$F$200,6,FALSE)))</f>
        <v/>
      </c>
      <c r="K187" s="12" t="str">
        <f t="shared" si="3"/>
        <v/>
      </c>
      <c r="L187" s="12" t="str">
        <f t="shared" si="4"/>
        <v/>
      </c>
      <c r="M187" s="12" t="str">
        <f t="shared" si="5"/>
        <v/>
      </c>
      <c r="N187" s="10" t="str">
        <f>IF(AND(A187="",B187="",D187="",E187="",F187="",G187=""),"",IF(OR(A187="",B187="",D187="",G187="",AND(E187="",F187&lt;&gt;""),AND(E187&lt;&gt;"",F187="")),"INCOMPLETO",IFERROR(IF(OR(NOT(ISNUMBER(A187)),A187&lt;=0,A187&lt;&gt;INT(A187),COUNTIF(Colaboradores!$A$6:$A$200,B187)&lt;&gt;1,C187="",COUNTIFS($A$6:$A$300,A187,$B$6:$B$300,B187)&lt;&gt;1,NOT(ISNUMBER(D187)),D187&lt;0,D187&gt;=1,NOT(ISNUMBER(G187)),G187&lt;0,G187&gt;=1,AND(E187&lt;&gt;"",OR(NOT(ISNUMBER(E187)),E187&lt;0,E187&gt;=1,NOT(ISNUMBER(F187)),F187&lt;0,F187&gt;=1,MOD(E187-D187,1)&gt;MOD(G187-D187,1),MOD(F187-D187,1)&gt;MOD(G187-D187,1),MOD(F187-D187,1)&lt;MOD(E187-D187,1))),NOT(ISNUMBER(IFERROR(IF(COUNTIFS(Colaboradores!$A$6:$A$200,B187,Colaboradores!$F$6:$F$200,"")=1,Configuracoes!$B$7,VLOOKUP(B187,Colaboradores!$A$6:$F$200,6,FALSE)),0))),IFERROR(IF(COUNTIFS(Colaboradores!$A$6:$A$200,B187,Colaboradores!$F$6:$F$200,"")=1,Configuracoes!$B$7,VLOOKUP(B187,Colaboradores!$A$6:$F$200,6,FALSE)),0)&lt;0),"VERIFICAR","OK"),"VERIFICAR")))</f>
        <v/>
      </c>
      <c r="O187" s="6"/>
      <c r="P187" s="15" t="str">
        <f>IF(N187&lt;&gt;"OK","",MAX(0,I187-SUMIFS(Apontamentos!$M$6:$M$400,Apontamentos!$A$6:$A$400,A187,Apontamentos!$B$6:$B$400,B187)))</f>
        <v/>
      </c>
    </row>
    <row r="188">
      <c r="A188" s="9"/>
      <c r="B188" s="6"/>
      <c r="C188" s="10" t="str">
        <f>IF(B188="","",IFERROR(VLOOKUP(B188,Colaboradores!$A$6:$B$200,2,FALSE),""))</f>
        <v/>
      </c>
      <c r="D188" s="11"/>
      <c r="E188" s="11"/>
      <c r="F188" s="11"/>
      <c r="G188" s="11"/>
      <c r="H188" s="12" t="str">
        <f t="shared" si="1"/>
        <v/>
      </c>
      <c r="I188" s="12" t="str">
        <f t="shared" si="2"/>
        <v/>
      </c>
      <c r="J188" s="12" t="str">
        <f>IF(N188&lt;&gt;"OK","",IF(COUNTIFS(Colaboradores!$A$6:$A$200,B188,Colaboradores!$F$6:$F$200,"")=1,Configuracoes!$B$7,VLOOKUP(B188,Colaboradores!$A$6:$F$200,6,FALSE)))</f>
        <v/>
      </c>
      <c r="K188" s="12" t="str">
        <f t="shared" si="3"/>
        <v/>
      </c>
      <c r="L188" s="12" t="str">
        <f t="shared" si="4"/>
        <v/>
      </c>
      <c r="M188" s="12" t="str">
        <f t="shared" si="5"/>
        <v/>
      </c>
      <c r="N188" s="10" t="str">
        <f>IF(AND(A188="",B188="",D188="",E188="",F188="",G188=""),"",IF(OR(A188="",B188="",D188="",G188="",AND(E188="",F188&lt;&gt;""),AND(E188&lt;&gt;"",F188="")),"INCOMPLETO",IFERROR(IF(OR(NOT(ISNUMBER(A188)),A188&lt;=0,A188&lt;&gt;INT(A188),COUNTIF(Colaboradores!$A$6:$A$200,B188)&lt;&gt;1,C188="",COUNTIFS($A$6:$A$300,A188,$B$6:$B$300,B188)&lt;&gt;1,NOT(ISNUMBER(D188)),D188&lt;0,D188&gt;=1,NOT(ISNUMBER(G188)),G188&lt;0,G188&gt;=1,AND(E188&lt;&gt;"",OR(NOT(ISNUMBER(E188)),E188&lt;0,E188&gt;=1,NOT(ISNUMBER(F188)),F188&lt;0,F188&gt;=1,MOD(E188-D188,1)&gt;MOD(G188-D188,1),MOD(F188-D188,1)&gt;MOD(G188-D188,1),MOD(F188-D188,1)&lt;MOD(E188-D188,1))),NOT(ISNUMBER(IFERROR(IF(COUNTIFS(Colaboradores!$A$6:$A$200,B188,Colaboradores!$F$6:$F$200,"")=1,Configuracoes!$B$7,VLOOKUP(B188,Colaboradores!$A$6:$F$200,6,FALSE)),0))),IFERROR(IF(COUNTIFS(Colaboradores!$A$6:$A$200,B188,Colaboradores!$F$6:$F$200,"")=1,Configuracoes!$B$7,VLOOKUP(B188,Colaboradores!$A$6:$F$200,6,FALSE)),0)&lt;0),"VERIFICAR","OK"),"VERIFICAR")))</f>
        <v/>
      </c>
      <c r="O188" s="6"/>
      <c r="P188" s="15" t="str">
        <f>IF(N188&lt;&gt;"OK","",MAX(0,I188-SUMIFS(Apontamentos!$M$6:$M$400,Apontamentos!$A$6:$A$400,A188,Apontamentos!$B$6:$B$400,B188)))</f>
        <v/>
      </c>
    </row>
    <row r="189">
      <c r="A189" s="9"/>
      <c r="B189" s="6"/>
      <c r="C189" s="10" t="str">
        <f>IF(B189="","",IFERROR(VLOOKUP(B189,Colaboradores!$A$6:$B$200,2,FALSE),""))</f>
        <v/>
      </c>
      <c r="D189" s="11"/>
      <c r="E189" s="11"/>
      <c r="F189" s="11"/>
      <c r="G189" s="11"/>
      <c r="H189" s="12" t="str">
        <f t="shared" si="1"/>
        <v/>
      </c>
      <c r="I189" s="12" t="str">
        <f t="shared" si="2"/>
        <v/>
      </c>
      <c r="J189" s="12" t="str">
        <f>IF(N189&lt;&gt;"OK","",IF(COUNTIFS(Colaboradores!$A$6:$A$200,B189,Colaboradores!$F$6:$F$200,"")=1,Configuracoes!$B$7,VLOOKUP(B189,Colaboradores!$A$6:$F$200,6,FALSE)))</f>
        <v/>
      </c>
      <c r="K189" s="12" t="str">
        <f t="shared" si="3"/>
        <v/>
      </c>
      <c r="L189" s="12" t="str">
        <f t="shared" si="4"/>
        <v/>
      </c>
      <c r="M189" s="12" t="str">
        <f t="shared" si="5"/>
        <v/>
      </c>
      <c r="N189" s="10" t="str">
        <f>IF(AND(A189="",B189="",D189="",E189="",F189="",G189=""),"",IF(OR(A189="",B189="",D189="",G189="",AND(E189="",F189&lt;&gt;""),AND(E189&lt;&gt;"",F189="")),"INCOMPLETO",IFERROR(IF(OR(NOT(ISNUMBER(A189)),A189&lt;=0,A189&lt;&gt;INT(A189),COUNTIF(Colaboradores!$A$6:$A$200,B189)&lt;&gt;1,C189="",COUNTIFS($A$6:$A$300,A189,$B$6:$B$300,B189)&lt;&gt;1,NOT(ISNUMBER(D189)),D189&lt;0,D189&gt;=1,NOT(ISNUMBER(G189)),G189&lt;0,G189&gt;=1,AND(E189&lt;&gt;"",OR(NOT(ISNUMBER(E189)),E189&lt;0,E189&gt;=1,NOT(ISNUMBER(F189)),F189&lt;0,F189&gt;=1,MOD(E189-D189,1)&gt;MOD(G189-D189,1),MOD(F189-D189,1)&gt;MOD(G189-D189,1),MOD(F189-D189,1)&lt;MOD(E189-D189,1))),NOT(ISNUMBER(IFERROR(IF(COUNTIFS(Colaboradores!$A$6:$A$200,B189,Colaboradores!$F$6:$F$200,"")=1,Configuracoes!$B$7,VLOOKUP(B189,Colaboradores!$A$6:$F$200,6,FALSE)),0))),IFERROR(IF(COUNTIFS(Colaboradores!$A$6:$A$200,B189,Colaboradores!$F$6:$F$200,"")=1,Configuracoes!$B$7,VLOOKUP(B189,Colaboradores!$A$6:$F$200,6,FALSE)),0)&lt;0),"VERIFICAR","OK"),"VERIFICAR")))</f>
        <v/>
      </c>
      <c r="O189" s="6"/>
      <c r="P189" s="15" t="str">
        <f>IF(N189&lt;&gt;"OK","",MAX(0,I189-SUMIFS(Apontamentos!$M$6:$M$400,Apontamentos!$A$6:$A$400,A189,Apontamentos!$B$6:$B$400,B189)))</f>
        <v/>
      </c>
    </row>
    <row r="190">
      <c r="A190" s="9"/>
      <c r="B190" s="6"/>
      <c r="C190" s="10" t="str">
        <f>IF(B190="","",IFERROR(VLOOKUP(B190,Colaboradores!$A$6:$B$200,2,FALSE),""))</f>
        <v/>
      </c>
      <c r="D190" s="11"/>
      <c r="E190" s="11"/>
      <c r="F190" s="11"/>
      <c r="G190" s="11"/>
      <c r="H190" s="12" t="str">
        <f t="shared" si="1"/>
        <v/>
      </c>
      <c r="I190" s="12" t="str">
        <f t="shared" si="2"/>
        <v/>
      </c>
      <c r="J190" s="12" t="str">
        <f>IF(N190&lt;&gt;"OK","",IF(COUNTIFS(Colaboradores!$A$6:$A$200,B190,Colaboradores!$F$6:$F$200,"")=1,Configuracoes!$B$7,VLOOKUP(B190,Colaboradores!$A$6:$F$200,6,FALSE)))</f>
        <v/>
      </c>
      <c r="K190" s="12" t="str">
        <f t="shared" si="3"/>
        <v/>
      </c>
      <c r="L190" s="12" t="str">
        <f t="shared" si="4"/>
        <v/>
      </c>
      <c r="M190" s="12" t="str">
        <f t="shared" si="5"/>
        <v/>
      </c>
      <c r="N190" s="10" t="str">
        <f>IF(AND(A190="",B190="",D190="",E190="",F190="",G190=""),"",IF(OR(A190="",B190="",D190="",G190="",AND(E190="",F190&lt;&gt;""),AND(E190&lt;&gt;"",F190="")),"INCOMPLETO",IFERROR(IF(OR(NOT(ISNUMBER(A190)),A190&lt;=0,A190&lt;&gt;INT(A190),COUNTIF(Colaboradores!$A$6:$A$200,B190)&lt;&gt;1,C190="",COUNTIFS($A$6:$A$300,A190,$B$6:$B$300,B190)&lt;&gt;1,NOT(ISNUMBER(D190)),D190&lt;0,D190&gt;=1,NOT(ISNUMBER(G190)),G190&lt;0,G190&gt;=1,AND(E190&lt;&gt;"",OR(NOT(ISNUMBER(E190)),E190&lt;0,E190&gt;=1,NOT(ISNUMBER(F190)),F190&lt;0,F190&gt;=1,MOD(E190-D190,1)&gt;MOD(G190-D190,1),MOD(F190-D190,1)&gt;MOD(G190-D190,1),MOD(F190-D190,1)&lt;MOD(E190-D190,1))),NOT(ISNUMBER(IFERROR(IF(COUNTIFS(Colaboradores!$A$6:$A$200,B190,Colaboradores!$F$6:$F$200,"")=1,Configuracoes!$B$7,VLOOKUP(B190,Colaboradores!$A$6:$F$200,6,FALSE)),0))),IFERROR(IF(COUNTIFS(Colaboradores!$A$6:$A$200,B190,Colaboradores!$F$6:$F$200,"")=1,Configuracoes!$B$7,VLOOKUP(B190,Colaboradores!$A$6:$F$200,6,FALSE)),0)&lt;0),"VERIFICAR","OK"),"VERIFICAR")))</f>
        <v/>
      </c>
      <c r="O190" s="6"/>
      <c r="P190" s="15" t="str">
        <f>IF(N190&lt;&gt;"OK","",MAX(0,I190-SUMIFS(Apontamentos!$M$6:$M$400,Apontamentos!$A$6:$A$400,A190,Apontamentos!$B$6:$B$400,B190)))</f>
        <v/>
      </c>
    </row>
    <row r="191">
      <c r="A191" s="9"/>
      <c r="B191" s="6"/>
      <c r="C191" s="10" t="str">
        <f>IF(B191="","",IFERROR(VLOOKUP(B191,Colaboradores!$A$6:$B$200,2,FALSE),""))</f>
        <v/>
      </c>
      <c r="D191" s="11"/>
      <c r="E191" s="11"/>
      <c r="F191" s="11"/>
      <c r="G191" s="11"/>
      <c r="H191" s="12" t="str">
        <f t="shared" si="1"/>
        <v/>
      </c>
      <c r="I191" s="12" t="str">
        <f t="shared" si="2"/>
        <v/>
      </c>
      <c r="J191" s="12" t="str">
        <f>IF(N191&lt;&gt;"OK","",IF(COUNTIFS(Colaboradores!$A$6:$A$200,B191,Colaboradores!$F$6:$F$200,"")=1,Configuracoes!$B$7,VLOOKUP(B191,Colaboradores!$A$6:$F$200,6,FALSE)))</f>
        <v/>
      </c>
      <c r="K191" s="12" t="str">
        <f t="shared" si="3"/>
        <v/>
      </c>
      <c r="L191" s="12" t="str">
        <f t="shared" si="4"/>
        <v/>
      </c>
      <c r="M191" s="12" t="str">
        <f t="shared" si="5"/>
        <v/>
      </c>
      <c r="N191" s="10" t="str">
        <f>IF(AND(A191="",B191="",D191="",E191="",F191="",G191=""),"",IF(OR(A191="",B191="",D191="",G191="",AND(E191="",F191&lt;&gt;""),AND(E191&lt;&gt;"",F191="")),"INCOMPLETO",IFERROR(IF(OR(NOT(ISNUMBER(A191)),A191&lt;=0,A191&lt;&gt;INT(A191),COUNTIF(Colaboradores!$A$6:$A$200,B191)&lt;&gt;1,C191="",COUNTIFS($A$6:$A$300,A191,$B$6:$B$300,B191)&lt;&gt;1,NOT(ISNUMBER(D191)),D191&lt;0,D191&gt;=1,NOT(ISNUMBER(G191)),G191&lt;0,G191&gt;=1,AND(E191&lt;&gt;"",OR(NOT(ISNUMBER(E191)),E191&lt;0,E191&gt;=1,NOT(ISNUMBER(F191)),F191&lt;0,F191&gt;=1,MOD(E191-D191,1)&gt;MOD(G191-D191,1),MOD(F191-D191,1)&gt;MOD(G191-D191,1),MOD(F191-D191,1)&lt;MOD(E191-D191,1))),NOT(ISNUMBER(IFERROR(IF(COUNTIFS(Colaboradores!$A$6:$A$200,B191,Colaboradores!$F$6:$F$200,"")=1,Configuracoes!$B$7,VLOOKUP(B191,Colaboradores!$A$6:$F$200,6,FALSE)),0))),IFERROR(IF(COUNTIFS(Colaboradores!$A$6:$A$200,B191,Colaboradores!$F$6:$F$200,"")=1,Configuracoes!$B$7,VLOOKUP(B191,Colaboradores!$A$6:$F$200,6,FALSE)),0)&lt;0),"VERIFICAR","OK"),"VERIFICAR")))</f>
        <v/>
      </c>
      <c r="O191" s="6"/>
      <c r="P191" s="15" t="str">
        <f>IF(N191&lt;&gt;"OK","",MAX(0,I191-SUMIFS(Apontamentos!$M$6:$M$400,Apontamentos!$A$6:$A$400,A191,Apontamentos!$B$6:$B$400,B191)))</f>
        <v/>
      </c>
    </row>
    <row r="192">
      <c r="A192" s="9"/>
      <c r="B192" s="6"/>
      <c r="C192" s="10" t="str">
        <f>IF(B192="","",IFERROR(VLOOKUP(B192,Colaboradores!$A$6:$B$200,2,FALSE),""))</f>
        <v/>
      </c>
      <c r="D192" s="11"/>
      <c r="E192" s="11"/>
      <c r="F192" s="11"/>
      <c r="G192" s="11"/>
      <c r="H192" s="12" t="str">
        <f t="shared" si="1"/>
        <v/>
      </c>
      <c r="I192" s="12" t="str">
        <f t="shared" si="2"/>
        <v/>
      </c>
      <c r="J192" s="12" t="str">
        <f>IF(N192&lt;&gt;"OK","",IF(COUNTIFS(Colaboradores!$A$6:$A$200,B192,Colaboradores!$F$6:$F$200,"")=1,Configuracoes!$B$7,VLOOKUP(B192,Colaboradores!$A$6:$F$200,6,FALSE)))</f>
        <v/>
      </c>
      <c r="K192" s="12" t="str">
        <f t="shared" si="3"/>
        <v/>
      </c>
      <c r="L192" s="12" t="str">
        <f t="shared" si="4"/>
        <v/>
      </c>
      <c r="M192" s="12" t="str">
        <f t="shared" si="5"/>
        <v/>
      </c>
      <c r="N192" s="10" t="str">
        <f>IF(AND(A192="",B192="",D192="",E192="",F192="",G192=""),"",IF(OR(A192="",B192="",D192="",G192="",AND(E192="",F192&lt;&gt;""),AND(E192&lt;&gt;"",F192="")),"INCOMPLETO",IFERROR(IF(OR(NOT(ISNUMBER(A192)),A192&lt;=0,A192&lt;&gt;INT(A192),COUNTIF(Colaboradores!$A$6:$A$200,B192)&lt;&gt;1,C192="",COUNTIFS($A$6:$A$300,A192,$B$6:$B$300,B192)&lt;&gt;1,NOT(ISNUMBER(D192)),D192&lt;0,D192&gt;=1,NOT(ISNUMBER(G192)),G192&lt;0,G192&gt;=1,AND(E192&lt;&gt;"",OR(NOT(ISNUMBER(E192)),E192&lt;0,E192&gt;=1,NOT(ISNUMBER(F192)),F192&lt;0,F192&gt;=1,MOD(E192-D192,1)&gt;MOD(G192-D192,1),MOD(F192-D192,1)&gt;MOD(G192-D192,1),MOD(F192-D192,1)&lt;MOD(E192-D192,1))),NOT(ISNUMBER(IFERROR(IF(COUNTIFS(Colaboradores!$A$6:$A$200,B192,Colaboradores!$F$6:$F$200,"")=1,Configuracoes!$B$7,VLOOKUP(B192,Colaboradores!$A$6:$F$200,6,FALSE)),0))),IFERROR(IF(COUNTIFS(Colaboradores!$A$6:$A$200,B192,Colaboradores!$F$6:$F$200,"")=1,Configuracoes!$B$7,VLOOKUP(B192,Colaboradores!$A$6:$F$200,6,FALSE)),0)&lt;0),"VERIFICAR","OK"),"VERIFICAR")))</f>
        <v/>
      </c>
      <c r="O192" s="6"/>
      <c r="P192" s="15" t="str">
        <f>IF(N192&lt;&gt;"OK","",MAX(0,I192-SUMIFS(Apontamentos!$M$6:$M$400,Apontamentos!$A$6:$A$400,A192,Apontamentos!$B$6:$B$400,B192)))</f>
        <v/>
      </c>
    </row>
    <row r="193">
      <c r="A193" s="9"/>
      <c r="B193" s="6"/>
      <c r="C193" s="10" t="str">
        <f>IF(B193="","",IFERROR(VLOOKUP(B193,Colaboradores!$A$6:$B$200,2,FALSE),""))</f>
        <v/>
      </c>
      <c r="D193" s="11"/>
      <c r="E193" s="11"/>
      <c r="F193" s="11"/>
      <c r="G193" s="11"/>
      <c r="H193" s="12" t="str">
        <f t="shared" si="1"/>
        <v/>
      </c>
      <c r="I193" s="12" t="str">
        <f t="shared" si="2"/>
        <v/>
      </c>
      <c r="J193" s="12" t="str">
        <f>IF(N193&lt;&gt;"OK","",IF(COUNTIFS(Colaboradores!$A$6:$A$200,B193,Colaboradores!$F$6:$F$200,"")=1,Configuracoes!$B$7,VLOOKUP(B193,Colaboradores!$A$6:$F$200,6,FALSE)))</f>
        <v/>
      </c>
      <c r="K193" s="12" t="str">
        <f t="shared" si="3"/>
        <v/>
      </c>
      <c r="L193" s="12" t="str">
        <f t="shared" si="4"/>
        <v/>
      </c>
      <c r="M193" s="12" t="str">
        <f t="shared" si="5"/>
        <v/>
      </c>
      <c r="N193" s="10" t="str">
        <f>IF(AND(A193="",B193="",D193="",E193="",F193="",G193=""),"",IF(OR(A193="",B193="",D193="",G193="",AND(E193="",F193&lt;&gt;""),AND(E193&lt;&gt;"",F193="")),"INCOMPLETO",IFERROR(IF(OR(NOT(ISNUMBER(A193)),A193&lt;=0,A193&lt;&gt;INT(A193),COUNTIF(Colaboradores!$A$6:$A$200,B193)&lt;&gt;1,C193="",COUNTIFS($A$6:$A$300,A193,$B$6:$B$300,B193)&lt;&gt;1,NOT(ISNUMBER(D193)),D193&lt;0,D193&gt;=1,NOT(ISNUMBER(G193)),G193&lt;0,G193&gt;=1,AND(E193&lt;&gt;"",OR(NOT(ISNUMBER(E193)),E193&lt;0,E193&gt;=1,NOT(ISNUMBER(F193)),F193&lt;0,F193&gt;=1,MOD(E193-D193,1)&gt;MOD(G193-D193,1),MOD(F193-D193,1)&gt;MOD(G193-D193,1),MOD(F193-D193,1)&lt;MOD(E193-D193,1))),NOT(ISNUMBER(IFERROR(IF(COUNTIFS(Colaboradores!$A$6:$A$200,B193,Colaboradores!$F$6:$F$200,"")=1,Configuracoes!$B$7,VLOOKUP(B193,Colaboradores!$A$6:$F$200,6,FALSE)),0))),IFERROR(IF(COUNTIFS(Colaboradores!$A$6:$A$200,B193,Colaboradores!$F$6:$F$200,"")=1,Configuracoes!$B$7,VLOOKUP(B193,Colaboradores!$A$6:$F$200,6,FALSE)),0)&lt;0),"VERIFICAR","OK"),"VERIFICAR")))</f>
        <v/>
      </c>
      <c r="O193" s="6"/>
      <c r="P193" s="15" t="str">
        <f>IF(N193&lt;&gt;"OK","",MAX(0,I193-SUMIFS(Apontamentos!$M$6:$M$400,Apontamentos!$A$6:$A$400,A193,Apontamentos!$B$6:$B$400,B193)))</f>
        <v/>
      </c>
    </row>
    <row r="194">
      <c r="A194" s="9"/>
      <c r="B194" s="6"/>
      <c r="C194" s="10" t="str">
        <f>IF(B194="","",IFERROR(VLOOKUP(B194,Colaboradores!$A$6:$B$200,2,FALSE),""))</f>
        <v/>
      </c>
      <c r="D194" s="11"/>
      <c r="E194" s="11"/>
      <c r="F194" s="11"/>
      <c r="G194" s="11"/>
      <c r="H194" s="12" t="str">
        <f t="shared" si="1"/>
        <v/>
      </c>
      <c r="I194" s="12" t="str">
        <f t="shared" si="2"/>
        <v/>
      </c>
      <c r="J194" s="12" t="str">
        <f>IF(N194&lt;&gt;"OK","",IF(COUNTIFS(Colaboradores!$A$6:$A$200,B194,Colaboradores!$F$6:$F$200,"")=1,Configuracoes!$B$7,VLOOKUP(B194,Colaboradores!$A$6:$F$200,6,FALSE)))</f>
        <v/>
      </c>
      <c r="K194" s="12" t="str">
        <f t="shared" si="3"/>
        <v/>
      </c>
      <c r="L194" s="12" t="str">
        <f t="shared" si="4"/>
        <v/>
      </c>
      <c r="M194" s="12" t="str">
        <f t="shared" si="5"/>
        <v/>
      </c>
      <c r="N194" s="10" t="str">
        <f>IF(AND(A194="",B194="",D194="",E194="",F194="",G194=""),"",IF(OR(A194="",B194="",D194="",G194="",AND(E194="",F194&lt;&gt;""),AND(E194&lt;&gt;"",F194="")),"INCOMPLETO",IFERROR(IF(OR(NOT(ISNUMBER(A194)),A194&lt;=0,A194&lt;&gt;INT(A194),COUNTIF(Colaboradores!$A$6:$A$200,B194)&lt;&gt;1,C194="",COUNTIFS($A$6:$A$300,A194,$B$6:$B$300,B194)&lt;&gt;1,NOT(ISNUMBER(D194)),D194&lt;0,D194&gt;=1,NOT(ISNUMBER(G194)),G194&lt;0,G194&gt;=1,AND(E194&lt;&gt;"",OR(NOT(ISNUMBER(E194)),E194&lt;0,E194&gt;=1,NOT(ISNUMBER(F194)),F194&lt;0,F194&gt;=1,MOD(E194-D194,1)&gt;MOD(G194-D194,1),MOD(F194-D194,1)&gt;MOD(G194-D194,1),MOD(F194-D194,1)&lt;MOD(E194-D194,1))),NOT(ISNUMBER(IFERROR(IF(COUNTIFS(Colaboradores!$A$6:$A$200,B194,Colaboradores!$F$6:$F$200,"")=1,Configuracoes!$B$7,VLOOKUP(B194,Colaboradores!$A$6:$F$200,6,FALSE)),0))),IFERROR(IF(COUNTIFS(Colaboradores!$A$6:$A$200,B194,Colaboradores!$F$6:$F$200,"")=1,Configuracoes!$B$7,VLOOKUP(B194,Colaboradores!$A$6:$F$200,6,FALSE)),0)&lt;0),"VERIFICAR","OK"),"VERIFICAR")))</f>
        <v/>
      </c>
      <c r="O194" s="6"/>
      <c r="P194" s="15" t="str">
        <f>IF(N194&lt;&gt;"OK","",MAX(0,I194-SUMIFS(Apontamentos!$M$6:$M$400,Apontamentos!$A$6:$A$400,A194,Apontamentos!$B$6:$B$400,B194)))</f>
        <v/>
      </c>
    </row>
    <row r="195">
      <c r="A195" s="9"/>
      <c r="B195" s="6"/>
      <c r="C195" s="10" t="str">
        <f>IF(B195="","",IFERROR(VLOOKUP(B195,Colaboradores!$A$6:$B$200,2,FALSE),""))</f>
        <v/>
      </c>
      <c r="D195" s="11"/>
      <c r="E195" s="11"/>
      <c r="F195" s="11"/>
      <c r="G195" s="11"/>
      <c r="H195" s="12" t="str">
        <f t="shared" si="1"/>
        <v/>
      </c>
      <c r="I195" s="12" t="str">
        <f t="shared" si="2"/>
        <v/>
      </c>
      <c r="J195" s="12" t="str">
        <f>IF(N195&lt;&gt;"OK","",IF(COUNTIFS(Colaboradores!$A$6:$A$200,B195,Colaboradores!$F$6:$F$200,"")=1,Configuracoes!$B$7,VLOOKUP(B195,Colaboradores!$A$6:$F$200,6,FALSE)))</f>
        <v/>
      </c>
      <c r="K195" s="12" t="str">
        <f t="shared" si="3"/>
        <v/>
      </c>
      <c r="L195" s="12" t="str">
        <f t="shared" si="4"/>
        <v/>
      </c>
      <c r="M195" s="12" t="str">
        <f t="shared" si="5"/>
        <v/>
      </c>
      <c r="N195" s="10" t="str">
        <f>IF(AND(A195="",B195="",D195="",E195="",F195="",G195=""),"",IF(OR(A195="",B195="",D195="",G195="",AND(E195="",F195&lt;&gt;""),AND(E195&lt;&gt;"",F195="")),"INCOMPLETO",IFERROR(IF(OR(NOT(ISNUMBER(A195)),A195&lt;=0,A195&lt;&gt;INT(A195),COUNTIF(Colaboradores!$A$6:$A$200,B195)&lt;&gt;1,C195="",COUNTIFS($A$6:$A$300,A195,$B$6:$B$300,B195)&lt;&gt;1,NOT(ISNUMBER(D195)),D195&lt;0,D195&gt;=1,NOT(ISNUMBER(G195)),G195&lt;0,G195&gt;=1,AND(E195&lt;&gt;"",OR(NOT(ISNUMBER(E195)),E195&lt;0,E195&gt;=1,NOT(ISNUMBER(F195)),F195&lt;0,F195&gt;=1,MOD(E195-D195,1)&gt;MOD(G195-D195,1),MOD(F195-D195,1)&gt;MOD(G195-D195,1),MOD(F195-D195,1)&lt;MOD(E195-D195,1))),NOT(ISNUMBER(IFERROR(IF(COUNTIFS(Colaboradores!$A$6:$A$200,B195,Colaboradores!$F$6:$F$200,"")=1,Configuracoes!$B$7,VLOOKUP(B195,Colaboradores!$A$6:$F$200,6,FALSE)),0))),IFERROR(IF(COUNTIFS(Colaboradores!$A$6:$A$200,B195,Colaboradores!$F$6:$F$200,"")=1,Configuracoes!$B$7,VLOOKUP(B195,Colaboradores!$A$6:$F$200,6,FALSE)),0)&lt;0),"VERIFICAR","OK"),"VERIFICAR")))</f>
        <v/>
      </c>
      <c r="O195" s="6"/>
      <c r="P195" s="15" t="str">
        <f>IF(N195&lt;&gt;"OK","",MAX(0,I195-SUMIFS(Apontamentos!$M$6:$M$400,Apontamentos!$A$6:$A$400,A195,Apontamentos!$B$6:$B$400,B195)))</f>
        <v/>
      </c>
    </row>
    <row r="196">
      <c r="A196" s="9"/>
      <c r="B196" s="6"/>
      <c r="C196" s="10" t="str">
        <f>IF(B196="","",IFERROR(VLOOKUP(B196,Colaboradores!$A$6:$B$200,2,FALSE),""))</f>
        <v/>
      </c>
      <c r="D196" s="11"/>
      <c r="E196" s="11"/>
      <c r="F196" s="11"/>
      <c r="G196" s="11"/>
      <c r="H196" s="12" t="str">
        <f t="shared" si="1"/>
        <v/>
      </c>
      <c r="I196" s="12" t="str">
        <f t="shared" si="2"/>
        <v/>
      </c>
      <c r="J196" s="12" t="str">
        <f>IF(N196&lt;&gt;"OK","",IF(COUNTIFS(Colaboradores!$A$6:$A$200,B196,Colaboradores!$F$6:$F$200,"")=1,Configuracoes!$B$7,VLOOKUP(B196,Colaboradores!$A$6:$F$200,6,FALSE)))</f>
        <v/>
      </c>
      <c r="K196" s="12" t="str">
        <f t="shared" si="3"/>
        <v/>
      </c>
      <c r="L196" s="12" t="str">
        <f t="shared" si="4"/>
        <v/>
      </c>
      <c r="M196" s="12" t="str">
        <f t="shared" si="5"/>
        <v/>
      </c>
      <c r="N196" s="10" t="str">
        <f>IF(AND(A196="",B196="",D196="",E196="",F196="",G196=""),"",IF(OR(A196="",B196="",D196="",G196="",AND(E196="",F196&lt;&gt;""),AND(E196&lt;&gt;"",F196="")),"INCOMPLETO",IFERROR(IF(OR(NOT(ISNUMBER(A196)),A196&lt;=0,A196&lt;&gt;INT(A196),COUNTIF(Colaboradores!$A$6:$A$200,B196)&lt;&gt;1,C196="",COUNTIFS($A$6:$A$300,A196,$B$6:$B$300,B196)&lt;&gt;1,NOT(ISNUMBER(D196)),D196&lt;0,D196&gt;=1,NOT(ISNUMBER(G196)),G196&lt;0,G196&gt;=1,AND(E196&lt;&gt;"",OR(NOT(ISNUMBER(E196)),E196&lt;0,E196&gt;=1,NOT(ISNUMBER(F196)),F196&lt;0,F196&gt;=1,MOD(E196-D196,1)&gt;MOD(G196-D196,1),MOD(F196-D196,1)&gt;MOD(G196-D196,1),MOD(F196-D196,1)&lt;MOD(E196-D196,1))),NOT(ISNUMBER(IFERROR(IF(COUNTIFS(Colaboradores!$A$6:$A$200,B196,Colaboradores!$F$6:$F$200,"")=1,Configuracoes!$B$7,VLOOKUP(B196,Colaboradores!$A$6:$F$200,6,FALSE)),0))),IFERROR(IF(COUNTIFS(Colaboradores!$A$6:$A$200,B196,Colaboradores!$F$6:$F$200,"")=1,Configuracoes!$B$7,VLOOKUP(B196,Colaboradores!$A$6:$F$200,6,FALSE)),0)&lt;0),"VERIFICAR","OK"),"VERIFICAR")))</f>
        <v/>
      </c>
      <c r="O196" s="6"/>
      <c r="P196" s="15" t="str">
        <f>IF(N196&lt;&gt;"OK","",MAX(0,I196-SUMIFS(Apontamentos!$M$6:$M$400,Apontamentos!$A$6:$A$400,A196,Apontamentos!$B$6:$B$400,B196)))</f>
        <v/>
      </c>
    </row>
    <row r="197">
      <c r="A197" s="9"/>
      <c r="B197" s="6"/>
      <c r="C197" s="10" t="str">
        <f>IF(B197="","",IFERROR(VLOOKUP(B197,Colaboradores!$A$6:$B$200,2,FALSE),""))</f>
        <v/>
      </c>
      <c r="D197" s="11"/>
      <c r="E197" s="11"/>
      <c r="F197" s="11"/>
      <c r="G197" s="11"/>
      <c r="H197" s="12" t="str">
        <f t="shared" si="1"/>
        <v/>
      </c>
      <c r="I197" s="12" t="str">
        <f t="shared" si="2"/>
        <v/>
      </c>
      <c r="J197" s="12" t="str">
        <f>IF(N197&lt;&gt;"OK","",IF(COUNTIFS(Colaboradores!$A$6:$A$200,B197,Colaboradores!$F$6:$F$200,"")=1,Configuracoes!$B$7,VLOOKUP(B197,Colaboradores!$A$6:$F$200,6,FALSE)))</f>
        <v/>
      </c>
      <c r="K197" s="12" t="str">
        <f t="shared" si="3"/>
        <v/>
      </c>
      <c r="L197" s="12" t="str">
        <f t="shared" si="4"/>
        <v/>
      </c>
      <c r="M197" s="12" t="str">
        <f t="shared" si="5"/>
        <v/>
      </c>
      <c r="N197" s="10" t="str">
        <f>IF(AND(A197="",B197="",D197="",E197="",F197="",G197=""),"",IF(OR(A197="",B197="",D197="",G197="",AND(E197="",F197&lt;&gt;""),AND(E197&lt;&gt;"",F197="")),"INCOMPLETO",IFERROR(IF(OR(NOT(ISNUMBER(A197)),A197&lt;=0,A197&lt;&gt;INT(A197),COUNTIF(Colaboradores!$A$6:$A$200,B197)&lt;&gt;1,C197="",COUNTIFS($A$6:$A$300,A197,$B$6:$B$300,B197)&lt;&gt;1,NOT(ISNUMBER(D197)),D197&lt;0,D197&gt;=1,NOT(ISNUMBER(G197)),G197&lt;0,G197&gt;=1,AND(E197&lt;&gt;"",OR(NOT(ISNUMBER(E197)),E197&lt;0,E197&gt;=1,NOT(ISNUMBER(F197)),F197&lt;0,F197&gt;=1,MOD(E197-D197,1)&gt;MOD(G197-D197,1),MOD(F197-D197,1)&gt;MOD(G197-D197,1),MOD(F197-D197,1)&lt;MOD(E197-D197,1))),NOT(ISNUMBER(IFERROR(IF(COUNTIFS(Colaboradores!$A$6:$A$200,B197,Colaboradores!$F$6:$F$200,"")=1,Configuracoes!$B$7,VLOOKUP(B197,Colaboradores!$A$6:$F$200,6,FALSE)),0))),IFERROR(IF(COUNTIFS(Colaboradores!$A$6:$A$200,B197,Colaboradores!$F$6:$F$200,"")=1,Configuracoes!$B$7,VLOOKUP(B197,Colaboradores!$A$6:$F$200,6,FALSE)),0)&lt;0),"VERIFICAR","OK"),"VERIFICAR")))</f>
        <v/>
      </c>
      <c r="O197" s="6"/>
      <c r="P197" s="15" t="str">
        <f>IF(N197&lt;&gt;"OK","",MAX(0,I197-SUMIFS(Apontamentos!$M$6:$M$400,Apontamentos!$A$6:$A$400,A197,Apontamentos!$B$6:$B$400,B197)))</f>
        <v/>
      </c>
    </row>
    <row r="198">
      <c r="A198" s="9"/>
      <c r="B198" s="6"/>
      <c r="C198" s="10" t="str">
        <f>IF(B198="","",IFERROR(VLOOKUP(B198,Colaboradores!$A$6:$B$200,2,FALSE),""))</f>
        <v/>
      </c>
      <c r="D198" s="11"/>
      <c r="E198" s="11"/>
      <c r="F198" s="11"/>
      <c r="G198" s="11"/>
      <c r="H198" s="12" t="str">
        <f t="shared" si="1"/>
        <v/>
      </c>
      <c r="I198" s="12" t="str">
        <f t="shared" si="2"/>
        <v/>
      </c>
      <c r="J198" s="12" t="str">
        <f>IF(N198&lt;&gt;"OK","",IF(COUNTIFS(Colaboradores!$A$6:$A$200,B198,Colaboradores!$F$6:$F$200,"")=1,Configuracoes!$B$7,VLOOKUP(B198,Colaboradores!$A$6:$F$200,6,FALSE)))</f>
        <v/>
      </c>
      <c r="K198" s="12" t="str">
        <f t="shared" si="3"/>
        <v/>
      </c>
      <c r="L198" s="12" t="str">
        <f t="shared" si="4"/>
        <v/>
      </c>
      <c r="M198" s="12" t="str">
        <f t="shared" si="5"/>
        <v/>
      </c>
      <c r="N198" s="10" t="str">
        <f>IF(AND(A198="",B198="",D198="",E198="",F198="",G198=""),"",IF(OR(A198="",B198="",D198="",G198="",AND(E198="",F198&lt;&gt;""),AND(E198&lt;&gt;"",F198="")),"INCOMPLETO",IFERROR(IF(OR(NOT(ISNUMBER(A198)),A198&lt;=0,A198&lt;&gt;INT(A198),COUNTIF(Colaboradores!$A$6:$A$200,B198)&lt;&gt;1,C198="",COUNTIFS($A$6:$A$300,A198,$B$6:$B$300,B198)&lt;&gt;1,NOT(ISNUMBER(D198)),D198&lt;0,D198&gt;=1,NOT(ISNUMBER(G198)),G198&lt;0,G198&gt;=1,AND(E198&lt;&gt;"",OR(NOT(ISNUMBER(E198)),E198&lt;0,E198&gt;=1,NOT(ISNUMBER(F198)),F198&lt;0,F198&gt;=1,MOD(E198-D198,1)&gt;MOD(G198-D198,1),MOD(F198-D198,1)&gt;MOD(G198-D198,1),MOD(F198-D198,1)&lt;MOD(E198-D198,1))),NOT(ISNUMBER(IFERROR(IF(COUNTIFS(Colaboradores!$A$6:$A$200,B198,Colaboradores!$F$6:$F$200,"")=1,Configuracoes!$B$7,VLOOKUP(B198,Colaboradores!$A$6:$F$200,6,FALSE)),0))),IFERROR(IF(COUNTIFS(Colaboradores!$A$6:$A$200,B198,Colaboradores!$F$6:$F$200,"")=1,Configuracoes!$B$7,VLOOKUP(B198,Colaboradores!$A$6:$F$200,6,FALSE)),0)&lt;0),"VERIFICAR","OK"),"VERIFICAR")))</f>
        <v/>
      </c>
      <c r="O198" s="6"/>
      <c r="P198" s="15" t="str">
        <f>IF(N198&lt;&gt;"OK","",MAX(0,I198-SUMIFS(Apontamentos!$M$6:$M$400,Apontamentos!$A$6:$A$400,A198,Apontamentos!$B$6:$B$400,B198)))</f>
        <v/>
      </c>
    </row>
    <row r="199">
      <c r="A199" s="9"/>
      <c r="B199" s="6"/>
      <c r="C199" s="10" t="str">
        <f>IF(B199="","",IFERROR(VLOOKUP(B199,Colaboradores!$A$6:$B$200,2,FALSE),""))</f>
        <v/>
      </c>
      <c r="D199" s="11"/>
      <c r="E199" s="11"/>
      <c r="F199" s="11"/>
      <c r="G199" s="11"/>
      <c r="H199" s="12" t="str">
        <f t="shared" si="1"/>
        <v/>
      </c>
      <c r="I199" s="12" t="str">
        <f t="shared" si="2"/>
        <v/>
      </c>
      <c r="J199" s="12" t="str">
        <f>IF(N199&lt;&gt;"OK","",IF(COUNTIFS(Colaboradores!$A$6:$A$200,B199,Colaboradores!$F$6:$F$200,"")=1,Configuracoes!$B$7,VLOOKUP(B199,Colaboradores!$A$6:$F$200,6,FALSE)))</f>
        <v/>
      </c>
      <c r="K199" s="12" t="str">
        <f t="shared" si="3"/>
        <v/>
      </c>
      <c r="L199" s="12" t="str">
        <f t="shared" si="4"/>
        <v/>
      </c>
      <c r="M199" s="12" t="str">
        <f t="shared" si="5"/>
        <v/>
      </c>
      <c r="N199" s="10" t="str">
        <f>IF(AND(A199="",B199="",D199="",E199="",F199="",G199=""),"",IF(OR(A199="",B199="",D199="",G199="",AND(E199="",F199&lt;&gt;""),AND(E199&lt;&gt;"",F199="")),"INCOMPLETO",IFERROR(IF(OR(NOT(ISNUMBER(A199)),A199&lt;=0,A199&lt;&gt;INT(A199),COUNTIF(Colaboradores!$A$6:$A$200,B199)&lt;&gt;1,C199="",COUNTIFS($A$6:$A$300,A199,$B$6:$B$300,B199)&lt;&gt;1,NOT(ISNUMBER(D199)),D199&lt;0,D199&gt;=1,NOT(ISNUMBER(G199)),G199&lt;0,G199&gt;=1,AND(E199&lt;&gt;"",OR(NOT(ISNUMBER(E199)),E199&lt;0,E199&gt;=1,NOT(ISNUMBER(F199)),F199&lt;0,F199&gt;=1,MOD(E199-D199,1)&gt;MOD(G199-D199,1),MOD(F199-D199,1)&gt;MOD(G199-D199,1),MOD(F199-D199,1)&lt;MOD(E199-D199,1))),NOT(ISNUMBER(IFERROR(IF(COUNTIFS(Colaboradores!$A$6:$A$200,B199,Colaboradores!$F$6:$F$200,"")=1,Configuracoes!$B$7,VLOOKUP(B199,Colaboradores!$A$6:$F$200,6,FALSE)),0))),IFERROR(IF(COUNTIFS(Colaboradores!$A$6:$A$200,B199,Colaboradores!$F$6:$F$200,"")=1,Configuracoes!$B$7,VLOOKUP(B199,Colaboradores!$A$6:$F$200,6,FALSE)),0)&lt;0),"VERIFICAR","OK"),"VERIFICAR")))</f>
        <v/>
      </c>
      <c r="O199" s="6"/>
      <c r="P199" s="15" t="str">
        <f>IF(N199&lt;&gt;"OK","",MAX(0,I199-SUMIFS(Apontamentos!$M$6:$M$400,Apontamentos!$A$6:$A$400,A199,Apontamentos!$B$6:$B$400,B199)))</f>
        <v/>
      </c>
    </row>
    <row r="200">
      <c r="A200" s="9"/>
      <c r="B200" s="6"/>
      <c r="C200" s="10" t="str">
        <f>IF(B200="","",IFERROR(VLOOKUP(B200,Colaboradores!$A$6:$B$200,2,FALSE),""))</f>
        <v/>
      </c>
      <c r="D200" s="11"/>
      <c r="E200" s="11"/>
      <c r="F200" s="11"/>
      <c r="G200" s="11"/>
      <c r="H200" s="12" t="str">
        <f t="shared" si="1"/>
        <v/>
      </c>
      <c r="I200" s="12" t="str">
        <f t="shared" si="2"/>
        <v/>
      </c>
      <c r="J200" s="12" t="str">
        <f>IF(N200&lt;&gt;"OK","",IF(COUNTIFS(Colaboradores!$A$6:$A$200,B200,Colaboradores!$F$6:$F$200,"")=1,Configuracoes!$B$7,VLOOKUP(B200,Colaboradores!$A$6:$F$200,6,FALSE)))</f>
        <v/>
      </c>
      <c r="K200" s="12" t="str">
        <f t="shared" si="3"/>
        <v/>
      </c>
      <c r="L200" s="12" t="str">
        <f t="shared" si="4"/>
        <v/>
      </c>
      <c r="M200" s="12" t="str">
        <f t="shared" si="5"/>
        <v/>
      </c>
      <c r="N200" s="10" t="str">
        <f>IF(AND(A200="",B200="",D200="",E200="",F200="",G200=""),"",IF(OR(A200="",B200="",D200="",G200="",AND(E200="",F200&lt;&gt;""),AND(E200&lt;&gt;"",F200="")),"INCOMPLETO",IFERROR(IF(OR(NOT(ISNUMBER(A200)),A200&lt;=0,A200&lt;&gt;INT(A200),COUNTIF(Colaboradores!$A$6:$A$200,B200)&lt;&gt;1,C200="",COUNTIFS($A$6:$A$300,A200,$B$6:$B$300,B200)&lt;&gt;1,NOT(ISNUMBER(D200)),D200&lt;0,D200&gt;=1,NOT(ISNUMBER(G200)),G200&lt;0,G200&gt;=1,AND(E200&lt;&gt;"",OR(NOT(ISNUMBER(E200)),E200&lt;0,E200&gt;=1,NOT(ISNUMBER(F200)),F200&lt;0,F200&gt;=1,MOD(E200-D200,1)&gt;MOD(G200-D200,1),MOD(F200-D200,1)&gt;MOD(G200-D200,1),MOD(F200-D200,1)&lt;MOD(E200-D200,1))),NOT(ISNUMBER(IFERROR(IF(COUNTIFS(Colaboradores!$A$6:$A$200,B200,Colaboradores!$F$6:$F$200,"")=1,Configuracoes!$B$7,VLOOKUP(B200,Colaboradores!$A$6:$F$200,6,FALSE)),0))),IFERROR(IF(COUNTIFS(Colaboradores!$A$6:$A$200,B200,Colaboradores!$F$6:$F$200,"")=1,Configuracoes!$B$7,VLOOKUP(B200,Colaboradores!$A$6:$F$200,6,FALSE)),0)&lt;0),"VERIFICAR","OK"),"VERIFICAR")))</f>
        <v/>
      </c>
      <c r="O200" s="6"/>
      <c r="P200" s="15" t="str">
        <f>IF(N200&lt;&gt;"OK","",MAX(0,I200-SUMIFS(Apontamentos!$M$6:$M$400,Apontamentos!$A$6:$A$400,A200,Apontamentos!$B$6:$B$400,B200)))</f>
        <v/>
      </c>
    </row>
    <row r="201">
      <c r="A201" s="9"/>
      <c r="B201" s="6"/>
      <c r="C201" s="10" t="str">
        <f>IF(B201="","",IFERROR(VLOOKUP(B201,Colaboradores!$A$6:$B$200,2,FALSE),""))</f>
        <v/>
      </c>
      <c r="D201" s="11"/>
      <c r="E201" s="11"/>
      <c r="F201" s="11"/>
      <c r="G201" s="11"/>
      <c r="H201" s="12" t="str">
        <f t="shared" si="1"/>
        <v/>
      </c>
      <c r="I201" s="12" t="str">
        <f t="shared" si="2"/>
        <v/>
      </c>
      <c r="J201" s="12" t="str">
        <f>IF(N201&lt;&gt;"OK","",IF(COUNTIFS(Colaboradores!$A$6:$A$200,B201,Colaboradores!$F$6:$F$200,"")=1,Configuracoes!$B$7,VLOOKUP(B201,Colaboradores!$A$6:$F$200,6,FALSE)))</f>
        <v/>
      </c>
      <c r="K201" s="12" t="str">
        <f t="shared" si="3"/>
        <v/>
      </c>
      <c r="L201" s="12" t="str">
        <f t="shared" si="4"/>
        <v/>
      </c>
      <c r="M201" s="12" t="str">
        <f t="shared" si="5"/>
        <v/>
      </c>
      <c r="N201" s="10" t="str">
        <f>IF(AND(A201="",B201="",D201="",E201="",F201="",G201=""),"",IF(OR(A201="",B201="",D201="",G201="",AND(E201="",F201&lt;&gt;""),AND(E201&lt;&gt;"",F201="")),"INCOMPLETO",IFERROR(IF(OR(NOT(ISNUMBER(A201)),A201&lt;=0,A201&lt;&gt;INT(A201),COUNTIF(Colaboradores!$A$6:$A$200,B201)&lt;&gt;1,C201="",COUNTIFS($A$6:$A$300,A201,$B$6:$B$300,B201)&lt;&gt;1,NOT(ISNUMBER(D201)),D201&lt;0,D201&gt;=1,NOT(ISNUMBER(G201)),G201&lt;0,G201&gt;=1,AND(E201&lt;&gt;"",OR(NOT(ISNUMBER(E201)),E201&lt;0,E201&gt;=1,NOT(ISNUMBER(F201)),F201&lt;0,F201&gt;=1,MOD(E201-D201,1)&gt;MOD(G201-D201,1),MOD(F201-D201,1)&gt;MOD(G201-D201,1),MOD(F201-D201,1)&lt;MOD(E201-D201,1))),NOT(ISNUMBER(IFERROR(IF(COUNTIFS(Colaboradores!$A$6:$A$200,B201,Colaboradores!$F$6:$F$200,"")=1,Configuracoes!$B$7,VLOOKUP(B201,Colaboradores!$A$6:$F$200,6,FALSE)),0))),IFERROR(IF(COUNTIFS(Colaboradores!$A$6:$A$200,B201,Colaboradores!$F$6:$F$200,"")=1,Configuracoes!$B$7,VLOOKUP(B201,Colaboradores!$A$6:$F$200,6,FALSE)),0)&lt;0),"VERIFICAR","OK"),"VERIFICAR")))</f>
        <v/>
      </c>
      <c r="O201" s="6"/>
      <c r="P201" s="15" t="str">
        <f>IF(N201&lt;&gt;"OK","",MAX(0,I201-SUMIFS(Apontamentos!$M$6:$M$400,Apontamentos!$A$6:$A$400,A201,Apontamentos!$B$6:$B$400,B201)))</f>
        <v/>
      </c>
    </row>
    <row r="202">
      <c r="A202" s="9"/>
      <c r="B202" s="6"/>
      <c r="C202" s="10" t="str">
        <f>IF(B202="","",IFERROR(VLOOKUP(B202,Colaboradores!$A$6:$B$200,2,FALSE),""))</f>
        <v/>
      </c>
      <c r="D202" s="11"/>
      <c r="E202" s="11"/>
      <c r="F202" s="11"/>
      <c r="G202" s="11"/>
      <c r="H202" s="12" t="str">
        <f t="shared" si="1"/>
        <v/>
      </c>
      <c r="I202" s="12" t="str">
        <f t="shared" si="2"/>
        <v/>
      </c>
      <c r="J202" s="12" t="str">
        <f>IF(N202&lt;&gt;"OK","",IF(COUNTIFS(Colaboradores!$A$6:$A$200,B202,Colaboradores!$F$6:$F$200,"")=1,Configuracoes!$B$7,VLOOKUP(B202,Colaboradores!$A$6:$F$200,6,FALSE)))</f>
        <v/>
      </c>
      <c r="K202" s="12" t="str">
        <f t="shared" si="3"/>
        <v/>
      </c>
      <c r="L202" s="12" t="str">
        <f t="shared" si="4"/>
        <v/>
      </c>
      <c r="M202" s="12" t="str">
        <f t="shared" si="5"/>
        <v/>
      </c>
      <c r="N202" s="10" t="str">
        <f>IF(AND(A202="",B202="",D202="",E202="",F202="",G202=""),"",IF(OR(A202="",B202="",D202="",G202="",AND(E202="",F202&lt;&gt;""),AND(E202&lt;&gt;"",F202="")),"INCOMPLETO",IFERROR(IF(OR(NOT(ISNUMBER(A202)),A202&lt;=0,A202&lt;&gt;INT(A202),COUNTIF(Colaboradores!$A$6:$A$200,B202)&lt;&gt;1,C202="",COUNTIFS($A$6:$A$300,A202,$B$6:$B$300,B202)&lt;&gt;1,NOT(ISNUMBER(D202)),D202&lt;0,D202&gt;=1,NOT(ISNUMBER(G202)),G202&lt;0,G202&gt;=1,AND(E202&lt;&gt;"",OR(NOT(ISNUMBER(E202)),E202&lt;0,E202&gt;=1,NOT(ISNUMBER(F202)),F202&lt;0,F202&gt;=1,MOD(E202-D202,1)&gt;MOD(G202-D202,1),MOD(F202-D202,1)&gt;MOD(G202-D202,1),MOD(F202-D202,1)&lt;MOD(E202-D202,1))),NOT(ISNUMBER(IFERROR(IF(COUNTIFS(Colaboradores!$A$6:$A$200,B202,Colaboradores!$F$6:$F$200,"")=1,Configuracoes!$B$7,VLOOKUP(B202,Colaboradores!$A$6:$F$200,6,FALSE)),0))),IFERROR(IF(COUNTIFS(Colaboradores!$A$6:$A$200,B202,Colaboradores!$F$6:$F$200,"")=1,Configuracoes!$B$7,VLOOKUP(B202,Colaboradores!$A$6:$F$200,6,FALSE)),0)&lt;0),"VERIFICAR","OK"),"VERIFICAR")))</f>
        <v/>
      </c>
      <c r="O202" s="6"/>
      <c r="P202" s="15" t="str">
        <f>IF(N202&lt;&gt;"OK","",MAX(0,I202-SUMIFS(Apontamentos!$M$6:$M$400,Apontamentos!$A$6:$A$400,A202,Apontamentos!$B$6:$B$400,B202)))</f>
        <v/>
      </c>
    </row>
    <row r="203">
      <c r="A203" s="9"/>
      <c r="B203" s="6"/>
      <c r="C203" s="10" t="str">
        <f>IF(B203="","",IFERROR(VLOOKUP(B203,Colaboradores!$A$6:$B$200,2,FALSE),""))</f>
        <v/>
      </c>
      <c r="D203" s="11"/>
      <c r="E203" s="11"/>
      <c r="F203" s="11"/>
      <c r="G203" s="11"/>
      <c r="H203" s="12" t="str">
        <f t="shared" si="1"/>
        <v/>
      </c>
      <c r="I203" s="12" t="str">
        <f t="shared" si="2"/>
        <v/>
      </c>
      <c r="J203" s="12" t="str">
        <f>IF(N203&lt;&gt;"OK","",IF(COUNTIFS(Colaboradores!$A$6:$A$200,B203,Colaboradores!$F$6:$F$200,"")=1,Configuracoes!$B$7,VLOOKUP(B203,Colaboradores!$A$6:$F$200,6,FALSE)))</f>
        <v/>
      </c>
      <c r="K203" s="12" t="str">
        <f t="shared" si="3"/>
        <v/>
      </c>
      <c r="L203" s="12" t="str">
        <f t="shared" si="4"/>
        <v/>
      </c>
      <c r="M203" s="12" t="str">
        <f t="shared" si="5"/>
        <v/>
      </c>
      <c r="N203" s="10" t="str">
        <f>IF(AND(A203="",B203="",D203="",E203="",F203="",G203=""),"",IF(OR(A203="",B203="",D203="",G203="",AND(E203="",F203&lt;&gt;""),AND(E203&lt;&gt;"",F203="")),"INCOMPLETO",IFERROR(IF(OR(NOT(ISNUMBER(A203)),A203&lt;=0,A203&lt;&gt;INT(A203),COUNTIF(Colaboradores!$A$6:$A$200,B203)&lt;&gt;1,C203="",COUNTIFS($A$6:$A$300,A203,$B$6:$B$300,B203)&lt;&gt;1,NOT(ISNUMBER(D203)),D203&lt;0,D203&gt;=1,NOT(ISNUMBER(G203)),G203&lt;0,G203&gt;=1,AND(E203&lt;&gt;"",OR(NOT(ISNUMBER(E203)),E203&lt;0,E203&gt;=1,NOT(ISNUMBER(F203)),F203&lt;0,F203&gt;=1,MOD(E203-D203,1)&gt;MOD(G203-D203,1),MOD(F203-D203,1)&gt;MOD(G203-D203,1),MOD(F203-D203,1)&lt;MOD(E203-D203,1))),NOT(ISNUMBER(IFERROR(IF(COUNTIFS(Colaboradores!$A$6:$A$200,B203,Colaboradores!$F$6:$F$200,"")=1,Configuracoes!$B$7,VLOOKUP(B203,Colaboradores!$A$6:$F$200,6,FALSE)),0))),IFERROR(IF(COUNTIFS(Colaboradores!$A$6:$A$200,B203,Colaboradores!$F$6:$F$200,"")=1,Configuracoes!$B$7,VLOOKUP(B203,Colaboradores!$A$6:$F$200,6,FALSE)),0)&lt;0),"VERIFICAR","OK"),"VERIFICAR")))</f>
        <v/>
      </c>
      <c r="O203" s="6"/>
      <c r="P203" s="15" t="str">
        <f>IF(N203&lt;&gt;"OK","",MAX(0,I203-SUMIFS(Apontamentos!$M$6:$M$400,Apontamentos!$A$6:$A$400,A203,Apontamentos!$B$6:$B$400,B203)))</f>
        <v/>
      </c>
    </row>
    <row r="204">
      <c r="A204" s="9"/>
      <c r="B204" s="6"/>
      <c r="C204" s="10" t="str">
        <f>IF(B204="","",IFERROR(VLOOKUP(B204,Colaboradores!$A$6:$B$200,2,FALSE),""))</f>
        <v/>
      </c>
      <c r="D204" s="11"/>
      <c r="E204" s="11"/>
      <c r="F204" s="11"/>
      <c r="G204" s="11"/>
      <c r="H204" s="12" t="str">
        <f t="shared" si="1"/>
        <v/>
      </c>
      <c r="I204" s="12" t="str">
        <f t="shared" si="2"/>
        <v/>
      </c>
      <c r="J204" s="12" t="str">
        <f>IF(N204&lt;&gt;"OK","",IF(COUNTIFS(Colaboradores!$A$6:$A$200,B204,Colaboradores!$F$6:$F$200,"")=1,Configuracoes!$B$7,VLOOKUP(B204,Colaboradores!$A$6:$F$200,6,FALSE)))</f>
        <v/>
      </c>
      <c r="K204" s="12" t="str">
        <f t="shared" si="3"/>
        <v/>
      </c>
      <c r="L204" s="12" t="str">
        <f t="shared" si="4"/>
        <v/>
      </c>
      <c r="M204" s="12" t="str">
        <f t="shared" si="5"/>
        <v/>
      </c>
      <c r="N204" s="10" t="str">
        <f>IF(AND(A204="",B204="",D204="",E204="",F204="",G204=""),"",IF(OR(A204="",B204="",D204="",G204="",AND(E204="",F204&lt;&gt;""),AND(E204&lt;&gt;"",F204="")),"INCOMPLETO",IFERROR(IF(OR(NOT(ISNUMBER(A204)),A204&lt;=0,A204&lt;&gt;INT(A204),COUNTIF(Colaboradores!$A$6:$A$200,B204)&lt;&gt;1,C204="",COUNTIFS($A$6:$A$300,A204,$B$6:$B$300,B204)&lt;&gt;1,NOT(ISNUMBER(D204)),D204&lt;0,D204&gt;=1,NOT(ISNUMBER(G204)),G204&lt;0,G204&gt;=1,AND(E204&lt;&gt;"",OR(NOT(ISNUMBER(E204)),E204&lt;0,E204&gt;=1,NOT(ISNUMBER(F204)),F204&lt;0,F204&gt;=1,MOD(E204-D204,1)&gt;MOD(G204-D204,1),MOD(F204-D204,1)&gt;MOD(G204-D204,1),MOD(F204-D204,1)&lt;MOD(E204-D204,1))),NOT(ISNUMBER(IFERROR(IF(COUNTIFS(Colaboradores!$A$6:$A$200,B204,Colaboradores!$F$6:$F$200,"")=1,Configuracoes!$B$7,VLOOKUP(B204,Colaboradores!$A$6:$F$200,6,FALSE)),0))),IFERROR(IF(COUNTIFS(Colaboradores!$A$6:$A$200,B204,Colaboradores!$F$6:$F$200,"")=1,Configuracoes!$B$7,VLOOKUP(B204,Colaboradores!$A$6:$F$200,6,FALSE)),0)&lt;0),"VERIFICAR","OK"),"VERIFICAR")))</f>
        <v/>
      </c>
      <c r="O204" s="6"/>
      <c r="P204" s="15" t="str">
        <f>IF(N204&lt;&gt;"OK","",MAX(0,I204-SUMIFS(Apontamentos!$M$6:$M$400,Apontamentos!$A$6:$A$400,A204,Apontamentos!$B$6:$B$400,B204)))</f>
        <v/>
      </c>
    </row>
    <row r="205">
      <c r="A205" s="9"/>
      <c r="B205" s="6"/>
      <c r="C205" s="10" t="str">
        <f>IF(B205="","",IFERROR(VLOOKUP(B205,Colaboradores!$A$6:$B$200,2,FALSE),""))</f>
        <v/>
      </c>
      <c r="D205" s="11"/>
      <c r="E205" s="11"/>
      <c r="F205" s="11"/>
      <c r="G205" s="11"/>
      <c r="H205" s="12" t="str">
        <f t="shared" si="1"/>
        <v/>
      </c>
      <c r="I205" s="12" t="str">
        <f t="shared" si="2"/>
        <v/>
      </c>
      <c r="J205" s="12" t="str">
        <f>IF(N205&lt;&gt;"OK","",IF(COUNTIFS(Colaboradores!$A$6:$A$200,B205,Colaboradores!$F$6:$F$200,"")=1,Configuracoes!$B$7,VLOOKUP(B205,Colaboradores!$A$6:$F$200,6,FALSE)))</f>
        <v/>
      </c>
      <c r="K205" s="12" t="str">
        <f t="shared" si="3"/>
        <v/>
      </c>
      <c r="L205" s="12" t="str">
        <f t="shared" si="4"/>
        <v/>
      </c>
      <c r="M205" s="12" t="str">
        <f t="shared" si="5"/>
        <v/>
      </c>
      <c r="N205" s="10" t="str">
        <f>IF(AND(A205="",B205="",D205="",E205="",F205="",G205=""),"",IF(OR(A205="",B205="",D205="",G205="",AND(E205="",F205&lt;&gt;""),AND(E205&lt;&gt;"",F205="")),"INCOMPLETO",IFERROR(IF(OR(NOT(ISNUMBER(A205)),A205&lt;=0,A205&lt;&gt;INT(A205),COUNTIF(Colaboradores!$A$6:$A$200,B205)&lt;&gt;1,C205="",COUNTIFS($A$6:$A$300,A205,$B$6:$B$300,B205)&lt;&gt;1,NOT(ISNUMBER(D205)),D205&lt;0,D205&gt;=1,NOT(ISNUMBER(G205)),G205&lt;0,G205&gt;=1,AND(E205&lt;&gt;"",OR(NOT(ISNUMBER(E205)),E205&lt;0,E205&gt;=1,NOT(ISNUMBER(F205)),F205&lt;0,F205&gt;=1,MOD(E205-D205,1)&gt;MOD(G205-D205,1),MOD(F205-D205,1)&gt;MOD(G205-D205,1),MOD(F205-D205,1)&lt;MOD(E205-D205,1))),NOT(ISNUMBER(IFERROR(IF(COUNTIFS(Colaboradores!$A$6:$A$200,B205,Colaboradores!$F$6:$F$200,"")=1,Configuracoes!$B$7,VLOOKUP(B205,Colaboradores!$A$6:$F$200,6,FALSE)),0))),IFERROR(IF(COUNTIFS(Colaboradores!$A$6:$A$200,B205,Colaboradores!$F$6:$F$200,"")=1,Configuracoes!$B$7,VLOOKUP(B205,Colaboradores!$A$6:$F$200,6,FALSE)),0)&lt;0),"VERIFICAR","OK"),"VERIFICAR")))</f>
        <v/>
      </c>
      <c r="O205" s="6"/>
      <c r="P205" s="15" t="str">
        <f>IF(N205&lt;&gt;"OK","",MAX(0,I205-SUMIFS(Apontamentos!$M$6:$M$400,Apontamentos!$A$6:$A$400,A205,Apontamentos!$B$6:$B$400,B205)))</f>
        <v/>
      </c>
    </row>
    <row r="206">
      <c r="A206" s="9"/>
      <c r="B206" s="6"/>
      <c r="C206" s="10" t="str">
        <f>IF(B206="","",IFERROR(VLOOKUP(B206,Colaboradores!$A$6:$B$200,2,FALSE),""))</f>
        <v/>
      </c>
      <c r="D206" s="11"/>
      <c r="E206" s="11"/>
      <c r="F206" s="11"/>
      <c r="G206" s="11"/>
      <c r="H206" s="12" t="str">
        <f t="shared" si="1"/>
        <v/>
      </c>
      <c r="I206" s="12" t="str">
        <f t="shared" si="2"/>
        <v/>
      </c>
      <c r="J206" s="12" t="str">
        <f>IF(N206&lt;&gt;"OK","",IF(COUNTIFS(Colaboradores!$A$6:$A$200,B206,Colaboradores!$F$6:$F$200,"")=1,Configuracoes!$B$7,VLOOKUP(B206,Colaboradores!$A$6:$F$200,6,FALSE)))</f>
        <v/>
      </c>
      <c r="K206" s="12" t="str">
        <f t="shared" si="3"/>
        <v/>
      </c>
      <c r="L206" s="12" t="str">
        <f t="shared" si="4"/>
        <v/>
      </c>
      <c r="M206" s="12" t="str">
        <f t="shared" si="5"/>
        <v/>
      </c>
      <c r="N206" s="10" t="str">
        <f>IF(AND(A206="",B206="",D206="",E206="",F206="",G206=""),"",IF(OR(A206="",B206="",D206="",G206="",AND(E206="",F206&lt;&gt;""),AND(E206&lt;&gt;"",F206="")),"INCOMPLETO",IFERROR(IF(OR(NOT(ISNUMBER(A206)),A206&lt;=0,A206&lt;&gt;INT(A206),COUNTIF(Colaboradores!$A$6:$A$200,B206)&lt;&gt;1,C206="",COUNTIFS($A$6:$A$300,A206,$B$6:$B$300,B206)&lt;&gt;1,NOT(ISNUMBER(D206)),D206&lt;0,D206&gt;=1,NOT(ISNUMBER(G206)),G206&lt;0,G206&gt;=1,AND(E206&lt;&gt;"",OR(NOT(ISNUMBER(E206)),E206&lt;0,E206&gt;=1,NOT(ISNUMBER(F206)),F206&lt;0,F206&gt;=1,MOD(E206-D206,1)&gt;MOD(G206-D206,1),MOD(F206-D206,1)&gt;MOD(G206-D206,1),MOD(F206-D206,1)&lt;MOD(E206-D206,1))),NOT(ISNUMBER(IFERROR(IF(COUNTIFS(Colaboradores!$A$6:$A$200,B206,Colaboradores!$F$6:$F$200,"")=1,Configuracoes!$B$7,VLOOKUP(B206,Colaboradores!$A$6:$F$200,6,FALSE)),0))),IFERROR(IF(COUNTIFS(Colaboradores!$A$6:$A$200,B206,Colaboradores!$F$6:$F$200,"")=1,Configuracoes!$B$7,VLOOKUP(B206,Colaboradores!$A$6:$F$200,6,FALSE)),0)&lt;0),"VERIFICAR","OK"),"VERIFICAR")))</f>
        <v/>
      </c>
      <c r="O206" s="6"/>
      <c r="P206" s="15" t="str">
        <f>IF(N206&lt;&gt;"OK","",MAX(0,I206-SUMIFS(Apontamentos!$M$6:$M$400,Apontamentos!$A$6:$A$400,A206,Apontamentos!$B$6:$B$400,B206)))</f>
        <v/>
      </c>
    </row>
    <row r="207">
      <c r="A207" s="9"/>
      <c r="B207" s="6"/>
      <c r="C207" s="10" t="str">
        <f>IF(B207="","",IFERROR(VLOOKUP(B207,Colaboradores!$A$6:$B$200,2,FALSE),""))</f>
        <v/>
      </c>
      <c r="D207" s="11"/>
      <c r="E207" s="11"/>
      <c r="F207" s="11"/>
      <c r="G207" s="11"/>
      <c r="H207" s="12" t="str">
        <f t="shared" si="1"/>
        <v/>
      </c>
      <c r="I207" s="12" t="str">
        <f t="shared" si="2"/>
        <v/>
      </c>
      <c r="J207" s="12" t="str">
        <f>IF(N207&lt;&gt;"OK","",IF(COUNTIFS(Colaboradores!$A$6:$A$200,B207,Colaboradores!$F$6:$F$200,"")=1,Configuracoes!$B$7,VLOOKUP(B207,Colaboradores!$A$6:$F$200,6,FALSE)))</f>
        <v/>
      </c>
      <c r="K207" s="12" t="str">
        <f t="shared" si="3"/>
        <v/>
      </c>
      <c r="L207" s="12" t="str">
        <f t="shared" si="4"/>
        <v/>
      </c>
      <c r="M207" s="12" t="str">
        <f t="shared" si="5"/>
        <v/>
      </c>
      <c r="N207" s="10" t="str">
        <f>IF(AND(A207="",B207="",D207="",E207="",F207="",G207=""),"",IF(OR(A207="",B207="",D207="",G207="",AND(E207="",F207&lt;&gt;""),AND(E207&lt;&gt;"",F207="")),"INCOMPLETO",IFERROR(IF(OR(NOT(ISNUMBER(A207)),A207&lt;=0,A207&lt;&gt;INT(A207),COUNTIF(Colaboradores!$A$6:$A$200,B207)&lt;&gt;1,C207="",COUNTIFS($A$6:$A$300,A207,$B$6:$B$300,B207)&lt;&gt;1,NOT(ISNUMBER(D207)),D207&lt;0,D207&gt;=1,NOT(ISNUMBER(G207)),G207&lt;0,G207&gt;=1,AND(E207&lt;&gt;"",OR(NOT(ISNUMBER(E207)),E207&lt;0,E207&gt;=1,NOT(ISNUMBER(F207)),F207&lt;0,F207&gt;=1,MOD(E207-D207,1)&gt;MOD(G207-D207,1),MOD(F207-D207,1)&gt;MOD(G207-D207,1),MOD(F207-D207,1)&lt;MOD(E207-D207,1))),NOT(ISNUMBER(IFERROR(IF(COUNTIFS(Colaboradores!$A$6:$A$200,B207,Colaboradores!$F$6:$F$200,"")=1,Configuracoes!$B$7,VLOOKUP(B207,Colaboradores!$A$6:$F$200,6,FALSE)),0))),IFERROR(IF(COUNTIFS(Colaboradores!$A$6:$A$200,B207,Colaboradores!$F$6:$F$200,"")=1,Configuracoes!$B$7,VLOOKUP(B207,Colaboradores!$A$6:$F$200,6,FALSE)),0)&lt;0),"VERIFICAR","OK"),"VERIFICAR")))</f>
        <v/>
      </c>
      <c r="O207" s="6"/>
      <c r="P207" s="15" t="str">
        <f>IF(N207&lt;&gt;"OK","",MAX(0,I207-SUMIFS(Apontamentos!$M$6:$M$400,Apontamentos!$A$6:$A$400,A207,Apontamentos!$B$6:$B$400,B207)))</f>
        <v/>
      </c>
    </row>
    <row r="208">
      <c r="A208" s="9"/>
      <c r="B208" s="6"/>
      <c r="C208" s="10" t="str">
        <f>IF(B208="","",IFERROR(VLOOKUP(B208,Colaboradores!$A$6:$B$200,2,FALSE),""))</f>
        <v/>
      </c>
      <c r="D208" s="11"/>
      <c r="E208" s="11"/>
      <c r="F208" s="11"/>
      <c r="G208" s="11"/>
      <c r="H208" s="12" t="str">
        <f t="shared" si="1"/>
        <v/>
      </c>
      <c r="I208" s="12" t="str">
        <f t="shared" si="2"/>
        <v/>
      </c>
      <c r="J208" s="12" t="str">
        <f>IF(N208&lt;&gt;"OK","",IF(COUNTIFS(Colaboradores!$A$6:$A$200,B208,Colaboradores!$F$6:$F$200,"")=1,Configuracoes!$B$7,VLOOKUP(B208,Colaboradores!$A$6:$F$200,6,FALSE)))</f>
        <v/>
      </c>
      <c r="K208" s="12" t="str">
        <f t="shared" si="3"/>
        <v/>
      </c>
      <c r="L208" s="12" t="str">
        <f t="shared" si="4"/>
        <v/>
      </c>
      <c r="M208" s="12" t="str">
        <f t="shared" si="5"/>
        <v/>
      </c>
      <c r="N208" s="10" t="str">
        <f>IF(AND(A208="",B208="",D208="",E208="",F208="",G208=""),"",IF(OR(A208="",B208="",D208="",G208="",AND(E208="",F208&lt;&gt;""),AND(E208&lt;&gt;"",F208="")),"INCOMPLETO",IFERROR(IF(OR(NOT(ISNUMBER(A208)),A208&lt;=0,A208&lt;&gt;INT(A208),COUNTIF(Colaboradores!$A$6:$A$200,B208)&lt;&gt;1,C208="",COUNTIFS($A$6:$A$300,A208,$B$6:$B$300,B208)&lt;&gt;1,NOT(ISNUMBER(D208)),D208&lt;0,D208&gt;=1,NOT(ISNUMBER(G208)),G208&lt;0,G208&gt;=1,AND(E208&lt;&gt;"",OR(NOT(ISNUMBER(E208)),E208&lt;0,E208&gt;=1,NOT(ISNUMBER(F208)),F208&lt;0,F208&gt;=1,MOD(E208-D208,1)&gt;MOD(G208-D208,1),MOD(F208-D208,1)&gt;MOD(G208-D208,1),MOD(F208-D208,1)&lt;MOD(E208-D208,1))),NOT(ISNUMBER(IFERROR(IF(COUNTIFS(Colaboradores!$A$6:$A$200,B208,Colaboradores!$F$6:$F$200,"")=1,Configuracoes!$B$7,VLOOKUP(B208,Colaboradores!$A$6:$F$200,6,FALSE)),0))),IFERROR(IF(COUNTIFS(Colaboradores!$A$6:$A$200,B208,Colaboradores!$F$6:$F$200,"")=1,Configuracoes!$B$7,VLOOKUP(B208,Colaboradores!$A$6:$F$200,6,FALSE)),0)&lt;0),"VERIFICAR","OK"),"VERIFICAR")))</f>
        <v/>
      </c>
      <c r="O208" s="6"/>
      <c r="P208" s="15" t="str">
        <f>IF(N208&lt;&gt;"OK","",MAX(0,I208-SUMIFS(Apontamentos!$M$6:$M$400,Apontamentos!$A$6:$A$400,A208,Apontamentos!$B$6:$B$400,B208)))</f>
        <v/>
      </c>
    </row>
    <row r="209">
      <c r="A209" s="9"/>
      <c r="B209" s="6"/>
      <c r="C209" s="10" t="str">
        <f>IF(B209="","",IFERROR(VLOOKUP(B209,Colaboradores!$A$6:$B$200,2,FALSE),""))</f>
        <v/>
      </c>
      <c r="D209" s="11"/>
      <c r="E209" s="11"/>
      <c r="F209" s="11"/>
      <c r="G209" s="11"/>
      <c r="H209" s="12" t="str">
        <f t="shared" si="1"/>
        <v/>
      </c>
      <c r="I209" s="12" t="str">
        <f t="shared" si="2"/>
        <v/>
      </c>
      <c r="J209" s="12" t="str">
        <f>IF(N209&lt;&gt;"OK","",IF(COUNTIFS(Colaboradores!$A$6:$A$200,B209,Colaboradores!$F$6:$F$200,"")=1,Configuracoes!$B$7,VLOOKUP(B209,Colaboradores!$A$6:$F$200,6,FALSE)))</f>
        <v/>
      </c>
      <c r="K209" s="12" t="str">
        <f t="shared" si="3"/>
        <v/>
      </c>
      <c r="L209" s="12" t="str">
        <f t="shared" si="4"/>
        <v/>
      </c>
      <c r="M209" s="12" t="str">
        <f t="shared" si="5"/>
        <v/>
      </c>
      <c r="N209" s="10" t="str">
        <f>IF(AND(A209="",B209="",D209="",E209="",F209="",G209=""),"",IF(OR(A209="",B209="",D209="",G209="",AND(E209="",F209&lt;&gt;""),AND(E209&lt;&gt;"",F209="")),"INCOMPLETO",IFERROR(IF(OR(NOT(ISNUMBER(A209)),A209&lt;=0,A209&lt;&gt;INT(A209),COUNTIF(Colaboradores!$A$6:$A$200,B209)&lt;&gt;1,C209="",COUNTIFS($A$6:$A$300,A209,$B$6:$B$300,B209)&lt;&gt;1,NOT(ISNUMBER(D209)),D209&lt;0,D209&gt;=1,NOT(ISNUMBER(G209)),G209&lt;0,G209&gt;=1,AND(E209&lt;&gt;"",OR(NOT(ISNUMBER(E209)),E209&lt;0,E209&gt;=1,NOT(ISNUMBER(F209)),F209&lt;0,F209&gt;=1,MOD(E209-D209,1)&gt;MOD(G209-D209,1),MOD(F209-D209,1)&gt;MOD(G209-D209,1),MOD(F209-D209,1)&lt;MOD(E209-D209,1))),NOT(ISNUMBER(IFERROR(IF(COUNTIFS(Colaboradores!$A$6:$A$200,B209,Colaboradores!$F$6:$F$200,"")=1,Configuracoes!$B$7,VLOOKUP(B209,Colaboradores!$A$6:$F$200,6,FALSE)),0))),IFERROR(IF(COUNTIFS(Colaboradores!$A$6:$A$200,B209,Colaboradores!$F$6:$F$200,"")=1,Configuracoes!$B$7,VLOOKUP(B209,Colaboradores!$A$6:$F$200,6,FALSE)),0)&lt;0),"VERIFICAR","OK"),"VERIFICAR")))</f>
        <v/>
      </c>
      <c r="O209" s="6"/>
      <c r="P209" s="15" t="str">
        <f>IF(N209&lt;&gt;"OK","",MAX(0,I209-SUMIFS(Apontamentos!$M$6:$M$400,Apontamentos!$A$6:$A$400,A209,Apontamentos!$B$6:$B$400,B209)))</f>
        <v/>
      </c>
    </row>
    <row r="210">
      <c r="A210" s="9"/>
      <c r="B210" s="6"/>
      <c r="C210" s="10" t="str">
        <f>IF(B210="","",IFERROR(VLOOKUP(B210,Colaboradores!$A$6:$B$200,2,FALSE),""))</f>
        <v/>
      </c>
      <c r="D210" s="11"/>
      <c r="E210" s="11"/>
      <c r="F210" s="11"/>
      <c r="G210" s="11"/>
      <c r="H210" s="12" t="str">
        <f t="shared" si="1"/>
        <v/>
      </c>
      <c r="I210" s="12" t="str">
        <f t="shared" si="2"/>
        <v/>
      </c>
      <c r="J210" s="12" t="str">
        <f>IF(N210&lt;&gt;"OK","",IF(COUNTIFS(Colaboradores!$A$6:$A$200,B210,Colaboradores!$F$6:$F$200,"")=1,Configuracoes!$B$7,VLOOKUP(B210,Colaboradores!$A$6:$F$200,6,FALSE)))</f>
        <v/>
      </c>
      <c r="K210" s="12" t="str">
        <f t="shared" si="3"/>
        <v/>
      </c>
      <c r="L210" s="12" t="str">
        <f t="shared" si="4"/>
        <v/>
      </c>
      <c r="M210" s="12" t="str">
        <f t="shared" si="5"/>
        <v/>
      </c>
      <c r="N210" s="10" t="str">
        <f>IF(AND(A210="",B210="",D210="",E210="",F210="",G210=""),"",IF(OR(A210="",B210="",D210="",G210="",AND(E210="",F210&lt;&gt;""),AND(E210&lt;&gt;"",F210="")),"INCOMPLETO",IFERROR(IF(OR(NOT(ISNUMBER(A210)),A210&lt;=0,A210&lt;&gt;INT(A210),COUNTIF(Colaboradores!$A$6:$A$200,B210)&lt;&gt;1,C210="",COUNTIFS($A$6:$A$300,A210,$B$6:$B$300,B210)&lt;&gt;1,NOT(ISNUMBER(D210)),D210&lt;0,D210&gt;=1,NOT(ISNUMBER(G210)),G210&lt;0,G210&gt;=1,AND(E210&lt;&gt;"",OR(NOT(ISNUMBER(E210)),E210&lt;0,E210&gt;=1,NOT(ISNUMBER(F210)),F210&lt;0,F210&gt;=1,MOD(E210-D210,1)&gt;MOD(G210-D210,1),MOD(F210-D210,1)&gt;MOD(G210-D210,1),MOD(F210-D210,1)&lt;MOD(E210-D210,1))),NOT(ISNUMBER(IFERROR(IF(COUNTIFS(Colaboradores!$A$6:$A$200,B210,Colaboradores!$F$6:$F$200,"")=1,Configuracoes!$B$7,VLOOKUP(B210,Colaboradores!$A$6:$F$200,6,FALSE)),0))),IFERROR(IF(COUNTIFS(Colaboradores!$A$6:$A$200,B210,Colaboradores!$F$6:$F$200,"")=1,Configuracoes!$B$7,VLOOKUP(B210,Colaboradores!$A$6:$F$200,6,FALSE)),0)&lt;0),"VERIFICAR","OK"),"VERIFICAR")))</f>
        <v/>
      </c>
      <c r="O210" s="6"/>
      <c r="P210" s="15" t="str">
        <f>IF(N210&lt;&gt;"OK","",MAX(0,I210-SUMIFS(Apontamentos!$M$6:$M$400,Apontamentos!$A$6:$A$400,A210,Apontamentos!$B$6:$B$400,B210)))</f>
        <v/>
      </c>
    </row>
    <row r="211">
      <c r="A211" s="9"/>
      <c r="B211" s="6"/>
      <c r="C211" s="10" t="str">
        <f>IF(B211="","",IFERROR(VLOOKUP(B211,Colaboradores!$A$6:$B$200,2,FALSE),""))</f>
        <v/>
      </c>
      <c r="D211" s="11"/>
      <c r="E211" s="11"/>
      <c r="F211" s="11"/>
      <c r="G211" s="11"/>
      <c r="H211" s="12" t="str">
        <f t="shared" si="1"/>
        <v/>
      </c>
      <c r="I211" s="12" t="str">
        <f t="shared" si="2"/>
        <v/>
      </c>
      <c r="J211" s="12" t="str">
        <f>IF(N211&lt;&gt;"OK","",IF(COUNTIFS(Colaboradores!$A$6:$A$200,B211,Colaboradores!$F$6:$F$200,"")=1,Configuracoes!$B$7,VLOOKUP(B211,Colaboradores!$A$6:$F$200,6,FALSE)))</f>
        <v/>
      </c>
      <c r="K211" s="12" t="str">
        <f t="shared" si="3"/>
        <v/>
      </c>
      <c r="L211" s="12" t="str">
        <f t="shared" si="4"/>
        <v/>
      </c>
      <c r="M211" s="12" t="str">
        <f t="shared" si="5"/>
        <v/>
      </c>
      <c r="N211" s="10" t="str">
        <f>IF(AND(A211="",B211="",D211="",E211="",F211="",G211=""),"",IF(OR(A211="",B211="",D211="",G211="",AND(E211="",F211&lt;&gt;""),AND(E211&lt;&gt;"",F211="")),"INCOMPLETO",IFERROR(IF(OR(NOT(ISNUMBER(A211)),A211&lt;=0,A211&lt;&gt;INT(A211),COUNTIF(Colaboradores!$A$6:$A$200,B211)&lt;&gt;1,C211="",COUNTIFS($A$6:$A$300,A211,$B$6:$B$300,B211)&lt;&gt;1,NOT(ISNUMBER(D211)),D211&lt;0,D211&gt;=1,NOT(ISNUMBER(G211)),G211&lt;0,G211&gt;=1,AND(E211&lt;&gt;"",OR(NOT(ISNUMBER(E211)),E211&lt;0,E211&gt;=1,NOT(ISNUMBER(F211)),F211&lt;0,F211&gt;=1,MOD(E211-D211,1)&gt;MOD(G211-D211,1),MOD(F211-D211,1)&gt;MOD(G211-D211,1),MOD(F211-D211,1)&lt;MOD(E211-D211,1))),NOT(ISNUMBER(IFERROR(IF(COUNTIFS(Colaboradores!$A$6:$A$200,B211,Colaboradores!$F$6:$F$200,"")=1,Configuracoes!$B$7,VLOOKUP(B211,Colaboradores!$A$6:$F$200,6,FALSE)),0))),IFERROR(IF(COUNTIFS(Colaboradores!$A$6:$A$200,B211,Colaboradores!$F$6:$F$200,"")=1,Configuracoes!$B$7,VLOOKUP(B211,Colaboradores!$A$6:$F$200,6,FALSE)),0)&lt;0),"VERIFICAR","OK"),"VERIFICAR")))</f>
        <v/>
      </c>
      <c r="O211" s="6"/>
      <c r="P211" s="15" t="str">
        <f>IF(N211&lt;&gt;"OK","",MAX(0,I211-SUMIFS(Apontamentos!$M$6:$M$400,Apontamentos!$A$6:$A$400,A211,Apontamentos!$B$6:$B$400,B211)))</f>
        <v/>
      </c>
    </row>
    <row r="212">
      <c r="A212" s="9"/>
      <c r="B212" s="6"/>
      <c r="C212" s="10" t="str">
        <f>IF(B212="","",IFERROR(VLOOKUP(B212,Colaboradores!$A$6:$B$200,2,FALSE),""))</f>
        <v/>
      </c>
      <c r="D212" s="11"/>
      <c r="E212" s="11"/>
      <c r="F212" s="11"/>
      <c r="G212" s="11"/>
      <c r="H212" s="12" t="str">
        <f t="shared" si="1"/>
        <v/>
      </c>
      <c r="I212" s="12" t="str">
        <f t="shared" si="2"/>
        <v/>
      </c>
      <c r="J212" s="12" t="str">
        <f>IF(N212&lt;&gt;"OK","",IF(COUNTIFS(Colaboradores!$A$6:$A$200,B212,Colaboradores!$F$6:$F$200,"")=1,Configuracoes!$B$7,VLOOKUP(B212,Colaboradores!$A$6:$F$200,6,FALSE)))</f>
        <v/>
      </c>
      <c r="K212" s="12" t="str">
        <f t="shared" si="3"/>
        <v/>
      </c>
      <c r="L212" s="12" t="str">
        <f t="shared" si="4"/>
        <v/>
      </c>
      <c r="M212" s="12" t="str">
        <f t="shared" si="5"/>
        <v/>
      </c>
      <c r="N212" s="10" t="str">
        <f>IF(AND(A212="",B212="",D212="",E212="",F212="",G212=""),"",IF(OR(A212="",B212="",D212="",G212="",AND(E212="",F212&lt;&gt;""),AND(E212&lt;&gt;"",F212="")),"INCOMPLETO",IFERROR(IF(OR(NOT(ISNUMBER(A212)),A212&lt;=0,A212&lt;&gt;INT(A212),COUNTIF(Colaboradores!$A$6:$A$200,B212)&lt;&gt;1,C212="",COUNTIFS($A$6:$A$300,A212,$B$6:$B$300,B212)&lt;&gt;1,NOT(ISNUMBER(D212)),D212&lt;0,D212&gt;=1,NOT(ISNUMBER(G212)),G212&lt;0,G212&gt;=1,AND(E212&lt;&gt;"",OR(NOT(ISNUMBER(E212)),E212&lt;0,E212&gt;=1,NOT(ISNUMBER(F212)),F212&lt;0,F212&gt;=1,MOD(E212-D212,1)&gt;MOD(G212-D212,1),MOD(F212-D212,1)&gt;MOD(G212-D212,1),MOD(F212-D212,1)&lt;MOD(E212-D212,1))),NOT(ISNUMBER(IFERROR(IF(COUNTIFS(Colaboradores!$A$6:$A$200,B212,Colaboradores!$F$6:$F$200,"")=1,Configuracoes!$B$7,VLOOKUP(B212,Colaboradores!$A$6:$F$200,6,FALSE)),0))),IFERROR(IF(COUNTIFS(Colaboradores!$A$6:$A$200,B212,Colaboradores!$F$6:$F$200,"")=1,Configuracoes!$B$7,VLOOKUP(B212,Colaboradores!$A$6:$F$200,6,FALSE)),0)&lt;0),"VERIFICAR","OK"),"VERIFICAR")))</f>
        <v/>
      </c>
      <c r="O212" s="6"/>
      <c r="P212" s="15" t="str">
        <f>IF(N212&lt;&gt;"OK","",MAX(0,I212-SUMIFS(Apontamentos!$M$6:$M$400,Apontamentos!$A$6:$A$400,A212,Apontamentos!$B$6:$B$400,B212)))</f>
        <v/>
      </c>
    </row>
    <row r="213">
      <c r="A213" s="9"/>
      <c r="B213" s="6"/>
      <c r="C213" s="10" t="str">
        <f>IF(B213="","",IFERROR(VLOOKUP(B213,Colaboradores!$A$6:$B$200,2,FALSE),""))</f>
        <v/>
      </c>
      <c r="D213" s="11"/>
      <c r="E213" s="11"/>
      <c r="F213" s="11"/>
      <c r="G213" s="11"/>
      <c r="H213" s="12" t="str">
        <f t="shared" si="1"/>
        <v/>
      </c>
      <c r="I213" s="12" t="str">
        <f t="shared" si="2"/>
        <v/>
      </c>
      <c r="J213" s="12" t="str">
        <f>IF(N213&lt;&gt;"OK","",IF(COUNTIFS(Colaboradores!$A$6:$A$200,B213,Colaboradores!$F$6:$F$200,"")=1,Configuracoes!$B$7,VLOOKUP(B213,Colaboradores!$A$6:$F$200,6,FALSE)))</f>
        <v/>
      </c>
      <c r="K213" s="12" t="str">
        <f t="shared" si="3"/>
        <v/>
      </c>
      <c r="L213" s="12" t="str">
        <f t="shared" si="4"/>
        <v/>
      </c>
      <c r="M213" s="12" t="str">
        <f t="shared" si="5"/>
        <v/>
      </c>
      <c r="N213" s="10" t="str">
        <f>IF(AND(A213="",B213="",D213="",E213="",F213="",G213=""),"",IF(OR(A213="",B213="",D213="",G213="",AND(E213="",F213&lt;&gt;""),AND(E213&lt;&gt;"",F213="")),"INCOMPLETO",IFERROR(IF(OR(NOT(ISNUMBER(A213)),A213&lt;=0,A213&lt;&gt;INT(A213),COUNTIF(Colaboradores!$A$6:$A$200,B213)&lt;&gt;1,C213="",COUNTIFS($A$6:$A$300,A213,$B$6:$B$300,B213)&lt;&gt;1,NOT(ISNUMBER(D213)),D213&lt;0,D213&gt;=1,NOT(ISNUMBER(G213)),G213&lt;0,G213&gt;=1,AND(E213&lt;&gt;"",OR(NOT(ISNUMBER(E213)),E213&lt;0,E213&gt;=1,NOT(ISNUMBER(F213)),F213&lt;0,F213&gt;=1,MOD(E213-D213,1)&gt;MOD(G213-D213,1),MOD(F213-D213,1)&gt;MOD(G213-D213,1),MOD(F213-D213,1)&lt;MOD(E213-D213,1))),NOT(ISNUMBER(IFERROR(IF(COUNTIFS(Colaboradores!$A$6:$A$200,B213,Colaboradores!$F$6:$F$200,"")=1,Configuracoes!$B$7,VLOOKUP(B213,Colaboradores!$A$6:$F$200,6,FALSE)),0))),IFERROR(IF(COUNTIFS(Colaboradores!$A$6:$A$200,B213,Colaboradores!$F$6:$F$200,"")=1,Configuracoes!$B$7,VLOOKUP(B213,Colaboradores!$A$6:$F$200,6,FALSE)),0)&lt;0),"VERIFICAR","OK"),"VERIFICAR")))</f>
        <v/>
      </c>
      <c r="O213" s="6"/>
      <c r="P213" s="15" t="str">
        <f>IF(N213&lt;&gt;"OK","",MAX(0,I213-SUMIFS(Apontamentos!$M$6:$M$400,Apontamentos!$A$6:$A$400,A213,Apontamentos!$B$6:$B$400,B213)))</f>
        <v/>
      </c>
    </row>
    <row r="214">
      <c r="A214" s="9"/>
      <c r="B214" s="6"/>
      <c r="C214" s="10" t="str">
        <f>IF(B214="","",IFERROR(VLOOKUP(B214,Colaboradores!$A$6:$B$200,2,FALSE),""))</f>
        <v/>
      </c>
      <c r="D214" s="11"/>
      <c r="E214" s="11"/>
      <c r="F214" s="11"/>
      <c r="G214" s="11"/>
      <c r="H214" s="12" t="str">
        <f t="shared" si="1"/>
        <v/>
      </c>
      <c r="I214" s="12" t="str">
        <f t="shared" si="2"/>
        <v/>
      </c>
      <c r="J214" s="12" t="str">
        <f>IF(N214&lt;&gt;"OK","",IF(COUNTIFS(Colaboradores!$A$6:$A$200,B214,Colaboradores!$F$6:$F$200,"")=1,Configuracoes!$B$7,VLOOKUP(B214,Colaboradores!$A$6:$F$200,6,FALSE)))</f>
        <v/>
      </c>
      <c r="K214" s="12" t="str">
        <f t="shared" si="3"/>
        <v/>
      </c>
      <c r="L214" s="12" t="str">
        <f t="shared" si="4"/>
        <v/>
      </c>
      <c r="M214" s="12" t="str">
        <f t="shared" si="5"/>
        <v/>
      </c>
      <c r="N214" s="10" t="str">
        <f>IF(AND(A214="",B214="",D214="",E214="",F214="",G214=""),"",IF(OR(A214="",B214="",D214="",G214="",AND(E214="",F214&lt;&gt;""),AND(E214&lt;&gt;"",F214="")),"INCOMPLETO",IFERROR(IF(OR(NOT(ISNUMBER(A214)),A214&lt;=0,A214&lt;&gt;INT(A214),COUNTIF(Colaboradores!$A$6:$A$200,B214)&lt;&gt;1,C214="",COUNTIFS($A$6:$A$300,A214,$B$6:$B$300,B214)&lt;&gt;1,NOT(ISNUMBER(D214)),D214&lt;0,D214&gt;=1,NOT(ISNUMBER(G214)),G214&lt;0,G214&gt;=1,AND(E214&lt;&gt;"",OR(NOT(ISNUMBER(E214)),E214&lt;0,E214&gt;=1,NOT(ISNUMBER(F214)),F214&lt;0,F214&gt;=1,MOD(E214-D214,1)&gt;MOD(G214-D214,1),MOD(F214-D214,1)&gt;MOD(G214-D214,1),MOD(F214-D214,1)&lt;MOD(E214-D214,1))),NOT(ISNUMBER(IFERROR(IF(COUNTIFS(Colaboradores!$A$6:$A$200,B214,Colaboradores!$F$6:$F$200,"")=1,Configuracoes!$B$7,VLOOKUP(B214,Colaboradores!$A$6:$F$200,6,FALSE)),0))),IFERROR(IF(COUNTIFS(Colaboradores!$A$6:$A$200,B214,Colaboradores!$F$6:$F$200,"")=1,Configuracoes!$B$7,VLOOKUP(B214,Colaboradores!$A$6:$F$200,6,FALSE)),0)&lt;0),"VERIFICAR","OK"),"VERIFICAR")))</f>
        <v/>
      </c>
      <c r="O214" s="6"/>
      <c r="P214" s="15" t="str">
        <f>IF(N214&lt;&gt;"OK","",MAX(0,I214-SUMIFS(Apontamentos!$M$6:$M$400,Apontamentos!$A$6:$A$400,A214,Apontamentos!$B$6:$B$400,B214)))</f>
        <v/>
      </c>
    </row>
    <row r="215">
      <c r="A215" s="9"/>
      <c r="B215" s="6"/>
      <c r="C215" s="10" t="str">
        <f>IF(B215="","",IFERROR(VLOOKUP(B215,Colaboradores!$A$6:$B$200,2,FALSE),""))</f>
        <v/>
      </c>
      <c r="D215" s="11"/>
      <c r="E215" s="11"/>
      <c r="F215" s="11"/>
      <c r="G215" s="11"/>
      <c r="H215" s="12" t="str">
        <f t="shared" si="1"/>
        <v/>
      </c>
      <c r="I215" s="12" t="str">
        <f t="shared" si="2"/>
        <v/>
      </c>
      <c r="J215" s="12" t="str">
        <f>IF(N215&lt;&gt;"OK","",IF(COUNTIFS(Colaboradores!$A$6:$A$200,B215,Colaboradores!$F$6:$F$200,"")=1,Configuracoes!$B$7,VLOOKUP(B215,Colaboradores!$A$6:$F$200,6,FALSE)))</f>
        <v/>
      </c>
      <c r="K215" s="12" t="str">
        <f t="shared" si="3"/>
        <v/>
      </c>
      <c r="L215" s="12" t="str">
        <f t="shared" si="4"/>
        <v/>
      </c>
      <c r="M215" s="12" t="str">
        <f t="shared" si="5"/>
        <v/>
      </c>
      <c r="N215" s="10" t="str">
        <f>IF(AND(A215="",B215="",D215="",E215="",F215="",G215=""),"",IF(OR(A215="",B215="",D215="",G215="",AND(E215="",F215&lt;&gt;""),AND(E215&lt;&gt;"",F215="")),"INCOMPLETO",IFERROR(IF(OR(NOT(ISNUMBER(A215)),A215&lt;=0,A215&lt;&gt;INT(A215),COUNTIF(Colaboradores!$A$6:$A$200,B215)&lt;&gt;1,C215="",COUNTIFS($A$6:$A$300,A215,$B$6:$B$300,B215)&lt;&gt;1,NOT(ISNUMBER(D215)),D215&lt;0,D215&gt;=1,NOT(ISNUMBER(G215)),G215&lt;0,G215&gt;=1,AND(E215&lt;&gt;"",OR(NOT(ISNUMBER(E215)),E215&lt;0,E215&gt;=1,NOT(ISNUMBER(F215)),F215&lt;0,F215&gt;=1,MOD(E215-D215,1)&gt;MOD(G215-D215,1),MOD(F215-D215,1)&gt;MOD(G215-D215,1),MOD(F215-D215,1)&lt;MOD(E215-D215,1))),NOT(ISNUMBER(IFERROR(IF(COUNTIFS(Colaboradores!$A$6:$A$200,B215,Colaboradores!$F$6:$F$200,"")=1,Configuracoes!$B$7,VLOOKUP(B215,Colaboradores!$A$6:$F$200,6,FALSE)),0))),IFERROR(IF(COUNTIFS(Colaboradores!$A$6:$A$200,B215,Colaboradores!$F$6:$F$200,"")=1,Configuracoes!$B$7,VLOOKUP(B215,Colaboradores!$A$6:$F$200,6,FALSE)),0)&lt;0),"VERIFICAR","OK"),"VERIFICAR")))</f>
        <v/>
      </c>
      <c r="O215" s="6"/>
      <c r="P215" s="15" t="str">
        <f>IF(N215&lt;&gt;"OK","",MAX(0,I215-SUMIFS(Apontamentos!$M$6:$M$400,Apontamentos!$A$6:$A$400,A215,Apontamentos!$B$6:$B$400,B215)))</f>
        <v/>
      </c>
    </row>
    <row r="216">
      <c r="A216" s="9"/>
      <c r="B216" s="6"/>
      <c r="C216" s="10" t="str">
        <f>IF(B216="","",IFERROR(VLOOKUP(B216,Colaboradores!$A$6:$B$200,2,FALSE),""))</f>
        <v/>
      </c>
      <c r="D216" s="11"/>
      <c r="E216" s="11"/>
      <c r="F216" s="11"/>
      <c r="G216" s="11"/>
      <c r="H216" s="12" t="str">
        <f t="shared" si="1"/>
        <v/>
      </c>
      <c r="I216" s="12" t="str">
        <f t="shared" si="2"/>
        <v/>
      </c>
      <c r="J216" s="12" t="str">
        <f>IF(N216&lt;&gt;"OK","",IF(COUNTIFS(Colaboradores!$A$6:$A$200,B216,Colaboradores!$F$6:$F$200,"")=1,Configuracoes!$B$7,VLOOKUP(B216,Colaboradores!$A$6:$F$200,6,FALSE)))</f>
        <v/>
      </c>
      <c r="K216" s="12" t="str">
        <f t="shared" si="3"/>
        <v/>
      </c>
      <c r="L216" s="12" t="str">
        <f t="shared" si="4"/>
        <v/>
      </c>
      <c r="M216" s="12" t="str">
        <f t="shared" si="5"/>
        <v/>
      </c>
      <c r="N216" s="10" t="str">
        <f>IF(AND(A216="",B216="",D216="",E216="",F216="",G216=""),"",IF(OR(A216="",B216="",D216="",G216="",AND(E216="",F216&lt;&gt;""),AND(E216&lt;&gt;"",F216="")),"INCOMPLETO",IFERROR(IF(OR(NOT(ISNUMBER(A216)),A216&lt;=0,A216&lt;&gt;INT(A216),COUNTIF(Colaboradores!$A$6:$A$200,B216)&lt;&gt;1,C216="",COUNTIFS($A$6:$A$300,A216,$B$6:$B$300,B216)&lt;&gt;1,NOT(ISNUMBER(D216)),D216&lt;0,D216&gt;=1,NOT(ISNUMBER(G216)),G216&lt;0,G216&gt;=1,AND(E216&lt;&gt;"",OR(NOT(ISNUMBER(E216)),E216&lt;0,E216&gt;=1,NOT(ISNUMBER(F216)),F216&lt;0,F216&gt;=1,MOD(E216-D216,1)&gt;MOD(G216-D216,1),MOD(F216-D216,1)&gt;MOD(G216-D216,1),MOD(F216-D216,1)&lt;MOD(E216-D216,1))),NOT(ISNUMBER(IFERROR(IF(COUNTIFS(Colaboradores!$A$6:$A$200,B216,Colaboradores!$F$6:$F$200,"")=1,Configuracoes!$B$7,VLOOKUP(B216,Colaboradores!$A$6:$F$200,6,FALSE)),0))),IFERROR(IF(COUNTIFS(Colaboradores!$A$6:$A$200,B216,Colaboradores!$F$6:$F$200,"")=1,Configuracoes!$B$7,VLOOKUP(B216,Colaboradores!$A$6:$F$200,6,FALSE)),0)&lt;0),"VERIFICAR","OK"),"VERIFICAR")))</f>
        <v/>
      </c>
      <c r="O216" s="6"/>
      <c r="P216" s="15" t="str">
        <f>IF(N216&lt;&gt;"OK","",MAX(0,I216-SUMIFS(Apontamentos!$M$6:$M$400,Apontamentos!$A$6:$A$400,A216,Apontamentos!$B$6:$B$400,B216)))</f>
        <v/>
      </c>
    </row>
    <row r="217">
      <c r="A217" s="9"/>
      <c r="B217" s="6"/>
      <c r="C217" s="10" t="str">
        <f>IF(B217="","",IFERROR(VLOOKUP(B217,Colaboradores!$A$6:$B$200,2,FALSE),""))</f>
        <v/>
      </c>
      <c r="D217" s="11"/>
      <c r="E217" s="11"/>
      <c r="F217" s="11"/>
      <c r="G217" s="11"/>
      <c r="H217" s="12" t="str">
        <f t="shared" si="1"/>
        <v/>
      </c>
      <c r="I217" s="12" t="str">
        <f t="shared" si="2"/>
        <v/>
      </c>
      <c r="J217" s="12" t="str">
        <f>IF(N217&lt;&gt;"OK","",IF(COUNTIFS(Colaboradores!$A$6:$A$200,B217,Colaboradores!$F$6:$F$200,"")=1,Configuracoes!$B$7,VLOOKUP(B217,Colaboradores!$A$6:$F$200,6,FALSE)))</f>
        <v/>
      </c>
      <c r="K217" s="12" t="str">
        <f t="shared" si="3"/>
        <v/>
      </c>
      <c r="L217" s="12" t="str">
        <f t="shared" si="4"/>
        <v/>
      </c>
      <c r="M217" s="12" t="str">
        <f t="shared" si="5"/>
        <v/>
      </c>
      <c r="N217" s="10" t="str">
        <f>IF(AND(A217="",B217="",D217="",E217="",F217="",G217=""),"",IF(OR(A217="",B217="",D217="",G217="",AND(E217="",F217&lt;&gt;""),AND(E217&lt;&gt;"",F217="")),"INCOMPLETO",IFERROR(IF(OR(NOT(ISNUMBER(A217)),A217&lt;=0,A217&lt;&gt;INT(A217),COUNTIF(Colaboradores!$A$6:$A$200,B217)&lt;&gt;1,C217="",COUNTIFS($A$6:$A$300,A217,$B$6:$B$300,B217)&lt;&gt;1,NOT(ISNUMBER(D217)),D217&lt;0,D217&gt;=1,NOT(ISNUMBER(G217)),G217&lt;0,G217&gt;=1,AND(E217&lt;&gt;"",OR(NOT(ISNUMBER(E217)),E217&lt;0,E217&gt;=1,NOT(ISNUMBER(F217)),F217&lt;0,F217&gt;=1,MOD(E217-D217,1)&gt;MOD(G217-D217,1),MOD(F217-D217,1)&gt;MOD(G217-D217,1),MOD(F217-D217,1)&lt;MOD(E217-D217,1))),NOT(ISNUMBER(IFERROR(IF(COUNTIFS(Colaboradores!$A$6:$A$200,B217,Colaboradores!$F$6:$F$200,"")=1,Configuracoes!$B$7,VLOOKUP(B217,Colaboradores!$A$6:$F$200,6,FALSE)),0))),IFERROR(IF(COUNTIFS(Colaboradores!$A$6:$A$200,B217,Colaboradores!$F$6:$F$200,"")=1,Configuracoes!$B$7,VLOOKUP(B217,Colaboradores!$A$6:$F$200,6,FALSE)),0)&lt;0),"VERIFICAR","OK"),"VERIFICAR")))</f>
        <v/>
      </c>
      <c r="O217" s="6"/>
      <c r="P217" s="15" t="str">
        <f>IF(N217&lt;&gt;"OK","",MAX(0,I217-SUMIFS(Apontamentos!$M$6:$M$400,Apontamentos!$A$6:$A$400,A217,Apontamentos!$B$6:$B$400,B217)))</f>
        <v/>
      </c>
    </row>
    <row r="218">
      <c r="A218" s="9"/>
      <c r="B218" s="6"/>
      <c r="C218" s="10" t="str">
        <f>IF(B218="","",IFERROR(VLOOKUP(B218,Colaboradores!$A$6:$B$200,2,FALSE),""))</f>
        <v/>
      </c>
      <c r="D218" s="11"/>
      <c r="E218" s="11"/>
      <c r="F218" s="11"/>
      <c r="G218" s="11"/>
      <c r="H218" s="12" t="str">
        <f t="shared" si="1"/>
        <v/>
      </c>
      <c r="I218" s="12" t="str">
        <f t="shared" si="2"/>
        <v/>
      </c>
      <c r="J218" s="12" t="str">
        <f>IF(N218&lt;&gt;"OK","",IF(COUNTIFS(Colaboradores!$A$6:$A$200,B218,Colaboradores!$F$6:$F$200,"")=1,Configuracoes!$B$7,VLOOKUP(B218,Colaboradores!$A$6:$F$200,6,FALSE)))</f>
        <v/>
      </c>
      <c r="K218" s="12" t="str">
        <f t="shared" si="3"/>
        <v/>
      </c>
      <c r="L218" s="12" t="str">
        <f t="shared" si="4"/>
        <v/>
      </c>
      <c r="M218" s="12" t="str">
        <f t="shared" si="5"/>
        <v/>
      </c>
      <c r="N218" s="10" t="str">
        <f>IF(AND(A218="",B218="",D218="",E218="",F218="",G218=""),"",IF(OR(A218="",B218="",D218="",G218="",AND(E218="",F218&lt;&gt;""),AND(E218&lt;&gt;"",F218="")),"INCOMPLETO",IFERROR(IF(OR(NOT(ISNUMBER(A218)),A218&lt;=0,A218&lt;&gt;INT(A218),COUNTIF(Colaboradores!$A$6:$A$200,B218)&lt;&gt;1,C218="",COUNTIFS($A$6:$A$300,A218,$B$6:$B$300,B218)&lt;&gt;1,NOT(ISNUMBER(D218)),D218&lt;0,D218&gt;=1,NOT(ISNUMBER(G218)),G218&lt;0,G218&gt;=1,AND(E218&lt;&gt;"",OR(NOT(ISNUMBER(E218)),E218&lt;0,E218&gt;=1,NOT(ISNUMBER(F218)),F218&lt;0,F218&gt;=1,MOD(E218-D218,1)&gt;MOD(G218-D218,1),MOD(F218-D218,1)&gt;MOD(G218-D218,1),MOD(F218-D218,1)&lt;MOD(E218-D218,1))),NOT(ISNUMBER(IFERROR(IF(COUNTIFS(Colaboradores!$A$6:$A$200,B218,Colaboradores!$F$6:$F$200,"")=1,Configuracoes!$B$7,VLOOKUP(B218,Colaboradores!$A$6:$F$200,6,FALSE)),0))),IFERROR(IF(COUNTIFS(Colaboradores!$A$6:$A$200,B218,Colaboradores!$F$6:$F$200,"")=1,Configuracoes!$B$7,VLOOKUP(B218,Colaboradores!$A$6:$F$200,6,FALSE)),0)&lt;0),"VERIFICAR","OK"),"VERIFICAR")))</f>
        <v/>
      </c>
      <c r="O218" s="6"/>
      <c r="P218" s="15" t="str">
        <f>IF(N218&lt;&gt;"OK","",MAX(0,I218-SUMIFS(Apontamentos!$M$6:$M$400,Apontamentos!$A$6:$A$400,A218,Apontamentos!$B$6:$B$400,B218)))</f>
        <v/>
      </c>
    </row>
    <row r="219">
      <c r="A219" s="9"/>
      <c r="B219" s="6"/>
      <c r="C219" s="10" t="str">
        <f>IF(B219="","",IFERROR(VLOOKUP(B219,Colaboradores!$A$6:$B$200,2,FALSE),""))</f>
        <v/>
      </c>
      <c r="D219" s="11"/>
      <c r="E219" s="11"/>
      <c r="F219" s="11"/>
      <c r="G219" s="11"/>
      <c r="H219" s="12" t="str">
        <f t="shared" si="1"/>
        <v/>
      </c>
      <c r="I219" s="12" t="str">
        <f t="shared" si="2"/>
        <v/>
      </c>
      <c r="J219" s="12" t="str">
        <f>IF(N219&lt;&gt;"OK","",IF(COUNTIFS(Colaboradores!$A$6:$A$200,B219,Colaboradores!$F$6:$F$200,"")=1,Configuracoes!$B$7,VLOOKUP(B219,Colaboradores!$A$6:$F$200,6,FALSE)))</f>
        <v/>
      </c>
      <c r="K219" s="12" t="str">
        <f t="shared" si="3"/>
        <v/>
      </c>
      <c r="L219" s="12" t="str">
        <f t="shared" si="4"/>
        <v/>
      </c>
      <c r="M219" s="12" t="str">
        <f t="shared" si="5"/>
        <v/>
      </c>
      <c r="N219" s="10" t="str">
        <f>IF(AND(A219="",B219="",D219="",E219="",F219="",G219=""),"",IF(OR(A219="",B219="",D219="",G219="",AND(E219="",F219&lt;&gt;""),AND(E219&lt;&gt;"",F219="")),"INCOMPLETO",IFERROR(IF(OR(NOT(ISNUMBER(A219)),A219&lt;=0,A219&lt;&gt;INT(A219),COUNTIF(Colaboradores!$A$6:$A$200,B219)&lt;&gt;1,C219="",COUNTIFS($A$6:$A$300,A219,$B$6:$B$300,B219)&lt;&gt;1,NOT(ISNUMBER(D219)),D219&lt;0,D219&gt;=1,NOT(ISNUMBER(G219)),G219&lt;0,G219&gt;=1,AND(E219&lt;&gt;"",OR(NOT(ISNUMBER(E219)),E219&lt;0,E219&gt;=1,NOT(ISNUMBER(F219)),F219&lt;0,F219&gt;=1,MOD(E219-D219,1)&gt;MOD(G219-D219,1),MOD(F219-D219,1)&gt;MOD(G219-D219,1),MOD(F219-D219,1)&lt;MOD(E219-D219,1))),NOT(ISNUMBER(IFERROR(IF(COUNTIFS(Colaboradores!$A$6:$A$200,B219,Colaboradores!$F$6:$F$200,"")=1,Configuracoes!$B$7,VLOOKUP(B219,Colaboradores!$A$6:$F$200,6,FALSE)),0))),IFERROR(IF(COUNTIFS(Colaboradores!$A$6:$A$200,B219,Colaboradores!$F$6:$F$200,"")=1,Configuracoes!$B$7,VLOOKUP(B219,Colaboradores!$A$6:$F$200,6,FALSE)),0)&lt;0),"VERIFICAR","OK"),"VERIFICAR")))</f>
        <v/>
      </c>
      <c r="O219" s="6"/>
      <c r="P219" s="15" t="str">
        <f>IF(N219&lt;&gt;"OK","",MAX(0,I219-SUMIFS(Apontamentos!$M$6:$M$400,Apontamentos!$A$6:$A$400,A219,Apontamentos!$B$6:$B$400,B219)))</f>
        <v/>
      </c>
    </row>
    <row r="220">
      <c r="A220" s="9"/>
      <c r="B220" s="6"/>
      <c r="C220" s="10" t="str">
        <f>IF(B220="","",IFERROR(VLOOKUP(B220,Colaboradores!$A$6:$B$200,2,FALSE),""))</f>
        <v/>
      </c>
      <c r="D220" s="11"/>
      <c r="E220" s="11"/>
      <c r="F220" s="11"/>
      <c r="G220" s="11"/>
      <c r="H220" s="12" t="str">
        <f t="shared" si="1"/>
        <v/>
      </c>
      <c r="I220" s="12" t="str">
        <f t="shared" si="2"/>
        <v/>
      </c>
      <c r="J220" s="12" t="str">
        <f>IF(N220&lt;&gt;"OK","",IF(COUNTIFS(Colaboradores!$A$6:$A$200,B220,Colaboradores!$F$6:$F$200,"")=1,Configuracoes!$B$7,VLOOKUP(B220,Colaboradores!$A$6:$F$200,6,FALSE)))</f>
        <v/>
      </c>
      <c r="K220" s="12" t="str">
        <f t="shared" si="3"/>
        <v/>
      </c>
      <c r="L220" s="12" t="str">
        <f t="shared" si="4"/>
        <v/>
      </c>
      <c r="M220" s="12" t="str">
        <f t="shared" si="5"/>
        <v/>
      </c>
      <c r="N220" s="10" t="str">
        <f>IF(AND(A220="",B220="",D220="",E220="",F220="",G220=""),"",IF(OR(A220="",B220="",D220="",G220="",AND(E220="",F220&lt;&gt;""),AND(E220&lt;&gt;"",F220="")),"INCOMPLETO",IFERROR(IF(OR(NOT(ISNUMBER(A220)),A220&lt;=0,A220&lt;&gt;INT(A220),COUNTIF(Colaboradores!$A$6:$A$200,B220)&lt;&gt;1,C220="",COUNTIFS($A$6:$A$300,A220,$B$6:$B$300,B220)&lt;&gt;1,NOT(ISNUMBER(D220)),D220&lt;0,D220&gt;=1,NOT(ISNUMBER(G220)),G220&lt;0,G220&gt;=1,AND(E220&lt;&gt;"",OR(NOT(ISNUMBER(E220)),E220&lt;0,E220&gt;=1,NOT(ISNUMBER(F220)),F220&lt;0,F220&gt;=1,MOD(E220-D220,1)&gt;MOD(G220-D220,1),MOD(F220-D220,1)&gt;MOD(G220-D220,1),MOD(F220-D220,1)&lt;MOD(E220-D220,1))),NOT(ISNUMBER(IFERROR(IF(COUNTIFS(Colaboradores!$A$6:$A$200,B220,Colaboradores!$F$6:$F$200,"")=1,Configuracoes!$B$7,VLOOKUP(B220,Colaboradores!$A$6:$F$200,6,FALSE)),0))),IFERROR(IF(COUNTIFS(Colaboradores!$A$6:$A$200,B220,Colaboradores!$F$6:$F$200,"")=1,Configuracoes!$B$7,VLOOKUP(B220,Colaboradores!$A$6:$F$200,6,FALSE)),0)&lt;0),"VERIFICAR","OK"),"VERIFICAR")))</f>
        <v/>
      </c>
      <c r="O220" s="6"/>
      <c r="P220" s="15" t="str">
        <f>IF(N220&lt;&gt;"OK","",MAX(0,I220-SUMIFS(Apontamentos!$M$6:$M$400,Apontamentos!$A$6:$A$400,A220,Apontamentos!$B$6:$B$400,B220)))</f>
        <v/>
      </c>
    </row>
    <row r="221">
      <c r="A221" s="9"/>
      <c r="B221" s="6"/>
      <c r="C221" s="10" t="str">
        <f>IF(B221="","",IFERROR(VLOOKUP(B221,Colaboradores!$A$6:$B$200,2,FALSE),""))</f>
        <v/>
      </c>
      <c r="D221" s="11"/>
      <c r="E221" s="11"/>
      <c r="F221" s="11"/>
      <c r="G221" s="11"/>
      <c r="H221" s="12" t="str">
        <f t="shared" si="1"/>
        <v/>
      </c>
      <c r="I221" s="12" t="str">
        <f t="shared" si="2"/>
        <v/>
      </c>
      <c r="J221" s="12" t="str">
        <f>IF(N221&lt;&gt;"OK","",IF(COUNTIFS(Colaboradores!$A$6:$A$200,B221,Colaboradores!$F$6:$F$200,"")=1,Configuracoes!$B$7,VLOOKUP(B221,Colaboradores!$A$6:$F$200,6,FALSE)))</f>
        <v/>
      </c>
      <c r="K221" s="12" t="str">
        <f t="shared" si="3"/>
        <v/>
      </c>
      <c r="L221" s="12" t="str">
        <f t="shared" si="4"/>
        <v/>
      </c>
      <c r="M221" s="12" t="str">
        <f t="shared" si="5"/>
        <v/>
      </c>
      <c r="N221" s="10" t="str">
        <f>IF(AND(A221="",B221="",D221="",E221="",F221="",G221=""),"",IF(OR(A221="",B221="",D221="",G221="",AND(E221="",F221&lt;&gt;""),AND(E221&lt;&gt;"",F221="")),"INCOMPLETO",IFERROR(IF(OR(NOT(ISNUMBER(A221)),A221&lt;=0,A221&lt;&gt;INT(A221),COUNTIF(Colaboradores!$A$6:$A$200,B221)&lt;&gt;1,C221="",COUNTIFS($A$6:$A$300,A221,$B$6:$B$300,B221)&lt;&gt;1,NOT(ISNUMBER(D221)),D221&lt;0,D221&gt;=1,NOT(ISNUMBER(G221)),G221&lt;0,G221&gt;=1,AND(E221&lt;&gt;"",OR(NOT(ISNUMBER(E221)),E221&lt;0,E221&gt;=1,NOT(ISNUMBER(F221)),F221&lt;0,F221&gt;=1,MOD(E221-D221,1)&gt;MOD(G221-D221,1),MOD(F221-D221,1)&gt;MOD(G221-D221,1),MOD(F221-D221,1)&lt;MOD(E221-D221,1))),NOT(ISNUMBER(IFERROR(IF(COUNTIFS(Colaboradores!$A$6:$A$200,B221,Colaboradores!$F$6:$F$200,"")=1,Configuracoes!$B$7,VLOOKUP(B221,Colaboradores!$A$6:$F$200,6,FALSE)),0))),IFERROR(IF(COUNTIFS(Colaboradores!$A$6:$A$200,B221,Colaboradores!$F$6:$F$200,"")=1,Configuracoes!$B$7,VLOOKUP(B221,Colaboradores!$A$6:$F$200,6,FALSE)),0)&lt;0),"VERIFICAR","OK"),"VERIFICAR")))</f>
        <v/>
      </c>
      <c r="O221" s="6"/>
      <c r="P221" s="15" t="str">
        <f>IF(N221&lt;&gt;"OK","",MAX(0,I221-SUMIFS(Apontamentos!$M$6:$M$400,Apontamentos!$A$6:$A$400,A221,Apontamentos!$B$6:$B$400,B221)))</f>
        <v/>
      </c>
    </row>
    <row r="222">
      <c r="A222" s="9"/>
      <c r="B222" s="6"/>
      <c r="C222" s="10" t="str">
        <f>IF(B222="","",IFERROR(VLOOKUP(B222,Colaboradores!$A$6:$B$200,2,FALSE),""))</f>
        <v/>
      </c>
      <c r="D222" s="11"/>
      <c r="E222" s="11"/>
      <c r="F222" s="11"/>
      <c r="G222" s="11"/>
      <c r="H222" s="12" t="str">
        <f t="shared" si="1"/>
        <v/>
      </c>
      <c r="I222" s="12" t="str">
        <f t="shared" si="2"/>
        <v/>
      </c>
      <c r="J222" s="12" t="str">
        <f>IF(N222&lt;&gt;"OK","",IF(COUNTIFS(Colaboradores!$A$6:$A$200,B222,Colaboradores!$F$6:$F$200,"")=1,Configuracoes!$B$7,VLOOKUP(B222,Colaboradores!$A$6:$F$200,6,FALSE)))</f>
        <v/>
      </c>
      <c r="K222" s="12" t="str">
        <f t="shared" si="3"/>
        <v/>
      </c>
      <c r="L222" s="12" t="str">
        <f t="shared" si="4"/>
        <v/>
      </c>
      <c r="M222" s="12" t="str">
        <f t="shared" si="5"/>
        <v/>
      </c>
      <c r="N222" s="10" t="str">
        <f>IF(AND(A222="",B222="",D222="",E222="",F222="",G222=""),"",IF(OR(A222="",B222="",D222="",G222="",AND(E222="",F222&lt;&gt;""),AND(E222&lt;&gt;"",F222="")),"INCOMPLETO",IFERROR(IF(OR(NOT(ISNUMBER(A222)),A222&lt;=0,A222&lt;&gt;INT(A222),COUNTIF(Colaboradores!$A$6:$A$200,B222)&lt;&gt;1,C222="",COUNTIFS($A$6:$A$300,A222,$B$6:$B$300,B222)&lt;&gt;1,NOT(ISNUMBER(D222)),D222&lt;0,D222&gt;=1,NOT(ISNUMBER(G222)),G222&lt;0,G222&gt;=1,AND(E222&lt;&gt;"",OR(NOT(ISNUMBER(E222)),E222&lt;0,E222&gt;=1,NOT(ISNUMBER(F222)),F222&lt;0,F222&gt;=1,MOD(E222-D222,1)&gt;MOD(G222-D222,1),MOD(F222-D222,1)&gt;MOD(G222-D222,1),MOD(F222-D222,1)&lt;MOD(E222-D222,1))),NOT(ISNUMBER(IFERROR(IF(COUNTIFS(Colaboradores!$A$6:$A$200,B222,Colaboradores!$F$6:$F$200,"")=1,Configuracoes!$B$7,VLOOKUP(B222,Colaboradores!$A$6:$F$200,6,FALSE)),0))),IFERROR(IF(COUNTIFS(Colaboradores!$A$6:$A$200,B222,Colaboradores!$F$6:$F$200,"")=1,Configuracoes!$B$7,VLOOKUP(B222,Colaboradores!$A$6:$F$200,6,FALSE)),0)&lt;0),"VERIFICAR","OK"),"VERIFICAR")))</f>
        <v/>
      </c>
      <c r="O222" s="6"/>
      <c r="P222" s="15" t="str">
        <f>IF(N222&lt;&gt;"OK","",MAX(0,I222-SUMIFS(Apontamentos!$M$6:$M$400,Apontamentos!$A$6:$A$400,A222,Apontamentos!$B$6:$B$400,B222)))</f>
        <v/>
      </c>
    </row>
    <row r="223">
      <c r="A223" s="9"/>
      <c r="B223" s="6"/>
      <c r="C223" s="10" t="str">
        <f>IF(B223="","",IFERROR(VLOOKUP(B223,Colaboradores!$A$6:$B$200,2,FALSE),""))</f>
        <v/>
      </c>
      <c r="D223" s="11"/>
      <c r="E223" s="11"/>
      <c r="F223" s="11"/>
      <c r="G223" s="11"/>
      <c r="H223" s="12" t="str">
        <f t="shared" si="1"/>
        <v/>
      </c>
      <c r="I223" s="12" t="str">
        <f t="shared" si="2"/>
        <v/>
      </c>
      <c r="J223" s="12" t="str">
        <f>IF(N223&lt;&gt;"OK","",IF(COUNTIFS(Colaboradores!$A$6:$A$200,B223,Colaboradores!$F$6:$F$200,"")=1,Configuracoes!$B$7,VLOOKUP(B223,Colaboradores!$A$6:$F$200,6,FALSE)))</f>
        <v/>
      </c>
      <c r="K223" s="12" t="str">
        <f t="shared" si="3"/>
        <v/>
      </c>
      <c r="L223" s="12" t="str">
        <f t="shared" si="4"/>
        <v/>
      </c>
      <c r="M223" s="12" t="str">
        <f t="shared" si="5"/>
        <v/>
      </c>
      <c r="N223" s="10" t="str">
        <f>IF(AND(A223="",B223="",D223="",E223="",F223="",G223=""),"",IF(OR(A223="",B223="",D223="",G223="",AND(E223="",F223&lt;&gt;""),AND(E223&lt;&gt;"",F223="")),"INCOMPLETO",IFERROR(IF(OR(NOT(ISNUMBER(A223)),A223&lt;=0,A223&lt;&gt;INT(A223),COUNTIF(Colaboradores!$A$6:$A$200,B223)&lt;&gt;1,C223="",COUNTIFS($A$6:$A$300,A223,$B$6:$B$300,B223)&lt;&gt;1,NOT(ISNUMBER(D223)),D223&lt;0,D223&gt;=1,NOT(ISNUMBER(G223)),G223&lt;0,G223&gt;=1,AND(E223&lt;&gt;"",OR(NOT(ISNUMBER(E223)),E223&lt;0,E223&gt;=1,NOT(ISNUMBER(F223)),F223&lt;0,F223&gt;=1,MOD(E223-D223,1)&gt;MOD(G223-D223,1),MOD(F223-D223,1)&gt;MOD(G223-D223,1),MOD(F223-D223,1)&lt;MOD(E223-D223,1))),NOT(ISNUMBER(IFERROR(IF(COUNTIFS(Colaboradores!$A$6:$A$200,B223,Colaboradores!$F$6:$F$200,"")=1,Configuracoes!$B$7,VLOOKUP(B223,Colaboradores!$A$6:$F$200,6,FALSE)),0))),IFERROR(IF(COUNTIFS(Colaboradores!$A$6:$A$200,B223,Colaboradores!$F$6:$F$200,"")=1,Configuracoes!$B$7,VLOOKUP(B223,Colaboradores!$A$6:$F$200,6,FALSE)),0)&lt;0),"VERIFICAR","OK"),"VERIFICAR")))</f>
        <v/>
      </c>
      <c r="O223" s="6"/>
      <c r="P223" s="15" t="str">
        <f>IF(N223&lt;&gt;"OK","",MAX(0,I223-SUMIFS(Apontamentos!$M$6:$M$400,Apontamentos!$A$6:$A$400,A223,Apontamentos!$B$6:$B$400,B223)))</f>
        <v/>
      </c>
    </row>
    <row r="224">
      <c r="A224" s="9"/>
      <c r="B224" s="6"/>
      <c r="C224" s="10" t="str">
        <f>IF(B224="","",IFERROR(VLOOKUP(B224,Colaboradores!$A$6:$B$200,2,FALSE),""))</f>
        <v/>
      </c>
      <c r="D224" s="11"/>
      <c r="E224" s="11"/>
      <c r="F224" s="11"/>
      <c r="G224" s="11"/>
      <c r="H224" s="12" t="str">
        <f t="shared" si="1"/>
        <v/>
      </c>
      <c r="I224" s="12" t="str">
        <f t="shared" si="2"/>
        <v/>
      </c>
      <c r="J224" s="12" t="str">
        <f>IF(N224&lt;&gt;"OK","",IF(COUNTIFS(Colaboradores!$A$6:$A$200,B224,Colaboradores!$F$6:$F$200,"")=1,Configuracoes!$B$7,VLOOKUP(B224,Colaboradores!$A$6:$F$200,6,FALSE)))</f>
        <v/>
      </c>
      <c r="K224" s="12" t="str">
        <f t="shared" si="3"/>
        <v/>
      </c>
      <c r="L224" s="12" t="str">
        <f t="shared" si="4"/>
        <v/>
      </c>
      <c r="M224" s="12" t="str">
        <f t="shared" si="5"/>
        <v/>
      </c>
      <c r="N224" s="10" t="str">
        <f>IF(AND(A224="",B224="",D224="",E224="",F224="",G224=""),"",IF(OR(A224="",B224="",D224="",G224="",AND(E224="",F224&lt;&gt;""),AND(E224&lt;&gt;"",F224="")),"INCOMPLETO",IFERROR(IF(OR(NOT(ISNUMBER(A224)),A224&lt;=0,A224&lt;&gt;INT(A224),COUNTIF(Colaboradores!$A$6:$A$200,B224)&lt;&gt;1,C224="",COUNTIFS($A$6:$A$300,A224,$B$6:$B$300,B224)&lt;&gt;1,NOT(ISNUMBER(D224)),D224&lt;0,D224&gt;=1,NOT(ISNUMBER(G224)),G224&lt;0,G224&gt;=1,AND(E224&lt;&gt;"",OR(NOT(ISNUMBER(E224)),E224&lt;0,E224&gt;=1,NOT(ISNUMBER(F224)),F224&lt;0,F224&gt;=1,MOD(E224-D224,1)&gt;MOD(G224-D224,1),MOD(F224-D224,1)&gt;MOD(G224-D224,1),MOD(F224-D224,1)&lt;MOD(E224-D224,1))),NOT(ISNUMBER(IFERROR(IF(COUNTIFS(Colaboradores!$A$6:$A$200,B224,Colaboradores!$F$6:$F$200,"")=1,Configuracoes!$B$7,VLOOKUP(B224,Colaboradores!$A$6:$F$200,6,FALSE)),0))),IFERROR(IF(COUNTIFS(Colaboradores!$A$6:$A$200,B224,Colaboradores!$F$6:$F$200,"")=1,Configuracoes!$B$7,VLOOKUP(B224,Colaboradores!$A$6:$F$200,6,FALSE)),0)&lt;0),"VERIFICAR","OK"),"VERIFICAR")))</f>
        <v/>
      </c>
      <c r="O224" s="6"/>
      <c r="P224" s="15" t="str">
        <f>IF(N224&lt;&gt;"OK","",MAX(0,I224-SUMIFS(Apontamentos!$M$6:$M$400,Apontamentos!$A$6:$A$400,A224,Apontamentos!$B$6:$B$400,B224)))</f>
        <v/>
      </c>
    </row>
    <row r="225">
      <c r="A225" s="9"/>
      <c r="B225" s="6"/>
      <c r="C225" s="10" t="str">
        <f>IF(B225="","",IFERROR(VLOOKUP(B225,Colaboradores!$A$6:$B$200,2,FALSE),""))</f>
        <v/>
      </c>
      <c r="D225" s="11"/>
      <c r="E225" s="11"/>
      <c r="F225" s="11"/>
      <c r="G225" s="11"/>
      <c r="H225" s="12" t="str">
        <f t="shared" si="1"/>
        <v/>
      </c>
      <c r="I225" s="12" t="str">
        <f t="shared" si="2"/>
        <v/>
      </c>
      <c r="J225" s="12" t="str">
        <f>IF(N225&lt;&gt;"OK","",IF(COUNTIFS(Colaboradores!$A$6:$A$200,B225,Colaboradores!$F$6:$F$200,"")=1,Configuracoes!$B$7,VLOOKUP(B225,Colaboradores!$A$6:$F$200,6,FALSE)))</f>
        <v/>
      </c>
      <c r="K225" s="12" t="str">
        <f t="shared" si="3"/>
        <v/>
      </c>
      <c r="L225" s="12" t="str">
        <f t="shared" si="4"/>
        <v/>
      </c>
      <c r="M225" s="12" t="str">
        <f t="shared" si="5"/>
        <v/>
      </c>
      <c r="N225" s="10" t="str">
        <f>IF(AND(A225="",B225="",D225="",E225="",F225="",G225=""),"",IF(OR(A225="",B225="",D225="",G225="",AND(E225="",F225&lt;&gt;""),AND(E225&lt;&gt;"",F225="")),"INCOMPLETO",IFERROR(IF(OR(NOT(ISNUMBER(A225)),A225&lt;=0,A225&lt;&gt;INT(A225),COUNTIF(Colaboradores!$A$6:$A$200,B225)&lt;&gt;1,C225="",COUNTIFS($A$6:$A$300,A225,$B$6:$B$300,B225)&lt;&gt;1,NOT(ISNUMBER(D225)),D225&lt;0,D225&gt;=1,NOT(ISNUMBER(G225)),G225&lt;0,G225&gt;=1,AND(E225&lt;&gt;"",OR(NOT(ISNUMBER(E225)),E225&lt;0,E225&gt;=1,NOT(ISNUMBER(F225)),F225&lt;0,F225&gt;=1,MOD(E225-D225,1)&gt;MOD(G225-D225,1),MOD(F225-D225,1)&gt;MOD(G225-D225,1),MOD(F225-D225,1)&lt;MOD(E225-D225,1))),NOT(ISNUMBER(IFERROR(IF(COUNTIFS(Colaboradores!$A$6:$A$200,B225,Colaboradores!$F$6:$F$200,"")=1,Configuracoes!$B$7,VLOOKUP(B225,Colaboradores!$A$6:$F$200,6,FALSE)),0))),IFERROR(IF(COUNTIFS(Colaboradores!$A$6:$A$200,B225,Colaboradores!$F$6:$F$200,"")=1,Configuracoes!$B$7,VLOOKUP(B225,Colaboradores!$A$6:$F$200,6,FALSE)),0)&lt;0),"VERIFICAR","OK"),"VERIFICAR")))</f>
        <v/>
      </c>
      <c r="O225" s="6"/>
      <c r="P225" s="15" t="str">
        <f>IF(N225&lt;&gt;"OK","",MAX(0,I225-SUMIFS(Apontamentos!$M$6:$M$400,Apontamentos!$A$6:$A$400,A225,Apontamentos!$B$6:$B$400,B225)))</f>
        <v/>
      </c>
    </row>
    <row r="226">
      <c r="A226" s="9"/>
      <c r="B226" s="6"/>
      <c r="C226" s="10" t="str">
        <f>IF(B226="","",IFERROR(VLOOKUP(B226,Colaboradores!$A$6:$B$200,2,FALSE),""))</f>
        <v/>
      </c>
      <c r="D226" s="11"/>
      <c r="E226" s="11"/>
      <c r="F226" s="11"/>
      <c r="G226" s="11"/>
      <c r="H226" s="12" t="str">
        <f t="shared" si="1"/>
        <v/>
      </c>
      <c r="I226" s="12" t="str">
        <f t="shared" si="2"/>
        <v/>
      </c>
      <c r="J226" s="12" t="str">
        <f>IF(N226&lt;&gt;"OK","",IF(COUNTIFS(Colaboradores!$A$6:$A$200,B226,Colaboradores!$F$6:$F$200,"")=1,Configuracoes!$B$7,VLOOKUP(B226,Colaboradores!$A$6:$F$200,6,FALSE)))</f>
        <v/>
      </c>
      <c r="K226" s="12" t="str">
        <f t="shared" si="3"/>
        <v/>
      </c>
      <c r="L226" s="12" t="str">
        <f t="shared" si="4"/>
        <v/>
      </c>
      <c r="M226" s="12" t="str">
        <f t="shared" si="5"/>
        <v/>
      </c>
      <c r="N226" s="10" t="str">
        <f>IF(AND(A226="",B226="",D226="",E226="",F226="",G226=""),"",IF(OR(A226="",B226="",D226="",G226="",AND(E226="",F226&lt;&gt;""),AND(E226&lt;&gt;"",F226="")),"INCOMPLETO",IFERROR(IF(OR(NOT(ISNUMBER(A226)),A226&lt;=0,A226&lt;&gt;INT(A226),COUNTIF(Colaboradores!$A$6:$A$200,B226)&lt;&gt;1,C226="",COUNTIFS($A$6:$A$300,A226,$B$6:$B$300,B226)&lt;&gt;1,NOT(ISNUMBER(D226)),D226&lt;0,D226&gt;=1,NOT(ISNUMBER(G226)),G226&lt;0,G226&gt;=1,AND(E226&lt;&gt;"",OR(NOT(ISNUMBER(E226)),E226&lt;0,E226&gt;=1,NOT(ISNUMBER(F226)),F226&lt;0,F226&gt;=1,MOD(E226-D226,1)&gt;MOD(G226-D226,1),MOD(F226-D226,1)&gt;MOD(G226-D226,1),MOD(F226-D226,1)&lt;MOD(E226-D226,1))),NOT(ISNUMBER(IFERROR(IF(COUNTIFS(Colaboradores!$A$6:$A$200,B226,Colaboradores!$F$6:$F$200,"")=1,Configuracoes!$B$7,VLOOKUP(B226,Colaboradores!$A$6:$F$200,6,FALSE)),0))),IFERROR(IF(COUNTIFS(Colaboradores!$A$6:$A$200,B226,Colaboradores!$F$6:$F$200,"")=1,Configuracoes!$B$7,VLOOKUP(B226,Colaboradores!$A$6:$F$200,6,FALSE)),0)&lt;0),"VERIFICAR","OK"),"VERIFICAR")))</f>
        <v/>
      </c>
      <c r="O226" s="6"/>
      <c r="P226" s="15" t="str">
        <f>IF(N226&lt;&gt;"OK","",MAX(0,I226-SUMIFS(Apontamentos!$M$6:$M$400,Apontamentos!$A$6:$A$400,A226,Apontamentos!$B$6:$B$400,B226)))</f>
        <v/>
      </c>
    </row>
    <row r="227">
      <c r="A227" s="9"/>
      <c r="B227" s="6"/>
      <c r="C227" s="10" t="str">
        <f>IF(B227="","",IFERROR(VLOOKUP(B227,Colaboradores!$A$6:$B$200,2,FALSE),""))</f>
        <v/>
      </c>
      <c r="D227" s="11"/>
      <c r="E227" s="11"/>
      <c r="F227" s="11"/>
      <c r="G227" s="11"/>
      <c r="H227" s="12" t="str">
        <f t="shared" si="1"/>
        <v/>
      </c>
      <c r="I227" s="12" t="str">
        <f t="shared" si="2"/>
        <v/>
      </c>
      <c r="J227" s="12" t="str">
        <f>IF(N227&lt;&gt;"OK","",IF(COUNTIFS(Colaboradores!$A$6:$A$200,B227,Colaboradores!$F$6:$F$200,"")=1,Configuracoes!$B$7,VLOOKUP(B227,Colaboradores!$A$6:$F$200,6,FALSE)))</f>
        <v/>
      </c>
      <c r="K227" s="12" t="str">
        <f t="shared" si="3"/>
        <v/>
      </c>
      <c r="L227" s="12" t="str">
        <f t="shared" si="4"/>
        <v/>
      </c>
      <c r="M227" s="12" t="str">
        <f t="shared" si="5"/>
        <v/>
      </c>
      <c r="N227" s="10" t="str">
        <f>IF(AND(A227="",B227="",D227="",E227="",F227="",G227=""),"",IF(OR(A227="",B227="",D227="",G227="",AND(E227="",F227&lt;&gt;""),AND(E227&lt;&gt;"",F227="")),"INCOMPLETO",IFERROR(IF(OR(NOT(ISNUMBER(A227)),A227&lt;=0,A227&lt;&gt;INT(A227),COUNTIF(Colaboradores!$A$6:$A$200,B227)&lt;&gt;1,C227="",COUNTIFS($A$6:$A$300,A227,$B$6:$B$300,B227)&lt;&gt;1,NOT(ISNUMBER(D227)),D227&lt;0,D227&gt;=1,NOT(ISNUMBER(G227)),G227&lt;0,G227&gt;=1,AND(E227&lt;&gt;"",OR(NOT(ISNUMBER(E227)),E227&lt;0,E227&gt;=1,NOT(ISNUMBER(F227)),F227&lt;0,F227&gt;=1,MOD(E227-D227,1)&gt;MOD(G227-D227,1),MOD(F227-D227,1)&gt;MOD(G227-D227,1),MOD(F227-D227,1)&lt;MOD(E227-D227,1))),NOT(ISNUMBER(IFERROR(IF(COUNTIFS(Colaboradores!$A$6:$A$200,B227,Colaboradores!$F$6:$F$200,"")=1,Configuracoes!$B$7,VLOOKUP(B227,Colaboradores!$A$6:$F$200,6,FALSE)),0))),IFERROR(IF(COUNTIFS(Colaboradores!$A$6:$A$200,B227,Colaboradores!$F$6:$F$200,"")=1,Configuracoes!$B$7,VLOOKUP(B227,Colaboradores!$A$6:$F$200,6,FALSE)),0)&lt;0),"VERIFICAR","OK"),"VERIFICAR")))</f>
        <v/>
      </c>
      <c r="O227" s="6"/>
      <c r="P227" s="15" t="str">
        <f>IF(N227&lt;&gt;"OK","",MAX(0,I227-SUMIFS(Apontamentos!$M$6:$M$400,Apontamentos!$A$6:$A$400,A227,Apontamentos!$B$6:$B$400,B227)))</f>
        <v/>
      </c>
    </row>
    <row r="228">
      <c r="A228" s="9"/>
      <c r="B228" s="6"/>
      <c r="C228" s="10" t="str">
        <f>IF(B228="","",IFERROR(VLOOKUP(B228,Colaboradores!$A$6:$B$200,2,FALSE),""))</f>
        <v/>
      </c>
      <c r="D228" s="11"/>
      <c r="E228" s="11"/>
      <c r="F228" s="11"/>
      <c r="G228" s="11"/>
      <c r="H228" s="12" t="str">
        <f t="shared" si="1"/>
        <v/>
      </c>
      <c r="I228" s="12" t="str">
        <f t="shared" si="2"/>
        <v/>
      </c>
      <c r="J228" s="12" t="str">
        <f>IF(N228&lt;&gt;"OK","",IF(COUNTIFS(Colaboradores!$A$6:$A$200,B228,Colaboradores!$F$6:$F$200,"")=1,Configuracoes!$B$7,VLOOKUP(B228,Colaboradores!$A$6:$F$200,6,FALSE)))</f>
        <v/>
      </c>
      <c r="K228" s="12" t="str">
        <f t="shared" si="3"/>
        <v/>
      </c>
      <c r="L228" s="12" t="str">
        <f t="shared" si="4"/>
        <v/>
      </c>
      <c r="M228" s="12" t="str">
        <f t="shared" si="5"/>
        <v/>
      </c>
      <c r="N228" s="10" t="str">
        <f>IF(AND(A228="",B228="",D228="",E228="",F228="",G228=""),"",IF(OR(A228="",B228="",D228="",G228="",AND(E228="",F228&lt;&gt;""),AND(E228&lt;&gt;"",F228="")),"INCOMPLETO",IFERROR(IF(OR(NOT(ISNUMBER(A228)),A228&lt;=0,A228&lt;&gt;INT(A228),COUNTIF(Colaboradores!$A$6:$A$200,B228)&lt;&gt;1,C228="",COUNTIFS($A$6:$A$300,A228,$B$6:$B$300,B228)&lt;&gt;1,NOT(ISNUMBER(D228)),D228&lt;0,D228&gt;=1,NOT(ISNUMBER(G228)),G228&lt;0,G228&gt;=1,AND(E228&lt;&gt;"",OR(NOT(ISNUMBER(E228)),E228&lt;0,E228&gt;=1,NOT(ISNUMBER(F228)),F228&lt;0,F228&gt;=1,MOD(E228-D228,1)&gt;MOD(G228-D228,1),MOD(F228-D228,1)&gt;MOD(G228-D228,1),MOD(F228-D228,1)&lt;MOD(E228-D228,1))),NOT(ISNUMBER(IFERROR(IF(COUNTIFS(Colaboradores!$A$6:$A$200,B228,Colaboradores!$F$6:$F$200,"")=1,Configuracoes!$B$7,VLOOKUP(B228,Colaboradores!$A$6:$F$200,6,FALSE)),0))),IFERROR(IF(COUNTIFS(Colaboradores!$A$6:$A$200,B228,Colaboradores!$F$6:$F$200,"")=1,Configuracoes!$B$7,VLOOKUP(B228,Colaboradores!$A$6:$F$200,6,FALSE)),0)&lt;0),"VERIFICAR","OK"),"VERIFICAR")))</f>
        <v/>
      </c>
      <c r="O228" s="6"/>
      <c r="P228" s="15" t="str">
        <f>IF(N228&lt;&gt;"OK","",MAX(0,I228-SUMIFS(Apontamentos!$M$6:$M$400,Apontamentos!$A$6:$A$400,A228,Apontamentos!$B$6:$B$400,B228)))</f>
        <v/>
      </c>
    </row>
    <row r="229">
      <c r="A229" s="9"/>
      <c r="B229" s="6"/>
      <c r="C229" s="10" t="str">
        <f>IF(B229="","",IFERROR(VLOOKUP(B229,Colaboradores!$A$6:$B$200,2,FALSE),""))</f>
        <v/>
      </c>
      <c r="D229" s="11"/>
      <c r="E229" s="11"/>
      <c r="F229" s="11"/>
      <c r="G229" s="11"/>
      <c r="H229" s="12" t="str">
        <f t="shared" si="1"/>
        <v/>
      </c>
      <c r="I229" s="12" t="str">
        <f t="shared" si="2"/>
        <v/>
      </c>
      <c r="J229" s="12" t="str">
        <f>IF(N229&lt;&gt;"OK","",IF(COUNTIFS(Colaboradores!$A$6:$A$200,B229,Colaboradores!$F$6:$F$200,"")=1,Configuracoes!$B$7,VLOOKUP(B229,Colaboradores!$A$6:$F$200,6,FALSE)))</f>
        <v/>
      </c>
      <c r="K229" s="12" t="str">
        <f t="shared" si="3"/>
        <v/>
      </c>
      <c r="L229" s="12" t="str">
        <f t="shared" si="4"/>
        <v/>
      </c>
      <c r="M229" s="12" t="str">
        <f t="shared" si="5"/>
        <v/>
      </c>
      <c r="N229" s="10" t="str">
        <f>IF(AND(A229="",B229="",D229="",E229="",F229="",G229=""),"",IF(OR(A229="",B229="",D229="",G229="",AND(E229="",F229&lt;&gt;""),AND(E229&lt;&gt;"",F229="")),"INCOMPLETO",IFERROR(IF(OR(NOT(ISNUMBER(A229)),A229&lt;=0,A229&lt;&gt;INT(A229),COUNTIF(Colaboradores!$A$6:$A$200,B229)&lt;&gt;1,C229="",COUNTIFS($A$6:$A$300,A229,$B$6:$B$300,B229)&lt;&gt;1,NOT(ISNUMBER(D229)),D229&lt;0,D229&gt;=1,NOT(ISNUMBER(G229)),G229&lt;0,G229&gt;=1,AND(E229&lt;&gt;"",OR(NOT(ISNUMBER(E229)),E229&lt;0,E229&gt;=1,NOT(ISNUMBER(F229)),F229&lt;0,F229&gt;=1,MOD(E229-D229,1)&gt;MOD(G229-D229,1),MOD(F229-D229,1)&gt;MOD(G229-D229,1),MOD(F229-D229,1)&lt;MOD(E229-D229,1))),NOT(ISNUMBER(IFERROR(IF(COUNTIFS(Colaboradores!$A$6:$A$200,B229,Colaboradores!$F$6:$F$200,"")=1,Configuracoes!$B$7,VLOOKUP(B229,Colaboradores!$A$6:$F$200,6,FALSE)),0))),IFERROR(IF(COUNTIFS(Colaboradores!$A$6:$A$200,B229,Colaboradores!$F$6:$F$200,"")=1,Configuracoes!$B$7,VLOOKUP(B229,Colaboradores!$A$6:$F$200,6,FALSE)),0)&lt;0),"VERIFICAR","OK"),"VERIFICAR")))</f>
        <v/>
      </c>
      <c r="O229" s="6"/>
      <c r="P229" s="15" t="str">
        <f>IF(N229&lt;&gt;"OK","",MAX(0,I229-SUMIFS(Apontamentos!$M$6:$M$400,Apontamentos!$A$6:$A$400,A229,Apontamentos!$B$6:$B$400,B229)))</f>
        <v/>
      </c>
    </row>
    <row r="230">
      <c r="A230" s="9"/>
      <c r="B230" s="6"/>
      <c r="C230" s="10" t="str">
        <f>IF(B230="","",IFERROR(VLOOKUP(B230,Colaboradores!$A$6:$B$200,2,FALSE),""))</f>
        <v/>
      </c>
      <c r="D230" s="11"/>
      <c r="E230" s="11"/>
      <c r="F230" s="11"/>
      <c r="G230" s="11"/>
      <c r="H230" s="12" t="str">
        <f t="shared" si="1"/>
        <v/>
      </c>
      <c r="I230" s="12" t="str">
        <f t="shared" si="2"/>
        <v/>
      </c>
      <c r="J230" s="12" t="str">
        <f>IF(N230&lt;&gt;"OK","",IF(COUNTIFS(Colaboradores!$A$6:$A$200,B230,Colaboradores!$F$6:$F$200,"")=1,Configuracoes!$B$7,VLOOKUP(B230,Colaboradores!$A$6:$F$200,6,FALSE)))</f>
        <v/>
      </c>
      <c r="K230" s="12" t="str">
        <f t="shared" si="3"/>
        <v/>
      </c>
      <c r="L230" s="12" t="str">
        <f t="shared" si="4"/>
        <v/>
      </c>
      <c r="M230" s="12" t="str">
        <f t="shared" si="5"/>
        <v/>
      </c>
      <c r="N230" s="10" t="str">
        <f>IF(AND(A230="",B230="",D230="",E230="",F230="",G230=""),"",IF(OR(A230="",B230="",D230="",G230="",AND(E230="",F230&lt;&gt;""),AND(E230&lt;&gt;"",F230="")),"INCOMPLETO",IFERROR(IF(OR(NOT(ISNUMBER(A230)),A230&lt;=0,A230&lt;&gt;INT(A230),COUNTIF(Colaboradores!$A$6:$A$200,B230)&lt;&gt;1,C230="",COUNTIFS($A$6:$A$300,A230,$B$6:$B$300,B230)&lt;&gt;1,NOT(ISNUMBER(D230)),D230&lt;0,D230&gt;=1,NOT(ISNUMBER(G230)),G230&lt;0,G230&gt;=1,AND(E230&lt;&gt;"",OR(NOT(ISNUMBER(E230)),E230&lt;0,E230&gt;=1,NOT(ISNUMBER(F230)),F230&lt;0,F230&gt;=1,MOD(E230-D230,1)&gt;MOD(G230-D230,1),MOD(F230-D230,1)&gt;MOD(G230-D230,1),MOD(F230-D230,1)&lt;MOD(E230-D230,1))),NOT(ISNUMBER(IFERROR(IF(COUNTIFS(Colaboradores!$A$6:$A$200,B230,Colaboradores!$F$6:$F$200,"")=1,Configuracoes!$B$7,VLOOKUP(B230,Colaboradores!$A$6:$F$200,6,FALSE)),0))),IFERROR(IF(COUNTIFS(Colaboradores!$A$6:$A$200,B230,Colaboradores!$F$6:$F$200,"")=1,Configuracoes!$B$7,VLOOKUP(B230,Colaboradores!$A$6:$F$200,6,FALSE)),0)&lt;0),"VERIFICAR","OK"),"VERIFICAR")))</f>
        <v/>
      </c>
      <c r="O230" s="6"/>
      <c r="P230" s="15" t="str">
        <f>IF(N230&lt;&gt;"OK","",MAX(0,I230-SUMIFS(Apontamentos!$M$6:$M$400,Apontamentos!$A$6:$A$400,A230,Apontamentos!$B$6:$B$400,B230)))</f>
        <v/>
      </c>
    </row>
    <row r="231">
      <c r="A231" s="9"/>
      <c r="B231" s="6"/>
      <c r="C231" s="10" t="str">
        <f>IF(B231="","",IFERROR(VLOOKUP(B231,Colaboradores!$A$6:$B$200,2,FALSE),""))</f>
        <v/>
      </c>
      <c r="D231" s="11"/>
      <c r="E231" s="11"/>
      <c r="F231" s="11"/>
      <c r="G231" s="11"/>
      <c r="H231" s="12" t="str">
        <f t="shared" si="1"/>
        <v/>
      </c>
      <c r="I231" s="12" t="str">
        <f t="shared" si="2"/>
        <v/>
      </c>
      <c r="J231" s="12" t="str">
        <f>IF(N231&lt;&gt;"OK","",IF(COUNTIFS(Colaboradores!$A$6:$A$200,B231,Colaboradores!$F$6:$F$200,"")=1,Configuracoes!$B$7,VLOOKUP(B231,Colaboradores!$A$6:$F$200,6,FALSE)))</f>
        <v/>
      </c>
      <c r="K231" s="12" t="str">
        <f t="shared" si="3"/>
        <v/>
      </c>
      <c r="L231" s="12" t="str">
        <f t="shared" si="4"/>
        <v/>
      </c>
      <c r="M231" s="12" t="str">
        <f t="shared" si="5"/>
        <v/>
      </c>
      <c r="N231" s="10" t="str">
        <f>IF(AND(A231="",B231="",D231="",E231="",F231="",G231=""),"",IF(OR(A231="",B231="",D231="",G231="",AND(E231="",F231&lt;&gt;""),AND(E231&lt;&gt;"",F231="")),"INCOMPLETO",IFERROR(IF(OR(NOT(ISNUMBER(A231)),A231&lt;=0,A231&lt;&gt;INT(A231),COUNTIF(Colaboradores!$A$6:$A$200,B231)&lt;&gt;1,C231="",COUNTIFS($A$6:$A$300,A231,$B$6:$B$300,B231)&lt;&gt;1,NOT(ISNUMBER(D231)),D231&lt;0,D231&gt;=1,NOT(ISNUMBER(G231)),G231&lt;0,G231&gt;=1,AND(E231&lt;&gt;"",OR(NOT(ISNUMBER(E231)),E231&lt;0,E231&gt;=1,NOT(ISNUMBER(F231)),F231&lt;0,F231&gt;=1,MOD(E231-D231,1)&gt;MOD(G231-D231,1),MOD(F231-D231,1)&gt;MOD(G231-D231,1),MOD(F231-D231,1)&lt;MOD(E231-D231,1))),NOT(ISNUMBER(IFERROR(IF(COUNTIFS(Colaboradores!$A$6:$A$200,B231,Colaboradores!$F$6:$F$200,"")=1,Configuracoes!$B$7,VLOOKUP(B231,Colaboradores!$A$6:$F$200,6,FALSE)),0))),IFERROR(IF(COUNTIFS(Colaboradores!$A$6:$A$200,B231,Colaboradores!$F$6:$F$200,"")=1,Configuracoes!$B$7,VLOOKUP(B231,Colaboradores!$A$6:$F$200,6,FALSE)),0)&lt;0),"VERIFICAR","OK"),"VERIFICAR")))</f>
        <v/>
      </c>
      <c r="O231" s="6"/>
      <c r="P231" s="15" t="str">
        <f>IF(N231&lt;&gt;"OK","",MAX(0,I231-SUMIFS(Apontamentos!$M$6:$M$400,Apontamentos!$A$6:$A$400,A231,Apontamentos!$B$6:$B$400,B231)))</f>
        <v/>
      </c>
    </row>
    <row r="232">
      <c r="A232" s="9"/>
      <c r="B232" s="6"/>
      <c r="C232" s="10" t="str">
        <f>IF(B232="","",IFERROR(VLOOKUP(B232,Colaboradores!$A$6:$B$200,2,FALSE),""))</f>
        <v/>
      </c>
      <c r="D232" s="11"/>
      <c r="E232" s="11"/>
      <c r="F232" s="11"/>
      <c r="G232" s="11"/>
      <c r="H232" s="12" t="str">
        <f t="shared" si="1"/>
        <v/>
      </c>
      <c r="I232" s="12" t="str">
        <f t="shared" si="2"/>
        <v/>
      </c>
      <c r="J232" s="12" t="str">
        <f>IF(N232&lt;&gt;"OK","",IF(COUNTIFS(Colaboradores!$A$6:$A$200,B232,Colaboradores!$F$6:$F$200,"")=1,Configuracoes!$B$7,VLOOKUP(B232,Colaboradores!$A$6:$F$200,6,FALSE)))</f>
        <v/>
      </c>
      <c r="K232" s="12" t="str">
        <f t="shared" si="3"/>
        <v/>
      </c>
      <c r="L232" s="12" t="str">
        <f t="shared" si="4"/>
        <v/>
      </c>
      <c r="M232" s="12" t="str">
        <f t="shared" si="5"/>
        <v/>
      </c>
      <c r="N232" s="10" t="str">
        <f>IF(AND(A232="",B232="",D232="",E232="",F232="",G232=""),"",IF(OR(A232="",B232="",D232="",G232="",AND(E232="",F232&lt;&gt;""),AND(E232&lt;&gt;"",F232="")),"INCOMPLETO",IFERROR(IF(OR(NOT(ISNUMBER(A232)),A232&lt;=0,A232&lt;&gt;INT(A232),COUNTIF(Colaboradores!$A$6:$A$200,B232)&lt;&gt;1,C232="",COUNTIFS($A$6:$A$300,A232,$B$6:$B$300,B232)&lt;&gt;1,NOT(ISNUMBER(D232)),D232&lt;0,D232&gt;=1,NOT(ISNUMBER(G232)),G232&lt;0,G232&gt;=1,AND(E232&lt;&gt;"",OR(NOT(ISNUMBER(E232)),E232&lt;0,E232&gt;=1,NOT(ISNUMBER(F232)),F232&lt;0,F232&gt;=1,MOD(E232-D232,1)&gt;MOD(G232-D232,1),MOD(F232-D232,1)&gt;MOD(G232-D232,1),MOD(F232-D232,1)&lt;MOD(E232-D232,1))),NOT(ISNUMBER(IFERROR(IF(COUNTIFS(Colaboradores!$A$6:$A$200,B232,Colaboradores!$F$6:$F$200,"")=1,Configuracoes!$B$7,VLOOKUP(B232,Colaboradores!$A$6:$F$200,6,FALSE)),0))),IFERROR(IF(COUNTIFS(Colaboradores!$A$6:$A$200,B232,Colaboradores!$F$6:$F$200,"")=1,Configuracoes!$B$7,VLOOKUP(B232,Colaboradores!$A$6:$F$200,6,FALSE)),0)&lt;0),"VERIFICAR","OK"),"VERIFICAR")))</f>
        <v/>
      </c>
      <c r="O232" s="6"/>
      <c r="P232" s="15" t="str">
        <f>IF(N232&lt;&gt;"OK","",MAX(0,I232-SUMIFS(Apontamentos!$M$6:$M$400,Apontamentos!$A$6:$A$400,A232,Apontamentos!$B$6:$B$400,B232)))</f>
        <v/>
      </c>
    </row>
    <row r="233">
      <c r="A233" s="9"/>
      <c r="B233" s="6"/>
      <c r="C233" s="10" t="str">
        <f>IF(B233="","",IFERROR(VLOOKUP(B233,Colaboradores!$A$6:$B$200,2,FALSE),""))</f>
        <v/>
      </c>
      <c r="D233" s="11"/>
      <c r="E233" s="11"/>
      <c r="F233" s="11"/>
      <c r="G233" s="11"/>
      <c r="H233" s="12" t="str">
        <f t="shared" si="1"/>
        <v/>
      </c>
      <c r="I233" s="12" t="str">
        <f t="shared" si="2"/>
        <v/>
      </c>
      <c r="J233" s="12" t="str">
        <f>IF(N233&lt;&gt;"OK","",IF(COUNTIFS(Colaboradores!$A$6:$A$200,B233,Colaboradores!$F$6:$F$200,"")=1,Configuracoes!$B$7,VLOOKUP(B233,Colaboradores!$A$6:$F$200,6,FALSE)))</f>
        <v/>
      </c>
      <c r="K233" s="12" t="str">
        <f t="shared" si="3"/>
        <v/>
      </c>
      <c r="L233" s="12" t="str">
        <f t="shared" si="4"/>
        <v/>
      </c>
      <c r="M233" s="12" t="str">
        <f t="shared" si="5"/>
        <v/>
      </c>
      <c r="N233" s="10" t="str">
        <f>IF(AND(A233="",B233="",D233="",E233="",F233="",G233=""),"",IF(OR(A233="",B233="",D233="",G233="",AND(E233="",F233&lt;&gt;""),AND(E233&lt;&gt;"",F233="")),"INCOMPLETO",IFERROR(IF(OR(NOT(ISNUMBER(A233)),A233&lt;=0,A233&lt;&gt;INT(A233),COUNTIF(Colaboradores!$A$6:$A$200,B233)&lt;&gt;1,C233="",COUNTIFS($A$6:$A$300,A233,$B$6:$B$300,B233)&lt;&gt;1,NOT(ISNUMBER(D233)),D233&lt;0,D233&gt;=1,NOT(ISNUMBER(G233)),G233&lt;0,G233&gt;=1,AND(E233&lt;&gt;"",OR(NOT(ISNUMBER(E233)),E233&lt;0,E233&gt;=1,NOT(ISNUMBER(F233)),F233&lt;0,F233&gt;=1,MOD(E233-D233,1)&gt;MOD(G233-D233,1),MOD(F233-D233,1)&gt;MOD(G233-D233,1),MOD(F233-D233,1)&lt;MOD(E233-D233,1))),NOT(ISNUMBER(IFERROR(IF(COUNTIFS(Colaboradores!$A$6:$A$200,B233,Colaboradores!$F$6:$F$200,"")=1,Configuracoes!$B$7,VLOOKUP(B233,Colaboradores!$A$6:$F$200,6,FALSE)),0))),IFERROR(IF(COUNTIFS(Colaboradores!$A$6:$A$200,B233,Colaboradores!$F$6:$F$200,"")=1,Configuracoes!$B$7,VLOOKUP(B233,Colaboradores!$A$6:$F$200,6,FALSE)),0)&lt;0),"VERIFICAR","OK"),"VERIFICAR")))</f>
        <v/>
      </c>
      <c r="O233" s="6"/>
      <c r="P233" s="15" t="str">
        <f>IF(N233&lt;&gt;"OK","",MAX(0,I233-SUMIFS(Apontamentos!$M$6:$M$400,Apontamentos!$A$6:$A$400,A233,Apontamentos!$B$6:$B$400,B233)))</f>
        <v/>
      </c>
    </row>
    <row r="234">
      <c r="A234" s="9"/>
      <c r="B234" s="6"/>
      <c r="C234" s="10" t="str">
        <f>IF(B234="","",IFERROR(VLOOKUP(B234,Colaboradores!$A$6:$B$200,2,FALSE),""))</f>
        <v/>
      </c>
      <c r="D234" s="11"/>
      <c r="E234" s="11"/>
      <c r="F234" s="11"/>
      <c r="G234" s="11"/>
      <c r="H234" s="12" t="str">
        <f t="shared" si="1"/>
        <v/>
      </c>
      <c r="I234" s="12" t="str">
        <f t="shared" si="2"/>
        <v/>
      </c>
      <c r="J234" s="12" t="str">
        <f>IF(N234&lt;&gt;"OK","",IF(COUNTIFS(Colaboradores!$A$6:$A$200,B234,Colaboradores!$F$6:$F$200,"")=1,Configuracoes!$B$7,VLOOKUP(B234,Colaboradores!$A$6:$F$200,6,FALSE)))</f>
        <v/>
      </c>
      <c r="K234" s="12" t="str">
        <f t="shared" si="3"/>
        <v/>
      </c>
      <c r="L234" s="12" t="str">
        <f t="shared" si="4"/>
        <v/>
      </c>
      <c r="M234" s="12" t="str">
        <f t="shared" si="5"/>
        <v/>
      </c>
      <c r="N234" s="10" t="str">
        <f>IF(AND(A234="",B234="",D234="",E234="",F234="",G234=""),"",IF(OR(A234="",B234="",D234="",G234="",AND(E234="",F234&lt;&gt;""),AND(E234&lt;&gt;"",F234="")),"INCOMPLETO",IFERROR(IF(OR(NOT(ISNUMBER(A234)),A234&lt;=0,A234&lt;&gt;INT(A234),COUNTIF(Colaboradores!$A$6:$A$200,B234)&lt;&gt;1,C234="",COUNTIFS($A$6:$A$300,A234,$B$6:$B$300,B234)&lt;&gt;1,NOT(ISNUMBER(D234)),D234&lt;0,D234&gt;=1,NOT(ISNUMBER(G234)),G234&lt;0,G234&gt;=1,AND(E234&lt;&gt;"",OR(NOT(ISNUMBER(E234)),E234&lt;0,E234&gt;=1,NOT(ISNUMBER(F234)),F234&lt;0,F234&gt;=1,MOD(E234-D234,1)&gt;MOD(G234-D234,1),MOD(F234-D234,1)&gt;MOD(G234-D234,1),MOD(F234-D234,1)&lt;MOD(E234-D234,1))),NOT(ISNUMBER(IFERROR(IF(COUNTIFS(Colaboradores!$A$6:$A$200,B234,Colaboradores!$F$6:$F$200,"")=1,Configuracoes!$B$7,VLOOKUP(B234,Colaboradores!$A$6:$F$200,6,FALSE)),0))),IFERROR(IF(COUNTIFS(Colaboradores!$A$6:$A$200,B234,Colaboradores!$F$6:$F$200,"")=1,Configuracoes!$B$7,VLOOKUP(B234,Colaboradores!$A$6:$F$200,6,FALSE)),0)&lt;0),"VERIFICAR","OK"),"VERIFICAR")))</f>
        <v/>
      </c>
      <c r="O234" s="6"/>
      <c r="P234" s="15" t="str">
        <f>IF(N234&lt;&gt;"OK","",MAX(0,I234-SUMIFS(Apontamentos!$M$6:$M$400,Apontamentos!$A$6:$A$400,A234,Apontamentos!$B$6:$B$400,B234)))</f>
        <v/>
      </c>
    </row>
    <row r="235">
      <c r="A235" s="9"/>
      <c r="B235" s="6"/>
      <c r="C235" s="10" t="str">
        <f>IF(B235="","",IFERROR(VLOOKUP(B235,Colaboradores!$A$6:$B$200,2,FALSE),""))</f>
        <v/>
      </c>
      <c r="D235" s="11"/>
      <c r="E235" s="11"/>
      <c r="F235" s="11"/>
      <c r="G235" s="11"/>
      <c r="H235" s="12" t="str">
        <f t="shared" si="1"/>
        <v/>
      </c>
      <c r="I235" s="12" t="str">
        <f t="shared" si="2"/>
        <v/>
      </c>
      <c r="J235" s="12" t="str">
        <f>IF(N235&lt;&gt;"OK","",IF(COUNTIFS(Colaboradores!$A$6:$A$200,B235,Colaboradores!$F$6:$F$200,"")=1,Configuracoes!$B$7,VLOOKUP(B235,Colaboradores!$A$6:$F$200,6,FALSE)))</f>
        <v/>
      </c>
      <c r="K235" s="12" t="str">
        <f t="shared" si="3"/>
        <v/>
      </c>
      <c r="L235" s="12" t="str">
        <f t="shared" si="4"/>
        <v/>
      </c>
      <c r="M235" s="12" t="str">
        <f t="shared" si="5"/>
        <v/>
      </c>
      <c r="N235" s="10" t="str">
        <f>IF(AND(A235="",B235="",D235="",E235="",F235="",G235=""),"",IF(OR(A235="",B235="",D235="",G235="",AND(E235="",F235&lt;&gt;""),AND(E235&lt;&gt;"",F235="")),"INCOMPLETO",IFERROR(IF(OR(NOT(ISNUMBER(A235)),A235&lt;=0,A235&lt;&gt;INT(A235),COUNTIF(Colaboradores!$A$6:$A$200,B235)&lt;&gt;1,C235="",COUNTIFS($A$6:$A$300,A235,$B$6:$B$300,B235)&lt;&gt;1,NOT(ISNUMBER(D235)),D235&lt;0,D235&gt;=1,NOT(ISNUMBER(G235)),G235&lt;0,G235&gt;=1,AND(E235&lt;&gt;"",OR(NOT(ISNUMBER(E235)),E235&lt;0,E235&gt;=1,NOT(ISNUMBER(F235)),F235&lt;0,F235&gt;=1,MOD(E235-D235,1)&gt;MOD(G235-D235,1),MOD(F235-D235,1)&gt;MOD(G235-D235,1),MOD(F235-D235,1)&lt;MOD(E235-D235,1))),NOT(ISNUMBER(IFERROR(IF(COUNTIFS(Colaboradores!$A$6:$A$200,B235,Colaboradores!$F$6:$F$200,"")=1,Configuracoes!$B$7,VLOOKUP(B235,Colaboradores!$A$6:$F$200,6,FALSE)),0))),IFERROR(IF(COUNTIFS(Colaboradores!$A$6:$A$200,B235,Colaboradores!$F$6:$F$200,"")=1,Configuracoes!$B$7,VLOOKUP(B235,Colaboradores!$A$6:$F$200,6,FALSE)),0)&lt;0),"VERIFICAR","OK"),"VERIFICAR")))</f>
        <v/>
      </c>
      <c r="O235" s="6"/>
      <c r="P235" s="15" t="str">
        <f>IF(N235&lt;&gt;"OK","",MAX(0,I235-SUMIFS(Apontamentos!$M$6:$M$400,Apontamentos!$A$6:$A$400,A235,Apontamentos!$B$6:$B$400,B235)))</f>
        <v/>
      </c>
    </row>
    <row r="236">
      <c r="A236" s="9"/>
      <c r="B236" s="6"/>
      <c r="C236" s="10" t="str">
        <f>IF(B236="","",IFERROR(VLOOKUP(B236,Colaboradores!$A$6:$B$200,2,FALSE),""))</f>
        <v/>
      </c>
      <c r="D236" s="11"/>
      <c r="E236" s="11"/>
      <c r="F236" s="11"/>
      <c r="G236" s="11"/>
      <c r="H236" s="12" t="str">
        <f t="shared" si="1"/>
        <v/>
      </c>
      <c r="I236" s="12" t="str">
        <f t="shared" si="2"/>
        <v/>
      </c>
      <c r="J236" s="12" t="str">
        <f>IF(N236&lt;&gt;"OK","",IF(COUNTIFS(Colaboradores!$A$6:$A$200,B236,Colaboradores!$F$6:$F$200,"")=1,Configuracoes!$B$7,VLOOKUP(B236,Colaboradores!$A$6:$F$200,6,FALSE)))</f>
        <v/>
      </c>
      <c r="K236" s="12" t="str">
        <f t="shared" si="3"/>
        <v/>
      </c>
      <c r="L236" s="12" t="str">
        <f t="shared" si="4"/>
        <v/>
      </c>
      <c r="M236" s="12" t="str">
        <f t="shared" si="5"/>
        <v/>
      </c>
      <c r="N236" s="10" t="str">
        <f>IF(AND(A236="",B236="",D236="",E236="",F236="",G236=""),"",IF(OR(A236="",B236="",D236="",G236="",AND(E236="",F236&lt;&gt;""),AND(E236&lt;&gt;"",F236="")),"INCOMPLETO",IFERROR(IF(OR(NOT(ISNUMBER(A236)),A236&lt;=0,A236&lt;&gt;INT(A236),COUNTIF(Colaboradores!$A$6:$A$200,B236)&lt;&gt;1,C236="",COUNTIFS($A$6:$A$300,A236,$B$6:$B$300,B236)&lt;&gt;1,NOT(ISNUMBER(D236)),D236&lt;0,D236&gt;=1,NOT(ISNUMBER(G236)),G236&lt;0,G236&gt;=1,AND(E236&lt;&gt;"",OR(NOT(ISNUMBER(E236)),E236&lt;0,E236&gt;=1,NOT(ISNUMBER(F236)),F236&lt;0,F236&gt;=1,MOD(E236-D236,1)&gt;MOD(G236-D236,1),MOD(F236-D236,1)&gt;MOD(G236-D236,1),MOD(F236-D236,1)&lt;MOD(E236-D236,1))),NOT(ISNUMBER(IFERROR(IF(COUNTIFS(Colaboradores!$A$6:$A$200,B236,Colaboradores!$F$6:$F$200,"")=1,Configuracoes!$B$7,VLOOKUP(B236,Colaboradores!$A$6:$F$200,6,FALSE)),0))),IFERROR(IF(COUNTIFS(Colaboradores!$A$6:$A$200,B236,Colaboradores!$F$6:$F$200,"")=1,Configuracoes!$B$7,VLOOKUP(B236,Colaboradores!$A$6:$F$200,6,FALSE)),0)&lt;0),"VERIFICAR","OK"),"VERIFICAR")))</f>
        <v/>
      </c>
      <c r="O236" s="6"/>
      <c r="P236" s="15" t="str">
        <f>IF(N236&lt;&gt;"OK","",MAX(0,I236-SUMIFS(Apontamentos!$M$6:$M$400,Apontamentos!$A$6:$A$400,A236,Apontamentos!$B$6:$B$400,B236)))</f>
        <v/>
      </c>
    </row>
    <row r="237">
      <c r="A237" s="9"/>
      <c r="B237" s="6"/>
      <c r="C237" s="10" t="str">
        <f>IF(B237="","",IFERROR(VLOOKUP(B237,Colaboradores!$A$6:$B$200,2,FALSE),""))</f>
        <v/>
      </c>
      <c r="D237" s="11"/>
      <c r="E237" s="11"/>
      <c r="F237" s="11"/>
      <c r="G237" s="11"/>
      <c r="H237" s="12" t="str">
        <f t="shared" si="1"/>
        <v/>
      </c>
      <c r="I237" s="12" t="str">
        <f t="shared" si="2"/>
        <v/>
      </c>
      <c r="J237" s="12" t="str">
        <f>IF(N237&lt;&gt;"OK","",IF(COUNTIFS(Colaboradores!$A$6:$A$200,B237,Colaboradores!$F$6:$F$200,"")=1,Configuracoes!$B$7,VLOOKUP(B237,Colaboradores!$A$6:$F$200,6,FALSE)))</f>
        <v/>
      </c>
      <c r="K237" s="12" t="str">
        <f t="shared" si="3"/>
        <v/>
      </c>
      <c r="L237" s="12" t="str">
        <f t="shared" si="4"/>
        <v/>
      </c>
      <c r="M237" s="12" t="str">
        <f t="shared" si="5"/>
        <v/>
      </c>
      <c r="N237" s="10" t="str">
        <f>IF(AND(A237="",B237="",D237="",E237="",F237="",G237=""),"",IF(OR(A237="",B237="",D237="",G237="",AND(E237="",F237&lt;&gt;""),AND(E237&lt;&gt;"",F237="")),"INCOMPLETO",IFERROR(IF(OR(NOT(ISNUMBER(A237)),A237&lt;=0,A237&lt;&gt;INT(A237),COUNTIF(Colaboradores!$A$6:$A$200,B237)&lt;&gt;1,C237="",COUNTIFS($A$6:$A$300,A237,$B$6:$B$300,B237)&lt;&gt;1,NOT(ISNUMBER(D237)),D237&lt;0,D237&gt;=1,NOT(ISNUMBER(G237)),G237&lt;0,G237&gt;=1,AND(E237&lt;&gt;"",OR(NOT(ISNUMBER(E237)),E237&lt;0,E237&gt;=1,NOT(ISNUMBER(F237)),F237&lt;0,F237&gt;=1,MOD(E237-D237,1)&gt;MOD(G237-D237,1),MOD(F237-D237,1)&gt;MOD(G237-D237,1),MOD(F237-D237,1)&lt;MOD(E237-D237,1))),NOT(ISNUMBER(IFERROR(IF(COUNTIFS(Colaboradores!$A$6:$A$200,B237,Colaboradores!$F$6:$F$200,"")=1,Configuracoes!$B$7,VLOOKUP(B237,Colaboradores!$A$6:$F$200,6,FALSE)),0))),IFERROR(IF(COUNTIFS(Colaboradores!$A$6:$A$200,B237,Colaboradores!$F$6:$F$200,"")=1,Configuracoes!$B$7,VLOOKUP(B237,Colaboradores!$A$6:$F$200,6,FALSE)),0)&lt;0),"VERIFICAR","OK"),"VERIFICAR")))</f>
        <v/>
      </c>
      <c r="O237" s="6"/>
      <c r="P237" s="15" t="str">
        <f>IF(N237&lt;&gt;"OK","",MAX(0,I237-SUMIFS(Apontamentos!$M$6:$M$400,Apontamentos!$A$6:$A$400,A237,Apontamentos!$B$6:$B$400,B237)))</f>
        <v/>
      </c>
    </row>
    <row r="238">
      <c r="A238" s="9"/>
      <c r="B238" s="6"/>
      <c r="C238" s="10" t="str">
        <f>IF(B238="","",IFERROR(VLOOKUP(B238,Colaboradores!$A$6:$B$200,2,FALSE),""))</f>
        <v/>
      </c>
      <c r="D238" s="11"/>
      <c r="E238" s="11"/>
      <c r="F238" s="11"/>
      <c r="G238" s="11"/>
      <c r="H238" s="12" t="str">
        <f t="shared" si="1"/>
        <v/>
      </c>
      <c r="I238" s="12" t="str">
        <f t="shared" si="2"/>
        <v/>
      </c>
      <c r="J238" s="12" t="str">
        <f>IF(N238&lt;&gt;"OK","",IF(COUNTIFS(Colaboradores!$A$6:$A$200,B238,Colaboradores!$F$6:$F$200,"")=1,Configuracoes!$B$7,VLOOKUP(B238,Colaboradores!$A$6:$F$200,6,FALSE)))</f>
        <v/>
      </c>
      <c r="K238" s="12" t="str">
        <f t="shared" si="3"/>
        <v/>
      </c>
      <c r="L238" s="12" t="str">
        <f t="shared" si="4"/>
        <v/>
      </c>
      <c r="M238" s="12" t="str">
        <f t="shared" si="5"/>
        <v/>
      </c>
      <c r="N238" s="10" t="str">
        <f>IF(AND(A238="",B238="",D238="",E238="",F238="",G238=""),"",IF(OR(A238="",B238="",D238="",G238="",AND(E238="",F238&lt;&gt;""),AND(E238&lt;&gt;"",F238="")),"INCOMPLETO",IFERROR(IF(OR(NOT(ISNUMBER(A238)),A238&lt;=0,A238&lt;&gt;INT(A238),COUNTIF(Colaboradores!$A$6:$A$200,B238)&lt;&gt;1,C238="",COUNTIFS($A$6:$A$300,A238,$B$6:$B$300,B238)&lt;&gt;1,NOT(ISNUMBER(D238)),D238&lt;0,D238&gt;=1,NOT(ISNUMBER(G238)),G238&lt;0,G238&gt;=1,AND(E238&lt;&gt;"",OR(NOT(ISNUMBER(E238)),E238&lt;0,E238&gt;=1,NOT(ISNUMBER(F238)),F238&lt;0,F238&gt;=1,MOD(E238-D238,1)&gt;MOD(G238-D238,1),MOD(F238-D238,1)&gt;MOD(G238-D238,1),MOD(F238-D238,1)&lt;MOD(E238-D238,1))),NOT(ISNUMBER(IFERROR(IF(COUNTIFS(Colaboradores!$A$6:$A$200,B238,Colaboradores!$F$6:$F$200,"")=1,Configuracoes!$B$7,VLOOKUP(B238,Colaboradores!$A$6:$F$200,6,FALSE)),0))),IFERROR(IF(COUNTIFS(Colaboradores!$A$6:$A$200,B238,Colaboradores!$F$6:$F$200,"")=1,Configuracoes!$B$7,VLOOKUP(B238,Colaboradores!$A$6:$F$200,6,FALSE)),0)&lt;0),"VERIFICAR","OK"),"VERIFICAR")))</f>
        <v/>
      </c>
      <c r="O238" s="6"/>
      <c r="P238" s="15" t="str">
        <f>IF(N238&lt;&gt;"OK","",MAX(0,I238-SUMIFS(Apontamentos!$M$6:$M$400,Apontamentos!$A$6:$A$400,A238,Apontamentos!$B$6:$B$400,B238)))</f>
        <v/>
      </c>
    </row>
    <row r="239">
      <c r="A239" s="9"/>
      <c r="B239" s="6"/>
      <c r="C239" s="10" t="str">
        <f>IF(B239="","",IFERROR(VLOOKUP(B239,Colaboradores!$A$6:$B$200,2,FALSE),""))</f>
        <v/>
      </c>
      <c r="D239" s="11"/>
      <c r="E239" s="11"/>
      <c r="F239" s="11"/>
      <c r="G239" s="11"/>
      <c r="H239" s="12" t="str">
        <f t="shared" si="1"/>
        <v/>
      </c>
      <c r="I239" s="12" t="str">
        <f t="shared" si="2"/>
        <v/>
      </c>
      <c r="J239" s="12" t="str">
        <f>IF(N239&lt;&gt;"OK","",IF(COUNTIFS(Colaboradores!$A$6:$A$200,B239,Colaboradores!$F$6:$F$200,"")=1,Configuracoes!$B$7,VLOOKUP(B239,Colaboradores!$A$6:$F$200,6,FALSE)))</f>
        <v/>
      </c>
      <c r="K239" s="12" t="str">
        <f t="shared" si="3"/>
        <v/>
      </c>
      <c r="L239" s="12" t="str">
        <f t="shared" si="4"/>
        <v/>
      </c>
      <c r="M239" s="12" t="str">
        <f t="shared" si="5"/>
        <v/>
      </c>
      <c r="N239" s="10" t="str">
        <f>IF(AND(A239="",B239="",D239="",E239="",F239="",G239=""),"",IF(OR(A239="",B239="",D239="",G239="",AND(E239="",F239&lt;&gt;""),AND(E239&lt;&gt;"",F239="")),"INCOMPLETO",IFERROR(IF(OR(NOT(ISNUMBER(A239)),A239&lt;=0,A239&lt;&gt;INT(A239),COUNTIF(Colaboradores!$A$6:$A$200,B239)&lt;&gt;1,C239="",COUNTIFS($A$6:$A$300,A239,$B$6:$B$300,B239)&lt;&gt;1,NOT(ISNUMBER(D239)),D239&lt;0,D239&gt;=1,NOT(ISNUMBER(G239)),G239&lt;0,G239&gt;=1,AND(E239&lt;&gt;"",OR(NOT(ISNUMBER(E239)),E239&lt;0,E239&gt;=1,NOT(ISNUMBER(F239)),F239&lt;0,F239&gt;=1,MOD(E239-D239,1)&gt;MOD(G239-D239,1),MOD(F239-D239,1)&gt;MOD(G239-D239,1),MOD(F239-D239,1)&lt;MOD(E239-D239,1))),NOT(ISNUMBER(IFERROR(IF(COUNTIFS(Colaboradores!$A$6:$A$200,B239,Colaboradores!$F$6:$F$200,"")=1,Configuracoes!$B$7,VLOOKUP(B239,Colaboradores!$A$6:$F$200,6,FALSE)),0))),IFERROR(IF(COUNTIFS(Colaboradores!$A$6:$A$200,B239,Colaboradores!$F$6:$F$200,"")=1,Configuracoes!$B$7,VLOOKUP(B239,Colaboradores!$A$6:$F$200,6,FALSE)),0)&lt;0),"VERIFICAR","OK"),"VERIFICAR")))</f>
        <v/>
      </c>
      <c r="O239" s="6"/>
      <c r="P239" s="15" t="str">
        <f>IF(N239&lt;&gt;"OK","",MAX(0,I239-SUMIFS(Apontamentos!$M$6:$M$400,Apontamentos!$A$6:$A$400,A239,Apontamentos!$B$6:$B$400,B239)))</f>
        <v/>
      </c>
    </row>
    <row r="240">
      <c r="A240" s="9"/>
      <c r="B240" s="6"/>
      <c r="C240" s="10" t="str">
        <f>IF(B240="","",IFERROR(VLOOKUP(B240,Colaboradores!$A$6:$B$200,2,FALSE),""))</f>
        <v/>
      </c>
      <c r="D240" s="11"/>
      <c r="E240" s="11"/>
      <c r="F240" s="11"/>
      <c r="G240" s="11"/>
      <c r="H240" s="12" t="str">
        <f t="shared" si="1"/>
        <v/>
      </c>
      <c r="I240" s="12" t="str">
        <f t="shared" si="2"/>
        <v/>
      </c>
      <c r="J240" s="12" t="str">
        <f>IF(N240&lt;&gt;"OK","",IF(COUNTIFS(Colaboradores!$A$6:$A$200,B240,Colaboradores!$F$6:$F$200,"")=1,Configuracoes!$B$7,VLOOKUP(B240,Colaboradores!$A$6:$F$200,6,FALSE)))</f>
        <v/>
      </c>
      <c r="K240" s="12" t="str">
        <f t="shared" si="3"/>
        <v/>
      </c>
      <c r="L240" s="12" t="str">
        <f t="shared" si="4"/>
        <v/>
      </c>
      <c r="M240" s="12" t="str">
        <f t="shared" si="5"/>
        <v/>
      </c>
      <c r="N240" s="10" t="str">
        <f>IF(AND(A240="",B240="",D240="",E240="",F240="",G240=""),"",IF(OR(A240="",B240="",D240="",G240="",AND(E240="",F240&lt;&gt;""),AND(E240&lt;&gt;"",F240="")),"INCOMPLETO",IFERROR(IF(OR(NOT(ISNUMBER(A240)),A240&lt;=0,A240&lt;&gt;INT(A240),COUNTIF(Colaboradores!$A$6:$A$200,B240)&lt;&gt;1,C240="",COUNTIFS($A$6:$A$300,A240,$B$6:$B$300,B240)&lt;&gt;1,NOT(ISNUMBER(D240)),D240&lt;0,D240&gt;=1,NOT(ISNUMBER(G240)),G240&lt;0,G240&gt;=1,AND(E240&lt;&gt;"",OR(NOT(ISNUMBER(E240)),E240&lt;0,E240&gt;=1,NOT(ISNUMBER(F240)),F240&lt;0,F240&gt;=1,MOD(E240-D240,1)&gt;MOD(G240-D240,1),MOD(F240-D240,1)&gt;MOD(G240-D240,1),MOD(F240-D240,1)&lt;MOD(E240-D240,1))),NOT(ISNUMBER(IFERROR(IF(COUNTIFS(Colaboradores!$A$6:$A$200,B240,Colaboradores!$F$6:$F$200,"")=1,Configuracoes!$B$7,VLOOKUP(B240,Colaboradores!$A$6:$F$200,6,FALSE)),0))),IFERROR(IF(COUNTIFS(Colaboradores!$A$6:$A$200,B240,Colaboradores!$F$6:$F$200,"")=1,Configuracoes!$B$7,VLOOKUP(B240,Colaboradores!$A$6:$F$200,6,FALSE)),0)&lt;0),"VERIFICAR","OK"),"VERIFICAR")))</f>
        <v/>
      </c>
      <c r="O240" s="6"/>
      <c r="P240" s="15" t="str">
        <f>IF(N240&lt;&gt;"OK","",MAX(0,I240-SUMIFS(Apontamentos!$M$6:$M$400,Apontamentos!$A$6:$A$400,A240,Apontamentos!$B$6:$B$400,B240)))</f>
        <v/>
      </c>
    </row>
    <row r="241">
      <c r="A241" s="9"/>
      <c r="B241" s="6"/>
      <c r="C241" s="10" t="str">
        <f>IF(B241="","",IFERROR(VLOOKUP(B241,Colaboradores!$A$6:$B$200,2,FALSE),""))</f>
        <v/>
      </c>
      <c r="D241" s="11"/>
      <c r="E241" s="11"/>
      <c r="F241" s="11"/>
      <c r="G241" s="11"/>
      <c r="H241" s="12" t="str">
        <f t="shared" si="1"/>
        <v/>
      </c>
      <c r="I241" s="12" t="str">
        <f t="shared" si="2"/>
        <v/>
      </c>
      <c r="J241" s="12" t="str">
        <f>IF(N241&lt;&gt;"OK","",IF(COUNTIFS(Colaboradores!$A$6:$A$200,B241,Colaboradores!$F$6:$F$200,"")=1,Configuracoes!$B$7,VLOOKUP(B241,Colaboradores!$A$6:$F$200,6,FALSE)))</f>
        <v/>
      </c>
      <c r="K241" s="12" t="str">
        <f t="shared" si="3"/>
        <v/>
      </c>
      <c r="L241" s="12" t="str">
        <f t="shared" si="4"/>
        <v/>
      </c>
      <c r="M241" s="12" t="str">
        <f t="shared" si="5"/>
        <v/>
      </c>
      <c r="N241" s="10" t="str">
        <f>IF(AND(A241="",B241="",D241="",E241="",F241="",G241=""),"",IF(OR(A241="",B241="",D241="",G241="",AND(E241="",F241&lt;&gt;""),AND(E241&lt;&gt;"",F241="")),"INCOMPLETO",IFERROR(IF(OR(NOT(ISNUMBER(A241)),A241&lt;=0,A241&lt;&gt;INT(A241),COUNTIF(Colaboradores!$A$6:$A$200,B241)&lt;&gt;1,C241="",COUNTIFS($A$6:$A$300,A241,$B$6:$B$300,B241)&lt;&gt;1,NOT(ISNUMBER(D241)),D241&lt;0,D241&gt;=1,NOT(ISNUMBER(G241)),G241&lt;0,G241&gt;=1,AND(E241&lt;&gt;"",OR(NOT(ISNUMBER(E241)),E241&lt;0,E241&gt;=1,NOT(ISNUMBER(F241)),F241&lt;0,F241&gt;=1,MOD(E241-D241,1)&gt;MOD(G241-D241,1),MOD(F241-D241,1)&gt;MOD(G241-D241,1),MOD(F241-D241,1)&lt;MOD(E241-D241,1))),NOT(ISNUMBER(IFERROR(IF(COUNTIFS(Colaboradores!$A$6:$A$200,B241,Colaboradores!$F$6:$F$200,"")=1,Configuracoes!$B$7,VLOOKUP(B241,Colaboradores!$A$6:$F$200,6,FALSE)),0))),IFERROR(IF(COUNTIFS(Colaboradores!$A$6:$A$200,B241,Colaboradores!$F$6:$F$200,"")=1,Configuracoes!$B$7,VLOOKUP(B241,Colaboradores!$A$6:$F$200,6,FALSE)),0)&lt;0),"VERIFICAR","OK"),"VERIFICAR")))</f>
        <v/>
      </c>
      <c r="O241" s="6"/>
      <c r="P241" s="15" t="str">
        <f>IF(N241&lt;&gt;"OK","",MAX(0,I241-SUMIFS(Apontamentos!$M$6:$M$400,Apontamentos!$A$6:$A$400,A241,Apontamentos!$B$6:$B$400,B241)))</f>
        <v/>
      </c>
    </row>
    <row r="242">
      <c r="A242" s="9"/>
      <c r="B242" s="6"/>
      <c r="C242" s="10" t="str">
        <f>IF(B242="","",IFERROR(VLOOKUP(B242,Colaboradores!$A$6:$B$200,2,FALSE),""))</f>
        <v/>
      </c>
      <c r="D242" s="11"/>
      <c r="E242" s="11"/>
      <c r="F242" s="11"/>
      <c r="G242" s="11"/>
      <c r="H242" s="12" t="str">
        <f t="shared" si="1"/>
        <v/>
      </c>
      <c r="I242" s="12" t="str">
        <f t="shared" si="2"/>
        <v/>
      </c>
      <c r="J242" s="12" t="str">
        <f>IF(N242&lt;&gt;"OK","",IF(COUNTIFS(Colaboradores!$A$6:$A$200,B242,Colaboradores!$F$6:$F$200,"")=1,Configuracoes!$B$7,VLOOKUP(B242,Colaboradores!$A$6:$F$200,6,FALSE)))</f>
        <v/>
      </c>
      <c r="K242" s="12" t="str">
        <f t="shared" si="3"/>
        <v/>
      </c>
      <c r="L242" s="12" t="str">
        <f t="shared" si="4"/>
        <v/>
      </c>
      <c r="M242" s="12" t="str">
        <f t="shared" si="5"/>
        <v/>
      </c>
      <c r="N242" s="10" t="str">
        <f>IF(AND(A242="",B242="",D242="",E242="",F242="",G242=""),"",IF(OR(A242="",B242="",D242="",G242="",AND(E242="",F242&lt;&gt;""),AND(E242&lt;&gt;"",F242="")),"INCOMPLETO",IFERROR(IF(OR(NOT(ISNUMBER(A242)),A242&lt;=0,A242&lt;&gt;INT(A242),COUNTIF(Colaboradores!$A$6:$A$200,B242)&lt;&gt;1,C242="",COUNTIFS($A$6:$A$300,A242,$B$6:$B$300,B242)&lt;&gt;1,NOT(ISNUMBER(D242)),D242&lt;0,D242&gt;=1,NOT(ISNUMBER(G242)),G242&lt;0,G242&gt;=1,AND(E242&lt;&gt;"",OR(NOT(ISNUMBER(E242)),E242&lt;0,E242&gt;=1,NOT(ISNUMBER(F242)),F242&lt;0,F242&gt;=1,MOD(E242-D242,1)&gt;MOD(G242-D242,1),MOD(F242-D242,1)&gt;MOD(G242-D242,1),MOD(F242-D242,1)&lt;MOD(E242-D242,1))),NOT(ISNUMBER(IFERROR(IF(COUNTIFS(Colaboradores!$A$6:$A$200,B242,Colaboradores!$F$6:$F$200,"")=1,Configuracoes!$B$7,VLOOKUP(B242,Colaboradores!$A$6:$F$200,6,FALSE)),0))),IFERROR(IF(COUNTIFS(Colaboradores!$A$6:$A$200,B242,Colaboradores!$F$6:$F$200,"")=1,Configuracoes!$B$7,VLOOKUP(B242,Colaboradores!$A$6:$F$200,6,FALSE)),0)&lt;0),"VERIFICAR","OK"),"VERIFICAR")))</f>
        <v/>
      </c>
      <c r="O242" s="6"/>
      <c r="P242" s="15" t="str">
        <f>IF(N242&lt;&gt;"OK","",MAX(0,I242-SUMIFS(Apontamentos!$M$6:$M$400,Apontamentos!$A$6:$A$400,A242,Apontamentos!$B$6:$B$400,B242)))</f>
        <v/>
      </c>
    </row>
    <row r="243">
      <c r="A243" s="9"/>
      <c r="B243" s="6"/>
      <c r="C243" s="10" t="str">
        <f>IF(B243="","",IFERROR(VLOOKUP(B243,Colaboradores!$A$6:$B$200,2,FALSE),""))</f>
        <v/>
      </c>
      <c r="D243" s="11"/>
      <c r="E243" s="11"/>
      <c r="F243" s="11"/>
      <c r="G243" s="11"/>
      <c r="H243" s="12" t="str">
        <f t="shared" si="1"/>
        <v/>
      </c>
      <c r="I243" s="12" t="str">
        <f t="shared" si="2"/>
        <v/>
      </c>
      <c r="J243" s="12" t="str">
        <f>IF(N243&lt;&gt;"OK","",IF(COUNTIFS(Colaboradores!$A$6:$A$200,B243,Colaboradores!$F$6:$F$200,"")=1,Configuracoes!$B$7,VLOOKUP(B243,Colaboradores!$A$6:$F$200,6,FALSE)))</f>
        <v/>
      </c>
      <c r="K243" s="12" t="str">
        <f t="shared" si="3"/>
        <v/>
      </c>
      <c r="L243" s="12" t="str">
        <f t="shared" si="4"/>
        <v/>
      </c>
      <c r="M243" s="12" t="str">
        <f t="shared" si="5"/>
        <v/>
      </c>
      <c r="N243" s="10" t="str">
        <f>IF(AND(A243="",B243="",D243="",E243="",F243="",G243=""),"",IF(OR(A243="",B243="",D243="",G243="",AND(E243="",F243&lt;&gt;""),AND(E243&lt;&gt;"",F243="")),"INCOMPLETO",IFERROR(IF(OR(NOT(ISNUMBER(A243)),A243&lt;=0,A243&lt;&gt;INT(A243),COUNTIF(Colaboradores!$A$6:$A$200,B243)&lt;&gt;1,C243="",COUNTIFS($A$6:$A$300,A243,$B$6:$B$300,B243)&lt;&gt;1,NOT(ISNUMBER(D243)),D243&lt;0,D243&gt;=1,NOT(ISNUMBER(G243)),G243&lt;0,G243&gt;=1,AND(E243&lt;&gt;"",OR(NOT(ISNUMBER(E243)),E243&lt;0,E243&gt;=1,NOT(ISNUMBER(F243)),F243&lt;0,F243&gt;=1,MOD(E243-D243,1)&gt;MOD(G243-D243,1),MOD(F243-D243,1)&gt;MOD(G243-D243,1),MOD(F243-D243,1)&lt;MOD(E243-D243,1))),NOT(ISNUMBER(IFERROR(IF(COUNTIFS(Colaboradores!$A$6:$A$200,B243,Colaboradores!$F$6:$F$200,"")=1,Configuracoes!$B$7,VLOOKUP(B243,Colaboradores!$A$6:$F$200,6,FALSE)),0))),IFERROR(IF(COUNTIFS(Colaboradores!$A$6:$A$200,B243,Colaboradores!$F$6:$F$200,"")=1,Configuracoes!$B$7,VLOOKUP(B243,Colaboradores!$A$6:$F$200,6,FALSE)),0)&lt;0),"VERIFICAR","OK"),"VERIFICAR")))</f>
        <v/>
      </c>
      <c r="O243" s="6"/>
      <c r="P243" s="15" t="str">
        <f>IF(N243&lt;&gt;"OK","",MAX(0,I243-SUMIFS(Apontamentos!$M$6:$M$400,Apontamentos!$A$6:$A$400,A243,Apontamentos!$B$6:$B$400,B243)))</f>
        <v/>
      </c>
    </row>
    <row r="244">
      <c r="A244" s="9"/>
      <c r="B244" s="6"/>
      <c r="C244" s="10" t="str">
        <f>IF(B244="","",IFERROR(VLOOKUP(B244,Colaboradores!$A$6:$B$200,2,FALSE),""))</f>
        <v/>
      </c>
      <c r="D244" s="11"/>
      <c r="E244" s="11"/>
      <c r="F244" s="11"/>
      <c r="G244" s="11"/>
      <c r="H244" s="12" t="str">
        <f t="shared" si="1"/>
        <v/>
      </c>
      <c r="I244" s="12" t="str">
        <f t="shared" si="2"/>
        <v/>
      </c>
      <c r="J244" s="12" t="str">
        <f>IF(N244&lt;&gt;"OK","",IF(COUNTIFS(Colaboradores!$A$6:$A$200,B244,Colaboradores!$F$6:$F$200,"")=1,Configuracoes!$B$7,VLOOKUP(B244,Colaboradores!$A$6:$F$200,6,FALSE)))</f>
        <v/>
      </c>
      <c r="K244" s="12" t="str">
        <f t="shared" si="3"/>
        <v/>
      </c>
      <c r="L244" s="12" t="str">
        <f t="shared" si="4"/>
        <v/>
      </c>
      <c r="M244" s="12" t="str">
        <f t="shared" si="5"/>
        <v/>
      </c>
      <c r="N244" s="10" t="str">
        <f>IF(AND(A244="",B244="",D244="",E244="",F244="",G244=""),"",IF(OR(A244="",B244="",D244="",G244="",AND(E244="",F244&lt;&gt;""),AND(E244&lt;&gt;"",F244="")),"INCOMPLETO",IFERROR(IF(OR(NOT(ISNUMBER(A244)),A244&lt;=0,A244&lt;&gt;INT(A244),COUNTIF(Colaboradores!$A$6:$A$200,B244)&lt;&gt;1,C244="",COUNTIFS($A$6:$A$300,A244,$B$6:$B$300,B244)&lt;&gt;1,NOT(ISNUMBER(D244)),D244&lt;0,D244&gt;=1,NOT(ISNUMBER(G244)),G244&lt;0,G244&gt;=1,AND(E244&lt;&gt;"",OR(NOT(ISNUMBER(E244)),E244&lt;0,E244&gt;=1,NOT(ISNUMBER(F244)),F244&lt;0,F244&gt;=1,MOD(E244-D244,1)&gt;MOD(G244-D244,1),MOD(F244-D244,1)&gt;MOD(G244-D244,1),MOD(F244-D244,1)&lt;MOD(E244-D244,1))),NOT(ISNUMBER(IFERROR(IF(COUNTIFS(Colaboradores!$A$6:$A$200,B244,Colaboradores!$F$6:$F$200,"")=1,Configuracoes!$B$7,VLOOKUP(B244,Colaboradores!$A$6:$F$200,6,FALSE)),0))),IFERROR(IF(COUNTIFS(Colaboradores!$A$6:$A$200,B244,Colaboradores!$F$6:$F$200,"")=1,Configuracoes!$B$7,VLOOKUP(B244,Colaboradores!$A$6:$F$200,6,FALSE)),0)&lt;0),"VERIFICAR","OK"),"VERIFICAR")))</f>
        <v/>
      </c>
      <c r="O244" s="6"/>
      <c r="P244" s="15" t="str">
        <f>IF(N244&lt;&gt;"OK","",MAX(0,I244-SUMIFS(Apontamentos!$M$6:$M$400,Apontamentos!$A$6:$A$400,A244,Apontamentos!$B$6:$B$400,B244)))</f>
        <v/>
      </c>
    </row>
    <row r="245">
      <c r="A245" s="9"/>
      <c r="B245" s="6"/>
      <c r="C245" s="10" t="str">
        <f>IF(B245="","",IFERROR(VLOOKUP(B245,Colaboradores!$A$6:$B$200,2,FALSE),""))</f>
        <v/>
      </c>
      <c r="D245" s="11"/>
      <c r="E245" s="11"/>
      <c r="F245" s="11"/>
      <c r="G245" s="11"/>
      <c r="H245" s="12" t="str">
        <f t="shared" si="1"/>
        <v/>
      </c>
      <c r="I245" s="12" t="str">
        <f t="shared" si="2"/>
        <v/>
      </c>
      <c r="J245" s="12" t="str">
        <f>IF(N245&lt;&gt;"OK","",IF(COUNTIFS(Colaboradores!$A$6:$A$200,B245,Colaboradores!$F$6:$F$200,"")=1,Configuracoes!$B$7,VLOOKUP(B245,Colaboradores!$A$6:$F$200,6,FALSE)))</f>
        <v/>
      </c>
      <c r="K245" s="12" t="str">
        <f t="shared" si="3"/>
        <v/>
      </c>
      <c r="L245" s="12" t="str">
        <f t="shared" si="4"/>
        <v/>
      </c>
      <c r="M245" s="12" t="str">
        <f t="shared" si="5"/>
        <v/>
      </c>
      <c r="N245" s="10" t="str">
        <f>IF(AND(A245="",B245="",D245="",E245="",F245="",G245=""),"",IF(OR(A245="",B245="",D245="",G245="",AND(E245="",F245&lt;&gt;""),AND(E245&lt;&gt;"",F245="")),"INCOMPLETO",IFERROR(IF(OR(NOT(ISNUMBER(A245)),A245&lt;=0,A245&lt;&gt;INT(A245),COUNTIF(Colaboradores!$A$6:$A$200,B245)&lt;&gt;1,C245="",COUNTIFS($A$6:$A$300,A245,$B$6:$B$300,B245)&lt;&gt;1,NOT(ISNUMBER(D245)),D245&lt;0,D245&gt;=1,NOT(ISNUMBER(G245)),G245&lt;0,G245&gt;=1,AND(E245&lt;&gt;"",OR(NOT(ISNUMBER(E245)),E245&lt;0,E245&gt;=1,NOT(ISNUMBER(F245)),F245&lt;0,F245&gt;=1,MOD(E245-D245,1)&gt;MOD(G245-D245,1),MOD(F245-D245,1)&gt;MOD(G245-D245,1),MOD(F245-D245,1)&lt;MOD(E245-D245,1))),NOT(ISNUMBER(IFERROR(IF(COUNTIFS(Colaboradores!$A$6:$A$200,B245,Colaboradores!$F$6:$F$200,"")=1,Configuracoes!$B$7,VLOOKUP(B245,Colaboradores!$A$6:$F$200,6,FALSE)),0))),IFERROR(IF(COUNTIFS(Colaboradores!$A$6:$A$200,B245,Colaboradores!$F$6:$F$200,"")=1,Configuracoes!$B$7,VLOOKUP(B245,Colaboradores!$A$6:$F$200,6,FALSE)),0)&lt;0),"VERIFICAR","OK"),"VERIFICAR")))</f>
        <v/>
      </c>
      <c r="O245" s="6"/>
      <c r="P245" s="15" t="str">
        <f>IF(N245&lt;&gt;"OK","",MAX(0,I245-SUMIFS(Apontamentos!$M$6:$M$400,Apontamentos!$A$6:$A$400,A245,Apontamentos!$B$6:$B$400,B245)))</f>
        <v/>
      </c>
    </row>
    <row r="246">
      <c r="A246" s="9"/>
      <c r="B246" s="6"/>
      <c r="C246" s="10" t="str">
        <f>IF(B246="","",IFERROR(VLOOKUP(B246,Colaboradores!$A$6:$B$200,2,FALSE),""))</f>
        <v/>
      </c>
      <c r="D246" s="11"/>
      <c r="E246" s="11"/>
      <c r="F246" s="11"/>
      <c r="G246" s="11"/>
      <c r="H246" s="12" t="str">
        <f t="shared" si="1"/>
        <v/>
      </c>
      <c r="I246" s="12" t="str">
        <f t="shared" si="2"/>
        <v/>
      </c>
      <c r="J246" s="12" t="str">
        <f>IF(N246&lt;&gt;"OK","",IF(COUNTIFS(Colaboradores!$A$6:$A$200,B246,Colaboradores!$F$6:$F$200,"")=1,Configuracoes!$B$7,VLOOKUP(B246,Colaboradores!$A$6:$F$200,6,FALSE)))</f>
        <v/>
      </c>
      <c r="K246" s="12" t="str">
        <f t="shared" si="3"/>
        <v/>
      </c>
      <c r="L246" s="12" t="str">
        <f t="shared" si="4"/>
        <v/>
      </c>
      <c r="M246" s="12" t="str">
        <f t="shared" si="5"/>
        <v/>
      </c>
      <c r="N246" s="10" t="str">
        <f>IF(AND(A246="",B246="",D246="",E246="",F246="",G246=""),"",IF(OR(A246="",B246="",D246="",G246="",AND(E246="",F246&lt;&gt;""),AND(E246&lt;&gt;"",F246="")),"INCOMPLETO",IFERROR(IF(OR(NOT(ISNUMBER(A246)),A246&lt;=0,A246&lt;&gt;INT(A246),COUNTIF(Colaboradores!$A$6:$A$200,B246)&lt;&gt;1,C246="",COUNTIFS($A$6:$A$300,A246,$B$6:$B$300,B246)&lt;&gt;1,NOT(ISNUMBER(D246)),D246&lt;0,D246&gt;=1,NOT(ISNUMBER(G246)),G246&lt;0,G246&gt;=1,AND(E246&lt;&gt;"",OR(NOT(ISNUMBER(E246)),E246&lt;0,E246&gt;=1,NOT(ISNUMBER(F246)),F246&lt;0,F246&gt;=1,MOD(E246-D246,1)&gt;MOD(G246-D246,1),MOD(F246-D246,1)&gt;MOD(G246-D246,1),MOD(F246-D246,1)&lt;MOD(E246-D246,1))),NOT(ISNUMBER(IFERROR(IF(COUNTIFS(Colaboradores!$A$6:$A$200,B246,Colaboradores!$F$6:$F$200,"")=1,Configuracoes!$B$7,VLOOKUP(B246,Colaboradores!$A$6:$F$200,6,FALSE)),0))),IFERROR(IF(COUNTIFS(Colaboradores!$A$6:$A$200,B246,Colaboradores!$F$6:$F$200,"")=1,Configuracoes!$B$7,VLOOKUP(B246,Colaboradores!$A$6:$F$200,6,FALSE)),0)&lt;0),"VERIFICAR","OK"),"VERIFICAR")))</f>
        <v/>
      </c>
      <c r="O246" s="6"/>
      <c r="P246" s="15" t="str">
        <f>IF(N246&lt;&gt;"OK","",MAX(0,I246-SUMIFS(Apontamentos!$M$6:$M$400,Apontamentos!$A$6:$A$400,A246,Apontamentos!$B$6:$B$400,B246)))</f>
        <v/>
      </c>
    </row>
    <row r="247">
      <c r="A247" s="9"/>
      <c r="B247" s="6"/>
      <c r="C247" s="10" t="str">
        <f>IF(B247="","",IFERROR(VLOOKUP(B247,Colaboradores!$A$6:$B$200,2,FALSE),""))</f>
        <v/>
      </c>
      <c r="D247" s="11"/>
      <c r="E247" s="11"/>
      <c r="F247" s="11"/>
      <c r="G247" s="11"/>
      <c r="H247" s="12" t="str">
        <f t="shared" si="1"/>
        <v/>
      </c>
      <c r="I247" s="12" t="str">
        <f t="shared" si="2"/>
        <v/>
      </c>
      <c r="J247" s="12" t="str">
        <f>IF(N247&lt;&gt;"OK","",IF(COUNTIFS(Colaboradores!$A$6:$A$200,B247,Colaboradores!$F$6:$F$200,"")=1,Configuracoes!$B$7,VLOOKUP(B247,Colaboradores!$A$6:$F$200,6,FALSE)))</f>
        <v/>
      </c>
      <c r="K247" s="12" t="str">
        <f t="shared" si="3"/>
        <v/>
      </c>
      <c r="L247" s="12" t="str">
        <f t="shared" si="4"/>
        <v/>
      </c>
      <c r="M247" s="12" t="str">
        <f t="shared" si="5"/>
        <v/>
      </c>
      <c r="N247" s="10" t="str">
        <f>IF(AND(A247="",B247="",D247="",E247="",F247="",G247=""),"",IF(OR(A247="",B247="",D247="",G247="",AND(E247="",F247&lt;&gt;""),AND(E247&lt;&gt;"",F247="")),"INCOMPLETO",IFERROR(IF(OR(NOT(ISNUMBER(A247)),A247&lt;=0,A247&lt;&gt;INT(A247),COUNTIF(Colaboradores!$A$6:$A$200,B247)&lt;&gt;1,C247="",COUNTIFS($A$6:$A$300,A247,$B$6:$B$300,B247)&lt;&gt;1,NOT(ISNUMBER(D247)),D247&lt;0,D247&gt;=1,NOT(ISNUMBER(G247)),G247&lt;0,G247&gt;=1,AND(E247&lt;&gt;"",OR(NOT(ISNUMBER(E247)),E247&lt;0,E247&gt;=1,NOT(ISNUMBER(F247)),F247&lt;0,F247&gt;=1,MOD(E247-D247,1)&gt;MOD(G247-D247,1),MOD(F247-D247,1)&gt;MOD(G247-D247,1),MOD(F247-D247,1)&lt;MOD(E247-D247,1))),NOT(ISNUMBER(IFERROR(IF(COUNTIFS(Colaboradores!$A$6:$A$200,B247,Colaboradores!$F$6:$F$200,"")=1,Configuracoes!$B$7,VLOOKUP(B247,Colaboradores!$A$6:$F$200,6,FALSE)),0))),IFERROR(IF(COUNTIFS(Colaboradores!$A$6:$A$200,B247,Colaboradores!$F$6:$F$200,"")=1,Configuracoes!$B$7,VLOOKUP(B247,Colaboradores!$A$6:$F$200,6,FALSE)),0)&lt;0),"VERIFICAR","OK"),"VERIFICAR")))</f>
        <v/>
      </c>
      <c r="O247" s="6"/>
      <c r="P247" s="15" t="str">
        <f>IF(N247&lt;&gt;"OK","",MAX(0,I247-SUMIFS(Apontamentos!$M$6:$M$400,Apontamentos!$A$6:$A$400,A247,Apontamentos!$B$6:$B$400,B247)))</f>
        <v/>
      </c>
    </row>
    <row r="248">
      <c r="A248" s="9"/>
      <c r="B248" s="6"/>
      <c r="C248" s="10" t="str">
        <f>IF(B248="","",IFERROR(VLOOKUP(B248,Colaboradores!$A$6:$B$200,2,FALSE),""))</f>
        <v/>
      </c>
      <c r="D248" s="11"/>
      <c r="E248" s="11"/>
      <c r="F248" s="11"/>
      <c r="G248" s="11"/>
      <c r="H248" s="12" t="str">
        <f t="shared" si="1"/>
        <v/>
      </c>
      <c r="I248" s="12" t="str">
        <f t="shared" si="2"/>
        <v/>
      </c>
      <c r="J248" s="12" t="str">
        <f>IF(N248&lt;&gt;"OK","",IF(COUNTIFS(Colaboradores!$A$6:$A$200,B248,Colaboradores!$F$6:$F$200,"")=1,Configuracoes!$B$7,VLOOKUP(B248,Colaboradores!$A$6:$F$200,6,FALSE)))</f>
        <v/>
      </c>
      <c r="K248" s="12" t="str">
        <f t="shared" si="3"/>
        <v/>
      </c>
      <c r="L248" s="12" t="str">
        <f t="shared" si="4"/>
        <v/>
      </c>
      <c r="M248" s="12" t="str">
        <f t="shared" si="5"/>
        <v/>
      </c>
      <c r="N248" s="10" t="str">
        <f>IF(AND(A248="",B248="",D248="",E248="",F248="",G248=""),"",IF(OR(A248="",B248="",D248="",G248="",AND(E248="",F248&lt;&gt;""),AND(E248&lt;&gt;"",F248="")),"INCOMPLETO",IFERROR(IF(OR(NOT(ISNUMBER(A248)),A248&lt;=0,A248&lt;&gt;INT(A248),COUNTIF(Colaboradores!$A$6:$A$200,B248)&lt;&gt;1,C248="",COUNTIFS($A$6:$A$300,A248,$B$6:$B$300,B248)&lt;&gt;1,NOT(ISNUMBER(D248)),D248&lt;0,D248&gt;=1,NOT(ISNUMBER(G248)),G248&lt;0,G248&gt;=1,AND(E248&lt;&gt;"",OR(NOT(ISNUMBER(E248)),E248&lt;0,E248&gt;=1,NOT(ISNUMBER(F248)),F248&lt;0,F248&gt;=1,MOD(E248-D248,1)&gt;MOD(G248-D248,1),MOD(F248-D248,1)&gt;MOD(G248-D248,1),MOD(F248-D248,1)&lt;MOD(E248-D248,1))),NOT(ISNUMBER(IFERROR(IF(COUNTIFS(Colaboradores!$A$6:$A$200,B248,Colaboradores!$F$6:$F$200,"")=1,Configuracoes!$B$7,VLOOKUP(B248,Colaboradores!$A$6:$F$200,6,FALSE)),0))),IFERROR(IF(COUNTIFS(Colaboradores!$A$6:$A$200,B248,Colaboradores!$F$6:$F$200,"")=1,Configuracoes!$B$7,VLOOKUP(B248,Colaboradores!$A$6:$F$200,6,FALSE)),0)&lt;0),"VERIFICAR","OK"),"VERIFICAR")))</f>
        <v/>
      </c>
      <c r="O248" s="6"/>
      <c r="P248" s="15" t="str">
        <f>IF(N248&lt;&gt;"OK","",MAX(0,I248-SUMIFS(Apontamentos!$M$6:$M$400,Apontamentos!$A$6:$A$400,A248,Apontamentos!$B$6:$B$400,B248)))</f>
        <v/>
      </c>
    </row>
    <row r="249">
      <c r="A249" s="9"/>
      <c r="B249" s="6"/>
      <c r="C249" s="10" t="str">
        <f>IF(B249="","",IFERROR(VLOOKUP(B249,Colaboradores!$A$6:$B$200,2,FALSE),""))</f>
        <v/>
      </c>
      <c r="D249" s="11"/>
      <c r="E249" s="11"/>
      <c r="F249" s="11"/>
      <c r="G249" s="11"/>
      <c r="H249" s="12" t="str">
        <f t="shared" si="1"/>
        <v/>
      </c>
      <c r="I249" s="12" t="str">
        <f t="shared" si="2"/>
        <v/>
      </c>
      <c r="J249" s="12" t="str">
        <f>IF(N249&lt;&gt;"OK","",IF(COUNTIFS(Colaboradores!$A$6:$A$200,B249,Colaboradores!$F$6:$F$200,"")=1,Configuracoes!$B$7,VLOOKUP(B249,Colaboradores!$A$6:$F$200,6,FALSE)))</f>
        <v/>
      </c>
      <c r="K249" s="12" t="str">
        <f t="shared" si="3"/>
        <v/>
      </c>
      <c r="L249" s="12" t="str">
        <f t="shared" si="4"/>
        <v/>
      </c>
      <c r="M249" s="12" t="str">
        <f t="shared" si="5"/>
        <v/>
      </c>
      <c r="N249" s="10" t="str">
        <f>IF(AND(A249="",B249="",D249="",E249="",F249="",G249=""),"",IF(OR(A249="",B249="",D249="",G249="",AND(E249="",F249&lt;&gt;""),AND(E249&lt;&gt;"",F249="")),"INCOMPLETO",IFERROR(IF(OR(NOT(ISNUMBER(A249)),A249&lt;=0,A249&lt;&gt;INT(A249),COUNTIF(Colaboradores!$A$6:$A$200,B249)&lt;&gt;1,C249="",COUNTIFS($A$6:$A$300,A249,$B$6:$B$300,B249)&lt;&gt;1,NOT(ISNUMBER(D249)),D249&lt;0,D249&gt;=1,NOT(ISNUMBER(G249)),G249&lt;0,G249&gt;=1,AND(E249&lt;&gt;"",OR(NOT(ISNUMBER(E249)),E249&lt;0,E249&gt;=1,NOT(ISNUMBER(F249)),F249&lt;0,F249&gt;=1,MOD(E249-D249,1)&gt;MOD(G249-D249,1),MOD(F249-D249,1)&gt;MOD(G249-D249,1),MOD(F249-D249,1)&lt;MOD(E249-D249,1))),NOT(ISNUMBER(IFERROR(IF(COUNTIFS(Colaboradores!$A$6:$A$200,B249,Colaboradores!$F$6:$F$200,"")=1,Configuracoes!$B$7,VLOOKUP(B249,Colaboradores!$A$6:$F$200,6,FALSE)),0))),IFERROR(IF(COUNTIFS(Colaboradores!$A$6:$A$200,B249,Colaboradores!$F$6:$F$200,"")=1,Configuracoes!$B$7,VLOOKUP(B249,Colaboradores!$A$6:$F$200,6,FALSE)),0)&lt;0),"VERIFICAR","OK"),"VERIFICAR")))</f>
        <v/>
      </c>
      <c r="O249" s="6"/>
      <c r="P249" s="15" t="str">
        <f>IF(N249&lt;&gt;"OK","",MAX(0,I249-SUMIFS(Apontamentos!$M$6:$M$400,Apontamentos!$A$6:$A$400,A249,Apontamentos!$B$6:$B$400,B249)))</f>
        <v/>
      </c>
    </row>
    <row r="250">
      <c r="A250" s="9"/>
      <c r="B250" s="6"/>
      <c r="C250" s="10" t="str">
        <f>IF(B250="","",IFERROR(VLOOKUP(B250,Colaboradores!$A$6:$B$200,2,FALSE),""))</f>
        <v/>
      </c>
      <c r="D250" s="11"/>
      <c r="E250" s="11"/>
      <c r="F250" s="11"/>
      <c r="G250" s="11"/>
      <c r="H250" s="12" t="str">
        <f t="shared" si="1"/>
        <v/>
      </c>
      <c r="I250" s="12" t="str">
        <f t="shared" si="2"/>
        <v/>
      </c>
      <c r="J250" s="12" t="str">
        <f>IF(N250&lt;&gt;"OK","",IF(COUNTIFS(Colaboradores!$A$6:$A$200,B250,Colaboradores!$F$6:$F$200,"")=1,Configuracoes!$B$7,VLOOKUP(B250,Colaboradores!$A$6:$F$200,6,FALSE)))</f>
        <v/>
      </c>
      <c r="K250" s="12" t="str">
        <f t="shared" si="3"/>
        <v/>
      </c>
      <c r="L250" s="12" t="str">
        <f t="shared" si="4"/>
        <v/>
      </c>
      <c r="M250" s="12" t="str">
        <f t="shared" si="5"/>
        <v/>
      </c>
      <c r="N250" s="10" t="str">
        <f>IF(AND(A250="",B250="",D250="",E250="",F250="",G250=""),"",IF(OR(A250="",B250="",D250="",G250="",AND(E250="",F250&lt;&gt;""),AND(E250&lt;&gt;"",F250="")),"INCOMPLETO",IFERROR(IF(OR(NOT(ISNUMBER(A250)),A250&lt;=0,A250&lt;&gt;INT(A250),COUNTIF(Colaboradores!$A$6:$A$200,B250)&lt;&gt;1,C250="",COUNTIFS($A$6:$A$300,A250,$B$6:$B$300,B250)&lt;&gt;1,NOT(ISNUMBER(D250)),D250&lt;0,D250&gt;=1,NOT(ISNUMBER(G250)),G250&lt;0,G250&gt;=1,AND(E250&lt;&gt;"",OR(NOT(ISNUMBER(E250)),E250&lt;0,E250&gt;=1,NOT(ISNUMBER(F250)),F250&lt;0,F250&gt;=1,MOD(E250-D250,1)&gt;MOD(G250-D250,1),MOD(F250-D250,1)&gt;MOD(G250-D250,1),MOD(F250-D250,1)&lt;MOD(E250-D250,1))),NOT(ISNUMBER(IFERROR(IF(COUNTIFS(Colaboradores!$A$6:$A$200,B250,Colaboradores!$F$6:$F$200,"")=1,Configuracoes!$B$7,VLOOKUP(B250,Colaboradores!$A$6:$F$200,6,FALSE)),0))),IFERROR(IF(COUNTIFS(Colaboradores!$A$6:$A$200,B250,Colaboradores!$F$6:$F$200,"")=1,Configuracoes!$B$7,VLOOKUP(B250,Colaboradores!$A$6:$F$200,6,FALSE)),0)&lt;0),"VERIFICAR","OK"),"VERIFICAR")))</f>
        <v/>
      </c>
      <c r="O250" s="6"/>
      <c r="P250" s="15" t="str">
        <f>IF(N250&lt;&gt;"OK","",MAX(0,I250-SUMIFS(Apontamentos!$M$6:$M$400,Apontamentos!$A$6:$A$400,A250,Apontamentos!$B$6:$B$400,B250)))</f>
        <v/>
      </c>
    </row>
    <row r="251">
      <c r="A251" s="9"/>
      <c r="B251" s="6"/>
      <c r="C251" s="10" t="str">
        <f>IF(B251="","",IFERROR(VLOOKUP(B251,Colaboradores!$A$6:$B$200,2,FALSE),""))</f>
        <v/>
      </c>
      <c r="D251" s="11"/>
      <c r="E251" s="11"/>
      <c r="F251" s="11"/>
      <c r="G251" s="11"/>
      <c r="H251" s="12" t="str">
        <f t="shared" si="1"/>
        <v/>
      </c>
      <c r="I251" s="12" t="str">
        <f t="shared" si="2"/>
        <v/>
      </c>
      <c r="J251" s="12" t="str">
        <f>IF(N251&lt;&gt;"OK","",IF(COUNTIFS(Colaboradores!$A$6:$A$200,B251,Colaboradores!$F$6:$F$200,"")=1,Configuracoes!$B$7,VLOOKUP(B251,Colaboradores!$A$6:$F$200,6,FALSE)))</f>
        <v/>
      </c>
      <c r="K251" s="12" t="str">
        <f t="shared" si="3"/>
        <v/>
      </c>
      <c r="L251" s="12" t="str">
        <f t="shared" si="4"/>
        <v/>
      </c>
      <c r="M251" s="12" t="str">
        <f t="shared" si="5"/>
        <v/>
      </c>
      <c r="N251" s="10" t="str">
        <f>IF(AND(A251="",B251="",D251="",E251="",F251="",G251=""),"",IF(OR(A251="",B251="",D251="",G251="",AND(E251="",F251&lt;&gt;""),AND(E251&lt;&gt;"",F251="")),"INCOMPLETO",IFERROR(IF(OR(NOT(ISNUMBER(A251)),A251&lt;=0,A251&lt;&gt;INT(A251),COUNTIF(Colaboradores!$A$6:$A$200,B251)&lt;&gt;1,C251="",COUNTIFS($A$6:$A$300,A251,$B$6:$B$300,B251)&lt;&gt;1,NOT(ISNUMBER(D251)),D251&lt;0,D251&gt;=1,NOT(ISNUMBER(G251)),G251&lt;0,G251&gt;=1,AND(E251&lt;&gt;"",OR(NOT(ISNUMBER(E251)),E251&lt;0,E251&gt;=1,NOT(ISNUMBER(F251)),F251&lt;0,F251&gt;=1,MOD(E251-D251,1)&gt;MOD(G251-D251,1),MOD(F251-D251,1)&gt;MOD(G251-D251,1),MOD(F251-D251,1)&lt;MOD(E251-D251,1))),NOT(ISNUMBER(IFERROR(IF(COUNTIFS(Colaboradores!$A$6:$A$200,B251,Colaboradores!$F$6:$F$200,"")=1,Configuracoes!$B$7,VLOOKUP(B251,Colaboradores!$A$6:$F$200,6,FALSE)),0))),IFERROR(IF(COUNTIFS(Colaboradores!$A$6:$A$200,B251,Colaboradores!$F$6:$F$200,"")=1,Configuracoes!$B$7,VLOOKUP(B251,Colaboradores!$A$6:$F$200,6,FALSE)),0)&lt;0),"VERIFICAR","OK"),"VERIFICAR")))</f>
        <v/>
      </c>
      <c r="O251" s="6"/>
      <c r="P251" s="15" t="str">
        <f>IF(N251&lt;&gt;"OK","",MAX(0,I251-SUMIFS(Apontamentos!$M$6:$M$400,Apontamentos!$A$6:$A$400,A251,Apontamentos!$B$6:$B$400,B251)))</f>
        <v/>
      </c>
    </row>
    <row r="252">
      <c r="A252" s="9"/>
      <c r="B252" s="6"/>
      <c r="C252" s="10" t="str">
        <f>IF(B252="","",IFERROR(VLOOKUP(B252,Colaboradores!$A$6:$B$200,2,FALSE),""))</f>
        <v/>
      </c>
      <c r="D252" s="11"/>
      <c r="E252" s="11"/>
      <c r="F252" s="11"/>
      <c r="G252" s="11"/>
      <c r="H252" s="12" t="str">
        <f t="shared" si="1"/>
        <v/>
      </c>
      <c r="I252" s="12" t="str">
        <f t="shared" si="2"/>
        <v/>
      </c>
      <c r="J252" s="12" t="str">
        <f>IF(N252&lt;&gt;"OK","",IF(COUNTIFS(Colaboradores!$A$6:$A$200,B252,Colaboradores!$F$6:$F$200,"")=1,Configuracoes!$B$7,VLOOKUP(B252,Colaboradores!$A$6:$F$200,6,FALSE)))</f>
        <v/>
      </c>
      <c r="K252" s="12" t="str">
        <f t="shared" si="3"/>
        <v/>
      </c>
      <c r="L252" s="12" t="str">
        <f t="shared" si="4"/>
        <v/>
      </c>
      <c r="M252" s="12" t="str">
        <f t="shared" si="5"/>
        <v/>
      </c>
      <c r="N252" s="10" t="str">
        <f>IF(AND(A252="",B252="",D252="",E252="",F252="",G252=""),"",IF(OR(A252="",B252="",D252="",G252="",AND(E252="",F252&lt;&gt;""),AND(E252&lt;&gt;"",F252="")),"INCOMPLETO",IFERROR(IF(OR(NOT(ISNUMBER(A252)),A252&lt;=0,A252&lt;&gt;INT(A252),COUNTIF(Colaboradores!$A$6:$A$200,B252)&lt;&gt;1,C252="",COUNTIFS($A$6:$A$300,A252,$B$6:$B$300,B252)&lt;&gt;1,NOT(ISNUMBER(D252)),D252&lt;0,D252&gt;=1,NOT(ISNUMBER(G252)),G252&lt;0,G252&gt;=1,AND(E252&lt;&gt;"",OR(NOT(ISNUMBER(E252)),E252&lt;0,E252&gt;=1,NOT(ISNUMBER(F252)),F252&lt;0,F252&gt;=1,MOD(E252-D252,1)&gt;MOD(G252-D252,1),MOD(F252-D252,1)&gt;MOD(G252-D252,1),MOD(F252-D252,1)&lt;MOD(E252-D252,1))),NOT(ISNUMBER(IFERROR(IF(COUNTIFS(Colaboradores!$A$6:$A$200,B252,Colaboradores!$F$6:$F$200,"")=1,Configuracoes!$B$7,VLOOKUP(B252,Colaboradores!$A$6:$F$200,6,FALSE)),0))),IFERROR(IF(COUNTIFS(Colaboradores!$A$6:$A$200,B252,Colaboradores!$F$6:$F$200,"")=1,Configuracoes!$B$7,VLOOKUP(B252,Colaboradores!$A$6:$F$200,6,FALSE)),0)&lt;0),"VERIFICAR","OK"),"VERIFICAR")))</f>
        <v/>
      </c>
      <c r="O252" s="6"/>
      <c r="P252" s="15" t="str">
        <f>IF(N252&lt;&gt;"OK","",MAX(0,I252-SUMIFS(Apontamentos!$M$6:$M$400,Apontamentos!$A$6:$A$400,A252,Apontamentos!$B$6:$B$400,B252)))</f>
        <v/>
      </c>
    </row>
    <row r="253">
      <c r="A253" s="9"/>
      <c r="B253" s="6"/>
      <c r="C253" s="10" t="str">
        <f>IF(B253="","",IFERROR(VLOOKUP(B253,Colaboradores!$A$6:$B$200,2,FALSE),""))</f>
        <v/>
      </c>
      <c r="D253" s="11"/>
      <c r="E253" s="11"/>
      <c r="F253" s="11"/>
      <c r="G253" s="11"/>
      <c r="H253" s="12" t="str">
        <f t="shared" si="1"/>
        <v/>
      </c>
      <c r="I253" s="12" t="str">
        <f t="shared" si="2"/>
        <v/>
      </c>
      <c r="J253" s="12" t="str">
        <f>IF(N253&lt;&gt;"OK","",IF(COUNTIFS(Colaboradores!$A$6:$A$200,B253,Colaboradores!$F$6:$F$200,"")=1,Configuracoes!$B$7,VLOOKUP(B253,Colaboradores!$A$6:$F$200,6,FALSE)))</f>
        <v/>
      </c>
      <c r="K253" s="12" t="str">
        <f t="shared" si="3"/>
        <v/>
      </c>
      <c r="L253" s="12" t="str">
        <f t="shared" si="4"/>
        <v/>
      </c>
      <c r="M253" s="12" t="str">
        <f t="shared" si="5"/>
        <v/>
      </c>
      <c r="N253" s="10" t="str">
        <f>IF(AND(A253="",B253="",D253="",E253="",F253="",G253=""),"",IF(OR(A253="",B253="",D253="",G253="",AND(E253="",F253&lt;&gt;""),AND(E253&lt;&gt;"",F253="")),"INCOMPLETO",IFERROR(IF(OR(NOT(ISNUMBER(A253)),A253&lt;=0,A253&lt;&gt;INT(A253),COUNTIF(Colaboradores!$A$6:$A$200,B253)&lt;&gt;1,C253="",COUNTIFS($A$6:$A$300,A253,$B$6:$B$300,B253)&lt;&gt;1,NOT(ISNUMBER(D253)),D253&lt;0,D253&gt;=1,NOT(ISNUMBER(G253)),G253&lt;0,G253&gt;=1,AND(E253&lt;&gt;"",OR(NOT(ISNUMBER(E253)),E253&lt;0,E253&gt;=1,NOT(ISNUMBER(F253)),F253&lt;0,F253&gt;=1,MOD(E253-D253,1)&gt;MOD(G253-D253,1),MOD(F253-D253,1)&gt;MOD(G253-D253,1),MOD(F253-D253,1)&lt;MOD(E253-D253,1))),NOT(ISNUMBER(IFERROR(IF(COUNTIFS(Colaboradores!$A$6:$A$200,B253,Colaboradores!$F$6:$F$200,"")=1,Configuracoes!$B$7,VLOOKUP(B253,Colaboradores!$A$6:$F$200,6,FALSE)),0))),IFERROR(IF(COUNTIFS(Colaboradores!$A$6:$A$200,B253,Colaboradores!$F$6:$F$200,"")=1,Configuracoes!$B$7,VLOOKUP(B253,Colaboradores!$A$6:$F$200,6,FALSE)),0)&lt;0),"VERIFICAR","OK"),"VERIFICAR")))</f>
        <v/>
      </c>
      <c r="O253" s="6"/>
      <c r="P253" s="15" t="str">
        <f>IF(N253&lt;&gt;"OK","",MAX(0,I253-SUMIFS(Apontamentos!$M$6:$M$400,Apontamentos!$A$6:$A$400,A253,Apontamentos!$B$6:$B$400,B253)))</f>
        <v/>
      </c>
    </row>
    <row r="254">
      <c r="A254" s="9"/>
      <c r="B254" s="6"/>
      <c r="C254" s="10" t="str">
        <f>IF(B254="","",IFERROR(VLOOKUP(B254,Colaboradores!$A$6:$B$200,2,FALSE),""))</f>
        <v/>
      </c>
      <c r="D254" s="11"/>
      <c r="E254" s="11"/>
      <c r="F254" s="11"/>
      <c r="G254" s="11"/>
      <c r="H254" s="12" t="str">
        <f t="shared" si="1"/>
        <v/>
      </c>
      <c r="I254" s="12" t="str">
        <f t="shared" si="2"/>
        <v/>
      </c>
      <c r="J254" s="12" t="str">
        <f>IF(N254&lt;&gt;"OK","",IF(COUNTIFS(Colaboradores!$A$6:$A$200,B254,Colaboradores!$F$6:$F$200,"")=1,Configuracoes!$B$7,VLOOKUP(B254,Colaboradores!$A$6:$F$200,6,FALSE)))</f>
        <v/>
      </c>
      <c r="K254" s="12" t="str">
        <f t="shared" si="3"/>
        <v/>
      </c>
      <c r="L254" s="12" t="str">
        <f t="shared" si="4"/>
        <v/>
      </c>
      <c r="M254" s="12" t="str">
        <f t="shared" si="5"/>
        <v/>
      </c>
      <c r="N254" s="10" t="str">
        <f>IF(AND(A254="",B254="",D254="",E254="",F254="",G254=""),"",IF(OR(A254="",B254="",D254="",G254="",AND(E254="",F254&lt;&gt;""),AND(E254&lt;&gt;"",F254="")),"INCOMPLETO",IFERROR(IF(OR(NOT(ISNUMBER(A254)),A254&lt;=0,A254&lt;&gt;INT(A254),COUNTIF(Colaboradores!$A$6:$A$200,B254)&lt;&gt;1,C254="",COUNTIFS($A$6:$A$300,A254,$B$6:$B$300,B254)&lt;&gt;1,NOT(ISNUMBER(D254)),D254&lt;0,D254&gt;=1,NOT(ISNUMBER(G254)),G254&lt;0,G254&gt;=1,AND(E254&lt;&gt;"",OR(NOT(ISNUMBER(E254)),E254&lt;0,E254&gt;=1,NOT(ISNUMBER(F254)),F254&lt;0,F254&gt;=1,MOD(E254-D254,1)&gt;MOD(G254-D254,1),MOD(F254-D254,1)&gt;MOD(G254-D254,1),MOD(F254-D254,1)&lt;MOD(E254-D254,1))),NOT(ISNUMBER(IFERROR(IF(COUNTIFS(Colaboradores!$A$6:$A$200,B254,Colaboradores!$F$6:$F$200,"")=1,Configuracoes!$B$7,VLOOKUP(B254,Colaboradores!$A$6:$F$200,6,FALSE)),0))),IFERROR(IF(COUNTIFS(Colaboradores!$A$6:$A$200,B254,Colaboradores!$F$6:$F$200,"")=1,Configuracoes!$B$7,VLOOKUP(B254,Colaboradores!$A$6:$F$200,6,FALSE)),0)&lt;0),"VERIFICAR","OK"),"VERIFICAR")))</f>
        <v/>
      </c>
      <c r="O254" s="6"/>
      <c r="P254" s="15" t="str">
        <f>IF(N254&lt;&gt;"OK","",MAX(0,I254-SUMIFS(Apontamentos!$M$6:$M$400,Apontamentos!$A$6:$A$400,A254,Apontamentos!$B$6:$B$400,B254)))</f>
        <v/>
      </c>
    </row>
    <row r="255">
      <c r="A255" s="9"/>
      <c r="B255" s="6"/>
      <c r="C255" s="10" t="str">
        <f>IF(B255="","",IFERROR(VLOOKUP(B255,Colaboradores!$A$6:$B$200,2,FALSE),""))</f>
        <v/>
      </c>
      <c r="D255" s="11"/>
      <c r="E255" s="11"/>
      <c r="F255" s="11"/>
      <c r="G255" s="11"/>
      <c r="H255" s="12" t="str">
        <f t="shared" si="1"/>
        <v/>
      </c>
      <c r="I255" s="12" t="str">
        <f t="shared" si="2"/>
        <v/>
      </c>
      <c r="J255" s="12" t="str">
        <f>IF(N255&lt;&gt;"OK","",IF(COUNTIFS(Colaboradores!$A$6:$A$200,B255,Colaboradores!$F$6:$F$200,"")=1,Configuracoes!$B$7,VLOOKUP(B255,Colaboradores!$A$6:$F$200,6,FALSE)))</f>
        <v/>
      </c>
      <c r="K255" s="12" t="str">
        <f t="shared" si="3"/>
        <v/>
      </c>
      <c r="L255" s="12" t="str">
        <f t="shared" si="4"/>
        <v/>
      </c>
      <c r="M255" s="12" t="str">
        <f t="shared" si="5"/>
        <v/>
      </c>
      <c r="N255" s="10" t="str">
        <f>IF(AND(A255="",B255="",D255="",E255="",F255="",G255=""),"",IF(OR(A255="",B255="",D255="",G255="",AND(E255="",F255&lt;&gt;""),AND(E255&lt;&gt;"",F255="")),"INCOMPLETO",IFERROR(IF(OR(NOT(ISNUMBER(A255)),A255&lt;=0,A255&lt;&gt;INT(A255),COUNTIF(Colaboradores!$A$6:$A$200,B255)&lt;&gt;1,C255="",COUNTIFS($A$6:$A$300,A255,$B$6:$B$300,B255)&lt;&gt;1,NOT(ISNUMBER(D255)),D255&lt;0,D255&gt;=1,NOT(ISNUMBER(G255)),G255&lt;0,G255&gt;=1,AND(E255&lt;&gt;"",OR(NOT(ISNUMBER(E255)),E255&lt;0,E255&gt;=1,NOT(ISNUMBER(F255)),F255&lt;0,F255&gt;=1,MOD(E255-D255,1)&gt;MOD(G255-D255,1),MOD(F255-D255,1)&gt;MOD(G255-D255,1),MOD(F255-D255,1)&lt;MOD(E255-D255,1))),NOT(ISNUMBER(IFERROR(IF(COUNTIFS(Colaboradores!$A$6:$A$200,B255,Colaboradores!$F$6:$F$200,"")=1,Configuracoes!$B$7,VLOOKUP(B255,Colaboradores!$A$6:$F$200,6,FALSE)),0))),IFERROR(IF(COUNTIFS(Colaboradores!$A$6:$A$200,B255,Colaboradores!$F$6:$F$200,"")=1,Configuracoes!$B$7,VLOOKUP(B255,Colaboradores!$A$6:$F$200,6,FALSE)),0)&lt;0),"VERIFICAR","OK"),"VERIFICAR")))</f>
        <v/>
      </c>
      <c r="O255" s="6"/>
      <c r="P255" s="15" t="str">
        <f>IF(N255&lt;&gt;"OK","",MAX(0,I255-SUMIFS(Apontamentos!$M$6:$M$400,Apontamentos!$A$6:$A$400,A255,Apontamentos!$B$6:$B$400,B255)))</f>
        <v/>
      </c>
    </row>
    <row r="256">
      <c r="A256" s="9"/>
      <c r="B256" s="6"/>
      <c r="C256" s="10" t="str">
        <f>IF(B256="","",IFERROR(VLOOKUP(B256,Colaboradores!$A$6:$B$200,2,FALSE),""))</f>
        <v/>
      </c>
      <c r="D256" s="11"/>
      <c r="E256" s="11"/>
      <c r="F256" s="11"/>
      <c r="G256" s="11"/>
      <c r="H256" s="12" t="str">
        <f t="shared" si="1"/>
        <v/>
      </c>
      <c r="I256" s="12" t="str">
        <f t="shared" si="2"/>
        <v/>
      </c>
      <c r="J256" s="12" t="str">
        <f>IF(N256&lt;&gt;"OK","",IF(COUNTIFS(Colaboradores!$A$6:$A$200,B256,Colaboradores!$F$6:$F$200,"")=1,Configuracoes!$B$7,VLOOKUP(B256,Colaboradores!$A$6:$F$200,6,FALSE)))</f>
        <v/>
      </c>
      <c r="K256" s="12" t="str">
        <f t="shared" si="3"/>
        <v/>
      </c>
      <c r="L256" s="12" t="str">
        <f t="shared" si="4"/>
        <v/>
      </c>
      <c r="M256" s="12" t="str">
        <f t="shared" si="5"/>
        <v/>
      </c>
      <c r="N256" s="10" t="str">
        <f>IF(AND(A256="",B256="",D256="",E256="",F256="",G256=""),"",IF(OR(A256="",B256="",D256="",G256="",AND(E256="",F256&lt;&gt;""),AND(E256&lt;&gt;"",F256="")),"INCOMPLETO",IFERROR(IF(OR(NOT(ISNUMBER(A256)),A256&lt;=0,A256&lt;&gt;INT(A256),COUNTIF(Colaboradores!$A$6:$A$200,B256)&lt;&gt;1,C256="",COUNTIFS($A$6:$A$300,A256,$B$6:$B$300,B256)&lt;&gt;1,NOT(ISNUMBER(D256)),D256&lt;0,D256&gt;=1,NOT(ISNUMBER(G256)),G256&lt;0,G256&gt;=1,AND(E256&lt;&gt;"",OR(NOT(ISNUMBER(E256)),E256&lt;0,E256&gt;=1,NOT(ISNUMBER(F256)),F256&lt;0,F256&gt;=1,MOD(E256-D256,1)&gt;MOD(G256-D256,1),MOD(F256-D256,1)&gt;MOD(G256-D256,1),MOD(F256-D256,1)&lt;MOD(E256-D256,1))),NOT(ISNUMBER(IFERROR(IF(COUNTIFS(Colaboradores!$A$6:$A$200,B256,Colaboradores!$F$6:$F$200,"")=1,Configuracoes!$B$7,VLOOKUP(B256,Colaboradores!$A$6:$F$200,6,FALSE)),0))),IFERROR(IF(COUNTIFS(Colaboradores!$A$6:$A$200,B256,Colaboradores!$F$6:$F$200,"")=1,Configuracoes!$B$7,VLOOKUP(B256,Colaboradores!$A$6:$F$200,6,FALSE)),0)&lt;0),"VERIFICAR","OK"),"VERIFICAR")))</f>
        <v/>
      </c>
      <c r="O256" s="6"/>
      <c r="P256" s="15" t="str">
        <f>IF(N256&lt;&gt;"OK","",MAX(0,I256-SUMIFS(Apontamentos!$M$6:$M$400,Apontamentos!$A$6:$A$400,A256,Apontamentos!$B$6:$B$400,B256)))</f>
        <v/>
      </c>
    </row>
    <row r="257">
      <c r="A257" s="9"/>
      <c r="B257" s="6"/>
      <c r="C257" s="10" t="str">
        <f>IF(B257="","",IFERROR(VLOOKUP(B257,Colaboradores!$A$6:$B$200,2,FALSE),""))</f>
        <v/>
      </c>
      <c r="D257" s="11"/>
      <c r="E257" s="11"/>
      <c r="F257" s="11"/>
      <c r="G257" s="11"/>
      <c r="H257" s="12" t="str">
        <f t="shared" si="1"/>
        <v/>
      </c>
      <c r="I257" s="12" t="str">
        <f t="shared" si="2"/>
        <v/>
      </c>
      <c r="J257" s="12" t="str">
        <f>IF(N257&lt;&gt;"OK","",IF(COUNTIFS(Colaboradores!$A$6:$A$200,B257,Colaboradores!$F$6:$F$200,"")=1,Configuracoes!$B$7,VLOOKUP(B257,Colaboradores!$A$6:$F$200,6,FALSE)))</f>
        <v/>
      </c>
      <c r="K257" s="12" t="str">
        <f t="shared" si="3"/>
        <v/>
      </c>
      <c r="L257" s="12" t="str">
        <f t="shared" si="4"/>
        <v/>
      </c>
      <c r="M257" s="12" t="str">
        <f t="shared" si="5"/>
        <v/>
      </c>
      <c r="N257" s="10" t="str">
        <f>IF(AND(A257="",B257="",D257="",E257="",F257="",G257=""),"",IF(OR(A257="",B257="",D257="",G257="",AND(E257="",F257&lt;&gt;""),AND(E257&lt;&gt;"",F257="")),"INCOMPLETO",IFERROR(IF(OR(NOT(ISNUMBER(A257)),A257&lt;=0,A257&lt;&gt;INT(A257),COUNTIF(Colaboradores!$A$6:$A$200,B257)&lt;&gt;1,C257="",COUNTIFS($A$6:$A$300,A257,$B$6:$B$300,B257)&lt;&gt;1,NOT(ISNUMBER(D257)),D257&lt;0,D257&gt;=1,NOT(ISNUMBER(G257)),G257&lt;0,G257&gt;=1,AND(E257&lt;&gt;"",OR(NOT(ISNUMBER(E257)),E257&lt;0,E257&gt;=1,NOT(ISNUMBER(F257)),F257&lt;0,F257&gt;=1,MOD(E257-D257,1)&gt;MOD(G257-D257,1),MOD(F257-D257,1)&gt;MOD(G257-D257,1),MOD(F257-D257,1)&lt;MOD(E257-D257,1))),NOT(ISNUMBER(IFERROR(IF(COUNTIFS(Colaboradores!$A$6:$A$200,B257,Colaboradores!$F$6:$F$200,"")=1,Configuracoes!$B$7,VLOOKUP(B257,Colaboradores!$A$6:$F$200,6,FALSE)),0))),IFERROR(IF(COUNTIFS(Colaboradores!$A$6:$A$200,B257,Colaboradores!$F$6:$F$200,"")=1,Configuracoes!$B$7,VLOOKUP(B257,Colaboradores!$A$6:$F$200,6,FALSE)),0)&lt;0),"VERIFICAR","OK"),"VERIFICAR")))</f>
        <v/>
      </c>
      <c r="O257" s="6"/>
      <c r="P257" s="15" t="str">
        <f>IF(N257&lt;&gt;"OK","",MAX(0,I257-SUMIFS(Apontamentos!$M$6:$M$400,Apontamentos!$A$6:$A$400,A257,Apontamentos!$B$6:$B$400,B257)))</f>
        <v/>
      </c>
    </row>
    <row r="258">
      <c r="A258" s="9"/>
      <c r="B258" s="6"/>
      <c r="C258" s="10" t="str">
        <f>IF(B258="","",IFERROR(VLOOKUP(B258,Colaboradores!$A$6:$B$200,2,FALSE),""))</f>
        <v/>
      </c>
      <c r="D258" s="11"/>
      <c r="E258" s="11"/>
      <c r="F258" s="11"/>
      <c r="G258" s="11"/>
      <c r="H258" s="12" t="str">
        <f t="shared" si="1"/>
        <v/>
      </c>
      <c r="I258" s="12" t="str">
        <f t="shared" si="2"/>
        <v/>
      </c>
      <c r="J258" s="12" t="str">
        <f>IF(N258&lt;&gt;"OK","",IF(COUNTIFS(Colaboradores!$A$6:$A$200,B258,Colaboradores!$F$6:$F$200,"")=1,Configuracoes!$B$7,VLOOKUP(B258,Colaboradores!$A$6:$F$200,6,FALSE)))</f>
        <v/>
      </c>
      <c r="K258" s="12" t="str">
        <f t="shared" si="3"/>
        <v/>
      </c>
      <c r="L258" s="12" t="str">
        <f t="shared" si="4"/>
        <v/>
      </c>
      <c r="M258" s="12" t="str">
        <f t="shared" si="5"/>
        <v/>
      </c>
      <c r="N258" s="10" t="str">
        <f>IF(AND(A258="",B258="",D258="",E258="",F258="",G258=""),"",IF(OR(A258="",B258="",D258="",G258="",AND(E258="",F258&lt;&gt;""),AND(E258&lt;&gt;"",F258="")),"INCOMPLETO",IFERROR(IF(OR(NOT(ISNUMBER(A258)),A258&lt;=0,A258&lt;&gt;INT(A258),COUNTIF(Colaboradores!$A$6:$A$200,B258)&lt;&gt;1,C258="",COUNTIFS($A$6:$A$300,A258,$B$6:$B$300,B258)&lt;&gt;1,NOT(ISNUMBER(D258)),D258&lt;0,D258&gt;=1,NOT(ISNUMBER(G258)),G258&lt;0,G258&gt;=1,AND(E258&lt;&gt;"",OR(NOT(ISNUMBER(E258)),E258&lt;0,E258&gt;=1,NOT(ISNUMBER(F258)),F258&lt;0,F258&gt;=1,MOD(E258-D258,1)&gt;MOD(G258-D258,1),MOD(F258-D258,1)&gt;MOD(G258-D258,1),MOD(F258-D258,1)&lt;MOD(E258-D258,1))),NOT(ISNUMBER(IFERROR(IF(COUNTIFS(Colaboradores!$A$6:$A$200,B258,Colaboradores!$F$6:$F$200,"")=1,Configuracoes!$B$7,VLOOKUP(B258,Colaboradores!$A$6:$F$200,6,FALSE)),0))),IFERROR(IF(COUNTIFS(Colaboradores!$A$6:$A$200,B258,Colaboradores!$F$6:$F$200,"")=1,Configuracoes!$B$7,VLOOKUP(B258,Colaboradores!$A$6:$F$200,6,FALSE)),0)&lt;0),"VERIFICAR","OK"),"VERIFICAR")))</f>
        <v/>
      </c>
      <c r="O258" s="6"/>
      <c r="P258" s="15" t="str">
        <f>IF(N258&lt;&gt;"OK","",MAX(0,I258-SUMIFS(Apontamentos!$M$6:$M$400,Apontamentos!$A$6:$A$400,A258,Apontamentos!$B$6:$B$400,B258)))</f>
        <v/>
      </c>
    </row>
    <row r="259">
      <c r="A259" s="9"/>
      <c r="B259" s="6"/>
      <c r="C259" s="10" t="str">
        <f>IF(B259="","",IFERROR(VLOOKUP(B259,Colaboradores!$A$6:$B$200,2,FALSE),""))</f>
        <v/>
      </c>
      <c r="D259" s="11"/>
      <c r="E259" s="11"/>
      <c r="F259" s="11"/>
      <c r="G259" s="11"/>
      <c r="H259" s="12" t="str">
        <f t="shared" si="1"/>
        <v/>
      </c>
      <c r="I259" s="12" t="str">
        <f t="shared" si="2"/>
        <v/>
      </c>
      <c r="J259" s="12" t="str">
        <f>IF(N259&lt;&gt;"OK","",IF(COUNTIFS(Colaboradores!$A$6:$A$200,B259,Colaboradores!$F$6:$F$200,"")=1,Configuracoes!$B$7,VLOOKUP(B259,Colaboradores!$A$6:$F$200,6,FALSE)))</f>
        <v/>
      </c>
      <c r="K259" s="12" t="str">
        <f t="shared" si="3"/>
        <v/>
      </c>
      <c r="L259" s="12" t="str">
        <f t="shared" si="4"/>
        <v/>
      </c>
      <c r="M259" s="12" t="str">
        <f t="shared" si="5"/>
        <v/>
      </c>
      <c r="N259" s="10" t="str">
        <f>IF(AND(A259="",B259="",D259="",E259="",F259="",G259=""),"",IF(OR(A259="",B259="",D259="",G259="",AND(E259="",F259&lt;&gt;""),AND(E259&lt;&gt;"",F259="")),"INCOMPLETO",IFERROR(IF(OR(NOT(ISNUMBER(A259)),A259&lt;=0,A259&lt;&gt;INT(A259),COUNTIF(Colaboradores!$A$6:$A$200,B259)&lt;&gt;1,C259="",COUNTIFS($A$6:$A$300,A259,$B$6:$B$300,B259)&lt;&gt;1,NOT(ISNUMBER(D259)),D259&lt;0,D259&gt;=1,NOT(ISNUMBER(G259)),G259&lt;0,G259&gt;=1,AND(E259&lt;&gt;"",OR(NOT(ISNUMBER(E259)),E259&lt;0,E259&gt;=1,NOT(ISNUMBER(F259)),F259&lt;0,F259&gt;=1,MOD(E259-D259,1)&gt;MOD(G259-D259,1),MOD(F259-D259,1)&gt;MOD(G259-D259,1),MOD(F259-D259,1)&lt;MOD(E259-D259,1))),NOT(ISNUMBER(IFERROR(IF(COUNTIFS(Colaboradores!$A$6:$A$200,B259,Colaboradores!$F$6:$F$200,"")=1,Configuracoes!$B$7,VLOOKUP(B259,Colaboradores!$A$6:$F$200,6,FALSE)),0))),IFERROR(IF(COUNTIFS(Colaboradores!$A$6:$A$200,B259,Colaboradores!$F$6:$F$200,"")=1,Configuracoes!$B$7,VLOOKUP(B259,Colaboradores!$A$6:$F$200,6,FALSE)),0)&lt;0),"VERIFICAR","OK"),"VERIFICAR")))</f>
        <v/>
      </c>
      <c r="O259" s="6"/>
      <c r="P259" s="15" t="str">
        <f>IF(N259&lt;&gt;"OK","",MAX(0,I259-SUMIFS(Apontamentos!$M$6:$M$400,Apontamentos!$A$6:$A$400,A259,Apontamentos!$B$6:$B$400,B259)))</f>
        <v/>
      </c>
    </row>
    <row r="260">
      <c r="A260" s="9"/>
      <c r="B260" s="6"/>
      <c r="C260" s="10" t="str">
        <f>IF(B260="","",IFERROR(VLOOKUP(B260,Colaboradores!$A$6:$B$200,2,FALSE),""))</f>
        <v/>
      </c>
      <c r="D260" s="11"/>
      <c r="E260" s="11"/>
      <c r="F260" s="11"/>
      <c r="G260" s="11"/>
      <c r="H260" s="12" t="str">
        <f t="shared" si="1"/>
        <v/>
      </c>
      <c r="I260" s="12" t="str">
        <f t="shared" si="2"/>
        <v/>
      </c>
      <c r="J260" s="12" t="str">
        <f>IF(N260&lt;&gt;"OK","",IF(COUNTIFS(Colaboradores!$A$6:$A$200,B260,Colaboradores!$F$6:$F$200,"")=1,Configuracoes!$B$7,VLOOKUP(B260,Colaboradores!$A$6:$F$200,6,FALSE)))</f>
        <v/>
      </c>
      <c r="K260" s="12" t="str">
        <f t="shared" si="3"/>
        <v/>
      </c>
      <c r="L260" s="12" t="str">
        <f t="shared" si="4"/>
        <v/>
      </c>
      <c r="M260" s="12" t="str">
        <f t="shared" si="5"/>
        <v/>
      </c>
      <c r="N260" s="10" t="str">
        <f>IF(AND(A260="",B260="",D260="",E260="",F260="",G260=""),"",IF(OR(A260="",B260="",D260="",G260="",AND(E260="",F260&lt;&gt;""),AND(E260&lt;&gt;"",F260="")),"INCOMPLETO",IFERROR(IF(OR(NOT(ISNUMBER(A260)),A260&lt;=0,A260&lt;&gt;INT(A260),COUNTIF(Colaboradores!$A$6:$A$200,B260)&lt;&gt;1,C260="",COUNTIFS($A$6:$A$300,A260,$B$6:$B$300,B260)&lt;&gt;1,NOT(ISNUMBER(D260)),D260&lt;0,D260&gt;=1,NOT(ISNUMBER(G260)),G260&lt;0,G260&gt;=1,AND(E260&lt;&gt;"",OR(NOT(ISNUMBER(E260)),E260&lt;0,E260&gt;=1,NOT(ISNUMBER(F260)),F260&lt;0,F260&gt;=1,MOD(E260-D260,1)&gt;MOD(G260-D260,1),MOD(F260-D260,1)&gt;MOD(G260-D260,1),MOD(F260-D260,1)&lt;MOD(E260-D260,1))),NOT(ISNUMBER(IFERROR(IF(COUNTIFS(Colaboradores!$A$6:$A$200,B260,Colaboradores!$F$6:$F$200,"")=1,Configuracoes!$B$7,VLOOKUP(B260,Colaboradores!$A$6:$F$200,6,FALSE)),0))),IFERROR(IF(COUNTIFS(Colaboradores!$A$6:$A$200,B260,Colaboradores!$F$6:$F$200,"")=1,Configuracoes!$B$7,VLOOKUP(B260,Colaboradores!$A$6:$F$200,6,FALSE)),0)&lt;0),"VERIFICAR","OK"),"VERIFICAR")))</f>
        <v/>
      </c>
      <c r="O260" s="6"/>
      <c r="P260" s="15" t="str">
        <f>IF(N260&lt;&gt;"OK","",MAX(0,I260-SUMIFS(Apontamentos!$M$6:$M$400,Apontamentos!$A$6:$A$400,A260,Apontamentos!$B$6:$B$400,B260)))</f>
        <v/>
      </c>
    </row>
    <row r="261">
      <c r="A261" s="9"/>
      <c r="B261" s="6"/>
      <c r="C261" s="10" t="str">
        <f>IF(B261="","",IFERROR(VLOOKUP(B261,Colaboradores!$A$6:$B$200,2,FALSE),""))</f>
        <v/>
      </c>
      <c r="D261" s="11"/>
      <c r="E261" s="11"/>
      <c r="F261" s="11"/>
      <c r="G261" s="11"/>
      <c r="H261" s="12" t="str">
        <f t="shared" si="1"/>
        <v/>
      </c>
      <c r="I261" s="12" t="str">
        <f t="shared" si="2"/>
        <v/>
      </c>
      <c r="J261" s="12" t="str">
        <f>IF(N261&lt;&gt;"OK","",IF(COUNTIFS(Colaboradores!$A$6:$A$200,B261,Colaboradores!$F$6:$F$200,"")=1,Configuracoes!$B$7,VLOOKUP(B261,Colaboradores!$A$6:$F$200,6,FALSE)))</f>
        <v/>
      </c>
      <c r="K261" s="12" t="str">
        <f t="shared" si="3"/>
        <v/>
      </c>
      <c r="L261" s="12" t="str">
        <f t="shared" si="4"/>
        <v/>
      </c>
      <c r="M261" s="12" t="str">
        <f t="shared" si="5"/>
        <v/>
      </c>
      <c r="N261" s="10" t="str">
        <f>IF(AND(A261="",B261="",D261="",E261="",F261="",G261=""),"",IF(OR(A261="",B261="",D261="",G261="",AND(E261="",F261&lt;&gt;""),AND(E261&lt;&gt;"",F261="")),"INCOMPLETO",IFERROR(IF(OR(NOT(ISNUMBER(A261)),A261&lt;=0,A261&lt;&gt;INT(A261),COUNTIF(Colaboradores!$A$6:$A$200,B261)&lt;&gt;1,C261="",COUNTIFS($A$6:$A$300,A261,$B$6:$B$300,B261)&lt;&gt;1,NOT(ISNUMBER(D261)),D261&lt;0,D261&gt;=1,NOT(ISNUMBER(G261)),G261&lt;0,G261&gt;=1,AND(E261&lt;&gt;"",OR(NOT(ISNUMBER(E261)),E261&lt;0,E261&gt;=1,NOT(ISNUMBER(F261)),F261&lt;0,F261&gt;=1,MOD(E261-D261,1)&gt;MOD(G261-D261,1),MOD(F261-D261,1)&gt;MOD(G261-D261,1),MOD(F261-D261,1)&lt;MOD(E261-D261,1))),NOT(ISNUMBER(IFERROR(IF(COUNTIFS(Colaboradores!$A$6:$A$200,B261,Colaboradores!$F$6:$F$200,"")=1,Configuracoes!$B$7,VLOOKUP(B261,Colaboradores!$A$6:$F$200,6,FALSE)),0))),IFERROR(IF(COUNTIFS(Colaboradores!$A$6:$A$200,B261,Colaboradores!$F$6:$F$200,"")=1,Configuracoes!$B$7,VLOOKUP(B261,Colaboradores!$A$6:$F$200,6,FALSE)),0)&lt;0),"VERIFICAR","OK"),"VERIFICAR")))</f>
        <v/>
      </c>
      <c r="O261" s="6"/>
      <c r="P261" s="15" t="str">
        <f>IF(N261&lt;&gt;"OK","",MAX(0,I261-SUMIFS(Apontamentos!$M$6:$M$400,Apontamentos!$A$6:$A$400,A261,Apontamentos!$B$6:$B$400,B261)))</f>
        <v/>
      </c>
    </row>
    <row r="262">
      <c r="A262" s="9"/>
      <c r="B262" s="6"/>
      <c r="C262" s="10" t="str">
        <f>IF(B262="","",IFERROR(VLOOKUP(B262,Colaboradores!$A$6:$B$200,2,FALSE),""))</f>
        <v/>
      </c>
      <c r="D262" s="11"/>
      <c r="E262" s="11"/>
      <c r="F262" s="11"/>
      <c r="G262" s="11"/>
      <c r="H262" s="12" t="str">
        <f t="shared" si="1"/>
        <v/>
      </c>
      <c r="I262" s="12" t="str">
        <f t="shared" si="2"/>
        <v/>
      </c>
      <c r="J262" s="12" t="str">
        <f>IF(N262&lt;&gt;"OK","",IF(COUNTIFS(Colaboradores!$A$6:$A$200,B262,Colaboradores!$F$6:$F$200,"")=1,Configuracoes!$B$7,VLOOKUP(B262,Colaboradores!$A$6:$F$200,6,FALSE)))</f>
        <v/>
      </c>
      <c r="K262" s="12" t="str">
        <f t="shared" si="3"/>
        <v/>
      </c>
      <c r="L262" s="12" t="str">
        <f t="shared" si="4"/>
        <v/>
      </c>
      <c r="M262" s="12" t="str">
        <f t="shared" si="5"/>
        <v/>
      </c>
      <c r="N262" s="10" t="str">
        <f>IF(AND(A262="",B262="",D262="",E262="",F262="",G262=""),"",IF(OR(A262="",B262="",D262="",G262="",AND(E262="",F262&lt;&gt;""),AND(E262&lt;&gt;"",F262="")),"INCOMPLETO",IFERROR(IF(OR(NOT(ISNUMBER(A262)),A262&lt;=0,A262&lt;&gt;INT(A262),COUNTIF(Colaboradores!$A$6:$A$200,B262)&lt;&gt;1,C262="",COUNTIFS($A$6:$A$300,A262,$B$6:$B$300,B262)&lt;&gt;1,NOT(ISNUMBER(D262)),D262&lt;0,D262&gt;=1,NOT(ISNUMBER(G262)),G262&lt;0,G262&gt;=1,AND(E262&lt;&gt;"",OR(NOT(ISNUMBER(E262)),E262&lt;0,E262&gt;=1,NOT(ISNUMBER(F262)),F262&lt;0,F262&gt;=1,MOD(E262-D262,1)&gt;MOD(G262-D262,1),MOD(F262-D262,1)&gt;MOD(G262-D262,1),MOD(F262-D262,1)&lt;MOD(E262-D262,1))),NOT(ISNUMBER(IFERROR(IF(COUNTIFS(Colaboradores!$A$6:$A$200,B262,Colaboradores!$F$6:$F$200,"")=1,Configuracoes!$B$7,VLOOKUP(B262,Colaboradores!$A$6:$F$200,6,FALSE)),0))),IFERROR(IF(COUNTIFS(Colaboradores!$A$6:$A$200,B262,Colaboradores!$F$6:$F$200,"")=1,Configuracoes!$B$7,VLOOKUP(B262,Colaboradores!$A$6:$F$200,6,FALSE)),0)&lt;0),"VERIFICAR","OK"),"VERIFICAR")))</f>
        <v/>
      </c>
      <c r="O262" s="6"/>
      <c r="P262" s="15" t="str">
        <f>IF(N262&lt;&gt;"OK","",MAX(0,I262-SUMIFS(Apontamentos!$M$6:$M$400,Apontamentos!$A$6:$A$400,A262,Apontamentos!$B$6:$B$400,B262)))</f>
        <v/>
      </c>
    </row>
    <row r="263">
      <c r="A263" s="9"/>
      <c r="B263" s="6"/>
      <c r="C263" s="10" t="str">
        <f>IF(B263="","",IFERROR(VLOOKUP(B263,Colaboradores!$A$6:$B$200,2,FALSE),""))</f>
        <v/>
      </c>
      <c r="D263" s="11"/>
      <c r="E263" s="11"/>
      <c r="F263" s="11"/>
      <c r="G263" s="11"/>
      <c r="H263" s="12" t="str">
        <f t="shared" si="1"/>
        <v/>
      </c>
      <c r="I263" s="12" t="str">
        <f t="shared" si="2"/>
        <v/>
      </c>
      <c r="J263" s="12" t="str">
        <f>IF(N263&lt;&gt;"OK","",IF(COUNTIFS(Colaboradores!$A$6:$A$200,B263,Colaboradores!$F$6:$F$200,"")=1,Configuracoes!$B$7,VLOOKUP(B263,Colaboradores!$A$6:$F$200,6,FALSE)))</f>
        <v/>
      </c>
      <c r="K263" s="12" t="str">
        <f t="shared" si="3"/>
        <v/>
      </c>
      <c r="L263" s="12" t="str">
        <f t="shared" si="4"/>
        <v/>
      </c>
      <c r="M263" s="12" t="str">
        <f t="shared" si="5"/>
        <v/>
      </c>
      <c r="N263" s="10" t="str">
        <f>IF(AND(A263="",B263="",D263="",E263="",F263="",G263=""),"",IF(OR(A263="",B263="",D263="",G263="",AND(E263="",F263&lt;&gt;""),AND(E263&lt;&gt;"",F263="")),"INCOMPLETO",IFERROR(IF(OR(NOT(ISNUMBER(A263)),A263&lt;=0,A263&lt;&gt;INT(A263),COUNTIF(Colaboradores!$A$6:$A$200,B263)&lt;&gt;1,C263="",COUNTIFS($A$6:$A$300,A263,$B$6:$B$300,B263)&lt;&gt;1,NOT(ISNUMBER(D263)),D263&lt;0,D263&gt;=1,NOT(ISNUMBER(G263)),G263&lt;0,G263&gt;=1,AND(E263&lt;&gt;"",OR(NOT(ISNUMBER(E263)),E263&lt;0,E263&gt;=1,NOT(ISNUMBER(F263)),F263&lt;0,F263&gt;=1,MOD(E263-D263,1)&gt;MOD(G263-D263,1),MOD(F263-D263,1)&gt;MOD(G263-D263,1),MOD(F263-D263,1)&lt;MOD(E263-D263,1))),NOT(ISNUMBER(IFERROR(IF(COUNTIFS(Colaboradores!$A$6:$A$200,B263,Colaboradores!$F$6:$F$200,"")=1,Configuracoes!$B$7,VLOOKUP(B263,Colaboradores!$A$6:$F$200,6,FALSE)),0))),IFERROR(IF(COUNTIFS(Colaboradores!$A$6:$A$200,B263,Colaboradores!$F$6:$F$200,"")=1,Configuracoes!$B$7,VLOOKUP(B263,Colaboradores!$A$6:$F$200,6,FALSE)),0)&lt;0),"VERIFICAR","OK"),"VERIFICAR")))</f>
        <v/>
      </c>
      <c r="O263" s="6"/>
      <c r="P263" s="15" t="str">
        <f>IF(N263&lt;&gt;"OK","",MAX(0,I263-SUMIFS(Apontamentos!$M$6:$M$400,Apontamentos!$A$6:$A$400,A263,Apontamentos!$B$6:$B$400,B263)))</f>
        <v/>
      </c>
    </row>
    <row r="264">
      <c r="A264" s="9"/>
      <c r="B264" s="6"/>
      <c r="C264" s="10" t="str">
        <f>IF(B264="","",IFERROR(VLOOKUP(B264,Colaboradores!$A$6:$B$200,2,FALSE),""))</f>
        <v/>
      </c>
      <c r="D264" s="11"/>
      <c r="E264" s="11"/>
      <c r="F264" s="11"/>
      <c r="G264" s="11"/>
      <c r="H264" s="12" t="str">
        <f t="shared" si="1"/>
        <v/>
      </c>
      <c r="I264" s="12" t="str">
        <f t="shared" si="2"/>
        <v/>
      </c>
      <c r="J264" s="12" t="str">
        <f>IF(N264&lt;&gt;"OK","",IF(COUNTIFS(Colaboradores!$A$6:$A$200,B264,Colaboradores!$F$6:$F$200,"")=1,Configuracoes!$B$7,VLOOKUP(B264,Colaboradores!$A$6:$F$200,6,FALSE)))</f>
        <v/>
      </c>
      <c r="K264" s="12" t="str">
        <f t="shared" si="3"/>
        <v/>
      </c>
      <c r="L264" s="12" t="str">
        <f t="shared" si="4"/>
        <v/>
      </c>
      <c r="M264" s="12" t="str">
        <f t="shared" si="5"/>
        <v/>
      </c>
      <c r="N264" s="10" t="str">
        <f>IF(AND(A264="",B264="",D264="",E264="",F264="",G264=""),"",IF(OR(A264="",B264="",D264="",G264="",AND(E264="",F264&lt;&gt;""),AND(E264&lt;&gt;"",F264="")),"INCOMPLETO",IFERROR(IF(OR(NOT(ISNUMBER(A264)),A264&lt;=0,A264&lt;&gt;INT(A264),COUNTIF(Colaboradores!$A$6:$A$200,B264)&lt;&gt;1,C264="",COUNTIFS($A$6:$A$300,A264,$B$6:$B$300,B264)&lt;&gt;1,NOT(ISNUMBER(D264)),D264&lt;0,D264&gt;=1,NOT(ISNUMBER(G264)),G264&lt;0,G264&gt;=1,AND(E264&lt;&gt;"",OR(NOT(ISNUMBER(E264)),E264&lt;0,E264&gt;=1,NOT(ISNUMBER(F264)),F264&lt;0,F264&gt;=1,MOD(E264-D264,1)&gt;MOD(G264-D264,1),MOD(F264-D264,1)&gt;MOD(G264-D264,1),MOD(F264-D264,1)&lt;MOD(E264-D264,1))),NOT(ISNUMBER(IFERROR(IF(COUNTIFS(Colaboradores!$A$6:$A$200,B264,Colaboradores!$F$6:$F$200,"")=1,Configuracoes!$B$7,VLOOKUP(B264,Colaboradores!$A$6:$F$200,6,FALSE)),0))),IFERROR(IF(COUNTIFS(Colaboradores!$A$6:$A$200,B264,Colaboradores!$F$6:$F$200,"")=1,Configuracoes!$B$7,VLOOKUP(B264,Colaboradores!$A$6:$F$200,6,FALSE)),0)&lt;0),"VERIFICAR","OK"),"VERIFICAR")))</f>
        <v/>
      </c>
      <c r="O264" s="6"/>
      <c r="P264" s="15" t="str">
        <f>IF(N264&lt;&gt;"OK","",MAX(0,I264-SUMIFS(Apontamentos!$M$6:$M$400,Apontamentos!$A$6:$A$400,A264,Apontamentos!$B$6:$B$400,B264)))</f>
        <v/>
      </c>
    </row>
    <row r="265">
      <c r="A265" s="9"/>
      <c r="B265" s="6"/>
      <c r="C265" s="10" t="str">
        <f>IF(B265="","",IFERROR(VLOOKUP(B265,Colaboradores!$A$6:$B$200,2,FALSE),""))</f>
        <v/>
      </c>
      <c r="D265" s="11"/>
      <c r="E265" s="11"/>
      <c r="F265" s="11"/>
      <c r="G265" s="11"/>
      <c r="H265" s="12" t="str">
        <f t="shared" si="1"/>
        <v/>
      </c>
      <c r="I265" s="12" t="str">
        <f t="shared" si="2"/>
        <v/>
      </c>
      <c r="J265" s="12" t="str">
        <f>IF(N265&lt;&gt;"OK","",IF(COUNTIFS(Colaboradores!$A$6:$A$200,B265,Colaboradores!$F$6:$F$200,"")=1,Configuracoes!$B$7,VLOOKUP(B265,Colaboradores!$A$6:$F$200,6,FALSE)))</f>
        <v/>
      </c>
      <c r="K265" s="12" t="str">
        <f t="shared" si="3"/>
        <v/>
      </c>
      <c r="L265" s="12" t="str">
        <f t="shared" si="4"/>
        <v/>
      </c>
      <c r="M265" s="12" t="str">
        <f t="shared" si="5"/>
        <v/>
      </c>
      <c r="N265" s="10" t="str">
        <f>IF(AND(A265="",B265="",D265="",E265="",F265="",G265=""),"",IF(OR(A265="",B265="",D265="",G265="",AND(E265="",F265&lt;&gt;""),AND(E265&lt;&gt;"",F265="")),"INCOMPLETO",IFERROR(IF(OR(NOT(ISNUMBER(A265)),A265&lt;=0,A265&lt;&gt;INT(A265),COUNTIF(Colaboradores!$A$6:$A$200,B265)&lt;&gt;1,C265="",COUNTIFS($A$6:$A$300,A265,$B$6:$B$300,B265)&lt;&gt;1,NOT(ISNUMBER(D265)),D265&lt;0,D265&gt;=1,NOT(ISNUMBER(G265)),G265&lt;0,G265&gt;=1,AND(E265&lt;&gt;"",OR(NOT(ISNUMBER(E265)),E265&lt;0,E265&gt;=1,NOT(ISNUMBER(F265)),F265&lt;0,F265&gt;=1,MOD(E265-D265,1)&gt;MOD(G265-D265,1),MOD(F265-D265,1)&gt;MOD(G265-D265,1),MOD(F265-D265,1)&lt;MOD(E265-D265,1))),NOT(ISNUMBER(IFERROR(IF(COUNTIFS(Colaboradores!$A$6:$A$200,B265,Colaboradores!$F$6:$F$200,"")=1,Configuracoes!$B$7,VLOOKUP(B265,Colaboradores!$A$6:$F$200,6,FALSE)),0))),IFERROR(IF(COUNTIFS(Colaboradores!$A$6:$A$200,B265,Colaboradores!$F$6:$F$200,"")=1,Configuracoes!$B$7,VLOOKUP(B265,Colaboradores!$A$6:$F$200,6,FALSE)),0)&lt;0),"VERIFICAR","OK"),"VERIFICAR")))</f>
        <v/>
      </c>
      <c r="O265" s="6"/>
      <c r="P265" s="15" t="str">
        <f>IF(N265&lt;&gt;"OK","",MAX(0,I265-SUMIFS(Apontamentos!$M$6:$M$400,Apontamentos!$A$6:$A$400,A265,Apontamentos!$B$6:$B$400,B265)))</f>
        <v/>
      </c>
    </row>
    <row r="266">
      <c r="A266" s="9"/>
      <c r="B266" s="6"/>
      <c r="C266" s="10" t="str">
        <f>IF(B266="","",IFERROR(VLOOKUP(B266,Colaboradores!$A$6:$B$200,2,FALSE),""))</f>
        <v/>
      </c>
      <c r="D266" s="11"/>
      <c r="E266" s="11"/>
      <c r="F266" s="11"/>
      <c r="G266" s="11"/>
      <c r="H266" s="12" t="str">
        <f t="shared" si="1"/>
        <v/>
      </c>
      <c r="I266" s="12" t="str">
        <f t="shared" si="2"/>
        <v/>
      </c>
      <c r="J266" s="12" t="str">
        <f>IF(N266&lt;&gt;"OK","",IF(COUNTIFS(Colaboradores!$A$6:$A$200,B266,Colaboradores!$F$6:$F$200,"")=1,Configuracoes!$B$7,VLOOKUP(B266,Colaboradores!$A$6:$F$200,6,FALSE)))</f>
        <v/>
      </c>
      <c r="K266" s="12" t="str">
        <f t="shared" si="3"/>
        <v/>
      </c>
      <c r="L266" s="12" t="str">
        <f t="shared" si="4"/>
        <v/>
      </c>
      <c r="M266" s="12" t="str">
        <f t="shared" si="5"/>
        <v/>
      </c>
      <c r="N266" s="10" t="str">
        <f>IF(AND(A266="",B266="",D266="",E266="",F266="",G266=""),"",IF(OR(A266="",B266="",D266="",G266="",AND(E266="",F266&lt;&gt;""),AND(E266&lt;&gt;"",F266="")),"INCOMPLETO",IFERROR(IF(OR(NOT(ISNUMBER(A266)),A266&lt;=0,A266&lt;&gt;INT(A266),COUNTIF(Colaboradores!$A$6:$A$200,B266)&lt;&gt;1,C266="",COUNTIFS($A$6:$A$300,A266,$B$6:$B$300,B266)&lt;&gt;1,NOT(ISNUMBER(D266)),D266&lt;0,D266&gt;=1,NOT(ISNUMBER(G266)),G266&lt;0,G266&gt;=1,AND(E266&lt;&gt;"",OR(NOT(ISNUMBER(E266)),E266&lt;0,E266&gt;=1,NOT(ISNUMBER(F266)),F266&lt;0,F266&gt;=1,MOD(E266-D266,1)&gt;MOD(G266-D266,1),MOD(F266-D266,1)&gt;MOD(G266-D266,1),MOD(F266-D266,1)&lt;MOD(E266-D266,1))),NOT(ISNUMBER(IFERROR(IF(COUNTIFS(Colaboradores!$A$6:$A$200,B266,Colaboradores!$F$6:$F$200,"")=1,Configuracoes!$B$7,VLOOKUP(B266,Colaboradores!$A$6:$F$200,6,FALSE)),0))),IFERROR(IF(COUNTIFS(Colaboradores!$A$6:$A$200,B266,Colaboradores!$F$6:$F$200,"")=1,Configuracoes!$B$7,VLOOKUP(B266,Colaboradores!$A$6:$F$200,6,FALSE)),0)&lt;0),"VERIFICAR","OK"),"VERIFICAR")))</f>
        <v/>
      </c>
      <c r="O266" s="6"/>
      <c r="P266" s="15" t="str">
        <f>IF(N266&lt;&gt;"OK","",MAX(0,I266-SUMIFS(Apontamentos!$M$6:$M$400,Apontamentos!$A$6:$A$400,A266,Apontamentos!$B$6:$B$400,B266)))</f>
        <v/>
      </c>
    </row>
    <row r="267">
      <c r="A267" s="9"/>
      <c r="B267" s="6"/>
      <c r="C267" s="10" t="str">
        <f>IF(B267="","",IFERROR(VLOOKUP(B267,Colaboradores!$A$6:$B$200,2,FALSE),""))</f>
        <v/>
      </c>
      <c r="D267" s="11"/>
      <c r="E267" s="11"/>
      <c r="F267" s="11"/>
      <c r="G267" s="11"/>
      <c r="H267" s="12" t="str">
        <f t="shared" si="1"/>
        <v/>
      </c>
      <c r="I267" s="12" t="str">
        <f t="shared" si="2"/>
        <v/>
      </c>
      <c r="J267" s="12" t="str">
        <f>IF(N267&lt;&gt;"OK","",IF(COUNTIFS(Colaboradores!$A$6:$A$200,B267,Colaboradores!$F$6:$F$200,"")=1,Configuracoes!$B$7,VLOOKUP(B267,Colaboradores!$A$6:$F$200,6,FALSE)))</f>
        <v/>
      </c>
      <c r="K267" s="12" t="str">
        <f t="shared" si="3"/>
        <v/>
      </c>
      <c r="L267" s="12" t="str">
        <f t="shared" si="4"/>
        <v/>
      </c>
      <c r="M267" s="12" t="str">
        <f t="shared" si="5"/>
        <v/>
      </c>
      <c r="N267" s="10" t="str">
        <f>IF(AND(A267="",B267="",D267="",E267="",F267="",G267=""),"",IF(OR(A267="",B267="",D267="",G267="",AND(E267="",F267&lt;&gt;""),AND(E267&lt;&gt;"",F267="")),"INCOMPLETO",IFERROR(IF(OR(NOT(ISNUMBER(A267)),A267&lt;=0,A267&lt;&gt;INT(A267),COUNTIF(Colaboradores!$A$6:$A$200,B267)&lt;&gt;1,C267="",COUNTIFS($A$6:$A$300,A267,$B$6:$B$300,B267)&lt;&gt;1,NOT(ISNUMBER(D267)),D267&lt;0,D267&gt;=1,NOT(ISNUMBER(G267)),G267&lt;0,G267&gt;=1,AND(E267&lt;&gt;"",OR(NOT(ISNUMBER(E267)),E267&lt;0,E267&gt;=1,NOT(ISNUMBER(F267)),F267&lt;0,F267&gt;=1,MOD(E267-D267,1)&gt;MOD(G267-D267,1),MOD(F267-D267,1)&gt;MOD(G267-D267,1),MOD(F267-D267,1)&lt;MOD(E267-D267,1))),NOT(ISNUMBER(IFERROR(IF(COUNTIFS(Colaboradores!$A$6:$A$200,B267,Colaboradores!$F$6:$F$200,"")=1,Configuracoes!$B$7,VLOOKUP(B267,Colaboradores!$A$6:$F$200,6,FALSE)),0))),IFERROR(IF(COUNTIFS(Colaboradores!$A$6:$A$200,B267,Colaboradores!$F$6:$F$200,"")=1,Configuracoes!$B$7,VLOOKUP(B267,Colaboradores!$A$6:$F$200,6,FALSE)),0)&lt;0),"VERIFICAR","OK"),"VERIFICAR")))</f>
        <v/>
      </c>
      <c r="O267" s="6"/>
      <c r="P267" s="15" t="str">
        <f>IF(N267&lt;&gt;"OK","",MAX(0,I267-SUMIFS(Apontamentos!$M$6:$M$400,Apontamentos!$A$6:$A$400,A267,Apontamentos!$B$6:$B$400,B267)))</f>
        <v/>
      </c>
    </row>
    <row r="268">
      <c r="A268" s="9"/>
      <c r="B268" s="6"/>
      <c r="C268" s="10" t="str">
        <f>IF(B268="","",IFERROR(VLOOKUP(B268,Colaboradores!$A$6:$B$200,2,FALSE),""))</f>
        <v/>
      </c>
      <c r="D268" s="11"/>
      <c r="E268" s="11"/>
      <c r="F268" s="11"/>
      <c r="G268" s="11"/>
      <c r="H268" s="12" t="str">
        <f t="shared" si="1"/>
        <v/>
      </c>
      <c r="I268" s="12" t="str">
        <f t="shared" si="2"/>
        <v/>
      </c>
      <c r="J268" s="12" t="str">
        <f>IF(N268&lt;&gt;"OK","",IF(COUNTIFS(Colaboradores!$A$6:$A$200,B268,Colaboradores!$F$6:$F$200,"")=1,Configuracoes!$B$7,VLOOKUP(B268,Colaboradores!$A$6:$F$200,6,FALSE)))</f>
        <v/>
      </c>
      <c r="K268" s="12" t="str">
        <f t="shared" si="3"/>
        <v/>
      </c>
      <c r="L268" s="12" t="str">
        <f t="shared" si="4"/>
        <v/>
      </c>
      <c r="M268" s="12" t="str">
        <f t="shared" si="5"/>
        <v/>
      </c>
      <c r="N268" s="10" t="str">
        <f>IF(AND(A268="",B268="",D268="",E268="",F268="",G268=""),"",IF(OR(A268="",B268="",D268="",G268="",AND(E268="",F268&lt;&gt;""),AND(E268&lt;&gt;"",F268="")),"INCOMPLETO",IFERROR(IF(OR(NOT(ISNUMBER(A268)),A268&lt;=0,A268&lt;&gt;INT(A268),COUNTIF(Colaboradores!$A$6:$A$200,B268)&lt;&gt;1,C268="",COUNTIFS($A$6:$A$300,A268,$B$6:$B$300,B268)&lt;&gt;1,NOT(ISNUMBER(D268)),D268&lt;0,D268&gt;=1,NOT(ISNUMBER(G268)),G268&lt;0,G268&gt;=1,AND(E268&lt;&gt;"",OR(NOT(ISNUMBER(E268)),E268&lt;0,E268&gt;=1,NOT(ISNUMBER(F268)),F268&lt;0,F268&gt;=1,MOD(E268-D268,1)&gt;MOD(G268-D268,1),MOD(F268-D268,1)&gt;MOD(G268-D268,1),MOD(F268-D268,1)&lt;MOD(E268-D268,1))),NOT(ISNUMBER(IFERROR(IF(COUNTIFS(Colaboradores!$A$6:$A$200,B268,Colaboradores!$F$6:$F$200,"")=1,Configuracoes!$B$7,VLOOKUP(B268,Colaboradores!$A$6:$F$200,6,FALSE)),0))),IFERROR(IF(COUNTIFS(Colaboradores!$A$6:$A$200,B268,Colaboradores!$F$6:$F$200,"")=1,Configuracoes!$B$7,VLOOKUP(B268,Colaboradores!$A$6:$F$200,6,FALSE)),0)&lt;0),"VERIFICAR","OK"),"VERIFICAR")))</f>
        <v/>
      </c>
      <c r="O268" s="6"/>
      <c r="P268" s="15" t="str">
        <f>IF(N268&lt;&gt;"OK","",MAX(0,I268-SUMIFS(Apontamentos!$M$6:$M$400,Apontamentos!$A$6:$A$400,A268,Apontamentos!$B$6:$B$400,B268)))</f>
        <v/>
      </c>
    </row>
    <row r="269">
      <c r="A269" s="9"/>
      <c r="B269" s="6"/>
      <c r="C269" s="10" t="str">
        <f>IF(B269="","",IFERROR(VLOOKUP(B269,Colaboradores!$A$6:$B$200,2,FALSE),""))</f>
        <v/>
      </c>
      <c r="D269" s="11"/>
      <c r="E269" s="11"/>
      <c r="F269" s="11"/>
      <c r="G269" s="11"/>
      <c r="H269" s="12" t="str">
        <f t="shared" si="1"/>
        <v/>
      </c>
      <c r="I269" s="12" t="str">
        <f t="shared" si="2"/>
        <v/>
      </c>
      <c r="J269" s="12" t="str">
        <f>IF(N269&lt;&gt;"OK","",IF(COUNTIFS(Colaboradores!$A$6:$A$200,B269,Colaboradores!$F$6:$F$200,"")=1,Configuracoes!$B$7,VLOOKUP(B269,Colaboradores!$A$6:$F$200,6,FALSE)))</f>
        <v/>
      </c>
      <c r="K269" s="12" t="str">
        <f t="shared" si="3"/>
        <v/>
      </c>
      <c r="L269" s="12" t="str">
        <f t="shared" si="4"/>
        <v/>
      </c>
      <c r="M269" s="12" t="str">
        <f t="shared" si="5"/>
        <v/>
      </c>
      <c r="N269" s="10" t="str">
        <f>IF(AND(A269="",B269="",D269="",E269="",F269="",G269=""),"",IF(OR(A269="",B269="",D269="",G269="",AND(E269="",F269&lt;&gt;""),AND(E269&lt;&gt;"",F269="")),"INCOMPLETO",IFERROR(IF(OR(NOT(ISNUMBER(A269)),A269&lt;=0,A269&lt;&gt;INT(A269),COUNTIF(Colaboradores!$A$6:$A$200,B269)&lt;&gt;1,C269="",COUNTIFS($A$6:$A$300,A269,$B$6:$B$300,B269)&lt;&gt;1,NOT(ISNUMBER(D269)),D269&lt;0,D269&gt;=1,NOT(ISNUMBER(G269)),G269&lt;0,G269&gt;=1,AND(E269&lt;&gt;"",OR(NOT(ISNUMBER(E269)),E269&lt;0,E269&gt;=1,NOT(ISNUMBER(F269)),F269&lt;0,F269&gt;=1,MOD(E269-D269,1)&gt;MOD(G269-D269,1),MOD(F269-D269,1)&gt;MOD(G269-D269,1),MOD(F269-D269,1)&lt;MOD(E269-D269,1))),NOT(ISNUMBER(IFERROR(IF(COUNTIFS(Colaboradores!$A$6:$A$200,B269,Colaboradores!$F$6:$F$200,"")=1,Configuracoes!$B$7,VLOOKUP(B269,Colaboradores!$A$6:$F$200,6,FALSE)),0))),IFERROR(IF(COUNTIFS(Colaboradores!$A$6:$A$200,B269,Colaboradores!$F$6:$F$200,"")=1,Configuracoes!$B$7,VLOOKUP(B269,Colaboradores!$A$6:$F$200,6,FALSE)),0)&lt;0),"VERIFICAR","OK"),"VERIFICAR")))</f>
        <v/>
      </c>
      <c r="O269" s="6"/>
      <c r="P269" s="15" t="str">
        <f>IF(N269&lt;&gt;"OK","",MAX(0,I269-SUMIFS(Apontamentos!$M$6:$M$400,Apontamentos!$A$6:$A$400,A269,Apontamentos!$B$6:$B$400,B269)))</f>
        <v/>
      </c>
    </row>
    <row r="270">
      <c r="A270" s="9"/>
      <c r="B270" s="6"/>
      <c r="C270" s="10" t="str">
        <f>IF(B270="","",IFERROR(VLOOKUP(B270,Colaboradores!$A$6:$B$200,2,FALSE),""))</f>
        <v/>
      </c>
      <c r="D270" s="11"/>
      <c r="E270" s="11"/>
      <c r="F270" s="11"/>
      <c r="G270" s="11"/>
      <c r="H270" s="12" t="str">
        <f t="shared" si="1"/>
        <v/>
      </c>
      <c r="I270" s="12" t="str">
        <f t="shared" si="2"/>
        <v/>
      </c>
      <c r="J270" s="12" t="str">
        <f>IF(N270&lt;&gt;"OK","",IF(COUNTIFS(Colaboradores!$A$6:$A$200,B270,Colaboradores!$F$6:$F$200,"")=1,Configuracoes!$B$7,VLOOKUP(B270,Colaboradores!$A$6:$F$200,6,FALSE)))</f>
        <v/>
      </c>
      <c r="K270" s="12" t="str">
        <f t="shared" si="3"/>
        <v/>
      </c>
      <c r="L270" s="12" t="str">
        <f t="shared" si="4"/>
        <v/>
      </c>
      <c r="M270" s="12" t="str">
        <f t="shared" si="5"/>
        <v/>
      </c>
      <c r="N270" s="10" t="str">
        <f>IF(AND(A270="",B270="",D270="",E270="",F270="",G270=""),"",IF(OR(A270="",B270="",D270="",G270="",AND(E270="",F270&lt;&gt;""),AND(E270&lt;&gt;"",F270="")),"INCOMPLETO",IFERROR(IF(OR(NOT(ISNUMBER(A270)),A270&lt;=0,A270&lt;&gt;INT(A270),COUNTIF(Colaboradores!$A$6:$A$200,B270)&lt;&gt;1,C270="",COUNTIFS($A$6:$A$300,A270,$B$6:$B$300,B270)&lt;&gt;1,NOT(ISNUMBER(D270)),D270&lt;0,D270&gt;=1,NOT(ISNUMBER(G270)),G270&lt;0,G270&gt;=1,AND(E270&lt;&gt;"",OR(NOT(ISNUMBER(E270)),E270&lt;0,E270&gt;=1,NOT(ISNUMBER(F270)),F270&lt;0,F270&gt;=1,MOD(E270-D270,1)&gt;MOD(G270-D270,1),MOD(F270-D270,1)&gt;MOD(G270-D270,1),MOD(F270-D270,1)&lt;MOD(E270-D270,1))),NOT(ISNUMBER(IFERROR(IF(COUNTIFS(Colaboradores!$A$6:$A$200,B270,Colaboradores!$F$6:$F$200,"")=1,Configuracoes!$B$7,VLOOKUP(B270,Colaboradores!$A$6:$F$200,6,FALSE)),0))),IFERROR(IF(COUNTIFS(Colaboradores!$A$6:$A$200,B270,Colaboradores!$F$6:$F$200,"")=1,Configuracoes!$B$7,VLOOKUP(B270,Colaboradores!$A$6:$F$200,6,FALSE)),0)&lt;0),"VERIFICAR","OK"),"VERIFICAR")))</f>
        <v/>
      </c>
      <c r="O270" s="6"/>
      <c r="P270" s="15" t="str">
        <f>IF(N270&lt;&gt;"OK","",MAX(0,I270-SUMIFS(Apontamentos!$M$6:$M$400,Apontamentos!$A$6:$A$400,A270,Apontamentos!$B$6:$B$400,B270)))</f>
        <v/>
      </c>
    </row>
    <row r="271">
      <c r="A271" s="9"/>
      <c r="B271" s="6"/>
      <c r="C271" s="10" t="str">
        <f>IF(B271="","",IFERROR(VLOOKUP(B271,Colaboradores!$A$6:$B$200,2,FALSE),""))</f>
        <v/>
      </c>
      <c r="D271" s="11"/>
      <c r="E271" s="11"/>
      <c r="F271" s="11"/>
      <c r="G271" s="11"/>
      <c r="H271" s="12" t="str">
        <f t="shared" si="1"/>
        <v/>
      </c>
      <c r="I271" s="12" t="str">
        <f t="shared" si="2"/>
        <v/>
      </c>
      <c r="J271" s="12" t="str">
        <f>IF(N271&lt;&gt;"OK","",IF(COUNTIFS(Colaboradores!$A$6:$A$200,B271,Colaboradores!$F$6:$F$200,"")=1,Configuracoes!$B$7,VLOOKUP(B271,Colaboradores!$A$6:$F$200,6,FALSE)))</f>
        <v/>
      </c>
      <c r="K271" s="12" t="str">
        <f t="shared" si="3"/>
        <v/>
      </c>
      <c r="L271" s="12" t="str">
        <f t="shared" si="4"/>
        <v/>
      </c>
      <c r="M271" s="12" t="str">
        <f t="shared" si="5"/>
        <v/>
      </c>
      <c r="N271" s="10" t="str">
        <f>IF(AND(A271="",B271="",D271="",E271="",F271="",G271=""),"",IF(OR(A271="",B271="",D271="",G271="",AND(E271="",F271&lt;&gt;""),AND(E271&lt;&gt;"",F271="")),"INCOMPLETO",IFERROR(IF(OR(NOT(ISNUMBER(A271)),A271&lt;=0,A271&lt;&gt;INT(A271),COUNTIF(Colaboradores!$A$6:$A$200,B271)&lt;&gt;1,C271="",COUNTIFS($A$6:$A$300,A271,$B$6:$B$300,B271)&lt;&gt;1,NOT(ISNUMBER(D271)),D271&lt;0,D271&gt;=1,NOT(ISNUMBER(G271)),G271&lt;0,G271&gt;=1,AND(E271&lt;&gt;"",OR(NOT(ISNUMBER(E271)),E271&lt;0,E271&gt;=1,NOT(ISNUMBER(F271)),F271&lt;0,F271&gt;=1,MOD(E271-D271,1)&gt;MOD(G271-D271,1),MOD(F271-D271,1)&gt;MOD(G271-D271,1),MOD(F271-D271,1)&lt;MOD(E271-D271,1))),NOT(ISNUMBER(IFERROR(IF(COUNTIFS(Colaboradores!$A$6:$A$200,B271,Colaboradores!$F$6:$F$200,"")=1,Configuracoes!$B$7,VLOOKUP(B271,Colaboradores!$A$6:$F$200,6,FALSE)),0))),IFERROR(IF(COUNTIFS(Colaboradores!$A$6:$A$200,B271,Colaboradores!$F$6:$F$200,"")=1,Configuracoes!$B$7,VLOOKUP(B271,Colaboradores!$A$6:$F$200,6,FALSE)),0)&lt;0),"VERIFICAR","OK"),"VERIFICAR")))</f>
        <v/>
      </c>
      <c r="O271" s="6"/>
      <c r="P271" s="15" t="str">
        <f>IF(N271&lt;&gt;"OK","",MAX(0,I271-SUMIFS(Apontamentos!$M$6:$M$400,Apontamentos!$A$6:$A$400,A271,Apontamentos!$B$6:$B$400,B271)))</f>
        <v/>
      </c>
    </row>
    <row r="272">
      <c r="A272" s="9"/>
      <c r="B272" s="6"/>
      <c r="C272" s="10" t="str">
        <f>IF(B272="","",IFERROR(VLOOKUP(B272,Colaboradores!$A$6:$B$200,2,FALSE),""))</f>
        <v/>
      </c>
      <c r="D272" s="11"/>
      <c r="E272" s="11"/>
      <c r="F272" s="11"/>
      <c r="G272" s="11"/>
      <c r="H272" s="12" t="str">
        <f t="shared" si="1"/>
        <v/>
      </c>
      <c r="I272" s="12" t="str">
        <f t="shared" si="2"/>
        <v/>
      </c>
      <c r="J272" s="12" t="str">
        <f>IF(N272&lt;&gt;"OK","",IF(COUNTIFS(Colaboradores!$A$6:$A$200,B272,Colaboradores!$F$6:$F$200,"")=1,Configuracoes!$B$7,VLOOKUP(B272,Colaboradores!$A$6:$F$200,6,FALSE)))</f>
        <v/>
      </c>
      <c r="K272" s="12" t="str">
        <f t="shared" si="3"/>
        <v/>
      </c>
      <c r="L272" s="12" t="str">
        <f t="shared" si="4"/>
        <v/>
      </c>
      <c r="M272" s="12" t="str">
        <f t="shared" si="5"/>
        <v/>
      </c>
      <c r="N272" s="10" t="str">
        <f>IF(AND(A272="",B272="",D272="",E272="",F272="",G272=""),"",IF(OR(A272="",B272="",D272="",G272="",AND(E272="",F272&lt;&gt;""),AND(E272&lt;&gt;"",F272="")),"INCOMPLETO",IFERROR(IF(OR(NOT(ISNUMBER(A272)),A272&lt;=0,A272&lt;&gt;INT(A272),COUNTIF(Colaboradores!$A$6:$A$200,B272)&lt;&gt;1,C272="",COUNTIFS($A$6:$A$300,A272,$B$6:$B$300,B272)&lt;&gt;1,NOT(ISNUMBER(D272)),D272&lt;0,D272&gt;=1,NOT(ISNUMBER(G272)),G272&lt;0,G272&gt;=1,AND(E272&lt;&gt;"",OR(NOT(ISNUMBER(E272)),E272&lt;0,E272&gt;=1,NOT(ISNUMBER(F272)),F272&lt;0,F272&gt;=1,MOD(E272-D272,1)&gt;MOD(G272-D272,1),MOD(F272-D272,1)&gt;MOD(G272-D272,1),MOD(F272-D272,1)&lt;MOD(E272-D272,1))),NOT(ISNUMBER(IFERROR(IF(COUNTIFS(Colaboradores!$A$6:$A$200,B272,Colaboradores!$F$6:$F$200,"")=1,Configuracoes!$B$7,VLOOKUP(B272,Colaboradores!$A$6:$F$200,6,FALSE)),0))),IFERROR(IF(COUNTIFS(Colaboradores!$A$6:$A$200,B272,Colaboradores!$F$6:$F$200,"")=1,Configuracoes!$B$7,VLOOKUP(B272,Colaboradores!$A$6:$F$200,6,FALSE)),0)&lt;0),"VERIFICAR","OK"),"VERIFICAR")))</f>
        <v/>
      </c>
      <c r="O272" s="6"/>
      <c r="P272" s="15" t="str">
        <f>IF(N272&lt;&gt;"OK","",MAX(0,I272-SUMIFS(Apontamentos!$M$6:$M$400,Apontamentos!$A$6:$A$400,A272,Apontamentos!$B$6:$B$400,B272)))</f>
        <v/>
      </c>
    </row>
    <row r="273">
      <c r="A273" s="9"/>
      <c r="B273" s="6"/>
      <c r="C273" s="10" t="str">
        <f>IF(B273="","",IFERROR(VLOOKUP(B273,Colaboradores!$A$6:$B$200,2,FALSE),""))</f>
        <v/>
      </c>
      <c r="D273" s="11"/>
      <c r="E273" s="11"/>
      <c r="F273" s="11"/>
      <c r="G273" s="11"/>
      <c r="H273" s="12" t="str">
        <f t="shared" si="1"/>
        <v/>
      </c>
      <c r="I273" s="12" t="str">
        <f t="shared" si="2"/>
        <v/>
      </c>
      <c r="J273" s="12" t="str">
        <f>IF(N273&lt;&gt;"OK","",IF(COUNTIFS(Colaboradores!$A$6:$A$200,B273,Colaboradores!$F$6:$F$200,"")=1,Configuracoes!$B$7,VLOOKUP(B273,Colaboradores!$A$6:$F$200,6,FALSE)))</f>
        <v/>
      </c>
      <c r="K273" s="12" t="str">
        <f t="shared" si="3"/>
        <v/>
      </c>
      <c r="L273" s="12" t="str">
        <f t="shared" si="4"/>
        <v/>
      </c>
      <c r="M273" s="12" t="str">
        <f t="shared" si="5"/>
        <v/>
      </c>
      <c r="N273" s="10" t="str">
        <f>IF(AND(A273="",B273="",D273="",E273="",F273="",G273=""),"",IF(OR(A273="",B273="",D273="",G273="",AND(E273="",F273&lt;&gt;""),AND(E273&lt;&gt;"",F273="")),"INCOMPLETO",IFERROR(IF(OR(NOT(ISNUMBER(A273)),A273&lt;=0,A273&lt;&gt;INT(A273),COUNTIF(Colaboradores!$A$6:$A$200,B273)&lt;&gt;1,C273="",COUNTIFS($A$6:$A$300,A273,$B$6:$B$300,B273)&lt;&gt;1,NOT(ISNUMBER(D273)),D273&lt;0,D273&gt;=1,NOT(ISNUMBER(G273)),G273&lt;0,G273&gt;=1,AND(E273&lt;&gt;"",OR(NOT(ISNUMBER(E273)),E273&lt;0,E273&gt;=1,NOT(ISNUMBER(F273)),F273&lt;0,F273&gt;=1,MOD(E273-D273,1)&gt;MOD(G273-D273,1),MOD(F273-D273,1)&gt;MOD(G273-D273,1),MOD(F273-D273,1)&lt;MOD(E273-D273,1))),NOT(ISNUMBER(IFERROR(IF(COUNTIFS(Colaboradores!$A$6:$A$200,B273,Colaboradores!$F$6:$F$200,"")=1,Configuracoes!$B$7,VLOOKUP(B273,Colaboradores!$A$6:$F$200,6,FALSE)),0))),IFERROR(IF(COUNTIFS(Colaboradores!$A$6:$A$200,B273,Colaboradores!$F$6:$F$200,"")=1,Configuracoes!$B$7,VLOOKUP(B273,Colaboradores!$A$6:$F$200,6,FALSE)),0)&lt;0),"VERIFICAR","OK"),"VERIFICAR")))</f>
        <v/>
      </c>
      <c r="O273" s="6"/>
      <c r="P273" s="15" t="str">
        <f>IF(N273&lt;&gt;"OK","",MAX(0,I273-SUMIFS(Apontamentos!$M$6:$M$400,Apontamentos!$A$6:$A$400,A273,Apontamentos!$B$6:$B$400,B273)))</f>
        <v/>
      </c>
    </row>
    <row r="274">
      <c r="A274" s="9"/>
      <c r="B274" s="6"/>
      <c r="C274" s="10" t="str">
        <f>IF(B274="","",IFERROR(VLOOKUP(B274,Colaboradores!$A$6:$B$200,2,FALSE),""))</f>
        <v/>
      </c>
      <c r="D274" s="11"/>
      <c r="E274" s="11"/>
      <c r="F274" s="11"/>
      <c r="G274" s="11"/>
      <c r="H274" s="12" t="str">
        <f t="shared" si="1"/>
        <v/>
      </c>
      <c r="I274" s="12" t="str">
        <f t="shared" si="2"/>
        <v/>
      </c>
      <c r="J274" s="12" t="str">
        <f>IF(N274&lt;&gt;"OK","",IF(COUNTIFS(Colaboradores!$A$6:$A$200,B274,Colaboradores!$F$6:$F$200,"")=1,Configuracoes!$B$7,VLOOKUP(B274,Colaboradores!$A$6:$F$200,6,FALSE)))</f>
        <v/>
      </c>
      <c r="K274" s="12" t="str">
        <f t="shared" si="3"/>
        <v/>
      </c>
      <c r="L274" s="12" t="str">
        <f t="shared" si="4"/>
        <v/>
      </c>
      <c r="M274" s="12" t="str">
        <f t="shared" si="5"/>
        <v/>
      </c>
      <c r="N274" s="10" t="str">
        <f>IF(AND(A274="",B274="",D274="",E274="",F274="",G274=""),"",IF(OR(A274="",B274="",D274="",G274="",AND(E274="",F274&lt;&gt;""),AND(E274&lt;&gt;"",F274="")),"INCOMPLETO",IFERROR(IF(OR(NOT(ISNUMBER(A274)),A274&lt;=0,A274&lt;&gt;INT(A274),COUNTIF(Colaboradores!$A$6:$A$200,B274)&lt;&gt;1,C274="",COUNTIFS($A$6:$A$300,A274,$B$6:$B$300,B274)&lt;&gt;1,NOT(ISNUMBER(D274)),D274&lt;0,D274&gt;=1,NOT(ISNUMBER(G274)),G274&lt;0,G274&gt;=1,AND(E274&lt;&gt;"",OR(NOT(ISNUMBER(E274)),E274&lt;0,E274&gt;=1,NOT(ISNUMBER(F274)),F274&lt;0,F274&gt;=1,MOD(E274-D274,1)&gt;MOD(G274-D274,1),MOD(F274-D274,1)&gt;MOD(G274-D274,1),MOD(F274-D274,1)&lt;MOD(E274-D274,1))),NOT(ISNUMBER(IFERROR(IF(COUNTIFS(Colaboradores!$A$6:$A$200,B274,Colaboradores!$F$6:$F$200,"")=1,Configuracoes!$B$7,VLOOKUP(B274,Colaboradores!$A$6:$F$200,6,FALSE)),0))),IFERROR(IF(COUNTIFS(Colaboradores!$A$6:$A$200,B274,Colaboradores!$F$6:$F$200,"")=1,Configuracoes!$B$7,VLOOKUP(B274,Colaboradores!$A$6:$F$200,6,FALSE)),0)&lt;0),"VERIFICAR","OK"),"VERIFICAR")))</f>
        <v/>
      </c>
      <c r="O274" s="6"/>
      <c r="P274" s="15" t="str">
        <f>IF(N274&lt;&gt;"OK","",MAX(0,I274-SUMIFS(Apontamentos!$M$6:$M$400,Apontamentos!$A$6:$A$400,A274,Apontamentos!$B$6:$B$400,B274)))</f>
        <v/>
      </c>
    </row>
    <row r="275">
      <c r="A275" s="9"/>
      <c r="B275" s="6"/>
      <c r="C275" s="10" t="str">
        <f>IF(B275="","",IFERROR(VLOOKUP(B275,Colaboradores!$A$6:$B$200,2,FALSE),""))</f>
        <v/>
      </c>
      <c r="D275" s="11"/>
      <c r="E275" s="11"/>
      <c r="F275" s="11"/>
      <c r="G275" s="11"/>
      <c r="H275" s="12" t="str">
        <f t="shared" si="1"/>
        <v/>
      </c>
      <c r="I275" s="12" t="str">
        <f t="shared" si="2"/>
        <v/>
      </c>
      <c r="J275" s="12" t="str">
        <f>IF(N275&lt;&gt;"OK","",IF(COUNTIFS(Colaboradores!$A$6:$A$200,B275,Colaboradores!$F$6:$F$200,"")=1,Configuracoes!$B$7,VLOOKUP(B275,Colaboradores!$A$6:$F$200,6,FALSE)))</f>
        <v/>
      </c>
      <c r="K275" s="12" t="str">
        <f t="shared" si="3"/>
        <v/>
      </c>
      <c r="L275" s="12" t="str">
        <f t="shared" si="4"/>
        <v/>
      </c>
      <c r="M275" s="12" t="str">
        <f t="shared" si="5"/>
        <v/>
      </c>
      <c r="N275" s="10" t="str">
        <f>IF(AND(A275="",B275="",D275="",E275="",F275="",G275=""),"",IF(OR(A275="",B275="",D275="",G275="",AND(E275="",F275&lt;&gt;""),AND(E275&lt;&gt;"",F275="")),"INCOMPLETO",IFERROR(IF(OR(NOT(ISNUMBER(A275)),A275&lt;=0,A275&lt;&gt;INT(A275),COUNTIF(Colaboradores!$A$6:$A$200,B275)&lt;&gt;1,C275="",COUNTIFS($A$6:$A$300,A275,$B$6:$B$300,B275)&lt;&gt;1,NOT(ISNUMBER(D275)),D275&lt;0,D275&gt;=1,NOT(ISNUMBER(G275)),G275&lt;0,G275&gt;=1,AND(E275&lt;&gt;"",OR(NOT(ISNUMBER(E275)),E275&lt;0,E275&gt;=1,NOT(ISNUMBER(F275)),F275&lt;0,F275&gt;=1,MOD(E275-D275,1)&gt;MOD(G275-D275,1),MOD(F275-D275,1)&gt;MOD(G275-D275,1),MOD(F275-D275,1)&lt;MOD(E275-D275,1))),NOT(ISNUMBER(IFERROR(IF(COUNTIFS(Colaboradores!$A$6:$A$200,B275,Colaboradores!$F$6:$F$200,"")=1,Configuracoes!$B$7,VLOOKUP(B275,Colaboradores!$A$6:$F$200,6,FALSE)),0))),IFERROR(IF(COUNTIFS(Colaboradores!$A$6:$A$200,B275,Colaboradores!$F$6:$F$200,"")=1,Configuracoes!$B$7,VLOOKUP(B275,Colaboradores!$A$6:$F$200,6,FALSE)),0)&lt;0),"VERIFICAR","OK"),"VERIFICAR")))</f>
        <v/>
      </c>
      <c r="O275" s="6"/>
      <c r="P275" s="15" t="str">
        <f>IF(N275&lt;&gt;"OK","",MAX(0,I275-SUMIFS(Apontamentos!$M$6:$M$400,Apontamentos!$A$6:$A$400,A275,Apontamentos!$B$6:$B$400,B275)))</f>
        <v/>
      </c>
    </row>
    <row r="276">
      <c r="A276" s="9"/>
      <c r="B276" s="6"/>
      <c r="C276" s="10" t="str">
        <f>IF(B276="","",IFERROR(VLOOKUP(B276,Colaboradores!$A$6:$B$200,2,FALSE),""))</f>
        <v/>
      </c>
      <c r="D276" s="11"/>
      <c r="E276" s="11"/>
      <c r="F276" s="11"/>
      <c r="G276" s="11"/>
      <c r="H276" s="12" t="str">
        <f t="shared" si="1"/>
        <v/>
      </c>
      <c r="I276" s="12" t="str">
        <f t="shared" si="2"/>
        <v/>
      </c>
      <c r="J276" s="12" t="str">
        <f>IF(N276&lt;&gt;"OK","",IF(COUNTIFS(Colaboradores!$A$6:$A$200,B276,Colaboradores!$F$6:$F$200,"")=1,Configuracoes!$B$7,VLOOKUP(B276,Colaboradores!$A$6:$F$200,6,FALSE)))</f>
        <v/>
      </c>
      <c r="K276" s="12" t="str">
        <f t="shared" si="3"/>
        <v/>
      </c>
      <c r="L276" s="12" t="str">
        <f t="shared" si="4"/>
        <v/>
      </c>
      <c r="M276" s="12" t="str">
        <f t="shared" si="5"/>
        <v/>
      </c>
      <c r="N276" s="10" t="str">
        <f>IF(AND(A276="",B276="",D276="",E276="",F276="",G276=""),"",IF(OR(A276="",B276="",D276="",G276="",AND(E276="",F276&lt;&gt;""),AND(E276&lt;&gt;"",F276="")),"INCOMPLETO",IFERROR(IF(OR(NOT(ISNUMBER(A276)),A276&lt;=0,A276&lt;&gt;INT(A276),COUNTIF(Colaboradores!$A$6:$A$200,B276)&lt;&gt;1,C276="",COUNTIFS($A$6:$A$300,A276,$B$6:$B$300,B276)&lt;&gt;1,NOT(ISNUMBER(D276)),D276&lt;0,D276&gt;=1,NOT(ISNUMBER(G276)),G276&lt;0,G276&gt;=1,AND(E276&lt;&gt;"",OR(NOT(ISNUMBER(E276)),E276&lt;0,E276&gt;=1,NOT(ISNUMBER(F276)),F276&lt;0,F276&gt;=1,MOD(E276-D276,1)&gt;MOD(G276-D276,1),MOD(F276-D276,1)&gt;MOD(G276-D276,1),MOD(F276-D276,1)&lt;MOD(E276-D276,1))),NOT(ISNUMBER(IFERROR(IF(COUNTIFS(Colaboradores!$A$6:$A$200,B276,Colaboradores!$F$6:$F$200,"")=1,Configuracoes!$B$7,VLOOKUP(B276,Colaboradores!$A$6:$F$200,6,FALSE)),0))),IFERROR(IF(COUNTIFS(Colaboradores!$A$6:$A$200,B276,Colaboradores!$F$6:$F$200,"")=1,Configuracoes!$B$7,VLOOKUP(B276,Colaboradores!$A$6:$F$200,6,FALSE)),0)&lt;0),"VERIFICAR","OK"),"VERIFICAR")))</f>
        <v/>
      </c>
      <c r="O276" s="6"/>
      <c r="P276" s="15" t="str">
        <f>IF(N276&lt;&gt;"OK","",MAX(0,I276-SUMIFS(Apontamentos!$M$6:$M$400,Apontamentos!$A$6:$A$400,A276,Apontamentos!$B$6:$B$400,B276)))</f>
        <v/>
      </c>
    </row>
    <row r="277">
      <c r="A277" s="9"/>
      <c r="B277" s="6"/>
      <c r="C277" s="10" t="str">
        <f>IF(B277="","",IFERROR(VLOOKUP(B277,Colaboradores!$A$6:$B$200,2,FALSE),""))</f>
        <v/>
      </c>
      <c r="D277" s="11"/>
      <c r="E277" s="11"/>
      <c r="F277" s="11"/>
      <c r="G277" s="11"/>
      <c r="H277" s="12" t="str">
        <f t="shared" si="1"/>
        <v/>
      </c>
      <c r="I277" s="12" t="str">
        <f t="shared" si="2"/>
        <v/>
      </c>
      <c r="J277" s="12" t="str">
        <f>IF(N277&lt;&gt;"OK","",IF(COUNTIFS(Colaboradores!$A$6:$A$200,B277,Colaboradores!$F$6:$F$200,"")=1,Configuracoes!$B$7,VLOOKUP(B277,Colaboradores!$A$6:$F$200,6,FALSE)))</f>
        <v/>
      </c>
      <c r="K277" s="12" t="str">
        <f t="shared" si="3"/>
        <v/>
      </c>
      <c r="L277" s="12" t="str">
        <f t="shared" si="4"/>
        <v/>
      </c>
      <c r="M277" s="12" t="str">
        <f t="shared" si="5"/>
        <v/>
      </c>
      <c r="N277" s="10" t="str">
        <f>IF(AND(A277="",B277="",D277="",E277="",F277="",G277=""),"",IF(OR(A277="",B277="",D277="",G277="",AND(E277="",F277&lt;&gt;""),AND(E277&lt;&gt;"",F277="")),"INCOMPLETO",IFERROR(IF(OR(NOT(ISNUMBER(A277)),A277&lt;=0,A277&lt;&gt;INT(A277),COUNTIF(Colaboradores!$A$6:$A$200,B277)&lt;&gt;1,C277="",COUNTIFS($A$6:$A$300,A277,$B$6:$B$300,B277)&lt;&gt;1,NOT(ISNUMBER(D277)),D277&lt;0,D277&gt;=1,NOT(ISNUMBER(G277)),G277&lt;0,G277&gt;=1,AND(E277&lt;&gt;"",OR(NOT(ISNUMBER(E277)),E277&lt;0,E277&gt;=1,NOT(ISNUMBER(F277)),F277&lt;0,F277&gt;=1,MOD(E277-D277,1)&gt;MOD(G277-D277,1),MOD(F277-D277,1)&gt;MOD(G277-D277,1),MOD(F277-D277,1)&lt;MOD(E277-D277,1))),NOT(ISNUMBER(IFERROR(IF(COUNTIFS(Colaboradores!$A$6:$A$200,B277,Colaboradores!$F$6:$F$200,"")=1,Configuracoes!$B$7,VLOOKUP(B277,Colaboradores!$A$6:$F$200,6,FALSE)),0))),IFERROR(IF(COUNTIFS(Colaboradores!$A$6:$A$200,B277,Colaboradores!$F$6:$F$200,"")=1,Configuracoes!$B$7,VLOOKUP(B277,Colaboradores!$A$6:$F$200,6,FALSE)),0)&lt;0),"VERIFICAR","OK"),"VERIFICAR")))</f>
        <v/>
      </c>
      <c r="O277" s="6"/>
      <c r="P277" s="15" t="str">
        <f>IF(N277&lt;&gt;"OK","",MAX(0,I277-SUMIFS(Apontamentos!$M$6:$M$400,Apontamentos!$A$6:$A$400,A277,Apontamentos!$B$6:$B$400,B277)))</f>
        <v/>
      </c>
    </row>
    <row r="278">
      <c r="A278" s="9"/>
      <c r="B278" s="6"/>
      <c r="C278" s="10" t="str">
        <f>IF(B278="","",IFERROR(VLOOKUP(B278,Colaboradores!$A$6:$B$200,2,FALSE),""))</f>
        <v/>
      </c>
      <c r="D278" s="11"/>
      <c r="E278" s="11"/>
      <c r="F278" s="11"/>
      <c r="G278" s="11"/>
      <c r="H278" s="12" t="str">
        <f t="shared" si="1"/>
        <v/>
      </c>
      <c r="I278" s="12" t="str">
        <f t="shared" si="2"/>
        <v/>
      </c>
      <c r="J278" s="12" t="str">
        <f>IF(N278&lt;&gt;"OK","",IF(COUNTIFS(Colaboradores!$A$6:$A$200,B278,Colaboradores!$F$6:$F$200,"")=1,Configuracoes!$B$7,VLOOKUP(B278,Colaboradores!$A$6:$F$200,6,FALSE)))</f>
        <v/>
      </c>
      <c r="K278" s="12" t="str">
        <f t="shared" si="3"/>
        <v/>
      </c>
      <c r="L278" s="12" t="str">
        <f t="shared" si="4"/>
        <v/>
      </c>
      <c r="M278" s="12" t="str">
        <f t="shared" si="5"/>
        <v/>
      </c>
      <c r="N278" s="10" t="str">
        <f>IF(AND(A278="",B278="",D278="",E278="",F278="",G278=""),"",IF(OR(A278="",B278="",D278="",G278="",AND(E278="",F278&lt;&gt;""),AND(E278&lt;&gt;"",F278="")),"INCOMPLETO",IFERROR(IF(OR(NOT(ISNUMBER(A278)),A278&lt;=0,A278&lt;&gt;INT(A278),COUNTIF(Colaboradores!$A$6:$A$200,B278)&lt;&gt;1,C278="",COUNTIFS($A$6:$A$300,A278,$B$6:$B$300,B278)&lt;&gt;1,NOT(ISNUMBER(D278)),D278&lt;0,D278&gt;=1,NOT(ISNUMBER(G278)),G278&lt;0,G278&gt;=1,AND(E278&lt;&gt;"",OR(NOT(ISNUMBER(E278)),E278&lt;0,E278&gt;=1,NOT(ISNUMBER(F278)),F278&lt;0,F278&gt;=1,MOD(E278-D278,1)&gt;MOD(G278-D278,1),MOD(F278-D278,1)&gt;MOD(G278-D278,1),MOD(F278-D278,1)&lt;MOD(E278-D278,1))),NOT(ISNUMBER(IFERROR(IF(COUNTIFS(Colaboradores!$A$6:$A$200,B278,Colaboradores!$F$6:$F$200,"")=1,Configuracoes!$B$7,VLOOKUP(B278,Colaboradores!$A$6:$F$200,6,FALSE)),0))),IFERROR(IF(COUNTIFS(Colaboradores!$A$6:$A$200,B278,Colaboradores!$F$6:$F$200,"")=1,Configuracoes!$B$7,VLOOKUP(B278,Colaboradores!$A$6:$F$200,6,FALSE)),0)&lt;0),"VERIFICAR","OK"),"VERIFICAR")))</f>
        <v/>
      </c>
      <c r="O278" s="6"/>
      <c r="P278" s="15" t="str">
        <f>IF(N278&lt;&gt;"OK","",MAX(0,I278-SUMIFS(Apontamentos!$M$6:$M$400,Apontamentos!$A$6:$A$400,A278,Apontamentos!$B$6:$B$400,B278)))</f>
        <v/>
      </c>
    </row>
    <row r="279">
      <c r="A279" s="9"/>
      <c r="B279" s="6"/>
      <c r="C279" s="10" t="str">
        <f>IF(B279="","",IFERROR(VLOOKUP(B279,Colaboradores!$A$6:$B$200,2,FALSE),""))</f>
        <v/>
      </c>
      <c r="D279" s="11"/>
      <c r="E279" s="11"/>
      <c r="F279" s="11"/>
      <c r="G279" s="11"/>
      <c r="H279" s="12" t="str">
        <f t="shared" si="1"/>
        <v/>
      </c>
      <c r="I279" s="12" t="str">
        <f t="shared" si="2"/>
        <v/>
      </c>
      <c r="J279" s="12" t="str">
        <f>IF(N279&lt;&gt;"OK","",IF(COUNTIFS(Colaboradores!$A$6:$A$200,B279,Colaboradores!$F$6:$F$200,"")=1,Configuracoes!$B$7,VLOOKUP(B279,Colaboradores!$A$6:$F$200,6,FALSE)))</f>
        <v/>
      </c>
      <c r="K279" s="12" t="str">
        <f t="shared" si="3"/>
        <v/>
      </c>
      <c r="L279" s="12" t="str">
        <f t="shared" si="4"/>
        <v/>
      </c>
      <c r="M279" s="12" t="str">
        <f t="shared" si="5"/>
        <v/>
      </c>
      <c r="N279" s="10" t="str">
        <f>IF(AND(A279="",B279="",D279="",E279="",F279="",G279=""),"",IF(OR(A279="",B279="",D279="",G279="",AND(E279="",F279&lt;&gt;""),AND(E279&lt;&gt;"",F279="")),"INCOMPLETO",IFERROR(IF(OR(NOT(ISNUMBER(A279)),A279&lt;=0,A279&lt;&gt;INT(A279),COUNTIF(Colaboradores!$A$6:$A$200,B279)&lt;&gt;1,C279="",COUNTIFS($A$6:$A$300,A279,$B$6:$B$300,B279)&lt;&gt;1,NOT(ISNUMBER(D279)),D279&lt;0,D279&gt;=1,NOT(ISNUMBER(G279)),G279&lt;0,G279&gt;=1,AND(E279&lt;&gt;"",OR(NOT(ISNUMBER(E279)),E279&lt;0,E279&gt;=1,NOT(ISNUMBER(F279)),F279&lt;0,F279&gt;=1,MOD(E279-D279,1)&gt;MOD(G279-D279,1),MOD(F279-D279,1)&gt;MOD(G279-D279,1),MOD(F279-D279,1)&lt;MOD(E279-D279,1))),NOT(ISNUMBER(IFERROR(IF(COUNTIFS(Colaboradores!$A$6:$A$200,B279,Colaboradores!$F$6:$F$200,"")=1,Configuracoes!$B$7,VLOOKUP(B279,Colaboradores!$A$6:$F$200,6,FALSE)),0))),IFERROR(IF(COUNTIFS(Colaboradores!$A$6:$A$200,B279,Colaboradores!$F$6:$F$200,"")=1,Configuracoes!$B$7,VLOOKUP(B279,Colaboradores!$A$6:$F$200,6,FALSE)),0)&lt;0),"VERIFICAR","OK"),"VERIFICAR")))</f>
        <v/>
      </c>
      <c r="O279" s="6"/>
      <c r="P279" s="15" t="str">
        <f>IF(N279&lt;&gt;"OK","",MAX(0,I279-SUMIFS(Apontamentos!$M$6:$M$400,Apontamentos!$A$6:$A$400,A279,Apontamentos!$B$6:$B$400,B279)))</f>
        <v/>
      </c>
    </row>
    <row r="280">
      <c r="A280" s="9"/>
      <c r="B280" s="6"/>
      <c r="C280" s="10" t="str">
        <f>IF(B280="","",IFERROR(VLOOKUP(B280,Colaboradores!$A$6:$B$200,2,FALSE),""))</f>
        <v/>
      </c>
      <c r="D280" s="11"/>
      <c r="E280" s="11"/>
      <c r="F280" s="11"/>
      <c r="G280" s="11"/>
      <c r="H280" s="12" t="str">
        <f t="shared" si="1"/>
        <v/>
      </c>
      <c r="I280" s="12" t="str">
        <f t="shared" si="2"/>
        <v/>
      </c>
      <c r="J280" s="12" t="str">
        <f>IF(N280&lt;&gt;"OK","",IF(COUNTIFS(Colaboradores!$A$6:$A$200,B280,Colaboradores!$F$6:$F$200,"")=1,Configuracoes!$B$7,VLOOKUP(B280,Colaboradores!$A$6:$F$200,6,FALSE)))</f>
        <v/>
      </c>
      <c r="K280" s="12" t="str">
        <f t="shared" si="3"/>
        <v/>
      </c>
      <c r="L280" s="12" t="str">
        <f t="shared" si="4"/>
        <v/>
      </c>
      <c r="M280" s="12" t="str">
        <f t="shared" si="5"/>
        <v/>
      </c>
      <c r="N280" s="10" t="str">
        <f>IF(AND(A280="",B280="",D280="",E280="",F280="",G280=""),"",IF(OR(A280="",B280="",D280="",G280="",AND(E280="",F280&lt;&gt;""),AND(E280&lt;&gt;"",F280="")),"INCOMPLETO",IFERROR(IF(OR(NOT(ISNUMBER(A280)),A280&lt;=0,A280&lt;&gt;INT(A280),COUNTIF(Colaboradores!$A$6:$A$200,B280)&lt;&gt;1,C280="",COUNTIFS($A$6:$A$300,A280,$B$6:$B$300,B280)&lt;&gt;1,NOT(ISNUMBER(D280)),D280&lt;0,D280&gt;=1,NOT(ISNUMBER(G280)),G280&lt;0,G280&gt;=1,AND(E280&lt;&gt;"",OR(NOT(ISNUMBER(E280)),E280&lt;0,E280&gt;=1,NOT(ISNUMBER(F280)),F280&lt;0,F280&gt;=1,MOD(E280-D280,1)&gt;MOD(G280-D280,1),MOD(F280-D280,1)&gt;MOD(G280-D280,1),MOD(F280-D280,1)&lt;MOD(E280-D280,1))),NOT(ISNUMBER(IFERROR(IF(COUNTIFS(Colaboradores!$A$6:$A$200,B280,Colaboradores!$F$6:$F$200,"")=1,Configuracoes!$B$7,VLOOKUP(B280,Colaboradores!$A$6:$F$200,6,FALSE)),0))),IFERROR(IF(COUNTIFS(Colaboradores!$A$6:$A$200,B280,Colaboradores!$F$6:$F$200,"")=1,Configuracoes!$B$7,VLOOKUP(B280,Colaboradores!$A$6:$F$200,6,FALSE)),0)&lt;0),"VERIFICAR","OK"),"VERIFICAR")))</f>
        <v/>
      </c>
      <c r="O280" s="6"/>
      <c r="P280" s="15" t="str">
        <f>IF(N280&lt;&gt;"OK","",MAX(0,I280-SUMIFS(Apontamentos!$M$6:$M$400,Apontamentos!$A$6:$A$400,A280,Apontamentos!$B$6:$B$400,B280)))</f>
        <v/>
      </c>
    </row>
    <row r="281">
      <c r="A281" s="9"/>
      <c r="B281" s="6"/>
      <c r="C281" s="10" t="str">
        <f>IF(B281="","",IFERROR(VLOOKUP(B281,Colaboradores!$A$6:$B$200,2,FALSE),""))</f>
        <v/>
      </c>
      <c r="D281" s="11"/>
      <c r="E281" s="11"/>
      <c r="F281" s="11"/>
      <c r="G281" s="11"/>
      <c r="H281" s="12" t="str">
        <f t="shared" si="1"/>
        <v/>
      </c>
      <c r="I281" s="12" t="str">
        <f t="shared" si="2"/>
        <v/>
      </c>
      <c r="J281" s="12" t="str">
        <f>IF(N281&lt;&gt;"OK","",IF(COUNTIFS(Colaboradores!$A$6:$A$200,B281,Colaboradores!$F$6:$F$200,"")=1,Configuracoes!$B$7,VLOOKUP(B281,Colaboradores!$A$6:$F$200,6,FALSE)))</f>
        <v/>
      </c>
      <c r="K281" s="12" t="str">
        <f t="shared" si="3"/>
        <v/>
      </c>
      <c r="L281" s="12" t="str">
        <f t="shared" si="4"/>
        <v/>
      </c>
      <c r="M281" s="12" t="str">
        <f t="shared" si="5"/>
        <v/>
      </c>
      <c r="N281" s="10" t="str">
        <f>IF(AND(A281="",B281="",D281="",E281="",F281="",G281=""),"",IF(OR(A281="",B281="",D281="",G281="",AND(E281="",F281&lt;&gt;""),AND(E281&lt;&gt;"",F281="")),"INCOMPLETO",IFERROR(IF(OR(NOT(ISNUMBER(A281)),A281&lt;=0,A281&lt;&gt;INT(A281),COUNTIF(Colaboradores!$A$6:$A$200,B281)&lt;&gt;1,C281="",COUNTIFS($A$6:$A$300,A281,$B$6:$B$300,B281)&lt;&gt;1,NOT(ISNUMBER(D281)),D281&lt;0,D281&gt;=1,NOT(ISNUMBER(G281)),G281&lt;0,G281&gt;=1,AND(E281&lt;&gt;"",OR(NOT(ISNUMBER(E281)),E281&lt;0,E281&gt;=1,NOT(ISNUMBER(F281)),F281&lt;0,F281&gt;=1,MOD(E281-D281,1)&gt;MOD(G281-D281,1),MOD(F281-D281,1)&gt;MOD(G281-D281,1),MOD(F281-D281,1)&lt;MOD(E281-D281,1))),NOT(ISNUMBER(IFERROR(IF(COUNTIFS(Colaboradores!$A$6:$A$200,B281,Colaboradores!$F$6:$F$200,"")=1,Configuracoes!$B$7,VLOOKUP(B281,Colaboradores!$A$6:$F$200,6,FALSE)),0))),IFERROR(IF(COUNTIFS(Colaboradores!$A$6:$A$200,B281,Colaboradores!$F$6:$F$200,"")=1,Configuracoes!$B$7,VLOOKUP(B281,Colaboradores!$A$6:$F$200,6,FALSE)),0)&lt;0),"VERIFICAR","OK"),"VERIFICAR")))</f>
        <v/>
      </c>
      <c r="O281" s="6"/>
      <c r="P281" s="15" t="str">
        <f>IF(N281&lt;&gt;"OK","",MAX(0,I281-SUMIFS(Apontamentos!$M$6:$M$400,Apontamentos!$A$6:$A$400,A281,Apontamentos!$B$6:$B$400,B281)))</f>
        <v/>
      </c>
    </row>
    <row r="282">
      <c r="A282" s="9"/>
      <c r="B282" s="6"/>
      <c r="C282" s="10" t="str">
        <f>IF(B282="","",IFERROR(VLOOKUP(B282,Colaboradores!$A$6:$B$200,2,FALSE),""))</f>
        <v/>
      </c>
      <c r="D282" s="11"/>
      <c r="E282" s="11"/>
      <c r="F282" s="11"/>
      <c r="G282" s="11"/>
      <c r="H282" s="12" t="str">
        <f t="shared" si="1"/>
        <v/>
      </c>
      <c r="I282" s="12" t="str">
        <f t="shared" si="2"/>
        <v/>
      </c>
      <c r="J282" s="12" t="str">
        <f>IF(N282&lt;&gt;"OK","",IF(COUNTIFS(Colaboradores!$A$6:$A$200,B282,Colaboradores!$F$6:$F$200,"")=1,Configuracoes!$B$7,VLOOKUP(B282,Colaboradores!$A$6:$F$200,6,FALSE)))</f>
        <v/>
      </c>
      <c r="K282" s="12" t="str">
        <f t="shared" si="3"/>
        <v/>
      </c>
      <c r="L282" s="12" t="str">
        <f t="shared" si="4"/>
        <v/>
      </c>
      <c r="M282" s="12" t="str">
        <f t="shared" si="5"/>
        <v/>
      </c>
      <c r="N282" s="10" t="str">
        <f>IF(AND(A282="",B282="",D282="",E282="",F282="",G282=""),"",IF(OR(A282="",B282="",D282="",G282="",AND(E282="",F282&lt;&gt;""),AND(E282&lt;&gt;"",F282="")),"INCOMPLETO",IFERROR(IF(OR(NOT(ISNUMBER(A282)),A282&lt;=0,A282&lt;&gt;INT(A282),COUNTIF(Colaboradores!$A$6:$A$200,B282)&lt;&gt;1,C282="",COUNTIFS($A$6:$A$300,A282,$B$6:$B$300,B282)&lt;&gt;1,NOT(ISNUMBER(D282)),D282&lt;0,D282&gt;=1,NOT(ISNUMBER(G282)),G282&lt;0,G282&gt;=1,AND(E282&lt;&gt;"",OR(NOT(ISNUMBER(E282)),E282&lt;0,E282&gt;=1,NOT(ISNUMBER(F282)),F282&lt;0,F282&gt;=1,MOD(E282-D282,1)&gt;MOD(G282-D282,1),MOD(F282-D282,1)&gt;MOD(G282-D282,1),MOD(F282-D282,1)&lt;MOD(E282-D282,1))),NOT(ISNUMBER(IFERROR(IF(COUNTIFS(Colaboradores!$A$6:$A$200,B282,Colaboradores!$F$6:$F$200,"")=1,Configuracoes!$B$7,VLOOKUP(B282,Colaboradores!$A$6:$F$200,6,FALSE)),0))),IFERROR(IF(COUNTIFS(Colaboradores!$A$6:$A$200,B282,Colaboradores!$F$6:$F$200,"")=1,Configuracoes!$B$7,VLOOKUP(B282,Colaboradores!$A$6:$F$200,6,FALSE)),0)&lt;0),"VERIFICAR","OK"),"VERIFICAR")))</f>
        <v/>
      </c>
      <c r="O282" s="6"/>
      <c r="P282" s="15" t="str">
        <f>IF(N282&lt;&gt;"OK","",MAX(0,I282-SUMIFS(Apontamentos!$M$6:$M$400,Apontamentos!$A$6:$A$400,A282,Apontamentos!$B$6:$B$400,B282)))</f>
        <v/>
      </c>
    </row>
    <row r="283">
      <c r="A283" s="9"/>
      <c r="B283" s="6"/>
      <c r="C283" s="10" t="str">
        <f>IF(B283="","",IFERROR(VLOOKUP(B283,Colaboradores!$A$6:$B$200,2,FALSE),""))</f>
        <v/>
      </c>
      <c r="D283" s="11"/>
      <c r="E283" s="11"/>
      <c r="F283" s="11"/>
      <c r="G283" s="11"/>
      <c r="H283" s="12" t="str">
        <f t="shared" si="1"/>
        <v/>
      </c>
      <c r="I283" s="12" t="str">
        <f t="shared" si="2"/>
        <v/>
      </c>
      <c r="J283" s="12" t="str">
        <f>IF(N283&lt;&gt;"OK","",IF(COUNTIFS(Colaboradores!$A$6:$A$200,B283,Colaboradores!$F$6:$F$200,"")=1,Configuracoes!$B$7,VLOOKUP(B283,Colaboradores!$A$6:$F$200,6,FALSE)))</f>
        <v/>
      </c>
      <c r="K283" s="12" t="str">
        <f t="shared" si="3"/>
        <v/>
      </c>
      <c r="L283" s="12" t="str">
        <f t="shared" si="4"/>
        <v/>
      </c>
      <c r="M283" s="12" t="str">
        <f t="shared" si="5"/>
        <v/>
      </c>
      <c r="N283" s="10" t="str">
        <f>IF(AND(A283="",B283="",D283="",E283="",F283="",G283=""),"",IF(OR(A283="",B283="",D283="",G283="",AND(E283="",F283&lt;&gt;""),AND(E283&lt;&gt;"",F283="")),"INCOMPLETO",IFERROR(IF(OR(NOT(ISNUMBER(A283)),A283&lt;=0,A283&lt;&gt;INT(A283),COUNTIF(Colaboradores!$A$6:$A$200,B283)&lt;&gt;1,C283="",COUNTIFS($A$6:$A$300,A283,$B$6:$B$300,B283)&lt;&gt;1,NOT(ISNUMBER(D283)),D283&lt;0,D283&gt;=1,NOT(ISNUMBER(G283)),G283&lt;0,G283&gt;=1,AND(E283&lt;&gt;"",OR(NOT(ISNUMBER(E283)),E283&lt;0,E283&gt;=1,NOT(ISNUMBER(F283)),F283&lt;0,F283&gt;=1,MOD(E283-D283,1)&gt;MOD(G283-D283,1),MOD(F283-D283,1)&gt;MOD(G283-D283,1),MOD(F283-D283,1)&lt;MOD(E283-D283,1))),NOT(ISNUMBER(IFERROR(IF(COUNTIFS(Colaboradores!$A$6:$A$200,B283,Colaboradores!$F$6:$F$200,"")=1,Configuracoes!$B$7,VLOOKUP(B283,Colaboradores!$A$6:$F$200,6,FALSE)),0))),IFERROR(IF(COUNTIFS(Colaboradores!$A$6:$A$200,B283,Colaboradores!$F$6:$F$200,"")=1,Configuracoes!$B$7,VLOOKUP(B283,Colaboradores!$A$6:$F$200,6,FALSE)),0)&lt;0),"VERIFICAR","OK"),"VERIFICAR")))</f>
        <v/>
      </c>
      <c r="O283" s="6"/>
      <c r="P283" s="15" t="str">
        <f>IF(N283&lt;&gt;"OK","",MAX(0,I283-SUMIFS(Apontamentos!$M$6:$M$400,Apontamentos!$A$6:$A$400,A283,Apontamentos!$B$6:$B$400,B283)))</f>
        <v/>
      </c>
    </row>
    <row r="284">
      <c r="A284" s="9"/>
      <c r="B284" s="6"/>
      <c r="C284" s="10" t="str">
        <f>IF(B284="","",IFERROR(VLOOKUP(B284,Colaboradores!$A$6:$B$200,2,FALSE),""))</f>
        <v/>
      </c>
      <c r="D284" s="11"/>
      <c r="E284" s="11"/>
      <c r="F284" s="11"/>
      <c r="G284" s="11"/>
      <c r="H284" s="12" t="str">
        <f t="shared" si="1"/>
        <v/>
      </c>
      <c r="I284" s="12" t="str">
        <f t="shared" si="2"/>
        <v/>
      </c>
      <c r="J284" s="12" t="str">
        <f>IF(N284&lt;&gt;"OK","",IF(COUNTIFS(Colaboradores!$A$6:$A$200,B284,Colaboradores!$F$6:$F$200,"")=1,Configuracoes!$B$7,VLOOKUP(B284,Colaboradores!$A$6:$F$200,6,FALSE)))</f>
        <v/>
      </c>
      <c r="K284" s="12" t="str">
        <f t="shared" si="3"/>
        <v/>
      </c>
      <c r="L284" s="12" t="str">
        <f t="shared" si="4"/>
        <v/>
      </c>
      <c r="M284" s="12" t="str">
        <f t="shared" si="5"/>
        <v/>
      </c>
      <c r="N284" s="10" t="str">
        <f>IF(AND(A284="",B284="",D284="",E284="",F284="",G284=""),"",IF(OR(A284="",B284="",D284="",G284="",AND(E284="",F284&lt;&gt;""),AND(E284&lt;&gt;"",F284="")),"INCOMPLETO",IFERROR(IF(OR(NOT(ISNUMBER(A284)),A284&lt;=0,A284&lt;&gt;INT(A284),COUNTIF(Colaboradores!$A$6:$A$200,B284)&lt;&gt;1,C284="",COUNTIFS($A$6:$A$300,A284,$B$6:$B$300,B284)&lt;&gt;1,NOT(ISNUMBER(D284)),D284&lt;0,D284&gt;=1,NOT(ISNUMBER(G284)),G284&lt;0,G284&gt;=1,AND(E284&lt;&gt;"",OR(NOT(ISNUMBER(E284)),E284&lt;0,E284&gt;=1,NOT(ISNUMBER(F284)),F284&lt;0,F284&gt;=1,MOD(E284-D284,1)&gt;MOD(G284-D284,1),MOD(F284-D284,1)&gt;MOD(G284-D284,1),MOD(F284-D284,1)&lt;MOD(E284-D284,1))),NOT(ISNUMBER(IFERROR(IF(COUNTIFS(Colaboradores!$A$6:$A$200,B284,Colaboradores!$F$6:$F$200,"")=1,Configuracoes!$B$7,VLOOKUP(B284,Colaboradores!$A$6:$F$200,6,FALSE)),0))),IFERROR(IF(COUNTIFS(Colaboradores!$A$6:$A$200,B284,Colaboradores!$F$6:$F$200,"")=1,Configuracoes!$B$7,VLOOKUP(B284,Colaboradores!$A$6:$F$200,6,FALSE)),0)&lt;0),"VERIFICAR","OK"),"VERIFICAR")))</f>
        <v/>
      </c>
      <c r="O284" s="6"/>
      <c r="P284" s="15" t="str">
        <f>IF(N284&lt;&gt;"OK","",MAX(0,I284-SUMIFS(Apontamentos!$M$6:$M$400,Apontamentos!$A$6:$A$400,A284,Apontamentos!$B$6:$B$400,B284)))</f>
        <v/>
      </c>
    </row>
    <row r="285">
      <c r="A285" s="9"/>
      <c r="B285" s="6"/>
      <c r="C285" s="10" t="str">
        <f>IF(B285="","",IFERROR(VLOOKUP(B285,Colaboradores!$A$6:$B$200,2,FALSE),""))</f>
        <v/>
      </c>
      <c r="D285" s="11"/>
      <c r="E285" s="11"/>
      <c r="F285" s="11"/>
      <c r="G285" s="11"/>
      <c r="H285" s="12" t="str">
        <f t="shared" si="1"/>
        <v/>
      </c>
      <c r="I285" s="12" t="str">
        <f t="shared" si="2"/>
        <v/>
      </c>
      <c r="J285" s="12" t="str">
        <f>IF(N285&lt;&gt;"OK","",IF(COUNTIFS(Colaboradores!$A$6:$A$200,B285,Colaboradores!$F$6:$F$200,"")=1,Configuracoes!$B$7,VLOOKUP(B285,Colaboradores!$A$6:$F$200,6,FALSE)))</f>
        <v/>
      </c>
      <c r="K285" s="12" t="str">
        <f t="shared" si="3"/>
        <v/>
      </c>
      <c r="L285" s="12" t="str">
        <f t="shared" si="4"/>
        <v/>
      </c>
      <c r="M285" s="12" t="str">
        <f t="shared" si="5"/>
        <v/>
      </c>
      <c r="N285" s="10" t="str">
        <f>IF(AND(A285="",B285="",D285="",E285="",F285="",G285=""),"",IF(OR(A285="",B285="",D285="",G285="",AND(E285="",F285&lt;&gt;""),AND(E285&lt;&gt;"",F285="")),"INCOMPLETO",IFERROR(IF(OR(NOT(ISNUMBER(A285)),A285&lt;=0,A285&lt;&gt;INT(A285),COUNTIF(Colaboradores!$A$6:$A$200,B285)&lt;&gt;1,C285="",COUNTIFS($A$6:$A$300,A285,$B$6:$B$300,B285)&lt;&gt;1,NOT(ISNUMBER(D285)),D285&lt;0,D285&gt;=1,NOT(ISNUMBER(G285)),G285&lt;0,G285&gt;=1,AND(E285&lt;&gt;"",OR(NOT(ISNUMBER(E285)),E285&lt;0,E285&gt;=1,NOT(ISNUMBER(F285)),F285&lt;0,F285&gt;=1,MOD(E285-D285,1)&gt;MOD(G285-D285,1),MOD(F285-D285,1)&gt;MOD(G285-D285,1),MOD(F285-D285,1)&lt;MOD(E285-D285,1))),NOT(ISNUMBER(IFERROR(IF(COUNTIFS(Colaboradores!$A$6:$A$200,B285,Colaboradores!$F$6:$F$200,"")=1,Configuracoes!$B$7,VLOOKUP(B285,Colaboradores!$A$6:$F$200,6,FALSE)),0))),IFERROR(IF(COUNTIFS(Colaboradores!$A$6:$A$200,B285,Colaboradores!$F$6:$F$200,"")=1,Configuracoes!$B$7,VLOOKUP(B285,Colaboradores!$A$6:$F$200,6,FALSE)),0)&lt;0),"VERIFICAR","OK"),"VERIFICAR")))</f>
        <v/>
      </c>
      <c r="O285" s="6"/>
      <c r="P285" s="15" t="str">
        <f>IF(N285&lt;&gt;"OK","",MAX(0,I285-SUMIFS(Apontamentos!$M$6:$M$400,Apontamentos!$A$6:$A$400,A285,Apontamentos!$B$6:$B$400,B285)))</f>
        <v/>
      </c>
    </row>
    <row r="286">
      <c r="A286" s="9"/>
      <c r="B286" s="6"/>
      <c r="C286" s="10" t="str">
        <f>IF(B286="","",IFERROR(VLOOKUP(B286,Colaboradores!$A$6:$B$200,2,FALSE),""))</f>
        <v/>
      </c>
      <c r="D286" s="11"/>
      <c r="E286" s="11"/>
      <c r="F286" s="11"/>
      <c r="G286" s="11"/>
      <c r="H286" s="12" t="str">
        <f t="shared" si="1"/>
        <v/>
      </c>
      <c r="I286" s="12" t="str">
        <f t="shared" si="2"/>
        <v/>
      </c>
      <c r="J286" s="12" t="str">
        <f>IF(N286&lt;&gt;"OK","",IF(COUNTIFS(Colaboradores!$A$6:$A$200,B286,Colaboradores!$F$6:$F$200,"")=1,Configuracoes!$B$7,VLOOKUP(B286,Colaboradores!$A$6:$F$200,6,FALSE)))</f>
        <v/>
      </c>
      <c r="K286" s="12" t="str">
        <f t="shared" si="3"/>
        <v/>
      </c>
      <c r="L286" s="12" t="str">
        <f t="shared" si="4"/>
        <v/>
      </c>
      <c r="M286" s="12" t="str">
        <f t="shared" si="5"/>
        <v/>
      </c>
      <c r="N286" s="10" t="str">
        <f>IF(AND(A286="",B286="",D286="",E286="",F286="",G286=""),"",IF(OR(A286="",B286="",D286="",G286="",AND(E286="",F286&lt;&gt;""),AND(E286&lt;&gt;"",F286="")),"INCOMPLETO",IFERROR(IF(OR(NOT(ISNUMBER(A286)),A286&lt;=0,A286&lt;&gt;INT(A286),COUNTIF(Colaboradores!$A$6:$A$200,B286)&lt;&gt;1,C286="",COUNTIFS($A$6:$A$300,A286,$B$6:$B$300,B286)&lt;&gt;1,NOT(ISNUMBER(D286)),D286&lt;0,D286&gt;=1,NOT(ISNUMBER(G286)),G286&lt;0,G286&gt;=1,AND(E286&lt;&gt;"",OR(NOT(ISNUMBER(E286)),E286&lt;0,E286&gt;=1,NOT(ISNUMBER(F286)),F286&lt;0,F286&gt;=1,MOD(E286-D286,1)&gt;MOD(G286-D286,1),MOD(F286-D286,1)&gt;MOD(G286-D286,1),MOD(F286-D286,1)&lt;MOD(E286-D286,1))),NOT(ISNUMBER(IFERROR(IF(COUNTIFS(Colaboradores!$A$6:$A$200,B286,Colaboradores!$F$6:$F$200,"")=1,Configuracoes!$B$7,VLOOKUP(B286,Colaboradores!$A$6:$F$200,6,FALSE)),0))),IFERROR(IF(COUNTIFS(Colaboradores!$A$6:$A$200,B286,Colaboradores!$F$6:$F$200,"")=1,Configuracoes!$B$7,VLOOKUP(B286,Colaboradores!$A$6:$F$200,6,FALSE)),0)&lt;0),"VERIFICAR","OK"),"VERIFICAR")))</f>
        <v/>
      </c>
      <c r="O286" s="6"/>
      <c r="P286" s="15" t="str">
        <f>IF(N286&lt;&gt;"OK","",MAX(0,I286-SUMIFS(Apontamentos!$M$6:$M$400,Apontamentos!$A$6:$A$400,A286,Apontamentos!$B$6:$B$400,B286)))</f>
        <v/>
      </c>
    </row>
    <row r="287">
      <c r="A287" s="9"/>
      <c r="B287" s="6"/>
      <c r="C287" s="10" t="str">
        <f>IF(B287="","",IFERROR(VLOOKUP(B287,Colaboradores!$A$6:$B$200,2,FALSE),""))</f>
        <v/>
      </c>
      <c r="D287" s="11"/>
      <c r="E287" s="11"/>
      <c r="F287" s="11"/>
      <c r="G287" s="11"/>
      <c r="H287" s="12" t="str">
        <f t="shared" si="1"/>
        <v/>
      </c>
      <c r="I287" s="12" t="str">
        <f t="shared" si="2"/>
        <v/>
      </c>
      <c r="J287" s="12" t="str">
        <f>IF(N287&lt;&gt;"OK","",IF(COUNTIFS(Colaboradores!$A$6:$A$200,B287,Colaboradores!$F$6:$F$200,"")=1,Configuracoes!$B$7,VLOOKUP(B287,Colaboradores!$A$6:$F$200,6,FALSE)))</f>
        <v/>
      </c>
      <c r="K287" s="12" t="str">
        <f t="shared" si="3"/>
        <v/>
      </c>
      <c r="L287" s="12" t="str">
        <f t="shared" si="4"/>
        <v/>
      </c>
      <c r="M287" s="12" t="str">
        <f t="shared" si="5"/>
        <v/>
      </c>
      <c r="N287" s="10" t="str">
        <f>IF(AND(A287="",B287="",D287="",E287="",F287="",G287=""),"",IF(OR(A287="",B287="",D287="",G287="",AND(E287="",F287&lt;&gt;""),AND(E287&lt;&gt;"",F287="")),"INCOMPLETO",IFERROR(IF(OR(NOT(ISNUMBER(A287)),A287&lt;=0,A287&lt;&gt;INT(A287),COUNTIF(Colaboradores!$A$6:$A$200,B287)&lt;&gt;1,C287="",COUNTIFS($A$6:$A$300,A287,$B$6:$B$300,B287)&lt;&gt;1,NOT(ISNUMBER(D287)),D287&lt;0,D287&gt;=1,NOT(ISNUMBER(G287)),G287&lt;0,G287&gt;=1,AND(E287&lt;&gt;"",OR(NOT(ISNUMBER(E287)),E287&lt;0,E287&gt;=1,NOT(ISNUMBER(F287)),F287&lt;0,F287&gt;=1,MOD(E287-D287,1)&gt;MOD(G287-D287,1),MOD(F287-D287,1)&gt;MOD(G287-D287,1),MOD(F287-D287,1)&lt;MOD(E287-D287,1))),NOT(ISNUMBER(IFERROR(IF(COUNTIFS(Colaboradores!$A$6:$A$200,B287,Colaboradores!$F$6:$F$200,"")=1,Configuracoes!$B$7,VLOOKUP(B287,Colaboradores!$A$6:$F$200,6,FALSE)),0))),IFERROR(IF(COUNTIFS(Colaboradores!$A$6:$A$200,B287,Colaboradores!$F$6:$F$200,"")=1,Configuracoes!$B$7,VLOOKUP(B287,Colaboradores!$A$6:$F$200,6,FALSE)),0)&lt;0),"VERIFICAR","OK"),"VERIFICAR")))</f>
        <v/>
      </c>
      <c r="O287" s="6"/>
      <c r="P287" s="15" t="str">
        <f>IF(N287&lt;&gt;"OK","",MAX(0,I287-SUMIFS(Apontamentos!$M$6:$M$400,Apontamentos!$A$6:$A$400,A287,Apontamentos!$B$6:$B$400,B287)))</f>
        <v/>
      </c>
    </row>
    <row r="288">
      <c r="A288" s="9"/>
      <c r="B288" s="6"/>
      <c r="C288" s="10" t="str">
        <f>IF(B288="","",IFERROR(VLOOKUP(B288,Colaboradores!$A$6:$B$200,2,FALSE),""))</f>
        <v/>
      </c>
      <c r="D288" s="11"/>
      <c r="E288" s="11"/>
      <c r="F288" s="11"/>
      <c r="G288" s="11"/>
      <c r="H288" s="12" t="str">
        <f t="shared" si="1"/>
        <v/>
      </c>
      <c r="I288" s="12" t="str">
        <f t="shared" si="2"/>
        <v/>
      </c>
      <c r="J288" s="12" t="str">
        <f>IF(N288&lt;&gt;"OK","",IF(COUNTIFS(Colaboradores!$A$6:$A$200,B288,Colaboradores!$F$6:$F$200,"")=1,Configuracoes!$B$7,VLOOKUP(B288,Colaboradores!$A$6:$F$200,6,FALSE)))</f>
        <v/>
      </c>
      <c r="K288" s="12" t="str">
        <f t="shared" si="3"/>
        <v/>
      </c>
      <c r="L288" s="12" t="str">
        <f t="shared" si="4"/>
        <v/>
      </c>
      <c r="M288" s="12" t="str">
        <f t="shared" si="5"/>
        <v/>
      </c>
      <c r="N288" s="10" t="str">
        <f>IF(AND(A288="",B288="",D288="",E288="",F288="",G288=""),"",IF(OR(A288="",B288="",D288="",G288="",AND(E288="",F288&lt;&gt;""),AND(E288&lt;&gt;"",F288="")),"INCOMPLETO",IFERROR(IF(OR(NOT(ISNUMBER(A288)),A288&lt;=0,A288&lt;&gt;INT(A288),COUNTIF(Colaboradores!$A$6:$A$200,B288)&lt;&gt;1,C288="",COUNTIFS($A$6:$A$300,A288,$B$6:$B$300,B288)&lt;&gt;1,NOT(ISNUMBER(D288)),D288&lt;0,D288&gt;=1,NOT(ISNUMBER(G288)),G288&lt;0,G288&gt;=1,AND(E288&lt;&gt;"",OR(NOT(ISNUMBER(E288)),E288&lt;0,E288&gt;=1,NOT(ISNUMBER(F288)),F288&lt;0,F288&gt;=1,MOD(E288-D288,1)&gt;MOD(G288-D288,1),MOD(F288-D288,1)&gt;MOD(G288-D288,1),MOD(F288-D288,1)&lt;MOD(E288-D288,1))),NOT(ISNUMBER(IFERROR(IF(COUNTIFS(Colaboradores!$A$6:$A$200,B288,Colaboradores!$F$6:$F$200,"")=1,Configuracoes!$B$7,VLOOKUP(B288,Colaboradores!$A$6:$F$200,6,FALSE)),0))),IFERROR(IF(COUNTIFS(Colaboradores!$A$6:$A$200,B288,Colaboradores!$F$6:$F$200,"")=1,Configuracoes!$B$7,VLOOKUP(B288,Colaboradores!$A$6:$F$200,6,FALSE)),0)&lt;0),"VERIFICAR","OK"),"VERIFICAR")))</f>
        <v/>
      </c>
      <c r="O288" s="6"/>
      <c r="P288" s="15" t="str">
        <f>IF(N288&lt;&gt;"OK","",MAX(0,I288-SUMIFS(Apontamentos!$M$6:$M$400,Apontamentos!$A$6:$A$400,A288,Apontamentos!$B$6:$B$400,B288)))</f>
        <v/>
      </c>
    </row>
    <row r="289">
      <c r="A289" s="9"/>
      <c r="B289" s="6"/>
      <c r="C289" s="10" t="str">
        <f>IF(B289="","",IFERROR(VLOOKUP(B289,Colaboradores!$A$6:$B$200,2,FALSE),""))</f>
        <v/>
      </c>
      <c r="D289" s="11"/>
      <c r="E289" s="11"/>
      <c r="F289" s="11"/>
      <c r="G289" s="11"/>
      <c r="H289" s="12" t="str">
        <f t="shared" si="1"/>
        <v/>
      </c>
      <c r="I289" s="12" t="str">
        <f t="shared" si="2"/>
        <v/>
      </c>
      <c r="J289" s="12" t="str">
        <f>IF(N289&lt;&gt;"OK","",IF(COUNTIFS(Colaboradores!$A$6:$A$200,B289,Colaboradores!$F$6:$F$200,"")=1,Configuracoes!$B$7,VLOOKUP(B289,Colaboradores!$A$6:$F$200,6,FALSE)))</f>
        <v/>
      </c>
      <c r="K289" s="12" t="str">
        <f t="shared" si="3"/>
        <v/>
      </c>
      <c r="L289" s="12" t="str">
        <f t="shared" si="4"/>
        <v/>
      </c>
      <c r="M289" s="12" t="str">
        <f t="shared" si="5"/>
        <v/>
      </c>
      <c r="N289" s="10" t="str">
        <f>IF(AND(A289="",B289="",D289="",E289="",F289="",G289=""),"",IF(OR(A289="",B289="",D289="",G289="",AND(E289="",F289&lt;&gt;""),AND(E289&lt;&gt;"",F289="")),"INCOMPLETO",IFERROR(IF(OR(NOT(ISNUMBER(A289)),A289&lt;=0,A289&lt;&gt;INT(A289),COUNTIF(Colaboradores!$A$6:$A$200,B289)&lt;&gt;1,C289="",COUNTIFS($A$6:$A$300,A289,$B$6:$B$300,B289)&lt;&gt;1,NOT(ISNUMBER(D289)),D289&lt;0,D289&gt;=1,NOT(ISNUMBER(G289)),G289&lt;0,G289&gt;=1,AND(E289&lt;&gt;"",OR(NOT(ISNUMBER(E289)),E289&lt;0,E289&gt;=1,NOT(ISNUMBER(F289)),F289&lt;0,F289&gt;=1,MOD(E289-D289,1)&gt;MOD(G289-D289,1),MOD(F289-D289,1)&gt;MOD(G289-D289,1),MOD(F289-D289,1)&lt;MOD(E289-D289,1))),NOT(ISNUMBER(IFERROR(IF(COUNTIFS(Colaboradores!$A$6:$A$200,B289,Colaboradores!$F$6:$F$200,"")=1,Configuracoes!$B$7,VLOOKUP(B289,Colaboradores!$A$6:$F$200,6,FALSE)),0))),IFERROR(IF(COUNTIFS(Colaboradores!$A$6:$A$200,B289,Colaboradores!$F$6:$F$200,"")=1,Configuracoes!$B$7,VLOOKUP(B289,Colaboradores!$A$6:$F$200,6,FALSE)),0)&lt;0),"VERIFICAR","OK"),"VERIFICAR")))</f>
        <v/>
      </c>
      <c r="O289" s="6"/>
      <c r="P289" s="15" t="str">
        <f>IF(N289&lt;&gt;"OK","",MAX(0,I289-SUMIFS(Apontamentos!$M$6:$M$400,Apontamentos!$A$6:$A$400,A289,Apontamentos!$B$6:$B$400,B289)))</f>
        <v/>
      </c>
    </row>
    <row r="290">
      <c r="A290" s="9"/>
      <c r="B290" s="6"/>
      <c r="C290" s="10" t="str">
        <f>IF(B290="","",IFERROR(VLOOKUP(B290,Colaboradores!$A$6:$B$200,2,FALSE),""))</f>
        <v/>
      </c>
      <c r="D290" s="11"/>
      <c r="E290" s="11"/>
      <c r="F290" s="11"/>
      <c r="G290" s="11"/>
      <c r="H290" s="12" t="str">
        <f t="shared" si="1"/>
        <v/>
      </c>
      <c r="I290" s="12" t="str">
        <f t="shared" si="2"/>
        <v/>
      </c>
      <c r="J290" s="12" t="str">
        <f>IF(N290&lt;&gt;"OK","",IF(COUNTIFS(Colaboradores!$A$6:$A$200,B290,Colaboradores!$F$6:$F$200,"")=1,Configuracoes!$B$7,VLOOKUP(B290,Colaboradores!$A$6:$F$200,6,FALSE)))</f>
        <v/>
      </c>
      <c r="K290" s="12" t="str">
        <f t="shared" si="3"/>
        <v/>
      </c>
      <c r="L290" s="12" t="str">
        <f t="shared" si="4"/>
        <v/>
      </c>
      <c r="M290" s="12" t="str">
        <f t="shared" si="5"/>
        <v/>
      </c>
      <c r="N290" s="10" t="str">
        <f>IF(AND(A290="",B290="",D290="",E290="",F290="",G290=""),"",IF(OR(A290="",B290="",D290="",G290="",AND(E290="",F290&lt;&gt;""),AND(E290&lt;&gt;"",F290="")),"INCOMPLETO",IFERROR(IF(OR(NOT(ISNUMBER(A290)),A290&lt;=0,A290&lt;&gt;INT(A290),COUNTIF(Colaboradores!$A$6:$A$200,B290)&lt;&gt;1,C290="",COUNTIFS($A$6:$A$300,A290,$B$6:$B$300,B290)&lt;&gt;1,NOT(ISNUMBER(D290)),D290&lt;0,D290&gt;=1,NOT(ISNUMBER(G290)),G290&lt;0,G290&gt;=1,AND(E290&lt;&gt;"",OR(NOT(ISNUMBER(E290)),E290&lt;0,E290&gt;=1,NOT(ISNUMBER(F290)),F290&lt;0,F290&gt;=1,MOD(E290-D290,1)&gt;MOD(G290-D290,1),MOD(F290-D290,1)&gt;MOD(G290-D290,1),MOD(F290-D290,1)&lt;MOD(E290-D290,1))),NOT(ISNUMBER(IFERROR(IF(COUNTIFS(Colaboradores!$A$6:$A$200,B290,Colaboradores!$F$6:$F$200,"")=1,Configuracoes!$B$7,VLOOKUP(B290,Colaboradores!$A$6:$F$200,6,FALSE)),0))),IFERROR(IF(COUNTIFS(Colaboradores!$A$6:$A$200,B290,Colaboradores!$F$6:$F$200,"")=1,Configuracoes!$B$7,VLOOKUP(B290,Colaboradores!$A$6:$F$200,6,FALSE)),0)&lt;0),"VERIFICAR","OK"),"VERIFICAR")))</f>
        <v/>
      </c>
      <c r="O290" s="6"/>
      <c r="P290" s="15" t="str">
        <f>IF(N290&lt;&gt;"OK","",MAX(0,I290-SUMIFS(Apontamentos!$M$6:$M$400,Apontamentos!$A$6:$A$400,A290,Apontamentos!$B$6:$B$400,B290)))</f>
        <v/>
      </c>
    </row>
    <row r="291">
      <c r="A291" s="9"/>
      <c r="B291" s="6"/>
      <c r="C291" s="10" t="str">
        <f>IF(B291="","",IFERROR(VLOOKUP(B291,Colaboradores!$A$6:$B$200,2,FALSE),""))</f>
        <v/>
      </c>
      <c r="D291" s="11"/>
      <c r="E291" s="11"/>
      <c r="F291" s="11"/>
      <c r="G291" s="11"/>
      <c r="H291" s="12" t="str">
        <f t="shared" si="1"/>
        <v/>
      </c>
      <c r="I291" s="12" t="str">
        <f t="shared" si="2"/>
        <v/>
      </c>
      <c r="J291" s="12" t="str">
        <f>IF(N291&lt;&gt;"OK","",IF(COUNTIFS(Colaboradores!$A$6:$A$200,B291,Colaboradores!$F$6:$F$200,"")=1,Configuracoes!$B$7,VLOOKUP(B291,Colaboradores!$A$6:$F$200,6,FALSE)))</f>
        <v/>
      </c>
      <c r="K291" s="12" t="str">
        <f t="shared" si="3"/>
        <v/>
      </c>
      <c r="L291" s="12" t="str">
        <f t="shared" si="4"/>
        <v/>
      </c>
      <c r="M291" s="12" t="str">
        <f t="shared" si="5"/>
        <v/>
      </c>
      <c r="N291" s="10" t="str">
        <f>IF(AND(A291="",B291="",D291="",E291="",F291="",G291=""),"",IF(OR(A291="",B291="",D291="",G291="",AND(E291="",F291&lt;&gt;""),AND(E291&lt;&gt;"",F291="")),"INCOMPLETO",IFERROR(IF(OR(NOT(ISNUMBER(A291)),A291&lt;=0,A291&lt;&gt;INT(A291),COUNTIF(Colaboradores!$A$6:$A$200,B291)&lt;&gt;1,C291="",COUNTIFS($A$6:$A$300,A291,$B$6:$B$300,B291)&lt;&gt;1,NOT(ISNUMBER(D291)),D291&lt;0,D291&gt;=1,NOT(ISNUMBER(G291)),G291&lt;0,G291&gt;=1,AND(E291&lt;&gt;"",OR(NOT(ISNUMBER(E291)),E291&lt;0,E291&gt;=1,NOT(ISNUMBER(F291)),F291&lt;0,F291&gt;=1,MOD(E291-D291,1)&gt;MOD(G291-D291,1),MOD(F291-D291,1)&gt;MOD(G291-D291,1),MOD(F291-D291,1)&lt;MOD(E291-D291,1))),NOT(ISNUMBER(IFERROR(IF(COUNTIFS(Colaboradores!$A$6:$A$200,B291,Colaboradores!$F$6:$F$200,"")=1,Configuracoes!$B$7,VLOOKUP(B291,Colaboradores!$A$6:$F$200,6,FALSE)),0))),IFERROR(IF(COUNTIFS(Colaboradores!$A$6:$A$200,B291,Colaboradores!$F$6:$F$200,"")=1,Configuracoes!$B$7,VLOOKUP(B291,Colaboradores!$A$6:$F$200,6,FALSE)),0)&lt;0),"VERIFICAR","OK"),"VERIFICAR")))</f>
        <v/>
      </c>
      <c r="O291" s="6"/>
      <c r="P291" s="15" t="str">
        <f>IF(N291&lt;&gt;"OK","",MAX(0,I291-SUMIFS(Apontamentos!$M$6:$M$400,Apontamentos!$A$6:$A$400,A291,Apontamentos!$B$6:$B$400,B291)))</f>
        <v/>
      </c>
    </row>
    <row r="292">
      <c r="A292" s="9"/>
      <c r="B292" s="6"/>
      <c r="C292" s="10" t="str">
        <f>IF(B292="","",IFERROR(VLOOKUP(B292,Colaboradores!$A$6:$B$200,2,FALSE),""))</f>
        <v/>
      </c>
      <c r="D292" s="11"/>
      <c r="E292" s="11"/>
      <c r="F292" s="11"/>
      <c r="G292" s="11"/>
      <c r="H292" s="12" t="str">
        <f t="shared" si="1"/>
        <v/>
      </c>
      <c r="I292" s="12" t="str">
        <f t="shared" si="2"/>
        <v/>
      </c>
      <c r="J292" s="12" t="str">
        <f>IF(N292&lt;&gt;"OK","",IF(COUNTIFS(Colaboradores!$A$6:$A$200,B292,Colaboradores!$F$6:$F$200,"")=1,Configuracoes!$B$7,VLOOKUP(B292,Colaboradores!$A$6:$F$200,6,FALSE)))</f>
        <v/>
      </c>
      <c r="K292" s="12" t="str">
        <f t="shared" si="3"/>
        <v/>
      </c>
      <c r="L292" s="12" t="str">
        <f t="shared" si="4"/>
        <v/>
      </c>
      <c r="M292" s="12" t="str">
        <f t="shared" si="5"/>
        <v/>
      </c>
      <c r="N292" s="10" t="str">
        <f>IF(AND(A292="",B292="",D292="",E292="",F292="",G292=""),"",IF(OR(A292="",B292="",D292="",G292="",AND(E292="",F292&lt;&gt;""),AND(E292&lt;&gt;"",F292="")),"INCOMPLETO",IFERROR(IF(OR(NOT(ISNUMBER(A292)),A292&lt;=0,A292&lt;&gt;INT(A292),COUNTIF(Colaboradores!$A$6:$A$200,B292)&lt;&gt;1,C292="",COUNTIFS($A$6:$A$300,A292,$B$6:$B$300,B292)&lt;&gt;1,NOT(ISNUMBER(D292)),D292&lt;0,D292&gt;=1,NOT(ISNUMBER(G292)),G292&lt;0,G292&gt;=1,AND(E292&lt;&gt;"",OR(NOT(ISNUMBER(E292)),E292&lt;0,E292&gt;=1,NOT(ISNUMBER(F292)),F292&lt;0,F292&gt;=1,MOD(E292-D292,1)&gt;MOD(G292-D292,1),MOD(F292-D292,1)&gt;MOD(G292-D292,1),MOD(F292-D292,1)&lt;MOD(E292-D292,1))),NOT(ISNUMBER(IFERROR(IF(COUNTIFS(Colaboradores!$A$6:$A$200,B292,Colaboradores!$F$6:$F$200,"")=1,Configuracoes!$B$7,VLOOKUP(B292,Colaboradores!$A$6:$F$200,6,FALSE)),0))),IFERROR(IF(COUNTIFS(Colaboradores!$A$6:$A$200,B292,Colaboradores!$F$6:$F$200,"")=1,Configuracoes!$B$7,VLOOKUP(B292,Colaboradores!$A$6:$F$200,6,FALSE)),0)&lt;0),"VERIFICAR","OK"),"VERIFICAR")))</f>
        <v/>
      </c>
      <c r="O292" s="6"/>
      <c r="P292" s="15" t="str">
        <f>IF(N292&lt;&gt;"OK","",MAX(0,I292-SUMIFS(Apontamentos!$M$6:$M$400,Apontamentos!$A$6:$A$400,A292,Apontamentos!$B$6:$B$400,B292)))</f>
        <v/>
      </c>
    </row>
    <row r="293">
      <c r="A293" s="9"/>
      <c r="B293" s="6"/>
      <c r="C293" s="10" t="str">
        <f>IF(B293="","",IFERROR(VLOOKUP(B293,Colaboradores!$A$6:$B$200,2,FALSE),""))</f>
        <v/>
      </c>
      <c r="D293" s="11"/>
      <c r="E293" s="11"/>
      <c r="F293" s="11"/>
      <c r="G293" s="11"/>
      <c r="H293" s="12" t="str">
        <f t="shared" si="1"/>
        <v/>
      </c>
      <c r="I293" s="12" t="str">
        <f t="shared" si="2"/>
        <v/>
      </c>
      <c r="J293" s="12" t="str">
        <f>IF(N293&lt;&gt;"OK","",IF(COUNTIFS(Colaboradores!$A$6:$A$200,B293,Colaboradores!$F$6:$F$200,"")=1,Configuracoes!$B$7,VLOOKUP(B293,Colaboradores!$A$6:$F$200,6,FALSE)))</f>
        <v/>
      </c>
      <c r="K293" s="12" t="str">
        <f t="shared" si="3"/>
        <v/>
      </c>
      <c r="L293" s="12" t="str">
        <f t="shared" si="4"/>
        <v/>
      </c>
      <c r="M293" s="12" t="str">
        <f t="shared" si="5"/>
        <v/>
      </c>
      <c r="N293" s="10" t="str">
        <f>IF(AND(A293="",B293="",D293="",E293="",F293="",G293=""),"",IF(OR(A293="",B293="",D293="",G293="",AND(E293="",F293&lt;&gt;""),AND(E293&lt;&gt;"",F293="")),"INCOMPLETO",IFERROR(IF(OR(NOT(ISNUMBER(A293)),A293&lt;=0,A293&lt;&gt;INT(A293),COUNTIF(Colaboradores!$A$6:$A$200,B293)&lt;&gt;1,C293="",COUNTIFS($A$6:$A$300,A293,$B$6:$B$300,B293)&lt;&gt;1,NOT(ISNUMBER(D293)),D293&lt;0,D293&gt;=1,NOT(ISNUMBER(G293)),G293&lt;0,G293&gt;=1,AND(E293&lt;&gt;"",OR(NOT(ISNUMBER(E293)),E293&lt;0,E293&gt;=1,NOT(ISNUMBER(F293)),F293&lt;0,F293&gt;=1,MOD(E293-D293,1)&gt;MOD(G293-D293,1),MOD(F293-D293,1)&gt;MOD(G293-D293,1),MOD(F293-D293,1)&lt;MOD(E293-D293,1))),NOT(ISNUMBER(IFERROR(IF(COUNTIFS(Colaboradores!$A$6:$A$200,B293,Colaboradores!$F$6:$F$200,"")=1,Configuracoes!$B$7,VLOOKUP(B293,Colaboradores!$A$6:$F$200,6,FALSE)),0))),IFERROR(IF(COUNTIFS(Colaboradores!$A$6:$A$200,B293,Colaboradores!$F$6:$F$200,"")=1,Configuracoes!$B$7,VLOOKUP(B293,Colaboradores!$A$6:$F$200,6,FALSE)),0)&lt;0),"VERIFICAR","OK"),"VERIFICAR")))</f>
        <v/>
      </c>
      <c r="O293" s="6"/>
      <c r="P293" s="15" t="str">
        <f>IF(N293&lt;&gt;"OK","",MAX(0,I293-SUMIFS(Apontamentos!$M$6:$M$400,Apontamentos!$A$6:$A$400,A293,Apontamentos!$B$6:$B$400,B293)))</f>
        <v/>
      </c>
    </row>
    <row r="294">
      <c r="A294" s="9"/>
      <c r="B294" s="6"/>
      <c r="C294" s="10" t="str">
        <f>IF(B294="","",IFERROR(VLOOKUP(B294,Colaboradores!$A$6:$B$200,2,FALSE),""))</f>
        <v/>
      </c>
      <c r="D294" s="11"/>
      <c r="E294" s="11"/>
      <c r="F294" s="11"/>
      <c r="G294" s="11"/>
      <c r="H294" s="12" t="str">
        <f t="shared" si="1"/>
        <v/>
      </c>
      <c r="I294" s="12" t="str">
        <f t="shared" si="2"/>
        <v/>
      </c>
      <c r="J294" s="12" t="str">
        <f>IF(N294&lt;&gt;"OK","",IF(COUNTIFS(Colaboradores!$A$6:$A$200,B294,Colaboradores!$F$6:$F$200,"")=1,Configuracoes!$B$7,VLOOKUP(B294,Colaboradores!$A$6:$F$200,6,FALSE)))</f>
        <v/>
      </c>
      <c r="K294" s="12" t="str">
        <f t="shared" si="3"/>
        <v/>
      </c>
      <c r="L294" s="12" t="str">
        <f t="shared" si="4"/>
        <v/>
      </c>
      <c r="M294" s="12" t="str">
        <f t="shared" si="5"/>
        <v/>
      </c>
      <c r="N294" s="10" t="str">
        <f>IF(AND(A294="",B294="",D294="",E294="",F294="",G294=""),"",IF(OR(A294="",B294="",D294="",G294="",AND(E294="",F294&lt;&gt;""),AND(E294&lt;&gt;"",F294="")),"INCOMPLETO",IFERROR(IF(OR(NOT(ISNUMBER(A294)),A294&lt;=0,A294&lt;&gt;INT(A294),COUNTIF(Colaboradores!$A$6:$A$200,B294)&lt;&gt;1,C294="",COUNTIFS($A$6:$A$300,A294,$B$6:$B$300,B294)&lt;&gt;1,NOT(ISNUMBER(D294)),D294&lt;0,D294&gt;=1,NOT(ISNUMBER(G294)),G294&lt;0,G294&gt;=1,AND(E294&lt;&gt;"",OR(NOT(ISNUMBER(E294)),E294&lt;0,E294&gt;=1,NOT(ISNUMBER(F294)),F294&lt;0,F294&gt;=1,MOD(E294-D294,1)&gt;MOD(G294-D294,1),MOD(F294-D294,1)&gt;MOD(G294-D294,1),MOD(F294-D294,1)&lt;MOD(E294-D294,1))),NOT(ISNUMBER(IFERROR(IF(COUNTIFS(Colaboradores!$A$6:$A$200,B294,Colaboradores!$F$6:$F$200,"")=1,Configuracoes!$B$7,VLOOKUP(B294,Colaboradores!$A$6:$F$200,6,FALSE)),0))),IFERROR(IF(COUNTIFS(Colaboradores!$A$6:$A$200,B294,Colaboradores!$F$6:$F$200,"")=1,Configuracoes!$B$7,VLOOKUP(B294,Colaboradores!$A$6:$F$200,6,FALSE)),0)&lt;0),"VERIFICAR","OK"),"VERIFICAR")))</f>
        <v/>
      </c>
      <c r="O294" s="6"/>
      <c r="P294" s="15" t="str">
        <f>IF(N294&lt;&gt;"OK","",MAX(0,I294-SUMIFS(Apontamentos!$M$6:$M$400,Apontamentos!$A$6:$A$400,A294,Apontamentos!$B$6:$B$400,B294)))</f>
        <v/>
      </c>
    </row>
    <row r="295">
      <c r="A295" s="9"/>
      <c r="B295" s="6"/>
      <c r="C295" s="10" t="str">
        <f>IF(B295="","",IFERROR(VLOOKUP(B295,Colaboradores!$A$6:$B$200,2,FALSE),""))</f>
        <v/>
      </c>
      <c r="D295" s="11"/>
      <c r="E295" s="11"/>
      <c r="F295" s="11"/>
      <c r="G295" s="11"/>
      <c r="H295" s="12" t="str">
        <f t="shared" si="1"/>
        <v/>
      </c>
      <c r="I295" s="12" t="str">
        <f t="shared" si="2"/>
        <v/>
      </c>
      <c r="J295" s="12" t="str">
        <f>IF(N295&lt;&gt;"OK","",IF(COUNTIFS(Colaboradores!$A$6:$A$200,B295,Colaboradores!$F$6:$F$200,"")=1,Configuracoes!$B$7,VLOOKUP(B295,Colaboradores!$A$6:$F$200,6,FALSE)))</f>
        <v/>
      </c>
      <c r="K295" s="12" t="str">
        <f t="shared" si="3"/>
        <v/>
      </c>
      <c r="L295" s="12" t="str">
        <f t="shared" si="4"/>
        <v/>
      </c>
      <c r="M295" s="12" t="str">
        <f t="shared" si="5"/>
        <v/>
      </c>
      <c r="N295" s="10" t="str">
        <f>IF(AND(A295="",B295="",D295="",E295="",F295="",G295=""),"",IF(OR(A295="",B295="",D295="",G295="",AND(E295="",F295&lt;&gt;""),AND(E295&lt;&gt;"",F295="")),"INCOMPLETO",IFERROR(IF(OR(NOT(ISNUMBER(A295)),A295&lt;=0,A295&lt;&gt;INT(A295),COUNTIF(Colaboradores!$A$6:$A$200,B295)&lt;&gt;1,C295="",COUNTIFS($A$6:$A$300,A295,$B$6:$B$300,B295)&lt;&gt;1,NOT(ISNUMBER(D295)),D295&lt;0,D295&gt;=1,NOT(ISNUMBER(G295)),G295&lt;0,G295&gt;=1,AND(E295&lt;&gt;"",OR(NOT(ISNUMBER(E295)),E295&lt;0,E295&gt;=1,NOT(ISNUMBER(F295)),F295&lt;0,F295&gt;=1,MOD(E295-D295,1)&gt;MOD(G295-D295,1),MOD(F295-D295,1)&gt;MOD(G295-D295,1),MOD(F295-D295,1)&lt;MOD(E295-D295,1))),NOT(ISNUMBER(IFERROR(IF(COUNTIFS(Colaboradores!$A$6:$A$200,B295,Colaboradores!$F$6:$F$200,"")=1,Configuracoes!$B$7,VLOOKUP(B295,Colaboradores!$A$6:$F$200,6,FALSE)),0))),IFERROR(IF(COUNTIFS(Colaboradores!$A$6:$A$200,B295,Colaboradores!$F$6:$F$200,"")=1,Configuracoes!$B$7,VLOOKUP(B295,Colaboradores!$A$6:$F$200,6,FALSE)),0)&lt;0),"VERIFICAR","OK"),"VERIFICAR")))</f>
        <v/>
      </c>
      <c r="O295" s="6"/>
      <c r="P295" s="15" t="str">
        <f>IF(N295&lt;&gt;"OK","",MAX(0,I295-SUMIFS(Apontamentos!$M$6:$M$400,Apontamentos!$A$6:$A$400,A295,Apontamentos!$B$6:$B$400,B295)))</f>
        <v/>
      </c>
    </row>
    <row r="296">
      <c r="A296" s="9"/>
      <c r="B296" s="6"/>
      <c r="C296" s="10" t="str">
        <f>IF(B296="","",IFERROR(VLOOKUP(B296,Colaboradores!$A$6:$B$200,2,FALSE),""))</f>
        <v/>
      </c>
      <c r="D296" s="11"/>
      <c r="E296" s="11"/>
      <c r="F296" s="11"/>
      <c r="G296" s="11"/>
      <c r="H296" s="12" t="str">
        <f t="shared" si="1"/>
        <v/>
      </c>
      <c r="I296" s="12" t="str">
        <f t="shared" si="2"/>
        <v/>
      </c>
      <c r="J296" s="12" t="str">
        <f>IF(N296&lt;&gt;"OK","",IF(COUNTIFS(Colaboradores!$A$6:$A$200,B296,Colaboradores!$F$6:$F$200,"")=1,Configuracoes!$B$7,VLOOKUP(B296,Colaboradores!$A$6:$F$200,6,FALSE)))</f>
        <v/>
      </c>
      <c r="K296" s="12" t="str">
        <f t="shared" si="3"/>
        <v/>
      </c>
      <c r="L296" s="12" t="str">
        <f t="shared" si="4"/>
        <v/>
      </c>
      <c r="M296" s="12" t="str">
        <f t="shared" si="5"/>
        <v/>
      </c>
      <c r="N296" s="10" t="str">
        <f>IF(AND(A296="",B296="",D296="",E296="",F296="",G296=""),"",IF(OR(A296="",B296="",D296="",G296="",AND(E296="",F296&lt;&gt;""),AND(E296&lt;&gt;"",F296="")),"INCOMPLETO",IFERROR(IF(OR(NOT(ISNUMBER(A296)),A296&lt;=0,A296&lt;&gt;INT(A296),COUNTIF(Colaboradores!$A$6:$A$200,B296)&lt;&gt;1,C296="",COUNTIFS($A$6:$A$300,A296,$B$6:$B$300,B296)&lt;&gt;1,NOT(ISNUMBER(D296)),D296&lt;0,D296&gt;=1,NOT(ISNUMBER(G296)),G296&lt;0,G296&gt;=1,AND(E296&lt;&gt;"",OR(NOT(ISNUMBER(E296)),E296&lt;0,E296&gt;=1,NOT(ISNUMBER(F296)),F296&lt;0,F296&gt;=1,MOD(E296-D296,1)&gt;MOD(G296-D296,1),MOD(F296-D296,1)&gt;MOD(G296-D296,1),MOD(F296-D296,1)&lt;MOD(E296-D296,1))),NOT(ISNUMBER(IFERROR(IF(COUNTIFS(Colaboradores!$A$6:$A$200,B296,Colaboradores!$F$6:$F$200,"")=1,Configuracoes!$B$7,VLOOKUP(B296,Colaboradores!$A$6:$F$200,6,FALSE)),0))),IFERROR(IF(COUNTIFS(Colaboradores!$A$6:$A$200,B296,Colaboradores!$F$6:$F$200,"")=1,Configuracoes!$B$7,VLOOKUP(B296,Colaboradores!$A$6:$F$200,6,FALSE)),0)&lt;0),"VERIFICAR","OK"),"VERIFICAR")))</f>
        <v/>
      </c>
      <c r="O296" s="6"/>
      <c r="P296" s="15" t="str">
        <f>IF(N296&lt;&gt;"OK","",MAX(0,I296-SUMIFS(Apontamentos!$M$6:$M$400,Apontamentos!$A$6:$A$400,A296,Apontamentos!$B$6:$B$400,B296)))</f>
        <v/>
      </c>
    </row>
    <row r="297">
      <c r="A297" s="9"/>
      <c r="B297" s="6"/>
      <c r="C297" s="10" t="str">
        <f>IF(B297="","",IFERROR(VLOOKUP(B297,Colaboradores!$A$6:$B$200,2,FALSE),""))</f>
        <v/>
      </c>
      <c r="D297" s="11"/>
      <c r="E297" s="11"/>
      <c r="F297" s="11"/>
      <c r="G297" s="11"/>
      <c r="H297" s="12" t="str">
        <f t="shared" si="1"/>
        <v/>
      </c>
      <c r="I297" s="12" t="str">
        <f t="shared" si="2"/>
        <v/>
      </c>
      <c r="J297" s="12" t="str">
        <f>IF(N297&lt;&gt;"OK","",IF(COUNTIFS(Colaboradores!$A$6:$A$200,B297,Colaboradores!$F$6:$F$200,"")=1,Configuracoes!$B$7,VLOOKUP(B297,Colaboradores!$A$6:$F$200,6,FALSE)))</f>
        <v/>
      </c>
      <c r="K297" s="12" t="str">
        <f t="shared" si="3"/>
        <v/>
      </c>
      <c r="L297" s="12" t="str">
        <f t="shared" si="4"/>
        <v/>
      </c>
      <c r="M297" s="12" t="str">
        <f t="shared" si="5"/>
        <v/>
      </c>
      <c r="N297" s="10" t="str">
        <f>IF(AND(A297="",B297="",D297="",E297="",F297="",G297=""),"",IF(OR(A297="",B297="",D297="",G297="",AND(E297="",F297&lt;&gt;""),AND(E297&lt;&gt;"",F297="")),"INCOMPLETO",IFERROR(IF(OR(NOT(ISNUMBER(A297)),A297&lt;=0,A297&lt;&gt;INT(A297),COUNTIF(Colaboradores!$A$6:$A$200,B297)&lt;&gt;1,C297="",COUNTIFS($A$6:$A$300,A297,$B$6:$B$300,B297)&lt;&gt;1,NOT(ISNUMBER(D297)),D297&lt;0,D297&gt;=1,NOT(ISNUMBER(G297)),G297&lt;0,G297&gt;=1,AND(E297&lt;&gt;"",OR(NOT(ISNUMBER(E297)),E297&lt;0,E297&gt;=1,NOT(ISNUMBER(F297)),F297&lt;0,F297&gt;=1,MOD(E297-D297,1)&gt;MOD(G297-D297,1),MOD(F297-D297,1)&gt;MOD(G297-D297,1),MOD(F297-D297,1)&lt;MOD(E297-D297,1))),NOT(ISNUMBER(IFERROR(IF(COUNTIFS(Colaboradores!$A$6:$A$200,B297,Colaboradores!$F$6:$F$200,"")=1,Configuracoes!$B$7,VLOOKUP(B297,Colaboradores!$A$6:$F$200,6,FALSE)),0))),IFERROR(IF(COUNTIFS(Colaboradores!$A$6:$A$200,B297,Colaboradores!$F$6:$F$200,"")=1,Configuracoes!$B$7,VLOOKUP(B297,Colaboradores!$A$6:$F$200,6,FALSE)),0)&lt;0),"VERIFICAR","OK"),"VERIFICAR")))</f>
        <v/>
      </c>
      <c r="O297" s="6"/>
      <c r="P297" s="15" t="str">
        <f>IF(N297&lt;&gt;"OK","",MAX(0,I297-SUMIFS(Apontamentos!$M$6:$M$400,Apontamentos!$A$6:$A$400,A297,Apontamentos!$B$6:$B$400,B297)))</f>
        <v/>
      </c>
    </row>
    <row r="298">
      <c r="A298" s="9"/>
      <c r="B298" s="6"/>
      <c r="C298" s="10" t="str">
        <f>IF(B298="","",IFERROR(VLOOKUP(B298,Colaboradores!$A$6:$B$200,2,FALSE),""))</f>
        <v/>
      </c>
      <c r="D298" s="11"/>
      <c r="E298" s="11"/>
      <c r="F298" s="11"/>
      <c r="G298" s="11"/>
      <c r="H298" s="12" t="str">
        <f t="shared" si="1"/>
        <v/>
      </c>
      <c r="I298" s="12" t="str">
        <f t="shared" si="2"/>
        <v/>
      </c>
      <c r="J298" s="12" t="str">
        <f>IF(N298&lt;&gt;"OK","",IF(COUNTIFS(Colaboradores!$A$6:$A$200,B298,Colaboradores!$F$6:$F$200,"")=1,Configuracoes!$B$7,VLOOKUP(B298,Colaboradores!$A$6:$F$200,6,FALSE)))</f>
        <v/>
      </c>
      <c r="K298" s="12" t="str">
        <f t="shared" si="3"/>
        <v/>
      </c>
      <c r="L298" s="12" t="str">
        <f t="shared" si="4"/>
        <v/>
      </c>
      <c r="M298" s="12" t="str">
        <f t="shared" si="5"/>
        <v/>
      </c>
      <c r="N298" s="10" t="str">
        <f>IF(AND(A298="",B298="",D298="",E298="",F298="",G298=""),"",IF(OR(A298="",B298="",D298="",G298="",AND(E298="",F298&lt;&gt;""),AND(E298&lt;&gt;"",F298="")),"INCOMPLETO",IFERROR(IF(OR(NOT(ISNUMBER(A298)),A298&lt;=0,A298&lt;&gt;INT(A298),COUNTIF(Colaboradores!$A$6:$A$200,B298)&lt;&gt;1,C298="",COUNTIFS($A$6:$A$300,A298,$B$6:$B$300,B298)&lt;&gt;1,NOT(ISNUMBER(D298)),D298&lt;0,D298&gt;=1,NOT(ISNUMBER(G298)),G298&lt;0,G298&gt;=1,AND(E298&lt;&gt;"",OR(NOT(ISNUMBER(E298)),E298&lt;0,E298&gt;=1,NOT(ISNUMBER(F298)),F298&lt;0,F298&gt;=1,MOD(E298-D298,1)&gt;MOD(G298-D298,1),MOD(F298-D298,1)&gt;MOD(G298-D298,1),MOD(F298-D298,1)&lt;MOD(E298-D298,1))),NOT(ISNUMBER(IFERROR(IF(COUNTIFS(Colaboradores!$A$6:$A$200,B298,Colaboradores!$F$6:$F$200,"")=1,Configuracoes!$B$7,VLOOKUP(B298,Colaboradores!$A$6:$F$200,6,FALSE)),0))),IFERROR(IF(COUNTIFS(Colaboradores!$A$6:$A$200,B298,Colaboradores!$F$6:$F$200,"")=1,Configuracoes!$B$7,VLOOKUP(B298,Colaboradores!$A$6:$F$200,6,FALSE)),0)&lt;0),"VERIFICAR","OK"),"VERIFICAR")))</f>
        <v/>
      </c>
      <c r="O298" s="6"/>
      <c r="P298" s="15" t="str">
        <f>IF(N298&lt;&gt;"OK","",MAX(0,I298-SUMIFS(Apontamentos!$M$6:$M$400,Apontamentos!$A$6:$A$400,A298,Apontamentos!$B$6:$B$400,B298)))</f>
        <v/>
      </c>
    </row>
    <row r="299">
      <c r="A299" s="9"/>
      <c r="B299" s="6"/>
      <c r="C299" s="10" t="str">
        <f>IF(B299="","",IFERROR(VLOOKUP(B299,Colaboradores!$A$6:$B$200,2,FALSE),""))</f>
        <v/>
      </c>
      <c r="D299" s="11"/>
      <c r="E299" s="11"/>
      <c r="F299" s="11"/>
      <c r="G299" s="11"/>
      <c r="H299" s="12" t="str">
        <f t="shared" si="1"/>
        <v/>
      </c>
      <c r="I299" s="12" t="str">
        <f t="shared" si="2"/>
        <v/>
      </c>
      <c r="J299" s="12" t="str">
        <f>IF(N299&lt;&gt;"OK","",IF(COUNTIFS(Colaboradores!$A$6:$A$200,B299,Colaboradores!$F$6:$F$200,"")=1,Configuracoes!$B$7,VLOOKUP(B299,Colaboradores!$A$6:$F$200,6,FALSE)))</f>
        <v/>
      </c>
      <c r="K299" s="12" t="str">
        <f t="shared" si="3"/>
        <v/>
      </c>
      <c r="L299" s="12" t="str">
        <f t="shared" si="4"/>
        <v/>
      </c>
      <c r="M299" s="12" t="str">
        <f t="shared" si="5"/>
        <v/>
      </c>
      <c r="N299" s="10" t="str">
        <f>IF(AND(A299="",B299="",D299="",E299="",F299="",G299=""),"",IF(OR(A299="",B299="",D299="",G299="",AND(E299="",F299&lt;&gt;""),AND(E299&lt;&gt;"",F299="")),"INCOMPLETO",IFERROR(IF(OR(NOT(ISNUMBER(A299)),A299&lt;=0,A299&lt;&gt;INT(A299),COUNTIF(Colaboradores!$A$6:$A$200,B299)&lt;&gt;1,C299="",COUNTIFS($A$6:$A$300,A299,$B$6:$B$300,B299)&lt;&gt;1,NOT(ISNUMBER(D299)),D299&lt;0,D299&gt;=1,NOT(ISNUMBER(G299)),G299&lt;0,G299&gt;=1,AND(E299&lt;&gt;"",OR(NOT(ISNUMBER(E299)),E299&lt;0,E299&gt;=1,NOT(ISNUMBER(F299)),F299&lt;0,F299&gt;=1,MOD(E299-D299,1)&gt;MOD(G299-D299,1),MOD(F299-D299,1)&gt;MOD(G299-D299,1),MOD(F299-D299,1)&lt;MOD(E299-D299,1))),NOT(ISNUMBER(IFERROR(IF(COUNTIFS(Colaboradores!$A$6:$A$200,B299,Colaboradores!$F$6:$F$200,"")=1,Configuracoes!$B$7,VLOOKUP(B299,Colaboradores!$A$6:$F$200,6,FALSE)),0))),IFERROR(IF(COUNTIFS(Colaboradores!$A$6:$A$200,B299,Colaboradores!$F$6:$F$200,"")=1,Configuracoes!$B$7,VLOOKUP(B299,Colaboradores!$A$6:$F$200,6,FALSE)),0)&lt;0),"VERIFICAR","OK"),"VERIFICAR")))</f>
        <v/>
      </c>
      <c r="O299" s="6"/>
      <c r="P299" s="15" t="str">
        <f>IF(N299&lt;&gt;"OK","",MAX(0,I299-SUMIFS(Apontamentos!$M$6:$M$400,Apontamentos!$A$6:$A$400,A299,Apontamentos!$B$6:$B$400,B299)))</f>
        <v/>
      </c>
    </row>
    <row r="300">
      <c r="A300" s="9"/>
      <c r="B300" s="6"/>
      <c r="C300" s="10" t="str">
        <f>IF(B300="","",IFERROR(VLOOKUP(B300,Colaboradores!$A$6:$B$200,2,FALSE),""))</f>
        <v/>
      </c>
      <c r="D300" s="11"/>
      <c r="E300" s="11"/>
      <c r="F300" s="11"/>
      <c r="G300" s="11"/>
      <c r="H300" s="12" t="str">
        <f t="shared" si="1"/>
        <v/>
      </c>
      <c r="I300" s="12" t="str">
        <f t="shared" si="2"/>
        <v/>
      </c>
      <c r="J300" s="12" t="str">
        <f>IF(N300&lt;&gt;"OK","",IF(COUNTIFS(Colaboradores!$A$6:$A$200,B300,Colaboradores!$F$6:$F$200,"")=1,Configuracoes!$B$7,VLOOKUP(B300,Colaboradores!$A$6:$F$200,6,FALSE)))</f>
        <v/>
      </c>
      <c r="K300" s="12" t="str">
        <f t="shared" si="3"/>
        <v/>
      </c>
      <c r="L300" s="12" t="str">
        <f t="shared" si="4"/>
        <v/>
      </c>
      <c r="M300" s="12" t="str">
        <f t="shared" si="5"/>
        <v/>
      </c>
      <c r="N300" s="10" t="str">
        <f>IF(AND(A300="",B300="",D300="",E300="",F300="",G300=""),"",IF(OR(A300="",B300="",D300="",G300="",AND(E300="",F300&lt;&gt;""),AND(E300&lt;&gt;"",F300="")),"INCOMPLETO",IFERROR(IF(OR(NOT(ISNUMBER(A300)),A300&lt;=0,A300&lt;&gt;INT(A300),COUNTIF(Colaboradores!$A$6:$A$200,B300)&lt;&gt;1,C300="",COUNTIFS($A$6:$A$300,A300,$B$6:$B$300,B300)&lt;&gt;1,NOT(ISNUMBER(D300)),D300&lt;0,D300&gt;=1,NOT(ISNUMBER(G300)),G300&lt;0,G300&gt;=1,AND(E300&lt;&gt;"",OR(NOT(ISNUMBER(E300)),E300&lt;0,E300&gt;=1,NOT(ISNUMBER(F300)),F300&lt;0,F300&gt;=1,MOD(E300-D300,1)&gt;MOD(G300-D300,1),MOD(F300-D300,1)&gt;MOD(G300-D300,1),MOD(F300-D300,1)&lt;MOD(E300-D300,1))),NOT(ISNUMBER(IFERROR(IF(COUNTIFS(Colaboradores!$A$6:$A$200,B300,Colaboradores!$F$6:$F$200,"")=1,Configuracoes!$B$7,VLOOKUP(B300,Colaboradores!$A$6:$F$200,6,FALSE)),0))),IFERROR(IF(COUNTIFS(Colaboradores!$A$6:$A$200,B300,Colaboradores!$F$6:$F$200,"")=1,Configuracoes!$B$7,VLOOKUP(B300,Colaboradores!$A$6:$F$200,6,FALSE)),0)&lt;0),"VERIFICAR","OK"),"VERIFICAR")))</f>
        <v/>
      </c>
      <c r="O300" s="6"/>
      <c r="P300" s="15" t="str">
        <f>IF(N300&lt;&gt;"OK","",MAX(0,I300-SUMIFS(Apontamentos!$M$6:$M$400,Apontamentos!$A$6:$A$400,A300,Apontamentos!$B$6:$B$400,B300)))</f>
        <v/>
      </c>
    </row>
  </sheetData>
  <mergeCells count="2">
    <mergeCell ref="A1:O2"/>
    <mergeCell ref="A3:O3"/>
  </mergeCells>
  <conditionalFormatting sqref="K6:K300">
    <cfRule type="expression" dxfId="0" priority="1" stopIfTrue="1">
      <formula>K6&gt;0</formula>
    </cfRule>
  </conditionalFormatting>
  <conditionalFormatting sqref="K6:K300">
    <cfRule type="expression" dxfId="1" priority="2" stopIfTrue="1">
      <formula>K6&lt;0</formula>
    </cfRule>
  </conditionalFormatting>
  <dataValidations>
    <dataValidation type="decimal" allowBlank="1" showErrorMessage="1" sqref="D6:G300">
      <formula1>0.0</formula1>
      <formula2>9.999999999E9</formula2>
    </dataValidation>
    <dataValidation type="list" allowBlank="1" showErrorMessage="1" sqref="B6:B300">
      <formula1>Colaboradores!$A$6:$A$200</formula1>
    </dataValidation>
    <dataValidation type="custom" allowBlank="1" showErrorMessage="1" sqref="A6:A300">
      <formula1>OR(NOT(ISERROR(DATEVALUE(A6))), AND(ISNUMBER(A6), LEFT(CELL("format", A6))="D"))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2.0"/>
    <col customWidth="1" min="2" max="2" width="10.75"/>
    <col customWidth="1" min="3" max="3" width="20.13"/>
    <col customWidth="1" min="4" max="4" width="26.38"/>
    <col customWidth="1" min="5" max="5" width="31.38"/>
    <col customWidth="1" min="6" max="6" width="14.5"/>
    <col customWidth="1" min="7" max="7" width="12.0"/>
    <col customWidth="1" min="8" max="8" width="13.25"/>
    <col customWidth="1" min="9" max="9" width="14.5"/>
    <col customWidth="1" min="10" max="10" width="12.63"/>
    <col customWidth="1" min="11" max="11" width="16.38"/>
    <col customWidth="1" min="12" max="12" width="27.63"/>
  </cols>
  <sheetData>
    <row r="1">
      <c r="A1" s="1" t="s">
        <v>2</v>
      </c>
    </row>
    <row r="3">
      <c r="A3" s="2" t="s">
        <v>4</v>
      </c>
    </row>
    <row r="5">
      <c r="A5" s="3" t="s">
        <v>5</v>
      </c>
      <c r="B5" s="3" t="s">
        <v>7</v>
      </c>
      <c r="C5" s="3" t="s">
        <v>8</v>
      </c>
      <c r="D5" s="3" t="s">
        <v>10</v>
      </c>
      <c r="E5" s="3" t="s">
        <v>12</v>
      </c>
      <c r="F5" s="3" t="s">
        <v>15</v>
      </c>
      <c r="G5" s="3" t="s">
        <v>18</v>
      </c>
      <c r="H5" s="3" t="s">
        <v>20</v>
      </c>
      <c r="I5" s="3" t="s">
        <v>23</v>
      </c>
      <c r="J5" s="3" t="s">
        <v>26</v>
      </c>
      <c r="K5" s="3" t="s">
        <v>29</v>
      </c>
      <c r="L5" s="3" t="s">
        <v>31</v>
      </c>
      <c r="M5" s="4" t="s">
        <v>33</v>
      </c>
    </row>
    <row r="6">
      <c r="A6" s="9">
        <f>Configuracoes!$B$6</f>
        <v>46296</v>
      </c>
      <c r="B6" s="5" t="s">
        <v>35</v>
      </c>
      <c r="C6" s="10" t="str">
        <f>IF(B6="","",IFERROR(VLOOKUP(B6,Colaboradores!$A$6:$B$200,2,FALSE),""))</f>
        <v>Ana Souza</v>
      </c>
      <c r="D6" s="6" t="s">
        <v>58</v>
      </c>
      <c r="E6" s="6" t="s">
        <v>59</v>
      </c>
      <c r="F6" s="7">
        <v>8.8</v>
      </c>
      <c r="G6" s="10" t="str">
        <f>IF(D6="","",IFERROR(VLOOKUP(D6,Projetos!$B$6:$F$200,4,FALSE),"N/A"))</f>
        <v>NÃO</v>
      </c>
      <c r="H6" s="13">
        <f>IF(D6="","",IFERROR(VLOOKUP(D6,Projetos!$B$6:$F$200,5,FALSE),0))</f>
        <v>0</v>
      </c>
      <c r="I6" s="13">
        <f t="shared" ref="I6:I400" si="1">IFERROR(IF(AND(M6&gt;0,G6="SIM",ISNUMBER(H6),H6&gt;=0),M6*H6,0),0)</f>
        <v>0</v>
      </c>
      <c r="J6" s="14">
        <f>IFERROR(M6/SUMIFS(Jornada!$I$6:$I$300,Jornada!$A$6:$A$300,A6,Jornada!$B$6:$B$300,B6),0)</f>
        <v>1</v>
      </c>
      <c r="K6" s="10" t="str">
        <f>IF(AND(A6="",B6="",D6="",E6="",F6=""),"",IF(OR(A6="",B6="",D6="",F6=""),"INCOMPLETO",IFERROR(IF(OR(NOT(ISNUMBER(A6)),A6&lt;=0,A6&lt;&gt;INT(A6),COUNTIF(Colaboradores!$A$6:$A$200,B6)&lt;&gt;1,C6="",COUNTIF(Projetos!$B$6:$B$200,D6)&lt;&gt;1,NOT(ISNUMBER(F6)),F6&lt;0,NOT(ISNUMBER(H6)),H6&lt;0),"VERIFICAR",IF(COUNTIFS(Jornada!$A$6:$A$300,A6,Jornada!$B$6:$B$300,B6,Jornada!$N$6:$N$300,"OK")&lt;&gt;1,"SEM JORNADA",IF(SUMIFS($M$6:$M$400,$A$6:$A$400,A6,$B$6:$B$400,B6)&gt;SUMIFS(Jornada!$I$6:$I$300,Jornada!$A$6:$A$300,A6,Jornada!$B$6:$B$300,B6)+Configuracoes!$B$8,"EXCEDE JORNADA",IF(ABS(SUMIFS($M$6:$M$400,$A$6:$A$400,A6,$B$6:$B$400,B6)-SUMIFS(Jornada!$I$6:$I$300,Jornada!$A$6:$A$300,A6,Jornada!$B$6:$B$300,B6))&lt;=Configuracoes!$B$8,"OK","PARCIAL")))),"VERIFICAR")))</f>
        <v>OK</v>
      </c>
      <c r="L6" s="6" t="s">
        <v>41</v>
      </c>
      <c r="M6" s="15">
        <f>IFERROR(IF(AND(ISNUMBER(A6),A6&gt;0,A6=INT(A6),B6&lt;&gt;"",C6&lt;&gt;"",COUNTIF(Colaboradores!$A$6:$A$200,B6)=1,D6&lt;&gt;"",COUNTIF(Projetos!$B$6:$B$200,D6)=1,ISNUMBER(F6),F6&gt;=0,COUNTIFS(Jornada!$A$6:$A$300,A6,Jornada!$B$6:$B$300,B6,Jornada!$N$6:$N$300,"OK")=1),F6,0),0)</f>
        <v>8.8</v>
      </c>
    </row>
    <row r="7">
      <c r="A7" s="9">
        <f>Configuracoes!$B$6+1</f>
        <v>46297</v>
      </c>
      <c r="B7" s="5" t="s">
        <v>49</v>
      </c>
      <c r="C7" s="10" t="str">
        <f>IF(B7="","",IFERROR(VLOOKUP(B7,Colaboradores!$A$6:$B$200,2,FALSE),""))</f>
        <v>Diego Alves</v>
      </c>
      <c r="D7" s="6" t="s">
        <v>60</v>
      </c>
      <c r="E7" s="6" t="s">
        <v>61</v>
      </c>
      <c r="F7" s="7">
        <v>5.5</v>
      </c>
      <c r="G7" s="10" t="str">
        <f>IF(D7="","",IFERROR(VLOOKUP(D7,Projetos!$B$6:$F$200,4,FALSE),"N/A"))</f>
        <v>SIM</v>
      </c>
      <c r="H7" s="13">
        <f>IF(D7="","",IFERROR(VLOOKUP(D7,Projetos!$B$6:$F$200,5,FALSE),0))</f>
        <v>95</v>
      </c>
      <c r="I7" s="13">
        <f t="shared" si="1"/>
        <v>522.5</v>
      </c>
      <c r="J7" s="14">
        <f>IFERROR(M7/SUMIFS(Jornada!$I$6:$I$300,Jornada!$A$6:$A$300,A7,Jornada!$B$6:$B$300,B7),0)</f>
        <v>0.6285714286</v>
      </c>
      <c r="K7" s="10" t="str">
        <f>IF(AND(A7="",B7="",D7="",E7="",F7=""),"",IF(OR(A7="",B7="",D7="",F7=""),"INCOMPLETO",IFERROR(IF(OR(NOT(ISNUMBER(A7)),A7&lt;=0,A7&lt;&gt;INT(A7),COUNTIF(Colaboradores!$A$6:$A$200,B7)&lt;&gt;1,C7="",COUNTIF(Projetos!$B$6:$B$200,D7)&lt;&gt;1,NOT(ISNUMBER(F7)),F7&lt;0,NOT(ISNUMBER(H7)),H7&lt;0),"VERIFICAR",IF(COUNTIFS(Jornada!$A$6:$A$300,A7,Jornada!$B$6:$B$300,B7,Jornada!$N$6:$N$300,"OK")&lt;&gt;1,"SEM JORNADA",IF(SUMIFS($M$6:$M$400,$A$6:$A$400,A7,$B$6:$B$400,B7)&gt;SUMIFS(Jornada!$I$6:$I$300,Jornada!$A$6:$A$300,A7,Jornada!$B$6:$B$300,B7)+Configuracoes!$B$8,"EXCEDE JORNADA",IF(ABS(SUMIFS($M$6:$M$400,$A$6:$A$400,A7,$B$6:$B$400,B7)-SUMIFS(Jornada!$I$6:$I$300,Jornada!$A$6:$A$300,A7,Jornada!$B$6:$B$300,B7))&lt;=Configuracoes!$B$8,"OK","PARCIAL")))),"VERIFICAR")))</f>
        <v>OK</v>
      </c>
      <c r="L7" s="6" t="s">
        <v>41</v>
      </c>
      <c r="M7" s="15">
        <f>IFERROR(IF(AND(ISNUMBER(A7),A7&gt;0,A7=INT(A7),B7&lt;&gt;"",C7&lt;&gt;"",COUNTIF(Colaboradores!$A$6:$A$200,B7)=1,D7&lt;&gt;"",COUNTIF(Projetos!$B$6:$B$200,D7)=1,ISNUMBER(F7),F7&gt;=0,COUNTIFS(Jornada!$A$6:$A$300,A7,Jornada!$B$6:$B$300,B7,Jornada!$N$6:$N$300,"OK")=1),F7,0),0)</f>
        <v>5.5</v>
      </c>
    </row>
    <row r="8">
      <c r="A8" s="9">
        <f>Configuracoes!$B$6+1</f>
        <v>46297</v>
      </c>
      <c r="B8" s="5" t="s">
        <v>49</v>
      </c>
      <c r="C8" s="10" t="str">
        <f>IF(B8="","",IFERROR(VLOOKUP(B8,Colaboradores!$A$6:$B$200,2,FALSE),""))</f>
        <v>Diego Alves</v>
      </c>
      <c r="D8" s="6" t="s">
        <v>62</v>
      </c>
      <c r="E8" s="6" t="s">
        <v>63</v>
      </c>
      <c r="F8" s="7">
        <v>3.25</v>
      </c>
      <c r="G8" s="10" t="str">
        <f>IF(D8="","",IFERROR(VLOOKUP(D8,Projetos!$B$6:$F$200,4,FALSE),"N/A"))</f>
        <v>NÃO</v>
      </c>
      <c r="H8" s="13">
        <f>IF(D8="","",IFERROR(VLOOKUP(D8,Projetos!$B$6:$F$200,5,FALSE),0))</f>
        <v>0</v>
      </c>
      <c r="I8" s="13">
        <f t="shared" si="1"/>
        <v>0</v>
      </c>
      <c r="J8" s="14">
        <f>IFERROR(M8/SUMIFS(Jornada!$I$6:$I$300,Jornada!$A$6:$A$300,A8,Jornada!$B$6:$B$300,B8),0)</f>
        <v>0.3714285714</v>
      </c>
      <c r="K8" s="10" t="str">
        <f>IF(AND(A8="",B8="",D8="",E8="",F8=""),"",IF(OR(A8="",B8="",D8="",F8=""),"INCOMPLETO",IFERROR(IF(OR(NOT(ISNUMBER(A8)),A8&lt;=0,A8&lt;&gt;INT(A8),COUNTIF(Colaboradores!$A$6:$A$200,B8)&lt;&gt;1,C8="",COUNTIF(Projetos!$B$6:$B$200,D8)&lt;&gt;1,NOT(ISNUMBER(F8)),F8&lt;0,NOT(ISNUMBER(H8)),H8&lt;0),"VERIFICAR",IF(COUNTIFS(Jornada!$A$6:$A$300,A8,Jornada!$B$6:$B$300,B8,Jornada!$N$6:$N$300,"OK")&lt;&gt;1,"SEM JORNADA",IF(SUMIFS($M$6:$M$400,$A$6:$A$400,A8,$B$6:$B$400,B8)&gt;SUMIFS(Jornada!$I$6:$I$300,Jornada!$A$6:$A$300,A8,Jornada!$B$6:$B$300,B8)+Configuracoes!$B$8,"EXCEDE JORNADA",IF(ABS(SUMIFS($M$6:$M$400,$A$6:$A$400,A8,$B$6:$B$400,B8)-SUMIFS(Jornada!$I$6:$I$300,Jornada!$A$6:$A$300,A8,Jornada!$B$6:$B$300,B8))&lt;=Configuracoes!$B$8,"OK","PARCIAL")))),"VERIFICAR")))</f>
        <v>OK</v>
      </c>
      <c r="L8" s="6" t="s">
        <v>41</v>
      </c>
      <c r="M8" s="15">
        <f>IFERROR(IF(AND(ISNUMBER(A8),A8&gt;0,A8=INT(A8),B8&lt;&gt;"",C8&lt;&gt;"",COUNTIF(Colaboradores!$A$6:$A$200,B8)=1,D8&lt;&gt;"",COUNTIF(Projetos!$B$6:$B$200,D8)=1,ISNUMBER(F8),F8&gt;=0,COUNTIFS(Jornada!$A$6:$A$300,A8,Jornada!$B$6:$B$300,B8,Jornada!$N$6:$N$300,"OK")=1),F8,0),0)</f>
        <v>3.25</v>
      </c>
    </row>
    <row r="9">
      <c r="A9" s="9">
        <f>Configuracoes!$B$6+2</f>
        <v>46298</v>
      </c>
      <c r="B9" s="5" t="s">
        <v>42</v>
      </c>
      <c r="C9" s="10" t="str">
        <f>IF(B9="","",IFERROR(VLOOKUP(B9,Colaboradores!$A$6:$B$200,2,FALSE),""))</f>
        <v>Bruno Lima</v>
      </c>
      <c r="D9" s="6" t="s">
        <v>64</v>
      </c>
      <c r="E9" s="6" t="s">
        <v>65</v>
      </c>
      <c r="F9" s="7">
        <v>8.5</v>
      </c>
      <c r="G9" s="10" t="str">
        <f>IF(D9="","",IFERROR(VLOOKUP(D9,Projetos!$B$6:$F$200,4,FALSE),"N/A"))</f>
        <v>NÃO</v>
      </c>
      <c r="H9" s="13">
        <f>IF(D9="","",IFERROR(VLOOKUP(D9,Projetos!$B$6:$F$200,5,FALSE),0))</f>
        <v>0</v>
      </c>
      <c r="I9" s="13">
        <f t="shared" si="1"/>
        <v>0</v>
      </c>
      <c r="J9" s="14">
        <f>IFERROR(M9/SUMIFS(Jornada!$I$6:$I$300,Jornada!$A$6:$A$300,A9,Jornada!$B$6:$B$300,B9),0)</f>
        <v>1</v>
      </c>
      <c r="K9" s="10" t="str">
        <f>IF(AND(A9="",B9="",D9="",E9="",F9=""),"",IF(OR(A9="",B9="",D9="",F9=""),"INCOMPLETO",IFERROR(IF(OR(NOT(ISNUMBER(A9)),A9&lt;=0,A9&lt;&gt;INT(A9),COUNTIF(Colaboradores!$A$6:$A$200,B9)&lt;&gt;1,C9="",COUNTIF(Projetos!$B$6:$B$200,D9)&lt;&gt;1,NOT(ISNUMBER(F9)),F9&lt;0,NOT(ISNUMBER(H9)),H9&lt;0),"VERIFICAR",IF(COUNTIFS(Jornada!$A$6:$A$300,A9,Jornada!$B$6:$B$300,B9,Jornada!$N$6:$N$300,"OK")&lt;&gt;1,"SEM JORNADA",IF(SUMIFS($M$6:$M$400,$A$6:$A$400,A9,$B$6:$B$400,B9)&gt;SUMIFS(Jornada!$I$6:$I$300,Jornada!$A$6:$A$300,A9,Jornada!$B$6:$B$300,B9)+Configuracoes!$B$8,"EXCEDE JORNADA",IF(ABS(SUMIFS($M$6:$M$400,$A$6:$A$400,A9,$B$6:$B$400,B9)-SUMIFS(Jornada!$I$6:$I$300,Jornada!$A$6:$A$300,A9,Jornada!$B$6:$B$300,B9))&lt;=Configuracoes!$B$8,"OK","PARCIAL")))),"VERIFICAR")))</f>
        <v>OK</v>
      </c>
      <c r="L9" s="6" t="s">
        <v>41</v>
      </c>
      <c r="M9" s="15">
        <f>IFERROR(IF(AND(ISNUMBER(A9),A9&gt;0,A9=INT(A9),B9&lt;&gt;"",C9&lt;&gt;"",COUNTIF(Colaboradores!$A$6:$A$200,B9)=1,D9&lt;&gt;"",COUNTIF(Projetos!$B$6:$B$200,D9)=1,ISNUMBER(F9),F9&gt;=0,COUNTIFS(Jornada!$A$6:$A$300,A9,Jornada!$B$6:$B$300,B9,Jornada!$N$6:$N$300,"OK")=1),F9,0),0)</f>
        <v>8.5</v>
      </c>
    </row>
    <row r="10">
      <c r="A10" s="9">
        <f>Configuracoes!$B$6+3</f>
        <v>46299</v>
      </c>
      <c r="B10" s="5" t="s">
        <v>54</v>
      </c>
      <c r="C10" s="10" t="str">
        <f>IF(B10="","",IFERROR(VLOOKUP(B10,Colaboradores!$A$6:$B$200,2,FALSE),""))</f>
        <v>Elisa Rocha</v>
      </c>
      <c r="D10" s="6" t="s">
        <v>74</v>
      </c>
      <c r="E10" s="6" t="s">
        <v>75</v>
      </c>
      <c r="F10" s="7">
        <v>10.0</v>
      </c>
      <c r="G10" s="10" t="str">
        <f>IF(D10="","",IFERROR(VLOOKUP(D10,Projetos!$B$6:$F$200,4,FALSE),"N/A"))</f>
        <v>SIM</v>
      </c>
      <c r="H10" s="13">
        <f>IF(D10="","",IFERROR(VLOOKUP(D10,Projetos!$B$6:$F$200,5,FALSE),0))</f>
        <v>110</v>
      </c>
      <c r="I10" s="13">
        <f t="shared" si="1"/>
        <v>1100</v>
      </c>
      <c r="J10" s="14">
        <f>IFERROR(M10/SUMIFS(Jornada!$I$6:$I$300,Jornada!$A$6:$A$300,A10,Jornada!$B$6:$B$300,B10),0)</f>
        <v>1</v>
      </c>
      <c r="K10" s="10" t="str">
        <f>IF(AND(A10="",B10="",D10="",E10="",F10=""),"",IF(OR(A10="",B10="",D10="",F10=""),"INCOMPLETO",IFERROR(IF(OR(NOT(ISNUMBER(A10)),A10&lt;=0,A10&lt;&gt;INT(A10),COUNTIF(Colaboradores!$A$6:$A$200,B10)&lt;&gt;1,C10="",COUNTIF(Projetos!$B$6:$B$200,D10)&lt;&gt;1,NOT(ISNUMBER(F10)),F10&lt;0,NOT(ISNUMBER(H10)),H10&lt;0),"VERIFICAR",IF(COUNTIFS(Jornada!$A$6:$A$300,A10,Jornada!$B$6:$B$300,B10,Jornada!$N$6:$N$300,"OK")&lt;&gt;1,"SEM JORNADA",IF(SUMIFS($M$6:$M$400,$A$6:$A$400,A10,$B$6:$B$400,B10)&gt;SUMIFS(Jornada!$I$6:$I$300,Jornada!$A$6:$A$300,A10,Jornada!$B$6:$B$300,B10)+Configuracoes!$B$8,"EXCEDE JORNADA",IF(ABS(SUMIFS($M$6:$M$400,$A$6:$A$400,A10,$B$6:$B$400,B10)-SUMIFS(Jornada!$I$6:$I$300,Jornada!$A$6:$A$300,A10,Jornada!$B$6:$B$300,B10))&lt;=Configuracoes!$B$8,"OK","PARCIAL")))),"VERIFICAR")))</f>
        <v>OK</v>
      </c>
      <c r="L10" s="6" t="s">
        <v>41</v>
      </c>
      <c r="M10" s="15">
        <f>IFERROR(IF(AND(ISNUMBER(A10),A10&gt;0,A10=INT(A10),B10&lt;&gt;"",C10&lt;&gt;"",COUNTIF(Colaboradores!$A$6:$A$200,B10)=1,D10&lt;&gt;"",COUNTIF(Projetos!$B$6:$B$200,D10)=1,ISNUMBER(F10),F10&gt;=0,COUNTIFS(Jornada!$A$6:$A$300,A10,Jornada!$B$6:$B$300,B10,Jornada!$N$6:$N$300,"OK")=1),F10,0),0)</f>
        <v>10</v>
      </c>
    </row>
    <row r="11">
      <c r="A11" s="9">
        <f>Configuracoes!$B$6+4</f>
        <v>46300</v>
      </c>
      <c r="B11" s="5" t="s">
        <v>46</v>
      </c>
      <c r="C11" s="10" t="str">
        <f>IF(B11="","",IFERROR(VLOOKUP(B11,Colaboradores!$A$6:$B$200,2,FALSE),""))</f>
        <v>Carla Mendes</v>
      </c>
      <c r="D11" s="6" t="s">
        <v>58</v>
      </c>
      <c r="E11" s="6" t="s">
        <v>78</v>
      </c>
      <c r="F11" s="7">
        <v>7.5</v>
      </c>
      <c r="G11" s="10" t="str">
        <f>IF(D11="","",IFERROR(VLOOKUP(D11,Projetos!$B$6:$F$200,4,FALSE),"N/A"))</f>
        <v>NÃO</v>
      </c>
      <c r="H11" s="13">
        <f>IF(D11="","",IFERROR(VLOOKUP(D11,Projetos!$B$6:$F$200,5,FALSE),0))</f>
        <v>0</v>
      </c>
      <c r="I11" s="13">
        <f t="shared" si="1"/>
        <v>0</v>
      </c>
      <c r="J11" s="14">
        <f>IFERROR(M11/SUMIFS(Jornada!$I$6:$I$300,Jornada!$A$6:$A$300,A11,Jornada!$B$6:$B$300,B11),0)</f>
        <v>1</v>
      </c>
      <c r="K11" s="10" t="str">
        <f>IF(AND(A11="",B11="",D11="",E11="",F11=""),"",IF(OR(A11="",B11="",D11="",F11=""),"INCOMPLETO",IFERROR(IF(OR(NOT(ISNUMBER(A11)),A11&lt;=0,A11&lt;&gt;INT(A11),COUNTIF(Colaboradores!$A$6:$A$200,B11)&lt;&gt;1,C11="",COUNTIF(Projetos!$B$6:$B$200,D11)&lt;&gt;1,NOT(ISNUMBER(F11)),F11&lt;0,NOT(ISNUMBER(H11)),H11&lt;0),"VERIFICAR",IF(COUNTIFS(Jornada!$A$6:$A$300,A11,Jornada!$B$6:$B$300,B11,Jornada!$N$6:$N$300,"OK")&lt;&gt;1,"SEM JORNADA",IF(SUMIFS($M$6:$M$400,$A$6:$A$400,A11,$B$6:$B$400,B11)&gt;SUMIFS(Jornada!$I$6:$I$300,Jornada!$A$6:$A$300,A11,Jornada!$B$6:$B$300,B11)+Configuracoes!$B$8,"EXCEDE JORNADA",IF(ABS(SUMIFS($M$6:$M$400,$A$6:$A$400,A11,$B$6:$B$400,B11)-SUMIFS(Jornada!$I$6:$I$300,Jornada!$A$6:$A$300,A11,Jornada!$B$6:$B$300,B11))&lt;=Configuracoes!$B$8,"OK","PARCIAL")))),"VERIFICAR")))</f>
        <v>OK</v>
      </c>
      <c r="L11" s="6" t="s">
        <v>41</v>
      </c>
      <c r="M11" s="15">
        <f>IFERROR(IF(AND(ISNUMBER(A11),A11&gt;0,A11=INT(A11),B11&lt;&gt;"",C11&lt;&gt;"",COUNTIF(Colaboradores!$A$6:$A$200,B11)=1,D11&lt;&gt;"",COUNTIF(Projetos!$B$6:$B$200,D11)=1,ISNUMBER(F11),F11&gt;=0,COUNTIFS(Jornada!$A$6:$A$300,A11,Jornada!$B$6:$B$300,B11,Jornada!$N$6:$N$300,"OK")=1),F11,0),0)</f>
        <v>7.5</v>
      </c>
    </row>
    <row r="12">
      <c r="A12" s="9">
        <f>Configuracoes!$B$6+7</f>
        <v>46303</v>
      </c>
      <c r="B12" s="5" t="s">
        <v>49</v>
      </c>
      <c r="C12" s="10" t="str">
        <f>IF(B12="","",IFERROR(VLOOKUP(B12,Colaboradores!$A$6:$B$200,2,FALSE),""))</f>
        <v>Diego Alves</v>
      </c>
      <c r="D12" s="6" t="s">
        <v>60</v>
      </c>
      <c r="E12" s="6" t="s">
        <v>85</v>
      </c>
      <c r="F12" s="7">
        <v>8.0</v>
      </c>
      <c r="G12" s="10" t="str">
        <f>IF(D12="","",IFERROR(VLOOKUP(D12,Projetos!$B$6:$F$200,4,FALSE),"N/A"))</f>
        <v>SIM</v>
      </c>
      <c r="H12" s="13">
        <f>IF(D12="","",IFERROR(VLOOKUP(D12,Projetos!$B$6:$F$200,5,FALSE),0))</f>
        <v>95</v>
      </c>
      <c r="I12" s="13">
        <f t="shared" si="1"/>
        <v>760</v>
      </c>
      <c r="J12" s="14">
        <f>IFERROR(M12/SUMIFS(Jornada!$I$6:$I$300,Jornada!$A$6:$A$300,A12,Jornada!$B$6:$B$300,B12),0)</f>
        <v>1</v>
      </c>
      <c r="K12" s="10" t="str">
        <f>IF(AND(A12="",B12="",D12="",E12="",F12=""),"",IF(OR(A12="",B12="",D12="",F12=""),"INCOMPLETO",IFERROR(IF(OR(NOT(ISNUMBER(A12)),A12&lt;=0,A12&lt;&gt;INT(A12),COUNTIF(Colaboradores!$A$6:$A$200,B12)&lt;&gt;1,C12="",COUNTIF(Projetos!$B$6:$B$200,D12)&lt;&gt;1,NOT(ISNUMBER(F12)),F12&lt;0,NOT(ISNUMBER(H12)),H12&lt;0),"VERIFICAR",IF(COUNTIFS(Jornada!$A$6:$A$300,A12,Jornada!$B$6:$B$300,B12,Jornada!$N$6:$N$300,"OK")&lt;&gt;1,"SEM JORNADA",IF(SUMIFS($M$6:$M$400,$A$6:$A$400,A12,$B$6:$B$400,B12)&gt;SUMIFS(Jornada!$I$6:$I$300,Jornada!$A$6:$A$300,A12,Jornada!$B$6:$B$300,B12)+Configuracoes!$B$8,"EXCEDE JORNADA",IF(ABS(SUMIFS($M$6:$M$400,$A$6:$A$400,A12,$B$6:$B$400,B12)-SUMIFS(Jornada!$I$6:$I$300,Jornada!$A$6:$A$300,A12,Jornada!$B$6:$B$300,B12))&lt;=Configuracoes!$B$8,"OK","PARCIAL")))),"VERIFICAR")))</f>
        <v>OK</v>
      </c>
      <c r="L12" s="6" t="s">
        <v>41</v>
      </c>
      <c r="M12" s="15">
        <f>IFERROR(IF(AND(ISNUMBER(A12),A12&gt;0,A12=INT(A12),B12&lt;&gt;"",C12&lt;&gt;"",COUNTIF(Colaboradores!$A$6:$A$200,B12)=1,D12&lt;&gt;"",COUNTIF(Projetos!$B$6:$B$200,D12)=1,ISNUMBER(F12),F12&gt;=0,COUNTIFS(Jornada!$A$6:$A$300,A12,Jornada!$B$6:$B$300,B12,Jornada!$N$6:$N$300,"OK")=1),F12,0),0)</f>
        <v>8</v>
      </c>
    </row>
    <row r="13">
      <c r="A13" s="9"/>
      <c r="B13" s="6"/>
      <c r="C13" s="10" t="str">
        <f>IF(B13="","",IFERROR(VLOOKUP(B13,Colaboradores!$A$6:$B$200,2,FALSE),""))</f>
        <v/>
      </c>
      <c r="D13" s="6"/>
      <c r="E13" s="6"/>
      <c r="F13" s="7"/>
      <c r="G13" s="10" t="str">
        <f>IF(D13="","",IFERROR(VLOOKUP(D13,Projetos!$B$6:$F$200,4,FALSE),"N/A"))</f>
        <v/>
      </c>
      <c r="H13" s="13" t="str">
        <f>IF(D13="","",IFERROR(VLOOKUP(D13,Projetos!$B$6:$F$200,5,FALSE),0))</f>
        <v/>
      </c>
      <c r="I13" s="13">
        <f t="shared" si="1"/>
        <v>0</v>
      </c>
      <c r="J13" s="14">
        <f>IFERROR(M13/SUMIFS(Jornada!$I$6:$I$300,Jornada!$A$6:$A$300,A13,Jornada!$B$6:$B$300,B13),0)</f>
        <v>0</v>
      </c>
      <c r="K13" s="10" t="str">
        <f>IF(AND(A13="",B13="",D13="",E13="",F13=""),"",IF(OR(A13="",B13="",D13="",F13=""),"INCOMPLETO",IFERROR(IF(OR(NOT(ISNUMBER(A13)),A13&lt;=0,A13&lt;&gt;INT(A13),COUNTIF(Colaboradores!$A$6:$A$200,B13)&lt;&gt;1,C13="",COUNTIF(Projetos!$B$6:$B$200,D13)&lt;&gt;1,NOT(ISNUMBER(F13)),F13&lt;0,NOT(ISNUMBER(H13)),H13&lt;0),"VERIFICAR",IF(COUNTIFS(Jornada!$A$6:$A$300,A13,Jornada!$B$6:$B$300,B13,Jornada!$N$6:$N$300,"OK")&lt;&gt;1,"SEM JORNADA",IF(SUMIFS($M$6:$M$400,$A$6:$A$400,A13,$B$6:$B$400,B13)&gt;SUMIFS(Jornada!$I$6:$I$300,Jornada!$A$6:$A$300,A13,Jornada!$B$6:$B$300,B13)+Configuracoes!$B$8,"EXCEDE JORNADA",IF(ABS(SUMIFS($M$6:$M$400,$A$6:$A$400,A13,$B$6:$B$400,B13)-SUMIFS(Jornada!$I$6:$I$300,Jornada!$A$6:$A$300,A13,Jornada!$B$6:$B$300,B13))&lt;=Configuracoes!$B$8,"OK","PARCIAL")))),"VERIFICAR")))</f>
        <v/>
      </c>
      <c r="L13" s="6"/>
      <c r="M13" s="15">
        <f>IFERROR(IF(AND(ISNUMBER(A13),A13&gt;0,A13=INT(A13),B13&lt;&gt;"",C13&lt;&gt;"",COUNTIF(Colaboradores!$A$6:$A$200,B13)=1,D13&lt;&gt;"",COUNTIF(Projetos!$B$6:$B$200,D13)=1,ISNUMBER(F13),F13&gt;=0,COUNTIFS(Jornada!$A$6:$A$300,A13,Jornada!$B$6:$B$300,B13,Jornada!$N$6:$N$300,"OK")=1),F13,0),0)</f>
        <v>0</v>
      </c>
    </row>
    <row r="14">
      <c r="A14" s="9"/>
      <c r="B14" s="6"/>
      <c r="C14" s="10" t="str">
        <f>IF(B14="","",IFERROR(VLOOKUP(B14,Colaboradores!$A$6:$B$200,2,FALSE),""))</f>
        <v/>
      </c>
      <c r="D14" s="6"/>
      <c r="E14" s="6"/>
      <c r="F14" s="7"/>
      <c r="G14" s="10" t="str">
        <f>IF(D14="","",IFERROR(VLOOKUP(D14,Projetos!$B$6:$F$200,4,FALSE),"N/A"))</f>
        <v/>
      </c>
      <c r="H14" s="13" t="str">
        <f>IF(D14="","",IFERROR(VLOOKUP(D14,Projetos!$B$6:$F$200,5,FALSE),0))</f>
        <v/>
      </c>
      <c r="I14" s="13">
        <f t="shared" si="1"/>
        <v>0</v>
      </c>
      <c r="J14" s="14">
        <f>IFERROR(M14/SUMIFS(Jornada!$I$6:$I$300,Jornada!$A$6:$A$300,A14,Jornada!$B$6:$B$300,B14),0)</f>
        <v>0</v>
      </c>
      <c r="K14" s="10" t="str">
        <f>IF(AND(A14="",B14="",D14="",E14="",F14=""),"",IF(OR(A14="",B14="",D14="",F14=""),"INCOMPLETO",IFERROR(IF(OR(NOT(ISNUMBER(A14)),A14&lt;=0,A14&lt;&gt;INT(A14),COUNTIF(Colaboradores!$A$6:$A$200,B14)&lt;&gt;1,C14="",COUNTIF(Projetos!$B$6:$B$200,D14)&lt;&gt;1,NOT(ISNUMBER(F14)),F14&lt;0,NOT(ISNUMBER(H14)),H14&lt;0),"VERIFICAR",IF(COUNTIFS(Jornada!$A$6:$A$300,A14,Jornada!$B$6:$B$300,B14,Jornada!$N$6:$N$300,"OK")&lt;&gt;1,"SEM JORNADA",IF(SUMIFS($M$6:$M$400,$A$6:$A$400,A14,$B$6:$B$400,B14)&gt;SUMIFS(Jornada!$I$6:$I$300,Jornada!$A$6:$A$300,A14,Jornada!$B$6:$B$300,B14)+Configuracoes!$B$8,"EXCEDE JORNADA",IF(ABS(SUMIFS($M$6:$M$400,$A$6:$A$400,A14,$B$6:$B$400,B14)-SUMIFS(Jornada!$I$6:$I$300,Jornada!$A$6:$A$300,A14,Jornada!$B$6:$B$300,B14))&lt;=Configuracoes!$B$8,"OK","PARCIAL")))),"VERIFICAR")))</f>
        <v/>
      </c>
      <c r="L14" s="6"/>
      <c r="M14" s="15">
        <f>IFERROR(IF(AND(ISNUMBER(A14),A14&gt;0,A14=INT(A14),B14&lt;&gt;"",C14&lt;&gt;"",COUNTIF(Colaboradores!$A$6:$A$200,B14)=1,D14&lt;&gt;"",COUNTIF(Projetos!$B$6:$B$200,D14)=1,ISNUMBER(F14),F14&gt;=0,COUNTIFS(Jornada!$A$6:$A$300,A14,Jornada!$B$6:$B$300,B14,Jornada!$N$6:$N$300,"OK")=1),F14,0),0)</f>
        <v>0</v>
      </c>
    </row>
    <row r="15">
      <c r="A15" s="9"/>
      <c r="B15" s="6"/>
      <c r="C15" s="10" t="str">
        <f>IF(B15="","",IFERROR(VLOOKUP(B15,Colaboradores!$A$6:$B$200,2,FALSE),""))</f>
        <v/>
      </c>
      <c r="D15" s="6"/>
      <c r="E15" s="6"/>
      <c r="F15" s="7"/>
      <c r="G15" s="10" t="str">
        <f>IF(D15="","",IFERROR(VLOOKUP(D15,Projetos!$B$6:$F$200,4,FALSE),"N/A"))</f>
        <v/>
      </c>
      <c r="H15" s="13" t="str">
        <f>IF(D15="","",IFERROR(VLOOKUP(D15,Projetos!$B$6:$F$200,5,FALSE),0))</f>
        <v/>
      </c>
      <c r="I15" s="13">
        <f t="shared" si="1"/>
        <v>0</v>
      </c>
      <c r="J15" s="14">
        <f>IFERROR(M15/SUMIFS(Jornada!$I$6:$I$300,Jornada!$A$6:$A$300,A15,Jornada!$B$6:$B$300,B15),0)</f>
        <v>0</v>
      </c>
      <c r="K15" s="10" t="str">
        <f>IF(AND(A15="",B15="",D15="",E15="",F15=""),"",IF(OR(A15="",B15="",D15="",F15=""),"INCOMPLETO",IFERROR(IF(OR(NOT(ISNUMBER(A15)),A15&lt;=0,A15&lt;&gt;INT(A15),COUNTIF(Colaboradores!$A$6:$A$200,B15)&lt;&gt;1,C15="",COUNTIF(Projetos!$B$6:$B$200,D15)&lt;&gt;1,NOT(ISNUMBER(F15)),F15&lt;0,NOT(ISNUMBER(H15)),H15&lt;0),"VERIFICAR",IF(COUNTIFS(Jornada!$A$6:$A$300,A15,Jornada!$B$6:$B$300,B15,Jornada!$N$6:$N$300,"OK")&lt;&gt;1,"SEM JORNADA",IF(SUMIFS($M$6:$M$400,$A$6:$A$400,A15,$B$6:$B$400,B15)&gt;SUMIFS(Jornada!$I$6:$I$300,Jornada!$A$6:$A$300,A15,Jornada!$B$6:$B$300,B15)+Configuracoes!$B$8,"EXCEDE JORNADA",IF(ABS(SUMIFS($M$6:$M$400,$A$6:$A$400,A15,$B$6:$B$400,B15)-SUMIFS(Jornada!$I$6:$I$300,Jornada!$A$6:$A$300,A15,Jornada!$B$6:$B$300,B15))&lt;=Configuracoes!$B$8,"OK","PARCIAL")))),"VERIFICAR")))</f>
        <v/>
      </c>
      <c r="L15" s="6"/>
      <c r="M15" s="15">
        <f>IFERROR(IF(AND(ISNUMBER(A15),A15&gt;0,A15=INT(A15),B15&lt;&gt;"",C15&lt;&gt;"",COUNTIF(Colaboradores!$A$6:$A$200,B15)=1,D15&lt;&gt;"",COUNTIF(Projetos!$B$6:$B$200,D15)=1,ISNUMBER(F15),F15&gt;=0,COUNTIFS(Jornada!$A$6:$A$300,A15,Jornada!$B$6:$B$300,B15,Jornada!$N$6:$N$300,"OK")=1),F15,0),0)</f>
        <v>0</v>
      </c>
    </row>
    <row r="16">
      <c r="A16" s="9"/>
      <c r="B16" s="6"/>
      <c r="C16" s="10" t="str">
        <f>IF(B16="","",IFERROR(VLOOKUP(B16,Colaboradores!$A$6:$B$200,2,FALSE),""))</f>
        <v/>
      </c>
      <c r="D16" s="6"/>
      <c r="E16" s="6"/>
      <c r="F16" s="7"/>
      <c r="G16" s="10" t="str">
        <f>IF(D16="","",IFERROR(VLOOKUP(D16,Projetos!$B$6:$F$200,4,FALSE),"N/A"))</f>
        <v/>
      </c>
      <c r="H16" s="13" t="str">
        <f>IF(D16="","",IFERROR(VLOOKUP(D16,Projetos!$B$6:$F$200,5,FALSE),0))</f>
        <v/>
      </c>
      <c r="I16" s="13">
        <f t="shared" si="1"/>
        <v>0</v>
      </c>
      <c r="J16" s="14">
        <f>IFERROR(M16/SUMIFS(Jornada!$I$6:$I$300,Jornada!$A$6:$A$300,A16,Jornada!$B$6:$B$300,B16),0)</f>
        <v>0</v>
      </c>
      <c r="K16" s="10" t="str">
        <f>IF(AND(A16="",B16="",D16="",E16="",F16=""),"",IF(OR(A16="",B16="",D16="",F16=""),"INCOMPLETO",IFERROR(IF(OR(NOT(ISNUMBER(A16)),A16&lt;=0,A16&lt;&gt;INT(A16),COUNTIF(Colaboradores!$A$6:$A$200,B16)&lt;&gt;1,C16="",COUNTIF(Projetos!$B$6:$B$200,D16)&lt;&gt;1,NOT(ISNUMBER(F16)),F16&lt;0,NOT(ISNUMBER(H16)),H16&lt;0),"VERIFICAR",IF(COUNTIFS(Jornada!$A$6:$A$300,A16,Jornada!$B$6:$B$300,B16,Jornada!$N$6:$N$300,"OK")&lt;&gt;1,"SEM JORNADA",IF(SUMIFS($M$6:$M$400,$A$6:$A$400,A16,$B$6:$B$400,B16)&gt;SUMIFS(Jornada!$I$6:$I$300,Jornada!$A$6:$A$300,A16,Jornada!$B$6:$B$300,B16)+Configuracoes!$B$8,"EXCEDE JORNADA",IF(ABS(SUMIFS($M$6:$M$400,$A$6:$A$400,A16,$B$6:$B$400,B16)-SUMIFS(Jornada!$I$6:$I$300,Jornada!$A$6:$A$300,A16,Jornada!$B$6:$B$300,B16))&lt;=Configuracoes!$B$8,"OK","PARCIAL")))),"VERIFICAR")))</f>
        <v/>
      </c>
      <c r="L16" s="6"/>
      <c r="M16" s="15">
        <f>IFERROR(IF(AND(ISNUMBER(A16),A16&gt;0,A16=INT(A16),B16&lt;&gt;"",C16&lt;&gt;"",COUNTIF(Colaboradores!$A$6:$A$200,B16)=1,D16&lt;&gt;"",COUNTIF(Projetos!$B$6:$B$200,D16)=1,ISNUMBER(F16),F16&gt;=0,COUNTIFS(Jornada!$A$6:$A$300,A16,Jornada!$B$6:$B$300,B16,Jornada!$N$6:$N$300,"OK")=1),F16,0),0)</f>
        <v>0</v>
      </c>
    </row>
    <row r="17">
      <c r="A17" s="9"/>
      <c r="B17" s="6"/>
      <c r="C17" s="10" t="str">
        <f>IF(B17="","",IFERROR(VLOOKUP(B17,Colaboradores!$A$6:$B$200,2,FALSE),""))</f>
        <v/>
      </c>
      <c r="D17" s="6"/>
      <c r="E17" s="6"/>
      <c r="F17" s="7"/>
      <c r="G17" s="10" t="str">
        <f>IF(D17="","",IFERROR(VLOOKUP(D17,Projetos!$B$6:$F$200,4,FALSE),"N/A"))</f>
        <v/>
      </c>
      <c r="H17" s="13" t="str">
        <f>IF(D17="","",IFERROR(VLOOKUP(D17,Projetos!$B$6:$F$200,5,FALSE),0))</f>
        <v/>
      </c>
      <c r="I17" s="13">
        <f t="shared" si="1"/>
        <v>0</v>
      </c>
      <c r="J17" s="14">
        <f>IFERROR(M17/SUMIFS(Jornada!$I$6:$I$300,Jornada!$A$6:$A$300,A17,Jornada!$B$6:$B$300,B17),0)</f>
        <v>0</v>
      </c>
      <c r="K17" s="10" t="str">
        <f>IF(AND(A17="",B17="",D17="",E17="",F17=""),"",IF(OR(A17="",B17="",D17="",F17=""),"INCOMPLETO",IFERROR(IF(OR(NOT(ISNUMBER(A17)),A17&lt;=0,A17&lt;&gt;INT(A17),COUNTIF(Colaboradores!$A$6:$A$200,B17)&lt;&gt;1,C17="",COUNTIF(Projetos!$B$6:$B$200,D17)&lt;&gt;1,NOT(ISNUMBER(F17)),F17&lt;0,NOT(ISNUMBER(H17)),H17&lt;0),"VERIFICAR",IF(COUNTIFS(Jornada!$A$6:$A$300,A17,Jornada!$B$6:$B$300,B17,Jornada!$N$6:$N$300,"OK")&lt;&gt;1,"SEM JORNADA",IF(SUMIFS($M$6:$M$400,$A$6:$A$400,A17,$B$6:$B$400,B17)&gt;SUMIFS(Jornada!$I$6:$I$300,Jornada!$A$6:$A$300,A17,Jornada!$B$6:$B$300,B17)+Configuracoes!$B$8,"EXCEDE JORNADA",IF(ABS(SUMIFS($M$6:$M$400,$A$6:$A$400,A17,$B$6:$B$400,B17)-SUMIFS(Jornada!$I$6:$I$300,Jornada!$A$6:$A$300,A17,Jornada!$B$6:$B$300,B17))&lt;=Configuracoes!$B$8,"OK","PARCIAL")))),"VERIFICAR")))</f>
        <v/>
      </c>
      <c r="L17" s="6"/>
      <c r="M17" s="15">
        <f>IFERROR(IF(AND(ISNUMBER(A17),A17&gt;0,A17=INT(A17),B17&lt;&gt;"",C17&lt;&gt;"",COUNTIF(Colaboradores!$A$6:$A$200,B17)=1,D17&lt;&gt;"",COUNTIF(Projetos!$B$6:$B$200,D17)=1,ISNUMBER(F17),F17&gt;=0,COUNTIFS(Jornada!$A$6:$A$300,A17,Jornada!$B$6:$B$300,B17,Jornada!$N$6:$N$300,"OK")=1),F17,0),0)</f>
        <v>0</v>
      </c>
    </row>
    <row r="18">
      <c r="A18" s="9"/>
      <c r="B18" s="6"/>
      <c r="C18" s="10" t="str">
        <f>IF(B18="","",IFERROR(VLOOKUP(B18,Colaboradores!$A$6:$B$200,2,FALSE),""))</f>
        <v/>
      </c>
      <c r="D18" s="6"/>
      <c r="E18" s="6"/>
      <c r="F18" s="7"/>
      <c r="G18" s="10" t="str">
        <f>IF(D18="","",IFERROR(VLOOKUP(D18,Projetos!$B$6:$F$200,4,FALSE),"N/A"))</f>
        <v/>
      </c>
      <c r="H18" s="13" t="str">
        <f>IF(D18="","",IFERROR(VLOOKUP(D18,Projetos!$B$6:$F$200,5,FALSE),0))</f>
        <v/>
      </c>
      <c r="I18" s="13">
        <f t="shared" si="1"/>
        <v>0</v>
      </c>
      <c r="J18" s="14">
        <f>IFERROR(M18/SUMIFS(Jornada!$I$6:$I$300,Jornada!$A$6:$A$300,A18,Jornada!$B$6:$B$300,B18),0)</f>
        <v>0</v>
      </c>
      <c r="K18" s="10" t="str">
        <f>IF(AND(A18="",B18="",D18="",E18="",F18=""),"",IF(OR(A18="",B18="",D18="",F18=""),"INCOMPLETO",IFERROR(IF(OR(NOT(ISNUMBER(A18)),A18&lt;=0,A18&lt;&gt;INT(A18),COUNTIF(Colaboradores!$A$6:$A$200,B18)&lt;&gt;1,C18="",COUNTIF(Projetos!$B$6:$B$200,D18)&lt;&gt;1,NOT(ISNUMBER(F18)),F18&lt;0,NOT(ISNUMBER(H18)),H18&lt;0),"VERIFICAR",IF(COUNTIFS(Jornada!$A$6:$A$300,A18,Jornada!$B$6:$B$300,B18,Jornada!$N$6:$N$300,"OK")&lt;&gt;1,"SEM JORNADA",IF(SUMIFS($M$6:$M$400,$A$6:$A$400,A18,$B$6:$B$400,B18)&gt;SUMIFS(Jornada!$I$6:$I$300,Jornada!$A$6:$A$300,A18,Jornada!$B$6:$B$300,B18)+Configuracoes!$B$8,"EXCEDE JORNADA",IF(ABS(SUMIFS($M$6:$M$400,$A$6:$A$400,A18,$B$6:$B$400,B18)-SUMIFS(Jornada!$I$6:$I$300,Jornada!$A$6:$A$300,A18,Jornada!$B$6:$B$300,B18))&lt;=Configuracoes!$B$8,"OK","PARCIAL")))),"VERIFICAR")))</f>
        <v/>
      </c>
      <c r="L18" s="6"/>
      <c r="M18" s="15">
        <f>IFERROR(IF(AND(ISNUMBER(A18),A18&gt;0,A18=INT(A18),B18&lt;&gt;"",C18&lt;&gt;"",COUNTIF(Colaboradores!$A$6:$A$200,B18)=1,D18&lt;&gt;"",COUNTIF(Projetos!$B$6:$B$200,D18)=1,ISNUMBER(F18),F18&gt;=0,COUNTIFS(Jornada!$A$6:$A$300,A18,Jornada!$B$6:$B$300,B18,Jornada!$N$6:$N$300,"OK")=1),F18,0),0)</f>
        <v>0</v>
      </c>
    </row>
    <row r="19">
      <c r="A19" s="9"/>
      <c r="B19" s="6"/>
      <c r="C19" s="10" t="str">
        <f>IF(B19="","",IFERROR(VLOOKUP(B19,Colaboradores!$A$6:$B$200,2,FALSE),""))</f>
        <v/>
      </c>
      <c r="D19" s="6"/>
      <c r="E19" s="6"/>
      <c r="F19" s="7"/>
      <c r="G19" s="10" t="str">
        <f>IF(D19="","",IFERROR(VLOOKUP(D19,Projetos!$B$6:$F$200,4,FALSE),"N/A"))</f>
        <v/>
      </c>
      <c r="H19" s="13" t="str">
        <f>IF(D19="","",IFERROR(VLOOKUP(D19,Projetos!$B$6:$F$200,5,FALSE),0))</f>
        <v/>
      </c>
      <c r="I19" s="13">
        <f t="shared" si="1"/>
        <v>0</v>
      </c>
      <c r="J19" s="14">
        <f>IFERROR(M19/SUMIFS(Jornada!$I$6:$I$300,Jornada!$A$6:$A$300,A19,Jornada!$B$6:$B$300,B19),0)</f>
        <v>0</v>
      </c>
      <c r="K19" s="10" t="str">
        <f>IF(AND(A19="",B19="",D19="",E19="",F19=""),"",IF(OR(A19="",B19="",D19="",F19=""),"INCOMPLETO",IFERROR(IF(OR(NOT(ISNUMBER(A19)),A19&lt;=0,A19&lt;&gt;INT(A19),COUNTIF(Colaboradores!$A$6:$A$200,B19)&lt;&gt;1,C19="",COUNTIF(Projetos!$B$6:$B$200,D19)&lt;&gt;1,NOT(ISNUMBER(F19)),F19&lt;0,NOT(ISNUMBER(H19)),H19&lt;0),"VERIFICAR",IF(COUNTIFS(Jornada!$A$6:$A$300,A19,Jornada!$B$6:$B$300,B19,Jornada!$N$6:$N$300,"OK")&lt;&gt;1,"SEM JORNADA",IF(SUMIFS($M$6:$M$400,$A$6:$A$400,A19,$B$6:$B$400,B19)&gt;SUMIFS(Jornada!$I$6:$I$300,Jornada!$A$6:$A$300,A19,Jornada!$B$6:$B$300,B19)+Configuracoes!$B$8,"EXCEDE JORNADA",IF(ABS(SUMIFS($M$6:$M$400,$A$6:$A$400,A19,$B$6:$B$400,B19)-SUMIFS(Jornada!$I$6:$I$300,Jornada!$A$6:$A$300,A19,Jornada!$B$6:$B$300,B19))&lt;=Configuracoes!$B$8,"OK","PARCIAL")))),"VERIFICAR")))</f>
        <v/>
      </c>
      <c r="L19" s="6"/>
      <c r="M19" s="15">
        <f>IFERROR(IF(AND(ISNUMBER(A19),A19&gt;0,A19=INT(A19),B19&lt;&gt;"",C19&lt;&gt;"",COUNTIF(Colaboradores!$A$6:$A$200,B19)=1,D19&lt;&gt;"",COUNTIF(Projetos!$B$6:$B$200,D19)=1,ISNUMBER(F19),F19&gt;=0,COUNTIFS(Jornada!$A$6:$A$300,A19,Jornada!$B$6:$B$300,B19,Jornada!$N$6:$N$300,"OK")=1),F19,0),0)</f>
        <v>0</v>
      </c>
    </row>
    <row r="20">
      <c r="A20" s="9"/>
      <c r="B20" s="6"/>
      <c r="C20" s="10" t="str">
        <f>IF(B20="","",IFERROR(VLOOKUP(B20,Colaboradores!$A$6:$B$200,2,FALSE),""))</f>
        <v/>
      </c>
      <c r="D20" s="6"/>
      <c r="E20" s="6"/>
      <c r="F20" s="7"/>
      <c r="G20" s="10" t="str">
        <f>IF(D20="","",IFERROR(VLOOKUP(D20,Projetos!$B$6:$F$200,4,FALSE),"N/A"))</f>
        <v/>
      </c>
      <c r="H20" s="13" t="str">
        <f>IF(D20="","",IFERROR(VLOOKUP(D20,Projetos!$B$6:$F$200,5,FALSE),0))</f>
        <v/>
      </c>
      <c r="I20" s="13">
        <f t="shared" si="1"/>
        <v>0</v>
      </c>
      <c r="J20" s="14">
        <f>IFERROR(M20/SUMIFS(Jornada!$I$6:$I$300,Jornada!$A$6:$A$300,A20,Jornada!$B$6:$B$300,B20),0)</f>
        <v>0</v>
      </c>
      <c r="K20" s="10" t="str">
        <f>IF(AND(A20="",B20="",D20="",E20="",F20=""),"",IF(OR(A20="",B20="",D20="",F20=""),"INCOMPLETO",IFERROR(IF(OR(NOT(ISNUMBER(A20)),A20&lt;=0,A20&lt;&gt;INT(A20),COUNTIF(Colaboradores!$A$6:$A$200,B20)&lt;&gt;1,C20="",COUNTIF(Projetos!$B$6:$B$200,D20)&lt;&gt;1,NOT(ISNUMBER(F20)),F20&lt;0,NOT(ISNUMBER(H20)),H20&lt;0),"VERIFICAR",IF(COUNTIFS(Jornada!$A$6:$A$300,A20,Jornada!$B$6:$B$300,B20,Jornada!$N$6:$N$300,"OK")&lt;&gt;1,"SEM JORNADA",IF(SUMIFS($M$6:$M$400,$A$6:$A$400,A20,$B$6:$B$400,B20)&gt;SUMIFS(Jornada!$I$6:$I$300,Jornada!$A$6:$A$300,A20,Jornada!$B$6:$B$300,B20)+Configuracoes!$B$8,"EXCEDE JORNADA",IF(ABS(SUMIFS($M$6:$M$400,$A$6:$A$400,A20,$B$6:$B$400,B20)-SUMIFS(Jornada!$I$6:$I$300,Jornada!$A$6:$A$300,A20,Jornada!$B$6:$B$300,B20))&lt;=Configuracoes!$B$8,"OK","PARCIAL")))),"VERIFICAR")))</f>
        <v/>
      </c>
      <c r="L20" s="6"/>
      <c r="M20" s="15">
        <f>IFERROR(IF(AND(ISNUMBER(A20),A20&gt;0,A20=INT(A20),B20&lt;&gt;"",C20&lt;&gt;"",COUNTIF(Colaboradores!$A$6:$A$200,B20)=1,D20&lt;&gt;"",COUNTIF(Projetos!$B$6:$B$200,D20)=1,ISNUMBER(F20),F20&gt;=0,COUNTIFS(Jornada!$A$6:$A$300,A20,Jornada!$B$6:$B$300,B20,Jornada!$N$6:$N$300,"OK")=1),F20,0),0)</f>
        <v>0</v>
      </c>
    </row>
    <row r="21">
      <c r="A21" s="9"/>
      <c r="B21" s="6"/>
      <c r="C21" s="10" t="str">
        <f>IF(B21="","",IFERROR(VLOOKUP(B21,Colaboradores!$A$6:$B$200,2,FALSE),""))</f>
        <v/>
      </c>
      <c r="D21" s="6"/>
      <c r="E21" s="6"/>
      <c r="F21" s="7"/>
      <c r="G21" s="10" t="str">
        <f>IF(D21="","",IFERROR(VLOOKUP(D21,Projetos!$B$6:$F$200,4,FALSE),"N/A"))</f>
        <v/>
      </c>
      <c r="H21" s="13" t="str">
        <f>IF(D21="","",IFERROR(VLOOKUP(D21,Projetos!$B$6:$F$200,5,FALSE),0))</f>
        <v/>
      </c>
      <c r="I21" s="13">
        <f t="shared" si="1"/>
        <v>0</v>
      </c>
      <c r="J21" s="14">
        <f>IFERROR(M21/SUMIFS(Jornada!$I$6:$I$300,Jornada!$A$6:$A$300,A21,Jornada!$B$6:$B$300,B21),0)</f>
        <v>0</v>
      </c>
      <c r="K21" s="10" t="str">
        <f>IF(AND(A21="",B21="",D21="",E21="",F21=""),"",IF(OR(A21="",B21="",D21="",F21=""),"INCOMPLETO",IFERROR(IF(OR(NOT(ISNUMBER(A21)),A21&lt;=0,A21&lt;&gt;INT(A21),COUNTIF(Colaboradores!$A$6:$A$200,B21)&lt;&gt;1,C21="",COUNTIF(Projetos!$B$6:$B$200,D21)&lt;&gt;1,NOT(ISNUMBER(F21)),F21&lt;0,NOT(ISNUMBER(H21)),H21&lt;0),"VERIFICAR",IF(COUNTIFS(Jornada!$A$6:$A$300,A21,Jornada!$B$6:$B$300,B21,Jornada!$N$6:$N$300,"OK")&lt;&gt;1,"SEM JORNADA",IF(SUMIFS($M$6:$M$400,$A$6:$A$400,A21,$B$6:$B$400,B21)&gt;SUMIFS(Jornada!$I$6:$I$300,Jornada!$A$6:$A$300,A21,Jornada!$B$6:$B$300,B21)+Configuracoes!$B$8,"EXCEDE JORNADA",IF(ABS(SUMIFS($M$6:$M$400,$A$6:$A$400,A21,$B$6:$B$400,B21)-SUMIFS(Jornada!$I$6:$I$300,Jornada!$A$6:$A$300,A21,Jornada!$B$6:$B$300,B21))&lt;=Configuracoes!$B$8,"OK","PARCIAL")))),"VERIFICAR")))</f>
        <v/>
      </c>
      <c r="L21" s="6"/>
      <c r="M21" s="15">
        <f>IFERROR(IF(AND(ISNUMBER(A21),A21&gt;0,A21=INT(A21),B21&lt;&gt;"",C21&lt;&gt;"",COUNTIF(Colaboradores!$A$6:$A$200,B21)=1,D21&lt;&gt;"",COUNTIF(Projetos!$B$6:$B$200,D21)=1,ISNUMBER(F21),F21&gt;=0,COUNTIFS(Jornada!$A$6:$A$300,A21,Jornada!$B$6:$B$300,B21,Jornada!$N$6:$N$300,"OK")=1),F21,0),0)</f>
        <v>0</v>
      </c>
    </row>
    <row r="22">
      <c r="A22" s="9"/>
      <c r="B22" s="6"/>
      <c r="C22" s="10" t="str">
        <f>IF(B22="","",IFERROR(VLOOKUP(B22,Colaboradores!$A$6:$B$200,2,FALSE),""))</f>
        <v/>
      </c>
      <c r="D22" s="6"/>
      <c r="E22" s="6"/>
      <c r="F22" s="7"/>
      <c r="G22" s="10" t="str">
        <f>IF(D22="","",IFERROR(VLOOKUP(D22,Projetos!$B$6:$F$200,4,FALSE),"N/A"))</f>
        <v/>
      </c>
      <c r="H22" s="13" t="str">
        <f>IF(D22="","",IFERROR(VLOOKUP(D22,Projetos!$B$6:$F$200,5,FALSE),0))</f>
        <v/>
      </c>
      <c r="I22" s="13">
        <f t="shared" si="1"/>
        <v>0</v>
      </c>
      <c r="J22" s="14">
        <f>IFERROR(M22/SUMIFS(Jornada!$I$6:$I$300,Jornada!$A$6:$A$300,A22,Jornada!$B$6:$B$300,B22),0)</f>
        <v>0</v>
      </c>
      <c r="K22" s="10" t="str">
        <f>IF(AND(A22="",B22="",D22="",E22="",F22=""),"",IF(OR(A22="",B22="",D22="",F22=""),"INCOMPLETO",IFERROR(IF(OR(NOT(ISNUMBER(A22)),A22&lt;=0,A22&lt;&gt;INT(A22),COUNTIF(Colaboradores!$A$6:$A$200,B22)&lt;&gt;1,C22="",COUNTIF(Projetos!$B$6:$B$200,D22)&lt;&gt;1,NOT(ISNUMBER(F22)),F22&lt;0,NOT(ISNUMBER(H22)),H22&lt;0),"VERIFICAR",IF(COUNTIFS(Jornada!$A$6:$A$300,A22,Jornada!$B$6:$B$300,B22,Jornada!$N$6:$N$300,"OK")&lt;&gt;1,"SEM JORNADA",IF(SUMIFS($M$6:$M$400,$A$6:$A$400,A22,$B$6:$B$400,B22)&gt;SUMIFS(Jornada!$I$6:$I$300,Jornada!$A$6:$A$300,A22,Jornada!$B$6:$B$300,B22)+Configuracoes!$B$8,"EXCEDE JORNADA",IF(ABS(SUMIFS($M$6:$M$400,$A$6:$A$400,A22,$B$6:$B$400,B22)-SUMIFS(Jornada!$I$6:$I$300,Jornada!$A$6:$A$300,A22,Jornada!$B$6:$B$300,B22))&lt;=Configuracoes!$B$8,"OK","PARCIAL")))),"VERIFICAR")))</f>
        <v/>
      </c>
      <c r="L22" s="6"/>
      <c r="M22" s="15">
        <f>IFERROR(IF(AND(ISNUMBER(A22),A22&gt;0,A22=INT(A22),B22&lt;&gt;"",C22&lt;&gt;"",COUNTIF(Colaboradores!$A$6:$A$200,B22)=1,D22&lt;&gt;"",COUNTIF(Projetos!$B$6:$B$200,D22)=1,ISNUMBER(F22),F22&gt;=0,COUNTIFS(Jornada!$A$6:$A$300,A22,Jornada!$B$6:$B$300,B22,Jornada!$N$6:$N$300,"OK")=1),F22,0),0)</f>
        <v>0</v>
      </c>
    </row>
    <row r="23">
      <c r="A23" s="9"/>
      <c r="B23" s="6"/>
      <c r="C23" s="10" t="str">
        <f>IF(B23="","",IFERROR(VLOOKUP(B23,Colaboradores!$A$6:$B$200,2,FALSE),""))</f>
        <v/>
      </c>
      <c r="D23" s="6"/>
      <c r="E23" s="6"/>
      <c r="F23" s="7"/>
      <c r="G23" s="10" t="str">
        <f>IF(D23="","",IFERROR(VLOOKUP(D23,Projetos!$B$6:$F$200,4,FALSE),"N/A"))</f>
        <v/>
      </c>
      <c r="H23" s="13" t="str">
        <f>IF(D23="","",IFERROR(VLOOKUP(D23,Projetos!$B$6:$F$200,5,FALSE),0))</f>
        <v/>
      </c>
      <c r="I23" s="13">
        <f t="shared" si="1"/>
        <v>0</v>
      </c>
      <c r="J23" s="14">
        <f>IFERROR(M23/SUMIFS(Jornada!$I$6:$I$300,Jornada!$A$6:$A$300,A23,Jornada!$B$6:$B$300,B23),0)</f>
        <v>0</v>
      </c>
      <c r="K23" s="10" t="str">
        <f>IF(AND(A23="",B23="",D23="",E23="",F23=""),"",IF(OR(A23="",B23="",D23="",F23=""),"INCOMPLETO",IFERROR(IF(OR(NOT(ISNUMBER(A23)),A23&lt;=0,A23&lt;&gt;INT(A23),COUNTIF(Colaboradores!$A$6:$A$200,B23)&lt;&gt;1,C23="",COUNTIF(Projetos!$B$6:$B$200,D23)&lt;&gt;1,NOT(ISNUMBER(F23)),F23&lt;0,NOT(ISNUMBER(H23)),H23&lt;0),"VERIFICAR",IF(COUNTIFS(Jornada!$A$6:$A$300,A23,Jornada!$B$6:$B$300,B23,Jornada!$N$6:$N$300,"OK")&lt;&gt;1,"SEM JORNADA",IF(SUMIFS($M$6:$M$400,$A$6:$A$400,A23,$B$6:$B$400,B23)&gt;SUMIFS(Jornada!$I$6:$I$300,Jornada!$A$6:$A$300,A23,Jornada!$B$6:$B$300,B23)+Configuracoes!$B$8,"EXCEDE JORNADA",IF(ABS(SUMIFS($M$6:$M$400,$A$6:$A$400,A23,$B$6:$B$400,B23)-SUMIFS(Jornada!$I$6:$I$300,Jornada!$A$6:$A$300,A23,Jornada!$B$6:$B$300,B23))&lt;=Configuracoes!$B$8,"OK","PARCIAL")))),"VERIFICAR")))</f>
        <v/>
      </c>
      <c r="L23" s="6"/>
      <c r="M23" s="15">
        <f>IFERROR(IF(AND(ISNUMBER(A23),A23&gt;0,A23=INT(A23),B23&lt;&gt;"",C23&lt;&gt;"",COUNTIF(Colaboradores!$A$6:$A$200,B23)=1,D23&lt;&gt;"",COUNTIF(Projetos!$B$6:$B$200,D23)=1,ISNUMBER(F23),F23&gt;=0,COUNTIFS(Jornada!$A$6:$A$300,A23,Jornada!$B$6:$B$300,B23,Jornada!$N$6:$N$300,"OK")=1),F23,0),0)</f>
        <v>0</v>
      </c>
    </row>
    <row r="24">
      <c r="A24" s="9"/>
      <c r="B24" s="6"/>
      <c r="C24" s="10" t="str">
        <f>IF(B24="","",IFERROR(VLOOKUP(B24,Colaboradores!$A$6:$B$200,2,FALSE),""))</f>
        <v/>
      </c>
      <c r="D24" s="6"/>
      <c r="E24" s="6"/>
      <c r="F24" s="7"/>
      <c r="G24" s="10" t="str">
        <f>IF(D24="","",IFERROR(VLOOKUP(D24,Projetos!$B$6:$F$200,4,FALSE),"N/A"))</f>
        <v/>
      </c>
      <c r="H24" s="13" t="str">
        <f>IF(D24="","",IFERROR(VLOOKUP(D24,Projetos!$B$6:$F$200,5,FALSE),0))</f>
        <v/>
      </c>
      <c r="I24" s="13">
        <f t="shared" si="1"/>
        <v>0</v>
      </c>
      <c r="J24" s="14">
        <f>IFERROR(M24/SUMIFS(Jornada!$I$6:$I$300,Jornada!$A$6:$A$300,A24,Jornada!$B$6:$B$300,B24),0)</f>
        <v>0</v>
      </c>
      <c r="K24" s="10" t="str">
        <f>IF(AND(A24="",B24="",D24="",E24="",F24=""),"",IF(OR(A24="",B24="",D24="",F24=""),"INCOMPLETO",IFERROR(IF(OR(NOT(ISNUMBER(A24)),A24&lt;=0,A24&lt;&gt;INT(A24),COUNTIF(Colaboradores!$A$6:$A$200,B24)&lt;&gt;1,C24="",COUNTIF(Projetos!$B$6:$B$200,D24)&lt;&gt;1,NOT(ISNUMBER(F24)),F24&lt;0,NOT(ISNUMBER(H24)),H24&lt;0),"VERIFICAR",IF(COUNTIFS(Jornada!$A$6:$A$300,A24,Jornada!$B$6:$B$300,B24,Jornada!$N$6:$N$300,"OK")&lt;&gt;1,"SEM JORNADA",IF(SUMIFS($M$6:$M$400,$A$6:$A$400,A24,$B$6:$B$400,B24)&gt;SUMIFS(Jornada!$I$6:$I$300,Jornada!$A$6:$A$300,A24,Jornada!$B$6:$B$300,B24)+Configuracoes!$B$8,"EXCEDE JORNADA",IF(ABS(SUMIFS($M$6:$M$400,$A$6:$A$400,A24,$B$6:$B$400,B24)-SUMIFS(Jornada!$I$6:$I$300,Jornada!$A$6:$A$300,A24,Jornada!$B$6:$B$300,B24))&lt;=Configuracoes!$B$8,"OK","PARCIAL")))),"VERIFICAR")))</f>
        <v/>
      </c>
      <c r="L24" s="6"/>
      <c r="M24" s="15">
        <f>IFERROR(IF(AND(ISNUMBER(A24),A24&gt;0,A24=INT(A24),B24&lt;&gt;"",C24&lt;&gt;"",COUNTIF(Colaboradores!$A$6:$A$200,B24)=1,D24&lt;&gt;"",COUNTIF(Projetos!$B$6:$B$200,D24)=1,ISNUMBER(F24),F24&gt;=0,COUNTIFS(Jornada!$A$6:$A$300,A24,Jornada!$B$6:$B$300,B24,Jornada!$N$6:$N$300,"OK")=1),F24,0),0)</f>
        <v>0</v>
      </c>
    </row>
    <row r="25">
      <c r="A25" s="9"/>
      <c r="B25" s="6"/>
      <c r="C25" s="10" t="str">
        <f>IF(B25="","",IFERROR(VLOOKUP(B25,Colaboradores!$A$6:$B$200,2,FALSE),""))</f>
        <v/>
      </c>
      <c r="D25" s="6"/>
      <c r="E25" s="6"/>
      <c r="F25" s="7"/>
      <c r="G25" s="10" t="str">
        <f>IF(D25="","",IFERROR(VLOOKUP(D25,Projetos!$B$6:$F$200,4,FALSE),"N/A"))</f>
        <v/>
      </c>
      <c r="H25" s="13" t="str">
        <f>IF(D25="","",IFERROR(VLOOKUP(D25,Projetos!$B$6:$F$200,5,FALSE),0))</f>
        <v/>
      </c>
      <c r="I25" s="13">
        <f t="shared" si="1"/>
        <v>0</v>
      </c>
      <c r="J25" s="14">
        <f>IFERROR(M25/SUMIFS(Jornada!$I$6:$I$300,Jornada!$A$6:$A$300,A25,Jornada!$B$6:$B$300,B25),0)</f>
        <v>0</v>
      </c>
      <c r="K25" s="10" t="str">
        <f>IF(AND(A25="",B25="",D25="",E25="",F25=""),"",IF(OR(A25="",B25="",D25="",F25=""),"INCOMPLETO",IFERROR(IF(OR(NOT(ISNUMBER(A25)),A25&lt;=0,A25&lt;&gt;INT(A25),COUNTIF(Colaboradores!$A$6:$A$200,B25)&lt;&gt;1,C25="",COUNTIF(Projetos!$B$6:$B$200,D25)&lt;&gt;1,NOT(ISNUMBER(F25)),F25&lt;0,NOT(ISNUMBER(H25)),H25&lt;0),"VERIFICAR",IF(COUNTIFS(Jornada!$A$6:$A$300,A25,Jornada!$B$6:$B$300,B25,Jornada!$N$6:$N$300,"OK")&lt;&gt;1,"SEM JORNADA",IF(SUMIFS($M$6:$M$400,$A$6:$A$400,A25,$B$6:$B$400,B25)&gt;SUMIFS(Jornada!$I$6:$I$300,Jornada!$A$6:$A$300,A25,Jornada!$B$6:$B$300,B25)+Configuracoes!$B$8,"EXCEDE JORNADA",IF(ABS(SUMIFS($M$6:$M$400,$A$6:$A$400,A25,$B$6:$B$400,B25)-SUMIFS(Jornada!$I$6:$I$300,Jornada!$A$6:$A$300,A25,Jornada!$B$6:$B$300,B25))&lt;=Configuracoes!$B$8,"OK","PARCIAL")))),"VERIFICAR")))</f>
        <v/>
      </c>
      <c r="L25" s="6"/>
      <c r="M25" s="15">
        <f>IFERROR(IF(AND(ISNUMBER(A25),A25&gt;0,A25=INT(A25),B25&lt;&gt;"",C25&lt;&gt;"",COUNTIF(Colaboradores!$A$6:$A$200,B25)=1,D25&lt;&gt;"",COUNTIF(Projetos!$B$6:$B$200,D25)=1,ISNUMBER(F25),F25&gt;=0,COUNTIFS(Jornada!$A$6:$A$300,A25,Jornada!$B$6:$B$300,B25,Jornada!$N$6:$N$300,"OK")=1),F25,0),0)</f>
        <v>0</v>
      </c>
    </row>
    <row r="26">
      <c r="A26" s="9"/>
      <c r="B26" s="6"/>
      <c r="C26" s="10" t="str">
        <f>IF(B26="","",IFERROR(VLOOKUP(B26,Colaboradores!$A$6:$B$200,2,FALSE),""))</f>
        <v/>
      </c>
      <c r="D26" s="6"/>
      <c r="E26" s="6"/>
      <c r="F26" s="7"/>
      <c r="G26" s="10" t="str">
        <f>IF(D26="","",IFERROR(VLOOKUP(D26,Projetos!$B$6:$F$200,4,FALSE),"N/A"))</f>
        <v/>
      </c>
      <c r="H26" s="13" t="str">
        <f>IF(D26="","",IFERROR(VLOOKUP(D26,Projetos!$B$6:$F$200,5,FALSE),0))</f>
        <v/>
      </c>
      <c r="I26" s="13">
        <f t="shared" si="1"/>
        <v>0</v>
      </c>
      <c r="J26" s="14">
        <f>IFERROR(M26/SUMIFS(Jornada!$I$6:$I$300,Jornada!$A$6:$A$300,A26,Jornada!$B$6:$B$300,B26),0)</f>
        <v>0</v>
      </c>
      <c r="K26" s="10" t="str">
        <f>IF(AND(A26="",B26="",D26="",E26="",F26=""),"",IF(OR(A26="",B26="",D26="",F26=""),"INCOMPLETO",IFERROR(IF(OR(NOT(ISNUMBER(A26)),A26&lt;=0,A26&lt;&gt;INT(A26),COUNTIF(Colaboradores!$A$6:$A$200,B26)&lt;&gt;1,C26="",COUNTIF(Projetos!$B$6:$B$200,D26)&lt;&gt;1,NOT(ISNUMBER(F26)),F26&lt;0,NOT(ISNUMBER(H26)),H26&lt;0),"VERIFICAR",IF(COUNTIFS(Jornada!$A$6:$A$300,A26,Jornada!$B$6:$B$300,B26,Jornada!$N$6:$N$300,"OK")&lt;&gt;1,"SEM JORNADA",IF(SUMIFS($M$6:$M$400,$A$6:$A$400,A26,$B$6:$B$400,B26)&gt;SUMIFS(Jornada!$I$6:$I$300,Jornada!$A$6:$A$300,A26,Jornada!$B$6:$B$300,B26)+Configuracoes!$B$8,"EXCEDE JORNADA",IF(ABS(SUMIFS($M$6:$M$400,$A$6:$A$400,A26,$B$6:$B$400,B26)-SUMIFS(Jornada!$I$6:$I$300,Jornada!$A$6:$A$300,A26,Jornada!$B$6:$B$300,B26))&lt;=Configuracoes!$B$8,"OK","PARCIAL")))),"VERIFICAR")))</f>
        <v/>
      </c>
      <c r="L26" s="6"/>
      <c r="M26" s="15">
        <f>IFERROR(IF(AND(ISNUMBER(A26),A26&gt;0,A26=INT(A26),B26&lt;&gt;"",C26&lt;&gt;"",COUNTIF(Colaboradores!$A$6:$A$200,B26)=1,D26&lt;&gt;"",COUNTIF(Projetos!$B$6:$B$200,D26)=1,ISNUMBER(F26),F26&gt;=0,COUNTIFS(Jornada!$A$6:$A$300,A26,Jornada!$B$6:$B$300,B26,Jornada!$N$6:$N$300,"OK")=1),F26,0),0)</f>
        <v>0</v>
      </c>
    </row>
    <row r="27">
      <c r="A27" s="9"/>
      <c r="B27" s="6"/>
      <c r="C27" s="10" t="str">
        <f>IF(B27="","",IFERROR(VLOOKUP(B27,Colaboradores!$A$6:$B$200,2,FALSE),""))</f>
        <v/>
      </c>
      <c r="D27" s="6"/>
      <c r="E27" s="6"/>
      <c r="F27" s="7"/>
      <c r="G27" s="10" t="str">
        <f>IF(D27="","",IFERROR(VLOOKUP(D27,Projetos!$B$6:$F$200,4,FALSE),"N/A"))</f>
        <v/>
      </c>
      <c r="H27" s="13" t="str">
        <f>IF(D27="","",IFERROR(VLOOKUP(D27,Projetos!$B$6:$F$200,5,FALSE),0))</f>
        <v/>
      </c>
      <c r="I27" s="13">
        <f t="shared" si="1"/>
        <v>0</v>
      </c>
      <c r="J27" s="14">
        <f>IFERROR(M27/SUMIFS(Jornada!$I$6:$I$300,Jornada!$A$6:$A$300,A27,Jornada!$B$6:$B$300,B27),0)</f>
        <v>0</v>
      </c>
      <c r="K27" s="10" t="str">
        <f>IF(AND(A27="",B27="",D27="",E27="",F27=""),"",IF(OR(A27="",B27="",D27="",F27=""),"INCOMPLETO",IFERROR(IF(OR(NOT(ISNUMBER(A27)),A27&lt;=0,A27&lt;&gt;INT(A27),COUNTIF(Colaboradores!$A$6:$A$200,B27)&lt;&gt;1,C27="",COUNTIF(Projetos!$B$6:$B$200,D27)&lt;&gt;1,NOT(ISNUMBER(F27)),F27&lt;0,NOT(ISNUMBER(H27)),H27&lt;0),"VERIFICAR",IF(COUNTIFS(Jornada!$A$6:$A$300,A27,Jornada!$B$6:$B$300,B27,Jornada!$N$6:$N$300,"OK")&lt;&gt;1,"SEM JORNADA",IF(SUMIFS($M$6:$M$400,$A$6:$A$400,A27,$B$6:$B$400,B27)&gt;SUMIFS(Jornada!$I$6:$I$300,Jornada!$A$6:$A$300,A27,Jornada!$B$6:$B$300,B27)+Configuracoes!$B$8,"EXCEDE JORNADA",IF(ABS(SUMIFS($M$6:$M$400,$A$6:$A$400,A27,$B$6:$B$400,B27)-SUMIFS(Jornada!$I$6:$I$300,Jornada!$A$6:$A$300,A27,Jornada!$B$6:$B$300,B27))&lt;=Configuracoes!$B$8,"OK","PARCIAL")))),"VERIFICAR")))</f>
        <v/>
      </c>
      <c r="L27" s="6"/>
      <c r="M27" s="15">
        <f>IFERROR(IF(AND(ISNUMBER(A27),A27&gt;0,A27=INT(A27),B27&lt;&gt;"",C27&lt;&gt;"",COUNTIF(Colaboradores!$A$6:$A$200,B27)=1,D27&lt;&gt;"",COUNTIF(Projetos!$B$6:$B$200,D27)=1,ISNUMBER(F27),F27&gt;=0,COUNTIFS(Jornada!$A$6:$A$300,A27,Jornada!$B$6:$B$300,B27,Jornada!$N$6:$N$300,"OK")=1),F27,0),0)</f>
        <v>0</v>
      </c>
    </row>
    <row r="28">
      <c r="A28" s="9"/>
      <c r="B28" s="6"/>
      <c r="C28" s="10" t="str">
        <f>IF(B28="","",IFERROR(VLOOKUP(B28,Colaboradores!$A$6:$B$200,2,FALSE),""))</f>
        <v/>
      </c>
      <c r="D28" s="6"/>
      <c r="E28" s="6"/>
      <c r="F28" s="7"/>
      <c r="G28" s="10" t="str">
        <f>IF(D28="","",IFERROR(VLOOKUP(D28,Projetos!$B$6:$F$200,4,FALSE),"N/A"))</f>
        <v/>
      </c>
      <c r="H28" s="13" t="str">
        <f>IF(D28="","",IFERROR(VLOOKUP(D28,Projetos!$B$6:$F$200,5,FALSE),0))</f>
        <v/>
      </c>
      <c r="I28" s="13">
        <f t="shared" si="1"/>
        <v>0</v>
      </c>
      <c r="J28" s="14">
        <f>IFERROR(M28/SUMIFS(Jornada!$I$6:$I$300,Jornada!$A$6:$A$300,A28,Jornada!$B$6:$B$300,B28),0)</f>
        <v>0</v>
      </c>
      <c r="K28" s="10" t="str">
        <f>IF(AND(A28="",B28="",D28="",E28="",F28=""),"",IF(OR(A28="",B28="",D28="",F28=""),"INCOMPLETO",IFERROR(IF(OR(NOT(ISNUMBER(A28)),A28&lt;=0,A28&lt;&gt;INT(A28),COUNTIF(Colaboradores!$A$6:$A$200,B28)&lt;&gt;1,C28="",COUNTIF(Projetos!$B$6:$B$200,D28)&lt;&gt;1,NOT(ISNUMBER(F28)),F28&lt;0,NOT(ISNUMBER(H28)),H28&lt;0),"VERIFICAR",IF(COUNTIFS(Jornada!$A$6:$A$300,A28,Jornada!$B$6:$B$300,B28,Jornada!$N$6:$N$300,"OK")&lt;&gt;1,"SEM JORNADA",IF(SUMIFS($M$6:$M$400,$A$6:$A$400,A28,$B$6:$B$400,B28)&gt;SUMIFS(Jornada!$I$6:$I$300,Jornada!$A$6:$A$300,A28,Jornada!$B$6:$B$300,B28)+Configuracoes!$B$8,"EXCEDE JORNADA",IF(ABS(SUMIFS($M$6:$M$400,$A$6:$A$400,A28,$B$6:$B$400,B28)-SUMIFS(Jornada!$I$6:$I$300,Jornada!$A$6:$A$300,A28,Jornada!$B$6:$B$300,B28))&lt;=Configuracoes!$B$8,"OK","PARCIAL")))),"VERIFICAR")))</f>
        <v/>
      </c>
      <c r="L28" s="6"/>
      <c r="M28" s="15">
        <f>IFERROR(IF(AND(ISNUMBER(A28),A28&gt;0,A28=INT(A28),B28&lt;&gt;"",C28&lt;&gt;"",COUNTIF(Colaboradores!$A$6:$A$200,B28)=1,D28&lt;&gt;"",COUNTIF(Projetos!$B$6:$B$200,D28)=1,ISNUMBER(F28),F28&gt;=0,COUNTIFS(Jornada!$A$6:$A$300,A28,Jornada!$B$6:$B$300,B28,Jornada!$N$6:$N$300,"OK")=1),F28,0),0)</f>
        <v>0</v>
      </c>
    </row>
    <row r="29">
      <c r="A29" s="9"/>
      <c r="B29" s="6"/>
      <c r="C29" s="10" t="str">
        <f>IF(B29="","",IFERROR(VLOOKUP(B29,Colaboradores!$A$6:$B$200,2,FALSE),""))</f>
        <v/>
      </c>
      <c r="D29" s="6"/>
      <c r="E29" s="6"/>
      <c r="F29" s="7"/>
      <c r="G29" s="10" t="str">
        <f>IF(D29="","",IFERROR(VLOOKUP(D29,Projetos!$B$6:$F$200,4,FALSE),"N/A"))</f>
        <v/>
      </c>
      <c r="H29" s="13" t="str">
        <f>IF(D29="","",IFERROR(VLOOKUP(D29,Projetos!$B$6:$F$200,5,FALSE),0))</f>
        <v/>
      </c>
      <c r="I29" s="13">
        <f t="shared" si="1"/>
        <v>0</v>
      </c>
      <c r="J29" s="14">
        <f>IFERROR(M29/SUMIFS(Jornada!$I$6:$I$300,Jornada!$A$6:$A$300,A29,Jornada!$B$6:$B$300,B29),0)</f>
        <v>0</v>
      </c>
      <c r="K29" s="10" t="str">
        <f>IF(AND(A29="",B29="",D29="",E29="",F29=""),"",IF(OR(A29="",B29="",D29="",F29=""),"INCOMPLETO",IFERROR(IF(OR(NOT(ISNUMBER(A29)),A29&lt;=0,A29&lt;&gt;INT(A29),COUNTIF(Colaboradores!$A$6:$A$200,B29)&lt;&gt;1,C29="",COUNTIF(Projetos!$B$6:$B$200,D29)&lt;&gt;1,NOT(ISNUMBER(F29)),F29&lt;0,NOT(ISNUMBER(H29)),H29&lt;0),"VERIFICAR",IF(COUNTIFS(Jornada!$A$6:$A$300,A29,Jornada!$B$6:$B$300,B29,Jornada!$N$6:$N$300,"OK")&lt;&gt;1,"SEM JORNADA",IF(SUMIFS($M$6:$M$400,$A$6:$A$400,A29,$B$6:$B$400,B29)&gt;SUMIFS(Jornada!$I$6:$I$300,Jornada!$A$6:$A$300,A29,Jornada!$B$6:$B$300,B29)+Configuracoes!$B$8,"EXCEDE JORNADA",IF(ABS(SUMIFS($M$6:$M$400,$A$6:$A$400,A29,$B$6:$B$400,B29)-SUMIFS(Jornada!$I$6:$I$300,Jornada!$A$6:$A$300,A29,Jornada!$B$6:$B$300,B29))&lt;=Configuracoes!$B$8,"OK","PARCIAL")))),"VERIFICAR")))</f>
        <v/>
      </c>
      <c r="L29" s="6"/>
      <c r="M29" s="15">
        <f>IFERROR(IF(AND(ISNUMBER(A29),A29&gt;0,A29=INT(A29),B29&lt;&gt;"",C29&lt;&gt;"",COUNTIF(Colaboradores!$A$6:$A$200,B29)=1,D29&lt;&gt;"",COUNTIF(Projetos!$B$6:$B$200,D29)=1,ISNUMBER(F29),F29&gt;=0,COUNTIFS(Jornada!$A$6:$A$300,A29,Jornada!$B$6:$B$300,B29,Jornada!$N$6:$N$300,"OK")=1),F29,0),0)</f>
        <v>0</v>
      </c>
    </row>
    <row r="30">
      <c r="A30" s="9"/>
      <c r="B30" s="6"/>
      <c r="C30" s="10" t="str">
        <f>IF(B30="","",IFERROR(VLOOKUP(B30,Colaboradores!$A$6:$B$200,2,FALSE),""))</f>
        <v/>
      </c>
      <c r="D30" s="6"/>
      <c r="E30" s="6"/>
      <c r="F30" s="7"/>
      <c r="G30" s="10" t="str">
        <f>IF(D30="","",IFERROR(VLOOKUP(D30,Projetos!$B$6:$F$200,4,FALSE),"N/A"))</f>
        <v/>
      </c>
      <c r="H30" s="13" t="str">
        <f>IF(D30="","",IFERROR(VLOOKUP(D30,Projetos!$B$6:$F$200,5,FALSE),0))</f>
        <v/>
      </c>
      <c r="I30" s="13">
        <f t="shared" si="1"/>
        <v>0</v>
      </c>
      <c r="J30" s="14">
        <f>IFERROR(M30/SUMIFS(Jornada!$I$6:$I$300,Jornada!$A$6:$A$300,A30,Jornada!$B$6:$B$300,B30),0)</f>
        <v>0</v>
      </c>
      <c r="K30" s="10" t="str">
        <f>IF(AND(A30="",B30="",D30="",E30="",F30=""),"",IF(OR(A30="",B30="",D30="",F30=""),"INCOMPLETO",IFERROR(IF(OR(NOT(ISNUMBER(A30)),A30&lt;=0,A30&lt;&gt;INT(A30),COUNTIF(Colaboradores!$A$6:$A$200,B30)&lt;&gt;1,C30="",COUNTIF(Projetos!$B$6:$B$200,D30)&lt;&gt;1,NOT(ISNUMBER(F30)),F30&lt;0,NOT(ISNUMBER(H30)),H30&lt;0),"VERIFICAR",IF(COUNTIFS(Jornada!$A$6:$A$300,A30,Jornada!$B$6:$B$300,B30,Jornada!$N$6:$N$300,"OK")&lt;&gt;1,"SEM JORNADA",IF(SUMIFS($M$6:$M$400,$A$6:$A$400,A30,$B$6:$B$400,B30)&gt;SUMIFS(Jornada!$I$6:$I$300,Jornada!$A$6:$A$300,A30,Jornada!$B$6:$B$300,B30)+Configuracoes!$B$8,"EXCEDE JORNADA",IF(ABS(SUMIFS($M$6:$M$400,$A$6:$A$400,A30,$B$6:$B$400,B30)-SUMIFS(Jornada!$I$6:$I$300,Jornada!$A$6:$A$300,A30,Jornada!$B$6:$B$300,B30))&lt;=Configuracoes!$B$8,"OK","PARCIAL")))),"VERIFICAR")))</f>
        <v/>
      </c>
      <c r="L30" s="6"/>
      <c r="M30" s="15">
        <f>IFERROR(IF(AND(ISNUMBER(A30),A30&gt;0,A30=INT(A30),B30&lt;&gt;"",C30&lt;&gt;"",COUNTIF(Colaboradores!$A$6:$A$200,B30)=1,D30&lt;&gt;"",COUNTIF(Projetos!$B$6:$B$200,D30)=1,ISNUMBER(F30),F30&gt;=0,COUNTIFS(Jornada!$A$6:$A$300,A30,Jornada!$B$6:$B$300,B30,Jornada!$N$6:$N$300,"OK")=1),F30,0),0)</f>
        <v>0</v>
      </c>
    </row>
    <row r="31">
      <c r="A31" s="9"/>
      <c r="B31" s="6"/>
      <c r="C31" s="10" t="str">
        <f>IF(B31="","",IFERROR(VLOOKUP(B31,Colaboradores!$A$6:$B$200,2,FALSE),""))</f>
        <v/>
      </c>
      <c r="D31" s="6"/>
      <c r="E31" s="6"/>
      <c r="F31" s="7"/>
      <c r="G31" s="10" t="str">
        <f>IF(D31="","",IFERROR(VLOOKUP(D31,Projetos!$B$6:$F$200,4,FALSE),"N/A"))</f>
        <v/>
      </c>
      <c r="H31" s="13" t="str">
        <f>IF(D31="","",IFERROR(VLOOKUP(D31,Projetos!$B$6:$F$200,5,FALSE),0))</f>
        <v/>
      </c>
      <c r="I31" s="13">
        <f t="shared" si="1"/>
        <v>0</v>
      </c>
      <c r="J31" s="14">
        <f>IFERROR(M31/SUMIFS(Jornada!$I$6:$I$300,Jornada!$A$6:$A$300,A31,Jornada!$B$6:$B$300,B31),0)</f>
        <v>0</v>
      </c>
      <c r="K31" s="10" t="str">
        <f>IF(AND(A31="",B31="",D31="",E31="",F31=""),"",IF(OR(A31="",B31="",D31="",F31=""),"INCOMPLETO",IFERROR(IF(OR(NOT(ISNUMBER(A31)),A31&lt;=0,A31&lt;&gt;INT(A31),COUNTIF(Colaboradores!$A$6:$A$200,B31)&lt;&gt;1,C31="",COUNTIF(Projetos!$B$6:$B$200,D31)&lt;&gt;1,NOT(ISNUMBER(F31)),F31&lt;0,NOT(ISNUMBER(H31)),H31&lt;0),"VERIFICAR",IF(COUNTIFS(Jornada!$A$6:$A$300,A31,Jornada!$B$6:$B$300,B31,Jornada!$N$6:$N$300,"OK")&lt;&gt;1,"SEM JORNADA",IF(SUMIFS($M$6:$M$400,$A$6:$A$400,A31,$B$6:$B$400,B31)&gt;SUMIFS(Jornada!$I$6:$I$300,Jornada!$A$6:$A$300,A31,Jornada!$B$6:$B$300,B31)+Configuracoes!$B$8,"EXCEDE JORNADA",IF(ABS(SUMIFS($M$6:$M$400,$A$6:$A$400,A31,$B$6:$B$400,B31)-SUMIFS(Jornada!$I$6:$I$300,Jornada!$A$6:$A$300,A31,Jornada!$B$6:$B$300,B31))&lt;=Configuracoes!$B$8,"OK","PARCIAL")))),"VERIFICAR")))</f>
        <v/>
      </c>
      <c r="L31" s="6"/>
      <c r="M31" s="15">
        <f>IFERROR(IF(AND(ISNUMBER(A31),A31&gt;0,A31=INT(A31),B31&lt;&gt;"",C31&lt;&gt;"",COUNTIF(Colaboradores!$A$6:$A$200,B31)=1,D31&lt;&gt;"",COUNTIF(Projetos!$B$6:$B$200,D31)=1,ISNUMBER(F31),F31&gt;=0,COUNTIFS(Jornada!$A$6:$A$300,A31,Jornada!$B$6:$B$300,B31,Jornada!$N$6:$N$300,"OK")=1),F31,0),0)</f>
        <v>0</v>
      </c>
    </row>
    <row r="32">
      <c r="A32" s="9"/>
      <c r="B32" s="6"/>
      <c r="C32" s="10" t="str">
        <f>IF(B32="","",IFERROR(VLOOKUP(B32,Colaboradores!$A$6:$B$200,2,FALSE),""))</f>
        <v/>
      </c>
      <c r="D32" s="6"/>
      <c r="E32" s="6"/>
      <c r="F32" s="7"/>
      <c r="G32" s="10" t="str">
        <f>IF(D32="","",IFERROR(VLOOKUP(D32,Projetos!$B$6:$F$200,4,FALSE),"N/A"))</f>
        <v/>
      </c>
      <c r="H32" s="13" t="str">
        <f>IF(D32="","",IFERROR(VLOOKUP(D32,Projetos!$B$6:$F$200,5,FALSE),0))</f>
        <v/>
      </c>
      <c r="I32" s="13">
        <f t="shared" si="1"/>
        <v>0</v>
      </c>
      <c r="J32" s="14">
        <f>IFERROR(M32/SUMIFS(Jornada!$I$6:$I$300,Jornada!$A$6:$A$300,A32,Jornada!$B$6:$B$300,B32),0)</f>
        <v>0</v>
      </c>
      <c r="K32" s="10" t="str">
        <f>IF(AND(A32="",B32="",D32="",E32="",F32=""),"",IF(OR(A32="",B32="",D32="",F32=""),"INCOMPLETO",IFERROR(IF(OR(NOT(ISNUMBER(A32)),A32&lt;=0,A32&lt;&gt;INT(A32),COUNTIF(Colaboradores!$A$6:$A$200,B32)&lt;&gt;1,C32="",COUNTIF(Projetos!$B$6:$B$200,D32)&lt;&gt;1,NOT(ISNUMBER(F32)),F32&lt;0,NOT(ISNUMBER(H32)),H32&lt;0),"VERIFICAR",IF(COUNTIFS(Jornada!$A$6:$A$300,A32,Jornada!$B$6:$B$300,B32,Jornada!$N$6:$N$300,"OK")&lt;&gt;1,"SEM JORNADA",IF(SUMIFS($M$6:$M$400,$A$6:$A$400,A32,$B$6:$B$400,B32)&gt;SUMIFS(Jornada!$I$6:$I$300,Jornada!$A$6:$A$300,A32,Jornada!$B$6:$B$300,B32)+Configuracoes!$B$8,"EXCEDE JORNADA",IF(ABS(SUMIFS($M$6:$M$400,$A$6:$A$400,A32,$B$6:$B$400,B32)-SUMIFS(Jornada!$I$6:$I$300,Jornada!$A$6:$A$300,A32,Jornada!$B$6:$B$300,B32))&lt;=Configuracoes!$B$8,"OK","PARCIAL")))),"VERIFICAR")))</f>
        <v/>
      </c>
      <c r="L32" s="6"/>
      <c r="M32" s="15">
        <f>IFERROR(IF(AND(ISNUMBER(A32),A32&gt;0,A32=INT(A32),B32&lt;&gt;"",C32&lt;&gt;"",COUNTIF(Colaboradores!$A$6:$A$200,B32)=1,D32&lt;&gt;"",COUNTIF(Projetos!$B$6:$B$200,D32)=1,ISNUMBER(F32),F32&gt;=0,COUNTIFS(Jornada!$A$6:$A$300,A32,Jornada!$B$6:$B$300,B32,Jornada!$N$6:$N$300,"OK")=1),F32,0),0)</f>
        <v>0</v>
      </c>
    </row>
    <row r="33">
      <c r="A33" s="9"/>
      <c r="B33" s="6"/>
      <c r="C33" s="10" t="str">
        <f>IF(B33="","",IFERROR(VLOOKUP(B33,Colaboradores!$A$6:$B$200,2,FALSE),""))</f>
        <v/>
      </c>
      <c r="D33" s="6"/>
      <c r="E33" s="6"/>
      <c r="F33" s="7"/>
      <c r="G33" s="10" t="str">
        <f>IF(D33="","",IFERROR(VLOOKUP(D33,Projetos!$B$6:$F$200,4,FALSE),"N/A"))</f>
        <v/>
      </c>
      <c r="H33" s="13" t="str">
        <f>IF(D33="","",IFERROR(VLOOKUP(D33,Projetos!$B$6:$F$200,5,FALSE),0))</f>
        <v/>
      </c>
      <c r="I33" s="13">
        <f t="shared" si="1"/>
        <v>0</v>
      </c>
      <c r="J33" s="14">
        <f>IFERROR(M33/SUMIFS(Jornada!$I$6:$I$300,Jornada!$A$6:$A$300,A33,Jornada!$B$6:$B$300,B33),0)</f>
        <v>0</v>
      </c>
      <c r="K33" s="10" t="str">
        <f>IF(AND(A33="",B33="",D33="",E33="",F33=""),"",IF(OR(A33="",B33="",D33="",F33=""),"INCOMPLETO",IFERROR(IF(OR(NOT(ISNUMBER(A33)),A33&lt;=0,A33&lt;&gt;INT(A33),COUNTIF(Colaboradores!$A$6:$A$200,B33)&lt;&gt;1,C33="",COUNTIF(Projetos!$B$6:$B$200,D33)&lt;&gt;1,NOT(ISNUMBER(F33)),F33&lt;0,NOT(ISNUMBER(H33)),H33&lt;0),"VERIFICAR",IF(COUNTIFS(Jornada!$A$6:$A$300,A33,Jornada!$B$6:$B$300,B33,Jornada!$N$6:$N$300,"OK")&lt;&gt;1,"SEM JORNADA",IF(SUMIFS($M$6:$M$400,$A$6:$A$400,A33,$B$6:$B$400,B33)&gt;SUMIFS(Jornada!$I$6:$I$300,Jornada!$A$6:$A$300,A33,Jornada!$B$6:$B$300,B33)+Configuracoes!$B$8,"EXCEDE JORNADA",IF(ABS(SUMIFS($M$6:$M$400,$A$6:$A$400,A33,$B$6:$B$400,B33)-SUMIFS(Jornada!$I$6:$I$300,Jornada!$A$6:$A$300,A33,Jornada!$B$6:$B$300,B33))&lt;=Configuracoes!$B$8,"OK","PARCIAL")))),"VERIFICAR")))</f>
        <v/>
      </c>
      <c r="L33" s="6"/>
      <c r="M33" s="15">
        <f>IFERROR(IF(AND(ISNUMBER(A33),A33&gt;0,A33=INT(A33),B33&lt;&gt;"",C33&lt;&gt;"",COUNTIF(Colaboradores!$A$6:$A$200,B33)=1,D33&lt;&gt;"",COUNTIF(Projetos!$B$6:$B$200,D33)=1,ISNUMBER(F33),F33&gt;=0,COUNTIFS(Jornada!$A$6:$A$300,A33,Jornada!$B$6:$B$300,B33,Jornada!$N$6:$N$300,"OK")=1),F33,0),0)</f>
        <v>0</v>
      </c>
    </row>
    <row r="34">
      <c r="A34" s="9"/>
      <c r="B34" s="6"/>
      <c r="C34" s="10" t="str">
        <f>IF(B34="","",IFERROR(VLOOKUP(B34,Colaboradores!$A$6:$B$200,2,FALSE),""))</f>
        <v/>
      </c>
      <c r="D34" s="6"/>
      <c r="E34" s="6"/>
      <c r="F34" s="7"/>
      <c r="G34" s="10" t="str">
        <f>IF(D34="","",IFERROR(VLOOKUP(D34,Projetos!$B$6:$F$200,4,FALSE),"N/A"))</f>
        <v/>
      </c>
      <c r="H34" s="13" t="str">
        <f>IF(D34="","",IFERROR(VLOOKUP(D34,Projetos!$B$6:$F$200,5,FALSE),0))</f>
        <v/>
      </c>
      <c r="I34" s="13">
        <f t="shared" si="1"/>
        <v>0</v>
      </c>
      <c r="J34" s="14">
        <f>IFERROR(M34/SUMIFS(Jornada!$I$6:$I$300,Jornada!$A$6:$A$300,A34,Jornada!$B$6:$B$300,B34),0)</f>
        <v>0</v>
      </c>
      <c r="K34" s="10" t="str">
        <f>IF(AND(A34="",B34="",D34="",E34="",F34=""),"",IF(OR(A34="",B34="",D34="",F34=""),"INCOMPLETO",IFERROR(IF(OR(NOT(ISNUMBER(A34)),A34&lt;=0,A34&lt;&gt;INT(A34),COUNTIF(Colaboradores!$A$6:$A$200,B34)&lt;&gt;1,C34="",COUNTIF(Projetos!$B$6:$B$200,D34)&lt;&gt;1,NOT(ISNUMBER(F34)),F34&lt;0,NOT(ISNUMBER(H34)),H34&lt;0),"VERIFICAR",IF(COUNTIFS(Jornada!$A$6:$A$300,A34,Jornada!$B$6:$B$300,B34,Jornada!$N$6:$N$300,"OK")&lt;&gt;1,"SEM JORNADA",IF(SUMIFS($M$6:$M$400,$A$6:$A$400,A34,$B$6:$B$400,B34)&gt;SUMIFS(Jornada!$I$6:$I$300,Jornada!$A$6:$A$300,A34,Jornada!$B$6:$B$300,B34)+Configuracoes!$B$8,"EXCEDE JORNADA",IF(ABS(SUMIFS($M$6:$M$400,$A$6:$A$400,A34,$B$6:$B$400,B34)-SUMIFS(Jornada!$I$6:$I$300,Jornada!$A$6:$A$300,A34,Jornada!$B$6:$B$300,B34))&lt;=Configuracoes!$B$8,"OK","PARCIAL")))),"VERIFICAR")))</f>
        <v/>
      </c>
      <c r="L34" s="6"/>
      <c r="M34" s="15">
        <f>IFERROR(IF(AND(ISNUMBER(A34),A34&gt;0,A34=INT(A34),B34&lt;&gt;"",C34&lt;&gt;"",COUNTIF(Colaboradores!$A$6:$A$200,B34)=1,D34&lt;&gt;"",COUNTIF(Projetos!$B$6:$B$200,D34)=1,ISNUMBER(F34),F34&gt;=0,COUNTIFS(Jornada!$A$6:$A$300,A34,Jornada!$B$6:$B$300,B34,Jornada!$N$6:$N$300,"OK")=1),F34,0),0)</f>
        <v>0</v>
      </c>
    </row>
    <row r="35">
      <c r="A35" s="9"/>
      <c r="B35" s="6"/>
      <c r="C35" s="10" t="str">
        <f>IF(B35="","",IFERROR(VLOOKUP(B35,Colaboradores!$A$6:$B$200,2,FALSE),""))</f>
        <v/>
      </c>
      <c r="D35" s="6"/>
      <c r="E35" s="6"/>
      <c r="F35" s="7"/>
      <c r="G35" s="10" t="str">
        <f>IF(D35="","",IFERROR(VLOOKUP(D35,Projetos!$B$6:$F$200,4,FALSE),"N/A"))</f>
        <v/>
      </c>
      <c r="H35" s="13" t="str">
        <f>IF(D35="","",IFERROR(VLOOKUP(D35,Projetos!$B$6:$F$200,5,FALSE),0))</f>
        <v/>
      </c>
      <c r="I35" s="13">
        <f t="shared" si="1"/>
        <v>0</v>
      </c>
      <c r="J35" s="14">
        <f>IFERROR(M35/SUMIFS(Jornada!$I$6:$I$300,Jornada!$A$6:$A$300,A35,Jornada!$B$6:$B$300,B35),0)</f>
        <v>0</v>
      </c>
      <c r="K35" s="10" t="str">
        <f>IF(AND(A35="",B35="",D35="",E35="",F35=""),"",IF(OR(A35="",B35="",D35="",F35=""),"INCOMPLETO",IFERROR(IF(OR(NOT(ISNUMBER(A35)),A35&lt;=0,A35&lt;&gt;INT(A35),COUNTIF(Colaboradores!$A$6:$A$200,B35)&lt;&gt;1,C35="",COUNTIF(Projetos!$B$6:$B$200,D35)&lt;&gt;1,NOT(ISNUMBER(F35)),F35&lt;0,NOT(ISNUMBER(H35)),H35&lt;0),"VERIFICAR",IF(COUNTIFS(Jornada!$A$6:$A$300,A35,Jornada!$B$6:$B$300,B35,Jornada!$N$6:$N$300,"OK")&lt;&gt;1,"SEM JORNADA",IF(SUMIFS($M$6:$M$400,$A$6:$A$400,A35,$B$6:$B$400,B35)&gt;SUMIFS(Jornada!$I$6:$I$300,Jornada!$A$6:$A$300,A35,Jornada!$B$6:$B$300,B35)+Configuracoes!$B$8,"EXCEDE JORNADA",IF(ABS(SUMIFS($M$6:$M$400,$A$6:$A$400,A35,$B$6:$B$400,B35)-SUMIFS(Jornada!$I$6:$I$300,Jornada!$A$6:$A$300,A35,Jornada!$B$6:$B$300,B35))&lt;=Configuracoes!$B$8,"OK","PARCIAL")))),"VERIFICAR")))</f>
        <v/>
      </c>
      <c r="L35" s="6"/>
      <c r="M35" s="15">
        <f>IFERROR(IF(AND(ISNUMBER(A35),A35&gt;0,A35=INT(A35),B35&lt;&gt;"",C35&lt;&gt;"",COUNTIF(Colaboradores!$A$6:$A$200,B35)=1,D35&lt;&gt;"",COUNTIF(Projetos!$B$6:$B$200,D35)=1,ISNUMBER(F35),F35&gt;=0,COUNTIFS(Jornada!$A$6:$A$300,A35,Jornada!$B$6:$B$300,B35,Jornada!$N$6:$N$300,"OK")=1),F35,0),0)</f>
        <v>0</v>
      </c>
    </row>
    <row r="36">
      <c r="A36" s="9"/>
      <c r="B36" s="6"/>
      <c r="C36" s="10" t="str">
        <f>IF(B36="","",IFERROR(VLOOKUP(B36,Colaboradores!$A$6:$B$200,2,FALSE),""))</f>
        <v/>
      </c>
      <c r="D36" s="6"/>
      <c r="E36" s="6"/>
      <c r="F36" s="7"/>
      <c r="G36" s="10" t="str">
        <f>IF(D36="","",IFERROR(VLOOKUP(D36,Projetos!$B$6:$F$200,4,FALSE),"N/A"))</f>
        <v/>
      </c>
      <c r="H36" s="13" t="str">
        <f>IF(D36="","",IFERROR(VLOOKUP(D36,Projetos!$B$6:$F$200,5,FALSE),0))</f>
        <v/>
      </c>
      <c r="I36" s="13">
        <f t="shared" si="1"/>
        <v>0</v>
      </c>
      <c r="J36" s="14">
        <f>IFERROR(M36/SUMIFS(Jornada!$I$6:$I$300,Jornada!$A$6:$A$300,A36,Jornada!$B$6:$B$300,B36),0)</f>
        <v>0</v>
      </c>
      <c r="K36" s="10" t="str">
        <f>IF(AND(A36="",B36="",D36="",E36="",F36=""),"",IF(OR(A36="",B36="",D36="",F36=""),"INCOMPLETO",IFERROR(IF(OR(NOT(ISNUMBER(A36)),A36&lt;=0,A36&lt;&gt;INT(A36),COUNTIF(Colaboradores!$A$6:$A$200,B36)&lt;&gt;1,C36="",COUNTIF(Projetos!$B$6:$B$200,D36)&lt;&gt;1,NOT(ISNUMBER(F36)),F36&lt;0,NOT(ISNUMBER(H36)),H36&lt;0),"VERIFICAR",IF(COUNTIFS(Jornada!$A$6:$A$300,A36,Jornada!$B$6:$B$300,B36,Jornada!$N$6:$N$300,"OK")&lt;&gt;1,"SEM JORNADA",IF(SUMIFS($M$6:$M$400,$A$6:$A$400,A36,$B$6:$B$400,B36)&gt;SUMIFS(Jornada!$I$6:$I$300,Jornada!$A$6:$A$300,A36,Jornada!$B$6:$B$300,B36)+Configuracoes!$B$8,"EXCEDE JORNADA",IF(ABS(SUMIFS($M$6:$M$400,$A$6:$A$400,A36,$B$6:$B$400,B36)-SUMIFS(Jornada!$I$6:$I$300,Jornada!$A$6:$A$300,A36,Jornada!$B$6:$B$300,B36))&lt;=Configuracoes!$B$8,"OK","PARCIAL")))),"VERIFICAR")))</f>
        <v/>
      </c>
      <c r="L36" s="6"/>
      <c r="M36" s="15">
        <f>IFERROR(IF(AND(ISNUMBER(A36),A36&gt;0,A36=INT(A36),B36&lt;&gt;"",C36&lt;&gt;"",COUNTIF(Colaboradores!$A$6:$A$200,B36)=1,D36&lt;&gt;"",COUNTIF(Projetos!$B$6:$B$200,D36)=1,ISNUMBER(F36),F36&gt;=0,COUNTIFS(Jornada!$A$6:$A$300,A36,Jornada!$B$6:$B$300,B36,Jornada!$N$6:$N$300,"OK")=1),F36,0),0)</f>
        <v>0</v>
      </c>
    </row>
    <row r="37">
      <c r="A37" s="9"/>
      <c r="B37" s="6"/>
      <c r="C37" s="10" t="str">
        <f>IF(B37="","",IFERROR(VLOOKUP(B37,Colaboradores!$A$6:$B$200,2,FALSE),""))</f>
        <v/>
      </c>
      <c r="D37" s="6"/>
      <c r="E37" s="6"/>
      <c r="F37" s="7"/>
      <c r="G37" s="10" t="str">
        <f>IF(D37="","",IFERROR(VLOOKUP(D37,Projetos!$B$6:$F$200,4,FALSE),"N/A"))</f>
        <v/>
      </c>
      <c r="H37" s="13" t="str">
        <f>IF(D37="","",IFERROR(VLOOKUP(D37,Projetos!$B$6:$F$200,5,FALSE),0))</f>
        <v/>
      </c>
      <c r="I37" s="13">
        <f t="shared" si="1"/>
        <v>0</v>
      </c>
      <c r="J37" s="14">
        <f>IFERROR(M37/SUMIFS(Jornada!$I$6:$I$300,Jornada!$A$6:$A$300,A37,Jornada!$B$6:$B$300,B37),0)</f>
        <v>0</v>
      </c>
      <c r="K37" s="10" t="str">
        <f>IF(AND(A37="",B37="",D37="",E37="",F37=""),"",IF(OR(A37="",B37="",D37="",F37=""),"INCOMPLETO",IFERROR(IF(OR(NOT(ISNUMBER(A37)),A37&lt;=0,A37&lt;&gt;INT(A37),COUNTIF(Colaboradores!$A$6:$A$200,B37)&lt;&gt;1,C37="",COUNTIF(Projetos!$B$6:$B$200,D37)&lt;&gt;1,NOT(ISNUMBER(F37)),F37&lt;0,NOT(ISNUMBER(H37)),H37&lt;0),"VERIFICAR",IF(COUNTIFS(Jornada!$A$6:$A$300,A37,Jornada!$B$6:$B$300,B37,Jornada!$N$6:$N$300,"OK")&lt;&gt;1,"SEM JORNADA",IF(SUMIFS($M$6:$M$400,$A$6:$A$400,A37,$B$6:$B$400,B37)&gt;SUMIFS(Jornada!$I$6:$I$300,Jornada!$A$6:$A$300,A37,Jornada!$B$6:$B$300,B37)+Configuracoes!$B$8,"EXCEDE JORNADA",IF(ABS(SUMIFS($M$6:$M$400,$A$6:$A$400,A37,$B$6:$B$400,B37)-SUMIFS(Jornada!$I$6:$I$300,Jornada!$A$6:$A$300,A37,Jornada!$B$6:$B$300,B37))&lt;=Configuracoes!$B$8,"OK","PARCIAL")))),"VERIFICAR")))</f>
        <v/>
      </c>
      <c r="L37" s="6"/>
      <c r="M37" s="15">
        <f>IFERROR(IF(AND(ISNUMBER(A37),A37&gt;0,A37=INT(A37),B37&lt;&gt;"",C37&lt;&gt;"",COUNTIF(Colaboradores!$A$6:$A$200,B37)=1,D37&lt;&gt;"",COUNTIF(Projetos!$B$6:$B$200,D37)=1,ISNUMBER(F37),F37&gt;=0,COUNTIFS(Jornada!$A$6:$A$300,A37,Jornada!$B$6:$B$300,B37,Jornada!$N$6:$N$300,"OK")=1),F37,0),0)</f>
        <v>0</v>
      </c>
    </row>
    <row r="38">
      <c r="A38" s="9"/>
      <c r="B38" s="6"/>
      <c r="C38" s="10" t="str">
        <f>IF(B38="","",IFERROR(VLOOKUP(B38,Colaboradores!$A$6:$B$200,2,FALSE),""))</f>
        <v/>
      </c>
      <c r="D38" s="6"/>
      <c r="E38" s="6"/>
      <c r="F38" s="7"/>
      <c r="G38" s="10" t="str">
        <f>IF(D38="","",IFERROR(VLOOKUP(D38,Projetos!$B$6:$F$200,4,FALSE),"N/A"))</f>
        <v/>
      </c>
      <c r="H38" s="13" t="str">
        <f>IF(D38="","",IFERROR(VLOOKUP(D38,Projetos!$B$6:$F$200,5,FALSE),0))</f>
        <v/>
      </c>
      <c r="I38" s="13">
        <f t="shared" si="1"/>
        <v>0</v>
      </c>
      <c r="J38" s="14">
        <f>IFERROR(M38/SUMIFS(Jornada!$I$6:$I$300,Jornada!$A$6:$A$300,A38,Jornada!$B$6:$B$300,B38),0)</f>
        <v>0</v>
      </c>
      <c r="K38" s="10" t="str">
        <f>IF(AND(A38="",B38="",D38="",E38="",F38=""),"",IF(OR(A38="",B38="",D38="",F38=""),"INCOMPLETO",IFERROR(IF(OR(NOT(ISNUMBER(A38)),A38&lt;=0,A38&lt;&gt;INT(A38),COUNTIF(Colaboradores!$A$6:$A$200,B38)&lt;&gt;1,C38="",COUNTIF(Projetos!$B$6:$B$200,D38)&lt;&gt;1,NOT(ISNUMBER(F38)),F38&lt;0,NOT(ISNUMBER(H38)),H38&lt;0),"VERIFICAR",IF(COUNTIFS(Jornada!$A$6:$A$300,A38,Jornada!$B$6:$B$300,B38,Jornada!$N$6:$N$300,"OK")&lt;&gt;1,"SEM JORNADA",IF(SUMIFS($M$6:$M$400,$A$6:$A$400,A38,$B$6:$B$400,B38)&gt;SUMIFS(Jornada!$I$6:$I$300,Jornada!$A$6:$A$300,A38,Jornada!$B$6:$B$300,B38)+Configuracoes!$B$8,"EXCEDE JORNADA",IF(ABS(SUMIFS($M$6:$M$400,$A$6:$A$400,A38,$B$6:$B$400,B38)-SUMIFS(Jornada!$I$6:$I$300,Jornada!$A$6:$A$300,A38,Jornada!$B$6:$B$300,B38))&lt;=Configuracoes!$B$8,"OK","PARCIAL")))),"VERIFICAR")))</f>
        <v/>
      </c>
      <c r="L38" s="6"/>
      <c r="M38" s="15">
        <f>IFERROR(IF(AND(ISNUMBER(A38),A38&gt;0,A38=INT(A38),B38&lt;&gt;"",C38&lt;&gt;"",COUNTIF(Colaboradores!$A$6:$A$200,B38)=1,D38&lt;&gt;"",COUNTIF(Projetos!$B$6:$B$200,D38)=1,ISNUMBER(F38),F38&gt;=0,COUNTIFS(Jornada!$A$6:$A$300,A38,Jornada!$B$6:$B$300,B38,Jornada!$N$6:$N$300,"OK")=1),F38,0),0)</f>
        <v>0</v>
      </c>
    </row>
    <row r="39">
      <c r="A39" s="9"/>
      <c r="B39" s="6"/>
      <c r="C39" s="10" t="str">
        <f>IF(B39="","",IFERROR(VLOOKUP(B39,Colaboradores!$A$6:$B$200,2,FALSE),""))</f>
        <v/>
      </c>
      <c r="D39" s="6"/>
      <c r="E39" s="6"/>
      <c r="F39" s="7"/>
      <c r="G39" s="10" t="str">
        <f>IF(D39="","",IFERROR(VLOOKUP(D39,Projetos!$B$6:$F$200,4,FALSE),"N/A"))</f>
        <v/>
      </c>
      <c r="H39" s="13" t="str">
        <f>IF(D39="","",IFERROR(VLOOKUP(D39,Projetos!$B$6:$F$200,5,FALSE),0))</f>
        <v/>
      </c>
      <c r="I39" s="13">
        <f t="shared" si="1"/>
        <v>0</v>
      </c>
      <c r="J39" s="14">
        <f>IFERROR(M39/SUMIFS(Jornada!$I$6:$I$300,Jornada!$A$6:$A$300,A39,Jornada!$B$6:$B$300,B39),0)</f>
        <v>0</v>
      </c>
      <c r="K39" s="10" t="str">
        <f>IF(AND(A39="",B39="",D39="",E39="",F39=""),"",IF(OR(A39="",B39="",D39="",F39=""),"INCOMPLETO",IFERROR(IF(OR(NOT(ISNUMBER(A39)),A39&lt;=0,A39&lt;&gt;INT(A39),COUNTIF(Colaboradores!$A$6:$A$200,B39)&lt;&gt;1,C39="",COUNTIF(Projetos!$B$6:$B$200,D39)&lt;&gt;1,NOT(ISNUMBER(F39)),F39&lt;0,NOT(ISNUMBER(H39)),H39&lt;0),"VERIFICAR",IF(COUNTIFS(Jornada!$A$6:$A$300,A39,Jornada!$B$6:$B$300,B39,Jornada!$N$6:$N$300,"OK")&lt;&gt;1,"SEM JORNADA",IF(SUMIFS($M$6:$M$400,$A$6:$A$400,A39,$B$6:$B$400,B39)&gt;SUMIFS(Jornada!$I$6:$I$300,Jornada!$A$6:$A$300,A39,Jornada!$B$6:$B$300,B39)+Configuracoes!$B$8,"EXCEDE JORNADA",IF(ABS(SUMIFS($M$6:$M$400,$A$6:$A$400,A39,$B$6:$B$400,B39)-SUMIFS(Jornada!$I$6:$I$300,Jornada!$A$6:$A$300,A39,Jornada!$B$6:$B$300,B39))&lt;=Configuracoes!$B$8,"OK","PARCIAL")))),"VERIFICAR")))</f>
        <v/>
      </c>
      <c r="L39" s="6"/>
      <c r="M39" s="15">
        <f>IFERROR(IF(AND(ISNUMBER(A39),A39&gt;0,A39=INT(A39),B39&lt;&gt;"",C39&lt;&gt;"",COUNTIF(Colaboradores!$A$6:$A$200,B39)=1,D39&lt;&gt;"",COUNTIF(Projetos!$B$6:$B$200,D39)=1,ISNUMBER(F39),F39&gt;=0,COUNTIFS(Jornada!$A$6:$A$300,A39,Jornada!$B$6:$B$300,B39,Jornada!$N$6:$N$300,"OK")=1),F39,0),0)</f>
        <v>0</v>
      </c>
    </row>
    <row r="40">
      <c r="A40" s="9"/>
      <c r="B40" s="6"/>
      <c r="C40" s="10" t="str">
        <f>IF(B40="","",IFERROR(VLOOKUP(B40,Colaboradores!$A$6:$B$200,2,FALSE),""))</f>
        <v/>
      </c>
      <c r="D40" s="6"/>
      <c r="E40" s="6"/>
      <c r="F40" s="7"/>
      <c r="G40" s="10" t="str">
        <f>IF(D40="","",IFERROR(VLOOKUP(D40,Projetos!$B$6:$F$200,4,FALSE),"N/A"))</f>
        <v/>
      </c>
      <c r="H40" s="13" t="str">
        <f>IF(D40="","",IFERROR(VLOOKUP(D40,Projetos!$B$6:$F$200,5,FALSE),0))</f>
        <v/>
      </c>
      <c r="I40" s="13">
        <f t="shared" si="1"/>
        <v>0</v>
      </c>
      <c r="J40" s="14">
        <f>IFERROR(M40/SUMIFS(Jornada!$I$6:$I$300,Jornada!$A$6:$A$300,A40,Jornada!$B$6:$B$300,B40),0)</f>
        <v>0</v>
      </c>
      <c r="K40" s="10" t="str">
        <f>IF(AND(A40="",B40="",D40="",E40="",F40=""),"",IF(OR(A40="",B40="",D40="",F40=""),"INCOMPLETO",IFERROR(IF(OR(NOT(ISNUMBER(A40)),A40&lt;=0,A40&lt;&gt;INT(A40),COUNTIF(Colaboradores!$A$6:$A$200,B40)&lt;&gt;1,C40="",COUNTIF(Projetos!$B$6:$B$200,D40)&lt;&gt;1,NOT(ISNUMBER(F40)),F40&lt;0,NOT(ISNUMBER(H40)),H40&lt;0),"VERIFICAR",IF(COUNTIFS(Jornada!$A$6:$A$300,A40,Jornada!$B$6:$B$300,B40,Jornada!$N$6:$N$300,"OK")&lt;&gt;1,"SEM JORNADA",IF(SUMIFS($M$6:$M$400,$A$6:$A$400,A40,$B$6:$B$400,B40)&gt;SUMIFS(Jornada!$I$6:$I$300,Jornada!$A$6:$A$300,A40,Jornada!$B$6:$B$300,B40)+Configuracoes!$B$8,"EXCEDE JORNADA",IF(ABS(SUMIFS($M$6:$M$400,$A$6:$A$400,A40,$B$6:$B$400,B40)-SUMIFS(Jornada!$I$6:$I$300,Jornada!$A$6:$A$300,A40,Jornada!$B$6:$B$300,B40))&lt;=Configuracoes!$B$8,"OK","PARCIAL")))),"VERIFICAR")))</f>
        <v/>
      </c>
      <c r="L40" s="6"/>
      <c r="M40" s="15">
        <f>IFERROR(IF(AND(ISNUMBER(A40),A40&gt;0,A40=INT(A40),B40&lt;&gt;"",C40&lt;&gt;"",COUNTIF(Colaboradores!$A$6:$A$200,B40)=1,D40&lt;&gt;"",COUNTIF(Projetos!$B$6:$B$200,D40)=1,ISNUMBER(F40),F40&gt;=0,COUNTIFS(Jornada!$A$6:$A$300,A40,Jornada!$B$6:$B$300,B40,Jornada!$N$6:$N$300,"OK")=1),F40,0),0)</f>
        <v>0</v>
      </c>
    </row>
    <row r="41">
      <c r="A41" s="9"/>
      <c r="B41" s="6"/>
      <c r="C41" s="10" t="str">
        <f>IF(B41="","",IFERROR(VLOOKUP(B41,Colaboradores!$A$6:$B$200,2,FALSE),""))</f>
        <v/>
      </c>
      <c r="D41" s="6"/>
      <c r="E41" s="6"/>
      <c r="F41" s="7"/>
      <c r="G41" s="10" t="str">
        <f>IF(D41="","",IFERROR(VLOOKUP(D41,Projetos!$B$6:$F$200,4,FALSE),"N/A"))</f>
        <v/>
      </c>
      <c r="H41" s="13" t="str">
        <f>IF(D41="","",IFERROR(VLOOKUP(D41,Projetos!$B$6:$F$200,5,FALSE),0))</f>
        <v/>
      </c>
      <c r="I41" s="13">
        <f t="shared" si="1"/>
        <v>0</v>
      </c>
      <c r="J41" s="14">
        <f>IFERROR(M41/SUMIFS(Jornada!$I$6:$I$300,Jornada!$A$6:$A$300,A41,Jornada!$B$6:$B$300,B41),0)</f>
        <v>0</v>
      </c>
      <c r="K41" s="10" t="str">
        <f>IF(AND(A41="",B41="",D41="",E41="",F41=""),"",IF(OR(A41="",B41="",D41="",F41=""),"INCOMPLETO",IFERROR(IF(OR(NOT(ISNUMBER(A41)),A41&lt;=0,A41&lt;&gt;INT(A41),COUNTIF(Colaboradores!$A$6:$A$200,B41)&lt;&gt;1,C41="",COUNTIF(Projetos!$B$6:$B$200,D41)&lt;&gt;1,NOT(ISNUMBER(F41)),F41&lt;0,NOT(ISNUMBER(H41)),H41&lt;0),"VERIFICAR",IF(COUNTIFS(Jornada!$A$6:$A$300,A41,Jornada!$B$6:$B$300,B41,Jornada!$N$6:$N$300,"OK")&lt;&gt;1,"SEM JORNADA",IF(SUMIFS($M$6:$M$400,$A$6:$A$400,A41,$B$6:$B$400,B41)&gt;SUMIFS(Jornada!$I$6:$I$300,Jornada!$A$6:$A$300,A41,Jornada!$B$6:$B$300,B41)+Configuracoes!$B$8,"EXCEDE JORNADA",IF(ABS(SUMIFS($M$6:$M$400,$A$6:$A$400,A41,$B$6:$B$400,B41)-SUMIFS(Jornada!$I$6:$I$300,Jornada!$A$6:$A$300,A41,Jornada!$B$6:$B$300,B41))&lt;=Configuracoes!$B$8,"OK","PARCIAL")))),"VERIFICAR")))</f>
        <v/>
      </c>
      <c r="L41" s="6"/>
      <c r="M41" s="15">
        <f>IFERROR(IF(AND(ISNUMBER(A41),A41&gt;0,A41=INT(A41),B41&lt;&gt;"",C41&lt;&gt;"",COUNTIF(Colaboradores!$A$6:$A$200,B41)=1,D41&lt;&gt;"",COUNTIF(Projetos!$B$6:$B$200,D41)=1,ISNUMBER(F41),F41&gt;=0,COUNTIFS(Jornada!$A$6:$A$300,A41,Jornada!$B$6:$B$300,B41,Jornada!$N$6:$N$300,"OK")=1),F41,0),0)</f>
        <v>0</v>
      </c>
    </row>
    <row r="42">
      <c r="A42" s="9"/>
      <c r="B42" s="6"/>
      <c r="C42" s="10" t="str">
        <f>IF(B42="","",IFERROR(VLOOKUP(B42,Colaboradores!$A$6:$B$200,2,FALSE),""))</f>
        <v/>
      </c>
      <c r="D42" s="6"/>
      <c r="E42" s="6"/>
      <c r="F42" s="7"/>
      <c r="G42" s="10" t="str">
        <f>IF(D42="","",IFERROR(VLOOKUP(D42,Projetos!$B$6:$F$200,4,FALSE),"N/A"))</f>
        <v/>
      </c>
      <c r="H42" s="13" t="str">
        <f>IF(D42="","",IFERROR(VLOOKUP(D42,Projetos!$B$6:$F$200,5,FALSE),0))</f>
        <v/>
      </c>
      <c r="I42" s="13">
        <f t="shared" si="1"/>
        <v>0</v>
      </c>
      <c r="J42" s="14">
        <f>IFERROR(M42/SUMIFS(Jornada!$I$6:$I$300,Jornada!$A$6:$A$300,A42,Jornada!$B$6:$B$300,B42),0)</f>
        <v>0</v>
      </c>
      <c r="K42" s="10" t="str">
        <f>IF(AND(A42="",B42="",D42="",E42="",F42=""),"",IF(OR(A42="",B42="",D42="",F42=""),"INCOMPLETO",IFERROR(IF(OR(NOT(ISNUMBER(A42)),A42&lt;=0,A42&lt;&gt;INT(A42),COUNTIF(Colaboradores!$A$6:$A$200,B42)&lt;&gt;1,C42="",COUNTIF(Projetos!$B$6:$B$200,D42)&lt;&gt;1,NOT(ISNUMBER(F42)),F42&lt;0,NOT(ISNUMBER(H42)),H42&lt;0),"VERIFICAR",IF(COUNTIFS(Jornada!$A$6:$A$300,A42,Jornada!$B$6:$B$300,B42,Jornada!$N$6:$N$300,"OK")&lt;&gt;1,"SEM JORNADA",IF(SUMIFS($M$6:$M$400,$A$6:$A$400,A42,$B$6:$B$400,B42)&gt;SUMIFS(Jornada!$I$6:$I$300,Jornada!$A$6:$A$300,A42,Jornada!$B$6:$B$300,B42)+Configuracoes!$B$8,"EXCEDE JORNADA",IF(ABS(SUMIFS($M$6:$M$400,$A$6:$A$400,A42,$B$6:$B$400,B42)-SUMIFS(Jornada!$I$6:$I$300,Jornada!$A$6:$A$300,A42,Jornada!$B$6:$B$300,B42))&lt;=Configuracoes!$B$8,"OK","PARCIAL")))),"VERIFICAR")))</f>
        <v/>
      </c>
      <c r="L42" s="6"/>
      <c r="M42" s="15">
        <f>IFERROR(IF(AND(ISNUMBER(A42),A42&gt;0,A42=INT(A42),B42&lt;&gt;"",C42&lt;&gt;"",COUNTIF(Colaboradores!$A$6:$A$200,B42)=1,D42&lt;&gt;"",COUNTIF(Projetos!$B$6:$B$200,D42)=1,ISNUMBER(F42),F42&gt;=0,COUNTIFS(Jornada!$A$6:$A$300,A42,Jornada!$B$6:$B$300,B42,Jornada!$N$6:$N$300,"OK")=1),F42,0),0)</f>
        <v>0</v>
      </c>
    </row>
    <row r="43">
      <c r="A43" s="9"/>
      <c r="B43" s="6"/>
      <c r="C43" s="10" t="str">
        <f>IF(B43="","",IFERROR(VLOOKUP(B43,Colaboradores!$A$6:$B$200,2,FALSE),""))</f>
        <v/>
      </c>
      <c r="D43" s="6"/>
      <c r="E43" s="6"/>
      <c r="F43" s="7"/>
      <c r="G43" s="10" t="str">
        <f>IF(D43="","",IFERROR(VLOOKUP(D43,Projetos!$B$6:$F$200,4,FALSE),"N/A"))</f>
        <v/>
      </c>
      <c r="H43" s="13" t="str">
        <f>IF(D43="","",IFERROR(VLOOKUP(D43,Projetos!$B$6:$F$200,5,FALSE),0))</f>
        <v/>
      </c>
      <c r="I43" s="13">
        <f t="shared" si="1"/>
        <v>0</v>
      </c>
      <c r="J43" s="14">
        <f>IFERROR(M43/SUMIFS(Jornada!$I$6:$I$300,Jornada!$A$6:$A$300,A43,Jornada!$B$6:$B$300,B43),0)</f>
        <v>0</v>
      </c>
      <c r="K43" s="10" t="str">
        <f>IF(AND(A43="",B43="",D43="",E43="",F43=""),"",IF(OR(A43="",B43="",D43="",F43=""),"INCOMPLETO",IFERROR(IF(OR(NOT(ISNUMBER(A43)),A43&lt;=0,A43&lt;&gt;INT(A43),COUNTIF(Colaboradores!$A$6:$A$200,B43)&lt;&gt;1,C43="",COUNTIF(Projetos!$B$6:$B$200,D43)&lt;&gt;1,NOT(ISNUMBER(F43)),F43&lt;0,NOT(ISNUMBER(H43)),H43&lt;0),"VERIFICAR",IF(COUNTIFS(Jornada!$A$6:$A$300,A43,Jornada!$B$6:$B$300,B43,Jornada!$N$6:$N$300,"OK")&lt;&gt;1,"SEM JORNADA",IF(SUMIFS($M$6:$M$400,$A$6:$A$400,A43,$B$6:$B$400,B43)&gt;SUMIFS(Jornada!$I$6:$I$300,Jornada!$A$6:$A$300,A43,Jornada!$B$6:$B$300,B43)+Configuracoes!$B$8,"EXCEDE JORNADA",IF(ABS(SUMIFS($M$6:$M$400,$A$6:$A$400,A43,$B$6:$B$400,B43)-SUMIFS(Jornada!$I$6:$I$300,Jornada!$A$6:$A$300,A43,Jornada!$B$6:$B$300,B43))&lt;=Configuracoes!$B$8,"OK","PARCIAL")))),"VERIFICAR")))</f>
        <v/>
      </c>
      <c r="L43" s="6"/>
      <c r="M43" s="15">
        <f>IFERROR(IF(AND(ISNUMBER(A43),A43&gt;0,A43=INT(A43),B43&lt;&gt;"",C43&lt;&gt;"",COUNTIF(Colaboradores!$A$6:$A$200,B43)=1,D43&lt;&gt;"",COUNTIF(Projetos!$B$6:$B$200,D43)=1,ISNUMBER(F43),F43&gt;=0,COUNTIFS(Jornada!$A$6:$A$300,A43,Jornada!$B$6:$B$300,B43,Jornada!$N$6:$N$300,"OK")=1),F43,0),0)</f>
        <v>0</v>
      </c>
    </row>
    <row r="44">
      <c r="A44" s="9"/>
      <c r="B44" s="6"/>
      <c r="C44" s="10" t="str">
        <f>IF(B44="","",IFERROR(VLOOKUP(B44,Colaboradores!$A$6:$B$200,2,FALSE),""))</f>
        <v/>
      </c>
      <c r="D44" s="6"/>
      <c r="E44" s="6"/>
      <c r="F44" s="7"/>
      <c r="G44" s="10" t="str">
        <f>IF(D44="","",IFERROR(VLOOKUP(D44,Projetos!$B$6:$F$200,4,FALSE),"N/A"))</f>
        <v/>
      </c>
      <c r="H44" s="13" t="str">
        <f>IF(D44="","",IFERROR(VLOOKUP(D44,Projetos!$B$6:$F$200,5,FALSE),0))</f>
        <v/>
      </c>
      <c r="I44" s="13">
        <f t="shared" si="1"/>
        <v>0</v>
      </c>
      <c r="J44" s="14">
        <f>IFERROR(M44/SUMIFS(Jornada!$I$6:$I$300,Jornada!$A$6:$A$300,A44,Jornada!$B$6:$B$300,B44),0)</f>
        <v>0</v>
      </c>
      <c r="K44" s="10" t="str">
        <f>IF(AND(A44="",B44="",D44="",E44="",F44=""),"",IF(OR(A44="",B44="",D44="",F44=""),"INCOMPLETO",IFERROR(IF(OR(NOT(ISNUMBER(A44)),A44&lt;=0,A44&lt;&gt;INT(A44),COUNTIF(Colaboradores!$A$6:$A$200,B44)&lt;&gt;1,C44="",COUNTIF(Projetos!$B$6:$B$200,D44)&lt;&gt;1,NOT(ISNUMBER(F44)),F44&lt;0,NOT(ISNUMBER(H44)),H44&lt;0),"VERIFICAR",IF(COUNTIFS(Jornada!$A$6:$A$300,A44,Jornada!$B$6:$B$300,B44,Jornada!$N$6:$N$300,"OK")&lt;&gt;1,"SEM JORNADA",IF(SUMIFS($M$6:$M$400,$A$6:$A$400,A44,$B$6:$B$400,B44)&gt;SUMIFS(Jornada!$I$6:$I$300,Jornada!$A$6:$A$300,A44,Jornada!$B$6:$B$300,B44)+Configuracoes!$B$8,"EXCEDE JORNADA",IF(ABS(SUMIFS($M$6:$M$400,$A$6:$A$400,A44,$B$6:$B$400,B44)-SUMIFS(Jornada!$I$6:$I$300,Jornada!$A$6:$A$300,A44,Jornada!$B$6:$B$300,B44))&lt;=Configuracoes!$B$8,"OK","PARCIAL")))),"VERIFICAR")))</f>
        <v/>
      </c>
      <c r="L44" s="6"/>
      <c r="M44" s="15">
        <f>IFERROR(IF(AND(ISNUMBER(A44),A44&gt;0,A44=INT(A44),B44&lt;&gt;"",C44&lt;&gt;"",COUNTIF(Colaboradores!$A$6:$A$200,B44)=1,D44&lt;&gt;"",COUNTIF(Projetos!$B$6:$B$200,D44)=1,ISNUMBER(F44),F44&gt;=0,COUNTIFS(Jornada!$A$6:$A$300,A44,Jornada!$B$6:$B$300,B44,Jornada!$N$6:$N$300,"OK")=1),F44,0),0)</f>
        <v>0</v>
      </c>
    </row>
    <row r="45">
      <c r="A45" s="9"/>
      <c r="B45" s="6"/>
      <c r="C45" s="10" t="str">
        <f>IF(B45="","",IFERROR(VLOOKUP(B45,Colaboradores!$A$6:$B$200,2,FALSE),""))</f>
        <v/>
      </c>
      <c r="D45" s="6"/>
      <c r="E45" s="6"/>
      <c r="F45" s="7"/>
      <c r="G45" s="10" t="str">
        <f>IF(D45="","",IFERROR(VLOOKUP(D45,Projetos!$B$6:$F$200,4,FALSE),"N/A"))</f>
        <v/>
      </c>
      <c r="H45" s="13" t="str">
        <f>IF(D45="","",IFERROR(VLOOKUP(D45,Projetos!$B$6:$F$200,5,FALSE),0))</f>
        <v/>
      </c>
      <c r="I45" s="13">
        <f t="shared" si="1"/>
        <v>0</v>
      </c>
      <c r="J45" s="14">
        <f>IFERROR(M45/SUMIFS(Jornada!$I$6:$I$300,Jornada!$A$6:$A$300,A45,Jornada!$B$6:$B$300,B45),0)</f>
        <v>0</v>
      </c>
      <c r="K45" s="10" t="str">
        <f>IF(AND(A45="",B45="",D45="",E45="",F45=""),"",IF(OR(A45="",B45="",D45="",F45=""),"INCOMPLETO",IFERROR(IF(OR(NOT(ISNUMBER(A45)),A45&lt;=0,A45&lt;&gt;INT(A45),COUNTIF(Colaboradores!$A$6:$A$200,B45)&lt;&gt;1,C45="",COUNTIF(Projetos!$B$6:$B$200,D45)&lt;&gt;1,NOT(ISNUMBER(F45)),F45&lt;0,NOT(ISNUMBER(H45)),H45&lt;0),"VERIFICAR",IF(COUNTIFS(Jornada!$A$6:$A$300,A45,Jornada!$B$6:$B$300,B45,Jornada!$N$6:$N$300,"OK")&lt;&gt;1,"SEM JORNADA",IF(SUMIFS($M$6:$M$400,$A$6:$A$400,A45,$B$6:$B$400,B45)&gt;SUMIFS(Jornada!$I$6:$I$300,Jornada!$A$6:$A$300,A45,Jornada!$B$6:$B$300,B45)+Configuracoes!$B$8,"EXCEDE JORNADA",IF(ABS(SUMIFS($M$6:$M$400,$A$6:$A$400,A45,$B$6:$B$400,B45)-SUMIFS(Jornada!$I$6:$I$300,Jornada!$A$6:$A$300,A45,Jornada!$B$6:$B$300,B45))&lt;=Configuracoes!$B$8,"OK","PARCIAL")))),"VERIFICAR")))</f>
        <v/>
      </c>
      <c r="L45" s="6"/>
      <c r="M45" s="15">
        <f>IFERROR(IF(AND(ISNUMBER(A45),A45&gt;0,A45=INT(A45),B45&lt;&gt;"",C45&lt;&gt;"",COUNTIF(Colaboradores!$A$6:$A$200,B45)=1,D45&lt;&gt;"",COUNTIF(Projetos!$B$6:$B$200,D45)=1,ISNUMBER(F45),F45&gt;=0,COUNTIFS(Jornada!$A$6:$A$300,A45,Jornada!$B$6:$B$300,B45,Jornada!$N$6:$N$300,"OK")=1),F45,0),0)</f>
        <v>0</v>
      </c>
    </row>
    <row r="46">
      <c r="A46" s="9"/>
      <c r="B46" s="6"/>
      <c r="C46" s="10" t="str">
        <f>IF(B46="","",IFERROR(VLOOKUP(B46,Colaboradores!$A$6:$B$200,2,FALSE),""))</f>
        <v/>
      </c>
      <c r="D46" s="6"/>
      <c r="E46" s="6"/>
      <c r="F46" s="7"/>
      <c r="G46" s="10" t="str">
        <f>IF(D46="","",IFERROR(VLOOKUP(D46,Projetos!$B$6:$F$200,4,FALSE),"N/A"))</f>
        <v/>
      </c>
      <c r="H46" s="13" t="str">
        <f>IF(D46="","",IFERROR(VLOOKUP(D46,Projetos!$B$6:$F$200,5,FALSE),0))</f>
        <v/>
      </c>
      <c r="I46" s="13">
        <f t="shared" si="1"/>
        <v>0</v>
      </c>
      <c r="J46" s="14">
        <f>IFERROR(M46/SUMIFS(Jornada!$I$6:$I$300,Jornada!$A$6:$A$300,A46,Jornada!$B$6:$B$300,B46),0)</f>
        <v>0</v>
      </c>
      <c r="K46" s="10" t="str">
        <f>IF(AND(A46="",B46="",D46="",E46="",F46=""),"",IF(OR(A46="",B46="",D46="",F46=""),"INCOMPLETO",IFERROR(IF(OR(NOT(ISNUMBER(A46)),A46&lt;=0,A46&lt;&gt;INT(A46),COUNTIF(Colaboradores!$A$6:$A$200,B46)&lt;&gt;1,C46="",COUNTIF(Projetos!$B$6:$B$200,D46)&lt;&gt;1,NOT(ISNUMBER(F46)),F46&lt;0,NOT(ISNUMBER(H46)),H46&lt;0),"VERIFICAR",IF(COUNTIFS(Jornada!$A$6:$A$300,A46,Jornada!$B$6:$B$300,B46,Jornada!$N$6:$N$300,"OK")&lt;&gt;1,"SEM JORNADA",IF(SUMIFS($M$6:$M$400,$A$6:$A$400,A46,$B$6:$B$400,B46)&gt;SUMIFS(Jornada!$I$6:$I$300,Jornada!$A$6:$A$300,A46,Jornada!$B$6:$B$300,B46)+Configuracoes!$B$8,"EXCEDE JORNADA",IF(ABS(SUMIFS($M$6:$M$400,$A$6:$A$400,A46,$B$6:$B$400,B46)-SUMIFS(Jornada!$I$6:$I$300,Jornada!$A$6:$A$300,A46,Jornada!$B$6:$B$300,B46))&lt;=Configuracoes!$B$8,"OK","PARCIAL")))),"VERIFICAR")))</f>
        <v/>
      </c>
      <c r="L46" s="6"/>
      <c r="M46" s="15">
        <f>IFERROR(IF(AND(ISNUMBER(A46),A46&gt;0,A46=INT(A46),B46&lt;&gt;"",C46&lt;&gt;"",COUNTIF(Colaboradores!$A$6:$A$200,B46)=1,D46&lt;&gt;"",COUNTIF(Projetos!$B$6:$B$200,D46)=1,ISNUMBER(F46),F46&gt;=0,COUNTIFS(Jornada!$A$6:$A$300,A46,Jornada!$B$6:$B$300,B46,Jornada!$N$6:$N$300,"OK")=1),F46,0),0)</f>
        <v>0</v>
      </c>
    </row>
    <row r="47">
      <c r="A47" s="9"/>
      <c r="B47" s="6"/>
      <c r="C47" s="10" t="str">
        <f>IF(B47="","",IFERROR(VLOOKUP(B47,Colaboradores!$A$6:$B$200,2,FALSE),""))</f>
        <v/>
      </c>
      <c r="D47" s="6"/>
      <c r="E47" s="6"/>
      <c r="F47" s="7"/>
      <c r="G47" s="10" t="str">
        <f>IF(D47="","",IFERROR(VLOOKUP(D47,Projetos!$B$6:$F$200,4,FALSE),"N/A"))</f>
        <v/>
      </c>
      <c r="H47" s="13" t="str">
        <f>IF(D47="","",IFERROR(VLOOKUP(D47,Projetos!$B$6:$F$200,5,FALSE),0))</f>
        <v/>
      </c>
      <c r="I47" s="13">
        <f t="shared" si="1"/>
        <v>0</v>
      </c>
      <c r="J47" s="14">
        <f>IFERROR(M47/SUMIFS(Jornada!$I$6:$I$300,Jornada!$A$6:$A$300,A47,Jornada!$B$6:$B$300,B47),0)</f>
        <v>0</v>
      </c>
      <c r="K47" s="10" t="str">
        <f>IF(AND(A47="",B47="",D47="",E47="",F47=""),"",IF(OR(A47="",B47="",D47="",F47=""),"INCOMPLETO",IFERROR(IF(OR(NOT(ISNUMBER(A47)),A47&lt;=0,A47&lt;&gt;INT(A47),COUNTIF(Colaboradores!$A$6:$A$200,B47)&lt;&gt;1,C47="",COUNTIF(Projetos!$B$6:$B$200,D47)&lt;&gt;1,NOT(ISNUMBER(F47)),F47&lt;0,NOT(ISNUMBER(H47)),H47&lt;0),"VERIFICAR",IF(COUNTIFS(Jornada!$A$6:$A$300,A47,Jornada!$B$6:$B$300,B47,Jornada!$N$6:$N$300,"OK")&lt;&gt;1,"SEM JORNADA",IF(SUMIFS($M$6:$M$400,$A$6:$A$400,A47,$B$6:$B$400,B47)&gt;SUMIFS(Jornada!$I$6:$I$300,Jornada!$A$6:$A$300,A47,Jornada!$B$6:$B$300,B47)+Configuracoes!$B$8,"EXCEDE JORNADA",IF(ABS(SUMIFS($M$6:$M$400,$A$6:$A$400,A47,$B$6:$B$400,B47)-SUMIFS(Jornada!$I$6:$I$300,Jornada!$A$6:$A$300,A47,Jornada!$B$6:$B$300,B47))&lt;=Configuracoes!$B$8,"OK","PARCIAL")))),"VERIFICAR")))</f>
        <v/>
      </c>
      <c r="L47" s="6"/>
      <c r="M47" s="15">
        <f>IFERROR(IF(AND(ISNUMBER(A47),A47&gt;0,A47=INT(A47),B47&lt;&gt;"",C47&lt;&gt;"",COUNTIF(Colaboradores!$A$6:$A$200,B47)=1,D47&lt;&gt;"",COUNTIF(Projetos!$B$6:$B$200,D47)=1,ISNUMBER(F47),F47&gt;=0,COUNTIFS(Jornada!$A$6:$A$300,A47,Jornada!$B$6:$B$300,B47,Jornada!$N$6:$N$300,"OK")=1),F47,0),0)</f>
        <v>0</v>
      </c>
    </row>
    <row r="48">
      <c r="A48" s="9"/>
      <c r="B48" s="6"/>
      <c r="C48" s="10" t="str">
        <f>IF(B48="","",IFERROR(VLOOKUP(B48,Colaboradores!$A$6:$B$200,2,FALSE),""))</f>
        <v/>
      </c>
      <c r="D48" s="6"/>
      <c r="E48" s="6"/>
      <c r="F48" s="7"/>
      <c r="G48" s="10" t="str">
        <f>IF(D48="","",IFERROR(VLOOKUP(D48,Projetos!$B$6:$F$200,4,FALSE),"N/A"))</f>
        <v/>
      </c>
      <c r="H48" s="13" t="str">
        <f>IF(D48="","",IFERROR(VLOOKUP(D48,Projetos!$B$6:$F$200,5,FALSE),0))</f>
        <v/>
      </c>
      <c r="I48" s="13">
        <f t="shared" si="1"/>
        <v>0</v>
      </c>
      <c r="J48" s="14">
        <f>IFERROR(M48/SUMIFS(Jornada!$I$6:$I$300,Jornada!$A$6:$A$300,A48,Jornada!$B$6:$B$300,B48),0)</f>
        <v>0</v>
      </c>
      <c r="K48" s="10" t="str">
        <f>IF(AND(A48="",B48="",D48="",E48="",F48=""),"",IF(OR(A48="",B48="",D48="",F48=""),"INCOMPLETO",IFERROR(IF(OR(NOT(ISNUMBER(A48)),A48&lt;=0,A48&lt;&gt;INT(A48),COUNTIF(Colaboradores!$A$6:$A$200,B48)&lt;&gt;1,C48="",COUNTIF(Projetos!$B$6:$B$200,D48)&lt;&gt;1,NOT(ISNUMBER(F48)),F48&lt;0,NOT(ISNUMBER(H48)),H48&lt;0),"VERIFICAR",IF(COUNTIFS(Jornada!$A$6:$A$300,A48,Jornada!$B$6:$B$300,B48,Jornada!$N$6:$N$300,"OK")&lt;&gt;1,"SEM JORNADA",IF(SUMIFS($M$6:$M$400,$A$6:$A$400,A48,$B$6:$B$400,B48)&gt;SUMIFS(Jornada!$I$6:$I$300,Jornada!$A$6:$A$300,A48,Jornada!$B$6:$B$300,B48)+Configuracoes!$B$8,"EXCEDE JORNADA",IF(ABS(SUMIFS($M$6:$M$400,$A$6:$A$400,A48,$B$6:$B$400,B48)-SUMIFS(Jornada!$I$6:$I$300,Jornada!$A$6:$A$300,A48,Jornada!$B$6:$B$300,B48))&lt;=Configuracoes!$B$8,"OK","PARCIAL")))),"VERIFICAR")))</f>
        <v/>
      </c>
      <c r="L48" s="6"/>
      <c r="M48" s="15">
        <f>IFERROR(IF(AND(ISNUMBER(A48),A48&gt;0,A48=INT(A48),B48&lt;&gt;"",C48&lt;&gt;"",COUNTIF(Colaboradores!$A$6:$A$200,B48)=1,D48&lt;&gt;"",COUNTIF(Projetos!$B$6:$B$200,D48)=1,ISNUMBER(F48),F48&gt;=0,COUNTIFS(Jornada!$A$6:$A$300,A48,Jornada!$B$6:$B$300,B48,Jornada!$N$6:$N$300,"OK")=1),F48,0),0)</f>
        <v>0</v>
      </c>
    </row>
    <row r="49">
      <c r="A49" s="9"/>
      <c r="B49" s="6"/>
      <c r="C49" s="10" t="str">
        <f>IF(B49="","",IFERROR(VLOOKUP(B49,Colaboradores!$A$6:$B$200,2,FALSE),""))</f>
        <v/>
      </c>
      <c r="D49" s="6"/>
      <c r="E49" s="6"/>
      <c r="F49" s="7"/>
      <c r="G49" s="10" t="str">
        <f>IF(D49="","",IFERROR(VLOOKUP(D49,Projetos!$B$6:$F$200,4,FALSE),"N/A"))</f>
        <v/>
      </c>
      <c r="H49" s="13" t="str">
        <f>IF(D49="","",IFERROR(VLOOKUP(D49,Projetos!$B$6:$F$200,5,FALSE),0))</f>
        <v/>
      </c>
      <c r="I49" s="13">
        <f t="shared" si="1"/>
        <v>0</v>
      </c>
      <c r="J49" s="14">
        <f>IFERROR(M49/SUMIFS(Jornada!$I$6:$I$300,Jornada!$A$6:$A$300,A49,Jornada!$B$6:$B$300,B49),0)</f>
        <v>0</v>
      </c>
      <c r="K49" s="10" t="str">
        <f>IF(AND(A49="",B49="",D49="",E49="",F49=""),"",IF(OR(A49="",B49="",D49="",F49=""),"INCOMPLETO",IFERROR(IF(OR(NOT(ISNUMBER(A49)),A49&lt;=0,A49&lt;&gt;INT(A49),COUNTIF(Colaboradores!$A$6:$A$200,B49)&lt;&gt;1,C49="",COUNTIF(Projetos!$B$6:$B$200,D49)&lt;&gt;1,NOT(ISNUMBER(F49)),F49&lt;0,NOT(ISNUMBER(H49)),H49&lt;0),"VERIFICAR",IF(COUNTIFS(Jornada!$A$6:$A$300,A49,Jornada!$B$6:$B$300,B49,Jornada!$N$6:$N$300,"OK")&lt;&gt;1,"SEM JORNADA",IF(SUMIFS($M$6:$M$400,$A$6:$A$400,A49,$B$6:$B$400,B49)&gt;SUMIFS(Jornada!$I$6:$I$300,Jornada!$A$6:$A$300,A49,Jornada!$B$6:$B$300,B49)+Configuracoes!$B$8,"EXCEDE JORNADA",IF(ABS(SUMIFS($M$6:$M$400,$A$6:$A$400,A49,$B$6:$B$400,B49)-SUMIFS(Jornada!$I$6:$I$300,Jornada!$A$6:$A$300,A49,Jornada!$B$6:$B$300,B49))&lt;=Configuracoes!$B$8,"OK","PARCIAL")))),"VERIFICAR")))</f>
        <v/>
      </c>
      <c r="L49" s="6"/>
      <c r="M49" s="15">
        <f>IFERROR(IF(AND(ISNUMBER(A49),A49&gt;0,A49=INT(A49),B49&lt;&gt;"",C49&lt;&gt;"",COUNTIF(Colaboradores!$A$6:$A$200,B49)=1,D49&lt;&gt;"",COUNTIF(Projetos!$B$6:$B$200,D49)=1,ISNUMBER(F49),F49&gt;=0,COUNTIFS(Jornada!$A$6:$A$300,A49,Jornada!$B$6:$B$300,B49,Jornada!$N$6:$N$300,"OK")=1),F49,0),0)</f>
        <v>0</v>
      </c>
    </row>
    <row r="50">
      <c r="A50" s="9"/>
      <c r="B50" s="6"/>
      <c r="C50" s="10" t="str">
        <f>IF(B50="","",IFERROR(VLOOKUP(B50,Colaboradores!$A$6:$B$200,2,FALSE),""))</f>
        <v/>
      </c>
      <c r="D50" s="6"/>
      <c r="E50" s="6"/>
      <c r="F50" s="7"/>
      <c r="G50" s="10" t="str">
        <f>IF(D50="","",IFERROR(VLOOKUP(D50,Projetos!$B$6:$F$200,4,FALSE),"N/A"))</f>
        <v/>
      </c>
      <c r="H50" s="13" t="str">
        <f>IF(D50="","",IFERROR(VLOOKUP(D50,Projetos!$B$6:$F$200,5,FALSE),0))</f>
        <v/>
      </c>
      <c r="I50" s="13">
        <f t="shared" si="1"/>
        <v>0</v>
      </c>
      <c r="J50" s="14">
        <f>IFERROR(M50/SUMIFS(Jornada!$I$6:$I$300,Jornada!$A$6:$A$300,A50,Jornada!$B$6:$B$300,B50),0)</f>
        <v>0</v>
      </c>
      <c r="K50" s="10" t="str">
        <f>IF(AND(A50="",B50="",D50="",E50="",F50=""),"",IF(OR(A50="",B50="",D50="",F50=""),"INCOMPLETO",IFERROR(IF(OR(NOT(ISNUMBER(A50)),A50&lt;=0,A50&lt;&gt;INT(A50),COUNTIF(Colaboradores!$A$6:$A$200,B50)&lt;&gt;1,C50="",COUNTIF(Projetos!$B$6:$B$200,D50)&lt;&gt;1,NOT(ISNUMBER(F50)),F50&lt;0,NOT(ISNUMBER(H50)),H50&lt;0),"VERIFICAR",IF(COUNTIFS(Jornada!$A$6:$A$300,A50,Jornada!$B$6:$B$300,B50,Jornada!$N$6:$N$300,"OK")&lt;&gt;1,"SEM JORNADA",IF(SUMIFS($M$6:$M$400,$A$6:$A$400,A50,$B$6:$B$400,B50)&gt;SUMIFS(Jornada!$I$6:$I$300,Jornada!$A$6:$A$300,A50,Jornada!$B$6:$B$300,B50)+Configuracoes!$B$8,"EXCEDE JORNADA",IF(ABS(SUMIFS($M$6:$M$400,$A$6:$A$400,A50,$B$6:$B$400,B50)-SUMIFS(Jornada!$I$6:$I$300,Jornada!$A$6:$A$300,A50,Jornada!$B$6:$B$300,B50))&lt;=Configuracoes!$B$8,"OK","PARCIAL")))),"VERIFICAR")))</f>
        <v/>
      </c>
      <c r="L50" s="6"/>
      <c r="M50" s="15">
        <f>IFERROR(IF(AND(ISNUMBER(A50),A50&gt;0,A50=INT(A50),B50&lt;&gt;"",C50&lt;&gt;"",COUNTIF(Colaboradores!$A$6:$A$200,B50)=1,D50&lt;&gt;"",COUNTIF(Projetos!$B$6:$B$200,D50)=1,ISNUMBER(F50),F50&gt;=0,COUNTIFS(Jornada!$A$6:$A$300,A50,Jornada!$B$6:$B$300,B50,Jornada!$N$6:$N$300,"OK")=1),F50,0),0)</f>
        <v>0</v>
      </c>
    </row>
    <row r="51">
      <c r="A51" s="9"/>
      <c r="B51" s="6"/>
      <c r="C51" s="10" t="str">
        <f>IF(B51="","",IFERROR(VLOOKUP(B51,Colaboradores!$A$6:$B$200,2,FALSE),""))</f>
        <v/>
      </c>
      <c r="D51" s="6"/>
      <c r="E51" s="6"/>
      <c r="F51" s="7"/>
      <c r="G51" s="10" t="str">
        <f>IF(D51="","",IFERROR(VLOOKUP(D51,Projetos!$B$6:$F$200,4,FALSE),"N/A"))</f>
        <v/>
      </c>
      <c r="H51" s="13" t="str">
        <f>IF(D51="","",IFERROR(VLOOKUP(D51,Projetos!$B$6:$F$200,5,FALSE),0))</f>
        <v/>
      </c>
      <c r="I51" s="13">
        <f t="shared" si="1"/>
        <v>0</v>
      </c>
      <c r="J51" s="14">
        <f>IFERROR(M51/SUMIFS(Jornada!$I$6:$I$300,Jornada!$A$6:$A$300,A51,Jornada!$B$6:$B$300,B51),0)</f>
        <v>0</v>
      </c>
      <c r="K51" s="10" t="str">
        <f>IF(AND(A51="",B51="",D51="",E51="",F51=""),"",IF(OR(A51="",B51="",D51="",F51=""),"INCOMPLETO",IFERROR(IF(OR(NOT(ISNUMBER(A51)),A51&lt;=0,A51&lt;&gt;INT(A51),COUNTIF(Colaboradores!$A$6:$A$200,B51)&lt;&gt;1,C51="",COUNTIF(Projetos!$B$6:$B$200,D51)&lt;&gt;1,NOT(ISNUMBER(F51)),F51&lt;0,NOT(ISNUMBER(H51)),H51&lt;0),"VERIFICAR",IF(COUNTIFS(Jornada!$A$6:$A$300,A51,Jornada!$B$6:$B$300,B51,Jornada!$N$6:$N$300,"OK")&lt;&gt;1,"SEM JORNADA",IF(SUMIFS($M$6:$M$400,$A$6:$A$400,A51,$B$6:$B$400,B51)&gt;SUMIFS(Jornada!$I$6:$I$300,Jornada!$A$6:$A$300,A51,Jornada!$B$6:$B$300,B51)+Configuracoes!$B$8,"EXCEDE JORNADA",IF(ABS(SUMIFS($M$6:$M$400,$A$6:$A$400,A51,$B$6:$B$400,B51)-SUMIFS(Jornada!$I$6:$I$300,Jornada!$A$6:$A$300,A51,Jornada!$B$6:$B$300,B51))&lt;=Configuracoes!$B$8,"OK","PARCIAL")))),"VERIFICAR")))</f>
        <v/>
      </c>
      <c r="L51" s="6"/>
      <c r="M51" s="15">
        <f>IFERROR(IF(AND(ISNUMBER(A51),A51&gt;0,A51=INT(A51),B51&lt;&gt;"",C51&lt;&gt;"",COUNTIF(Colaboradores!$A$6:$A$200,B51)=1,D51&lt;&gt;"",COUNTIF(Projetos!$B$6:$B$200,D51)=1,ISNUMBER(F51),F51&gt;=0,COUNTIFS(Jornada!$A$6:$A$300,A51,Jornada!$B$6:$B$300,B51,Jornada!$N$6:$N$300,"OK")=1),F51,0),0)</f>
        <v>0</v>
      </c>
    </row>
    <row r="52">
      <c r="A52" s="9"/>
      <c r="B52" s="6"/>
      <c r="C52" s="10" t="str">
        <f>IF(B52="","",IFERROR(VLOOKUP(B52,Colaboradores!$A$6:$B$200,2,FALSE),""))</f>
        <v/>
      </c>
      <c r="D52" s="6"/>
      <c r="E52" s="6"/>
      <c r="F52" s="7"/>
      <c r="G52" s="10" t="str">
        <f>IF(D52="","",IFERROR(VLOOKUP(D52,Projetos!$B$6:$F$200,4,FALSE),"N/A"))</f>
        <v/>
      </c>
      <c r="H52" s="13" t="str">
        <f>IF(D52="","",IFERROR(VLOOKUP(D52,Projetos!$B$6:$F$200,5,FALSE),0))</f>
        <v/>
      </c>
      <c r="I52" s="13">
        <f t="shared" si="1"/>
        <v>0</v>
      </c>
      <c r="J52" s="14">
        <f>IFERROR(M52/SUMIFS(Jornada!$I$6:$I$300,Jornada!$A$6:$A$300,A52,Jornada!$B$6:$B$300,B52),0)</f>
        <v>0</v>
      </c>
      <c r="K52" s="10" t="str">
        <f>IF(AND(A52="",B52="",D52="",E52="",F52=""),"",IF(OR(A52="",B52="",D52="",F52=""),"INCOMPLETO",IFERROR(IF(OR(NOT(ISNUMBER(A52)),A52&lt;=0,A52&lt;&gt;INT(A52),COUNTIF(Colaboradores!$A$6:$A$200,B52)&lt;&gt;1,C52="",COUNTIF(Projetos!$B$6:$B$200,D52)&lt;&gt;1,NOT(ISNUMBER(F52)),F52&lt;0,NOT(ISNUMBER(H52)),H52&lt;0),"VERIFICAR",IF(COUNTIFS(Jornada!$A$6:$A$300,A52,Jornada!$B$6:$B$300,B52,Jornada!$N$6:$N$300,"OK")&lt;&gt;1,"SEM JORNADA",IF(SUMIFS($M$6:$M$400,$A$6:$A$400,A52,$B$6:$B$400,B52)&gt;SUMIFS(Jornada!$I$6:$I$300,Jornada!$A$6:$A$300,A52,Jornada!$B$6:$B$300,B52)+Configuracoes!$B$8,"EXCEDE JORNADA",IF(ABS(SUMIFS($M$6:$M$400,$A$6:$A$400,A52,$B$6:$B$400,B52)-SUMIFS(Jornada!$I$6:$I$300,Jornada!$A$6:$A$300,A52,Jornada!$B$6:$B$300,B52))&lt;=Configuracoes!$B$8,"OK","PARCIAL")))),"VERIFICAR")))</f>
        <v/>
      </c>
      <c r="L52" s="6"/>
      <c r="M52" s="15">
        <f>IFERROR(IF(AND(ISNUMBER(A52),A52&gt;0,A52=INT(A52),B52&lt;&gt;"",C52&lt;&gt;"",COUNTIF(Colaboradores!$A$6:$A$200,B52)=1,D52&lt;&gt;"",COUNTIF(Projetos!$B$6:$B$200,D52)=1,ISNUMBER(F52),F52&gt;=0,COUNTIFS(Jornada!$A$6:$A$300,A52,Jornada!$B$6:$B$300,B52,Jornada!$N$6:$N$300,"OK")=1),F52,0),0)</f>
        <v>0</v>
      </c>
    </row>
    <row r="53">
      <c r="A53" s="9"/>
      <c r="B53" s="6"/>
      <c r="C53" s="10" t="str">
        <f>IF(B53="","",IFERROR(VLOOKUP(B53,Colaboradores!$A$6:$B$200,2,FALSE),""))</f>
        <v/>
      </c>
      <c r="D53" s="6"/>
      <c r="E53" s="6"/>
      <c r="F53" s="7"/>
      <c r="G53" s="10" t="str">
        <f>IF(D53="","",IFERROR(VLOOKUP(D53,Projetos!$B$6:$F$200,4,FALSE),"N/A"))</f>
        <v/>
      </c>
      <c r="H53" s="13" t="str">
        <f>IF(D53="","",IFERROR(VLOOKUP(D53,Projetos!$B$6:$F$200,5,FALSE),0))</f>
        <v/>
      </c>
      <c r="I53" s="13">
        <f t="shared" si="1"/>
        <v>0</v>
      </c>
      <c r="J53" s="14">
        <f>IFERROR(M53/SUMIFS(Jornada!$I$6:$I$300,Jornada!$A$6:$A$300,A53,Jornada!$B$6:$B$300,B53),0)</f>
        <v>0</v>
      </c>
      <c r="K53" s="10" t="str">
        <f>IF(AND(A53="",B53="",D53="",E53="",F53=""),"",IF(OR(A53="",B53="",D53="",F53=""),"INCOMPLETO",IFERROR(IF(OR(NOT(ISNUMBER(A53)),A53&lt;=0,A53&lt;&gt;INT(A53),COUNTIF(Colaboradores!$A$6:$A$200,B53)&lt;&gt;1,C53="",COUNTIF(Projetos!$B$6:$B$200,D53)&lt;&gt;1,NOT(ISNUMBER(F53)),F53&lt;0,NOT(ISNUMBER(H53)),H53&lt;0),"VERIFICAR",IF(COUNTIFS(Jornada!$A$6:$A$300,A53,Jornada!$B$6:$B$300,B53,Jornada!$N$6:$N$300,"OK")&lt;&gt;1,"SEM JORNADA",IF(SUMIFS($M$6:$M$400,$A$6:$A$400,A53,$B$6:$B$400,B53)&gt;SUMIFS(Jornada!$I$6:$I$300,Jornada!$A$6:$A$300,A53,Jornada!$B$6:$B$300,B53)+Configuracoes!$B$8,"EXCEDE JORNADA",IF(ABS(SUMIFS($M$6:$M$400,$A$6:$A$400,A53,$B$6:$B$400,B53)-SUMIFS(Jornada!$I$6:$I$300,Jornada!$A$6:$A$300,A53,Jornada!$B$6:$B$300,B53))&lt;=Configuracoes!$B$8,"OK","PARCIAL")))),"VERIFICAR")))</f>
        <v/>
      </c>
      <c r="L53" s="6"/>
      <c r="M53" s="15">
        <f>IFERROR(IF(AND(ISNUMBER(A53),A53&gt;0,A53=INT(A53),B53&lt;&gt;"",C53&lt;&gt;"",COUNTIF(Colaboradores!$A$6:$A$200,B53)=1,D53&lt;&gt;"",COUNTIF(Projetos!$B$6:$B$200,D53)=1,ISNUMBER(F53),F53&gt;=0,COUNTIFS(Jornada!$A$6:$A$300,A53,Jornada!$B$6:$B$300,B53,Jornada!$N$6:$N$300,"OK")=1),F53,0),0)</f>
        <v>0</v>
      </c>
    </row>
    <row r="54">
      <c r="A54" s="9"/>
      <c r="B54" s="6"/>
      <c r="C54" s="10" t="str">
        <f>IF(B54="","",IFERROR(VLOOKUP(B54,Colaboradores!$A$6:$B$200,2,FALSE),""))</f>
        <v/>
      </c>
      <c r="D54" s="6"/>
      <c r="E54" s="6"/>
      <c r="F54" s="7"/>
      <c r="G54" s="10" t="str">
        <f>IF(D54="","",IFERROR(VLOOKUP(D54,Projetos!$B$6:$F$200,4,FALSE),"N/A"))</f>
        <v/>
      </c>
      <c r="H54" s="13" t="str">
        <f>IF(D54="","",IFERROR(VLOOKUP(D54,Projetos!$B$6:$F$200,5,FALSE),0))</f>
        <v/>
      </c>
      <c r="I54" s="13">
        <f t="shared" si="1"/>
        <v>0</v>
      </c>
      <c r="J54" s="14">
        <f>IFERROR(M54/SUMIFS(Jornada!$I$6:$I$300,Jornada!$A$6:$A$300,A54,Jornada!$B$6:$B$300,B54),0)</f>
        <v>0</v>
      </c>
      <c r="K54" s="10" t="str">
        <f>IF(AND(A54="",B54="",D54="",E54="",F54=""),"",IF(OR(A54="",B54="",D54="",F54=""),"INCOMPLETO",IFERROR(IF(OR(NOT(ISNUMBER(A54)),A54&lt;=0,A54&lt;&gt;INT(A54),COUNTIF(Colaboradores!$A$6:$A$200,B54)&lt;&gt;1,C54="",COUNTIF(Projetos!$B$6:$B$200,D54)&lt;&gt;1,NOT(ISNUMBER(F54)),F54&lt;0,NOT(ISNUMBER(H54)),H54&lt;0),"VERIFICAR",IF(COUNTIFS(Jornada!$A$6:$A$300,A54,Jornada!$B$6:$B$300,B54,Jornada!$N$6:$N$300,"OK")&lt;&gt;1,"SEM JORNADA",IF(SUMIFS($M$6:$M$400,$A$6:$A$400,A54,$B$6:$B$400,B54)&gt;SUMIFS(Jornada!$I$6:$I$300,Jornada!$A$6:$A$300,A54,Jornada!$B$6:$B$300,B54)+Configuracoes!$B$8,"EXCEDE JORNADA",IF(ABS(SUMIFS($M$6:$M$400,$A$6:$A$400,A54,$B$6:$B$400,B54)-SUMIFS(Jornada!$I$6:$I$300,Jornada!$A$6:$A$300,A54,Jornada!$B$6:$B$300,B54))&lt;=Configuracoes!$B$8,"OK","PARCIAL")))),"VERIFICAR")))</f>
        <v/>
      </c>
      <c r="L54" s="6"/>
      <c r="M54" s="15">
        <f>IFERROR(IF(AND(ISNUMBER(A54),A54&gt;0,A54=INT(A54),B54&lt;&gt;"",C54&lt;&gt;"",COUNTIF(Colaboradores!$A$6:$A$200,B54)=1,D54&lt;&gt;"",COUNTIF(Projetos!$B$6:$B$200,D54)=1,ISNUMBER(F54),F54&gt;=0,COUNTIFS(Jornada!$A$6:$A$300,A54,Jornada!$B$6:$B$300,B54,Jornada!$N$6:$N$300,"OK")=1),F54,0),0)</f>
        <v>0</v>
      </c>
    </row>
    <row r="55">
      <c r="A55" s="9"/>
      <c r="B55" s="6"/>
      <c r="C55" s="10" t="str">
        <f>IF(B55="","",IFERROR(VLOOKUP(B55,Colaboradores!$A$6:$B$200,2,FALSE),""))</f>
        <v/>
      </c>
      <c r="D55" s="6"/>
      <c r="E55" s="6"/>
      <c r="F55" s="7"/>
      <c r="G55" s="10" t="str">
        <f>IF(D55="","",IFERROR(VLOOKUP(D55,Projetos!$B$6:$F$200,4,FALSE),"N/A"))</f>
        <v/>
      </c>
      <c r="H55" s="13" t="str">
        <f>IF(D55="","",IFERROR(VLOOKUP(D55,Projetos!$B$6:$F$200,5,FALSE),0))</f>
        <v/>
      </c>
      <c r="I55" s="13">
        <f t="shared" si="1"/>
        <v>0</v>
      </c>
      <c r="J55" s="14">
        <f>IFERROR(M55/SUMIFS(Jornada!$I$6:$I$300,Jornada!$A$6:$A$300,A55,Jornada!$B$6:$B$300,B55),0)</f>
        <v>0</v>
      </c>
      <c r="K55" s="10" t="str">
        <f>IF(AND(A55="",B55="",D55="",E55="",F55=""),"",IF(OR(A55="",B55="",D55="",F55=""),"INCOMPLETO",IFERROR(IF(OR(NOT(ISNUMBER(A55)),A55&lt;=0,A55&lt;&gt;INT(A55),COUNTIF(Colaboradores!$A$6:$A$200,B55)&lt;&gt;1,C55="",COUNTIF(Projetos!$B$6:$B$200,D55)&lt;&gt;1,NOT(ISNUMBER(F55)),F55&lt;0,NOT(ISNUMBER(H55)),H55&lt;0),"VERIFICAR",IF(COUNTIFS(Jornada!$A$6:$A$300,A55,Jornada!$B$6:$B$300,B55,Jornada!$N$6:$N$300,"OK")&lt;&gt;1,"SEM JORNADA",IF(SUMIFS($M$6:$M$400,$A$6:$A$400,A55,$B$6:$B$400,B55)&gt;SUMIFS(Jornada!$I$6:$I$300,Jornada!$A$6:$A$300,A55,Jornada!$B$6:$B$300,B55)+Configuracoes!$B$8,"EXCEDE JORNADA",IF(ABS(SUMIFS($M$6:$M$400,$A$6:$A$400,A55,$B$6:$B$400,B55)-SUMIFS(Jornada!$I$6:$I$300,Jornada!$A$6:$A$300,A55,Jornada!$B$6:$B$300,B55))&lt;=Configuracoes!$B$8,"OK","PARCIAL")))),"VERIFICAR")))</f>
        <v/>
      </c>
      <c r="L55" s="6"/>
      <c r="M55" s="15">
        <f>IFERROR(IF(AND(ISNUMBER(A55),A55&gt;0,A55=INT(A55),B55&lt;&gt;"",C55&lt;&gt;"",COUNTIF(Colaboradores!$A$6:$A$200,B55)=1,D55&lt;&gt;"",COUNTIF(Projetos!$B$6:$B$200,D55)=1,ISNUMBER(F55),F55&gt;=0,COUNTIFS(Jornada!$A$6:$A$300,A55,Jornada!$B$6:$B$300,B55,Jornada!$N$6:$N$300,"OK")=1),F55,0),0)</f>
        <v>0</v>
      </c>
    </row>
    <row r="56">
      <c r="A56" s="9"/>
      <c r="B56" s="6"/>
      <c r="C56" s="10" t="str">
        <f>IF(B56="","",IFERROR(VLOOKUP(B56,Colaboradores!$A$6:$B$200,2,FALSE),""))</f>
        <v/>
      </c>
      <c r="D56" s="6"/>
      <c r="E56" s="6"/>
      <c r="F56" s="7"/>
      <c r="G56" s="10" t="str">
        <f>IF(D56="","",IFERROR(VLOOKUP(D56,Projetos!$B$6:$F$200,4,FALSE),"N/A"))</f>
        <v/>
      </c>
      <c r="H56" s="13" t="str">
        <f>IF(D56="","",IFERROR(VLOOKUP(D56,Projetos!$B$6:$F$200,5,FALSE),0))</f>
        <v/>
      </c>
      <c r="I56" s="13">
        <f t="shared" si="1"/>
        <v>0</v>
      </c>
      <c r="J56" s="14">
        <f>IFERROR(M56/SUMIFS(Jornada!$I$6:$I$300,Jornada!$A$6:$A$300,A56,Jornada!$B$6:$B$300,B56),0)</f>
        <v>0</v>
      </c>
      <c r="K56" s="10" t="str">
        <f>IF(AND(A56="",B56="",D56="",E56="",F56=""),"",IF(OR(A56="",B56="",D56="",F56=""),"INCOMPLETO",IFERROR(IF(OR(NOT(ISNUMBER(A56)),A56&lt;=0,A56&lt;&gt;INT(A56),COUNTIF(Colaboradores!$A$6:$A$200,B56)&lt;&gt;1,C56="",COUNTIF(Projetos!$B$6:$B$200,D56)&lt;&gt;1,NOT(ISNUMBER(F56)),F56&lt;0,NOT(ISNUMBER(H56)),H56&lt;0),"VERIFICAR",IF(COUNTIFS(Jornada!$A$6:$A$300,A56,Jornada!$B$6:$B$300,B56,Jornada!$N$6:$N$300,"OK")&lt;&gt;1,"SEM JORNADA",IF(SUMIFS($M$6:$M$400,$A$6:$A$400,A56,$B$6:$B$400,B56)&gt;SUMIFS(Jornada!$I$6:$I$300,Jornada!$A$6:$A$300,A56,Jornada!$B$6:$B$300,B56)+Configuracoes!$B$8,"EXCEDE JORNADA",IF(ABS(SUMIFS($M$6:$M$400,$A$6:$A$400,A56,$B$6:$B$400,B56)-SUMIFS(Jornada!$I$6:$I$300,Jornada!$A$6:$A$300,A56,Jornada!$B$6:$B$300,B56))&lt;=Configuracoes!$B$8,"OK","PARCIAL")))),"VERIFICAR")))</f>
        <v/>
      </c>
      <c r="L56" s="6"/>
      <c r="M56" s="15">
        <f>IFERROR(IF(AND(ISNUMBER(A56),A56&gt;0,A56=INT(A56),B56&lt;&gt;"",C56&lt;&gt;"",COUNTIF(Colaboradores!$A$6:$A$200,B56)=1,D56&lt;&gt;"",COUNTIF(Projetos!$B$6:$B$200,D56)=1,ISNUMBER(F56),F56&gt;=0,COUNTIFS(Jornada!$A$6:$A$300,A56,Jornada!$B$6:$B$300,B56,Jornada!$N$6:$N$300,"OK")=1),F56,0),0)</f>
        <v>0</v>
      </c>
    </row>
    <row r="57">
      <c r="A57" s="9"/>
      <c r="B57" s="6"/>
      <c r="C57" s="10" t="str">
        <f>IF(B57="","",IFERROR(VLOOKUP(B57,Colaboradores!$A$6:$B$200,2,FALSE),""))</f>
        <v/>
      </c>
      <c r="D57" s="6"/>
      <c r="E57" s="6"/>
      <c r="F57" s="7"/>
      <c r="G57" s="10" t="str">
        <f>IF(D57="","",IFERROR(VLOOKUP(D57,Projetos!$B$6:$F$200,4,FALSE),"N/A"))</f>
        <v/>
      </c>
      <c r="H57" s="13" t="str">
        <f>IF(D57="","",IFERROR(VLOOKUP(D57,Projetos!$B$6:$F$200,5,FALSE),0))</f>
        <v/>
      </c>
      <c r="I57" s="13">
        <f t="shared" si="1"/>
        <v>0</v>
      </c>
      <c r="J57" s="14">
        <f>IFERROR(M57/SUMIFS(Jornada!$I$6:$I$300,Jornada!$A$6:$A$300,A57,Jornada!$B$6:$B$300,B57),0)</f>
        <v>0</v>
      </c>
      <c r="K57" s="10" t="str">
        <f>IF(AND(A57="",B57="",D57="",E57="",F57=""),"",IF(OR(A57="",B57="",D57="",F57=""),"INCOMPLETO",IFERROR(IF(OR(NOT(ISNUMBER(A57)),A57&lt;=0,A57&lt;&gt;INT(A57),COUNTIF(Colaboradores!$A$6:$A$200,B57)&lt;&gt;1,C57="",COUNTIF(Projetos!$B$6:$B$200,D57)&lt;&gt;1,NOT(ISNUMBER(F57)),F57&lt;0,NOT(ISNUMBER(H57)),H57&lt;0),"VERIFICAR",IF(COUNTIFS(Jornada!$A$6:$A$300,A57,Jornada!$B$6:$B$300,B57,Jornada!$N$6:$N$300,"OK")&lt;&gt;1,"SEM JORNADA",IF(SUMIFS($M$6:$M$400,$A$6:$A$400,A57,$B$6:$B$400,B57)&gt;SUMIFS(Jornada!$I$6:$I$300,Jornada!$A$6:$A$300,A57,Jornada!$B$6:$B$300,B57)+Configuracoes!$B$8,"EXCEDE JORNADA",IF(ABS(SUMIFS($M$6:$M$400,$A$6:$A$400,A57,$B$6:$B$400,B57)-SUMIFS(Jornada!$I$6:$I$300,Jornada!$A$6:$A$300,A57,Jornada!$B$6:$B$300,B57))&lt;=Configuracoes!$B$8,"OK","PARCIAL")))),"VERIFICAR")))</f>
        <v/>
      </c>
      <c r="L57" s="6"/>
      <c r="M57" s="15">
        <f>IFERROR(IF(AND(ISNUMBER(A57),A57&gt;0,A57=INT(A57),B57&lt;&gt;"",C57&lt;&gt;"",COUNTIF(Colaboradores!$A$6:$A$200,B57)=1,D57&lt;&gt;"",COUNTIF(Projetos!$B$6:$B$200,D57)=1,ISNUMBER(F57),F57&gt;=0,COUNTIFS(Jornada!$A$6:$A$300,A57,Jornada!$B$6:$B$300,B57,Jornada!$N$6:$N$300,"OK")=1),F57,0),0)</f>
        <v>0</v>
      </c>
    </row>
    <row r="58">
      <c r="A58" s="9"/>
      <c r="B58" s="6"/>
      <c r="C58" s="10" t="str">
        <f>IF(B58="","",IFERROR(VLOOKUP(B58,Colaboradores!$A$6:$B$200,2,FALSE),""))</f>
        <v/>
      </c>
      <c r="D58" s="6"/>
      <c r="E58" s="6"/>
      <c r="F58" s="7"/>
      <c r="G58" s="10" t="str">
        <f>IF(D58="","",IFERROR(VLOOKUP(D58,Projetos!$B$6:$F$200,4,FALSE),"N/A"))</f>
        <v/>
      </c>
      <c r="H58" s="13" t="str">
        <f>IF(D58="","",IFERROR(VLOOKUP(D58,Projetos!$B$6:$F$200,5,FALSE),0))</f>
        <v/>
      </c>
      <c r="I58" s="13">
        <f t="shared" si="1"/>
        <v>0</v>
      </c>
      <c r="J58" s="14">
        <f>IFERROR(M58/SUMIFS(Jornada!$I$6:$I$300,Jornada!$A$6:$A$300,A58,Jornada!$B$6:$B$300,B58),0)</f>
        <v>0</v>
      </c>
      <c r="K58" s="10" t="str">
        <f>IF(AND(A58="",B58="",D58="",E58="",F58=""),"",IF(OR(A58="",B58="",D58="",F58=""),"INCOMPLETO",IFERROR(IF(OR(NOT(ISNUMBER(A58)),A58&lt;=0,A58&lt;&gt;INT(A58),COUNTIF(Colaboradores!$A$6:$A$200,B58)&lt;&gt;1,C58="",COUNTIF(Projetos!$B$6:$B$200,D58)&lt;&gt;1,NOT(ISNUMBER(F58)),F58&lt;0,NOT(ISNUMBER(H58)),H58&lt;0),"VERIFICAR",IF(COUNTIFS(Jornada!$A$6:$A$300,A58,Jornada!$B$6:$B$300,B58,Jornada!$N$6:$N$300,"OK")&lt;&gt;1,"SEM JORNADA",IF(SUMIFS($M$6:$M$400,$A$6:$A$400,A58,$B$6:$B$400,B58)&gt;SUMIFS(Jornada!$I$6:$I$300,Jornada!$A$6:$A$300,A58,Jornada!$B$6:$B$300,B58)+Configuracoes!$B$8,"EXCEDE JORNADA",IF(ABS(SUMIFS($M$6:$M$400,$A$6:$A$400,A58,$B$6:$B$400,B58)-SUMIFS(Jornada!$I$6:$I$300,Jornada!$A$6:$A$300,A58,Jornada!$B$6:$B$300,B58))&lt;=Configuracoes!$B$8,"OK","PARCIAL")))),"VERIFICAR")))</f>
        <v/>
      </c>
      <c r="L58" s="6"/>
      <c r="M58" s="15">
        <f>IFERROR(IF(AND(ISNUMBER(A58),A58&gt;0,A58=INT(A58),B58&lt;&gt;"",C58&lt;&gt;"",COUNTIF(Colaboradores!$A$6:$A$200,B58)=1,D58&lt;&gt;"",COUNTIF(Projetos!$B$6:$B$200,D58)=1,ISNUMBER(F58),F58&gt;=0,COUNTIFS(Jornada!$A$6:$A$300,A58,Jornada!$B$6:$B$300,B58,Jornada!$N$6:$N$300,"OK")=1),F58,0),0)</f>
        <v>0</v>
      </c>
    </row>
    <row r="59">
      <c r="A59" s="9"/>
      <c r="B59" s="6"/>
      <c r="C59" s="10" t="str">
        <f>IF(B59="","",IFERROR(VLOOKUP(B59,Colaboradores!$A$6:$B$200,2,FALSE),""))</f>
        <v/>
      </c>
      <c r="D59" s="6"/>
      <c r="E59" s="6"/>
      <c r="F59" s="7"/>
      <c r="G59" s="10" t="str">
        <f>IF(D59="","",IFERROR(VLOOKUP(D59,Projetos!$B$6:$F$200,4,FALSE),"N/A"))</f>
        <v/>
      </c>
      <c r="H59" s="13" t="str">
        <f>IF(D59="","",IFERROR(VLOOKUP(D59,Projetos!$B$6:$F$200,5,FALSE),0))</f>
        <v/>
      </c>
      <c r="I59" s="13">
        <f t="shared" si="1"/>
        <v>0</v>
      </c>
      <c r="J59" s="14">
        <f>IFERROR(M59/SUMIFS(Jornada!$I$6:$I$300,Jornada!$A$6:$A$300,A59,Jornada!$B$6:$B$300,B59),0)</f>
        <v>0</v>
      </c>
      <c r="K59" s="10" t="str">
        <f>IF(AND(A59="",B59="",D59="",E59="",F59=""),"",IF(OR(A59="",B59="",D59="",F59=""),"INCOMPLETO",IFERROR(IF(OR(NOT(ISNUMBER(A59)),A59&lt;=0,A59&lt;&gt;INT(A59),COUNTIF(Colaboradores!$A$6:$A$200,B59)&lt;&gt;1,C59="",COUNTIF(Projetos!$B$6:$B$200,D59)&lt;&gt;1,NOT(ISNUMBER(F59)),F59&lt;0,NOT(ISNUMBER(H59)),H59&lt;0),"VERIFICAR",IF(COUNTIFS(Jornada!$A$6:$A$300,A59,Jornada!$B$6:$B$300,B59,Jornada!$N$6:$N$300,"OK")&lt;&gt;1,"SEM JORNADA",IF(SUMIFS($M$6:$M$400,$A$6:$A$400,A59,$B$6:$B$400,B59)&gt;SUMIFS(Jornada!$I$6:$I$300,Jornada!$A$6:$A$300,A59,Jornada!$B$6:$B$300,B59)+Configuracoes!$B$8,"EXCEDE JORNADA",IF(ABS(SUMIFS($M$6:$M$400,$A$6:$A$400,A59,$B$6:$B$400,B59)-SUMIFS(Jornada!$I$6:$I$300,Jornada!$A$6:$A$300,A59,Jornada!$B$6:$B$300,B59))&lt;=Configuracoes!$B$8,"OK","PARCIAL")))),"VERIFICAR")))</f>
        <v/>
      </c>
      <c r="L59" s="6"/>
      <c r="M59" s="15">
        <f>IFERROR(IF(AND(ISNUMBER(A59),A59&gt;0,A59=INT(A59),B59&lt;&gt;"",C59&lt;&gt;"",COUNTIF(Colaboradores!$A$6:$A$200,B59)=1,D59&lt;&gt;"",COUNTIF(Projetos!$B$6:$B$200,D59)=1,ISNUMBER(F59),F59&gt;=0,COUNTIFS(Jornada!$A$6:$A$300,A59,Jornada!$B$6:$B$300,B59,Jornada!$N$6:$N$300,"OK")=1),F59,0),0)</f>
        <v>0</v>
      </c>
    </row>
    <row r="60">
      <c r="A60" s="9"/>
      <c r="B60" s="6"/>
      <c r="C60" s="10" t="str">
        <f>IF(B60="","",IFERROR(VLOOKUP(B60,Colaboradores!$A$6:$B$200,2,FALSE),""))</f>
        <v/>
      </c>
      <c r="D60" s="6"/>
      <c r="E60" s="6"/>
      <c r="F60" s="7"/>
      <c r="G60" s="10" t="str">
        <f>IF(D60="","",IFERROR(VLOOKUP(D60,Projetos!$B$6:$F$200,4,FALSE),"N/A"))</f>
        <v/>
      </c>
      <c r="H60" s="13" t="str">
        <f>IF(D60="","",IFERROR(VLOOKUP(D60,Projetos!$B$6:$F$200,5,FALSE),0))</f>
        <v/>
      </c>
      <c r="I60" s="13">
        <f t="shared" si="1"/>
        <v>0</v>
      </c>
      <c r="J60" s="14">
        <f>IFERROR(M60/SUMIFS(Jornada!$I$6:$I$300,Jornada!$A$6:$A$300,A60,Jornada!$B$6:$B$300,B60),0)</f>
        <v>0</v>
      </c>
      <c r="K60" s="10" t="str">
        <f>IF(AND(A60="",B60="",D60="",E60="",F60=""),"",IF(OR(A60="",B60="",D60="",F60=""),"INCOMPLETO",IFERROR(IF(OR(NOT(ISNUMBER(A60)),A60&lt;=0,A60&lt;&gt;INT(A60),COUNTIF(Colaboradores!$A$6:$A$200,B60)&lt;&gt;1,C60="",COUNTIF(Projetos!$B$6:$B$200,D60)&lt;&gt;1,NOT(ISNUMBER(F60)),F60&lt;0,NOT(ISNUMBER(H60)),H60&lt;0),"VERIFICAR",IF(COUNTIFS(Jornada!$A$6:$A$300,A60,Jornada!$B$6:$B$300,B60,Jornada!$N$6:$N$300,"OK")&lt;&gt;1,"SEM JORNADA",IF(SUMIFS($M$6:$M$400,$A$6:$A$400,A60,$B$6:$B$400,B60)&gt;SUMIFS(Jornada!$I$6:$I$300,Jornada!$A$6:$A$300,A60,Jornada!$B$6:$B$300,B60)+Configuracoes!$B$8,"EXCEDE JORNADA",IF(ABS(SUMIFS($M$6:$M$400,$A$6:$A$400,A60,$B$6:$B$400,B60)-SUMIFS(Jornada!$I$6:$I$300,Jornada!$A$6:$A$300,A60,Jornada!$B$6:$B$300,B60))&lt;=Configuracoes!$B$8,"OK","PARCIAL")))),"VERIFICAR")))</f>
        <v/>
      </c>
      <c r="L60" s="6"/>
      <c r="M60" s="15">
        <f>IFERROR(IF(AND(ISNUMBER(A60),A60&gt;0,A60=INT(A60),B60&lt;&gt;"",C60&lt;&gt;"",COUNTIF(Colaboradores!$A$6:$A$200,B60)=1,D60&lt;&gt;"",COUNTIF(Projetos!$B$6:$B$200,D60)=1,ISNUMBER(F60),F60&gt;=0,COUNTIFS(Jornada!$A$6:$A$300,A60,Jornada!$B$6:$B$300,B60,Jornada!$N$6:$N$300,"OK")=1),F60,0),0)</f>
        <v>0</v>
      </c>
    </row>
    <row r="61">
      <c r="A61" s="9"/>
      <c r="B61" s="6"/>
      <c r="C61" s="10" t="str">
        <f>IF(B61="","",IFERROR(VLOOKUP(B61,Colaboradores!$A$6:$B$200,2,FALSE),""))</f>
        <v/>
      </c>
      <c r="D61" s="6"/>
      <c r="E61" s="6"/>
      <c r="F61" s="7"/>
      <c r="G61" s="10" t="str">
        <f>IF(D61="","",IFERROR(VLOOKUP(D61,Projetos!$B$6:$F$200,4,FALSE),"N/A"))</f>
        <v/>
      </c>
      <c r="H61" s="13" t="str">
        <f>IF(D61="","",IFERROR(VLOOKUP(D61,Projetos!$B$6:$F$200,5,FALSE),0))</f>
        <v/>
      </c>
      <c r="I61" s="13">
        <f t="shared" si="1"/>
        <v>0</v>
      </c>
      <c r="J61" s="14">
        <f>IFERROR(M61/SUMIFS(Jornada!$I$6:$I$300,Jornada!$A$6:$A$300,A61,Jornada!$B$6:$B$300,B61),0)</f>
        <v>0</v>
      </c>
      <c r="K61" s="10" t="str">
        <f>IF(AND(A61="",B61="",D61="",E61="",F61=""),"",IF(OR(A61="",B61="",D61="",F61=""),"INCOMPLETO",IFERROR(IF(OR(NOT(ISNUMBER(A61)),A61&lt;=0,A61&lt;&gt;INT(A61),COUNTIF(Colaboradores!$A$6:$A$200,B61)&lt;&gt;1,C61="",COUNTIF(Projetos!$B$6:$B$200,D61)&lt;&gt;1,NOT(ISNUMBER(F61)),F61&lt;0,NOT(ISNUMBER(H61)),H61&lt;0),"VERIFICAR",IF(COUNTIFS(Jornada!$A$6:$A$300,A61,Jornada!$B$6:$B$300,B61,Jornada!$N$6:$N$300,"OK")&lt;&gt;1,"SEM JORNADA",IF(SUMIFS($M$6:$M$400,$A$6:$A$400,A61,$B$6:$B$400,B61)&gt;SUMIFS(Jornada!$I$6:$I$300,Jornada!$A$6:$A$300,A61,Jornada!$B$6:$B$300,B61)+Configuracoes!$B$8,"EXCEDE JORNADA",IF(ABS(SUMIFS($M$6:$M$400,$A$6:$A$400,A61,$B$6:$B$400,B61)-SUMIFS(Jornada!$I$6:$I$300,Jornada!$A$6:$A$300,A61,Jornada!$B$6:$B$300,B61))&lt;=Configuracoes!$B$8,"OK","PARCIAL")))),"VERIFICAR")))</f>
        <v/>
      </c>
      <c r="L61" s="6"/>
      <c r="M61" s="15">
        <f>IFERROR(IF(AND(ISNUMBER(A61),A61&gt;0,A61=INT(A61),B61&lt;&gt;"",C61&lt;&gt;"",COUNTIF(Colaboradores!$A$6:$A$200,B61)=1,D61&lt;&gt;"",COUNTIF(Projetos!$B$6:$B$200,D61)=1,ISNUMBER(F61),F61&gt;=0,COUNTIFS(Jornada!$A$6:$A$300,A61,Jornada!$B$6:$B$300,B61,Jornada!$N$6:$N$300,"OK")=1),F61,0),0)</f>
        <v>0</v>
      </c>
    </row>
    <row r="62">
      <c r="A62" s="9"/>
      <c r="B62" s="6"/>
      <c r="C62" s="10" t="str">
        <f>IF(B62="","",IFERROR(VLOOKUP(B62,Colaboradores!$A$6:$B$200,2,FALSE),""))</f>
        <v/>
      </c>
      <c r="D62" s="6"/>
      <c r="E62" s="6"/>
      <c r="F62" s="7"/>
      <c r="G62" s="10" t="str">
        <f>IF(D62="","",IFERROR(VLOOKUP(D62,Projetos!$B$6:$F$200,4,FALSE),"N/A"))</f>
        <v/>
      </c>
      <c r="H62" s="13" t="str">
        <f>IF(D62="","",IFERROR(VLOOKUP(D62,Projetos!$B$6:$F$200,5,FALSE),0))</f>
        <v/>
      </c>
      <c r="I62" s="13">
        <f t="shared" si="1"/>
        <v>0</v>
      </c>
      <c r="J62" s="14">
        <f>IFERROR(M62/SUMIFS(Jornada!$I$6:$I$300,Jornada!$A$6:$A$300,A62,Jornada!$B$6:$B$300,B62),0)</f>
        <v>0</v>
      </c>
      <c r="K62" s="10" t="str">
        <f>IF(AND(A62="",B62="",D62="",E62="",F62=""),"",IF(OR(A62="",B62="",D62="",F62=""),"INCOMPLETO",IFERROR(IF(OR(NOT(ISNUMBER(A62)),A62&lt;=0,A62&lt;&gt;INT(A62),COUNTIF(Colaboradores!$A$6:$A$200,B62)&lt;&gt;1,C62="",COUNTIF(Projetos!$B$6:$B$200,D62)&lt;&gt;1,NOT(ISNUMBER(F62)),F62&lt;0,NOT(ISNUMBER(H62)),H62&lt;0),"VERIFICAR",IF(COUNTIFS(Jornada!$A$6:$A$300,A62,Jornada!$B$6:$B$300,B62,Jornada!$N$6:$N$300,"OK")&lt;&gt;1,"SEM JORNADA",IF(SUMIFS($M$6:$M$400,$A$6:$A$400,A62,$B$6:$B$400,B62)&gt;SUMIFS(Jornada!$I$6:$I$300,Jornada!$A$6:$A$300,A62,Jornada!$B$6:$B$300,B62)+Configuracoes!$B$8,"EXCEDE JORNADA",IF(ABS(SUMIFS($M$6:$M$400,$A$6:$A$400,A62,$B$6:$B$400,B62)-SUMIFS(Jornada!$I$6:$I$300,Jornada!$A$6:$A$300,A62,Jornada!$B$6:$B$300,B62))&lt;=Configuracoes!$B$8,"OK","PARCIAL")))),"VERIFICAR")))</f>
        <v/>
      </c>
      <c r="L62" s="6"/>
      <c r="M62" s="15">
        <f>IFERROR(IF(AND(ISNUMBER(A62),A62&gt;0,A62=INT(A62),B62&lt;&gt;"",C62&lt;&gt;"",COUNTIF(Colaboradores!$A$6:$A$200,B62)=1,D62&lt;&gt;"",COUNTIF(Projetos!$B$6:$B$200,D62)=1,ISNUMBER(F62),F62&gt;=0,COUNTIFS(Jornada!$A$6:$A$300,A62,Jornada!$B$6:$B$300,B62,Jornada!$N$6:$N$300,"OK")=1),F62,0),0)</f>
        <v>0</v>
      </c>
    </row>
    <row r="63">
      <c r="A63" s="9"/>
      <c r="B63" s="6"/>
      <c r="C63" s="10" t="str">
        <f>IF(B63="","",IFERROR(VLOOKUP(B63,Colaboradores!$A$6:$B$200,2,FALSE),""))</f>
        <v/>
      </c>
      <c r="D63" s="6"/>
      <c r="E63" s="6"/>
      <c r="F63" s="7"/>
      <c r="G63" s="10" t="str">
        <f>IF(D63="","",IFERROR(VLOOKUP(D63,Projetos!$B$6:$F$200,4,FALSE),"N/A"))</f>
        <v/>
      </c>
      <c r="H63" s="13" t="str">
        <f>IF(D63="","",IFERROR(VLOOKUP(D63,Projetos!$B$6:$F$200,5,FALSE),0))</f>
        <v/>
      </c>
      <c r="I63" s="13">
        <f t="shared" si="1"/>
        <v>0</v>
      </c>
      <c r="J63" s="14">
        <f>IFERROR(M63/SUMIFS(Jornada!$I$6:$I$300,Jornada!$A$6:$A$300,A63,Jornada!$B$6:$B$300,B63),0)</f>
        <v>0</v>
      </c>
      <c r="K63" s="10" t="str">
        <f>IF(AND(A63="",B63="",D63="",E63="",F63=""),"",IF(OR(A63="",B63="",D63="",F63=""),"INCOMPLETO",IFERROR(IF(OR(NOT(ISNUMBER(A63)),A63&lt;=0,A63&lt;&gt;INT(A63),COUNTIF(Colaboradores!$A$6:$A$200,B63)&lt;&gt;1,C63="",COUNTIF(Projetos!$B$6:$B$200,D63)&lt;&gt;1,NOT(ISNUMBER(F63)),F63&lt;0,NOT(ISNUMBER(H63)),H63&lt;0),"VERIFICAR",IF(COUNTIFS(Jornada!$A$6:$A$300,A63,Jornada!$B$6:$B$300,B63,Jornada!$N$6:$N$300,"OK")&lt;&gt;1,"SEM JORNADA",IF(SUMIFS($M$6:$M$400,$A$6:$A$400,A63,$B$6:$B$400,B63)&gt;SUMIFS(Jornada!$I$6:$I$300,Jornada!$A$6:$A$300,A63,Jornada!$B$6:$B$300,B63)+Configuracoes!$B$8,"EXCEDE JORNADA",IF(ABS(SUMIFS($M$6:$M$400,$A$6:$A$400,A63,$B$6:$B$400,B63)-SUMIFS(Jornada!$I$6:$I$300,Jornada!$A$6:$A$300,A63,Jornada!$B$6:$B$300,B63))&lt;=Configuracoes!$B$8,"OK","PARCIAL")))),"VERIFICAR")))</f>
        <v/>
      </c>
      <c r="L63" s="6"/>
      <c r="M63" s="15">
        <f>IFERROR(IF(AND(ISNUMBER(A63),A63&gt;0,A63=INT(A63),B63&lt;&gt;"",C63&lt;&gt;"",COUNTIF(Colaboradores!$A$6:$A$200,B63)=1,D63&lt;&gt;"",COUNTIF(Projetos!$B$6:$B$200,D63)=1,ISNUMBER(F63),F63&gt;=0,COUNTIFS(Jornada!$A$6:$A$300,A63,Jornada!$B$6:$B$300,B63,Jornada!$N$6:$N$300,"OK")=1),F63,0),0)</f>
        <v>0</v>
      </c>
    </row>
    <row r="64">
      <c r="A64" s="9"/>
      <c r="B64" s="6"/>
      <c r="C64" s="10" t="str">
        <f>IF(B64="","",IFERROR(VLOOKUP(B64,Colaboradores!$A$6:$B$200,2,FALSE),""))</f>
        <v/>
      </c>
      <c r="D64" s="6"/>
      <c r="E64" s="6"/>
      <c r="F64" s="7"/>
      <c r="G64" s="10" t="str">
        <f>IF(D64="","",IFERROR(VLOOKUP(D64,Projetos!$B$6:$F$200,4,FALSE),"N/A"))</f>
        <v/>
      </c>
      <c r="H64" s="13" t="str">
        <f>IF(D64="","",IFERROR(VLOOKUP(D64,Projetos!$B$6:$F$200,5,FALSE),0))</f>
        <v/>
      </c>
      <c r="I64" s="13">
        <f t="shared" si="1"/>
        <v>0</v>
      </c>
      <c r="J64" s="14">
        <f>IFERROR(M64/SUMIFS(Jornada!$I$6:$I$300,Jornada!$A$6:$A$300,A64,Jornada!$B$6:$B$300,B64),0)</f>
        <v>0</v>
      </c>
      <c r="K64" s="10" t="str">
        <f>IF(AND(A64="",B64="",D64="",E64="",F64=""),"",IF(OR(A64="",B64="",D64="",F64=""),"INCOMPLETO",IFERROR(IF(OR(NOT(ISNUMBER(A64)),A64&lt;=0,A64&lt;&gt;INT(A64),COUNTIF(Colaboradores!$A$6:$A$200,B64)&lt;&gt;1,C64="",COUNTIF(Projetos!$B$6:$B$200,D64)&lt;&gt;1,NOT(ISNUMBER(F64)),F64&lt;0,NOT(ISNUMBER(H64)),H64&lt;0),"VERIFICAR",IF(COUNTIFS(Jornada!$A$6:$A$300,A64,Jornada!$B$6:$B$300,B64,Jornada!$N$6:$N$300,"OK")&lt;&gt;1,"SEM JORNADA",IF(SUMIFS($M$6:$M$400,$A$6:$A$400,A64,$B$6:$B$400,B64)&gt;SUMIFS(Jornada!$I$6:$I$300,Jornada!$A$6:$A$300,A64,Jornada!$B$6:$B$300,B64)+Configuracoes!$B$8,"EXCEDE JORNADA",IF(ABS(SUMIFS($M$6:$M$400,$A$6:$A$400,A64,$B$6:$B$400,B64)-SUMIFS(Jornada!$I$6:$I$300,Jornada!$A$6:$A$300,A64,Jornada!$B$6:$B$300,B64))&lt;=Configuracoes!$B$8,"OK","PARCIAL")))),"VERIFICAR")))</f>
        <v/>
      </c>
      <c r="L64" s="6"/>
      <c r="M64" s="15">
        <f>IFERROR(IF(AND(ISNUMBER(A64),A64&gt;0,A64=INT(A64),B64&lt;&gt;"",C64&lt;&gt;"",COUNTIF(Colaboradores!$A$6:$A$200,B64)=1,D64&lt;&gt;"",COUNTIF(Projetos!$B$6:$B$200,D64)=1,ISNUMBER(F64),F64&gt;=0,COUNTIFS(Jornada!$A$6:$A$300,A64,Jornada!$B$6:$B$300,B64,Jornada!$N$6:$N$300,"OK")=1),F64,0),0)</f>
        <v>0</v>
      </c>
    </row>
    <row r="65">
      <c r="A65" s="9"/>
      <c r="B65" s="6"/>
      <c r="C65" s="10" t="str">
        <f>IF(B65="","",IFERROR(VLOOKUP(B65,Colaboradores!$A$6:$B$200,2,FALSE),""))</f>
        <v/>
      </c>
      <c r="D65" s="6"/>
      <c r="E65" s="6"/>
      <c r="F65" s="7"/>
      <c r="G65" s="10" t="str">
        <f>IF(D65="","",IFERROR(VLOOKUP(D65,Projetos!$B$6:$F$200,4,FALSE),"N/A"))</f>
        <v/>
      </c>
      <c r="H65" s="13" t="str">
        <f>IF(D65="","",IFERROR(VLOOKUP(D65,Projetos!$B$6:$F$200,5,FALSE),0))</f>
        <v/>
      </c>
      <c r="I65" s="13">
        <f t="shared" si="1"/>
        <v>0</v>
      </c>
      <c r="J65" s="14">
        <f>IFERROR(M65/SUMIFS(Jornada!$I$6:$I$300,Jornada!$A$6:$A$300,A65,Jornada!$B$6:$B$300,B65),0)</f>
        <v>0</v>
      </c>
      <c r="K65" s="10" t="str">
        <f>IF(AND(A65="",B65="",D65="",E65="",F65=""),"",IF(OR(A65="",B65="",D65="",F65=""),"INCOMPLETO",IFERROR(IF(OR(NOT(ISNUMBER(A65)),A65&lt;=0,A65&lt;&gt;INT(A65),COUNTIF(Colaboradores!$A$6:$A$200,B65)&lt;&gt;1,C65="",COUNTIF(Projetos!$B$6:$B$200,D65)&lt;&gt;1,NOT(ISNUMBER(F65)),F65&lt;0,NOT(ISNUMBER(H65)),H65&lt;0),"VERIFICAR",IF(COUNTIFS(Jornada!$A$6:$A$300,A65,Jornada!$B$6:$B$300,B65,Jornada!$N$6:$N$300,"OK")&lt;&gt;1,"SEM JORNADA",IF(SUMIFS($M$6:$M$400,$A$6:$A$400,A65,$B$6:$B$400,B65)&gt;SUMIFS(Jornada!$I$6:$I$300,Jornada!$A$6:$A$300,A65,Jornada!$B$6:$B$300,B65)+Configuracoes!$B$8,"EXCEDE JORNADA",IF(ABS(SUMIFS($M$6:$M$400,$A$6:$A$400,A65,$B$6:$B$400,B65)-SUMIFS(Jornada!$I$6:$I$300,Jornada!$A$6:$A$300,A65,Jornada!$B$6:$B$300,B65))&lt;=Configuracoes!$B$8,"OK","PARCIAL")))),"VERIFICAR")))</f>
        <v/>
      </c>
      <c r="L65" s="6"/>
      <c r="M65" s="15">
        <f>IFERROR(IF(AND(ISNUMBER(A65),A65&gt;0,A65=INT(A65),B65&lt;&gt;"",C65&lt;&gt;"",COUNTIF(Colaboradores!$A$6:$A$200,B65)=1,D65&lt;&gt;"",COUNTIF(Projetos!$B$6:$B$200,D65)=1,ISNUMBER(F65),F65&gt;=0,COUNTIFS(Jornada!$A$6:$A$300,A65,Jornada!$B$6:$B$300,B65,Jornada!$N$6:$N$300,"OK")=1),F65,0),0)</f>
        <v>0</v>
      </c>
    </row>
    <row r="66">
      <c r="A66" s="9"/>
      <c r="B66" s="6"/>
      <c r="C66" s="10" t="str">
        <f>IF(B66="","",IFERROR(VLOOKUP(B66,Colaboradores!$A$6:$B$200,2,FALSE),""))</f>
        <v/>
      </c>
      <c r="D66" s="6"/>
      <c r="E66" s="6"/>
      <c r="F66" s="7"/>
      <c r="G66" s="10" t="str">
        <f>IF(D66="","",IFERROR(VLOOKUP(D66,Projetos!$B$6:$F$200,4,FALSE),"N/A"))</f>
        <v/>
      </c>
      <c r="H66" s="13" t="str">
        <f>IF(D66="","",IFERROR(VLOOKUP(D66,Projetos!$B$6:$F$200,5,FALSE),0))</f>
        <v/>
      </c>
      <c r="I66" s="13">
        <f t="shared" si="1"/>
        <v>0</v>
      </c>
      <c r="J66" s="14">
        <f>IFERROR(M66/SUMIFS(Jornada!$I$6:$I$300,Jornada!$A$6:$A$300,A66,Jornada!$B$6:$B$300,B66),0)</f>
        <v>0</v>
      </c>
      <c r="K66" s="10" t="str">
        <f>IF(AND(A66="",B66="",D66="",E66="",F66=""),"",IF(OR(A66="",B66="",D66="",F66=""),"INCOMPLETO",IFERROR(IF(OR(NOT(ISNUMBER(A66)),A66&lt;=0,A66&lt;&gt;INT(A66),COUNTIF(Colaboradores!$A$6:$A$200,B66)&lt;&gt;1,C66="",COUNTIF(Projetos!$B$6:$B$200,D66)&lt;&gt;1,NOT(ISNUMBER(F66)),F66&lt;0,NOT(ISNUMBER(H66)),H66&lt;0),"VERIFICAR",IF(COUNTIFS(Jornada!$A$6:$A$300,A66,Jornada!$B$6:$B$300,B66,Jornada!$N$6:$N$300,"OK")&lt;&gt;1,"SEM JORNADA",IF(SUMIFS($M$6:$M$400,$A$6:$A$400,A66,$B$6:$B$400,B66)&gt;SUMIFS(Jornada!$I$6:$I$300,Jornada!$A$6:$A$300,A66,Jornada!$B$6:$B$300,B66)+Configuracoes!$B$8,"EXCEDE JORNADA",IF(ABS(SUMIFS($M$6:$M$400,$A$6:$A$400,A66,$B$6:$B$400,B66)-SUMIFS(Jornada!$I$6:$I$300,Jornada!$A$6:$A$300,A66,Jornada!$B$6:$B$300,B66))&lt;=Configuracoes!$B$8,"OK","PARCIAL")))),"VERIFICAR")))</f>
        <v/>
      </c>
      <c r="L66" s="6"/>
      <c r="M66" s="15">
        <f>IFERROR(IF(AND(ISNUMBER(A66),A66&gt;0,A66=INT(A66),B66&lt;&gt;"",C66&lt;&gt;"",COUNTIF(Colaboradores!$A$6:$A$200,B66)=1,D66&lt;&gt;"",COUNTIF(Projetos!$B$6:$B$200,D66)=1,ISNUMBER(F66),F66&gt;=0,COUNTIFS(Jornada!$A$6:$A$300,A66,Jornada!$B$6:$B$300,B66,Jornada!$N$6:$N$300,"OK")=1),F66,0),0)</f>
        <v>0</v>
      </c>
    </row>
    <row r="67">
      <c r="A67" s="9"/>
      <c r="B67" s="6"/>
      <c r="C67" s="10" t="str">
        <f>IF(B67="","",IFERROR(VLOOKUP(B67,Colaboradores!$A$6:$B$200,2,FALSE),""))</f>
        <v/>
      </c>
      <c r="D67" s="6"/>
      <c r="E67" s="6"/>
      <c r="F67" s="7"/>
      <c r="G67" s="10" t="str">
        <f>IF(D67="","",IFERROR(VLOOKUP(D67,Projetos!$B$6:$F$200,4,FALSE),"N/A"))</f>
        <v/>
      </c>
      <c r="H67" s="13" t="str">
        <f>IF(D67="","",IFERROR(VLOOKUP(D67,Projetos!$B$6:$F$200,5,FALSE),0))</f>
        <v/>
      </c>
      <c r="I67" s="13">
        <f t="shared" si="1"/>
        <v>0</v>
      </c>
      <c r="J67" s="14">
        <f>IFERROR(M67/SUMIFS(Jornada!$I$6:$I$300,Jornada!$A$6:$A$300,A67,Jornada!$B$6:$B$300,B67),0)</f>
        <v>0</v>
      </c>
      <c r="K67" s="10" t="str">
        <f>IF(AND(A67="",B67="",D67="",E67="",F67=""),"",IF(OR(A67="",B67="",D67="",F67=""),"INCOMPLETO",IFERROR(IF(OR(NOT(ISNUMBER(A67)),A67&lt;=0,A67&lt;&gt;INT(A67),COUNTIF(Colaboradores!$A$6:$A$200,B67)&lt;&gt;1,C67="",COUNTIF(Projetos!$B$6:$B$200,D67)&lt;&gt;1,NOT(ISNUMBER(F67)),F67&lt;0,NOT(ISNUMBER(H67)),H67&lt;0),"VERIFICAR",IF(COUNTIFS(Jornada!$A$6:$A$300,A67,Jornada!$B$6:$B$300,B67,Jornada!$N$6:$N$300,"OK")&lt;&gt;1,"SEM JORNADA",IF(SUMIFS($M$6:$M$400,$A$6:$A$400,A67,$B$6:$B$400,B67)&gt;SUMIFS(Jornada!$I$6:$I$300,Jornada!$A$6:$A$300,A67,Jornada!$B$6:$B$300,B67)+Configuracoes!$B$8,"EXCEDE JORNADA",IF(ABS(SUMIFS($M$6:$M$400,$A$6:$A$400,A67,$B$6:$B$400,B67)-SUMIFS(Jornada!$I$6:$I$300,Jornada!$A$6:$A$300,A67,Jornada!$B$6:$B$300,B67))&lt;=Configuracoes!$B$8,"OK","PARCIAL")))),"VERIFICAR")))</f>
        <v/>
      </c>
      <c r="L67" s="6"/>
      <c r="M67" s="15">
        <f>IFERROR(IF(AND(ISNUMBER(A67),A67&gt;0,A67=INT(A67),B67&lt;&gt;"",C67&lt;&gt;"",COUNTIF(Colaboradores!$A$6:$A$200,B67)=1,D67&lt;&gt;"",COUNTIF(Projetos!$B$6:$B$200,D67)=1,ISNUMBER(F67),F67&gt;=0,COUNTIFS(Jornada!$A$6:$A$300,A67,Jornada!$B$6:$B$300,B67,Jornada!$N$6:$N$300,"OK")=1),F67,0),0)</f>
        <v>0</v>
      </c>
    </row>
    <row r="68">
      <c r="A68" s="9"/>
      <c r="B68" s="6"/>
      <c r="C68" s="10" t="str">
        <f>IF(B68="","",IFERROR(VLOOKUP(B68,Colaboradores!$A$6:$B$200,2,FALSE),""))</f>
        <v/>
      </c>
      <c r="D68" s="6"/>
      <c r="E68" s="6"/>
      <c r="F68" s="7"/>
      <c r="G68" s="10" t="str">
        <f>IF(D68="","",IFERROR(VLOOKUP(D68,Projetos!$B$6:$F$200,4,FALSE),"N/A"))</f>
        <v/>
      </c>
      <c r="H68" s="13" t="str">
        <f>IF(D68="","",IFERROR(VLOOKUP(D68,Projetos!$B$6:$F$200,5,FALSE),0))</f>
        <v/>
      </c>
      <c r="I68" s="13">
        <f t="shared" si="1"/>
        <v>0</v>
      </c>
      <c r="J68" s="14">
        <f>IFERROR(M68/SUMIFS(Jornada!$I$6:$I$300,Jornada!$A$6:$A$300,A68,Jornada!$B$6:$B$300,B68),0)</f>
        <v>0</v>
      </c>
      <c r="K68" s="10" t="str">
        <f>IF(AND(A68="",B68="",D68="",E68="",F68=""),"",IF(OR(A68="",B68="",D68="",F68=""),"INCOMPLETO",IFERROR(IF(OR(NOT(ISNUMBER(A68)),A68&lt;=0,A68&lt;&gt;INT(A68),COUNTIF(Colaboradores!$A$6:$A$200,B68)&lt;&gt;1,C68="",COUNTIF(Projetos!$B$6:$B$200,D68)&lt;&gt;1,NOT(ISNUMBER(F68)),F68&lt;0,NOT(ISNUMBER(H68)),H68&lt;0),"VERIFICAR",IF(COUNTIFS(Jornada!$A$6:$A$300,A68,Jornada!$B$6:$B$300,B68,Jornada!$N$6:$N$300,"OK")&lt;&gt;1,"SEM JORNADA",IF(SUMIFS($M$6:$M$400,$A$6:$A$400,A68,$B$6:$B$400,B68)&gt;SUMIFS(Jornada!$I$6:$I$300,Jornada!$A$6:$A$300,A68,Jornada!$B$6:$B$300,B68)+Configuracoes!$B$8,"EXCEDE JORNADA",IF(ABS(SUMIFS($M$6:$M$400,$A$6:$A$400,A68,$B$6:$B$400,B68)-SUMIFS(Jornada!$I$6:$I$300,Jornada!$A$6:$A$300,A68,Jornada!$B$6:$B$300,B68))&lt;=Configuracoes!$B$8,"OK","PARCIAL")))),"VERIFICAR")))</f>
        <v/>
      </c>
      <c r="L68" s="6"/>
      <c r="M68" s="15">
        <f>IFERROR(IF(AND(ISNUMBER(A68),A68&gt;0,A68=INT(A68),B68&lt;&gt;"",C68&lt;&gt;"",COUNTIF(Colaboradores!$A$6:$A$200,B68)=1,D68&lt;&gt;"",COUNTIF(Projetos!$B$6:$B$200,D68)=1,ISNUMBER(F68),F68&gt;=0,COUNTIFS(Jornada!$A$6:$A$300,A68,Jornada!$B$6:$B$300,B68,Jornada!$N$6:$N$300,"OK")=1),F68,0),0)</f>
        <v>0</v>
      </c>
    </row>
    <row r="69">
      <c r="A69" s="9"/>
      <c r="B69" s="6"/>
      <c r="C69" s="10" t="str">
        <f>IF(B69="","",IFERROR(VLOOKUP(B69,Colaboradores!$A$6:$B$200,2,FALSE),""))</f>
        <v/>
      </c>
      <c r="D69" s="6"/>
      <c r="E69" s="6"/>
      <c r="F69" s="7"/>
      <c r="G69" s="10" t="str">
        <f>IF(D69="","",IFERROR(VLOOKUP(D69,Projetos!$B$6:$F$200,4,FALSE),"N/A"))</f>
        <v/>
      </c>
      <c r="H69" s="13" t="str">
        <f>IF(D69="","",IFERROR(VLOOKUP(D69,Projetos!$B$6:$F$200,5,FALSE),0))</f>
        <v/>
      </c>
      <c r="I69" s="13">
        <f t="shared" si="1"/>
        <v>0</v>
      </c>
      <c r="J69" s="14">
        <f>IFERROR(M69/SUMIFS(Jornada!$I$6:$I$300,Jornada!$A$6:$A$300,A69,Jornada!$B$6:$B$300,B69),0)</f>
        <v>0</v>
      </c>
      <c r="K69" s="10" t="str">
        <f>IF(AND(A69="",B69="",D69="",E69="",F69=""),"",IF(OR(A69="",B69="",D69="",F69=""),"INCOMPLETO",IFERROR(IF(OR(NOT(ISNUMBER(A69)),A69&lt;=0,A69&lt;&gt;INT(A69),COUNTIF(Colaboradores!$A$6:$A$200,B69)&lt;&gt;1,C69="",COUNTIF(Projetos!$B$6:$B$200,D69)&lt;&gt;1,NOT(ISNUMBER(F69)),F69&lt;0,NOT(ISNUMBER(H69)),H69&lt;0),"VERIFICAR",IF(COUNTIFS(Jornada!$A$6:$A$300,A69,Jornada!$B$6:$B$300,B69,Jornada!$N$6:$N$300,"OK")&lt;&gt;1,"SEM JORNADA",IF(SUMIFS($M$6:$M$400,$A$6:$A$400,A69,$B$6:$B$400,B69)&gt;SUMIFS(Jornada!$I$6:$I$300,Jornada!$A$6:$A$300,A69,Jornada!$B$6:$B$300,B69)+Configuracoes!$B$8,"EXCEDE JORNADA",IF(ABS(SUMIFS($M$6:$M$400,$A$6:$A$400,A69,$B$6:$B$400,B69)-SUMIFS(Jornada!$I$6:$I$300,Jornada!$A$6:$A$300,A69,Jornada!$B$6:$B$300,B69))&lt;=Configuracoes!$B$8,"OK","PARCIAL")))),"VERIFICAR")))</f>
        <v/>
      </c>
      <c r="L69" s="6"/>
      <c r="M69" s="15">
        <f>IFERROR(IF(AND(ISNUMBER(A69),A69&gt;0,A69=INT(A69),B69&lt;&gt;"",C69&lt;&gt;"",COUNTIF(Colaboradores!$A$6:$A$200,B69)=1,D69&lt;&gt;"",COUNTIF(Projetos!$B$6:$B$200,D69)=1,ISNUMBER(F69),F69&gt;=0,COUNTIFS(Jornada!$A$6:$A$300,A69,Jornada!$B$6:$B$300,B69,Jornada!$N$6:$N$300,"OK")=1),F69,0),0)</f>
        <v>0</v>
      </c>
    </row>
    <row r="70">
      <c r="A70" s="9"/>
      <c r="B70" s="6"/>
      <c r="C70" s="10" t="str">
        <f>IF(B70="","",IFERROR(VLOOKUP(B70,Colaboradores!$A$6:$B$200,2,FALSE),""))</f>
        <v/>
      </c>
      <c r="D70" s="6"/>
      <c r="E70" s="6"/>
      <c r="F70" s="7"/>
      <c r="G70" s="10" t="str">
        <f>IF(D70="","",IFERROR(VLOOKUP(D70,Projetos!$B$6:$F$200,4,FALSE),"N/A"))</f>
        <v/>
      </c>
      <c r="H70" s="13" t="str">
        <f>IF(D70="","",IFERROR(VLOOKUP(D70,Projetos!$B$6:$F$200,5,FALSE),0))</f>
        <v/>
      </c>
      <c r="I70" s="13">
        <f t="shared" si="1"/>
        <v>0</v>
      </c>
      <c r="J70" s="14">
        <f>IFERROR(M70/SUMIFS(Jornada!$I$6:$I$300,Jornada!$A$6:$A$300,A70,Jornada!$B$6:$B$300,B70),0)</f>
        <v>0</v>
      </c>
      <c r="K70" s="10" t="str">
        <f>IF(AND(A70="",B70="",D70="",E70="",F70=""),"",IF(OR(A70="",B70="",D70="",F70=""),"INCOMPLETO",IFERROR(IF(OR(NOT(ISNUMBER(A70)),A70&lt;=0,A70&lt;&gt;INT(A70),COUNTIF(Colaboradores!$A$6:$A$200,B70)&lt;&gt;1,C70="",COUNTIF(Projetos!$B$6:$B$200,D70)&lt;&gt;1,NOT(ISNUMBER(F70)),F70&lt;0,NOT(ISNUMBER(H70)),H70&lt;0),"VERIFICAR",IF(COUNTIFS(Jornada!$A$6:$A$300,A70,Jornada!$B$6:$B$300,B70,Jornada!$N$6:$N$300,"OK")&lt;&gt;1,"SEM JORNADA",IF(SUMIFS($M$6:$M$400,$A$6:$A$400,A70,$B$6:$B$400,B70)&gt;SUMIFS(Jornada!$I$6:$I$300,Jornada!$A$6:$A$300,A70,Jornada!$B$6:$B$300,B70)+Configuracoes!$B$8,"EXCEDE JORNADA",IF(ABS(SUMIFS($M$6:$M$400,$A$6:$A$400,A70,$B$6:$B$400,B70)-SUMIFS(Jornada!$I$6:$I$300,Jornada!$A$6:$A$300,A70,Jornada!$B$6:$B$300,B70))&lt;=Configuracoes!$B$8,"OK","PARCIAL")))),"VERIFICAR")))</f>
        <v/>
      </c>
      <c r="L70" s="6"/>
      <c r="M70" s="15">
        <f>IFERROR(IF(AND(ISNUMBER(A70),A70&gt;0,A70=INT(A70),B70&lt;&gt;"",C70&lt;&gt;"",COUNTIF(Colaboradores!$A$6:$A$200,B70)=1,D70&lt;&gt;"",COUNTIF(Projetos!$B$6:$B$200,D70)=1,ISNUMBER(F70),F70&gt;=0,COUNTIFS(Jornada!$A$6:$A$300,A70,Jornada!$B$6:$B$300,B70,Jornada!$N$6:$N$300,"OK")=1),F70,0),0)</f>
        <v>0</v>
      </c>
    </row>
    <row r="71">
      <c r="A71" s="9"/>
      <c r="B71" s="6"/>
      <c r="C71" s="10" t="str">
        <f>IF(B71="","",IFERROR(VLOOKUP(B71,Colaboradores!$A$6:$B$200,2,FALSE),""))</f>
        <v/>
      </c>
      <c r="D71" s="6"/>
      <c r="E71" s="6"/>
      <c r="F71" s="7"/>
      <c r="G71" s="10" t="str">
        <f>IF(D71="","",IFERROR(VLOOKUP(D71,Projetos!$B$6:$F$200,4,FALSE),"N/A"))</f>
        <v/>
      </c>
      <c r="H71" s="13" t="str">
        <f>IF(D71="","",IFERROR(VLOOKUP(D71,Projetos!$B$6:$F$200,5,FALSE),0))</f>
        <v/>
      </c>
      <c r="I71" s="13">
        <f t="shared" si="1"/>
        <v>0</v>
      </c>
      <c r="J71" s="14">
        <f>IFERROR(M71/SUMIFS(Jornada!$I$6:$I$300,Jornada!$A$6:$A$300,A71,Jornada!$B$6:$B$300,B71),0)</f>
        <v>0</v>
      </c>
      <c r="K71" s="10" t="str">
        <f>IF(AND(A71="",B71="",D71="",E71="",F71=""),"",IF(OR(A71="",B71="",D71="",F71=""),"INCOMPLETO",IFERROR(IF(OR(NOT(ISNUMBER(A71)),A71&lt;=0,A71&lt;&gt;INT(A71),COUNTIF(Colaboradores!$A$6:$A$200,B71)&lt;&gt;1,C71="",COUNTIF(Projetos!$B$6:$B$200,D71)&lt;&gt;1,NOT(ISNUMBER(F71)),F71&lt;0,NOT(ISNUMBER(H71)),H71&lt;0),"VERIFICAR",IF(COUNTIFS(Jornada!$A$6:$A$300,A71,Jornada!$B$6:$B$300,B71,Jornada!$N$6:$N$300,"OK")&lt;&gt;1,"SEM JORNADA",IF(SUMIFS($M$6:$M$400,$A$6:$A$400,A71,$B$6:$B$400,B71)&gt;SUMIFS(Jornada!$I$6:$I$300,Jornada!$A$6:$A$300,A71,Jornada!$B$6:$B$300,B71)+Configuracoes!$B$8,"EXCEDE JORNADA",IF(ABS(SUMIFS($M$6:$M$400,$A$6:$A$400,A71,$B$6:$B$400,B71)-SUMIFS(Jornada!$I$6:$I$300,Jornada!$A$6:$A$300,A71,Jornada!$B$6:$B$300,B71))&lt;=Configuracoes!$B$8,"OK","PARCIAL")))),"VERIFICAR")))</f>
        <v/>
      </c>
      <c r="L71" s="6"/>
      <c r="M71" s="15">
        <f>IFERROR(IF(AND(ISNUMBER(A71),A71&gt;0,A71=INT(A71),B71&lt;&gt;"",C71&lt;&gt;"",COUNTIF(Colaboradores!$A$6:$A$200,B71)=1,D71&lt;&gt;"",COUNTIF(Projetos!$B$6:$B$200,D71)=1,ISNUMBER(F71),F71&gt;=0,COUNTIFS(Jornada!$A$6:$A$300,A71,Jornada!$B$6:$B$300,B71,Jornada!$N$6:$N$300,"OK")=1),F71,0),0)</f>
        <v>0</v>
      </c>
    </row>
    <row r="72">
      <c r="A72" s="9"/>
      <c r="B72" s="6"/>
      <c r="C72" s="10" t="str">
        <f>IF(B72="","",IFERROR(VLOOKUP(B72,Colaboradores!$A$6:$B$200,2,FALSE),""))</f>
        <v/>
      </c>
      <c r="D72" s="6"/>
      <c r="E72" s="6"/>
      <c r="F72" s="7"/>
      <c r="G72" s="10" t="str">
        <f>IF(D72="","",IFERROR(VLOOKUP(D72,Projetos!$B$6:$F$200,4,FALSE),"N/A"))</f>
        <v/>
      </c>
      <c r="H72" s="13" t="str">
        <f>IF(D72="","",IFERROR(VLOOKUP(D72,Projetos!$B$6:$F$200,5,FALSE),0))</f>
        <v/>
      </c>
      <c r="I72" s="13">
        <f t="shared" si="1"/>
        <v>0</v>
      </c>
      <c r="J72" s="14">
        <f>IFERROR(M72/SUMIFS(Jornada!$I$6:$I$300,Jornada!$A$6:$A$300,A72,Jornada!$B$6:$B$300,B72),0)</f>
        <v>0</v>
      </c>
      <c r="K72" s="10" t="str">
        <f>IF(AND(A72="",B72="",D72="",E72="",F72=""),"",IF(OR(A72="",B72="",D72="",F72=""),"INCOMPLETO",IFERROR(IF(OR(NOT(ISNUMBER(A72)),A72&lt;=0,A72&lt;&gt;INT(A72),COUNTIF(Colaboradores!$A$6:$A$200,B72)&lt;&gt;1,C72="",COUNTIF(Projetos!$B$6:$B$200,D72)&lt;&gt;1,NOT(ISNUMBER(F72)),F72&lt;0,NOT(ISNUMBER(H72)),H72&lt;0),"VERIFICAR",IF(COUNTIFS(Jornada!$A$6:$A$300,A72,Jornada!$B$6:$B$300,B72,Jornada!$N$6:$N$300,"OK")&lt;&gt;1,"SEM JORNADA",IF(SUMIFS($M$6:$M$400,$A$6:$A$400,A72,$B$6:$B$400,B72)&gt;SUMIFS(Jornada!$I$6:$I$300,Jornada!$A$6:$A$300,A72,Jornada!$B$6:$B$300,B72)+Configuracoes!$B$8,"EXCEDE JORNADA",IF(ABS(SUMIFS($M$6:$M$400,$A$6:$A$400,A72,$B$6:$B$400,B72)-SUMIFS(Jornada!$I$6:$I$300,Jornada!$A$6:$A$300,A72,Jornada!$B$6:$B$300,B72))&lt;=Configuracoes!$B$8,"OK","PARCIAL")))),"VERIFICAR")))</f>
        <v/>
      </c>
      <c r="L72" s="6"/>
      <c r="M72" s="15">
        <f>IFERROR(IF(AND(ISNUMBER(A72),A72&gt;0,A72=INT(A72),B72&lt;&gt;"",C72&lt;&gt;"",COUNTIF(Colaboradores!$A$6:$A$200,B72)=1,D72&lt;&gt;"",COUNTIF(Projetos!$B$6:$B$200,D72)=1,ISNUMBER(F72),F72&gt;=0,COUNTIFS(Jornada!$A$6:$A$300,A72,Jornada!$B$6:$B$300,B72,Jornada!$N$6:$N$300,"OK")=1),F72,0),0)</f>
        <v>0</v>
      </c>
    </row>
    <row r="73">
      <c r="A73" s="9"/>
      <c r="B73" s="6"/>
      <c r="C73" s="10" t="str">
        <f>IF(B73="","",IFERROR(VLOOKUP(B73,Colaboradores!$A$6:$B$200,2,FALSE),""))</f>
        <v/>
      </c>
      <c r="D73" s="6"/>
      <c r="E73" s="6"/>
      <c r="F73" s="7"/>
      <c r="G73" s="10" t="str">
        <f>IF(D73="","",IFERROR(VLOOKUP(D73,Projetos!$B$6:$F$200,4,FALSE),"N/A"))</f>
        <v/>
      </c>
      <c r="H73" s="13" t="str">
        <f>IF(D73="","",IFERROR(VLOOKUP(D73,Projetos!$B$6:$F$200,5,FALSE),0))</f>
        <v/>
      </c>
      <c r="I73" s="13">
        <f t="shared" si="1"/>
        <v>0</v>
      </c>
      <c r="J73" s="14">
        <f>IFERROR(M73/SUMIFS(Jornada!$I$6:$I$300,Jornada!$A$6:$A$300,A73,Jornada!$B$6:$B$300,B73),0)</f>
        <v>0</v>
      </c>
      <c r="K73" s="10" t="str">
        <f>IF(AND(A73="",B73="",D73="",E73="",F73=""),"",IF(OR(A73="",B73="",D73="",F73=""),"INCOMPLETO",IFERROR(IF(OR(NOT(ISNUMBER(A73)),A73&lt;=0,A73&lt;&gt;INT(A73),COUNTIF(Colaboradores!$A$6:$A$200,B73)&lt;&gt;1,C73="",COUNTIF(Projetos!$B$6:$B$200,D73)&lt;&gt;1,NOT(ISNUMBER(F73)),F73&lt;0,NOT(ISNUMBER(H73)),H73&lt;0),"VERIFICAR",IF(COUNTIFS(Jornada!$A$6:$A$300,A73,Jornada!$B$6:$B$300,B73,Jornada!$N$6:$N$300,"OK")&lt;&gt;1,"SEM JORNADA",IF(SUMIFS($M$6:$M$400,$A$6:$A$400,A73,$B$6:$B$400,B73)&gt;SUMIFS(Jornada!$I$6:$I$300,Jornada!$A$6:$A$300,A73,Jornada!$B$6:$B$300,B73)+Configuracoes!$B$8,"EXCEDE JORNADA",IF(ABS(SUMIFS($M$6:$M$400,$A$6:$A$400,A73,$B$6:$B$400,B73)-SUMIFS(Jornada!$I$6:$I$300,Jornada!$A$6:$A$300,A73,Jornada!$B$6:$B$300,B73))&lt;=Configuracoes!$B$8,"OK","PARCIAL")))),"VERIFICAR")))</f>
        <v/>
      </c>
      <c r="L73" s="6"/>
      <c r="M73" s="15">
        <f>IFERROR(IF(AND(ISNUMBER(A73),A73&gt;0,A73=INT(A73),B73&lt;&gt;"",C73&lt;&gt;"",COUNTIF(Colaboradores!$A$6:$A$200,B73)=1,D73&lt;&gt;"",COUNTIF(Projetos!$B$6:$B$200,D73)=1,ISNUMBER(F73),F73&gt;=0,COUNTIFS(Jornada!$A$6:$A$300,A73,Jornada!$B$6:$B$300,B73,Jornada!$N$6:$N$300,"OK")=1),F73,0),0)</f>
        <v>0</v>
      </c>
    </row>
    <row r="74">
      <c r="A74" s="9"/>
      <c r="B74" s="6"/>
      <c r="C74" s="10" t="str">
        <f>IF(B74="","",IFERROR(VLOOKUP(B74,Colaboradores!$A$6:$B$200,2,FALSE),""))</f>
        <v/>
      </c>
      <c r="D74" s="6"/>
      <c r="E74" s="6"/>
      <c r="F74" s="7"/>
      <c r="G74" s="10" t="str">
        <f>IF(D74="","",IFERROR(VLOOKUP(D74,Projetos!$B$6:$F$200,4,FALSE),"N/A"))</f>
        <v/>
      </c>
      <c r="H74" s="13" t="str">
        <f>IF(D74="","",IFERROR(VLOOKUP(D74,Projetos!$B$6:$F$200,5,FALSE),0))</f>
        <v/>
      </c>
      <c r="I74" s="13">
        <f t="shared" si="1"/>
        <v>0</v>
      </c>
      <c r="J74" s="14">
        <f>IFERROR(M74/SUMIFS(Jornada!$I$6:$I$300,Jornada!$A$6:$A$300,A74,Jornada!$B$6:$B$300,B74),0)</f>
        <v>0</v>
      </c>
      <c r="K74" s="10" t="str">
        <f>IF(AND(A74="",B74="",D74="",E74="",F74=""),"",IF(OR(A74="",B74="",D74="",F74=""),"INCOMPLETO",IFERROR(IF(OR(NOT(ISNUMBER(A74)),A74&lt;=0,A74&lt;&gt;INT(A74),COUNTIF(Colaboradores!$A$6:$A$200,B74)&lt;&gt;1,C74="",COUNTIF(Projetos!$B$6:$B$200,D74)&lt;&gt;1,NOT(ISNUMBER(F74)),F74&lt;0,NOT(ISNUMBER(H74)),H74&lt;0),"VERIFICAR",IF(COUNTIFS(Jornada!$A$6:$A$300,A74,Jornada!$B$6:$B$300,B74,Jornada!$N$6:$N$300,"OK")&lt;&gt;1,"SEM JORNADA",IF(SUMIFS($M$6:$M$400,$A$6:$A$400,A74,$B$6:$B$400,B74)&gt;SUMIFS(Jornada!$I$6:$I$300,Jornada!$A$6:$A$300,A74,Jornada!$B$6:$B$300,B74)+Configuracoes!$B$8,"EXCEDE JORNADA",IF(ABS(SUMIFS($M$6:$M$400,$A$6:$A$400,A74,$B$6:$B$400,B74)-SUMIFS(Jornada!$I$6:$I$300,Jornada!$A$6:$A$300,A74,Jornada!$B$6:$B$300,B74))&lt;=Configuracoes!$B$8,"OK","PARCIAL")))),"VERIFICAR")))</f>
        <v/>
      </c>
      <c r="L74" s="6"/>
      <c r="M74" s="15">
        <f>IFERROR(IF(AND(ISNUMBER(A74),A74&gt;0,A74=INT(A74),B74&lt;&gt;"",C74&lt;&gt;"",COUNTIF(Colaboradores!$A$6:$A$200,B74)=1,D74&lt;&gt;"",COUNTIF(Projetos!$B$6:$B$200,D74)=1,ISNUMBER(F74),F74&gt;=0,COUNTIFS(Jornada!$A$6:$A$300,A74,Jornada!$B$6:$B$300,B74,Jornada!$N$6:$N$300,"OK")=1),F74,0),0)</f>
        <v>0</v>
      </c>
    </row>
    <row r="75">
      <c r="A75" s="9"/>
      <c r="B75" s="6"/>
      <c r="C75" s="10" t="str">
        <f>IF(B75="","",IFERROR(VLOOKUP(B75,Colaboradores!$A$6:$B$200,2,FALSE),""))</f>
        <v/>
      </c>
      <c r="D75" s="6"/>
      <c r="E75" s="6"/>
      <c r="F75" s="7"/>
      <c r="G75" s="10" t="str">
        <f>IF(D75="","",IFERROR(VLOOKUP(D75,Projetos!$B$6:$F$200,4,FALSE),"N/A"))</f>
        <v/>
      </c>
      <c r="H75" s="13" t="str">
        <f>IF(D75="","",IFERROR(VLOOKUP(D75,Projetos!$B$6:$F$200,5,FALSE),0))</f>
        <v/>
      </c>
      <c r="I75" s="13">
        <f t="shared" si="1"/>
        <v>0</v>
      </c>
      <c r="J75" s="14">
        <f>IFERROR(M75/SUMIFS(Jornada!$I$6:$I$300,Jornada!$A$6:$A$300,A75,Jornada!$B$6:$B$300,B75),0)</f>
        <v>0</v>
      </c>
      <c r="K75" s="10" t="str">
        <f>IF(AND(A75="",B75="",D75="",E75="",F75=""),"",IF(OR(A75="",B75="",D75="",F75=""),"INCOMPLETO",IFERROR(IF(OR(NOT(ISNUMBER(A75)),A75&lt;=0,A75&lt;&gt;INT(A75),COUNTIF(Colaboradores!$A$6:$A$200,B75)&lt;&gt;1,C75="",COUNTIF(Projetos!$B$6:$B$200,D75)&lt;&gt;1,NOT(ISNUMBER(F75)),F75&lt;0,NOT(ISNUMBER(H75)),H75&lt;0),"VERIFICAR",IF(COUNTIFS(Jornada!$A$6:$A$300,A75,Jornada!$B$6:$B$300,B75,Jornada!$N$6:$N$300,"OK")&lt;&gt;1,"SEM JORNADA",IF(SUMIFS($M$6:$M$400,$A$6:$A$400,A75,$B$6:$B$400,B75)&gt;SUMIFS(Jornada!$I$6:$I$300,Jornada!$A$6:$A$300,A75,Jornada!$B$6:$B$300,B75)+Configuracoes!$B$8,"EXCEDE JORNADA",IF(ABS(SUMIFS($M$6:$M$400,$A$6:$A$400,A75,$B$6:$B$400,B75)-SUMIFS(Jornada!$I$6:$I$300,Jornada!$A$6:$A$300,A75,Jornada!$B$6:$B$300,B75))&lt;=Configuracoes!$B$8,"OK","PARCIAL")))),"VERIFICAR")))</f>
        <v/>
      </c>
      <c r="L75" s="6"/>
      <c r="M75" s="15">
        <f>IFERROR(IF(AND(ISNUMBER(A75),A75&gt;0,A75=INT(A75),B75&lt;&gt;"",C75&lt;&gt;"",COUNTIF(Colaboradores!$A$6:$A$200,B75)=1,D75&lt;&gt;"",COUNTIF(Projetos!$B$6:$B$200,D75)=1,ISNUMBER(F75),F75&gt;=0,COUNTIFS(Jornada!$A$6:$A$300,A75,Jornada!$B$6:$B$300,B75,Jornada!$N$6:$N$300,"OK")=1),F75,0),0)</f>
        <v>0</v>
      </c>
    </row>
    <row r="76">
      <c r="A76" s="9"/>
      <c r="B76" s="6"/>
      <c r="C76" s="10" t="str">
        <f>IF(B76="","",IFERROR(VLOOKUP(B76,Colaboradores!$A$6:$B$200,2,FALSE),""))</f>
        <v/>
      </c>
      <c r="D76" s="6"/>
      <c r="E76" s="6"/>
      <c r="F76" s="7"/>
      <c r="G76" s="10" t="str">
        <f>IF(D76="","",IFERROR(VLOOKUP(D76,Projetos!$B$6:$F$200,4,FALSE),"N/A"))</f>
        <v/>
      </c>
      <c r="H76" s="13" t="str">
        <f>IF(D76="","",IFERROR(VLOOKUP(D76,Projetos!$B$6:$F$200,5,FALSE),0))</f>
        <v/>
      </c>
      <c r="I76" s="13">
        <f t="shared" si="1"/>
        <v>0</v>
      </c>
      <c r="J76" s="14">
        <f>IFERROR(M76/SUMIFS(Jornada!$I$6:$I$300,Jornada!$A$6:$A$300,A76,Jornada!$B$6:$B$300,B76),0)</f>
        <v>0</v>
      </c>
      <c r="K76" s="10" t="str">
        <f>IF(AND(A76="",B76="",D76="",E76="",F76=""),"",IF(OR(A76="",B76="",D76="",F76=""),"INCOMPLETO",IFERROR(IF(OR(NOT(ISNUMBER(A76)),A76&lt;=0,A76&lt;&gt;INT(A76),COUNTIF(Colaboradores!$A$6:$A$200,B76)&lt;&gt;1,C76="",COUNTIF(Projetos!$B$6:$B$200,D76)&lt;&gt;1,NOT(ISNUMBER(F76)),F76&lt;0,NOT(ISNUMBER(H76)),H76&lt;0),"VERIFICAR",IF(COUNTIFS(Jornada!$A$6:$A$300,A76,Jornada!$B$6:$B$300,B76,Jornada!$N$6:$N$300,"OK")&lt;&gt;1,"SEM JORNADA",IF(SUMIFS($M$6:$M$400,$A$6:$A$400,A76,$B$6:$B$400,B76)&gt;SUMIFS(Jornada!$I$6:$I$300,Jornada!$A$6:$A$300,A76,Jornada!$B$6:$B$300,B76)+Configuracoes!$B$8,"EXCEDE JORNADA",IF(ABS(SUMIFS($M$6:$M$400,$A$6:$A$400,A76,$B$6:$B$400,B76)-SUMIFS(Jornada!$I$6:$I$300,Jornada!$A$6:$A$300,A76,Jornada!$B$6:$B$300,B76))&lt;=Configuracoes!$B$8,"OK","PARCIAL")))),"VERIFICAR")))</f>
        <v/>
      </c>
      <c r="L76" s="6"/>
      <c r="M76" s="15">
        <f>IFERROR(IF(AND(ISNUMBER(A76),A76&gt;0,A76=INT(A76),B76&lt;&gt;"",C76&lt;&gt;"",COUNTIF(Colaboradores!$A$6:$A$200,B76)=1,D76&lt;&gt;"",COUNTIF(Projetos!$B$6:$B$200,D76)=1,ISNUMBER(F76),F76&gt;=0,COUNTIFS(Jornada!$A$6:$A$300,A76,Jornada!$B$6:$B$300,B76,Jornada!$N$6:$N$300,"OK")=1),F76,0),0)</f>
        <v>0</v>
      </c>
    </row>
    <row r="77">
      <c r="A77" s="9"/>
      <c r="B77" s="6"/>
      <c r="C77" s="10" t="str">
        <f>IF(B77="","",IFERROR(VLOOKUP(B77,Colaboradores!$A$6:$B$200,2,FALSE),""))</f>
        <v/>
      </c>
      <c r="D77" s="6"/>
      <c r="E77" s="6"/>
      <c r="F77" s="7"/>
      <c r="G77" s="10" t="str">
        <f>IF(D77="","",IFERROR(VLOOKUP(D77,Projetos!$B$6:$F$200,4,FALSE),"N/A"))</f>
        <v/>
      </c>
      <c r="H77" s="13" t="str">
        <f>IF(D77="","",IFERROR(VLOOKUP(D77,Projetos!$B$6:$F$200,5,FALSE),0))</f>
        <v/>
      </c>
      <c r="I77" s="13">
        <f t="shared" si="1"/>
        <v>0</v>
      </c>
      <c r="J77" s="14">
        <f>IFERROR(M77/SUMIFS(Jornada!$I$6:$I$300,Jornada!$A$6:$A$300,A77,Jornada!$B$6:$B$300,B77),0)</f>
        <v>0</v>
      </c>
      <c r="K77" s="10" t="str">
        <f>IF(AND(A77="",B77="",D77="",E77="",F77=""),"",IF(OR(A77="",B77="",D77="",F77=""),"INCOMPLETO",IFERROR(IF(OR(NOT(ISNUMBER(A77)),A77&lt;=0,A77&lt;&gt;INT(A77),COUNTIF(Colaboradores!$A$6:$A$200,B77)&lt;&gt;1,C77="",COUNTIF(Projetos!$B$6:$B$200,D77)&lt;&gt;1,NOT(ISNUMBER(F77)),F77&lt;0,NOT(ISNUMBER(H77)),H77&lt;0),"VERIFICAR",IF(COUNTIFS(Jornada!$A$6:$A$300,A77,Jornada!$B$6:$B$300,B77,Jornada!$N$6:$N$300,"OK")&lt;&gt;1,"SEM JORNADA",IF(SUMIFS($M$6:$M$400,$A$6:$A$400,A77,$B$6:$B$400,B77)&gt;SUMIFS(Jornada!$I$6:$I$300,Jornada!$A$6:$A$300,A77,Jornada!$B$6:$B$300,B77)+Configuracoes!$B$8,"EXCEDE JORNADA",IF(ABS(SUMIFS($M$6:$M$400,$A$6:$A$400,A77,$B$6:$B$400,B77)-SUMIFS(Jornada!$I$6:$I$300,Jornada!$A$6:$A$300,A77,Jornada!$B$6:$B$300,B77))&lt;=Configuracoes!$B$8,"OK","PARCIAL")))),"VERIFICAR")))</f>
        <v/>
      </c>
      <c r="L77" s="6"/>
      <c r="M77" s="15">
        <f>IFERROR(IF(AND(ISNUMBER(A77),A77&gt;0,A77=INT(A77),B77&lt;&gt;"",C77&lt;&gt;"",COUNTIF(Colaboradores!$A$6:$A$200,B77)=1,D77&lt;&gt;"",COUNTIF(Projetos!$B$6:$B$200,D77)=1,ISNUMBER(F77),F77&gt;=0,COUNTIFS(Jornada!$A$6:$A$300,A77,Jornada!$B$6:$B$300,B77,Jornada!$N$6:$N$300,"OK")=1),F77,0),0)</f>
        <v>0</v>
      </c>
    </row>
    <row r="78">
      <c r="A78" s="9"/>
      <c r="B78" s="6"/>
      <c r="C78" s="10" t="str">
        <f>IF(B78="","",IFERROR(VLOOKUP(B78,Colaboradores!$A$6:$B$200,2,FALSE),""))</f>
        <v/>
      </c>
      <c r="D78" s="6"/>
      <c r="E78" s="6"/>
      <c r="F78" s="7"/>
      <c r="G78" s="10" t="str">
        <f>IF(D78="","",IFERROR(VLOOKUP(D78,Projetos!$B$6:$F$200,4,FALSE),"N/A"))</f>
        <v/>
      </c>
      <c r="H78" s="13" t="str">
        <f>IF(D78="","",IFERROR(VLOOKUP(D78,Projetos!$B$6:$F$200,5,FALSE),0))</f>
        <v/>
      </c>
      <c r="I78" s="13">
        <f t="shared" si="1"/>
        <v>0</v>
      </c>
      <c r="J78" s="14">
        <f>IFERROR(M78/SUMIFS(Jornada!$I$6:$I$300,Jornada!$A$6:$A$300,A78,Jornada!$B$6:$B$300,B78),0)</f>
        <v>0</v>
      </c>
      <c r="K78" s="10" t="str">
        <f>IF(AND(A78="",B78="",D78="",E78="",F78=""),"",IF(OR(A78="",B78="",D78="",F78=""),"INCOMPLETO",IFERROR(IF(OR(NOT(ISNUMBER(A78)),A78&lt;=0,A78&lt;&gt;INT(A78),COUNTIF(Colaboradores!$A$6:$A$200,B78)&lt;&gt;1,C78="",COUNTIF(Projetos!$B$6:$B$200,D78)&lt;&gt;1,NOT(ISNUMBER(F78)),F78&lt;0,NOT(ISNUMBER(H78)),H78&lt;0),"VERIFICAR",IF(COUNTIFS(Jornada!$A$6:$A$300,A78,Jornada!$B$6:$B$300,B78,Jornada!$N$6:$N$300,"OK")&lt;&gt;1,"SEM JORNADA",IF(SUMIFS($M$6:$M$400,$A$6:$A$400,A78,$B$6:$B$400,B78)&gt;SUMIFS(Jornada!$I$6:$I$300,Jornada!$A$6:$A$300,A78,Jornada!$B$6:$B$300,B78)+Configuracoes!$B$8,"EXCEDE JORNADA",IF(ABS(SUMIFS($M$6:$M$400,$A$6:$A$400,A78,$B$6:$B$400,B78)-SUMIFS(Jornada!$I$6:$I$300,Jornada!$A$6:$A$300,A78,Jornada!$B$6:$B$300,B78))&lt;=Configuracoes!$B$8,"OK","PARCIAL")))),"VERIFICAR")))</f>
        <v/>
      </c>
      <c r="L78" s="6"/>
      <c r="M78" s="15">
        <f>IFERROR(IF(AND(ISNUMBER(A78),A78&gt;0,A78=INT(A78),B78&lt;&gt;"",C78&lt;&gt;"",COUNTIF(Colaboradores!$A$6:$A$200,B78)=1,D78&lt;&gt;"",COUNTIF(Projetos!$B$6:$B$200,D78)=1,ISNUMBER(F78),F78&gt;=0,COUNTIFS(Jornada!$A$6:$A$300,A78,Jornada!$B$6:$B$300,B78,Jornada!$N$6:$N$300,"OK")=1),F78,0),0)</f>
        <v>0</v>
      </c>
    </row>
    <row r="79">
      <c r="A79" s="9"/>
      <c r="B79" s="6"/>
      <c r="C79" s="10" t="str">
        <f>IF(B79="","",IFERROR(VLOOKUP(B79,Colaboradores!$A$6:$B$200,2,FALSE),""))</f>
        <v/>
      </c>
      <c r="D79" s="6"/>
      <c r="E79" s="6"/>
      <c r="F79" s="7"/>
      <c r="G79" s="10" t="str">
        <f>IF(D79="","",IFERROR(VLOOKUP(D79,Projetos!$B$6:$F$200,4,FALSE),"N/A"))</f>
        <v/>
      </c>
      <c r="H79" s="13" t="str">
        <f>IF(D79="","",IFERROR(VLOOKUP(D79,Projetos!$B$6:$F$200,5,FALSE),0))</f>
        <v/>
      </c>
      <c r="I79" s="13">
        <f t="shared" si="1"/>
        <v>0</v>
      </c>
      <c r="J79" s="14">
        <f>IFERROR(M79/SUMIFS(Jornada!$I$6:$I$300,Jornada!$A$6:$A$300,A79,Jornada!$B$6:$B$300,B79),0)</f>
        <v>0</v>
      </c>
      <c r="K79" s="10" t="str">
        <f>IF(AND(A79="",B79="",D79="",E79="",F79=""),"",IF(OR(A79="",B79="",D79="",F79=""),"INCOMPLETO",IFERROR(IF(OR(NOT(ISNUMBER(A79)),A79&lt;=0,A79&lt;&gt;INT(A79),COUNTIF(Colaboradores!$A$6:$A$200,B79)&lt;&gt;1,C79="",COUNTIF(Projetos!$B$6:$B$200,D79)&lt;&gt;1,NOT(ISNUMBER(F79)),F79&lt;0,NOT(ISNUMBER(H79)),H79&lt;0),"VERIFICAR",IF(COUNTIFS(Jornada!$A$6:$A$300,A79,Jornada!$B$6:$B$300,B79,Jornada!$N$6:$N$300,"OK")&lt;&gt;1,"SEM JORNADA",IF(SUMIFS($M$6:$M$400,$A$6:$A$400,A79,$B$6:$B$400,B79)&gt;SUMIFS(Jornada!$I$6:$I$300,Jornada!$A$6:$A$300,A79,Jornada!$B$6:$B$300,B79)+Configuracoes!$B$8,"EXCEDE JORNADA",IF(ABS(SUMIFS($M$6:$M$400,$A$6:$A$400,A79,$B$6:$B$400,B79)-SUMIFS(Jornada!$I$6:$I$300,Jornada!$A$6:$A$300,A79,Jornada!$B$6:$B$300,B79))&lt;=Configuracoes!$B$8,"OK","PARCIAL")))),"VERIFICAR")))</f>
        <v/>
      </c>
      <c r="L79" s="6"/>
      <c r="M79" s="15">
        <f>IFERROR(IF(AND(ISNUMBER(A79),A79&gt;0,A79=INT(A79),B79&lt;&gt;"",C79&lt;&gt;"",COUNTIF(Colaboradores!$A$6:$A$200,B79)=1,D79&lt;&gt;"",COUNTIF(Projetos!$B$6:$B$200,D79)=1,ISNUMBER(F79),F79&gt;=0,COUNTIFS(Jornada!$A$6:$A$300,A79,Jornada!$B$6:$B$300,B79,Jornada!$N$6:$N$300,"OK")=1),F79,0),0)</f>
        <v>0</v>
      </c>
    </row>
    <row r="80">
      <c r="A80" s="9"/>
      <c r="B80" s="6"/>
      <c r="C80" s="10" t="str">
        <f>IF(B80="","",IFERROR(VLOOKUP(B80,Colaboradores!$A$6:$B$200,2,FALSE),""))</f>
        <v/>
      </c>
      <c r="D80" s="6"/>
      <c r="E80" s="6"/>
      <c r="F80" s="7"/>
      <c r="G80" s="10" t="str">
        <f>IF(D80="","",IFERROR(VLOOKUP(D80,Projetos!$B$6:$F$200,4,FALSE),"N/A"))</f>
        <v/>
      </c>
      <c r="H80" s="13" t="str">
        <f>IF(D80="","",IFERROR(VLOOKUP(D80,Projetos!$B$6:$F$200,5,FALSE),0))</f>
        <v/>
      </c>
      <c r="I80" s="13">
        <f t="shared" si="1"/>
        <v>0</v>
      </c>
      <c r="J80" s="14">
        <f>IFERROR(M80/SUMIFS(Jornada!$I$6:$I$300,Jornada!$A$6:$A$300,A80,Jornada!$B$6:$B$300,B80),0)</f>
        <v>0</v>
      </c>
      <c r="K80" s="10" t="str">
        <f>IF(AND(A80="",B80="",D80="",E80="",F80=""),"",IF(OR(A80="",B80="",D80="",F80=""),"INCOMPLETO",IFERROR(IF(OR(NOT(ISNUMBER(A80)),A80&lt;=0,A80&lt;&gt;INT(A80),COUNTIF(Colaboradores!$A$6:$A$200,B80)&lt;&gt;1,C80="",COUNTIF(Projetos!$B$6:$B$200,D80)&lt;&gt;1,NOT(ISNUMBER(F80)),F80&lt;0,NOT(ISNUMBER(H80)),H80&lt;0),"VERIFICAR",IF(COUNTIFS(Jornada!$A$6:$A$300,A80,Jornada!$B$6:$B$300,B80,Jornada!$N$6:$N$300,"OK")&lt;&gt;1,"SEM JORNADA",IF(SUMIFS($M$6:$M$400,$A$6:$A$400,A80,$B$6:$B$400,B80)&gt;SUMIFS(Jornada!$I$6:$I$300,Jornada!$A$6:$A$300,A80,Jornada!$B$6:$B$300,B80)+Configuracoes!$B$8,"EXCEDE JORNADA",IF(ABS(SUMIFS($M$6:$M$400,$A$6:$A$400,A80,$B$6:$B$400,B80)-SUMIFS(Jornada!$I$6:$I$300,Jornada!$A$6:$A$300,A80,Jornada!$B$6:$B$300,B80))&lt;=Configuracoes!$B$8,"OK","PARCIAL")))),"VERIFICAR")))</f>
        <v/>
      </c>
      <c r="L80" s="6"/>
      <c r="M80" s="15">
        <f>IFERROR(IF(AND(ISNUMBER(A80),A80&gt;0,A80=INT(A80),B80&lt;&gt;"",C80&lt;&gt;"",COUNTIF(Colaboradores!$A$6:$A$200,B80)=1,D80&lt;&gt;"",COUNTIF(Projetos!$B$6:$B$200,D80)=1,ISNUMBER(F80),F80&gt;=0,COUNTIFS(Jornada!$A$6:$A$300,A80,Jornada!$B$6:$B$300,B80,Jornada!$N$6:$N$300,"OK")=1),F80,0),0)</f>
        <v>0</v>
      </c>
    </row>
    <row r="81">
      <c r="A81" s="9"/>
      <c r="B81" s="6"/>
      <c r="C81" s="10" t="str">
        <f>IF(B81="","",IFERROR(VLOOKUP(B81,Colaboradores!$A$6:$B$200,2,FALSE),""))</f>
        <v/>
      </c>
      <c r="D81" s="6"/>
      <c r="E81" s="6"/>
      <c r="F81" s="7"/>
      <c r="G81" s="10" t="str">
        <f>IF(D81="","",IFERROR(VLOOKUP(D81,Projetos!$B$6:$F$200,4,FALSE),"N/A"))</f>
        <v/>
      </c>
      <c r="H81" s="13" t="str">
        <f>IF(D81="","",IFERROR(VLOOKUP(D81,Projetos!$B$6:$F$200,5,FALSE),0))</f>
        <v/>
      </c>
      <c r="I81" s="13">
        <f t="shared" si="1"/>
        <v>0</v>
      </c>
      <c r="J81" s="14">
        <f>IFERROR(M81/SUMIFS(Jornada!$I$6:$I$300,Jornada!$A$6:$A$300,A81,Jornada!$B$6:$B$300,B81),0)</f>
        <v>0</v>
      </c>
      <c r="K81" s="10" t="str">
        <f>IF(AND(A81="",B81="",D81="",E81="",F81=""),"",IF(OR(A81="",B81="",D81="",F81=""),"INCOMPLETO",IFERROR(IF(OR(NOT(ISNUMBER(A81)),A81&lt;=0,A81&lt;&gt;INT(A81),COUNTIF(Colaboradores!$A$6:$A$200,B81)&lt;&gt;1,C81="",COUNTIF(Projetos!$B$6:$B$200,D81)&lt;&gt;1,NOT(ISNUMBER(F81)),F81&lt;0,NOT(ISNUMBER(H81)),H81&lt;0),"VERIFICAR",IF(COUNTIFS(Jornada!$A$6:$A$300,A81,Jornada!$B$6:$B$300,B81,Jornada!$N$6:$N$300,"OK")&lt;&gt;1,"SEM JORNADA",IF(SUMIFS($M$6:$M$400,$A$6:$A$400,A81,$B$6:$B$400,B81)&gt;SUMIFS(Jornada!$I$6:$I$300,Jornada!$A$6:$A$300,A81,Jornada!$B$6:$B$300,B81)+Configuracoes!$B$8,"EXCEDE JORNADA",IF(ABS(SUMIFS($M$6:$M$400,$A$6:$A$400,A81,$B$6:$B$400,B81)-SUMIFS(Jornada!$I$6:$I$300,Jornada!$A$6:$A$300,A81,Jornada!$B$6:$B$300,B81))&lt;=Configuracoes!$B$8,"OK","PARCIAL")))),"VERIFICAR")))</f>
        <v/>
      </c>
      <c r="L81" s="6"/>
      <c r="M81" s="15">
        <f>IFERROR(IF(AND(ISNUMBER(A81),A81&gt;0,A81=INT(A81),B81&lt;&gt;"",C81&lt;&gt;"",COUNTIF(Colaboradores!$A$6:$A$200,B81)=1,D81&lt;&gt;"",COUNTIF(Projetos!$B$6:$B$200,D81)=1,ISNUMBER(F81),F81&gt;=0,COUNTIFS(Jornada!$A$6:$A$300,A81,Jornada!$B$6:$B$300,B81,Jornada!$N$6:$N$300,"OK")=1),F81,0),0)</f>
        <v>0</v>
      </c>
    </row>
    <row r="82">
      <c r="A82" s="9"/>
      <c r="B82" s="6"/>
      <c r="C82" s="10" t="str">
        <f>IF(B82="","",IFERROR(VLOOKUP(B82,Colaboradores!$A$6:$B$200,2,FALSE),""))</f>
        <v/>
      </c>
      <c r="D82" s="6"/>
      <c r="E82" s="6"/>
      <c r="F82" s="7"/>
      <c r="G82" s="10" t="str">
        <f>IF(D82="","",IFERROR(VLOOKUP(D82,Projetos!$B$6:$F$200,4,FALSE),"N/A"))</f>
        <v/>
      </c>
      <c r="H82" s="13" t="str">
        <f>IF(D82="","",IFERROR(VLOOKUP(D82,Projetos!$B$6:$F$200,5,FALSE),0))</f>
        <v/>
      </c>
      <c r="I82" s="13">
        <f t="shared" si="1"/>
        <v>0</v>
      </c>
      <c r="J82" s="14">
        <f>IFERROR(M82/SUMIFS(Jornada!$I$6:$I$300,Jornada!$A$6:$A$300,A82,Jornada!$B$6:$B$300,B82),0)</f>
        <v>0</v>
      </c>
      <c r="K82" s="10" t="str">
        <f>IF(AND(A82="",B82="",D82="",E82="",F82=""),"",IF(OR(A82="",B82="",D82="",F82=""),"INCOMPLETO",IFERROR(IF(OR(NOT(ISNUMBER(A82)),A82&lt;=0,A82&lt;&gt;INT(A82),COUNTIF(Colaboradores!$A$6:$A$200,B82)&lt;&gt;1,C82="",COUNTIF(Projetos!$B$6:$B$200,D82)&lt;&gt;1,NOT(ISNUMBER(F82)),F82&lt;0,NOT(ISNUMBER(H82)),H82&lt;0),"VERIFICAR",IF(COUNTIFS(Jornada!$A$6:$A$300,A82,Jornada!$B$6:$B$300,B82,Jornada!$N$6:$N$300,"OK")&lt;&gt;1,"SEM JORNADA",IF(SUMIFS($M$6:$M$400,$A$6:$A$400,A82,$B$6:$B$400,B82)&gt;SUMIFS(Jornada!$I$6:$I$300,Jornada!$A$6:$A$300,A82,Jornada!$B$6:$B$300,B82)+Configuracoes!$B$8,"EXCEDE JORNADA",IF(ABS(SUMIFS($M$6:$M$400,$A$6:$A$400,A82,$B$6:$B$400,B82)-SUMIFS(Jornada!$I$6:$I$300,Jornada!$A$6:$A$300,A82,Jornada!$B$6:$B$300,B82))&lt;=Configuracoes!$B$8,"OK","PARCIAL")))),"VERIFICAR")))</f>
        <v/>
      </c>
      <c r="L82" s="6"/>
      <c r="M82" s="15">
        <f>IFERROR(IF(AND(ISNUMBER(A82),A82&gt;0,A82=INT(A82),B82&lt;&gt;"",C82&lt;&gt;"",COUNTIF(Colaboradores!$A$6:$A$200,B82)=1,D82&lt;&gt;"",COUNTIF(Projetos!$B$6:$B$200,D82)=1,ISNUMBER(F82),F82&gt;=0,COUNTIFS(Jornada!$A$6:$A$300,A82,Jornada!$B$6:$B$300,B82,Jornada!$N$6:$N$300,"OK")=1),F82,0),0)</f>
        <v>0</v>
      </c>
    </row>
    <row r="83">
      <c r="A83" s="9"/>
      <c r="B83" s="6"/>
      <c r="C83" s="10" t="str">
        <f>IF(B83="","",IFERROR(VLOOKUP(B83,Colaboradores!$A$6:$B$200,2,FALSE),""))</f>
        <v/>
      </c>
      <c r="D83" s="6"/>
      <c r="E83" s="6"/>
      <c r="F83" s="7"/>
      <c r="G83" s="10" t="str">
        <f>IF(D83="","",IFERROR(VLOOKUP(D83,Projetos!$B$6:$F$200,4,FALSE),"N/A"))</f>
        <v/>
      </c>
      <c r="H83" s="13" t="str">
        <f>IF(D83="","",IFERROR(VLOOKUP(D83,Projetos!$B$6:$F$200,5,FALSE),0))</f>
        <v/>
      </c>
      <c r="I83" s="13">
        <f t="shared" si="1"/>
        <v>0</v>
      </c>
      <c r="J83" s="14">
        <f>IFERROR(M83/SUMIFS(Jornada!$I$6:$I$300,Jornada!$A$6:$A$300,A83,Jornada!$B$6:$B$300,B83),0)</f>
        <v>0</v>
      </c>
      <c r="K83" s="10" t="str">
        <f>IF(AND(A83="",B83="",D83="",E83="",F83=""),"",IF(OR(A83="",B83="",D83="",F83=""),"INCOMPLETO",IFERROR(IF(OR(NOT(ISNUMBER(A83)),A83&lt;=0,A83&lt;&gt;INT(A83),COUNTIF(Colaboradores!$A$6:$A$200,B83)&lt;&gt;1,C83="",COUNTIF(Projetos!$B$6:$B$200,D83)&lt;&gt;1,NOT(ISNUMBER(F83)),F83&lt;0,NOT(ISNUMBER(H83)),H83&lt;0),"VERIFICAR",IF(COUNTIFS(Jornada!$A$6:$A$300,A83,Jornada!$B$6:$B$300,B83,Jornada!$N$6:$N$300,"OK")&lt;&gt;1,"SEM JORNADA",IF(SUMIFS($M$6:$M$400,$A$6:$A$400,A83,$B$6:$B$400,B83)&gt;SUMIFS(Jornada!$I$6:$I$300,Jornada!$A$6:$A$300,A83,Jornada!$B$6:$B$300,B83)+Configuracoes!$B$8,"EXCEDE JORNADA",IF(ABS(SUMIFS($M$6:$M$400,$A$6:$A$400,A83,$B$6:$B$400,B83)-SUMIFS(Jornada!$I$6:$I$300,Jornada!$A$6:$A$300,A83,Jornada!$B$6:$B$300,B83))&lt;=Configuracoes!$B$8,"OK","PARCIAL")))),"VERIFICAR")))</f>
        <v/>
      </c>
      <c r="L83" s="6"/>
      <c r="M83" s="15">
        <f>IFERROR(IF(AND(ISNUMBER(A83),A83&gt;0,A83=INT(A83),B83&lt;&gt;"",C83&lt;&gt;"",COUNTIF(Colaboradores!$A$6:$A$200,B83)=1,D83&lt;&gt;"",COUNTIF(Projetos!$B$6:$B$200,D83)=1,ISNUMBER(F83),F83&gt;=0,COUNTIFS(Jornada!$A$6:$A$300,A83,Jornada!$B$6:$B$300,B83,Jornada!$N$6:$N$300,"OK")=1),F83,0),0)</f>
        <v>0</v>
      </c>
    </row>
    <row r="84">
      <c r="A84" s="9"/>
      <c r="B84" s="6"/>
      <c r="C84" s="10" t="str">
        <f>IF(B84="","",IFERROR(VLOOKUP(B84,Colaboradores!$A$6:$B$200,2,FALSE),""))</f>
        <v/>
      </c>
      <c r="D84" s="6"/>
      <c r="E84" s="6"/>
      <c r="F84" s="7"/>
      <c r="G84" s="10" t="str">
        <f>IF(D84="","",IFERROR(VLOOKUP(D84,Projetos!$B$6:$F$200,4,FALSE),"N/A"))</f>
        <v/>
      </c>
      <c r="H84" s="13" t="str">
        <f>IF(D84="","",IFERROR(VLOOKUP(D84,Projetos!$B$6:$F$200,5,FALSE),0))</f>
        <v/>
      </c>
      <c r="I84" s="13">
        <f t="shared" si="1"/>
        <v>0</v>
      </c>
      <c r="J84" s="14">
        <f>IFERROR(M84/SUMIFS(Jornada!$I$6:$I$300,Jornada!$A$6:$A$300,A84,Jornada!$B$6:$B$300,B84),0)</f>
        <v>0</v>
      </c>
      <c r="K84" s="10" t="str">
        <f>IF(AND(A84="",B84="",D84="",E84="",F84=""),"",IF(OR(A84="",B84="",D84="",F84=""),"INCOMPLETO",IFERROR(IF(OR(NOT(ISNUMBER(A84)),A84&lt;=0,A84&lt;&gt;INT(A84),COUNTIF(Colaboradores!$A$6:$A$200,B84)&lt;&gt;1,C84="",COUNTIF(Projetos!$B$6:$B$200,D84)&lt;&gt;1,NOT(ISNUMBER(F84)),F84&lt;0,NOT(ISNUMBER(H84)),H84&lt;0),"VERIFICAR",IF(COUNTIFS(Jornada!$A$6:$A$300,A84,Jornada!$B$6:$B$300,B84,Jornada!$N$6:$N$300,"OK")&lt;&gt;1,"SEM JORNADA",IF(SUMIFS($M$6:$M$400,$A$6:$A$400,A84,$B$6:$B$400,B84)&gt;SUMIFS(Jornada!$I$6:$I$300,Jornada!$A$6:$A$300,A84,Jornada!$B$6:$B$300,B84)+Configuracoes!$B$8,"EXCEDE JORNADA",IF(ABS(SUMIFS($M$6:$M$400,$A$6:$A$400,A84,$B$6:$B$400,B84)-SUMIFS(Jornada!$I$6:$I$300,Jornada!$A$6:$A$300,A84,Jornada!$B$6:$B$300,B84))&lt;=Configuracoes!$B$8,"OK","PARCIAL")))),"VERIFICAR")))</f>
        <v/>
      </c>
      <c r="L84" s="6"/>
      <c r="M84" s="15">
        <f>IFERROR(IF(AND(ISNUMBER(A84),A84&gt;0,A84=INT(A84),B84&lt;&gt;"",C84&lt;&gt;"",COUNTIF(Colaboradores!$A$6:$A$200,B84)=1,D84&lt;&gt;"",COUNTIF(Projetos!$B$6:$B$200,D84)=1,ISNUMBER(F84),F84&gt;=0,COUNTIFS(Jornada!$A$6:$A$300,A84,Jornada!$B$6:$B$300,B84,Jornada!$N$6:$N$300,"OK")=1),F84,0),0)</f>
        <v>0</v>
      </c>
    </row>
    <row r="85">
      <c r="A85" s="9"/>
      <c r="B85" s="6"/>
      <c r="C85" s="10" t="str">
        <f>IF(B85="","",IFERROR(VLOOKUP(B85,Colaboradores!$A$6:$B$200,2,FALSE),""))</f>
        <v/>
      </c>
      <c r="D85" s="6"/>
      <c r="E85" s="6"/>
      <c r="F85" s="7"/>
      <c r="G85" s="10" t="str">
        <f>IF(D85="","",IFERROR(VLOOKUP(D85,Projetos!$B$6:$F$200,4,FALSE),"N/A"))</f>
        <v/>
      </c>
      <c r="H85" s="13" t="str">
        <f>IF(D85="","",IFERROR(VLOOKUP(D85,Projetos!$B$6:$F$200,5,FALSE),0))</f>
        <v/>
      </c>
      <c r="I85" s="13">
        <f t="shared" si="1"/>
        <v>0</v>
      </c>
      <c r="J85" s="14">
        <f>IFERROR(M85/SUMIFS(Jornada!$I$6:$I$300,Jornada!$A$6:$A$300,A85,Jornada!$B$6:$B$300,B85),0)</f>
        <v>0</v>
      </c>
      <c r="K85" s="10" t="str">
        <f>IF(AND(A85="",B85="",D85="",E85="",F85=""),"",IF(OR(A85="",B85="",D85="",F85=""),"INCOMPLETO",IFERROR(IF(OR(NOT(ISNUMBER(A85)),A85&lt;=0,A85&lt;&gt;INT(A85),COUNTIF(Colaboradores!$A$6:$A$200,B85)&lt;&gt;1,C85="",COUNTIF(Projetos!$B$6:$B$200,D85)&lt;&gt;1,NOT(ISNUMBER(F85)),F85&lt;0,NOT(ISNUMBER(H85)),H85&lt;0),"VERIFICAR",IF(COUNTIFS(Jornada!$A$6:$A$300,A85,Jornada!$B$6:$B$300,B85,Jornada!$N$6:$N$300,"OK")&lt;&gt;1,"SEM JORNADA",IF(SUMIFS($M$6:$M$400,$A$6:$A$400,A85,$B$6:$B$400,B85)&gt;SUMIFS(Jornada!$I$6:$I$300,Jornada!$A$6:$A$300,A85,Jornada!$B$6:$B$300,B85)+Configuracoes!$B$8,"EXCEDE JORNADA",IF(ABS(SUMIFS($M$6:$M$400,$A$6:$A$400,A85,$B$6:$B$400,B85)-SUMIFS(Jornada!$I$6:$I$300,Jornada!$A$6:$A$300,A85,Jornada!$B$6:$B$300,B85))&lt;=Configuracoes!$B$8,"OK","PARCIAL")))),"VERIFICAR")))</f>
        <v/>
      </c>
      <c r="L85" s="6"/>
      <c r="M85" s="15">
        <f>IFERROR(IF(AND(ISNUMBER(A85),A85&gt;0,A85=INT(A85),B85&lt;&gt;"",C85&lt;&gt;"",COUNTIF(Colaboradores!$A$6:$A$200,B85)=1,D85&lt;&gt;"",COUNTIF(Projetos!$B$6:$B$200,D85)=1,ISNUMBER(F85),F85&gt;=0,COUNTIFS(Jornada!$A$6:$A$300,A85,Jornada!$B$6:$B$300,B85,Jornada!$N$6:$N$300,"OK")=1),F85,0),0)</f>
        <v>0</v>
      </c>
    </row>
    <row r="86">
      <c r="A86" s="9"/>
      <c r="B86" s="6"/>
      <c r="C86" s="10" t="str">
        <f>IF(B86="","",IFERROR(VLOOKUP(B86,Colaboradores!$A$6:$B$200,2,FALSE),""))</f>
        <v/>
      </c>
      <c r="D86" s="6"/>
      <c r="E86" s="6"/>
      <c r="F86" s="7"/>
      <c r="G86" s="10" t="str">
        <f>IF(D86="","",IFERROR(VLOOKUP(D86,Projetos!$B$6:$F$200,4,FALSE),"N/A"))</f>
        <v/>
      </c>
      <c r="H86" s="13" t="str">
        <f>IF(D86="","",IFERROR(VLOOKUP(D86,Projetos!$B$6:$F$200,5,FALSE),0))</f>
        <v/>
      </c>
      <c r="I86" s="13">
        <f t="shared" si="1"/>
        <v>0</v>
      </c>
      <c r="J86" s="14">
        <f>IFERROR(M86/SUMIFS(Jornada!$I$6:$I$300,Jornada!$A$6:$A$300,A86,Jornada!$B$6:$B$300,B86),0)</f>
        <v>0</v>
      </c>
      <c r="K86" s="10" t="str">
        <f>IF(AND(A86="",B86="",D86="",E86="",F86=""),"",IF(OR(A86="",B86="",D86="",F86=""),"INCOMPLETO",IFERROR(IF(OR(NOT(ISNUMBER(A86)),A86&lt;=0,A86&lt;&gt;INT(A86),COUNTIF(Colaboradores!$A$6:$A$200,B86)&lt;&gt;1,C86="",COUNTIF(Projetos!$B$6:$B$200,D86)&lt;&gt;1,NOT(ISNUMBER(F86)),F86&lt;0,NOT(ISNUMBER(H86)),H86&lt;0),"VERIFICAR",IF(COUNTIFS(Jornada!$A$6:$A$300,A86,Jornada!$B$6:$B$300,B86,Jornada!$N$6:$N$300,"OK")&lt;&gt;1,"SEM JORNADA",IF(SUMIFS($M$6:$M$400,$A$6:$A$400,A86,$B$6:$B$400,B86)&gt;SUMIFS(Jornada!$I$6:$I$300,Jornada!$A$6:$A$300,A86,Jornada!$B$6:$B$300,B86)+Configuracoes!$B$8,"EXCEDE JORNADA",IF(ABS(SUMIFS($M$6:$M$400,$A$6:$A$400,A86,$B$6:$B$400,B86)-SUMIFS(Jornada!$I$6:$I$300,Jornada!$A$6:$A$300,A86,Jornada!$B$6:$B$300,B86))&lt;=Configuracoes!$B$8,"OK","PARCIAL")))),"VERIFICAR")))</f>
        <v/>
      </c>
      <c r="L86" s="6"/>
      <c r="M86" s="15">
        <f>IFERROR(IF(AND(ISNUMBER(A86),A86&gt;0,A86=INT(A86),B86&lt;&gt;"",C86&lt;&gt;"",COUNTIF(Colaboradores!$A$6:$A$200,B86)=1,D86&lt;&gt;"",COUNTIF(Projetos!$B$6:$B$200,D86)=1,ISNUMBER(F86),F86&gt;=0,COUNTIFS(Jornada!$A$6:$A$300,A86,Jornada!$B$6:$B$300,B86,Jornada!$N$6:$N$300,"OK")=1),F86,0),0)</f>
        <v>0</v>
      </c>
    </row>
    <row r="87">
      <c r="A87" s="9"/>
      <c r="B87" s="6"/>
      <c r="C87" s="10" t="str">
        <f>IF(B87="","",IFERROR(VLOOKUP(B87,Colaboradores!$A$6:$B$200,2,FALSE),""))</f>
        <v/>
      </c>
      <c r="D87" s="6"/>
      <c r="E87" s="6"/>
      <c r="F87" s="7"/>
      <c r="G87" s="10" t="str">
        <f>IF(D87="","",IFERROR(VLOOKUP(D87,Projetos!$B$6:$F$200,4,FALSE),"N/A"))</f>
        <v/>
      </c>
      <c r="H87" s="13" t="str">
        <f>IF(D87="","",IFERROR(VLOOKUP(D87,Projetos!$B$6:$F$200,5,FALSE),0))</f>
        <v/>
      </c>
      <c r="I87" s="13">
        <f t="shared" si="1"/>
        <v>0</v>
      </c>
      <c r="J87" s="14">
        <f>IFERROR(M87/SUMIFS(Jornada!$I$6:$I$300,Jornada!$A$6:$A$300,A87,Jornada!$B$6:$B$300,B87),0)</f>
        <v>0</v>
      </c>
      <c r="K87" s="10" t="str">
        <f>IF(AND(A87="",B87="",D87="",E87="",F87=""),"",IF(OR(A87="",B87="",D87="",F87=""),"INCOMPLETO",IFERROR(IF(OR(NOT(ISNUMBER(A87)),A87&lt;=0,A87&lt;&gt;INT(A87),COUNTIF(Colaboradores!$A$6:$A$200,B87)&lt;&gt;1,C87="",COUNTIF(Projetos!$B$6:$B$200,D87)&lt;&gt;1,NOT(ISNUMBER(F87)),F87&lt;0,NOT(ISNUMBER(H87)),H87&lt;0),"VERIFICAR",IF(COUNTIFS(Jornada!$A$6:$A$300,A87,Jornada!$B$6:$B$300,B87,Jornada!$N$6:$N$300,"OK")&lt;&gt;1,"SEM JORNADA",IF(SUMIFS($M$6:$M$400,$A$6:$A$400,A87,$B$6:$B$400,B87)&gt;SUMIFS(Jornada!$I$6:$I$300,Jornada!$A$6:$A$300,A87,Jornada!$B$6:$B$300,B87)+Configuracoes!$B$8,"EXCEDE JORNADA",IF(ABS(SUMIFS($M$6:$M$400,$A$6:$A$400,A87,$B$6:$B$400,B87)-SUMIFS(Jornada!$I$6:$I$300,Jornada!$A$6:$A$300,A87,Jornada!$B$6:$B$300,B87))&lt;=Configuracoes!$B$8,"OK","PARCIAL")))),"VERIFICAR")))</f>
        <v/>
      </c>
      <c r="L87" s="6"/>
      <c r="M87" s="15">
        <f>IFERROR(IF(AND(ISNUMBER(A87),A87&gt;0,A87=INT(A87),B87&lt;&gt;"",C87&lt;&gt;"",COUNTIF(Colaboradores!$A$6:$A$200,B87)=1,D87&lt;&gt;"",COUNTIF(Projetos!$B$6:$B$200,D87)=1,ISNUMBER(F87),F87&gt;=0,COUNTIFS(Jornada!$A$6:$A$300,A87,Jornada!$B$6:$B$300,B87,Jornada!$N$6:$N$300,"OK")=1),F87,0),0)</f>
        <v>0</v>
      </c>
    </row>
    <row r="88">
      <c r="A88" s="9"/>
      <c r="B88" s="6"/>
      <c r="C88" s="10" t="str">
        <f>IF(B88="","",IFERROR(VLOOKUP(B88,Colaboradores!$A$6:$B$200,2,FALSE),""))</f>
        <v/>
      </c>
      <c r="D88" s="6"/>
      <c r="E88" s="6"/>
      <c r="F88" s="7"/>
      <c r="G88" s="10" t="str">
        <f>IF(D88="","",IFERROR(VLOOKUP(D88,Projetos!$B$6:$F$200,4,FALSE),"N/A"))</f>
        <v/>
      </c>
      <c r="H88" s="13" t="str">
        <f>IF(D88="","",IFERROR(VLOOKUP(D88,Projetos!$B$6:$F$200,5,FALSE),0))</f>
        <v/>
      </c>
      <c r="I88" s="13">
        <f t="shared" si="1"/>
        <v>0</v>
      </c>
      <c r="J88" s="14">
        <f>IFERROR(M88/SUMIFS(Jornada!$I$6:$I$300,Jornada!$A$6:$A$300,A88,Jornada!$B$6:$B$300,B88),0)</f>
        <v>0</v>
      </c>
      <c r="K88" s="10" t="str">
        <f>IF(AND(A88="",B88="",D88="",E88="",F88=""),"",IF(OR(A88="",B88="",D88="",F88=""),"INCOMPLETO",IFERROR(IF(OR(NOT(ISNUMBER(A88)),A88&lt;=0,A88&lt;&gt;INT(A88),COUNTIF(Colaboradores!$A$6:$A$200,B88)&lt;&gt;1,C88="",COUNTIF(Projetos!$B$6:$B$200,D88)&lt;&gt;1,NOT(ISNUMBER(F88)),F88&lt;0,NOT(ISNUMBER(H88)),H88&lt;0),"VERIFICAR",IF(COUNTIFS(Jornada!$A$6:$A$300,A88,Jornada!$B$6:$B$300,B88,Jornada!$N$6:$N$300,"OK")&lt;&gt;1,"SEM JORNADA",IF(SUMIFS($M$6:$M$400,$A$6:$A$400,A88,$B$6:$B$400,B88)&gt;SUMIFS(Jornada!$I$6:$I$300,Jornada!$A$6:$A$300,A88,Jornada!$B$6:$B$300,B88)+Configuracoes!$B$8,"EXCEDE JORNADA",IF(ABS(SUMIFS($M$6:$M$400,$A$6:$A$400,A88,$B$6:$B$400,B88)-SUMIFS(Jornada!$I$6:$I$300,Jornada!$A$6:$A$300,A88,Jornada!$B$6:$B$300,B88))&lt;=Configuracoes!$B$8,"OK","PARCIAL")))),"VERIFICAR")))</f>
        <v/>
      </c>
      <c r="L88" s="6"/>
      <c r="M88" s="15">
        <f>IFERROR(IF(AND(ISNUMBER(A88),A88&gt;0,A88=INT(A88),B88&lt;&gt;"",C88&lt;&gt;"",COUNTIF(Colaboradores!$A$6:$A$200,B88)=1,D88&lt;&gt;"",COUNTIF(Projetos!$B$6:$B$200,D88)=1,ISNUMBER(F88),F88&gt;=0,COUNTIFS(Jornada!$A$6:$A$300,A88,Jornada!$B$6:$B$300,B88,Jornada!$N$6:$N$300,"OK")=1),F88,0),0)</f>
        <v>0</v>
      </c>
    </row>
    <row r="89">
      <c r="A89" s="9"/>
      <c r="B89" s="6"/>
      <c r="C89" s="10" t="str">
        <f>IF(B89="","",IFERROR(VLOOKUP(B89,Colaboradores!$A$6:$B$200,2,FALSE),""))</f>
        <v/>
      </c>
      <c r="D89" s="6"/>
      <c r="E89" s="6"/>
      <c r="F89" s="7"/>
      <c r="G89" s="10" t="str">
        <f>IF(D89="","",IFERROR(VLOOKUP(D89,Projetos!$B$6:$F$200,4,FALSE),"N/A"))</f>
        <v/>
      </c>
      <c r="H89" s="13" t="str">
        <f>IF(D89="","",IFERROR(VLOOKUP(D89,Projetos!$B$6:$F$200,5,FALSE),0))</f>
        <v/>
      </c>
      <c r="I89" s="13">
        <f t="shared" si="1"/>
        <v>0</v>
      </c>
      <c r="J89" s="14">
        <f>IFERROR(M89/SUMIFS(Jornada!$I$6:$I$300,Jornada!$A$6:$A$300,A89,Jornada!$B$6:$B$300,B89),0)</f>
        <v>0</v>
      </c>
      <c r="K89" s="10" t="str">
        <f>IF(AND(A89="",B89="",D89="",E89="",F89=""),"",IF(OR(A89="",B89="",D89="",F89=""),"INCOMPLETO",IFERROR(IF(OR(NOT(ISNUMBER(A89)),A89&lt;=0,A89&lt;&gt;INT(A89),COUNTIF(Colaboradores!$A$6:$A$200,B89)&lt;&gt;1,C89="",COUNTIF(Projetos!$B$6:$B$200,D89)&lt;&gt;1,NOT(ISNUMBER(F89)),F89&lt;0,NOT(ISNUMBER(H89)),H89&lt;0),"VERIFICAR",IF(COUNTIFS(Jornada!$A$6:$A$300,A89,Jornada!$B$6:$B$300,B89,Jornada!$N$6:$N$300,"OK")&lt;&gt;1,"SEM JORNADA",IF(SUMIFS($M$6:$M$400,$A$6:$A$400,A89,$B$6:$B$400,B89)&gt;SUMIFS(Jornada!$I$6:$I$300,Jornada!$A$6:$A$300,A89,Jornada!$B$6:$B$300,B89)+Configuracoes!$B$8,"EXCEDE JORNADA",IF(ABS(SUMIFS($M$6:$M$400,$A$6:$A$400,A89,$B$6:$B$400,B89)-SUMIFS(Jornada!$I$6:$I$300,Jornada!$A$6:$A$300,A89,Jornada!$B$6:$B$300,B89))&lt;=Configuracoes!$B$8,"OK","PARCIAL")))),"VERIFICAR")))</f>
        <v/>
      </c>
      <c r="L89" s="6"/>
      <c r="M89" s="15">
        <f>IFERROR(IF(AND(ISNUMBER(A89),A89&gt;0,A89=INT(A89),B89&lt;&gt;"",C89&lt;&gt;"",COUNTIF(Colaboradores!$A$6:$A$200,B89)=1,D89&lt;&gt;"",COUNTIF(Projetos!$B$6:$B$200,D89)=1,ISNUMBER(F89),F89&gt;=0,COUNTIFS(Jornada!$A$6:$A$300,A89,Jornada!$B$6:$B$300,B89,Jornada!$N$6:$N$300,"OK")=1),F89,0),0)</f>
        <v>0</v>
      </c>
    </row>
    <row r="90">
      <c r="A90" s="9"/>
      <c r="B90" s="6"/>
      <c r="C90" s="10" t="str">
        <f>IF(B90="","",IFERROR(VLOOKUP(B90,Colaboradores!$A$6:$B$200,2,FALSE),""))</f>
        <v/>
      </c>
      <c r="D90" s="6"/>
      <c r="E90" s="6"/>
      <c r="F90" s="7"/>
      <c r="G90" s="10" t="str">
        <f>IF(D90="","",IFERROR(VLOOKUP(D90,Projetos!$B$6:$F$200,4,FALSE),"N/A"))</f>
        <v/>
      </c>
      <c r="H90" s="13" t="str">
        <f>IF(D90="","",IFERROR(VLOOKUP(D90,Projetos!$B$6:$F$200,5,FALSE),0))</f>
        <v/>
      </c>
      <c r="I90" s="13">
        <f t="shared" si="1"/>
        <v>0</v>
      </c>
      <c r="J90" s="14">
        <f>IFERROR(M90/SUMIFS(Jornada!$I$6:$I$300,Jornada!$A$6:$A$300,A90,Jornada!$B$6:$B$300,B90),0)</f>
        <v>0</v>
      </c>
      <c r="K90" s="10" t="str">
        <f>IF(AND(A90="",B90="",D90="",E90="",F90=""),"",IF(OR(A90="",B90="",D90="",F90=""),"INCOMPLETO",IFERROR(IF(OR(NOT(ISNUMBER(A90)),A90&lt;=0,A90&lt;&gt;INT(A90),COUNTIF(Colaboradores!$A$6:$A$200,B90)&lt;&gt;1,C90="",COUNTIF(Projetos!$B$6:$B$200,D90)&lt;&gt;1,NOT(ISNUMBER(F90)),F90&lt;0,NOT(ISNUMBER(H90)),H90&lt;0),"VERIFICAR",IF(COUNTIFS(Jornada!$A$6:$A$300,A90,Jornada!$B$6:$B$300,B90,Jornada!$N$6:$N$300,"OK")&lt;&gt;1,"SEM JORNADA",IF(SUMIFS($M$6:$M$400,$A$6:$A$400,A90,$B$6:$B$400,B90)&gt;SUMIFS(Jornada!$I$6:$I$300,Jornada!$A$6:$A$300,A90,Jornada!$B$6:$B$300,B90)+Configuracoes!$B$8,"EXCEDE JORNADA",IF(ABS(SUMIFS($M$6:$M$400,$A$6:$A$400,A90,$B$6:$B$400,B90)-SUMIFS(Jornada!$I$6:$I$300,Jornada!$A$6:$A$300,A90,Jornada!$B$6:$B$300,B90))&lt;=Configuracoes!$B$8,"OK","PARCIAL")))),"VERIFICAR")))</f>
        <v/>
      </c>
      <c r="L90" s="6"/>
      <c r="M90" s="15">
        <f>IFERROR(IF(AND(ISNUMBER(A90),A90&gt;0,A90=INT(A90),B90&lt;&gt;"",C90&lt;&gt;"",COUNTIF(Colaboradores!$A$6:$A$200,B90)=1,D90&lt;&gt;"",COUNTIF(Projetos!$B$6:$B$200,D90)=1,ISNUMBER(F90),F90&gt;=0,COUNTIFS(Jornada!$A$6:$A$300,A90,Jornada!$B$6:$B$300,B90,Jornada!$N$6:$N$300,"OK")=1),F90,0),0)</f>
        <v>0</v>
      </c>
    </row>
    <row r="91">
      <c r="A91" s="9"/>
      <c r="B91" s="6"/>
      <c r="C91" s="10" t="str">
        <f>IF(B91="","",IFERROR(VLOOKUP(B91,Colaboradores!$A$6:$B$200,2,FALSE),""))</f>
        <v/>
      </c>
      <c r="D91" s="6"/>
      <c r="E91" s="6"/>
      <c r="F91" s="7"/>
      <c r="G91" s="10" t="str">
        <f>IF(D91="","",IFERROR(VLOOKUP(D91,Projetos!$B$6:$F$200,4,FALSE),"N/A"))</f>
        <v/>
      </c>
      <c r="H91" s="13" t="str">
        <f>IF(D91="","",IFERROR(VLOOKUP(D91,Projetos!$B$6:$F$200,5,FALSE),0))</f>
        <v/>
      </c>
      <c r="I91" s="13">
        <f t="shared" si="1"/>
        <v>0</v>
      </c>
      <c r="J91" s="14">
        <f>IFERROR(M91/SUMIFS(Jornada!$I$6:$I$300,Jornada!$A$6:$A$300,A91,Jornada!$B$6:$B$300,B91),0)</f>
        <v>0</v>
      </c>
      <c r="K91" s="10" t="str">
        <f>IF(AND(A91="",B91="",D91="",E91="",F91=""),"",IF(OR(A91="",B91="",D91="",F91=""),"INCOMPLETO",IFERROR(IF(OR(NOT(ISNUMBER(A91)),A91&lt;=0,A91&lt;&gt;INT(A91),COUNTIF(Colaboradores!$A$6:$A$200,B91)&lt;&gt;1,C91="",COUNTIF(Projetos!$B$6:$B$200,D91)&lt;&gt;1,NOT(ISNUMBER(F91)),F91&lt;0,NOT(ISNUMBER(H91)),H91&lt;0),"VERIFICAR",IF(COUNTIFS(Jornada!$A$6:$A$300,A91,Jornada!$B$6:$B$300,B91,Jornada!$N$6:$N$300,"OK")&lt;&gt;1,"SEM JORNADA",IF(SUMIFS($M$6:$M$400,$A$6:$A$400,A91,$B$6:$B$400,B91)&gt;SUMIFS(Jornada!$I$6:$I$300,Jornada!$A$6:$A$300,A91,Jornada!$B$6:$B$300,B91)+Configuracoes!$B$8,"EXCEDE JORNADA",IF(ABS(SUMIFS($M$6:$M$400,$A$6:$A$400,A91,$B$6:$B$400,B91)-SUMIFS(Jornada!$I$6:$I$300,Jornada!$A$6:$A$300,A91,Jornada!$B$6:$B$300,B91))&lt;=Configuracoes!$B$8,"OK","PARCIAL")))),"VERIFICAR")))</f>
        <v/>
      </c>
      <c r="L91" s="6"/>
      <c r="M91" s="15">
        <f>IFERROR(IF(AND(ISNUMBER(A91),A91&gt;0,A91=INT(A91),B91&lt;&gt;"",C91&lt;&gt;"",COUNTIF(Colaboradores!$A$6:$A$200,B91)=1,D91&lt;&gt;"",COUNTIF(Projetos!$B$6:$B$200,D91)=1,ISNUMBER(F91),F91&gt;=0,COUNTIFS(Jornada!$A$6:$A$300,A91,Jornada!$B$6:$B$300,B91,Jornada!$N$6:$N$300,"OK")=1),F91,0),0)</f>
        <v>0</v>
      </c>
    </row>
    <row r="92">
      <c r="A92" s="9"/>
      <c r="B92" s="6"/>
      <c r="C92" s="10" t="str">
        <f>IF(B92="","",IFERROR(VLOOKUP(B92,Colaboradores!$A$6:$B$200,2,FALSE),""))</f>
        <v/>
      </c>
      <c r="D92" s="6"/>
      <c r="E92" s="6"/>
      <c r="F92" s="7"/>
      <c r="G92" s="10" t="str">
        <f>IF(D92="","",IFERROR(VLOOKUP(D92,Projetos!$B$6:$F$200,4,FALSE),"N/A"))</f>
        <v/>
      </c>
      <c r="H92" s="13" t="str">
        <f>IF(D92="","",IFERROR(VLOOKUP(D92,Projetos!$B$6:$F$200,5,FALSE),0))</f>
        <v/>
      </c>
      <c r="I92" s="13">
        <f t="shared" si="1"/>
        <v>0</v>
      </c>
      <c r="J92" s="14">
        <f>IFERROR(M92/SUMIFS(Jornada!$I$6:$I$300,Jornada!$A$6:$A$300,A92,Jornada!$B$6:$B$300,B92),0)</f>
        <v>0</v>
      </c>
      <c r="K92" s="10" t="str">
        <f>IF(AND(A92="",B92="",D92="",E92="",F92=""),"",IF(OR(A92="",B92="",D92="",F92=""),"INCOMPLETO",IFERROR(IF(OR(NOT(ISNUMBER(A92)),A92&lt;=0,A92&lt;&gt;INT(A92),COUNTIF(Colaboradores!$A$6:$A$200,B92)&lt;&gt;1,C92="",COUNTIF(Projetos!$B$6:$B$200,D92)&lt;&gt;1,NOT(ISNUMBER(F92)),F92&lt;0,NOT(ISNUMBER(H92)),H92&lt;0),"VERIFICAR",IF(COUNTIFS(Jornada!$A$6:$A$300,A92,Jornada!$B$6:$B$300,B92,Jornada!$N$6:$N$300,"OK")&lt;&gt;1,"SEM JORNADA",IF(SUMIFS($M$6:$M$400,$A$6:$A$400,A92,$B$6:$B$400,B92)&gt;SUMIFS(Jornada!$I$6:$I$300,Jornada!$A$6:$A$300,A92,Jornada!$B$6:$B$300,B92)+Configuracoes!$B$8,"EXCEDE JORNADA",IF(ABS(SUMIFS($M$6:$M$400,$A$6:$A$400,A92,$B$6:$B$400,B92)-SUMIFS(Jornada!$I$6:$I$300,Jornada!$A$6:$A$300,A92,Jornada!$B$6:$B$300,B92))&lt;=Configuracoes!$B$8,"OK","PARCIAL")))),"VERIFICAR")))</f>
        <v/>
      </c>
      <c r="L92" s="6"/>
      <c r="M92" s="15">
        <f>IFERROR(IF(AND(ISNUMBER(A92),A92&gt;0,A92=INT(A92),B92&lt;&gt;"",C92&lt;&gt;"",COUNTIF(Colaboradores!$A$6:$A$200,B92)=1,D92&lt;&gt;"",COUNTIF(Projetos!$B$6:$B$200,D92)=1,ISNUMBER(F92),F92&gt;=0,COUNTIFS(Jornada!$A$6:$A$300,A92,Jornada!$B$6:$B$300,B92,Jornada!$N$6:$N$300,"OK")=1),F92,0),0)</f>
        <v>0</v>
      </c>
    </row>
    <row r="93">
      <c r="A93" s="9"/>
      <c r="B93" s="6"/>
      <c r="C93" s="10" t="str">
        <f>IF(B93="","",IFERROR(VLOOKUP(B93,Colaboradores!$A$6:$B$200,2,FALSE),""))</f>
        <v/>
      </c>
      <c r="D93" s="6"/>
      <c r="E93" s="6"/>
      <c r="F93" s="7"/>
      <c r="G93" s="10" t="str">
        <f>IF(D93="","",IFERROR(VLOOKUP(D93,Projetos!$B$6:$F$200,4,FALSE),"N/A"))</f>
        <v/>
      </c>
      <c r="H93" s="13" t="str">
        <f>IF(D93="","",IFERROR(VLOOKUP(D93,Projetos!$B$6:$F$200,5,FALSE),0))</f>
        <v/>
      </c>
      <c r="I93" s="13">
        <f t="shared" si="1"/>
        <v>0</v>
      </c>
      <c r="J93" s="14">
        <f>IFERROR(M93/SUMIFS(Jornada!$I$6:$I$300,Jornada!$A$6:$A$300,A93,Jornada!$B$6:$B$300,B93),0)</f>
        <v>0</v>
      </c>
      <c r="K93" s="10" t="str">
        <f>IF(AND(A93="",B93="",D93="",E93="",F93=""),"",IF(OR(A93="",B93="",D93="",F93=""),"INCOMPLETO",IFERROR(IF(OR(NOT(ISNUMBER(A93)),A93&lt;=0,A93&lt;&gt;INT(A93),COUNTIF(Colaboradores!$A$6:$A$200,B93)&lt;&gt;1,C93="",COUNTIF(Projetos!$B$6:$B$200,D93)&lt;&gt;1,NOT(ISNUMBER(F93)),F93&lt;0,NOT(ISNUMBER(H93)),H93&lt;0),"VERIFICAR",IF(COUNTIFS(Jornada!$A$6:$A$300,A93,Jornada!$B$6:$B$300,B93,Jornada!$N$6:$N$300,"OK")&lt;&gt;1,"SEM JORNADA",IF(SUMIFS($M$6:$M$400,$A$6:$A$400,A93,$B$6:$B$400,B93)&gt;SUMIFS(Jornada!$I$6:$I$300,Jornada!$A$6:$A$300,A93,Jornada!$B$6:$B$300,B93)+Configuracoes!$B$8,"EXCEDE JORNADA",IF(ABS(SUMIFS($M$6:$M$400,$A$6:$A$400,A93,$B$6:$B$400,B93)-SUMIFS(Jornada!$I$6:$I$300,Jornada!$A$6:$A$300,A93,Jornada!$B$6:$B$300,B93))&lt;=Configuracoes!$B$8,"OK","PARCIAL")))),"VERIFICAR")))</f>
        <v/>
      </c>
      <c r="L93" s="6"/>
      <c r="M93" s="15">
        <f>IFERROR(IF(AND(ISNUMBER(A93),A93&gt;0,A93=INT(A93),B93&lt;&gt;"",C93&lt;&gt;"",COUNTIF(Colaboradores!$A$6:$A$200,B93)=1,D93&lt;&gt;"",COUNTIF(Projetos!$B$6:$B$200,D93)=1,ISNUMBER(F93),F93&gt;=0,COUNTIFS(Jornada!$A$6:$A$300,A93,Jornada!$B$6:$B$300,B93,Jornada!$N$6:$N$300,"OK")=1),F93,0),0)</f>
        <v>0</v>
      </c>
    </row>
    <row r="94">
      <c r="A94" s="9"/>
      <c r="B94" s="6"/>
      <c r="C94" s="10" t="str">
        <f>IF(B94="","",IFERROR(VLOOKUP(B94,Colaboradores!$A$6:$B$200,2,FALSE),""))</f>
        <v/>
      </c>
      <c r="D94" s="6"/>
      <c r="E94" s="6"/>
      <c r="F94" s="7"/>
      <c r="G94" s="10" t="str">
        <f>IF(D94="","",IFERROR(VLOOKUP(D94,Projetos!$B$6:$F$200,4,FALSE),"N/A"))</f>
        <v/>
      </c>
      <c r="H94" s="13" t="str">
        <f>IF(D94="","",IFERROR(VLOOKUP(D94,Projetos!$B$6:$F$200,5,FALSE),0))</f>
        <v/>
      </c>
      <c r="I94" s="13">
        <f t="shared" si="1"/>
        <v>0</v>
      </c>
      <c r="J94" s="14">
        <f>IFERROR(M94/SUMIFS(Jornada!$I$6:$I$300,Jornada!$A$6:$A$300,A94,Jornada!$B$6:$B$300,B94),0)</f>
        <v>0</v>
      </c>
      <c r="K94" s="10" t="str">
        <f>IF(AND(A94="",B94="",D94="",E94="",F94=""),"",IF(OR(A94="",B94="",D94="",F94=""),"INCOMPLETO",IFERROR(IF(OR(NOT(ISNUMBER(A94)),A94&lt;=0,A94&lt;&gt;INT(A94),COUNTIF(Colaboradores!$A$6:$A$200,B94)&lt;&gt;1,C94="",COUNTIF(Projetos!$B$6:$B$200,D94)&lt;&gt;1,NOT(ISNUMBER(F94)),F94&lt;0,NOT(ISNUMBER(H94)),H94&lt;0),"VERIFICAR",IF(COUNTIFS(Jornada!$A$6:$A$300,A94,Jornada!$B$6:$B$300,B94,Jornada!$N$6:$N$300,"OK")&lt;&gt;1,"SEM JORNADA",IF(SUMIFS($M$6:$M$400,$A$6:$A$400,A94,$B$6:$B$400,B94)&gt;SUMIFS(Jornada!$I$6:$I$300,Jornada!$A$6:$A$300,A94,Jornada!$B$6:$B$300,B94)+Configuracoes!$B$8,"EXCEDE JORNADA",IF(ABS(SUMIFS($M$6:$M$400,$A$6:$A$400,A94,$B$6:$B$400,B94)-SUMIFS(Jornada!$I$6:$I$300,Jornada!$A$6:$A$300,A94,Jornada!$B$6:$B$300,B94))&lt;=Configuracoes!$B$8,"OK","PARCIAL")))),"VERIFICAR")))</f>
        <v/>
      </c>
      <c r="L94" s="6"/>
      <c r="M94" s="15">
        <f>IFERROR(IF(AND(ISNUMBER(A94),A94&gt;0,A94=INT(A94),B94&lt;&gt;"",C94&lt;&gt;"",COUNTIF(Colaboradores!$A$6:$A$200,B94)=1,D94&lt;&gt;"",COUNTIF(Projetos!$B$6:$B$200,D94)=1,ISNUMBER(F94),F94&gt;=0,COUNTIFS(Jornada!$A$6:$A$300,A94,Jornada!$B$6:$B$300,B94,Jornada!$N$6:$N$300,"OK")=1),F94,0),0)</f>
        <v>0</v>
      </c>
    </row>
    <row r="95">
      <c r="A95" s="9"/>
      <c r="B95" s="6"/>
      <c r="C95" s="10" t="str">
        <f>IF(B95="","",IFERROR(VLOOKUP(B95,Colaboradores!$A$6:$B$200,2,FALSE),""))</f>
        <v/>
      </c>
      <c r="D95" s="6"/>
      <c r="E95" s="6"/>
      <c r="F95" s="7"/>
      <c r="G95" s="10" t="str">
        <f>IF(D95="","",IFERROR(VLOOKUP(D95,Projetos!$B$6:$F$200,4,FALSE),"N/A"))</f>
        <v/>
      </c>
      <c r="H95" s="13" t="str">
        <f>IF(D95="","",IFERROR(VLOOKUP(D95,Projetos!$B$6:$F$200,5,FALSE),0))</f>
        <v/>
      </c>
      <c r="I95" s="13">
        <f t="shared" si="1"/>
        <v>0</v>
      </c>
      <c r="J95" s="14">
        <f>IFERROR(M95/SUMIFS(Jornada!$I$6:$I$300,Jornada!$A$6:$A$300,A95,Jornada!$B$6:$B$300,B95),0)</f>
        <v>0</v>
      </c>
      <c r="K95" s="10" t="str">
        <f>IF(AND(A95="",B95="",D95="",E95="",F95=""),"",IF(OR(A95="",B95="",D95="",F95=""),"INCOMPLETO",IFERROR(IF(OR(NOT(ISNUMBER(A95)),A95&lt;=0,A95&lt;&gt;INT(A95),COUNTIF(Colaboradores!$A$6:$A$200,B95)&lt;&gt;1,C95="",COUNTIF(Projetos!$B$6:$B$200,D95)&lt;&gt;1,NOT(ISNUMBER(F95)),F95&lt;0,NOT(ISNUMBER(H95)),H95&lt;0),"VERIFICAR",IF(COUNTIFS(Jornada!$A$6:$A$300,A95,Jornada!$B$6:$B$300,B95,Jornada!$N$6:$N$300,"OK")&lt;&gt;1,"SEM JORNADA",IF(SUMIFS($M$6:$M$400,$A$6:$A$400,A95,$B$6:$B$400,B95)&gt;SUMIFS(Jornada!$I$6:$I$300,Jornada!$A$6:$A$300,A95,Jornada!$B$6:$B$300,B95)+Configuracoes!$B$8,"EXCEDE JORNADA",IF(ABS(SUMIFS($M$6:$M$400,$A$6:$A$400,A95,$B$6:$B$400,B95)-SUMIFS(Jornada!$I$6:$I$300,Jornada!$A$6:$A$300,A95,Jornada!$B$6:$B$300,B95))&lt;=Configuracoes!$B$8,"OK","PARCIAL")))),"VERIFICAR")))</f>
        <v/>
      </c>
      <c r="L95" s="6"/>
      <c r="M95" s="15">
        <f>IFERROR(IF(AND(ISNUMBER(A95),A95&gt;0,A95=INT(A95),B95&lt;&gt;"",C95&lt;&gt;"",COUNTIF(Colaboradores!$A$6:$A$200,B95)=1,D95&lt;&gt;"",COUNTIF(Projetos!$B$6:$B$200,D95)=1,ISNUMBER(F95),F95&gt;=0,COUNTIFS(Jornada!$A$6:$A$300,A95,Jornada!$B$6:$B$300,B95,Jornada!$N$6:$N$300,"OK")=1),F95,0),0)</f>
        <v>0</v>
      </c>
    </row>
    <row r="96">
      <c r="A96" s="9"/>
      <c r="B96" s="6"/>
      <c r="C96" s="10" t="str">
        <f>IF(B96="","",IFERROR(VLOOKUP(B96,Colaboradores!$A$6:$B$200,2,FALSE),""))</f>
        <v/>
      </c>
      <c r="D96" s="6"/>
      <c r="E96" s="6"/>
      <c r="F96" s="7"/>
      <c r="G96" s="10" t="str">
        <f>IF(D96="","",IFERROR(VLOOKUP(D96,Projetos!$B$6:$F$200,4,FALSE),"N/A"))</f>
        <v/>
      </c>
      <c r="H96" s="13" t="str">
        <f>IF(D96="","",IFERROR(VLOOKUP(D96,Projetos!$B$6:$F$200,5,FALSE),0))</f>
        <v/>
      </c>
      <c r="I96" s="13">
        <f t="shared" si="1"/>
        <v>0</v>
      </c>
      <c r="J96" s="14">
        <f>IFERROR(M96/SUMIFS(Jornada!$I$6:$I$300,Jornada!$A$6:$A$300,A96,Jornada!$B$6:$B$300,B96),0)</f>
        <v>0</v>
      </c>
      <c r="K96" s="10" t="str">
        <f>IF(AND(A96="",B96="",D96="",E96="",F96=""),"",IF(OR(A96="",B96="",D96="",F96=""),"INCOMPLETO",IFERROR(IF(OR(NOT(ISNUMBER(A96)),A96&lt;=0,A96&lt;&gt;INT(A96),COUNTIF(Colaboradores!$A$6:$A$200,B96)&lt;&gt;1,C96="",COUNTIF(Projetos!$B$6:$B$200,D96)&lt;&gt;1,NOT(ISNUMBER(F96)),F96&lt;0,NOT(ISNUMBER(H96)),H96&lt;0),"VERIFICAR",IF(COUNTIFS(Jornada!$A$6:$A$300,A96,Jornada!$B$6:$B$300,B96,Jornada!$N$6:$N$300,"OK")&lt;&gt;1,"SEM JORNADA",IF(SUMIFS($M$6:$M$400,$A$6:$A$400,A96,$B$6:$B$400,B96)&gt;SUMIFS(Jornada!$I$6:$I$300,Jornada!$A$6:$A$300,A96,Jornada!$B$6:$B$300,B96)+Configuracoes!$B$8,"EXCEDE JORNADA",IF(ABS(SUMIFS($M$6:$M$400,$A$6:$A$400,A96,$B$6:$B$400,B96)-SUMIFS(Jornada!$I$6:$I$300,Jornada!$A$6:$A$300,A96,Jornada!$B$6:$B$300,B96))&lt;=Configuracoes!$B$8,"OK","PARCIAL")))),"VERIFICAR")))</f>
        <v/>
      </c>
      <c r="L96" s="6"/>
      <c r="M96" s="15">
        <f>IFERROR(IF(AND(ISNUMBER(A96),A96&gt;0,A96=INT(A96),B96&lt;&gt;"",C96&lt;&gt;"",COUNTIF(Colaboradores!$A$6:$A$200,B96)=1,D96&lt;&gt;"",COUNTIF(Projetos!$B$6:$B$200,D96)=1,ISNUMBER(F96),F96&gt;=0,COUNTIFS(Jornada!$A$6:$A$300,A96,Jornada!$B$6:$B$300,B96,Jornada!$N$6:$N$300,"OK")=1),F96,0),0)</f>
        <v>0</v>
      </c>
    </row>
    <row r="97">
      <c r="A97" s="9"/>
      <c r="B97" s="6"/>
      <c r="C97" s="10" t="str">
        <f>IF(B97="","",IFERROR(VLOOKUP(B97,Colaboradores!$A$6:$B$200,2,FALSE),""))</f>
        <v/>
      </c>
      <c r="D97" s="6"/>
      <c r="E97" s="6"/>
      <c r="F97" s="7"/>
      <c r="G97" s="10" t="str">
        <f>IF(D97="","",IFERROR(VLOOKUP(D97,Projetos!$B$6:$F$200,4,FALSE),"N/A"))</f>
        <v/>
      </c>
      <c r="H97" s="13" t="str">
        <f>IF(D97="","",IFERROR(VLOOKUP(D97,Projetos!$B$6:$F$200,5,FALSE),0))</f>
        <v/>
      </c>
      <c r="I97" s="13">
        <f t="shared" si="1"/>
        <v>0</v>
      </c>
      <c r="J97" s="14">
        <f>IFERROR(M97/SUMIFS(Jornada!$I$6:$I$300,Jornada!$A$6:$A$300,A97,Jornada!$B$6:$B$300,B97),0)</f>
        <v>0</v>
      </c>
      <c r="K97" s="10" t="str">
        <f>IF(AND(A97="",B97="",D97="",E97="",F97=""),"",IF(OR(A97="",B97="",D97="",F97=""),"INCOMPLETO",IFERROR(IF(OR(NOT(ISNUMBER(A97)),A97&lt;=0,A97&lt;&gt;INT(A97),COUNTIF(Colaboradores!$A$6:$A$200,B97)&lt;&gt;1,C97="",COUNTIF(Projetos!$B$6:$B$200,D97)&lt;&gt;1,NOT(ISNUMBER(F97)),F97&lt;0,NOT(ISNUMBER(H97)),H97&lt;0),"VERIFICAR",IF(COUNTIFS(Jornada!$A$6:$A$300,A97,Jornada!$B$6:$B$300,B97,Jornada!$N$6:$N$300,"OK")&lt;&gt;1,"SEM JORNADA",IF(SUMIFS($M$6:$M$400,$A$6:$A$400,A97,$B$6:$B$400,B97)&gt;SUMIFS(Jornada!$I$6:$I$300,Jornada!$A$6:$A$300,A97,Jornada!$B$6:$B$300,B97)+Configuracoes!$B$8,"EXCEDE JORNADA",IF(ABS(SUMIFS($M$6:$M$400,$A$6:$A$400,A97,$B$6:$B$400,B97)-SUMIFS(Jornada!$I$6:$I$300,Jornada!$A$6:$A$300,A97,Jornada!$B$6:$B$300,B97))&lt;=Configuracoes!$B$8,"OK","PARCIAL")))),"VERIFICAR")))</f>
        <v/>
      </c>
      <c r="L97" s="6"/>
      <c r="M97" s="15">
        <f>IFERROR(IF(AND(ISNUMBER(A97),A97&gt;0,A97=INT(A97),B97&lt;&gt;"",C97&lt;&gt;"",COUNTIF(Colaboradores!$A$6:$A$200,B97)=1,D97&lt;&gt;"",COUNTIF(Projetos!$B$6:$B$200,D97)=1,ISNUMBER(F97),F97&gt;=0,COUNTIFS(Jornada!$A$6:$A$300,A97,Jornada!$B$6:$B$300,B97,Jornada!$N$6:$N$300,"OK")=1),F97,0),0)</f>
        <v>0</v>
      </c>
    </row>
    <row r="98">
      <c r="A98" s="9"/>
      <c r="B98" s="6"/>
      <c r="C98" s="10" t="str">
        <f>IF(B98="","",IFERROR(VLOOKUP(B98,Colaboradores!$A$6:$B$200,2,FALSE),""))</f>
        <v/>
      </c>
      <c r="D98" s="6"/>
      <c r="E98" s="6"/>
      <c r="F98" s="7"/>
      <c r="G98" s="10" t="str">
        <f>IF(D98="","",IFERROR(VLOOKUP(D98,Projetos!$B$6:$F$200,4,FALSE),"N/A"))</f>
        <v/>
      </c>
      <c r="H98" s="13" t="str">
        <f>IF(D98="","",IFERROR(VLOOKUP(D98,Projetos!$B$6:$F$200,5,FALSE),0))</f>
        <v/>
      </c>
      <c r="I98" s="13">
        <f t="shared" si="1"/>
        <v>0</v>
      </c>
      <c r="J98" s="14">
        <f>IFERROR(M98/SUMIFS(Jornada!$I$6:$I$300,Jornada!$A$6:$A$300,A98,Jornada!$B$6:$B$300,B98),0)</f>
        <v>0</v>
      </c>
      <c r="K98" s="10" t="str">
        <f>IF(AND(A98="",B98="",D98="",E98="",F98=""),"",IF(OR(A98="",B98="",D98="",F98=""),"INCOMPLETO",IFERROR(IF(OR(NOT(ISNUMBER(A98)),A98&lt;=0,A98&lt;&gt;INT(A98),COUNTIF(Colaboradores!$A$6:$A$200,B98)&lt;&gt;1,C98="",COUNTIF(Projetos!$B$6:$B$200,D98)&lt;&gt;1,NOT(ISNUMBER(F98)),F98&lt;0,NOT(ISNUMBER(H98)),H98&lt;0),"VERIFICAR",IF(COUNTIFS(Jornada!$A$6:$A$300,A98,Jornada!$B$6:$B$300,B98,Jornada!$N$6:$N$300,"OK")&lt;&gt;1,"SEM JORNADA",IF(SUMIFS($M$6:$M$400,$A$6:$A$400,A98,$B$6:$B$400,B98)&gt;SUMIFS(Jornada!$I$6:$I$300,Jornada!$A$6:$A$300,A98,Jornada!$B$6:$B$300,B98)+Configuracoes!$B$8,"EXCEDE JORNADA",IF(ABS(SUMIFS($M$6:$M$400,$A$6:$A$400,A98,$B$6:$B$400,B98)-SUMIFS(Jornada!$I$6:$I$300,Jornada!$A$6:$A$300,A98,Jornada!$B$6:$B$300,B98))&lt;=Configuracoes!$B$8,"OK","PARCIAL")))),"VERIFICAR")))</f>
        <v/>
      </c>
      <c r="L98" s="6"/>
      <c r="M98" s="15">
        <f>IFERROR(IF(AND(ISNUMBER(A98),A98&gt;0,A98=INT(A98),B98&lt;&gt;"",C98&lt;&gt;"",COUNTIF(Colaboradores!$A$6:$A$200,B98)=1,D98&lt;&gt;"",COUNTIF(Projetos!$B$6:$B$200,D98)=1,ISNUMBER(F98),F98&gt;=0,COUNTIFS(Jornada!$A$6:$A$300,A98,Jornada!$B$6:$B$300,B98,Jornada!$N$6:$N$300,"OK")=1),F98,0),0)</f>
        <v>0</v>
      </c>
    </row>
    <row r="99">
      <c r="A99" s="9"/>
      <c r="B99" s="6"/>
      <c r="C99" s="10" t="str">
        <f>IF(B99="","",IFERROR(VLOOKUP(B99,Colaboradores!$A$6:$B$200,2,FALSE),""))</f>
        <v/>
      </c>
      <c r="D99" s="6"/>
      <c r="E99" s="6"/>
      <c r="F99" s="7"/>
      <c r="G99" s="10" t="str">
        <f>IF(D99="","",IFERROR(VLOOKUP(D99,Projetos!$B$6:$F$200,4,FALSE),"N/A"))</f>
        <v/>
      </c>
      <c r="H99" s="13" t="str">
        <f>IF(D99="","",IFERROR(VLOOKUP(D99,Projetos!$B$6:$F$200,5,FALSE),0))</f>
        <v/>
      </c>
      <c r="I99" s="13">
        <f t="shared" si="1"/>
        <v>0</v>
      </c>
      <c r="J99" s="14">
        <f>IFERROR(M99/SUMIFS(Jornada!$I$6:$I$300,Jornada!$A$6:$A$300,A99,Jornada!$B$6:$B$300,B99),0)</f>
        <v>0</v>
      </c>
      <c r="K99" s="10" t="str">
        <f>IF(AND(A99="",B99="",D99="",E99="",F99=""),"",IF(OR(A99="",B99="",D99="",F99=""),"INCOMPLETO",IFERROR(IF(OR(NOT(ISNUMBER(A99)),A99&lt;=0,A99&lt;&gt;INT(A99),COUNTIF(Colaboradores!$A$6:$A$200,B99)&lt;&gt;1,C99="",COUNTIF(Projetos!$B$6:$B$200,D99)&lt;&gt;1,NOT(ISNUMBER(F99)),F99&lt;0,NOT(ISNUMBER(H99)),H99&lt;0),"VERIFICAR",IF(COUNTIFS(Jornada!$A$6:$A$300,A99,Jornada!$B$6:$B$300,B99,Jornada!$N$6:$N$300,"OK")&lt;&gt;1,"SEM JORNADA",IF(SUMIFS($M$6:$M$400,$A$6:$A$400,A99,$B$6:$B$400,B99)&gt;SUMIFS(Jornada!$I$6:$I$300,Jornada!$A$6:$A$300,A99,Jornada!$B$6:$B$300,B99)+Configuracoes!$B$8,"EXCEDE JORNADA",IF(ABS(SUMIFS($M$6:$M$400,$A$6:$A$400,A99,$B$6:$B$400,B99)-SUMIFS(Jornada!$I$6:$I$300,Jornada!$A$6:$A$300,A99,Jornada!$B$6:$B$300,B99))&lt;=Configuracoes!$B$8,"OK","PARCIAL")))),"VERIFICAR")))</f>
        <v/>
      </c>
      <c r="L99" s="6"/>
      <c r="M99" s="15">
        <f>IFERROR(IF(AND(ISNUMBER(A99),A99&gt;0,A99=INT(A99),B99&lt;&gt;"",C99&lt;&gt;"",COUNTIF(Colaboradores!$A$6:$A$200,B99)=1,D99&lt;&gt;"",COUNTIF(Projetos!$B$6:$B$200,D99)=1,ISNUMBER(F99),F99&gt;=0,COUNTIFS(Jornada!$A$6:$A$300,A99,Jornada!$B$6:$B$300,B99,Jornada!$N$6:$N$300,"OK")=1),F99,0),0)</f>
        <v>0</v>
      </c>
    </row>
    <row r="100">
      <c r="A100" s="9"/>
      <c r="B100" s="6"/>
      <c r="C100" s="10" t="str">
        <f>IF(B100="","",IFERROR(VLOOKUP(B100,Colaboradores!$A$6:$B$200,2,FALSE),""))</f>
        <v/>
      </c>
      <c r="D100" s="6"/>
      <c r="E100" s="6"/>
      <c r="F100" s="7"/>
      <c r="G100" s="10" t="str">
        <f>IF(D100="","",IFERROR(VLOOKUP(D100,Projetos!$B$6:$F$200,4,FALSE),"N/A"))</f>
        <v/>
      </c>
      <c r="H100" s="13" t="str">
        <f>IF(D100="","",IFERROR(VLOOKUP(D100,Projetos!$B$6:$F$200,5,FALSE),0))</f>
        <v/>
      </c>
      <c r="I100" s="13">
        <f t="shared" si="1"/>
        <v>0</v>
      </c>
      <c r="J100" s="14">
        <f>IFERROR(M100/SUMIFS(Jornada!$I$6:$I$300,Jornada!$A$6:$A$300,A100,Jornada!$B$6:$B$300,B100),0)</f>
        <v>0</v>
      </c>
      <c r="K100" s="10" t="str">
        <f>IF(AND(A100="",B100="",D100="",E100="",F100=""),"",IF(OR(A100="",B100="",D100="",F100=""),"INCOMPLETO",IFERROR(IF(OR(NOT(ISNUMBER(A100)),A100&lt;=0,A100&lt;&gt;INT(A100),COUNTIF(Colaboradores!$A$6:$A$200,B100)&lt;&gt;1,C100="",COUNTIF(Projetos!$B$6:$B$200,D100)&lt;&gt;1,NOT(ISNUMBER(F100)),F100&lt;0,NOT(ISNUMBER(H100)),H100&lt;0),"VERIFICAR",IF(COUNTIFS(Jornada!$A$6:$A$300,A100,Jornada!$B$6:$B$300,B100,Jornada!$N$6:$N$300,"OK")&lt;&gt;1,"SEM JORNADA",IF(SUMIFS($M$6:$M$400,$A$6:$A$400,A100,$B$6:$B$400,B100)&gt;SUMIFS(Jornada!$I$6:$I$300,Jornada!$A$6:$A$300,A100,Jornada!$B$6:$B$300,B100)+Configuracoes!$B$8,"EXCEDE JORNADA",IF(ABS(SUMIFS($M$6:$M$400,$A$6:$A$400,A100,$B$6:$B$400,B100)-SUMIFS(Jornada!$I$6:$I$300,Jornada!$A$6:$A$300,A100,Jornada!$B$6:$B$300,B100))&lt;=Configuracoes!$B$8,"OK","PARCIAL")))),"VERIFICAR")))</f>
        <v/>
      </c>
      <c r="L100" s="6"/>
      <c r="M100" s="15">
        <f>IFERROR(IF(AND(ISNUMBER(A100),A100&gt;0,A100=INT(A100),B100&lt;&gt;"",C100&lt;&gt;"",COUNTIF(Colaboradores!$A$6:$A$200,B100)=1,D100&lt;&gt;"",COUNTIF(Projetos!$B$6:$B$200,D100)=1,ISNUMBER(F100),F100&gt;=0,COUNTIFS(Jornada!$A$6:$A$300,A100,Jornada!$B$6:$B$300,B100,Jornada!$N$6:$N$300,"OK")=1),F100,0),0)</f>
        <v>0</v>
      </c>
    </row>
    <row r="101">
      <c r="A101" s="9"/>
      <c r="B101" s="6"/>
      <c r="C101" s="10" t="str">
        <f>IF(B101="","",IFERROR(VLOOKUP(B101,Colaboradores!$A$6:$B$200,2,FALSE),""))</f>
        <v/>
      </c>
      <c r="D101" s="6"/>
      <c r="E101" s="6"/>
      <c r="F101" s="7"/>
      <c r="G101" s="10" t="str">
        <f>IF(D101="","",IFERROR(VLOOKUP(D101,Projetos!$B$6:$F$200,4,FALSE),"N/A"))</f>
        <v/>
      </c>
      <c r="H101" s="13" t="str">
        <f>IF(D101="","",IFERROR(VLOOKUP(D101,Projetos!$B$6:$F$200,5,FALSE),0))</f>
        <v/>
      </c>
      <c r="I101" s="13">
        <f t="shared" si="1"/>
        <v>0</v>
      </c>
      <c r="J101" s="14">
        <f>IFERROR(M101/SUMIFS(Jornada!$I$6:$I$300,Jornada!$A$6:$A$300,A101,Jornada!$B$6:$B$300,B101),0)</f>
        <v>0</v>
      </c>
      <c r="K101" s="10" t="str">
        <f>IF(AND(A101="",B101="",D101="",E101="",F101=""),"",IF(OR(A101="",B101="",D101="",F101=""),"INCOMPLETO",IFERROR(IF(OR(NOT(ISNUMBER(A101)),A101&lt;=0,A101&lt;&gt;INT(A101),COUNTIF(Colaboradores!$A$6:$A$200,B101)&lt;&gt;1,C101="",COUNTIF(Projetos!$B$6:$B$200,D101)&lt;&gt;1,NOT(ISNUMBER(F101)),F101&lt;0,NOT(ISNUMBER(H101)),H101&lt;0),"VERIFICAR",IF(COUNTIFS(Jornada!$A$6:$A$300,A101,Jornada!$B$6:$B$300,B101,Jornada!$N$6:$N$300,"OK")&lt;&gt;1,"SEM JORNADA",IF(SUMIFS($M$6:$M$400,$A$6:$A$400,A101,$B$6:$B$400,B101)&gt;SUMIFS(Jornada!$I$6:$I$300,Jornada!$A$6:$A$300,A101,Jornada!$B$6:$B$300,B101)+Configuracoes!$B$8,"EXCEDE JORNADA",IF(ABS(SUMIFS($M$6:$M$400,$A$6:$A$400,A101,$B$6:$B$400,B101)-SUMIFS(Jornada!$I$6:$I$300,Jornada!$A$6:$A$300,A101,Jornada!$B$6:$B$300,B101))&lt;=Configuracoes!$B$8,"OK","PARCIAL")))),"VERIFICAR")))</f>
        <v/>
      </c>
      <c r="L101" s="6"/>
      <c r="M101" s="15">
        <f>IFERROR(IF(AND(ISNUMBER(A101),A101&gt;0,A101=INT(A101),B101&lt;&gt;"",C101&lt;&gt;"",COUNTIF(Colaboradores!$A$6:$A$200,B101)=1,D101&lt;&gt;"",COUNTIF(Projetos!$B$6:$B$200,D101)=1,ISNUMBER(F101),F101&gt;=0,COUNTIFS(Jornada!$A$6:$A$300,A101,Jornada!$B$6:$B$300,B101,Jornada!$N$6:$N$300,"OK")=1),F101,0),0)</f>
        <v>0</v>
      </c>
    </row>
    <row r="102">
      <c r="A102" s="9"/>
      <c r="B102" s="6"/>
      <c r="C102" s="10" t="str">
        <f>IF(B102="","",IFERROR(VLOOKUP(B102,Colaboradores!$A$6:$B$200,2,FALSE),""))</f>
        <v/>
      </c>
      <c r="D102" s="6"/>
      <c r="E102" s="6"/>
      <c r="F102" s="7"/>
      <c r="G102" s="10" t="str">
        <f>IF(D102="","",IFERROR(VLOOKUP(D102,Projetos!$B$6:$F$200,4,FALSE),"N/A"))</f>
        <v/>
      </c>
      <c r="H102" s="13" t="str">
        <f>IF(D102="","",IFERROR(VLOOKUP(D102,Projetos!$B$6:$F$200,5,FALSE),0))</f>
        <v/>
      </c>
      <c r="I102" s="13">
        <f t="shared" si="1"/>
        <v>0</v>
      </c>
      <c r="J102" s="14">
        <f>IFERROR(M102/SUMIFS(Jornada!$I$6:$I$300,Jornada!$A$6:$A$300,A102,Jornada!$B$6:$B$300,B102),0)</f>
        <v>0</v>
      </c>
      <c r="K102" s="10" t="str">
        <f>IF(AND(A102="",B102="",D102="",E102="",F102=""),"",IF(OR(A102="",B102="",D102="",F102=""),"INCOMPLETO",IFERROR(IF(OR(NOT(ISNUMBER(A102)),A102&lt;=0,A102&lt;&gt;INT(A102),COUNTIF(Colaboradores!$A$6:$A$200,B102)&lt;&gt;1,C102="",COUNTIF(Projetos!$B$6:$B$200,D102)&lt;&gt;1,NOT(ISNUMBER(F102)),F102&lt;0,NOT(ISNUMBER(H102)),H102&lt;0),"VERIFICAR",IF(COUNTIFS(Jornada!$A$6:$A$300,A102,Jornada!$B$6:$B$300,B102,Jornada!$N$6:$N$300,"OK")&lt;&gt;1,"SEM JORNADA",IF(SUMIFS($M$6:$M$400,$A$6:$A$400,A102,$B$6:$B$400,B102)&gt;SUMIFS(Jornada!$I$6:$I$300,Jornada!$A$6:$A$300,A102,Jornada!$B$6:$B$300,B102)+Configuracoes!$B$8,"EXCEDE JORNADA",IF(ABS(SUMIFS($M$6:$M$400,$A$6:$A$400,A102,$B$6:$B$400,B102)-SUMIFS(Jornada!$I$6:$I$300,Jornada!$A$6:$A$300,A102,Jornada!$B$6:$B$300,B102))&lt;=Configuracoes!$B$8,"OK","PARCIAL")))),"VERIFICAR")))</f>
        <v/>
      </c>
      <c r="L102" s="6"/>
      <c r="M102" s="15">
        <f>IFERROR(IF(AND(ISNUMBER(A102),A102&gt;0,A102=INT(A102),B102&lt;&gt;"",C102&lt;&gt;"",COUNTIF(Colaboradores!$A$6:$A$200,B102)=1,D102&lt;&gt;"",COUNTIF(Projetos!$B$6:$B$200,D102)=1,ISNUMBER(F102),F102&gt;=0,COUNTIFS(Jornada!$A$6:$A$300,A102,Jornada!$B$6:$B$300,B102,Jornada!$N$6:$N$300,"OK")=1),F102,0),0)</f>
        <v>0</v>
      </c>
    </row>
    <row r="103">
      <c r="A103" s="9"/>
      <c r="B103" s="6"/>
      <c r="C103" s="10" t="str">
        <f>IF(B103="","",IFERROR(VLOOKUP(B103,Colaboradores!$A$6:$B$200,2,FALSE),""))</f>
        <v/>
      </c>
      <c r="D103" s="6"/>
      <c r="E103" s="6"/>
      <c r="F103" s="7"/>
      <c r="G103" s="10" t="str">
        <f>IF(D103="","",IFERROR(VLOOKUP(D103,Projetos!$B$6:$F$200,4,FALSE),"N/A"))</f>
        <v/>
      </c>
      <c r="H103" s="13" t="str">
        <f>IF(D103="","",IFERROR(VLOOKUP(D103,Projetos!$B$6:$F$200,5,FALSE),0))</f>
        <v/>
      </c>
      <c r="I103" s="13">
        <f t="shared" si="1"/>
        <v>0</v>
      </c>
      <c r="J103" s="14">
        <f>IFERROR(M103/SUMIFS(Jornada!$I$6:$I$300,Jornada!$A$6:$A$300,A103,Jornada!$B$6:$B$300,B103),0)</f>
        <v>0</v>
      </c>
      <c r="K103" s="10" t="str">
        <f>IF(AND(A103="",B103="",D103="",E103="",F103=""),"",IF(OR(A103="",B103="",D103="",F103=""),"INCOMPLETO",IFERROR(IF(OR(NOT(ISNUMBER(A103)),A103&lt;=0,A103&lt;&gt;INT(A103),COUNTIF(Colaboradores!$A$6:$A$200,B103)&lt;&gt;1,C103="",COUNTIF(Projetos!$B$6:$B$200,D103)&lt;&gt;1,NOT(ISNUMBER(F103)),F103&lt;0,NOT(ISNUMBER(H103)),H103&lt;0),"VERIFICAR",IF(COUNTIFS(Jornada!$A$6:$A$300,A103,Jornada!$B$6:$B$300,B103,Jornada!$N$6:$N$300,"OK")&lt;&gt;1,"SEM JORNADA",IF(SUMIFS($M$6:$M$400,$A$6:$A$400,A103,$B$6:$B$400,B103)&gt;SUMIFS(Jornada!$I$6:$I$300,Jornada!$A$6:$A$300,A103,Jornada!$B$6:$B$300,B103)+Configuracoes!$B$8,"EXCEDE JORNADA",IF(ABS(SUMIFS($M$6:$M$400,$A$6:$A$400,A103,$B$6:$B$400,B103)-SUMIFS(Jornada!$I$6:$I$300,Jornada!$A$6:$A$300,A103,Jornada!$B$6:$B$300,B103))&lt;=Configuracoes!$B$8,"OK","PARCIAL")))),"VERIFICAR")))</f>
        <v/>
      </c>
      <c r="L103" s="6"/>
      <c r="M103" s="15">
        <f>IFERROR(IF(AND(ISNUMBER(A103),A103&gt;0,A103=INT(A103),B103&lt;&gt;"",C103&lt;&gt;"",COUNTIF(Colaboradores!$A$6:$A$200,B103)=1,D103&lt;&gt;"",COUNTIF(Projetos!$B$6:$B$200,D103)=1,ISNUMBER(F103),F103&gt;=0,COUNTIFS(Jornada!$A$6:$A$300,A103,Jornada!$B$6:$B$300,B103,Jornada!$N$6:$N$300,"OK")=1),F103,0),0)</f>
        <v>0</v>
      </c>
    </row>
    <row r="104">
      <c r="A104" s="9"/>
      <c r="B104" s="6"/>
      <c r="C104" s="10" t="str">
        <f>IF(B104="","",IFERROR(VLOOKUP(B104,Colaboradores!$A$6:$B$200,2,FALSE),""))</f>
        <v/>
      </c>
      <c r="D104" s="6"/>
      <c r="E104" s="6"/>
      <c r="F104" s="7"/>
      <c r="G104" s="10" t="str">
        <f>IF(D104="","",IFERROR(VLOOKUP(D104,Projetos!$B$6:$F$200,4,FALSE),"N/A"))</f>
        <v/>
      </c>
      <c r="H104" s="13" t="str">
        <f>IF(D104="","",IFERROR(VLOOKUP(D104,Projetos!$B$6:$F$200,5,FALSE),0))</f>
        <v/>
      </c>
      <c r="I104" s="13">
        <f t="shared" si="1"/>
        <v>0</v>
      </c>
      <c r="J104" s="14">
        <f>IFERROR(M104/SUMIFS(Jornada!$I$6:$I$300,Jornada!$A$6:$A$300,A104,Jornada!$B$6:$B$300,B104),0)</f>
        <v>0</v>
      </c>
      <c r="K104" s="10" t="str">
        <f>IF(AND(A104="",B104="",D104="",E104="",F104=""),"",IF(OR(A104="",B104="",D104="",F104=""),"INCOMPLETO",IFERROR(IF(OR(NOT(ISNUMBER(A104)),A104&lt;=0,A104&lt;&gt;INT(A104),COUNTIF(Colaboradores!$A$6:$A$200,B104)&lt;&gt;1,C104="",COUNTIF(Projetos!$B$6:$B$200,D104)&lt;&gt;1,NOT(ISNUMBER(F104)),F104&lt;0,NOT(ISNUMBER(H104)),H104&lt;0),"VERIFICAR",IF(COUNTIFS(Jornada!$A$6:$A$300,A104,Jornada!$B$6:$B$300,B104,Jornada!$N$6:$N$300,"OK")&lt;&gt;1,"SEM JORNADA",IF(SUMIFS($M$6:$M$400,$A$6:$A$400,A104,$B$6:$B$400,B104)&gt;SUMIFS(Jornada!$I$6:$I$300,Jornada!$A$6:$A$300,A104,Jornada!$B$6:$B$300,B104)+Configuracoes!$B$8,"EXCEDE JORNADA",IF(ABS(SUMIFS($M$6:$M$400,$A$6:$A$400,A104,$B$6:$B$400,B104)-SUMIFS(Jornada!$I$6:$I$300,Jornada!$A$6:$A$300,A104,Jornada!$B$6:$B$300,B104))&lt;=Configuracoes!$B$8,"OK","PARCIAL")))),"VERIFICAR")))</f>
        <v/>
      </c>
      <c r="L104" s="6"/>
      <c r="M104" s="15">
        <f>IFERROR(IF(AND(ISNUMBER(A104),A104&gt;0,A104=INT(A104),B104&lt;&gt;"",C104&lt;&gt;"",COUNTIF(Colaboradores!$A$6:$A$200,B104)=1,D104&lt;&gt;"",COUNTIF(Projetos!$B$6:$B$200,D104)=1,ISNUMBER(F104),F104&gt;=0,COUNTIFS(Jornada!$A$6:$A$300,A104,Jornada!$B$6:$B$300,B104,Jornada!$N$6:$N$300,"OK")=1),F104,0),0)</f>
        <v>0</v>
      </c>
    </row>
    <row r="105">
      <c r="A105" s="9"/>
      <c r="B105" s="6"/>
      <c r="C105" s="10" t="str">
        <f>IF(B105="","",IFERROR(VLOOKUP(B105,Colaboradores!$A$6:$B$200,2,FALSE),""))</f>
        <v/>
      </c>
      <c r="D105" s="6"/>
      <c r="E105" s="6"/>
      <c r="F105" s="7"/>
      <c r="G105" s="10" t="str">
        <f>IF(D105="","",IFERROR(VLOOKUP(D105,Projetos!$B$6:$F$200,4,FALSE),"N/A"))</f>
        <v/>
      </c>
      <c r="H105" s="13" t="str">
        <f>IF(D105="","",IFERROR(VLOOKUP(D105,Projetos!$B$6:$F$200,5,FALSE),0))</f>
        <v/>
      </c>
      <c r="I105" s="13">
        <f t="shared" si="1"/>
        <v>0</v>
      </c>
      <c r="J105" s="14">
        <f>IFERROR(M105/SUMIFS(Jornada!$I$6:$I$300,Jornada!$A$6:$A$300,A105,Jornada!$B$6:$B$300,B105),0)</f>
        <v>0</v>
      </c>
      <c r="K105" s="10" t="str">
        <f>IF(AND(A105="",B105="",D105="",E105="",F105=""),"",IF(OR(A105="",B105="",D105="",F105=""),"INCOMPLETO",IFERROR(IF(OR(NOT(ISNUMBER(A105)),A105&lt;=0,A105&lt;&gt;INT(A105),COUNTIF(Colaboradores!$A$6:$A$200,B105)&lt;&gt;1,C105="",COUNTIF(Projetos!$B$6:$B$200,D105)&lt;&gt;1,NOT(ISNUMBER(F105)),F105&lt;0,NOT(ISNUMBER(H105)),H105&lt;0),"VERIFICAR",IF(COUNTIFS(Jornada!$A$6:$A$300,A105,Jornada!$B$6:$B$300,B105,Jornada!$N$6:$N$300,"OK")&lt;&gt;1,"SEM JORNADA",IF(SUMIFS($M$6:$M$400,$A$6:$A$400,A105,$B$6:$B$400,B105)&gt;SUMIFS(Jornada!$I$6:$I$300,Jornada!$A$6:$A$300,A105,Jornada!$B$6:$B$300,B105)+Configuracoes!$B$8,"EXCEDE JORNADA",IF(ABS(SUMIFS($M$6:$M$400,$A$6:$A$400,A105,$B$6:$B$400,B105)-SUMIFS(Jornada!$I$6:$I$300,Jornada!$A$6:$A$300,A105,Jornada!$B$6:$B$300,B105))&lt;=Configuracoes!$B$8,"OK","PARCIAL")))),"VERIFICAR")))</f>
        <v/>
      </c>
      <c r="L105" s="6"/>
      <c r="M105" s="15">
        <f>IFERROR(IF(AND(ISNUMBER(A105),A105&gt;0,A105=INT(A105),B105&lt;&gt;"",C105&lt;&gt;"",COUNTIF(Colaboradores!$A$6:$A$200,B105)=1,D105&lt;&gt;"",COUNTIF(Projetos!$B$6:$B$200,D105)=1,ISNUMBER(F105),F105&gt;=0,COUNTIFS(Jornada!$A$6:$A$300,A105,Jornada!$B$6:$B$300,B105,Jornada!$N$6:$N$300,"OK")=1),F105,0),0)</f>
        <v>0</v>
      </c>
    </row>
    <row r="106">
      <c r="A106" s="9"/>
      <c r="B106" s="6"/>
      <c r="C106" s="10" t="str">
        <f>IF(B106="","",IFERROR(VLOOKUP(B106,Colaboradores!$A$6:$B$200,2,FALSE),""))</f>
        <v/>
      </c>
      <c r="D106" s="6"/>
      <c r="E106" s="6"/>
      <c r="F106" s="7"/>
      <c r="G106" s="10" t="str">
        <f>IF(D106="","",IFERROR(VLOOKUP(D106,Projetos!$B$6:$F$200,4,FALSE),"N/A"))</f>
        <v/>
      </c>
      <c r="H106" s="13" t="str">
        <f>IF(D106="","",IFERROR(VLOOKUP(D106,Projetos!$B$6:$F$200,5,FALSE),0))</f>
        <v/>
      </c>
      <c r="I106" s="13">
        <f t="shared" si="1"/>
        <v>0</v>
      </c>
      <c r="J106" s="14">
        <f>IFERROR(M106/SUMIFS(Jornada!$I$6:$I$300,Jornada!$A$6:$A$300,A106,Jornada!$B$6:$B$300,B106),0)</f>
        <v>0</v>
      </c>
      <c r="K106" s="10" t="str">
        <f>IF(AND(A106="",B106="",D106="",E106="",F106=""),"",IF(OR(A106="",B106="",D106="",F106=""),"INCOMPLETO",IFERROR(IF(OR(NOT(ISNUMBER(A106)),A106&lt;=0,A106&lt;&gt;INT(A106),COUNTIF(Colaboradores!$A$6:$A$200,B106)&lt;&gt;1,C106="",COUNTIF(Projetos!$B$6:$B$200,D106)&lt;&gt;1,NOT(ISNUMBER(F106)),F106&lt;0,NOT(ISNUMBER(H106)),H106&lt;0),"VERIFICAR",IF(COUNTIFS(Jornada!$A$6:$A$300,A106,Jornada!$B$6:$B$300,B106,Jornada!$N$6:$N$300,"OK")&lt;&gt;1,"SEM JORNADA",IF(SUMIFS($M$6:$M$400,$A$6:$A$400,A106,$B$6:$B$400,B106)&gt;SUMIFS(Jornada!$I$6:$I$300,Jornada!$A$6:$A$300,A106,Jornada!$B$6:$B$300,B106)+Configuracoes!$B$8,"EXCEDE JORNADA",IF(ABS(SUMIFS($M$6:$M$400,$A$6:$A$400,A106,$B$6:$B$400,B106)-SUMIFS(Jornada!$I$6:$I$300,Jornada!$A$6:$A$300,A106,Jornada!$B$6:$B$300,B106))&lt;=Configuracoes!$B$8,"OK","PARCIAL")))),"VERIFICAR")))</f>
        <v/>
      </c>
      <c r="L106" s="6"/>
      <c r="M106" s="15">
        <f>IFERROR(IF(AND(ISNUMBER(A106),A106&gt;0,A106=INT(A106),B106&lt;&gt;"",C106&lt;&gt;"",COUNTIF(Colaboradores!$A$6:$A$200,B106)=1,D106&lt;&gt;"",COUNTIF(Projetos!$B$6:$B$200,D106)=1,ISNUMBER(F106),F106&gt;=0,COUNTIFS(Jornada!$A$6:$A$300,A106,Jornada!$B$6:$B$300,B106,Jornada!$N$6:$N$300,"OK")=1),F106,0),0)</f>
        <v>0</v>
      </c>
    </row>
    <row r="107">
      <c r="A107" s="9"/>
      <c r="B107" s="6"/>
      <c r="C107" s="10" t="str">
        <f>IF(B107="","",IFERROR(VLOOKUP(B107,Colaboradores!$A$6:$B$200,2,FALSE),""))</f>
        <v/>
      </c>
      <c r="D107" s="6"/>
      <c r="E107" s="6"/>
      <c r="F107" s="7"/>
      <c r="G107" s="10" t="str">
        <f>IF(D107="","",IFERROR(VLOOKUP(D107,Projetos!$B$6:$F$200,4,FALSE),"N/A"))</f>
        <v/>
      </c>
      <c r="H107" s="13" t="str">
        <f>IF(D107="","",IFERROR(VLOOKUP(D107,Projetos!$B$6:$F$200,5,FALSE),0))</f>
        <v/>
      </c>
      <c r="I107" s="13">
        <f t="shared" si="1"/>
        <v>0</v>
      </c>
      <c r="J107" s="14">
        <f>IFERROR(M107/SUMIFS(Jornada!$I$6:$I$300,Jornada!$A$6:$A$300,A107,Jornada!$B$6:$B$300,B107),0)</f>
        <v>0</v>
      </c>
      <c r="K107" s="10" t="str">
        <f>IF(AND(A107="",B107="",D107="",E107="",F107=""),"",IF(OR(A107="",B107="",D107="",F107=""),"INCOMPLETO",IFERROR(IF(OR(NOT(ISNUMBER(A107)),A107&lt;=0,A107&lt;&gt;INT(A107),COUNTIF(Colaboradores!$A$6:$A$200,B107)&lt;&gt;1,C107="",COUNTIF(Projetos!$B$6:$B$200,D107)&lt;&gt;1,NOT(ISNUMBER(F107)),F107&lt;0,NOT(ISNUMBER(H107)),H107&lt;0),"VERIFICAR",IF(COUNTIFS(Jornada!$A$6:$A$300,A107,Jornada!$B$6:$B$300,B107,Jornada!$N$6:$N$300,"OK")&lt;&gt;1,"SEM JORNADA",IF(SUMIFS($M$6:$M$400,$A$6:$A$400,A107,$B$6:$B$400,B107)&gt;SUMIFS(Jornada!$I$6:$I$300,Jornada!$A$6:$A$300,A107,Jornada!$B$6:$B$300,B107)+Configuracoes!$B$8,"EXCEDE JORNADA",IF(ABS(SUMIFS($M$6:$M$400,$A$6:$A$400,A107,$B$6:$B$400,B107)-SUMIFS(Jornada!$I$6:$I$300,Jornada!$A$6:$A$300,A107,Jornada!$B$6:$B$300,B107))&lt;=Configuracoes!$B$8,"OK","PARCIAL")))),"VERIFICAR")))</f>
        <v/>
      </c>
      <c r="L107" s="6"/>
      <c r="M107" s="15">
        <f>IFERROR(IF(AND(ISNUMBER(A107),A107&gt;0,A107=INT(A107),B107&lt;&gt;"",C107&lt;&gt;"",COUNTIF(Colaboradores!$A$6:$A$200,B107)=1,D107&lt;&gt;"",COUNTIF(Projetos!$B$6:$B$200,D107)=1,ISNUMBER(F107),F107&gt;=0,COUNTIFS(Jornada!$A$6:$A$300,A107,Jornada!$B$6:$B$300,B107,Jornada!$N$6:$N$300,"OK")=1),F107,0),0)</f>
        <v>0</v>
      </c>
    </row>
    <row r="108">
      <c r="A108" s="9"/>
      <c r="B108" s="6"/>
      <c r="C108" s="10" t="str">
        <f>IF(B108="","",IFERROR(VLOOKUP(B108,Colaboradores!$A$6:$B$200,2,FALSE),""))</f>
        <v/>
      </c>
      <c r="D108" s="6"/>
      <c r="E108" s="6"/>
      <c r="F108" s="7"/>
      <c r="G108" s="10" t="str">
        <f>IF(D108="","",IFERROR(VLOOKUP(D108,Projetos!$B$6:$F$200,4,FALSE),"N/A"))</f>
        <v/>
      </c>
      <c r="H108" s="13" t="str">
        <f>IF(D108="","",IFERROR(VLOOKUP(D108,Projetos!$B$6:$F$200,5,FALSE),0))</f>
        <v/>
      </c>
      <c r="I108" s="13">
        <f t="shared" si="1"/>
        <v>0</v>
      </c>
      <c r="J108" s="14">
        <f>IFERROR(M108/SUMIFS(Jornada!$I$6:$I$300,Jornada!$A$6:$A$300,A108,Jornada!$B$6:$B$300,B108),0)</f>
        <v>0</v>
      </c>
      <c r="K108" s="10" t="str">
        <f>IF(AND(A108="",B108="",D108="",E108="",F108=""),"",IF(OR(A108="",B108="",D108="",F108=""),"INCOMPLETO",IFERROR(IF(OR(NOT(ISNUMBER(A108)),A108&lt;=0,A108&lt;&gt;INT(A108),COUNTIF(Colaboradores!$A$6:$A$200,B108)&lt;&gt;1,C108="",COUNTIF(Projetos!$B$6:$B$200,D108)&lt;&gt;1,NOT(ISNUMBER(F108)),F108&lt;0,NOT(ISNUMBER(H108)),H108&lt;0),"VERIFICAR",IF(COUNTIFS(Jornada!$A$6:$A$300,A108,Jornada!$B$6:$B$300,B108,Jornada!$N$6:$N$300,"OK")&lt;&gt;1,"SEM JORNADA",IF(SUMIFS($M$6:$M$400,$A$6:$A$400,A108,$B$6:$B$400,B108)&gt;SUMIFS(Jornada!$I$6:$I$300,Jornada!$A$6:$A$300,A108,Jornada!$B$6:$B$300,B108)+Configuracoes!$B$8,"EXCEDE JORNADA",IF(ABS(SUMIFS($M$6:$M$400,$A$6:$A$400,A108,$B$6:$B$400,B108)-SUMIFS(Jornada!$I$6:$I$300,Jornada!$A$6:$A$300,A108,Jornada!$B$6:$B$300,B108))&lt;=Configuracoes!$B$8,"OK","PARCIAL")))),"VERIFICAR")))</f>
        <v/>
      </c>
      <c r="L108" s="6"/>
      <c r="M108" s="15">
        <f>IFERROR(IF(AND(ISNUMBER(A108),A108&gt;0,A108=INT(A108),B108&lt;&gt;"",C108&lt;&gt;"",COUNTIF(Colaboradores!$A$6:$A$200,B108)=1,D108&lt;&gt;"",COUNTIF(Projetos!$B$6:$B$200,D108)=1,ISNUMBER(F108),F108&gt;=0,COUNTIFS(Jornada!$A$6:$A$300,A108,Jornada!$B$6:$B$300,B108,Jornada!$N$6:$N$300,"OK")=1),F108,0),0)</f>
        <v>0</v>
      </c>
    </row>
    <row r="109">
      <c r="A109" s="9"/>
      <c r="B109" s="6"/>
      <c r="C109" s="10" t="str">
        <f>IF(B109="","",IFERROR(VLOOKUP(B109,Colaboradores!$A$6:$B$200,2,FALSE),""))</f>
        <v/>
      </c>
      <c r="D109" s="6"/>
      <c r="E109" s="6"/>
      <c r="F109" s="7"/>
      <c r="G109" s="10" t="str">
        <f>IF(D109="","",IFERROR(VLOOKUP(D109,Projetos!$B$6:$F$200,4,FALSE),"N/A"))</f>
        <v/>
      </c>
      <c r="H109" s="13" t="str">
        <f>IF(D109="","",IFERROR(VLOOKUP(D109,Projetos!$B$6:$F$200,5,FALSE),0))</f>
        <v/>
      </c>
      <c r="I109" s="13">
        <f t="shared" si="1"/>
        <v>0</v>
      </c>
      <c r="J109" s="14">
        <f>IFERROR(M109/SUMIFS(Jornada!$I$6:$I$300,Jornada!$A$6:$A$300,A109,Jornada!$B$6:$B$300,B109),0)</f>
        <v>0</v>
      </c>
      <c r="K109" s="10" t="str">
        <f>IF(AND(A109="",B109="",D109="",E109="",F109=""),"",IF(OR(A109="",B109="",D109="",F109=""),"INCOMPLETO",IFERROR(IF(OR(NOT(ISNUMBER(A109)),A109&lt;=0,A109&lt;&gt;INT(A109),COUNTIF(Colaboradores!$A$6:$A$200,B109)&lt;&gt;1,C109="",COUNTIF(Projetos!$B$6:$B$200,D109)&lt;&gt;1,NOT(ISNUMBER(F109)),F109&lt;0,NOT(ISNUMBER(H109)),H109&lt;0),"VERIFICAR",IF(COUNTIFS(Jornada!$A$6:$A$300,A109,Jornada!$B$6:$B$300,B109,Jornada!$N$6:$N$300,"OK")&lt;&gt;1,"SEM JORNADA",IF(SUMIFS($M$6:$M$400,$A$6:$A$400,A109,$B$6:$B$400,B109)&gt;SUMIFS(Jornada!$I$6:$I$300,Jornada!$A$6:$A$300,A109,Jornada!$B$6:$B$300,B109)+Configuracoes!$B$8,"EXCEDE JORNADA",IF(ABS(SUMIFS($M$6:$M$400,$A$6:$A$400,A109,$B$6:$B$400,B109)-SUMIFS(Jornada!$I$6:$I$300,Jornada!$A$6:$A$300,A109,Jornada!$B$6:$B$300,B109))&lt;=Configuracoes!$B$8,"OK","PARCIAL")))),"VERIFICAR")))</f>
        <v/>
      </c>
      <c r="L109" s="6"/>
      <c r="M109" s="15">
        <f>IFERROR(IF(AND(ISNUMBER(A109),A109&gt;0,A109=INT(A109),B109&lt;&gt;"",C109&lt;&gt;"",COUNTIF(Colaboradores!$A$6:$A$200,B109)=1,D109&lt;&gt;"",COUNTIF(Projetos!$B$6:$B$200,D109)=1,ISNUMBER(F109),F109&gt;=0,COUNTIFS(Jornada!$A$6:$A$300,A109,Jornada!$B$6:$B$300,B109,Jornada!$N$6:$N$300,"OK")=1),F109,0),0)</f>
        <v>0</v>
      </c>
    </row>
    <row r="110">
      <c r="A110" s="9"/>
      <c r="B110" s="6"/>
      <c r="C110" s="10" t="str">
        <f>IF(B110="","",IFERROR(VLOOKUP(B110,Colaboradores!$A$6:$B$200,2,FALSE),""))</f>
        <v/>
      </c>
      <c r="D110" s="6"/>
      <c r="E110" s="6"/>
      <c r="F110" s="7"/>
      <c r="G110" s="10" t="str">
        <f>IF(D110="","",IFERROR(VLOOKUP(D110,Projetos!$B$6:$F$200,4,FALSE),"N/A"))</f>
        <v/>
      </c>
      <c r="H110" s="13" t="str">
        <f>IF(D110="","",IFERROR(VLOOKUP(D110,Projetos!$B$6:$F$200,5,FALSE),0))</f>
        <v/>
      </c>
      <c r="I110" s="13">
        <f t="shared" si="1"/>
        <v>0</v>
      </c>
      <c r="J110" s="14">
        <f>IFERROR(M110/SUMIFS(Jornada!$I$6:$I$300,Jornada!$A$6:$A$300,A110,Jornada!$B$6:$B$300,B110),0)</f>
        <v>0</v>
      </c>
      <c r="K110" s="10" t="str">
        <f>IF(AND(A110="",B110="",D110="",E110="",F110=""),"",IF(OR(A110="",B110="",D110="",F110=""),"INCOMPLETO",IFERROR(IF(OR(NOT(ISNUMBER(A110)),A110&lt;=0,A110&lt;&gt;INT(A110),COUNTIF(Colaboradores!$A$6:$A$200,B110)&lt;&gt;1,C110="",COUNTIF(Projetos!$B$6:$B$200,D110)&lt;&gt;1,NOT(ISNUMBER(F110)),F110&lt;0,NOT(ISNUMBER(H110)),H110&lt;0),"VERIFICAR",IF(COUNTIFS(Jornada!$A$6:$A$300,A110,Jornada!$B$6:$B$300,B110,Jornada!$N$6:$N$300,"OK")&lt;&gt;1,"SEM JORNADA",IF(SUMIFS($M$6:$M$400,$A$6:$A$400,A110,$B$6:$B$400,B110)&gt;SUMIFS(Jornada!$I$6:$I$300,Jornada!$A$6:$A$300,A110,Jornada!$B$6:$B$300,B110)+Configuracoes!$B$8,"EXCEDE JORNADA",IF(ABS(SUMIFS($M$6:$M$400,$A$6:$A$400,A110,$B$6:$B$400,B110)-SUMIFS(Jornada!$I$6:$I$300,Jornada!$A$6:$A$300,A110,Jornada!$B$6:$B$300,B110))&lt;=Configuracoes!$B$8,"OK","PARCIAL")))),"VERIFICAR")))</f>
        <v/>
      </c>
      <c r="L110" s="6"/>
      <c r="M110" s="15">
        <f>IFERROR(IF(AND(ISNUMBER(A110),A110&gt;0,A110=INT(A110),B110&lt;&gt;"",C110&lt;&gt;"",COUNTIF(Colaboradores!$A$6:$A$200,B110)=1,D110&lt;&gt;"",COUNTIF(Projetos!$B$6:$B$200,D110)=1,ISNUMBER(F110),F110&gt;=0,COUNTIFS(Jornada!$A$6:$A$300,A110,Jornada!$B$6:$B$300,B110,Jornada!$N$6:$N$300,"OK")=1),F110,0),0)</f>
        <v>0</v>
      </c>
    </row>
    <row r="111">
      <c r="A111" s="9"/>
      <c r="B111" s="6"/>
      <c r="C111" s="10" t="str">
        <f>IF(B111="","",IFERROR(VLOOKUP(B111,Colaboradores!$A$6:$B$200,2,FALSE),""))</f>
        <v/>
      </c>
      <c r="D111" s="6"/>
      <c r="E111" s="6"/>
      <c r="F111" s="7"/>
      <c r="G111" s="10" t="str">
        <f>IF(D111="","",IFERROR(VLOOKUP(D111,Projetos!$B$6:$F$200,4,FALSE),"N/A"))</f>
        <v/>
      </c>
      <c r="H111" s="13" t="str">
        <f>IF(D111="","",IFERROR(VLOOKUP(D111,Projetos!$B$6:$F$200,5,FALSE),0))</f>
        <v/>
      </c>
      <c r="I111" s="13">
        <f t="shared" si="1"/>
        <v>0</v>
      </c>
      <c r="J111" s="14">
        <f>IFERROR(M111/SUMIFS(Jornada!$I$6:$I$300,Jornada!$A$6:$A$300,A111,Jornada!$B$6:$B$300,B111),0)</f>
        <v>0</v>
      </c>
      <c r="K111" s="10" t="str">
        <f>IF(AND(A111="",B111="",D111="",E111="",F111=""),"",IF(OR(A111="",B111="",D111="",F111=""),"INCOMPLETO",IFERROR(IF(OR(NOT(ISNUMBER(A111)),A111&lt;=0,A111&lt;&gt;INT(A111),COUNTIF(Colaboradores!$A$6:$A$200,B111)&lt;&gt;1,C111="",COUNTIF(Projetos!$B$6:$B$200,D111)&lt;&gt;1,NOT(ISNUMBER(F111)),F111&lt;0,NOT(ISNUMBER(H111)),H111&lt;0),"VERIFICAR",IF(COUNTIFS(Jornada!$A$6:$A$300,A111,Jornada!$B$6:$B$300,B111,Jornada!$N$6:$N$300,"OK")&lt;&gt;1,"SEM JORNADA",IF(SUMIFS($M$6:$M$400,$A$6:$A$400,A111,$B$6:$B$400,B111)&gt;SUMIFS(Jornada!$I$6:$I$300,Jornada!$A$6:$A$300,A111,Jornada!$B$6:$B$300,B111)+Configuracoes!$B$8,"EXCEDE JORNADA",IF(ABS(SUMIFS($M$6:$M$400,$A$6:$A$400,A111,$B$6:$B$400,B111)-SUMIFS(Jornada!$I$6:$I$300,Jornada!$A$6:$A$300,A111,Jornada!$B$6:$B$300,B111))&lt;=Configuracoes!$B$8,"OK","PARCIAL")))),"VERIFICAR")))</f>
        <v/>
      </c>
      <c r="L111" s="6"/>
      <c r="M111" s="15">
        <f>IFERROR(IF(AND(ISNUMBER(A111),A111&gt;0,A111=INT(A111),B111&lt;&gt;"",C111&lt;&gt;"",COUNTIF(Colaboradores!$A$6:$A$200,B111)=1,D111&lt;&gt;"",COUNTIF(Projetos!$B$6:$B$200,D111)=1,ISNUMBER(F111),F111&gt;=0,COUNTIFS(Jornada!$A$6:$A$300,A111,Jornada!$B$6:$B$300,B111,Jornada!$N$6:$N$300,"OK")=1),F111,0),0)</f>
        <v>0</v>
      </c>
    </row>
    <row r="112">
      <c r="A112" s="9"/>
      <c r="B112" s="6"/>
      <c r="C112" s="10" t="str">
        <f>IF(B112="","",IFERROR(VLOOKUP(B112,Colaboradores!$A$6:$B$200,2,FALSE),""))</f>
        <v/>
      </c>
      <c r="D112" s="6"/>
      <c r="E112" s="6"/>
      <c r="F112" s="7"/>
      <c r="G112" s="10" t="str">
        <f>IF(D112="","",IFERROR(VLOOKUP(D112,Projetos!$B$6:$F$200,4,FALSE),"N/A"))</f>
        <v/>
      </c>
      <c r="H112" s="13" t="str">
        <f>IF(D112="","",IFERROR(VLOOKUP(D112,Projetos!$B$6:$F$200,5,FALSE),0))</f>
        <v/>
      </c>
      <c r="I112" s="13">
        <f t="shared" si="1"/>
        <v>0</v>
      </c>
      <c r="J112" s="14">
        <f>IFERROR(M112/SUMIFS(Jornada!$I$6:$I$300,Jornada!$A$6:$A$300,A112,Jornada!$B$6:$B$300,B112),0)</f>
        <v>0</v>
      </c>
      <c r="K112" s="10" t="str">
        <f>IF(AND(A112="",B112="",D112="",E112="",F112=""),"",IF(OR(A112="",B112="",D112="",F112=""),"INCOMPLETO",IFERROR(IF(OR(NOT(ISNUMBER(A112)),A112&lt;=0,A112&lt;&gt;INT(A112),COUNTIF(Colaboradores!$A$6:$A$200,B112)&lt;&gt;1,C112="",COUNTIF(Projetos!$B$6:$B$200,D112)&lt;&gt;1,NOT(ISNUMBER(F112)),F112&lt;0,NOT(ISNUMBER(H112)),H112&lt;0),"VERIFICAR",IF(COUNTIFS(Jornada!$A$6:$A$300,A112,Jornada!$B$6:$B$300,B112,Jornada!$N$6:$N$300,"OK")&lt;&gt;1,"SEM JORNADA",IF(SUMIFS($M$6:$M$400,$A$6:$A$400,A112,$B$6:$B$400,B112)&gt;SUMIFS(Jornada!$I$6:$I$300,Jornada!$A$6:$A$300,A112,Jornada!$B$6:$B$300,B112)+Configuracoes!$B$8,"EXCEDE JORNADA",IF(ABS(SUMIFS($M$6:$M$400,$A$6:$A$400,A112,$B$6:$B$400,B112)-SUMIFS(Jornada!$I$6:$I$300,Jornada!$A$6:$A$300,A112,Jornada!$B$6:$B$300,B112))&lt;=Configuracoes!$B$8,"OK","PARCIAL")))),"VERIFICAR")))</f>
        <v/>
      </c>
      <c r="L112" s="6"/>
      <c r="M112" s="15">
        <f>IFERROR(IF(AND(ISNUMBER(A112),A112&gt;0,A112=INT(A112),B112&lt;&gt;"",C112&lt;&gt;"",COUNTIF(Colaboradores!$A$6:$A$200,B112)=1,D112&lt;&gt;"",COUNTIF(Projetos!$B$6:$B$200,D112)=1,ISNUMBER(F112),F112&gt;=0,COUNTIFS(Jornada!$A$6:$A$300,A112,Jornada!$B$6:$B$300,B112,Jornada!$N$6:$N$300,"OK")=1),F112,0),0)</f>
        <v>0</v>
      </c>
    </row>
    <row r="113">
      <c r="A113" s="9"/>
      <c r="B113" s="6"/>
      <c r="C113" s="10" t="str">
        <f>IF(B113="","",IFERROR(VLOOKUP(B113,Colaboradores!$A$6:$B$200,2,FALSE),""))</f>
        <v/>
      </c>
      <c r="D113" s="6"/>
      <c r="E113" s="6"/>
      <c r="F113" s="7"/>
      <c r="G113" s="10" t="str">
        <f>IF(D113="","",IFERROR(VLOOKUP(D113,Projetos!$B$6:$F$200,4,FALSE),"N/A"))</f>
        <v/>
      </c>
      <c r="H113" s="13" t="str">
        <f>IF(D113="","",IFERROR(VLOOKUP(D113,Projetos!$B$6:$F$200,5,FALSE),0))</f>
        <v/>
      </c>
      <c r="I113" s="13">
        <f t="shared" si="1"/>
        <v>0</v>
      </c>
      <c r="J113" s="14">
        <f>IFERROR(M113/SUMIFS(Jornada!$I$6:$I$300,Jornada!$A$6:$A$300,A113,Jornada!$B$6:$B$300,B113),0)</f>
        <v>0</v>
      </c>
      <c r="K113" s="10" t="str">
        <f>IF(AND(A113="",B113="",D113="",E113="",F113=""),"",IF(OR(A113="",B113="",D113="",F113=""),"INCOMPLETO",IFERROR(IF(OR(NOT(ISNUMBER(A113)),A113&lt;=0,A113&lt;&gt;INT(A113),COUNTIF(Colaboradores!$A$6:$A$200,B113)&lt;&gt;1,C113="",COUNTIF(Projetos!$B$6:$B$200,D113)&lt;&gt;1,NOT(ISNUMBER(F113)),F113&lt;0,NOT(ISNUMBER(H113)),H113&lt;0),"VERIFICAR",IF(COUNTIFS(Jornada!$A$6:$A$300,A113,Jornada!$B$6:$B$300,B113,Jornada!$N$6:$N$300,"OK")&lt;&gt;1,"SEM JORNADA",IF(SUMIFS($M$6:$M$400,$A$6:$A$400,A113,$B$6:$B$400,B113)&gt;SUMIFS(Jornada!$I$6:$I$300,Jornada!$A$6:$A$300,A113,Jornada!$B$6:$B$300,B113)+Configuracoes!$B$8,"EXCEDE JORNADA",IF(ABS(SUMIFS($M$6:$M$400,$A$6:$A$400,A113,$B$6:$B$400,B113)-SUMIFS(Jornada!$I$6:$I$300,Jornada!$A$6:$A$300,A113,Jornada!$B$6:$B$300,B113))&lt;=Configuracoes!$B$8,"OK","PARCIAL")))),"VERIFICAR")))</f>
        <v/>
      </c>
      <c r="L113" s="6"/>
      <c r="M113" s="15">
        <f>IFERROR(IF(AND(ISNUMBER(A113),A113&gt;0,A113=INT(A113),B113&lt;&gt;"",C113&lt;&gt;"",COUNTIF(Colaboradores!$A$6:$A$200,B113)=1,D113&lt;&gt;"",COUNTIF(Projetos!$B$6:$B$200,D113)=1,ISNUMBER(F113),F113&gt;=0,COUNTIFS(Jornada!$A$6:$A$300,A113,Jornada!$B$6:$B$300,B113,Jornada!$N$6:$N$300,"OK")=1),F113,0),0)</f>
        <v>0</v>
      </c>
    </row>
    <row r="114">
      <c r="A114" s="9"/>
      <c r="B114" s="6"/>
      <c r="C114" s="10" t="str">
        <f>IF(B114="","",IFERROR(VLOOKUP(B114,Colaboradores!$A$6:$B$200,2,FALSE),""))</f>
        <v/>
      </c>
      <c r="D114" s="6"/>
      <c r="E114" s="6"/>
      <c r="F114" s="7"/>
      <c r="G114" s="10" t="str">
        <f>IF(D114="","",IFERROR(VLOOKUP(D114,Projetos!$B$6:$F$200,4,FALSE),"N/A"))</f>
        <v/>
      </c>
      <c r="H114" s="13" t="str">
        <f>IF(D114="","",IFERROR(VLOOKUP(D114,Projetos!$B$6:$F$200,5,FALSE),0))</f>
        <v/>
      </c>
      <c r="I114" s="13">
        <f t="shared" si="1"/>
        <v>0</v>
      </c>
      <c r="J114" s="14">
        <f>IFERROR(M114/SUMIFS(Jornada!$I$6:$I$300,Jornada!$A$6:$A$300,A114,Jornada!$B$6:$B$300,B114),0)</f>
        <v>0</v>
      </c>
      <c r="K114" s="10" t="str">
        <f>IF(AND(A114="",B114="",D114="",E114="",F114=""),"",IF(OR(A114="",B114="",D114="",F114=""),"INCOMPLETO",IFERROR(IF(OR(NOT(ISNUMBER(A114)),A114&lt;=0,A114&lt;&gt;INT(A114),COUNTIF(Colaboradores!$A$6:$A$200,B114)&lt;&gt;1,C114="",COUNTIF(Projetos!$B$6:$B$200,D114)&lt;&gt;1,NOT(ISNUMBER(F114)),F114&lt;0,NOT(ISNUMBER(H114)),H114&lt;0),"VERIFICAR",IF(COUNTIFS(Jornada!$A$6:$A$300,A114,Jornada!$B$6:$B$300,B114,Jornada!$N$6:$N$300,"OK")&lt;&gt;1,"SEM JORNADA",IF(SUMIFS($M$6:$M$400,$A$6:$A$400,A114,$B$6:$B$400,B114)&gt;SUMIFS(Jornada!$I$6:$I$300,Jornada!$A$6:$A$300,A114,Jornada!$B$6:$B$300,B114)+Configuracoes!$B$8,"EXCEDE JORNADA",IF(ABS(SUMIFS($M$6:$M$400,$A$6:$A$400,A114,$B$6:$B$400,B114)-SUMIFS(Jornada!$I$6:$I$300,Jornada!$A$6:$A$300,A114,Jornada!$B$6:$B$300,B114))&lt;=Configuracoes!$B$8,"OK","PARCIAL")))),"VERIFICAR")))</f>
        <v/>
      </c>
      <c r="L114" s="6"/>
      <c r="M114" s="15">
        <f>IFERROR(IF(AND(ISNUMBER(A114),A114&gt;0,A114=INT(A114),B114&lt;&gt;"",C114&lt;&gt;"",COUNTIF(Colaboradores!$A$6:$A$200,B114)=1,D114&lt;&gt;"",COUNTIF(Projetos!$B$6:$B$200,D114)=1,ISNUMBER(F114),F114&gt;=0,COUNTIFS(Jornada!$A$6:$A$300,A114,Jornada!$B$6:$B$300,B114,Jornada!$N$6:$N$300,"OK")=1),F114,0),0)</f>
        <v>0</v>
      </c>
    </row>
    <row r="115">
      <c r="A115" s="9"/>
      <c r="B115" s="6"/>
      <c r="C115" s="10" t="str">
        <f>IF(B115="","",IFERROR(VLOOKUP(B115,Colaboradores!$A$6:$B$200,2,FALSE),""))</f>
        <v/>
      </c>
      <c r="D115" s="6"/>
      <c r="E115" s="6"/>
      <c r="F115" s="7"/>
      <c r="G115" s="10" t="str">
        <f>IF(D115="","",IFERROR(VLOOKUP(D115,Projetos!$B$6:$F$200,4,FALSE),"N/A"))</f>
        <v/>
      </c>
      <c r="H115" s="13" t="str">
        <f>IF(D115="","",IFERROR(VLOOKUP(D115,Projetos!$B$6:$F$200,5,FALSE),0))</f>
        <v/>
      </c>
      <c r="I115" s="13">
        <f t="shared" si="1"/>
        <v>0</v>
      </c>
      <c r="J115" s="14">
        <f>IFERROR(M115/SUMIFS(Jornada!$I$6:$I$300,Jornada!$A$6:$A$300,A115,Jornada!$B$6:$B$300,B115),0)</f>
        <v>0</v>
      </c>
      <c r="K115" s="10" t="str">
        <f>IF(AND(A115="",B115="",D115="",E115="",F115=""),"",IF(OR(A115="",B115="",D115="",F115=""),"INCOMPLETO",IFERROR(IF(OR(NOT(ISNUMBER(A115)),A115&lt;=0,A115&lt;&gt;INT(A115),COUNTIF(Colaboradores!$A$6:$A$200,B115)&lt;&gt;1,C115="",COUNTIF(Projetos!$B$6:$B$200,D115)&lt;&gt;1,NOT(ISNUMBER(F115)),F115&lt;0,NOT(ISNUMBER(H115)),H115&lt;0),"VERIFICAR",IF(COUNTIFS(Jornada!$A$6:$A$300,A115,Jornada!$B$6:$B$300,B115,Jornada!$N$6:$N$300,"OK")&lt;&gt;1,"SEM JORNADA",IF(SUMIFS($M$6:$M$400,$A$6:$A$400,A115,$B$6:$B$400,B115)&gt;SUMIFS(Jornada!$I$6:$I$300,Jornada!$A$6:$A$300,A115,Jornada!$B$6:$B$300,B115)+Configuracoes!$B$8,"EXCEDE JORNADA",IF(ABS(SUMIFS($M$6:$M$400,$A$6:$A$400,A115,$B$6:$B$400,B115)-SUMIFS(Jornada!$I$6:$I$300,Jornada!$A$6:$A$300,A115,Jornada!$B$6:$B$300,B115))&lt;=Configuracoes!$B$8,"OK","PARCIAL")))),"VERIFICAR")))</f>
        <v/>
      </c>
      <c r="L115" s="6"/>
      <c r="M115" s="15">
        <f>IFERROR(IF(AND(ISNUMBER(A115),A115&gt;0,A115=INT(A115),B115&lt;&gt;"",C115&lt;&gt;"",COUNTIF(Colaboradores!$A$6:$A$200,B115)=1,D115&lt;&gt;"",COUNTIF(Projetos!$B$6:$B$200,D115)=1,ISNUMBER(F115),F115&gt;=0,COUNTIFS(Jornada!$A$6:$A$300,A115,Jornada!$B$6:$B$300,B115,Jornada!$N$6:$N$300,"OK")=1),F115,0),0)</f>
        <v>0</v>
      </c>
    </row>
    <row r="116">
      <c r="A116" s="9"/>
      <c r="B116" s="6"/>
      <c r="C116" s="10" t="str">
        <f>IF(B116="","",IFERROR(VLOOKUP(B116,Colaboradores!$A$6:$B$200,2,FALSE),""))</f>
        <v/>
      </c>
      <c r="D116" s="6"/>
      <c r="E116" s="6"/>
      <c r="F116" s="7"/>
      <c r="G116" s="10" t="str">
        <f>IF(D116="","",IFERROR(VLOOKUP(D116,Projetos!$B$6:$F$200,4,FALSE),"N/A"))</f>
        <v/>
      </c>
      <c r="H116" s="13" t="str">
        <f>IF(D116="","",IFERROR(VLOOKUP(D116,Projetos!$B$6:$F$200,5,FALSE),0))</f>
        <v/>
      </c>
      <c r="I116" s="13">
        <f t="shared" si="1"/>
        <v>0</v>
      </c>
      <c r="J116" s="14">
        <f>IFERROR(M116/SUMIFS(Jornada!$I$6:$I$300,Jornada!$A$6:$A$300,A116,Jornada!$B$6:$B$300,B116),0)</f>
        <v>0</v>
      </c>
      <c r="K116" s="10" t="str">
        <f>IF(AND(A116="",B116="",D116="",E116="",F116=""),"",IF(OR(A116="",B116="",D116="",F116=""),"INCOMPLETO",IFERROR(IF(OR(NOT(ISNUMBER(A116)),A116&lt;=0,A116&lt;&gt;INT(A116),COUNTIF(Colaboradores!$A$6:$A$200,B116)&lt;&gt;1,C116="",COUNTIF(Projetos!$B$6:$B$200,D116)&lt;&gt;1,NOT(ISNUMBER(F116)),F116&lt;0,NOT(ISNUMBER(H116)),H116&lt;0),"VERIFICAR",IF(COUNTIFS(Jornada!$A$6:$A$300,A116,Jornada!$B$6:$B$300,B116,Jornada!$N$6:$N$300,"OK")&lt;&gt;1,"SEM JORNADA",IF(SUMIFS($M$6:$M$400,$A$6:$A$400,A116,$B$6:$B$400,B116)&gt;SUMIFS(Jornada!$I$6:$I$300,Jornada!$A$6:$A$300,A116,Jornada!$B$6:$B$300,B116)+Configuracoes!$B$8,"EXCEDE JORNADA",IF(ABS(SUMIFS($M$6:$M$400,$A$6:$A$400,A116,$B$6:$B$400,B116)-SUMIFS(Jornada!$I$6:$I$300,Jornada!$A$6:$A$300,A116,Jornada!$B$6:$B$300,B116))&lt;=Configuracoes!$B$8,"OK","PARCIAL")))),"VERIFICAR")))</f>
        <v/>
      </c>
      <c r="L116" s="6"/>
      <c r="M116" s="15">
        <f>IFERROR(IF(AND(ISNUMBER(A116),A116&gt;0,A116=INT(A116),B116&lt;&gt;"",C116&lt;&gt;"",COUNTIF(Colaboradores!$A$6:$A$200,B116)=1,D116&lt;&gt;"",COUNTIF(Projetos!$B$6:$B$200,D116)=1,ISNUMBER(F116),F116&gt;=0,COUNTIFS(Jornada!$A$6:$A$300,A116,Jornada!$B$6:$B$300,B116,Jornada!$N$6:$N$300,"OK")=1),F116,0),0)</f>
        <v>0</v>
      </c>
    </row>
    <row r="117">
      <c r="A117" s="9"/>
      <c r="B117" s="6"/>
      <c r="C117" s="10" t="str">
        <f>IF(B117="","",IFERROR(VLOOKUP(B117,Colaboradores!$A$6:$B$200,2,FALSE),""))</f>
        <v/>
      </c>
      <c r="D117" s="6"/>
      <c r="E117" s="6"/>
      <c r="F117" s="7"/>
      <c r="G117" s="10" t="str">
        <f>IF(D117="","",IFERROR(VLOOKUP(D117,Projetos!$B$6:$F$200,4,FALSE),"N/A"))</f>
        <v/>
      </c>
      <c r="H117" s="13" t="str">
        <f>IF(D117="","",IFERROR(VLOOKUP(D117,Projetos!$B$6:$F$200,5,FALSE),0))</f>
        <v/>
      </c>
      <c r="I117" s="13">
        <f t="shared" si="1"/>
        <v>0</v>
      </c>
      <c r="J117" s="14">
        <f>IFERROR(M117/SUMIFS(Jornada!$I$6:$I$300,Jornada!$A$6:$A$300,A117,Jornada!$B$6:$B$300,B117),0)</f>
        <v>0</v>
      </c>
      <c r="K117" s="10" t="str">
        <f>IF(AND(A117="",B117="",D117="",E117="",F117=""),"",IF(OR(A117="",B117="",D117="",F117=""),"INCOMPLETO",IFERROR(IF(OR(NOT(ISNUMBER(A117)),A117&lt;=0,A117&lt;&gt;INT(A117),COUNTIF(Colaboradores!$A$6:$A$200,B117)&lt;&gt;1,C117="",COUNTIF(Projetos!$B$6:$B$200,D117)&lt;&gt;1,NOT(ISNUMBER(F117)),F117&lt;0,NOT(ISNUMBER(H117)),H117&lt;0),"VERIFICAR",IF(COUNTIFS(Jornada!$A$6:$A$300,A117,Jornada!$B$6:$B$300,B117,Jornada!$N$6:$N$300,"OK")&lt;&gt;1,"SEM JORNADA",IF(SUMIFS($M$6:$M$400,$A$6:$A$400,A117,$B$6:$B$400,B117)&gt;SUMIFS(Jornada!$I$6:$I$300,Jornada!$A$6:$A$300,A117,Jornada!$B$6:$B$300,B117)+Configuracoes!$B$8,"EXCEDE JORNADA",IF(ABS(SUMIFS($M$6:$M$400,$A$6:$A$400,A117,$B$6:$B$400,B117)-SUMIFS(Jornada!$I$6:$I$300,Jornada!$A$6:$A$300,A117,Jornada!$B$6:$B$300,B117))&lt;=Configuracoes!$B$8,"OK","PARCIAL")))),"VERIFICAR")))</f>
        <v/>
      </c>
      <c r="L117" s="6"/>
      <c r="M117" s="15">
        <f>IFERROR(IF(AND(ISNUMBER(A117),A117&gt;0,A117=INT(A117),B117&lt;&gt;"",C117&lt;&gt;"",COUNTIF(Colaboradores!$A$6:$A$200,B117)=1,D117&lt;&gt;"",COUNTIF(Projetos!$B$6:$B$200,D117)=1,ISNUMBER(F117),F117&gt;=0,COUNTIFS(Jornada!$A$6:$A$300,A117,Jornada!$B$6:$B$300,B117,Jornada!$N$6:$N$300,"OK")=1),F117,0),0)</f>
        <v>0</v>
      </c>
    </row>
    <row r="118">
      <c r="A118" s="9"/>
      <c r="B118" s="6"/>
      <c r="C118" s="10" t="str">
        <f>IF(B118="","",IFERROR(VLOOKUP(B118,Colaboradores!$A$6:$B$200,2,FALSE),""))</f>
        <v/>
      </c>
      <c r="D118" s="6"/>
      <c r="E118" s="6"/>
      <c r="F118" s="7"/>
      <c r="G118" s="10" t="str">
        <f>IF(D118="","",IFERROR(VLOOKUP(D118,Projetos!$B$6:$F$200,4,FALSE),"N/A"))</f>
        <v/>
      </c>
      <c r="H118" s="13" t="str">
        <f>IF(D118="","",IFERROR(VLOOKUP(D118,Projetos!$B$6:$F$200,5,FALSE),0))</f>
        <v/>
      </c>
      <c r="I118" s="13">
        <f t="shared" si="1"/>
        <v>0</v>
      </c>
      <c r="J118" s="14">
        <f>IFERROR(M118/SUMIFS(Jornada!$I$6:$I$300,Jornada!$A$6:$A$300,A118,Jornada!$B$6:$B$300,B118),0)</f>
        <v>0</v>
      </c>
      <c r="K118" s="10" t="str">
        <f>IF(AND(A118="",B118="",D118="",E118="",F118=""),"",IF(OR(A118="",B118="",D118="",F118=""),"INCOMPLETO",IFERROR(IF(OR(NOT(ISNUMBER(A118)),A118&lt;=0,A118&lt;&gt;INT(A118),COUNTIF(Colaboradores!$A$6:$A$200,B118)&lt;&gt;1,C118="",COUNTIF(Projetos!$B$6:$B$200,D118)&lt;&gt;1,NOT(ISNUMBER(F118)),F118&lt;0,NOT(ISNUMBER(H118)),H118&lt;0),"VERIFICAR",IF(COUNTIFS(Jornada!$A$6:$A$300,A118,Jornada!$B$6:$B$300,B118,Jornada!$N$6:$N$300,"OK")&lt;&gt;1,"SEM JORNADA",IF(SUMIFS($M$6:$M$400,$A$6:$A$400,A118,$B$6:$B$400,B118)&gt;SUMIFS(Jornada!$I$6:$I$300,Jornada!$A$6:$A$300,A118,Jornada!$B$6:$B$300,B118)+Configuracoes!$B$8,"EXCEDE JORNADA",IF(ABS(SUMIFS($M$6:$M$400,$A$6:$A$400,A118,$B$6:$B$400,B118)-SUMIFS(Jornada!$I$6:$I$300,Jornada!$A$6:$A$300,A118,Jornada!$B$6:$B$300,B118))&lt;=Configuracoes!$B$8,"OK","PARCIAL")))),"VERIFICAR")))</f>
        <v/>
      </c>
      <c r="L118" s="6"/>
      <c r="M118" s="15">
        <f>IFERROR(IF(AND(ISNUMBER(A118),A118&gt;0,A118=INT(A118),B118&lt;&gt;"",C118&lt;&gt;"",COUNTIF(Colaboradores!$A$6:$A$200,B118)=1,D118&lt;&gt;"",COUNTIF(Projetos!$B$6:$B$200,D118)=1,ISNUMBER(F118),F118&gt;=0,COUNTIFS(Jornada!$A$6:$A$300,A118,Jornada!$B$6:$B$300,B118,Jornada!$N$6:$N$300,"OK")=1),F118,0),0)</f>
        <v>0</v>
      </c>
    </row>
    <row r="119">
      <c r="A119" s="9"/>
      <c r="B119" s="6"/>
      <c r="C119" s="10" t="str">
        <f>IF(B119="","",IFERROR(VLOOKUP(B119,Colaboradores!$A$6:$B$200,2,FALSE),""))</f>
        <v/>
      </c>
      <c r="D119" s="6"/>
      <c r="E119" s="6"/>
      <c r="F119" s="7"/>
      <c r="G119" s="10" t="str">
        <f>IF(D119="","",IFERROR(VLOOKUP(D119,Projetos!$B$6:$F$200,4,FALSE),"N/A"))</f>
        <v/>
      </c>
      <c r="H119" s="13" t="str">
        <f>IF(D119="","",IFERROR(VLOOKUP(D119,Projetos!$B$6:$F$200,5,FALSE),0))</f>
        <v/>
      </c>
      <c r="I119" s="13">
        <f t="shared" si="1"/>
        <v>0</v>
      </c>
      <c r="J119" s="14">
        <f>IFERROR(M119/SUMIFS(Jornada!$I$6:$I$300,Jornada!$A$6:$A$300,A119,Jornada!$B$6:$B$300,B119),0)</f>
        <v>0</v>
      </c>
      <c r="K119" s="10" t="str">
        <f>IF(AND(A119="",B119="",D119="",E119="",F119=""),"",IF(OR(A119="",B119="",D119="",F119=""),"INCOMPLETO",IFERROR(IF(OR(NOT(ISNUMBER(A119)),A119&lt;=0,A119&lt;&gt;INT(A119),COUNTIF(Colaboradores!$A$6:$A$200,B119)&lt;&gt;1,C119="",COUNTIF(Projetos!$B$6:$B$200,D119)&lt;&gt;1,NOT(ISNUMBER(F119)),F119&lt;0,NOT(ISNUMBER(H119)),H119&lt;0),"VERIFICAR",IF(COUNTIFS(Jornada!$A$6:$A$300,A119,Jornada!$B$6:$B$300,B119,Jornada!$N$6:$N$300,"OK")&lt;&gt;1,"SEM JORNADA",IF(SUMIFS($M$6:$M$400,$A$6:$A$400,A119,$B$6:$B$400,B119)&gt;SUMIFS(Jornada!$I$6:$I$300,Jornada!$A$6:$A$300,A119,Jornada!$B$6:$B$300,B119)+Configuracoes!$B$8,"EXCEDE JORNADA",IF(ABS(SUMIFS($M$6:$M$400,$A$6:$A$400,A119,$B$6:$B$400,B119)-SUMIFS(Jornada!$I$6:$I$300,Jornada!$A$6:$A$300,A119,Jornada!$B$6:$B$300,B119))&lt;=Configuracoes!$B$8,"OK","PARCIAL")))),"VERIFICAR")))</f>
        <v/>
      </c>
      <c r="L119" s="6"/>
      <c r="M119" s="15">
        <f>IFERROR(IF(AND(ISNUMBER(A119),A119&gt;0,A119=INT(A119),B119&lt;&gt;"",C119&lt;&gt;"",COUNTIF(Colaboradores!$A$6:$A$200,B119)=1,D119&lt;&gt;"",COUNTIF(Projetos!$B$6:$B$200,D119)=1,ISNUMBER(F119),F119&gt;=0,COUNTIFS(Jornada!$A$6:$A$300,A119,Jornada!$B$6:$B$300,B119,Jornada!$N$6:$N$300,"OK")=1),F119,0),0)</f>
        <v>0</v>
      </c>
    </row>
    <row r="120">
      <c r="A120" s="9"/>
      <c r="B120" s="6"/>
      <c r="C120" s="10" t="str">
        <f>IF(B120="","",IFERROR(VLOOKUP(B120,Colaboradores!$A$6:$B$200,2,FALSE),""))</f>
        <v/>
      </c>
      <c r="D120" s="6"/>
      <c r="E120" s="6"/>
      <c r="F120" s="7"/>
      <c r="G120" s="10" t="str">
        <f>IF(D120="","",IFERROR(VLOOKUP(D120,Projetos!$B$6:$F$200,4,FALSE),"N/A"))</f>
        <v/>
      </c>
      <c r="H120" s="13" t="str">
        <f>IF(D120="","",IFERROR(VLOOKUP(D120,Projetos!$B$6:$F$200,5,FALSE),0))</f>
        <v/>
      </c>
      <c r="I120" s="13">
        <f t="shared" si="1"/>
        <v>0</v>
      </c>
      <c r="J120" s="14">
        <f>IFERROR(M120/SUMIFS(Jornada!$I$6:$I$300,Jornada!$A$6:$A$300,A120,Jornada!$B$6:$B$300,B120),0)</f>
        <v>0</v>
      </c>
      <c r="K120" s="10" t="str">
        <f>IF(AND(A120="",B120="",D120="",E120="",F120=""),"",IF(OR(A120="",B120="",D120="",F120=""),"INCOMPLETO",IFERROR(IF(OR(NOT(ISNUMBER(A120)),A120&lt;=0,A120&lt;&gt;INT(A120),COUNTIF(Colaboradores!$A$6:$A$200,B120)&lt;&gt;1,C120="",COUNTIF(Projetos!$B$6:$B$200,D120)&lt;&gt;1,NOT(ISNUMBER(F120)),F120&lt;0,NOT(ISNUMBER(H120)),H120&lt;0),"VERIFICAR",IF(COUNTIFS(Jornada!$A$6:$A$300,A120,Jornada!$B$6:$B$300,B120,Jornada!$N$6:$N$300,"OK")&lt;&gt;1,"SEM JORNADA",IF(SUMIFS($M$6:$M$400,$A$6:$A$400,A120,$B$6:$B$400,B120)&gt;SUMIFS(Jornada!$I$6:$I$300,Jornada!$A$6:$A$300,A120,Jornada!$B$6:$B$300,B120)+Configuracoes!$B$8,"EXCEDE JORNADA",IF(ABS(SUMIFS($M$6:$M$400,$A$6:$A$400,A120,$B$6:$B$400,B120)-SUMIFS(Jornada!$I$6:$I$300,Jornada!$A$6:$A$300,A120,Jornada!$B$6:$B$300,B120))&lt;=Configuracoes!$B$8,"OK","PARCIAL")))),"VERIFICAR")))</f>
        <v/>
      </c>
      <c r="L120" s="6"/>
      <c r="M120" s="15">
        <f>IFERROR(IF(AND(ISNUMBER(A120),A120&gt;0,A120=INT(A120),B120&lt;&gt;"",C120&lt;&gt;"",COUNTIF(Colaboradores!$A$6:$A$200,B120)=1,D120&lt;&gt;"",COUNTIF(Projetos!$B$6:$B$200,D120)=1,ISNUMBER(F120),F120&gt;=0,COUNTIFS(Jornada!$A$6:$A$300,A120,Jornada!$B$6:$B$300,B120,Jornada!$N$6:$N$300,"OK")=1),F120,0),0)</f>
        <v>0</v>
      </c>
    </row>
    <row r="121">
      <c r="A121" s="9"/>
      <c r="B121" s="6"/>
      <c r="C121" s="10" t="str">
        <f>IF(B121="","",IFERROR(VLOOKUP(B121,Colaboradores!$A$6:$B$200,2,FALSE),""))</f>
        <v/>
      </c>
      <c r="D121" s="6"/>
      <c r="E121" s="6"/>
      <c r="F121" s="7"/>
      <c r="G121" s="10" t="str">
        <f>IF(D121="","",IFERROR(VLOOKUP(D121,Projetos!$B$6:$F$200,4,FALSE),"N/A"))</f>
        <v/>
      </c>
      <c r="H121" s="13" t="str">
        <f>IF(D121="","",IFERROR(VLOOKUP(D121,Projetos!$B$6:$F$200,5,FALSE),0))</f>
        <v/>
      </c>
      <c r="I121" s="13">
        <f t="shared" si="1"/>
        <v>0</v>
      </c>
      <c r="J121" s="14">
        <f>IFERROR(M121/SUMIFS(Jornada!$I$6:$I$300,Jornada!$A$6:$A$300,A121,Jornada!$B$6:$B$300,B121),0)</f>
        <v>0</v>
      </c>
      <c r="K121" s="10" t="str">
        <f>IF(AND(A121="",B121="",D121="",E121="",F121=""),"",IF(OR(A121="",B121="",D121="",F121=""),"INCOMPLETO",IFERROR(IF(OR(NOT(ISNUMBER(A121)),A121&lt;=0,A121&lt;&gt;INT(A121),COUNTIF(Colaboradores!$A$6:$A$200,B121)&lt;&gt;1,C121="",COUNTIF(Projetos!$B$6:$B$200,D121)&lt;&gt;1,NOT(ISNUMBER(F121)),F121&lt;0,NOT(ISNUMBER(H121)),H121&lt;0),"VERIFICAR",IF(COUNTIFS(Jornada!$A$6:$A$300,A121,Jornada!$B$6:$B$300,B121,Jornada!$N$6:$N$300,"OK")&lt;&gt;1,"SEM JORNADA",IF(SUMIFS($M$6:$M$400,$A$6:$A$400,A121,$B$6:$B$400,B121)&gt;SUMIFS(Jornada!$I$6:$I$300,Jornada!$A$6:$A$300,A121,Jornada!$B$6:$B$300,B121)+Configuracoes!$B$8,"EXCEDE JORNADA",IF(ABS(SUMIFS($M$6:$M$400,$A$6:$A$400,A121,$B$6:$B$400,B121)-SUMIFS(Jornada!$I$6:$I$300,Jornada!$A$6:$A$300,A121,Jornada!$B$6:$B$300,B121))&lt;=Configuracoes!$B$8,"OK","PARCIAL")))),"VERIFICAR")))</f>
        <v/>
      </c>
      <c r="L121" s="6"/>
      <c r="M121" s="15">
        <f>IFERROR(IF(AND(ISNUMBER(A121),A121&gt;0,A121=INT(A121),B121&lt;&gt;"",C121&lt;&gt;"",COUNTIF(Colaboradores!$A$6:$A$200,B121)=1,D121&lt;&gt;"",COUNTIF(Projetos!$B$6:$B$200,D121)=1,ISNUMBER(F121),F121&gt;=0,COUNTIFS(Jornada!$A$6:$A$300,A121,Jornada!$B$6:$B$300,B121,Jornada!$N$6:$N$300,"OK")=1),F121,0),0)</f>
        <v>0</v>
      </c>
    </row>
    <row r="122">
      <c r="A122" s="9"/>
      <c r="B122" s="6"/>
      <c r="C122" s="10" t="str">
        <f>IF(B122="","",IFERROR(VLOOKUP(B122,Colaboradores!$A$6:$B$200,2,FALSE),""))</f>
        <v/>
      </c>
      <c r="D122" s="6"/>
      <c r="E122" s="6"/>
      <c r="F122" s="7"/>
      <c r="G122" s="10" t="str">
        <f>IF(D122="","",IFERROR(VLOOKUP(D122,Projetos!$B$6:$F$200,4,FALSE),"N/A"))</f>
        <v/>
      </c>
      <c r="H122" s="13" t="str">
        <f>IF(D122="","",IFERROR(VLOOKUP(D122,Projetos!$B$6:$F$200,5,FALSE),0))</f>
        <v/>
      </c>
      <c r="I122" s="13">
        <f t="shared" si="1"/>
        <v>0</v>
      </c>
      <c r="J122" s="14">
        <f>IFERROR(M122/SUMIFS(Jornada!$I$6:$I$300,Jornada!$A$6:$A$300,A122,Jornada!$B$6:$B$300,B122),0)</f>
        <v>0</v>
      </c>
      <c r="K122" s="10" t="str">
        <f>IF(AND(A122="",B122="",D122="",E122="",F122=""),"",IF(OR(A122="",B122="",D122="",F122=""),"INCOMPLETO",IFERROR(IF(OR(NOT(ISNUMBER(A122)),A122&lt;=0,A122&lt;&gt;INT(A122),COUNTIF(Colaboradores!$A$6:$A$200,B122)&lt;&gt;1,C122="",COUNTIF(Projetos!$B$6:$B$200,D122)&lt;&gt;1,NOT(ISNUMBER(F122)),F122&lt;0,NOT(ISNUMBER(H122)),H122&lt;0),"VERIFICAR",IF(COUNTIFS(Jornada!$A$6:$A$300,A122,Jornada!$B$6:$B$300,B122,Jornada!$N$6:$N$300,"OK")&lt;&gt;1,"SEM JORNADA",IF(SUMIFS($M$6:$M$400,$A$6:$A$400,A122,$B$6:$B$400,B122)&gt;SUMIFS(Jornada!$I$6:$I$300,Jornada!$A$6:$A$300,A122,Jornada!$B$6:$B$300,B122)+Configuracoes!$B$8,"EXCEDE JORNADA",IF(ABS(SUMIFS($M$6:$M$400,$A$6:$A$400,A122,$B$6:$B$400,B122)-SUMIFS(Jornada!$I$6:$I$300,Jornada!$A$6:$A$300,A122,Jornada!$B$6:$B$300,B122))&lt;=Configuracoes!$B$8,"OK","PARCIAL")))),"VERIFICAR")))</f>
        <v/>
      </c>
      <c r="L122" s="6"/>
      <c r="M122" s="15">
        <f>IFERROR(IF(AND(ISNUMBER(A122),A122&gt;0,A122=INT(A122),B122&lt;&gt;"",C122&lt;&gt;"",COUNTIF(Colaboradores!$A$6:$A$200,B122)=1,D122&lt;&gt;"",COUNTIF(Projetos!$B$6:$B$200,D122)=1,ISNUMBER(F122),F122&gt;=0,COUNTIFS(Jornada!$A$6:$A$300,A122,Jornada!$B$6:$B$300,B122,Jornada!$N$6:$N$300,"OK")=1),F122,0),0)</f>
        <v>0</v>
      </c>
    </row>
    <row r="123">
      <c r="A123" s="9"/>
      <c r="B123" s="6"/>
      <c r="C123" s="10" t="str">
        <f>IF(B123="","",IFERROR(VLOOKUP(B123,Colaboradores!$A$6:$B$200,2,FALSE),""))</f>
        <v/>
      </c>
      <c r="D123" s="6"/>
      <c r="E123" s="6"/>
      <c r="F123" s="7"/>
      <c r="G123" s="10" t="str">
        <f>IF(D123="","",IFERROR(VLOOKUP(D123,Projetos!$B$6:$F$200,4,FALSE),"N/A"))</f>
        <v/>
      </c>
      <c r="H123" s="13" t="str">
        <f>IF(D123="","",IFERROR(VLOOKUP(D123,Projetos!$B$6:$F$200,5,FALSE),0))</f>
        <v/>
      </c>
      <c r="I123" s="13">
        <f t="shared" si="1"/>
        <v>0</v>
      </c>
      <c r="J123" s="14">
        <f>IFERROR(M123/SUMIFS(Jornada!$I$6:$I$300,Jornada!$A$6:$A$300,A123,Jornada!$B$6:$B$300,B123),0)</f>
        <v>0</v>
      </c>
      <c r="K123" s="10" t="str">
        <f>IF(AND(A123="",B123="",D123="",E123="",F123=""),"",IF(OR(A123="",B123="",D123="",F123=""),"INCOMPLETO",IFERROR(IF(OR(NOT(ISNUMBER(A123)),A123&lt;=0,A123&lt;&gt;INT(A123),COUNTIF(Colaboradores!$A$6:$A$200,B123)&lt;&gt;1,C123="",COUNTIF(Projetos!$B$6:$B$200,D123)&lt;&gt;1,NOT(ISNUMBER(F123)),F123&lt;0,NOT(ISNUMBER(H123)),H123&lt;0),"VERIFICAR",IF(COUNTIFS(Jornada!$A$6:$A$300,A123,Jornada!$B$6:$B$300,B123,Jornada!$N$6:$N$300,"OK")&lt;&gt;1,"SEM JORNADA",IF(SUMIFS($M$6:$M$400,$A$6:$A$400,A123,$B$6:$B$400,B123)&gt;SUMIFS(Jornada!$I$6:$I$300,Jornada!$A$6:$A$300,A123,Jornada!$B$6:$B$300,B123)+Configuracoes!$B$8,"EXCEDE JORNADA",IF(ABS(SUMIFS($M$6:$M$400,$A$6:$A$400,A123,$B$6:$B$400,B123)-SUMIFS(Jornada!$I$6:$I$300,Jornada!$A$6:$A$300,A123,Jornada!$B$6:$B$300,B123))&lt;=Configuracoes!$B$8,"OK","PARCIAL")))),"VERIFICAR")))</f>
        <v/>
      </c>
      <c r="L123" s="6"/>
      <c r="M123" s="15">
        <f>IFERROR(IF(AND(ISNUMBER(A123),A123&gt;0,A123=INT(A123),B123&lt;&gt;"",C123&lt;&gt;"",COUNTIF(Colaboradores!$A$6:$A$200,B123)=1,D123&lt;&gt;"",COUNTIF(Projetos!$B$6:$B$200,D123)=1,ISNUMBER(F123),F123&gt;=0,COUNTIFS(Jornada!$A$6:$A$300,A123,Jornada!$B$6:$B$300,B123,Jornada!$N$6:$N$300,"OK")=1),F123,0),0)</f>
        <v>0</v>
      </c>
    </row>
    <row r="124">
      <c r="A124" s="9"/>
      <c r="B124" s="6"/>
      <c r="C124" s="10" t="str">
        <f>IF(B124="","",IFERROR(VLOOKUP(B124,Colaboradores!$A$6:$B$200,2,FALSE),""))</f>
        <v/>
      </c>
      <c r="D124" s="6"/>
      <c r="E124" s="6"/>
      <c r="F124" s="7"/>
      <c r="G124" s="10" t="str">
        <f>IF(D124="","",IFERROR(VLOOKUP(D124,Projetos!$B$6:$F$200,4,FALSE),"N/A"))</f>
        <v/>
      </c>
      <c r="H124" s="13" t="str">
        <f>IF(D124="","",IFERROR(VLOOKUP(D124,Projetos!$B$6:$F$200,5,FALSE),0))</f>
        <v/>
      </c>
      <c r="I124" s="13">
        <f t="shared" si="1"/>
        <v>0</v>
      </c>
      <c r="J124" s="14">
        <f>IFERROR(M124/SUMIFS(Jornada!$I$6:$I$300,Jornada!$A$6:$A$300,A124,Jornada!$B$6:$B$300,B124),0)</f>
        <v>0</v>
      </c>
      <c r="K124" s="10" t="str">
        <f>IF(AND(A124="",B124="",D124="",E124="",F124=""),"",IF(OR(A124="",B124="",D124="",F124=""),"INCOMPLETO",IFERROR(IF(OR(NOT(ISNUMBER(A124)),A124&lt;=0,A124&lt;&gt;INT(A124),COUNTIF(Colaboradores!$A$6:$A$200,B124)&lt;&gt;1,C124="",COUNTIF(Projetos!$B$6:$B$200,D124)&lt;&gt;1,NOT(ISNUMBER(F124)),F124&lt;0,NOT(ISNUMBER(H124)),H124&lt;0),"VERIFICAR",IF(COUNTIFS(Jornada!$A$6:$A$300,A124,Jornada!$B$6:$B$300,B124,Jornada!$N$6:$N$300,"OK")&lt;&gt;1,"SEM JORNADA",IF(SUMIFS($M$6:$M$400,$A$6:$A$400,A124,$B$6:$B$400,B124)&gt;SUMIFS(Jornada!$I$6:$I$300,Jornada!$A$6:$A$300,A124,Jornada!$B$6:$B$300,B124)+Configuracoes!$B$8,"EXCEDE JORNADA",IF(ABS(SUMIFS($M$6:$M$400,$A$6:$A$400,A124,$B$6:$B$400,B124)-SUMIFS(Jornada!$I$6:$I$300,Jornada!$A$6:$A$300,A124,Jornada!$B$6:$B$300,B124))&lt;=Configuracoes!$B$8,"OK","PARCIAL")))),"VERIFICAR")))</f>
        <v/>
      </c>
      <c r="L124" s="6"/>
      <c r="M124" s="15">
        <f>IFERROR(IF(AND(ISNUMBER(A124),A124&gt;0,A124=INT(A124),B124&lt;&gt;"",C124&lt;&gt;"",COUNTIF(Colaboradores!$A$6:$A$200,B124)=1,D124&lt;&gt;"",COUNTIF(Projetos!$B$6:$B$200,D124)=1,ISNUMBER(F124),F124&gt;=0,COUNTIFS(Jornada!$A$6:$A$300,A124,Jornada!$B$6:$B$300,B124,Jornada!$N$6:$N$300,"OK")=1),F124,0),0)</f>
        <v>0</v>
      </c>
    </row>
    <row r="125">
      <c r="A125" s="9"/>
      <c r="B125" s="6"/>
      <c r="C125" s="10" t="str">
        <f>IF(B125="","",IFERROR(VLOOKUP(B125,Colaboradores!$A$6:$B$200,2,FALSE),""))</f>
        <v/>
      </c>
      <c r="D125" s="6"/>
      <c r="E125" s="6"/>
      <c r="F125" s="7"/>
      <c r="G125" s="10" t="str">
        <f>IF(D125="","",IFERROR(VLOOKUP(D125,Projetos!$B$6:$F$200,4,FALSE),"N/A"))</f>
        <v/>
      </c>
      <c r="H125" s="13" t="str">
        <f>IF(D125="","",IFERROR(VLOOKUP(D125,Projetos!$B$6:$F$200,5,FALSE),0))</f>
        <v/>
      </c>
      <c r="I125" s="13">
        <f t="shared" si="1"/>
        <v>0</v>
      </c>
      <c r="J125" s="14">
        <f>IFERROR(M125/SUMIFS(Jornada!$I$6:$I$300,Jornada!$A$6:$A$300,A125,Jornada!$B$6:$B$300,B125),0)</f>
        <v>0</v>
      </c>
      <c r="K125" s="10" t="str">
        <f>IF(AND(A125="",B125="",D125="",E125="",F125=""),"",IF(OR(A125="",B125="",D125="",F125=""),"INCOMPLETO",IFERROR(IF(OR(NOT(ISNUMBER(A125)),A125&lt;=0,A125&lt;&gt;INT(A125),COUNTIF(Colaboradores!$A$6:$A$200,B125)&lt;&gt;1,C125="",COUNTIF(Projetos!$B$6:$B$200,D125)&lt;&gt;1,NOT(ISNUMBER(F125)),F125&lt;0,NOT(ISNUMBER(H125)),H125&lt;0),"VERIFICAR",IF(COUNTIFS(Jornada!$A$6:$A$300,A125,Jornada!$B$6:$B$300,B125,Jornada!$N$6:$N$300,"OK")&lt;&gt;1,"SEM JORNADA",IF(SUMIFS($M$6:$M$400,$A$6:$A$400,A125,$B$6:$B$400,B125)&gt;SUMIFS(Jornada!$I$6:$I$300,Jornada!$A$6:$A$300,A125,Jornada!$B$6:$B$300,B125)+Configuracoes!$B$8,"EXCEDE JORNADA",IF(ABS(SUMIFS($M$6:$M$400,$A$6:$A$400,A125,$B$6:$B$400,B125)-SUMIFS(Jornada!$I$6:$I$300,Jornada!$A$6:$A$300,A125,Jornada!$B$6:$B$300,B125))&lt;=Configuracoes!$B$8,"OK","PARCIAL")))),"VERIFICAR")))</f>
        <v/>
      </c>
      <c r="L125" s="6"/>
      <c r="M125" s="15">
        <f>IFERROR(IF(AND(ISNUMBER(A125),A125&gt;0,A125=INT(A125),B125&lt;&gt;"",C125&lt;&gt;"",COUNTIF(Colaboradores!$A$6:$A$200,B125)=1,D125&lt;&gt;"",COUNTIF(Projetos!$B$6:$B$200,D125)=1,ISNUMBER(F125),F125&gt;=0,COUNTIFS(Jornada!$A$6:$A$300,A125,Jornada!$B$6:$B$300,B125,Jornada!$N$6:$N$300,"OK")=1),F125,0),0)</f>
        <v>0</v>
      </c>
    </row>
    <row r="126">
      <c r="A126" s="9"/>
      <c r="B126" s="6"/>
      <c r="C126" s="10" t="str">
        <f>IF(B126="","",IFERROR(VLOOKUP(B126,Colaboradores!$A$6:$B$200,2,FALSE),""))</f>
        <v/>
      </c>
      <c r="D126" s="6"/>
      <c r="E126" s="6"/>
      <c r="F126" s="7"/>
      <c r="G126" s="10" t="str">
        <f>IF(D126="","",IFERROR(VLOOKUP(D126,Projetos!$B$6:$F$200,4,FALSE),"N/A"))</f>
        <v/>
      </c>
      <c r="H126" s="13" t="str">
        <f>IF(D126="","",IFERROR(VLOOKUP(D126,Projetos!$B$6:$F$200,5,FALSE),0))</f>
        <v/>
      </c>
      <c r="I126" s="13">
        <f t="shared" si="1"/>
        <v>0</v>
      </c>
      <c r="J126" s="14">
        <f>IFERROR(M126/SUMIFS(Jornada!$I$6:$I$300,Jornada!$A$6:$A$300,A126,Jornada!$B$6:$B$300,B126),0)</f>
        <v>0</v>
      </c>
      <c r="K126" s="10" t="str">
        <f>IF(AND(A126="",B126="",D126="",E126="",F126=""),"",IF(OR(A126="",B126="",D126="",F126=""),"INCOMPLETO",IFERROR(IF(OR(NOT(ISNUMBER(A126)),A126&lt;=0,A126&lt;&gt;INT(A126),COUNTIF(Colaboradores!$A$6:$A$200,B126)&lt;&gt;1,C126="",COUNTIF(Projetos!$B$6:$B$200,D126)&lt;&gt;1,NOT(ISNUMBER(F126)),F126&lt;0,NOT(ISNUMBER(H126)),H126&lt;0),"VERIFICAR",IF(COUNTIFS(Jornada!$A$6:$A$300,A126,Jornada!$B$6:$B$300,B126,Jornada!$N$6:$N$300,"OK")&lt;&gt;1,"SEM JORNADA",IF(SUMIFS($M$6:$M$400,$A$6:$A$400,A126,$B$6:$B$400,B126)&gt;SUMIFS(Jornada!$I$6:$I$300,Jornada!$A$6:$A$300,A126,Jornada!$B$6:$B$300,B126)+Configuracoes!$B$8,"EXCEDE JORNADA",IF(ABS(SUMIFS($M$6:$M$400,$A$6:$A$400,A126,$B$6:$B$400,B126)-SUMIFS(Jornada!$I$6:$I$300,Jornada!$A$6:$A$300,A126,Jornada!$B$6:$B$300,B126))&lt;=Configuracoes!$B$8,"OK","PARCIAL")))),"VERIFICAR")))</f>
        <v/>
      </c>
      <c r="L126" s="6"/>
      <c r="M126" s="15">
        <f>IFERROR(IF(AND(ISNUMBER(A126),A126&gt;0,A126=INT(A126),B126&lt;&gt;"",C126&lt;&gt;"",COUNTIF(Colaboradores!$A$6:$A$200,B126)=1,D126&lt;&gt;"",COUNTIF(Projetos!$B$6:$B$200,D126)=1,ISNUMBER(F126),F126&gt;=0,COUNTIFS(Jornada!$A$6:$A$300,A126,Jornada!$B$6:$B$300,B126,Jornada!$N$6:$N$300,"OK")=1),F126,0),0)</f>
        <v>0</v>
      </c>
    </row>
    <row r="127">
      <c r="A127" s="9"/>
      <c r="B127" s="6"/>
      <c r="C127" s="10" t="str">
        <f>IF(B127="","",IFERROR(VLOOKUP(B127,Colaboradores!$A$6:$B$200,2,FALSE),""))</f>
        <v/>
      </c>
      <c r="D127" s="6"/>
      <c r="E127" s="6"/>
      <c r="F127" s="7"/>
      <c r="G127" s="10" t="str">
        <f>IF(D127="","",IFERROR(VLOOKUP(D127,Projetos!$B$6:$F$200,4,FALSE),"N/A"))</f>
        <v/>
      </c>
      <c r="H127" s="13" t="str">
        <f>IF(D127="","",IFERROR(VLOOKUP(D127,Projetos!$B$6:$F$200,5,FALSE),0))</f>
        <v/>
      </c>
      <c r="I127" s="13">
        <f t="shared" si="1"/>
        <v>0</v>
      </c>
      <c r="J127" s="14">
        <f>IFERROR(M127/SUMIFS(Jornada!$I$6:$I$300,Jornada!$A$6:$A$300,A127,Jornada!$B$6:$B$300,B127),0)</f>
        <v>0</v>
      </c>
      <c r="K127" s="10" t="str">
        <f>IF(AND(A127="",B127="",D127="",E127="",F127=""),"",IF(OR(A127="",B127="",D127="",F127=""),"INCOMPLETO",IFERROR(IF(OR(NOT(ISNUMBER(A127)),A127&lt;=0,A127&lt;&gt;INT(A127),COUNTIF(Colaboradores!$A$6:$A$200,B127)&lt;&gt;1,C127="",COUNTIF(Projetos!$B$6:$B$200,D127)&lt;&gt;1,NOT(ISNUMBER(F127)),F127&lt;0,NOT(ISNUMBER(H127)),H127&lt;0),"VERIFICAR",IF(COUNTIFS(Jornada!$A$6:$A$300,A127,Jornada!$B$6:$B$300,B127,Jornada!$N$6:$N$300,"OK")&lt;&gt;1,"SEM JORNADA",IF(SUMIFS($M$6:$M$400,$A$6:$A$400,A127,$B$6:$B$400,B127)&gt;SUMIFS(Jornada!$I$6:$I$300,Jornada!$A$6:$A$300,A127,Jornada!$B$6:$B$300,B127)+Configuracoes!$B$8,"EXCEDE JORNADA",IF(ABS(SUMIFS($M$6:$M$400,$A$6:$A$400,A127,$B$6:$B$400,B127)-SUMIFS(Jornada!$I$6:$I$300,Jornada!$A$6:$A$300,A127,Jornada!$B$6:$B$300,B127))&lt;=Configuracoes!$B$8,"OK","PARCIAL")))),"VERIFICAR")))</f>
        <v/>
      </c>
      <c r="L127" s="6"/>
      <c r="M127" s="15">
        <f>IFERROR(IF(AND(ISNUMBER(A127),A127&gt;0,A127=INT(A127),B127&lt;&gt;"",C127&lt;&gt;"",COUNTIF(Colaboradores!$A$6:$A$200,B127)=1,D127&lt;&gt;"",COUNTIF(Projetos!$B$6:$B$200,D127)=1,ISNUMBER(F127),F127&gt;=0,COUNTIFS(Jornada!$A$6:$A$300,A127,Jornada!$B$6:$B$300,B127,Jornada!$N$6:$N$300,"OK")=1),F127,0),0)</f>
        <v>0</v>
      </c>
    </row>
    <row r="128">
      <c r="A128" s="9"/>
      <c r="B128" s="6"/>
      <c r="C128" s="10" t="str">
        <f>IF(B128="","",IFERROR(VLOOKUP(B128,Colaboradores!$A$6:$B$200,2,FALSE),""))</f>
        <v/>
      </c>
      <c r="D128" s="6"/>
      <c r="E128" s="6"/>
      <c r="F128" s="7"/>
      <c r="G128" s="10" t="str">
        <f>IF(D128="","",IFERROR(VLOOKUP(D128,Projetos!$B$6:$F$200,4,FALSE),"N/A"))</f>
        <v/>
      </c>
      <c r="H128" s="13" t="str">
        <f>IF(D128="","",IFERROR(VLOOKUP(D128,Projetos!$B$6:$F$200,5,FALSE),0))</f>
        <v/>
      </c>
      <c r="I128" s="13">
        <f t="shared" si="1"/>
        <v>0</v>
      </c>
      <c r="J128" s="14">
        <f>IFERROR(M128/SUMIFS(Jornada!$I$6:$I$300,Jornada!$A$6:$A$300,A128,Jornada!$B$6:$B$300,B128),0)</f>
        <v>0</v>
      </c>
      <c r="K128" s="10" t="str">
        <f>IF(AND(A128="",B128="",D128="",E128="",F128=""),"",IF(OR(A128="",B128="",D128="",F128=""),"INCOMPLETO",IFERROR(IF(OR(NOT(ISNUMBER(A128)),A128&lt;=0,A128&lt;&gt;INT(A128),COUNTIF(Colaboradores!$A$6:$A$200,B128)&lt;&gt;1,C128="",COUNTIF(Projetos!$B$6:$B$200,D128)&lt;&gt;1,NOT(ISNUMBER(F128)),F128&lt;0,NOT(ISNUMBER(H128)),H128&lt;0),"VERIFICAR",IF(COUNTIFS(Jornada!$A$6:$A$300,A128,Jornada!$B$6:$B$300,B128,Jornada!$N$6:$N$300,"OK")&lt;&gt;1,"SEM JORNADA",IF(SUMIFS($M$6:$M$400,$A$6:$A$400,A128,$B$6:$B$400,B128)&gt;SUMIFS(Jornada!$I$6:$I$300,Jornada!$A$6:$A$300,A128,Jornada!$B$6:$B$300,B128)+Configuracoes!$B$8,"EXCEDE JORNADA",IF(ABS(SUMIFS($M$6:$M$400,$A$6:$A$400,A128,$B$6:$B$400,B128)-SUMIFS(Jornada!$I$6:$I$300,Jornada!$A$6:$A$300,A128,Jornada!$B$6:$B$300,B128))&lt;=Configuracoes!$B$8,"OK","PARCIAL")))),"VERIFICAR")))</f>
        <v/>
      </c>
      <c r="L128" s="6"/>
      <c r="M128" s="15">
        <f>IFERROR(IF(AND(ISNUMBER(A128),A128&gt;0,A128=INT(A128),B128&lt;&gt;"",C128&lt;&gt;"",COUNTIF(Colaboradores!$A$6:$A$200,B128)=1,D128&lt;&gt;"",COUNTIF(Projetos!$B$6:$B$200,D128)=1,ISNUMBER(F128),F128&gt;=0,COUNTIFS(Jornada!$A$6:$A$300,A128,Jornada!$B$6:$B$300,B128,Jornada!$N$6:$N$300,"OK")=1),F128,0),0)</f>
        <v>0</v>
      </c>
    </row>
    <row r="129">
      <c r="A129" s="9"/>
      <c r="B129" s="6"/>
      <c r="C129" s="10" t="str">
        <f>IF(B129="","",IFERROR(VLOOKUP(B129,Colaboradores!$A$6:$B$200,2,FALSE),""))</f>
        <v/>
      </c>
      <c r="D129" s="6"/>
      <c r="E129" s="6"/>
      <c r="F129" s="7"/>
      <c r="G129" s="10" t="str">
        <f>IF(D129="","",IFERROR(VLOOKUP(D129,Projetos!$B$6:$F$200,4,FALSE),"N/A"))</f>
        <v/>
      </c>
      <c r="H129" s="13" t="str">
        <f>IF(D129="","",IFERROR(VLOOKUP(D129,Projetos!$B$6:$F$200,5,FALSE),0))</f>
        <v/>
      </c>
      <c r="I129" s="13">
        <f t="shared" si="1"/>
        <v>0</v>
      </c>
      <c r="J129" s="14">
        <f>IFERROR(M129/SUMIFS(Jornada!$I$6:$I$300,Jornada!$A$6:$A$300,A129,Jornada!$B$6:$B$300,B129),0)</f>
        <v>0</v>
      </c>
      <c r="K129" s="10" t="str">
        <f>IF(AND(A129="",B129="",D129="",E129="",F129=""),"",IF(OR(A129="",B129="",D129="",F129=""),"INCOMPLETO",IFERROR(IF(OR(NOT(ISNUMBER(A129)),A129&lt;=0,A129&lt;&gt;INT(A129),COUNTIF(Colaboradores!$A$6:$A$200,B129)&lt;&gt;1,C129="",COUNTIF(Projetos!$B$6:$B$200,D129)&lt;&gt;1,NOT(ISNUMBER(F129)),F129&lt;0,NOT(ISNUMBER(H129)),H129&lt;0),"VERIFICAR",IF(COUNTIFS(Jornada!$A$6:$A$300,A129,Jornada!$B$6:$B$300,B129,Jornada!$N$6:$N$300,"OK")&lt;&gt;1,"SEM JORNADA",IF(SUMIFS($M$6:$M$400,$A$6:$A$400,A129,$B$6:$B$400,B129)&gt;SUMIFS(Jornada!$I$6:$I$300,Jornada!$A$6:$A$300,A129,Jornada!$B$6:$B$300,B129)+Configuracoes!$B$8,"EXCEDE JORNADA",IF(ABS(SUMIFS($M$6:$M$400,$A$6:$A$400,A129,$B$6:$B$400,B129)-SUMIFS(Jornada!$I$6:$I$300,Jornada!$A$6:$A$300,A129,Jornada!$B$6:$B$300,B129))&lt;=Configuracoes!$B$8,"OK","PARCIAL")))),"VERIFICAR")))</f>
        <v/>
      </c>
      <c r="L129" s="6"/>
      <c r="M129" s="15">
        <f>IFERROR(IF(AND(ISNUMBER(A129),A129&gt;0,A129=INT(A129),B129&lt;&gt;"",C129&lt;&gt;"",COUNTIF(Colaboradores!$A$6:$A$200,B129)=1,D129&lt;&gt;"",COUNTIF(Projetos!$B$6:$B$200,D129)=1,ISNUMBER(F129),F129&gt;=0,COUNTIFS(Jornada!$A$6:$A$300,A129,Jornada!$B$6:$B$300,B129,Jornada!$N$6:$N$300,"OK")=1),F129,0),0)</f>
        <v>0</v>
      </c>
    </row>
    <row r="130">
      <c r="A130" s="9"/>
      <c r="B130" s="6"/>
      <c r="C130" s="10" t="str">
        <f>IF(B130="","",IFERROR(VLOOKUP(B130,Colaboradores!$A$6:$B$200,2,FALSE),""))</f>
        <v/>
      </c>
      <c r="D130" s="6"/>
      <c r="E130" s="6"/>
      <c r="F130" s="7"/>
      <c r="G130" s="10" t="str">
        <f>IF(D130="","",IFERROR(VLOOKUP(D130,Projetos!$B$6:$F$200,4,FALSE),"N/A"))</f>
        <v/>
      </c>
      <c r="H130" s="13" t="str">
        <f>IF(D130="","",IFERROR(VLOOKUP(D130,Projetos!$B$6:$F$200,5,FALSE),0))</f>
        <v/>
      </c>
      <c r="I130" s="13">
        <f t="shared" si="1"/>
        <v>0</v>
      </c>
      <c r="J130" s="14">
        <f>IFERROR(M130/SUMIFS(Jornada!$I$6:$I$300,Jornada!$A$6:$A$300,A130,Jornada!$B$6:$B$300,B130),0)</f>
        <v>0</v>
      </c>
      <c r="K130" s="10" t="str">
        <f>IF(AND(A130="",B130="",D130="",E130="",F130=""),"",IF(OR(A130="",B130="",D130="",F130=""),"INCOMPLETO",IFERROR(IF(OR(NOT(ISNUMBER(A130)),A130&lt;=0,A130&lt;&gt;INT(A130),COUNTIF(Colaboradores!$A$6:$A$200,B130)&lt;&gt;1,C130="",COUNTIF(Projetos!$B$6:$B$200,D130)&lt;&gt;1,NOT(ISNUMBER(F130)),F130&lt;0,NOT(ISNUMBER(H130)),H130&lt;0),"VERIFICAR",IF(COUNTIFS(Jornada!$A$6:$A$300,A130,Jornada!$B$6:$B$300,B130,Jornada!$N$6:$N$300,"OK")&lt;&gt;1,"SEM JORNADA",IF(SUMIFS($M$6:$M$400,$A$6:$A$400,A130,$B$6:$B$400,B130)&gt;SUMIFS(Jornada!$I$6:$I$300,Jornada!$A$6:$A$300,A130,Jornada!$B$6:$B$300,B130)+Configuracoes!$B$8,"EXCEDE JORNADA",IF(ABS(SUMIFS($M$6:$M$400,$A$6:$A$400,A130,$B$6:$B$400,B130)-SUMIFS(Jornada!$I$6:$I$300,Jornada!$A$6:$A$300,A130,Jornada!$B$6:$B$300,B130))&lt;=Configuracoes!$B$8,"OK","PARCIAL")))),"VERIFICAR")))</f>
        <v/>
      </c>
      <c r="L130" s="6"/>
      <c r="M130" s="15">
        <f>IFERROR(IF(AND(ISNUMBER(A130),A130&gt;0,A130=INT(A130),B130&lt;&gt;"",C130&lt;&gt;"",COUNTIF(Colaboradores!$A$6:$A$200,B130)=1,D130&lt;&gt;"",COUNTIF(Projetos!$B$6:$B$200,D130)=1,ISNUMBER(F130),F130&gt;=0,COUNTIFS(Jornada!$A$6:$A$300,A130,Jornada!$B$6:$B$300,B130,Jornada!$N$6:$N$300,"OK")=1),F130,0),0)</f>
        <v>0</v>
      </c>
    </row>
    <row r="131">
      <c r="A131" s="9"/>
      <c r="B131" s="6"/>
      <c r="C131" s="10" t="str">
        <f>IF(B131="","",IFERROR(VLOOKUP(B131,Colaboradores!$A$6:$B$200,2,FALSE),""))</f>
        <v/>
      </c>
      <c r="D131" s="6"/>
      <c r="E131" s="6"/>
      <c r="F131" s="7"/>
      <c r="G131" s="10" t="str">
        <f>IF(D131="","",IFERROR(VLOOKUP(D131,Projetos!$B$6:$F$200,4,FALSE),"N/A"))</f>
        <v/>
      </c>
      <c r="H131" s="13" t="str">
        <f>IF(D131="","",IFERROR(VLOOKUP(D131,Projetos!$B$6:$F$200,5,FALSE),0))</f>
        <v/>
      </c>
      <c r="I131" s="13">
        <f t="shared" si="1"/>
        <v>0</v>
      </c>
      <c r="J131" s="14">
        <f>IFERROR(M131/SUMIFS(Jornada!$I$6:$I$300,Jornada!$A$6:$A$300,A131,Jornada!$B$6:$B$300,B131),0)</f>
        <v>0</v>
      </c>
      <c r="K131" s="10" t="str">
        <f>IF(AND(A131="",B131="",D131="",E131="",F131=""),"",IF(OR(A131="",B131="",D131="",F131=""),"INCOMPLETO",IFERROR(IF(OR(NOT(ISNUMBER(A131)),A131&lt;=0,A131&lt;&gt;INT(A131),COUNTIF(Colaboradores!$A$6:$A$200,B131)&lt;&gt;1,C131="",COUNTIF(Projetos!$B$6:$B$200,D131)&lt;&gt;1,NOT(ISNUMBER(F131)),F131&lt;0,NOT(ISNUMBER(H131)),H131&lt;0),"VERIFICAR",IF(COUNTIFS(Jornada!$A$6:$A$300,A131,Jornada!$B$6:$B$300,B131,Jornada!$N$6:$N$300,"OK")&lt;&gt;1,"SEM JORNADA",IF(SUMIFS($M$6:$M$400,$A$6:$A$400,A131,$B$6:$B$400,B131)&gt;SUMIFS(Jornada!$I$6:$I$300,Jornada!$A$6:$A$300,A131,Jornada!$B$6:$B$300,B131)+Configuracoes!$B$8,"EXCEDE JORNADA",IF(ABS(SUMIFS($M$6:$M$400,$A$6:$A$400,A131,$B$6:$B$400,B131)-SUMIFS(Jornada!$I$6:$I$300,Jornada!$A$6:$A$300,A131,Jornada!$B$6:$B$300,B131))&lt;=Configuracoes!$B$8,"OK","PARCIAL")))),"VERIFICAR")))</f>
        <v/>
      </c>
      <c r="L131" s="6"/>
      <c r="M131" s="15">
        <f>IFERROR(IF(AND(ISNUMBER(A131),A131&gt;0,A131=INT(A131),B131&lt;&gt;"",C131&lt;&gt;"",COUNTIF(Colaboradores!$A$6:$A$200,B131)=1,D131&lt;&gt;"",COUNTIF(Projetos!$B$6:$B$200,D131)=1,ISNUMBER(F131),F131&gt;=0,COUNTIFS(Jornada!$A$6:$A$300,A131,Jornada!$B$6:$B$300,B131,Jornada!$N$6:$N$300,"OK")=1),F131,0),0)</f>
        <v>0</v>
      </c>
    </row>
    <row r="132">
      <c r="A132" s="9"/>
      <c r="B132" s="6"/>
      <c r="C132" s="10" t="str">
        <f>IF(B132="","",IFERROR(VLOOKUP(B132,Colaboradores!$A$6:$B$200,2,FALSE),""))</f>
        <v/>
      </c>
      <c r="D132" s="6"/>
      <c r="E132" s="6"/>
      <c r="F132" s="7"/>
      <c r="G132" s="10" t="str">
        <f>IF(D132="","",IFERROR(VLOOKUP(D132,Projetos!$B$6:$F$200,4,FALSE),"N/A"))</f>
        <v/>
      </c>
      <c r="H132" s="13" t="str">
        <f>IF(D132="","",IFERROR(VLOOKUP(D132,Projetos!$B$6:$F$200,5,FALSE),0))</f>
        <v/>
      </c>
      <c r="I132" s="13">
        <f t="shared" si="1"/>
        <v>0</v>
      </c>
      <c r="J132" s="14">
        <f>IFERROR(M132/SUMIFS(Jornada!$I$6:$I$300,Jornada!$A$6:$A$300,A132,Jornada!$B$6:$B$300,B132),0)</f>
        <v>0</v>
      </c>
      <c r="K132" s="10" t="str">
        <f>IF(AND(A132="",B132="",D132="",E132="",F132=""),"",IF(OR(A132="",B132="",D132="",F132=""),"INCOMPLETO",IFERROR(IF(OR(NOT(ISNUMBER(A132)),A132&lt;=0,A132&lt;&gt;INT(A132),COUNTIF(Colaboradores!$A$6:$A$200,B132)&lt;&gt;1,C132="",COUNTIF(Projetos!$B$6:$B$200,D132)&lt;&gt;1,NOT(ISNUMBER(F132)),F132&lt;0,NOT(ISNUMBER(H132)),H132&lt;0),"VERIFICAR",IF(COUNTIFS(Jornada!$A$6:$A$300,A132,Jornada!$B$6:$B$300,B132,Jornada!$N$6:$N$300,"OK")&lt;&gt;1,"SEM JORNADA",IF(SUMIFS($M$6:$M$400,$A$6:$A$400,A132,$B$6:$B$400,B132)&gt;SUMIFS(Jornada!$I$6:$I$300,Jornada!$A$6:$A$300,A132,Jornada!$B$6:$B$300,B132)+Configuracoes!$B$8,"EXCEDE JORNADA",IF(ABS(SUMIFS($M$6:$M$400,$A$6:$A$400,A132,$B$6:$B$400,B132)-SUMIFS(Jornada!$I$6:$I$300,Jornada!$A$6:$A$300,A132,Jornada!$B$6:$B$300,B132))&lt;=Configuracoes!$B$8,"OK","PARCIAL")))),"VERIFICAR")))</f>
        <v/>
      </c>
      <c r="L132" s="6"/>
      <c r="M132" s="15">
        <f>IFERROR(IF(AND(ISNUMBER(A132),A132&gt;0,A132=INT(A132),B132&lt;&gt;"",C132&lt;&gt;"",COUNTIF(Colaboradores!$A$6:$A$200,B132)=1,D132&lt;&gt;"",COUNTIF(Projetos!$B$6:$B$200,D132)=1,ISNUMBER(F132),F132&gt;=0,COUNTIFS(Jornada!$A$6:$A$300,A132,Jornada!$B$6:$B$300,B132,Jornada!$N$6:$N$300,"OK")=1),F132,0),0)</f>
        <v>0</v>
      </c>
    </row>
    <row r="133">
      <c r="A133" s="9"/>
      <c r="B133" s="6"/>
      <c r="C133" s="10" t="str">
        <f>IF(B133="","",IFERROR(VLOOKUP(B133,Colaboradores!$A$6:$B$200,2,FALSE),""))</f>
        <v/>
      </c>
      <c r="D133" s="6"/>
      <c r="E133" s="6"/>
      <c r="F133" s="7"/>
      <c r="G133" s="10" t="str">
        <f>IF(D133="","",IFERROR(VLOOKUP(D133,Projetos!$B$6:$F$200,4,FALSE),"N/A"))</f>
        <v/>
      </c>
      <c r="H133" s="13" t="str">
        <f>IF(D133="","",IFERROR(VLOOKUP(D133,Projetos!$B$6:$F$200,5,FALSE),0))</f>
        <v/>
      </c>
      <c r="I133" s="13">
        <f t="shared" si="1"/>
        <v>0</v>
      </c>
      <c r="J133" s="14">
        <f>IFERROR(M133/SUMIFS(Jornada!$I$6:$I$300,Jornada!$A$6:$A$300,A133,Jornada!$B$6:$B$300,B133),0)</f>
        <v>0</v>
      </c>
      <c r="K133" s="10" t="str">
        <f>IF(AND(A133="",B133="",D133="",E133="",F133=""),"",IF(OR(A133="",B133="",D133="",F133=""),"INCOMPLETO",IFERROR(IF(OR(NOT(ISNUMBER(A133)),A133&lt;=0,A133&lt;&gt;INT(A133),COUNTIF(Colaboradores!$A$6:$A$200,B133)&lt;&gt;1,C133="",COUNTIF(Projetos!$B$6:$B$200,D133)&lt;&gt;1,NOT(ISNUMBER(F133)),F133&lt;0,NOT(ISNUMBER(H133)),H133&lt;0),"VERIFICAR",IF(COUNTIFS(Jornada!$A$6:$A$300,A133,Jornada!$B$6:$B$300,B133,Jornada!$N$6:$N$300,"OK")&lt;&gt;1,"SEM JORNADA",IF(SUMIFS($M$6:$M$400,$A$6:$A$400,A133,$B$6:$B$400,B133)&gt;SUMIFS(Jornada!$I$6:$I$300,Jornada!$A$6:$A$300,A133,Jornada!$B$6:$B$300,B133)+Configuracoes!$B$8,"EXCEDE JORNADA",IF(ABS(SUMIFS($M$6:$M$400,$A$6:$A$400,A133,$B$6:$B$400,B133)-SUMIFS(Jornada!$I$6:$I$300,Jornada!$A$6:$A$300,A133,Jornada!$B$6:$B$300,B133))&lt;=Configuracoes!$B$8,"OK","PARCIAL")))),"VERIFICAR")))</f>
        <v/>
      </c>
      <c r="L133" s="6"/>
      <c r="M133" s="15">
        <f>IFERROR(IF(AND(ISNUMBER(A133),A133&gt;0,A133=INT(A133),B133&lt;&gt;"",C133&lt;&gt;"",COUNTIF(Colaboradores!$A$6:$A$200,B133)=1,D133&lt;&gt;"",COUNTIF(Projetos!$B$6:$B$200,D133)=1,ISNUMBER(F133),F133&gt;=0,COUNTIFS(Jornada!$A$6:$A$300,A133,Jornada!$B$6:$B$300,B133,Jornada!$N$6:$N$300,"OK")=1),F133,0),0)</f>
        <v>0</v>
      </c>
    </row>
    <row r="134">
      <c r="A134" s="9"/>
      <c r="B134" s="6"/>
      <c r="C134" s="10" t="str">
        <f>IF(B134="","",IFERROR(VLOOKUP(B134,Colaboradores!$A$6:$B$200,2,FALSE),""))</f>
        <v/>
      </c>
      <c r="D134" s="6"/>
      <c r="E134" s="6"/>
      <c r="F134" s="7"/>
      <c r="G134" s="10" t="str">
        <f>IF(D134="","",IFERROR(VLOOKUP(D134,Projetos!$B$6:$F$200,4,FALSE),"N/A"))</f>
        <v/>
      </c>
      <c r="H134" s="13" t="str">
        <f>IF(D134="","",IFERROR(VLOOKUP(D134,Projetos!$B$6:$F$200,5,FALSE),0))</f>
        <v/>
      </c>
      <c r="I134" s="13">
        <f t="shared" si="1"/>
        <v>0</v>
      </c>
      <c r="J134" s="14">
        <f>IFERROR(M134/SUMIFS(Jornada!$I$6:$I$300,Jornada!$A$6:$A$300,A134,Jornada!$B$6:$B$300,B134),0)</f>
        <v>0</v>
      </c>
      <c r="K134" s="10" t="str">
        <f>IF(AND(A134="",B134="",D134="",E134="",F134=""),"",IF(OR(A134="",B134="",D134="",F134=""),"INCOMPLETO",IFERROR(IF(OR(NOT(ISNUMBER(A134)),A134&lt;=0,A134&lt;&gt;INT(A134),COUNTIF(Colaboradores!$A$6:$A$200,B134)&lt;&gt;1,C134="",COUNTIF(Projetos!$B$6:$B$200,D134)&lt;&gt;1,NOT(ISNUMBER(F134)),F134&lt;0,NOT(ISNUMBER(H134)),H134&lt;0),"VERIFICAR",IF(COUNTIFS(Jornada!$A$6:$A$300,A134,Jornada!$B$6:$B$300,B134,Jornada!$N$6:$N$300,"OK")&lt;&gt;1,"SEM JORNADA",IF(SUMIFS($M$6:$M$400,$A$6:$A$400,A134,$B$6:$B$400,B134)&gt;SUMIFS(Jornada!$I$6:$I$300,Jornada!$A$6:$A$300,A134,Jornada!$B$6:$B$300,B134)+Configuracoes!$B$8,"EXCEDE JORNADA",IF(ABS(SUMIFS($M$6:$M$400,$A$6:$A$400,A134,$B$6:$B$400,B134)-SUMIFS(Jornada!$I$6:$I$300,Jornada!$A$6:$A$300,A134,Jornada!$B$6:$B$300,B134))&lt;=Configuracoes!$B$8,"OK","PARCIAL")))),"VERIFICAR")))</f>
        <v/>
      </c>
      <c r="L134" s="6"/>
      <c r="M134" s="15">
        <f>IFERROR(IF(AND(ISNUMBER(A134),A134&gt;0,A134=INT(A134),B134&lt;&gt;"",C134&lt;&gt;"",COUNTIF(Colaboradores!$A$6:$A$200,B134)=1,D134&lt;&gt;"",COUNTIF(Projetos!$B$6:$B$200,D134)=1,ISNUMBER(F134),F134&gt;=0,COUNTIFS(Jornada!$A$6:$A$300,A134,Jornada!$B$6:$B$300,B134,Jornada!$N$6:$N$300,"OK")=1),F134,0),0)</f>
        <v>0</v>
      </c>
    </row>
    <row r="135">
      <c r="A135" s="9"/>
      <c r="B135" s="6"/>
      <c r="C135" s="10" t="str">
        <f>IF(B135="","",IFERROR(VLOOKUP(B135,Colaboradores!$A$6:$B$200,2,FALSE),""))</f>
        <v/>
      </c>
      <c r="D135" s="6"/>
      <c r="E135" s="6"/>
      <c r="F135" s="7"/>
      <c r="G135" s="10" t="str">
        <f>IF(D135="","",IFERROR(VLOOKUP(D135,Projetos!$B$6:$F$200,4,FALSE),"N/A"))</f>
        <v/>
      </c>
      <c r="H135" s="13" t="str">
        <f>IF(D135="","",IFERROR(VLOOKUP(D135,Projetos!$B$6:$F$200,5,FALSE),0))</f>
        <v/>
      </c>
      <c r="I135" s="13">
        <f t="shared" si="1"/>
        <v>0</v>
      </c>
      <c r="J135" s="14">
        <f>IFERROR(M135/SUMIFS(Jornada!$I$6:$I$300,Jornada!$A$6:$A$300,A135,Jornada!$B$6:$B$300,B135),0)</f>
        <v>0</v>
      </c>
      <c r="K135" s="10" t="str">
        <f>IF(AND(A135="",B135="",D135="",E135="",F135=""),"",IF(OR(A135="",B135="",D135="",F135=""),"INCOMPLETO",IFERROR(IF(OR(NOT(ISNUMBER(A135)),A135&lt;=0,A135&lt;&gt;INT(A135),COUNTIF(Colaboradores!$A$6:$A$200,B135)&lt;&gt;1,C135="",COUNTIF(Projetos!$B$6:$B$200,D135)&lt;&gt;1,NOT(ISNUMBER(F135)),F135&lt;0,NOT(ISNUMBER(H135)),H135&lt;0),"VERIFICAR",IF(COUNTIFS(Jornada!$A$6:$A$300,A135,Jornada!$B$6:$B$300,B135,Jornada!$N$6:$N$300,"OK")&lt;&gt;1,"SEM JORNADA",IF(SUMIFS($M$6:$M$400,$A$6:$A$400,A135,$B$6:$B$400,B135)&gt;SUMIFS(Jornada!$I$6:$I$300,Jornada!$A$6:$A$300,A135,Jornada!$B$6:$B$300,B135)+Configuracoes!$B$8,"EXCEDE JORNADA",IF(ABS(SUMIFS($M$6:$M$400,$A$6:$A$400,A135,$B$6:$B$400,B135)-SUMIFS(Jornada!$I$6:$I$300,Jornada!$A$6:$A$300,A135,Jornada!$B$6:$B$300,B135))&lt;=Configuracoes!$B$8,"OK","PARCIAL")))),"VERIFICAR")))</f>
        <v/>
      </c>
      <c r="L135" s="6"/>
      <c r="M135" s="15">
        <f>IFERROR(IF(AND(ISNUMBER(A135),A135&gt;0,A135=INT(A135),B135&lt;&gt;"",C135&lt;&gt;"",COUNTIF(Colaboradores!$A$6:$A$200,B135)=1,D135&lt;&gt;"",COUNTIF(Projetos!$B$6:$B$200,D135)=1,ISNUMBER(F135),F135&gt;=0,COUNTIFS(Jornada!$A$6:$A$300,A135,Jornada!$B$6:$B$300,B135,Jornada!$N$6:$N$300,"OK")=1),F135,0),0)</f>
        <v>0</v>
      </c>
    </row>
    <row r="136">
      <c r="A136" s="9"/>
      <c r="B136" s="6"/>
      <c r="C136" s="10" t="str">
        <f>IF(B136="","",IFERROR(VLOOKUP(B136,Colaboradores!$A$6:$B$200,2,FALSE),""))</f>
        <v/>
      </c>
      <c r="D136" s="6"/>
      <c r="E136" s="6"/>
      <c r="F136" s="7"/>
      <c r="G136" s="10" t="str">
        <f>IF(D136="","",IFERROR(VLOOKUP(D136,Projetos!$B$6:$F$200,4,FALSE),"N/A"))</f>
        <v/>
      </c>
      <c r="H136" s="13" t="str">
        <f>IF(D136="","",IFERROR(VLOOKUP(D136,Projetos!$B$6:$F$200,5,FALSE),0))</f>
        <v/>
      </c>
      <c r="I136" s="13">
        <f t="shared" si="1"/>
        <v>0</v>
      </c>
      <c r="J136" s="14">
        <f>IFERROR(M136/SUMIFS(Jornada!$I$6:$I$300,Jornada!$A$6:$A$300,A136,Jornada!$B$6:$B$300,B136),0)</f>
        <v>0</v>
      </c>
      <c r="K136" s="10" t="str">
        <f>IF(AND(A136="",B136="",D136="",E136="",F136=""),"",IF(OR(A136="",B136="",D136="",F136=""),"INCOMPLETO",IFERROR(IF(OR(NOT(ISNUMBER(A136)),A136&lt;=0,A136&lt;&gt;INT(A136),COUNTIF(Colaboradores!$A$6:$A$200,B136)&lt;&gt;1,C136="",COUNTIF(Projetos!$B$6:$B$200,D136)&lt;&gt;1,NOT(ISNUMBER(F136)),F136&lt;0,NOT(ISNUMBER(H136)),H136&lt;0),"VERIFICAR",IF(COUNTIFS(Jornada!$A$6:$A$300,A136,Jornada!$B$6:$B$300,B136,Jornada!$N$6:$N$300,"OK")&lt;&gt;1,"SEM JORNADA",IF(SUMIFS($M$6:$M$400,$A$6:$A$400,A136,$B$6:$B$400,B136)&gt;SUMIFS(Jornada!$I$6:$I$300,Jornada!$A$6:$A$300,A136,Jornada!$B$6:$B$300,B136)+Configuracoes!$B$8,"EXCEDE JORNADA",IF(ABS(SUMIFS($M$6:$M$400,$A$6:$A$400,A136,$B$6:$B$400,B136)-SUMIFS(Jornada!$I$6:$I$300,Jornada!$A$6:$A$300,A136,Jornada!$B$6:$B$300,B136))&lt;=Configuracoes!$B$8,"OK","PARCIAL")))),"VERIFICAR")))</f>
        <v/>
      </c>
      <c r="L136" s="6"/>
      <c r="M136" s="15">
        <f>IFERROR(IF(AND(ISNUMBER(A136),A136&gt;0,A136=INT(A136),B136&lt;&gt;"",C136&lt;&gt;"",COUNTIF(Colaboradores!$A$6:$A$200,B136)=1,D136&lt;&gt;"",COUNTIF(Projetos!$B$6:$B$200,D136)=1,ISNUMBER(F136),F136&gt;=0,COUNTIFS(Jornada!$A$6:$A$300,A136,Jornada!$B$6:$B$300,B136,Jornada!$N$6:$N$300,"OK")=1),F136,0),0)</f>
        <v>0</v>
      </c>
    </row>
    <row r="137">
      <c r="A137" s="9"/>
      <c r="B137" s="6"/>
      <c r="C137" s="10" t="str">
        <f>IF(B137="","",IFERROR(VLOOKUP(B137,Colaboradores!$A$6:$B$200,2,FALSE),""))</f>
        <v/>
      </c>
      <c r="D137" s="6"/>
      <c r="E137" s="6"/>
      <c r="F137" s="7"/>
      <c r="G137" s="10" t="str">
        <f>IF(D137="","",IFERROR(VLOOKUP(D137,Projetos!$B$6:$F$200,4,FALSE),"N/A"))</f>
        <v/>
      </c>
      <c r="H137" s="13" t="str">
        <f>IF(D137="","",IFERROR(VLOOKUP(D137,Projetos!$B$6:$F$200,5,FALSE),0))</f>
        <v/>
      </c>
      <c r="I137" s="13">
        <f t="shared" si="1"/>
        <v>0</v>
      </c>
      <c r="J137" s="14">
        <f>IFERROR(M137/SUMIFS(Jornada!$I$6:$I$300,Jornada!$A$6:$A$300,A137,Jornada!$B$6:$B$300,B137),0)</f>
        <v>0</v>
      </c>
      <c r="K137" s="10" t="str">
        <f>IF(AND(A137="",B137="",D137="",E137="",F137=""),"",IF(OR(A137="",B137="",D137="",F137=""),"INCOMPLETO",IFERROR(IF(OR(NOT(ISNUMBER(A137)),A137&lt;=0,A137&lt;&gt;INT(A137),COUNTIF(Colaboradores!$A$6:$A$200,B137)&lt;&gt;1,C137="",COUNTIF(Projetos!$B$6:$B$200,D137)&lt;&gt;1,NOT(ISNUMBER(F137)),F137&lt;0,NOT(ISNUMBER(H137)),H137&lt;0),"VERIFICAR",IF(COUNTIFS(Jornada!$A$6:$A$300,A137,Jornada!$B$6:$B$300,B137,Jornada!$N$6:$N$300,"OK")&lt;&gt;1,"SEM JORNADA",IF(SUMIFS($M$6:$M$400,$A$6:$A$400,A137,$B$6:$B$400,B137)&gt;SUMIFS(Jornada!$I$6:$I$300,Jornada!$A$6:$A$300,A137,Jornada!$B$6:$B$300,B137)+Configuracoes!$B$8,"EXCEDE JORNADA",IF(ABS(SUMIFS($M$6:$M$400,$A$6:$A$400,A137,$B$6:$B$400,B137)-SUMIFS(Jornada!$I$6:$I$300,Jornada!$A$6:$A$300,A137,Jornada!$B$6:$B$300,B137))&lt;=Configuracoes!$B$8,"OK","PARCIAL")))),"VERIFICAR")))</f>
        <v/>
      </c>
      <c r="L137" s="6"/>
      <c r="M137" s="15">
        <f>IFERROR(IF(AND(ISNUMBER(A137),A137&gt;0,A137=INT(A137),B137&lt;&gt;"",C137&lt;&gt;"",COUNTIF(Colaboradores!$A$6:$A$200,B137)=1,D137&lt;&gt;"",COUNTIF(Projetos!$B$6:$B$200,D137)=1,ISNUMBER(F137),F137&gt;=0,COUNTIFS(Jornada!$A$6:$A$300,A137,Jornada!$B$6:$B$300,B137,Jornada!$N$6:$N$300,"OK")=1),F137,0),0)</f>
        <v>0</v>
      </c>
    </row>
    <row r="138">
      <c r="A138" s="9"/>
      <c r="B138" s="6"/>
      <c r="C138" s="10" t="str">
        <f>IF(B138="","",IFERROR(VLOOKUP(B138,Colaboradores!$A$6:$B$200,2,FALSE),""))</f>
        <v/>
      </c>
      <c r="D138" s="6"/>
      <c r="E138" s="6"/>
      <c r="F138" s="7"/>
      <c r="G138" s="10" t="str">
        <f>IF(D138="","",IFERROR(VLOOKUP(D138,Projetos!$B$6:$F$200,4,FALSE),"N/A"))</f>
        <v/>
      </c>
      <c r="H138" s="13" t="str">
        <f>IF(D138="","",IFERROR(VLOOKUP(D138,Projetos!$B$6:$F$200,5,FALSE),0))</f>
        <v/>
      </c>
      <c r="I138" s="13">
        <f t="shared" si="1"/>
        <v>0</v>
      </c>
      <c r="J138" s="14">
        <f>IFERROR(M138/SUMIFS(Jornada!$I$6:$I$300,Jornada!$A$6:$A$300,A138,Jornada!$B$6:$B$300,B138),0)</f>
        <v>0</v>
      </c>
      <c r="K138" s="10" t="str">
        <f>IF(AND(A138="",B138="",D138="",E138="",F138=""),"",IF(OR(A138="",B138="",D138="",F138=""),"INCOMPLETO",IFERROR(IF(OR(NOT(ISNUMBER(A138)),A138&lt;=0,A138&lt;&gt;INT(A138),COUNTIF(Colaboradores!$A$6:$A$200,B138)&lt;&gt;1,C138="",COUNTIF(Projetos!$B$6:$B$200,D138)&lt;&gt;1,NOT(ISNUMBER(F138)),F138&lt;0,NOT(ISNUMBER(H138)),H138&lt;0),"VERIFICAR",IF(COUNTIFS(Jornada!$A$6:$A$300,A138,Jornada!$B$6:$B$300,B138,Jornada!$N$6:$N$300,"OK")&lt;&gt;1,"SEM JORNADA",IF(SUMIFS($M$6:$M$400,$A$6:$A$400,A138,$B$6:$B$400,B138)&gt;SUMIFS(Jornada!$I$6:$I$300,Jornada!$A$6:$A$300,A138,Jornada!$B$6:$B$300,B138)+Configuracoes!$B$8,"EXCEDE JORNADA",IF(ABS(SUMIFS($M$6:$M$400,$A$6:$A$400,A138,$B$6:$B$400,B138)-SUMIFS(Jornada!$I$6:$I$300,Jornada!$A$6:$A$300,A138,Jornada!$B$6:$B$300,B138))&lt;=Configuracoes!$B$8,"OK","PARCIAL")))),"VERIFICAR")))</f>
        <v/>
      </c>
      <c r="L138" s="6"/>
      <c r="M138" s="15">
        <f>IFERROR(IF(AND(ISNUMBER(A138),A138&gt;0,A138=INT(A138),B138&lt;&gt;"",C138&lt;&gt;"",COUNTIF(Colaboradores!$A$6:$A$200,B138)=1,D138&lt;&gt;"",COUNTIF(Projetos!$B$6:$B$200,D138)=1,ISNUMBER(F138),F138&gt;=0,COUNTIFS(Jornada!$A$6:$A$300,A138,Jornada!$B$6:$B$300,B138,Jornada!$N$6:$N$300,"OK")=1),F138,0),0)</f>
        <v>0</v>
      </c>
    </row>
    <row r="139">
      <c r="A139" s="9"/>
      <c r="B139" s="6"/>
      <c r="C139" s="10" t="str">
        <f>IF(B139="","",IFERROR(VLOOKUP(B139,Colaboradores!$A$6:$B$200,2,FALSE),""))</f>
        <v/>
      </c>
      <c r="D139" s="6"/>
      <c r="E139" s="6"/>
      <c r="F139" s="7"/>
      <c r="G139" s="10" t="str">
        <f>IF(D139="","",IFERROR(VLOOKUP(D139,Projetos!$B$6:$F$200,4,FALSE),"N/A"))</f>
        <v/>
      </c>
      <c r="H139" s="13" t="str">
        <f>IF(D139="","",IFERROR(VLOOKUP(D139,Projetos!$B$6:$F$200,5,FALSE),0))</f>
        <v/>
      </c>
      <c r="I139" s="13">
        <f t="shared" si="1"/>
        <v>0</v>
      </c>
      <c r="J139" s="14">
        <f>IFERROR(M139/SUMIFS(Jornada!$I$6:$I$300,Jornada!$A$6:$A$300,A139,Jornada!$B$6:$B$300,B139),0)</f>
        <v>0</v>
      </c>
      <c r="K139" s="10" t="str">
        <f>IF(AND(A139="",B139="",D139="",E139="",F139=""),"",IF(OR(A139="",B139="",D139="",F139=""),"INCOMPLETO",IFERROR(IF(OR(NOT(ISNUMBER(A139)),A139&lt;=0,A139&lt;&gt;INT(A139),COUNTIF(Colaboradores!$A$6:$A$200,B139)&lt;&gt;1,C139="",COUNTIF(Projetos!$B$6:$B$200,D139)&lt;&gt;1,NOT(ISNUMBER(F139)),F139&lt;0,NOT(ISNUMBER(H139)),H139&lt;0),"VERIFICAR",IF(COUNTIFS(Jornada!$A$6:$A$300,A139,Jornada!$B$6:$B$300,B139,Jornada!$N$6:$N$300,"OK")&lt;&gt;1,"SEM JORNADA",IF(SUMIFS($M$6:$M$400,$A$6:$A$400,A139,$B$6:$B$400,B139)&gt;SUMIFS(Jornada!$I$6:$I$300,Jornada!$A$6:$A$300,A139,Jornada!$B$6:$B$300,B139)+Configuracoes!$B$8,"EXCEDE JORNADA",IF(ABS(SUMIFS($M$6:$M$400,$A$6:$A$400,A139,$B$6:$B$400,B139)-SUMIFS(Jornada!$I$6:$I$300,Jornada!$A$6:$A$300,A139,Jornada!$B$6:$B$300,B139))&lt;=Configuracoes!$B$8,"OK","PARCIAL")))),"VERIFICAR")))</f>
        <v/>
      </c>
      <c r="L139" s="6"/>
      <c r="M139" s="15">
        <f>IFERROR(IF(AND(ISNUMBER(A139),A139&gt;0,A139=INT(A139),B139&lt;&gt;"",C139&lt;&gt;"",COUNTIF(Colaboradores!$A$6:$A$200,B139)=1,D139&lt;&gt;"",COUNTIF(Projetos!$B$6:$B$200,D139)=1,ISNUMBER(F139),F139&gt;=0,COUNTIFS(Jornada!$A$6:$A$300,A139,Jornada!$B$6:$B$300,B139,Jornada!$N$6:$N$300,"OK")=1),F139,0),0)</f>
        <v>0</v>
      </c>
    </row>
    <row r="140">
      <c r="A140" s="9"/>
      <c r="B140" s="6"/>
      <c r="C140" s="10" t="str">
        <f>IF(B140="","",IFERROR(VLOOKUP(B140,Colaboradores!$A$6:$B$200,2,FALSE),""))</f>
        <v/>
      </c>
      <c r="D140" s="6"/>
      <c r="E140" s="6"/>
      <c r="F140" s="7"/>
      <c r="G140" s="10" t="str">
        <f>IF(D140="","",IFERROR(VLOOKUP(D140,Projetos!$B$6:$F$200,4,FALSE),"N/A"))</f>
        <v/>
      </c>
      <c r="H140" s="13" t="str">
        <f>IF(D140="","",IFERROR(VLOOKUP(D140,Projetos!$B$6:$F$200,5,FALSE),0))</f>
        <v/>
      </c>
      <c r="I140" s="13">
        <f t="shared" si="1"/>
        <v>0</v>
      </c>
      <c r="J140" s="14">
        <f>IFERROR(M140/SUMIFS(Jornada!$I$6:$I$300,Jornada!$A$6:$A$300,A140,Jornada!$B$6:$B$300,B140),0)</f>
        <v>0</v>
      </c>
      <c r="K140" s="10" t="str">
        <f>IF(AND(A140="",B140="",D140="",E140="",F140=""),"",IF(OR(A140="",B140="",D140="",F140=""),"INCOMPLETO",IFERROR(IF(OR(NOT(ISNUMBER(A140)),A140&lt;=0,A140&lt;&gt;INT(A140),COUNTIF(Colaboradores!$A$6:$A$200,B140)&lt;&gt;1,C140="",COUNTIF(Projetos!$B$6:$B$200,D140)&lt;&gt;1,NOT(ISNUMBER(F140)),F140&lt;0,NOT(ISNUMBER(H140)),H140&lt;0),"VERIFICAR",IF(COUNTIFS(Jornada!$A$6:$A$300,A140,Jornada!$B$6:$B$300,B140,Jornada!$N$6:$N$300,"OK")&lt;&gt;1,"SEM JORNADA",IF(SUMIFS($M$6:$M$400,$A$6:$A$400,A140,$B$6:$B$400,B140)&gt;SUMIFS(Jornada!$I$6:$I$300,Jornada!$A$6:$A$300,A140,Jornada!$B$6:$B$300,B140)+Configuracoes!$B$8,"EXCEDE JORNADA",IF(ABS(SUMIFS($M$6:$M$400,$A$6:$A$400,A140,$B$6:$B$400,B140)-SUMIFS(Jornada!$I$6:$I$300,Jornada!$A$6:$A$300,A140,Jornada!$B$6:$B$300,B140))&lt;=Configuracoes!$B$8,"OK","PARCIAL")))),"VERIFICAR")))</f>
        <v/>
      </c>
      <c r="L140" s="6"/>
      <c r="M140" s="15">
        <f>IFERROR(IF(AND(ISNUMBER(A140),A140&gt;0,A140=INT(A140),B140&lt;&gt;"",C140&lt;&gt;"",COUNTIF(Colaboradores!$A$6:$A$200,B140)=1,D140&lt;&gt;"",COUNTIF(Projetos!$B$6:$B$200,D140)=1,ISNUMBER(F140),F140&gt;=0,COUNTIFS(Jornada!$A$6:$A$300,A140,Jornada!$B$6:$B$300,B140,Jornada!$N$6:$N$300,"OK")=1),F140,0),0)</f>
        <v>0</v>
      </c>
    </row>
    <row r="141">
      <c r="A141" s="9"/>
      <c r="B141" s="6"/>
      <c r="C141" s="10" t="str">
        <f>IF(B141="","",IFERROR(VLOOKUP(B141,Colaboradores!$A$6:$B$200,2,FALSE),""))</f>
        <v/>
      </c>
      <c r="D141" s="6"/>
      <c r="E141" s="6"/>
      <c r="F141" s="7"/>
      <c r="G141" s="10" t="str">
        <f>IF(D141="","",IFERROR(VLOOKUP(D141,Projetos!$B$6:$F$200,4,FALSE),"N/A"))</f>
        <v/>
      </c>
      <c r="H141" s="13" t="str">
        <f>IF(D141="","",IFERROR(VLOOKUP(D141,Projetos!$B$6:$F$200,5,FALSE),0))</f>
        <v/>
      </c>
      <c r="I141" s="13">
        <f t="shared" si="1"/>
        <v>0</v>
      </c>
      <c r="J141" s="14">
        <f>IFERROR(M141/SUMIFS(Jornada!$I$6:$I$300,Jornada!$A$6:$A$300,A141,Jornada!$B$6:$B$300,B141),0)</f>
        <v>0</v>
      </c>
      <c r="K141" s="10" t="str">
        <f>IF(AND(A141="",B141="",D141="",E141="",F141=""),"",IF(OR(A141="",B141="",D141="",F141=""),"INCOMPLETO",IFERROR(IF(OR(NOT(ISNUMBER(A141)),A141&lt;=0,A141&lt;&gt;INT(A141),COUNTIF(Colaboradores!$A$6:$A$200,B141)&lt;&gt;1,C141="",COUNTIF(Projetos!$B$6:$B$200,D141)&lt;&gt;1,NOT(ISNUMBER(F141)),F141&lt;0,NOT(ISNUMBER(H141)),H141&lt;0),"VERIFICAR",IF(COUNTIFS(Jornada!$A$6:$A$300,A141,Jornada!$B$6:$B$300,B141,Jornada!$N$6:$N$300,"OK")&lt;&gt;1,"SEM JORNADA",IF(SUMIFS($M$6:$M$400,$A$6:$A$400,A141,$B$6:$B$400,B141)&gt;SUMIFS(Jornada!$I$6:$I$300,Jornada!$A$6:$A$300,A141,Jornada!$B$6:$B$300,B141)+Configuracoes!$B$8,"EXCEDE JORNADA",IF(ABS(SUMIFS($M$6:$M$400,$A$6:$A$400,A141,$B$6:$B$400,B141)-SUMIFS(Jornada!$I$6:$I$300,Jornada!$A$6:$A$300,A141,Jornada!$B$6:$B$300,B141))&lt;=Configuracoes!$B$8,"OK","PARCIAL")))),"VERIFICAR")))</f>
        <v/>
      </c>
      <c r="L141" s="6"/>
      <c r="M141" s="15">
        <f>IFERROR(IF(AND(ISNUMBER(A141),A141&gt;0,A141=INT(A141),B141&lt;&gt;"",C141&lt;&gt;"",COUNTIF(Colaboradores!$A$6:$A$200,B141)=1,D141&lt;&gt;"",COUNTIF(Projetos!$B$6:$B$200,D141)=1,ISNUMBER(F141),F141&gt;=0,COUNTIFS(Jornada!$A$6:$A$300,A141,Jornada!$B$6:$B$300,B141,Jornada!$N$6:$N$300,"OK")=1),F141,0),0)</f>
        <v>0</v>
      </c>
    </row>
    <row r="142">
      <c r="A142" s="9"/>
      <c r="B142" s="6"/>
      <c r="C142" s="10" t="str">
        <f>IF(B142="","",IFERROR(VLOOKUP(B142,Colaboradores!$A$6:$B$200,2,FALSE),""))</f>
        <v/>
      </c>
      <c r="D142" s="6"/>
      <c r="E142" s="6"/>
      <c r="F142" s="7"/>
      <c r="G142" s="10" t="str">
        <f>IF(D142="","",IFERROR(VLOOKUP(D142,Projetos!$B$6:$F$200,4,FALSE),"N/A"))</f>
        <v/>
      </c>
      <c r="H142" s="13" t="str">
        <f>IF(D142="","",IFERROR(VLOOKUP(D142,Projetos!$B$6:$F$200,5,FALSE),0))</f>
        <v/>
      </c>
      <c r="I142" s="13">
        <f t="shared" si="1"/>
        <v>0</v>
      </c>
      <c r="J142" s="14">
        <f>IFERROR(M142/SUMIFS(Jornada!$I$6:$I$300,Jornada!$A$6:$A$300,A142,Jornada!$B$6:$B$300,B142),0)</f>
        <v>0</v>
      </c>
      <c r="K142" s="10" t="str">
        <f>IF(AND(A142="",B142="",D142="",E142="",F142=""),"",IF(OR(A142="",B142="",D142="",F142=""),"INCOMPLETO",IFERROR(IF(OR(NOT(ISNUMBER(A142)),A142&lt;=0,A142&lt;&gt;INT(A142),COUNTIF(Colaboradores!$A$6:$A$200,B142)&lt;&gt;1,C142="",COUNTIF(Projetos!$B$6:$B$200,D142)&lt;&gt;1,NOT(ISNUMBER(F142)),F142&lt;0,NOT(ISNUMBER(H142)),H142&lt;0),"VERIFICAR",IF(COUNTIFS(Jornada!$A$6:$A$300,A142,Jornada!$B$6:$B$300,B142,Jornada!$N$6:$N$300,"OK")&lt;&gt;1,"SEM JORNADA",IF(SUMIFS($M$6:$M$400,$A$6:$A$400,A142,$B$6:$B$400,B142)&gt;SUMIFS(Jornada!$I$6:$I$300,Jornada!$A$6:$A$300,A142,Jornada!$B$6:$B$300,B142)+Configuracoes!$B$8,"EXCEDE JORNADA",IF(ABS(SUMIFS($M$6:$M$400,$A$6:$A$400,A142,$B$6:$B$400,B142)-SUMIFS(Jornada!$I$6:$I$300,Jornada!$A$6:$A$300,A142,Jornada!$B$6:$B$300,B142))&lt;=Configuracoes!$B$8,"OK","PARCIAL")))),"VERIFICAR")))</f>
        <v/>
      </c>
      <c r="L142" s="6"/>
      <c r="M142" s="15">
        <f>IFERROR(IF(AND(ISNUMBER(A142),A142&gt;0,A142=INT(A142),B142&lt;&gt;"",C142&lt;&gt;"",COUNTIF(Colaboradores!$A$6:$A$200,B142)=1,D142&lt;&gt;"",COUNTIF(Projetos!$B$6:$B$200,D142)=1,ISNUMBER(F142),F142&gt;=0,COUNTIFS(Jornada!$A$6:$A$300,A142,Jornada!$B$6:$B$300,B142,Jornada!$N$6:$N$300,"OK")=1),F142,0),0)</f>
        <v>0</v>
      </c>
    </row>
    <row r="143">
      <c r="A143" s="9"/>
      <c r="B143" s="6"/>
      <c r="C143" s="10" t="str">
        <f>IF(B143="","",IFERROR(VLOOKUP(B143,Colaboradores!$A$6:$B$200,2,FALSE),""))</f>
        <v/>
      </c>
      <c r="D143" s="6"/>
      <c r="E143" s="6"/>
      <c r="F143" s="7"/>
      <c r="G143" s="10" t="str">
        <f>IF(D143="","",IFERROR(VLOOKUP(D143,Projetos!$B$6:$F$200,4,FALSE),"N/A"))</f>
        <v/>
      </c>
      <c r="H143" s="13" t="str">
        <f>IF(D143="","",IFERROR(VLOOKUP(D143,Projetos!$B$6:$F$200,5,FALSE),0))</f>
        <v/>
      </c>
      <c r="I143" s="13">
        <f t="shared" si="1"/>
        <v>0</v>
      </c>
      <c r="J143" s="14">
        <f>IFERROR(M143/SUMIFS(Jornada!$I$6:$I$300,Jornada!$A$6:$A$300,A143,Jornada!$B$6:$B$300,B143),0)</f>
        <v>0</v>
      </c>
      <c r="K143" s="10" t="str">
        <f>IF(AND(A143="",B143="",D143="",E143="",F143=""),"",IF(OR(A143="",B143="",D143="",F143=""),"INCOMPLETO",IFERROR(IF(OR(NOT(ISNUMBER(A143)),A143&lt;=0,A143&lt;&gt;INT(A143),COUNTIF(Colaboradores!$A$6:$A$200,B143)&lt;&gt;1,C143="",COUNTIF(Projetos!$B$6:$B$200,D143)&lt;&gt;1,NOT(ISNUMBER(F143)),F143&lt;0,NOT(ISNUMBER(H143)),H143&lt;0),"VERIFICAR",IF(COUNTIFS(Jornada!$A$6:$A$300,A143,Jornada!$B$6:$B$300,B143,Jornada!$N$6:$N$300,"OK")&lt;&gt;1,"SEM JORNADA",IF(SUMIFS($M$6:$M$400,$A$6:$A$400,A143,$B$6:$B$400,B143)&gt;SUMIFS(Jornada!$I$6:$I$300,Jornada!$A$6:$A$300,A143,Jornada!$B$6:$B$300,B143)+Configuracoes!$B$8,"EXCEDE JORNADA",IF(ABS(SUMIFS($M$6:$M$400,$A$6:$A$400,A143,$B$6:$B$400,B143)-SUMIFS(Jornada!$I$6:$I$300,Jornada!$A$6:$A$300,A143,Jornada!$B$6:$B$300,B143))&lt;=Configuracoes!$B$8,"OK","PARCIAL")))),"VERIFICAR")))</f>
        <v/>
      </c>
      <c r="L143" s="6"/>
      <c r="M143" s="15">
        <f>IFERROR(IF(AND(ISNUMBER(A143),A143&gt;0,A143=INT(A143),B143&lt;&gt;"",C143&lt;&gt;"",COUNTIF(Colaboradores!$A$6:$A$200,B143)=1,D143&lt;&gt;"",COUNTIF(Projetos!$B$6:$B$200,D143)=1,ISNUMBER(F143),F143&gt;=0,COUNTIFS(Jornada!$A$6:$A$300,A143,Jornada!$B$6:$B$300,B143,Jornada!$N$6:$N$300,"OK")=1),F143,0),0)</f>
        <v>0</v>
      </c>
    </row>
    <row r="144">
      <c r="A144" s="9"/>
      <c r="B144" s="6"/>
      <c r="C144" s="10" t="str">
        <f>IF(B144="","",IFERROR(VLOOKUP(B144,Colaboradores!$A$6:$B$200,2,FALSE),""))</f>
        <v/>
      </c>
      <c r="D144" s="6"/>
      <c r="E144" s="6"/>
      <c r="F144" s="7"/>
      <c r="G144" s="10" t="str">
        <f>IF(D144="","",IFERROR(VLOOKUP(D144,Projetos!$B$6:$F$200,4,FALSE),"N/A"))</f>
        <v/>
      </c>
      <c r="H144" s="13" t="str">
        <f>IF(D144="","",IFERROR(VLOOKUP(D144,Projetos!$B$6:$F$200,5,FALSE),0))</f>
        <v/>
      </c>
      <c r="I144" s="13">
        <f t="shared" si="1"/>
        <v>0</v>
      </c>
      <c r="J144" s="14">
        <f>IFERROR(M144/SUMIFS(Jornada!$I$6:$I$300,Jornada!$A$6:$A$300,A144,Jornada!$B$6:$B$300,B144),0)</f>
        <v>0</v>
      </c>
      <c r="K144" s="10" t="str">
        <f>IF(AND(A144="",B144="",D144="",E144="",F144=""),"",IF(OR(A144="",B144="",D144="",F144=""),"INCOMPLETO",IFERROR(IF(OR(NOT(ISNUMBER(A144)),A144&lt;=0,A144&lt;&gt;INT(A144),COUNTIF(Colaboradores!$A$6:$A$200,B144)&lt;&gt;1,C144="",COUNTIF(Projetos!$B$6:$B$200,D144)&lt;&gt;1,NOT(ISNUMBER(F144)),F144&lt;0,NOT(ISNUMBER(H144)),H144&lt;0),"VERIFICAR",IF(COUNTIFS(Jornada!$A$6:$A$300,A144,Jornada!$B$6:$B$300,B144,Jornada!$N$6:$N$300,"OK")&lt;&gt;1,"SEM JORNADA",IF(SUMIFS($M$6:$M$400,$A$6:$A$400,A144,$B$6:$B$400,B144)&gt;SUMIFS(Jornada!$I$6:$I$300,Jornada!$A$6:$A$300,A144,Jornada!$B$6:$B$300,B144)+Configuracoes!$B$8,"EXCEDE JORNADA",IF(ABS(SUMIFS($M$6:$M$400,$A$6:$A$400,A144,$B$6:$B$400,B144)-SUMIFS(Jornada!$I$6:$I$300,Jornada!$A$6:$A$300,A144,Jornada!$B$6:$B$300,B144))&lt;=Configuracoes!$B$8,"OK","PARCIAL")))),"VERIFICAR")))</f>
        <v/>
      </c>
      <c r="L144" s="6"/>
      <c r="M144" s="15">
        <f>IFERROR(IF(AND(ISNUMBER(A144),A144&gt;0,A144=INT(A144),B144&lt;&gt;"",C144&lt;&gt;"",COUNTIF(Colaboradores!$A$6:$A$200,B144)=1,D144&lt;&gt;"",COUNTIF(Projetos!$B$6:$B$200,D144)=1,ISNUMBER(F144),F144&gt;=0,COUNTIFS(Jornada!$A$6:$A$300,A144,Jornada!$B$6:$B$300,B144,Jornada!$N$6:$N$300,"OK")=1),F144,0),0)</f>
        <v>0</v>
      </c>
    </row>
    <row r="145">
      <c r="A145" s="9"/>
      <c r="B145" s="6"/>
      <c r="C145" s="10" t="str">
        <f>IF(B145="","",IFERROR(VLOOKUP(B145,Colaboradores!$A$6:$B$200,2,FALSE),""))</f>
        <v/>
      </c>
      <c r="D145" s="6"/>
      <c r="E145" s="6"/>
      <c r="F145" s="7"/>
      <c r="G145" s="10" t="str">
        <f>IF(D145="","",IFERROR(VLOOKUP(D145,Projetos!$B$6:$F$200,4,FALSE),"N/A"))</f>
        <v/>
      </c>
      <c r="H145" s="13" t="str">
        <f>IF(D145="","",IFERROR(VLOOKUP(D145,Projetos!$B$6:$F$200,5,FALSE),0))</f>
        <v/>
      </c>
      <c r="I145" s="13">
        <f t="shared" si="1"/>
        <v>0</v>
      </c>
      <c r="J145" s="14">
        <f>IFERROR(M145/SUMIFS(Jornada!$I$6:$I$300,Jornada!$A$6:$A$300,A145,Jornada!$B$6:$B$300,B145),0)</f>
        <v>0</v>
      </c>
      <c r="K145" s="10" t="str">
        <f>IF(AND(A145="",B145="",D145="",E145="",F145=""),"",IF(OR(A145="",B145="",D145="",F145=""),"INCOMPLETO",IFERROR(IF(OR(NOT(ISNUMBER(A145)),A145&lt;=0,A145&lt;&gt;INT(A145),COUNTIF(Colaboradores!$A$6:$A$200,B145)&lt;&gt;1,C145="",COUNTIF(Projetos!$B$6:$B$200,D145)&lt;&gt;1,NOT(ISNUMBER(F145)),F145&lt;0,NOT(ISNUMBER(H145)),H145&lt;0),"VERIFICAR",IF(COUNTIFS(Jornada!$A$6:$A$300,A145,Jornada!$B$6:$B$300,B145,Jornada!$N$6:$N$300,"OK")&lt;&gt;1,"SEM JORNADA",IF(SUMIFS($M$6:$M$400,$A$6:$A$400,A145,$B$6:$B$400,B145)&gt;SUMIFS(Jornada!$I$6:$I$300,Jornada!$A$6:$A$300,A145,Jornada!$B$6:$B$300,B145)+Configuracoes!$B$8,"EXCEDE JORNADA",IF(ABS(SUMIFS($M$6:$M$400,$A$6:$A$400,A145,$B$6:$B$400,B145)-SUMIFS(Jornada!$I$6:$I$300,Jornada!$A$6:$A$300,A145,Jornada!$B$6:$B$300,B145))&lt;=Configuracoes!$B$8,"OK","PARCIAL")))),"VERIFICAR")))</f>
        <v/>
      </c>
      <c r="L145" s="6"/>
      <c r="M145" s="15">
        <f>IFERROR(IF(AND(ISNUMBER(A145),A145&gt;0,A145=INT(A145),B145&lt;&gt;"",C145&lt;&gt;"",COUNTIF(Colaboradores!$A$6:$A$200,B145)=1,D145&lt;&gt;"",COUNTIF(Projetos!$B$6:$B$200,D145)=1,ISNUMBER(F145),F145&gt;=0,COUNTIFS(Jornada!$A$6:$A$300,A145,Jornada!$B$6:$B$300,B145,Jornada!$N$6:$N$300,"OK")=1),F145,0),0)</f>
        <v>0</v>
      </c>
    </row>
    <row r="146">
      <c r="A146" s="9"/>
      <c r="B146" s="6"/>
      <c r="C146" s="10" t="str">
        <f>IF(B146="","",IFERROR(VLOOKUP(B146,Colaboradores!$A$6:$B$200,2,FALSE),""))</f>
        <v/>
      </c>
      <c r="D146" s="6"/>
      <c r="E146" s="6"/>
      <c r="F146" s="7"/>
      <c r="G146" s="10" t="str">
        <f>IF(D146="","",IFERROR(VLOOKUP(D146,Projetos!$B$6:$F$200,4,FALSE),"N/A"))</f>
        <v/>
      </c>
      <c r="H146" s="13" t="str">
        <f>IF(D146="","",IFERROR(VLOOKUP(D146,Projetos!$B$6:$F$200,5,FALSE),0))</f>
        <v/>
      </c>
      <c r="I146" s="13">
        <f t="shared" si="1"/>
        <v>0</v>
      </c>
      <c r="J146" s="14">
        <f>IFERROR(M146/SUMIFS(Jornada!$I$6:$I$300,Jornada!$A$6:$A$300,A146,Jornada!$B$6:$B$300,B146),0)</f>
        <v>0</v>
      </c>
      <c r="K146" s="10" t="str">
        <f>IF(AND(A146="",B146="",D146="",E146="",F146=""),"",IF(OR(A146="",B146="",D146="",F146=""),"INCOMPLETO",IFERROR(IF(OR(NOT(ISNUMBER(A146)),A146&lt;=0,A146&lt;&gt;INT(A146),COUNTIF(Colaboradores!$A$6:$A$200,B146)&lt;&gt;1,C146="",COUNTIF(Projetos!$B$6:$B$200,D146)&lt;&gt;1,NOT(ISNUMBER(F146)),F146&lt;0,NOT(ISNUMBER(H146)),H146&lt;0),"VERIFICAR",IF(COUNTIFS(Jornada!$A$6:$A$300,A146,Jornada!$B$6:$B$300,B146,Jornada!$N$6:$N$300,"OK")&lt;&gt;1,"SEM JORNADA",IF(SUMIFS($M$6:$M$400,$A$6:$A$400,A146,$B$6:$B$400,B146)&gt;SUMIFS(Jornada!$I$6:$I$300,Jornada!$A$6:$A$300,A146,Jornada!$B$6:$B$300,B146)+Configuracoes!$B$8,"EXCEDE JORNADA",IF(ABS(SUMIFS($M$6:$M$400,$A$6:$A$400,A146,$B$6:$B$400,B146)-SUMIFS(Jornada!$I$6:$I$300,Jornada!$A$6:$A$300,A146,Jornada!$B$6:$B$300,B146))&lt;=Configuracoes!$B$8,"OK","PARCIAL")))),"VERIFICAR")))</f>
        <v/>
      </c>
      <c r="L146" s="6"/>
      <c r="M146" s="15">
        <f>IFERROR(IF(AND(ISNUMBER(A146),A146&gt;0,A146=INT(A146),B146&lt;&gt;"",C146&lt;&gt;"",COUNTIF(Colaboradores!$A$6:$A$200,B146)=1,D146&lt;&gt;"",COUNTIF(Projetos!$B$6:$B$200,D146)=1,ISNUMBER(F146),F146&gt;=0,COUNTIFS(Jornada!$A$6:$A$300,A146,Jornada!$B$6:$B$300,B146,Jornada!$N$6:$N$300,"OK")=1),F146,0),0)</f>
        <v>0</v>
      </c>
    </row>
    <row r="147">
      <c r="A147" s="9"/>
      <c r="B147" s="6"/>
      <c r="C147" s="10" t="str">
        <f>IF(B147="","",IFERROR(VLOOKUP(B147,Colaboradores!$A$6:$B$200,2,FALSE),""))</f>
        <v/>
      </c>
      <c r="D147" s="6"/>
      <c r="E147" s="6"/>
      <c r="F147" s="7"/>
      <c r="G147" s="10" t="str">
        <f>IF(D147="","",IFERROR(VLOOKUP(D147,Projetos!$B$6:$F$200,4,FALSE),"N/A"))</f>
        <v/>
      </c>
      <c r="H147" s="13" t="str">
        <f>IF(D147="","",IFERROR(VLOOKUP(D147,Projetos!$B$6:$F$200,5,FALSE),0))</f>
        <v/>
      </c>
      <c r="I147" s="13">
        <f t="shared" si="1"/>
        <v>0</v>
      </c>
      <c r="J147" s="14">
        <f>IFERROR(M147/SUMIFS(Jornada!$I$6:$I$300,Jornada!$A$6:$A$300,A147,Jornada!$B$6:$B$300,B147),0)</f>
        <v>0</v>
      </c>
      <c r="K147" s="10" t="str">
        <f>IF(AND(A147="",B147="",D147="",E147="",F147=""),"",IF(OR(A147="",B147="",D147="",F147=""),"INCOMPLETO",IFERROR(IF(OR(NOT(ISNUMBER(A147)),A147&lt;=0,A147&lt;&gt;INT(A147),COUNTIF(Colaboradores!$A$6:$A$200,B147)&lt;&gt;1,C147="",COUNTIF(Projetos!$B$6:$B$200,D147)&lt;&gt;1,NOT(ISNUMBER(F147)),F147&lt;0,NOT(ISNUMBER(H147)),H147&lt;0),"VERIFICAR",IF(COUNTIFS(Jornada!$A$6:$A$300,A147,Jornada!$B$6:$B$300,B147,Jornada!$N$6:$N$300,"OK")&lt;&gt;1,"SEM JORNADA",IF(SUMIFS($M$6:$M$400,$A$6:$A$400,A147,$B$6:$B$400,B147)&gt;SUMIFS(Jornada!$I$6:$I$300,Jornada!$A$6:$A$300,A147,Jornada!$B$6:$B$300,B147)+Configuracoes!$B$8,"EXCEDE JORNADA",IF(ABS(SUMIFS($M$6:$M$400,$A$6:$A$400,A147,$B$6:$B$400,B147)-SUMIFS(Jornada!$I$6:$I$300,Jornada!$A$6:$A$300,A147,Jornada!$B$6:$B$300,B147))&lt;=Configuracoes!$B$8,"OK","PARCIAL")))),"VERIFICAR")))</f>
        <v/>
      </c>
      <c r="L147" s="6"/>
      <c r="M147" s="15">
        <f>IFERROR(IF(AND(ISNUMBER(A147),A147&gt;0,A147=INT(A147),B147&lt;&gt;"",C147&lt;&gt;"",COUNTIF(Colaboradores!$A$6:$A$200,B147)=1,D147&lt;&gt;"",COUNTIF(Projetos!$B$6:$B$200,D147)=1,ISNUMBER(F147),F147&gt;=0,COUNTIFS(Jornada!$A$6:$A$300,A147,Jornada!$B$6:$B$300,B147,Jornada!$N$6:$N$300,"OK")=1),F147,0),0)</f>
        <v>0</v>
      </c>
    </row>
    <row r="148">
      <c r="A148" s="9"/>
      <c r="B148" s="6"/>
      <c r="C148" s="10" t="str">
        <f>IF(B148="","",IFERROR(VLOOKUP(B148,Colaboradores!$A$6:$B$200,2,FALSE),""))</f>
        <v/>
      </c>
      <c r="D148" s="6"/>
      <c r="E148" s="6"/>
      <c r="F148" s="7"/>
      <c r="G148" s="10" t="str">
        <f>IF(D148="","",IFERROR(VLOOKUP(D148,Projetos!$B$6:$F$200,4,FALSE),"N/A"))</f>
        <v/>
      </c>
      <c r="H148" s="13" t="str">
        <f>IF(D148="","",IFERROR(VLOOKUP(D148,Projetos!$B$6:$F$200,5,FALSE),0))</f>
        <v/>
      </c>
      <c r="I148" s="13">
        <f t="shared" si="1"/>
        <v>0</v>
      </c>
      <c r="J148" s="14">
        <f>IFERROR(M148/SUMIFS(Jornada!$I$6:$I$300,Jornada!$A$6:$A$300,A148,Jornada!$B$6:$B$300,B148),0)</f>
        <v>0</v>
      </c>
      <c r="K148" s="10" t="str">
        <f>IF(AND(A148="",B148="",D148="",E148="",F148=""),"",IF(OR(A148="",B148="",D148="",F148=""),"INCOMPLETO",IFERROR(IF(OR(NOT(ISNUMBER(A148)),A148&lt;=0,A148&lt;&gt;INT(A148),COUNTIF(Colaboradores!$A$6:$A$200,B148)&lt;&gt;1,C148="",COUNTIF(Projetos!$B$6:$B$200,D148)&lt;&gt;1,NOT(ISNUMBER(F148)),F148&lt;0,NOT(ISNUMBER(H148)),H148&lt;0),"VERIFICAR",IF(COUNTIFS(Jornada!$A$6:$A$300,A148,Jornada!$B$6:$B$300,B148,Jornada!$N$6:$N$300,"OK")&lt;&gt;1,"SEM JORNADA",IF(SUMIFS($M$6:$M$400,$A$6:$A$400,A148,$B$6:$B$400,B148)&gt;SUMIFS(Jornada!$I$6:$I$300,Jornada!$A$6:$A$300,A148,Jornada!$B$6:$B$300,B148)+Configuracoes!$B$8,"EXCEDE JORNADA",IF(ABS(SUMIFS($M$6:$M$400,$A$6:$A$400,A148,$B$6:$B$400,B148)-SUMIFS(Jornada!$I$6:$I$300,Jornada!$A$6:$A$300,A148,Jornada!$B$6:$B$300,B148))&lt;=Configuracoes!$B$8,"OK","PARCIAL")))),"VERIFICAR")))</f>
        <v/>
      </c>
      <c r="L148" s="6"/>
      <c r="M148" s="15">
        <f>IFERROR(IF(AND(ISNUMBER(A148),A148&gt;0,A148=INT(A148),B148&lt;&gt;"",C148&lt;&gt;"",COUNTIF(Colaboradores!$A$6:$A$200,B148)=1,D148&lt;&gt;"",COUNTIF(Projetos!$B$6:$B$200,D148)=1,ISNUMBER(F148),F148&gt;=0,COUNTIFS(Jornada!$A$6:$A$300,A148,Jornada!$B$6:$B$300,B148,Jornada!$N$6:$N$300,"OK")=1),F148,0),0)</f>
        <v>0</v>
      </c>
    </row>
    <row r="149">
      <c r="A149" s="9"/>
      <c r="B149" s="6"/>
      <c r="C149" s="10" t="str">
        <f>IF(B149="","",IFERROR(VLOOKUP(B149,Colaboradores!$A$6:$B$200,2,FALSE),""))</f>
        <v/>
      </c>
      <c r="D149" s="6"/>
      <c r="E149" s="6"/>
      <c r="F149" s="7"/>
      <c r="G149" s="10" t="str">
        <f>IF(D149="","",IFERROR(VLOOKUP(D149,Projetos!$B$6:$F$200,4,FALSE),"N/A"))</f>
        <v/>
      </c>
      <c r="H149" s="13" t="str">
        <f>IF(D149="","",IFERROR(VLOOKUP(D149,Projetos!$B$6:$F$200,5,FALSE),0))</f>
        <v/>
      </c>
      <c r="I149" s="13">
        <f t="shared" si="1"/>
        <v>0</v>
      </c>
      <c r="J149" s="14">
        <f>IFERROR(M149/SUMIFS(Jornada!$I$6:$I$300,Jornada!$A$6:$A$300,A149,Jornada!$B$6:$B$300,B149),0)</f>
        <v>0</v>
      </c>
      <c r="K149" s="10" t="str">
        <f>IF(AND(A149="",B149="",D149="",E149="",F149=""),"",IF(OR(A149="",B149="",D149="",F149=""),"INCOMPLETO",IFERROR(IF(OR(NOT(ISNUMBER(A149)),A149&lt;=0,A149&lt;&gt;INT(A149),COUNTIF(Colaboradores!$A$6:$A$200,B149)&lt;&gt;1,C149="",COUNTIF(Projetos!$B$6:$B$200,D149)&lt;&gt;1,NOT(ISNUMBER(F149)),F149&lt;0,NOT(ISNUMBER(H149)),H149&lt;0),"VERIFICAR",IF(COUNTIFS(Jornada!$A$6:$A$300,A149,Jornada!$B$6:$B$300,B149,Jornada!$N$6:$N$300,"OK")&lt;&gt;1,"SEM JORNADA",IF(SUMIFS($M$6:$M$400,$A$6:$A$400,A149,$B$6:$B$400,B149)&gt;SUMIFS(Jornada!$I$6:$I$300,Jornada!$A$6:$A$300,A149,Jornada!$B$6:$B$300,B149)+Configuracoes!$B$8,"EXCEDE JORNADA",IF(ABS(SUMIFS($M$6:$M$400,$A$6:$A$400,A149,$B$6:$B$400,B149)-SUMIFS(Jornada!$I$6:$I$300,Jornada!$A$6:$A$300,A149,Jornada!$B$6:$B$300,B149))&lt;=Configuracoes!$B$8,"OK","PARCIAL")))),"VERIFICAR")))</f>
        <v/>
      </c>
      <c r="L149" s="6"/>
      <c r="M149" s="15">
        <f>IFERROR(IF(AND(ISNUMBER(A149),A149&gt;0,A149=INT(A149),B149&lt;&gt;"",C149&lt;&gt;"",COUNTIF(Colaboradores!$A$6:$A$200,B149)=1,D149&lt;&gt;"",COUNTIF(Projetos!$B$6:$B$200,D149)=1,ISNUMBER(F149),F149&gt;=0,COUNTIFS(Jornada!$A$6:$A$300,A149,Jornada!$B$6:$B$300,B149,Jornada!$N$6:$N$300,"OK")=1),F149,0),0)</f>
        <v>0</v>
      </c>
    </row>
    <row r="150">
      <c r="A150" s="9"/>
      <c r="B150" s="6"/>
      <c r="C150" s="10" t="str">
        <f>IF(B150="","",IFERROR(VLOOKUP(B150,Colaboradores!$A$6:$B$200,2,FALSE),""))</f>
        <v/>
      </c>
      <c r="D150" s="6"/>
      <c r="E150" s="6"/>
      <c r="F150" s="7"/>
      <c r="G150" s="10" t="str">
        <f>IF(D150="","",IFERROR(VLOOKUP(D150,Projetos!$B$6:$F$200,4,FALSE),"N/A"))</f>
        <v/>
      </c>
      <c r="H150" s="13" t="str">
        <f>IF(D150="","",IFERROR(VLOOKUP(D150,Projetos!$B$6:$F$200,5,FALSE),0))</f>
        <v/>
      </c>
      <c r="I150" s="13">
        <f t="shared" si="1"/>
        <v>0</v>
      </c>
      <c r="J150" s="14">
        <f>IFERROR(M150/SUMIFS(Jornada!$I$6:$I$300,Jornada!$A$6:$A$300,A150,Jornada!$B$6:$B$300,B150),0)</f>
        <v>0</v>
      </c>
      <c r="K150" s="10" t="str">
        <f>IF(AND(A150="",B150="",D150="",E150="",F150=""),"",IF(OR(A150="",B150="",D150="",F150=""),"INCOMPLETO",IFERROR(IF(OR(NOT(ISNUMBER(A150)),A150&lt;=0,A150&lt;&gt;INT(A150),COUNTIF(Colaboradores!$A$6:$A$200,B150)&lt;&gt;1,C150="",COUNTIF(Projetos!$B$6:$B$200,D150)&lt;&gt;1,NOT(ISNUMBER(F150)),F150&lt;0,NOT(ISNUMBER(H150)),H150&lt;0),"VERIFICAR",IF(COUNTIFS(Jornada!$A$6:$A$300,A150,Jornada!$B$6:$B$300,B150,Jornada!$N$6:$N$300,"OK")&lt;&gt;1,"SEM JORNADA",IF(SUMIFS($M$6:$M$400,$A$6:$A$400,A150,$B$6:$B$400,B150)&gt;SUMIFS(Jornada!$I$6:$I$300,Jornada!$A$6:$A$300,A150,Jornada!$B$6:$B$300,B150)+Configuracoes!$B$8,"EXCEDE JORNADA",IF(ABS(SUMIFS($M$6:$M$400,$A$6:$A$400,A150,$B$6:$B$400,B150)-SUMIFS(Jornada!$I$6:$I$300,Jornada!$A$6:$A$300,A150,Jornada!$B$6:$B$300,B150))&lt;=Configuracoes!$B$8,"OK","PARCIAL")))),"VERIFICAR")))</f>
        <v/>
      </c>
      <c r="L150" s="6"/>
      <c r="M150" s="15">
        <f>IFERROR(IF(AND(ISNUMBER(A150),A150&gt;0,A150=INT(A150),B150&lt;&gt;"",C150&lt;&gt;"",COUNTIF(Colaboradores!$A$6:$A$200,B150)=1,D150&lt;&gt;"",COUNTIF(Projetos!$B$6:$B$200,D150)=1,ISNUMBER(F150),F150&gt;=0,COUNTIFS(Jornada!$A$6:$A$300,A150,Jornada!$B$6:$B$300,B150,Jornada!$N$6:$N$300,"OK")=1),F150,0),0)</f>
        <v>0</v>
      </c>
    </row>
    <row r="151">
      <c r="A151" s="9"/>
      <c r="B151" s="6"/>
      <c r="C151" s="10" t="str">
        <f>IF(B151="","",IFERROR(VLOOKUP(B151,Colaboradores!$A$6:$B$200,2,FALSE),""))</f>
        <v/>
      </c>
      <c r="D151" s="6"/>
      <c r="E151" s="6"/>
      <c r="F151" s="7"/>
      <c r="G151" s="10" t="str">
        <f>IF(D151="","",IFERROR(VLOOKUP(D151,Projetos!$B$6:$F$200,4,FALSE),"N/A"))</f>
        <v/>
      </c>
      <c r="H151" s="13" t="str">
        <f>IF(D151="","",IFERROR(VLOOKUP(D151,Projetos!$B$6:$F$200,5,FALSE),0))</f>
        <v/>
      </c>
      <c r="I151" s="13">
        <f t="shared" si="1"/>
        <v>0</v>
      </c>
      <c r="J151" s="14">
        <f>IFERROR(M151/SUMIFS(Jornada!$I$6:$I$300,Jornada!$A$6:$A$300,A151,Jornada!$B$6:$B$300,B151),0)</f>
        <v>0</v>
      </c>
      <c r="K151" s="10" t="str">
        <f>IF(AND(A151="",B151="",D151="",E151="",F151=""),"",IF(OR(A151="",B151="",D151="",F151=""),"INCOMPLETO",IFERROR(IF(OR(NOT(ISNUMBER(A151)),A151&lt;=0,A151&lt;&gt;INT(A151),COUNTIF(Colaboradores!$A$6:$A$200,B151)&lt;&gt;1,C151="",COUNTIF(Projetos!$B$6:$B$200,D151)&lt;&gt;1,NOT(ISNUMBER(F151)),F151&lt;0,NOT(ISNUMBER(H151)),H151&lt;0),"VERIFICAR",IF(COUNTIFS(Jornada!$A$6:$A$300,A151,Jornada!$B$6:$B$300,B151,Jornada!$N$6:$N$300,"OK")&lt;&gt;1,"SEM JORNADA",IF(SUMIFS($M$6:$M$400,$A$6:$A$400,A151,$B$6:$B$400,B151)&gt;SUMIFS(Jornada!$I$6:$I$300,Jornada!$A$6:$A$300,A151,Jornada!$B$6:$B$300,B151)+Configuracoes!$B$8,"EXCEDE JORNADA",IF(ABS(SUMIFS($M$6:$M$400,$A$6:$A$400,A151,$B$6:$B$400,B151)-SUMIFS(Jornada!$I$6:$I$300,Jornada!$A$6:$A$300,A151,Jornada!$B$6:$B$300,B151))&lt;=Configuracoes!$B$8,"OK","PARCIAL")))),"VERIFICAR")))</f>
        <v/>
      </c>
      <c r="L151" s="6"/>
      <c r="M151" s="15">
        <f>IFERROR(IF(AND(ISNUMBER(A151),A151&gt;0,A151=INT(A151),B151&lt;&gt;"",C151&lt;&gt;"",COUNTIF(Colaboradores!$A$6:$A$200,B151)=1,D151&lt;&gt;"",COUNTIF(Projetos!$B$6:$B$200,D151)=1,ISNUMBER(F151),F151&gt;=0,COUNTIFS(Jornada!$A$6:$A$300,A151,Jornada!$B$6:$B$300,B151,Jornada!$N$6:$N$300,"OK")=1),F151,0),0)</f>
        <v>0</v>
      </c>
    </row>
    <row r="152">
      <c r="A152" s="9"/>
      <c r="B152" s="6"/>
      <c r="C152" s="10" t="str">
        <f>IF(B152="","",IFERROR(VLOOKUP(B152,Colaboradores!$A$6:$B$200,2,FALSE),""))</f>
        <v/>
      </c>
      <c r="D152" s="6"/>
      <c r="E152" s="6"/>
      <c r="F152" s="7"/>
      <c r="G152" s="10" t="str">
        <f>IF(D152="","",IFERROR(VLOOKUP(D152,Projetos!$B$6:$F$200,4,FALSE),"N/A"))</f>
        <v/>
      </c>
      <c r="H152" s="13" t="str">
        <f>IF(D152="","",IFERROR(VLOOKUP(D152,Projetos!$B$6:$F$200,5,FALSE),0))</f>
        <v/>
      </c>
      <c r="I152" s="13">
        <f t="shared" si="1"/>
        <v>0</v>
      </c>
      <c r="J152" s="14">
        <f>IFERROR(M152/SUMIFS(Jornada!$I$6:$I$300,Jornada!$A$6:$A$300,A152,Jornada!$B$6:$B$300,B152),0)</f>
        <v>0</v>
      </c>
      <c r="K152" s="10" t="str">
        <f>IF(AND(A152="",B152="",D152="",E152="",F152=""),"",IF(OR(A152="",B152="",D152="",F152=""),"INCOMPLETO",IFERROR(IF(OR(NOT(ISNUMBER(A152)),A152&lt;=0,A152&lt;&gt;INT(A152),COUNTIF(Colaboradores!$A$6:$A$200,B152)&lt;&gt;1,C152="",COUNTIF(Projetos!$B$6:$B$200,D152)&lt;&gt;1,NOT(ISNUMBER(F152)),F152&lt;0,NOT(ISNUMBER(H152)),H152&lt;0),"VERIFICAR",IF(COUNTIFS(Jornada!$A$6:$A$300,A152,Jornada!$B$6:$B$300,B152,Jornada!$N$6:$N$300,"OK")&lt;&gt;1,"SEM JORNADA",IF(SUMIFS($M$6:$M$400,$A$6:$A$400,A152,$B$6:$B$400,B152)&gt;SUMIFS(Jornada!$I$6:$I$300,Jornada!$A$6:$A$300,A152,Jornada!$B$6:$B$300,B152)+Configuracoes!$B$8,"EXCEDE JORNADA",IF(ABS(SUMIFS($M$6:$M$400,$A$6:$A$400,A152,$B$6:$B$400,B152)-SUMIFS(Jornada!$I$6:$I$300,Jornada!$A$6:$A$300,A152,Jornada!$B$6:$B$300,B152))&lt;=Configuracoes!$B$8,"OK","PARCIAL")))),"VERIFICAR")))</f>
        <v/>
      </c>
      <c r="L152" s="6"/>
      <c r="M152" s="15">
        <f>IFERROR(IF(AND(ISNUMBER(A152),A152&gt;0,A152=INT(A152),B152&lt;&gt;"",C152&lt;&gt;"",COUNTIF(Colaboradores!$A$6:$A$200,B152)=1,D152&lt;&gt;"",COUNTIF(Projetos!$B$6:$B$200,D152)=1,ISNUMBER(F152),F152&gt;=0,COUNTIFS(Jornada!$A$6:$A$300,A152,Jornada!$B$6:$B$300,B152,Jornada!$N$6:$N$300,"OK")=1),F152,0),0)</f>
        <v>0</v>
      </c>
    </row>
    <row r="153">
      <c r="A153" s="9"/>
      <c r="B153" s="6"/>
      <c r="C153" s="10" t="str">
        <f>IF(B153="","",IFERROR(VLOOKUP(B153,Colaboradores!$A$6:$B$200,2,FALSE),""))</f>
        <v/>
      </c>
      <c r="D153" s="6"/>
      <c r="E153" s="6"/>
      <c r="F153" s="7"/>
      <c r="G153" s="10" t="str">
        <f>IF(D153="","",IFERROR(VLOOKUP(D153,Projetos!$B$6:$F$200,4,FALSE),"N/A"))</f>
        <v/>
      </c>
      <c r="H153" s="13" t="str">
        <f>IF(D153="","",IFERROR(VLOOKUP(D153,Projetos!$B$6:$F$200,5,FALSE),0))</f>
        <v/>
      </c>
      <c r="I153" s="13">
        <f t="shared" si="1"/>
        <v>0</v>
      </c>
      <c r="J153" s="14">
        <f>IFERROR(M153/SUMIFS(Jornada!$I$6:$I$300,Jornada!$A$6:$A$300,A153,Jornada!$B$6:$B$300,B153),0)</f>
        <v>0</v>
      </c>
      <c r="K153" s="10" t="str">
        <f>IF(AND(A153="",B153="",D153="",E153="",F153=""),"",IF(OR(A153="",B153="",D153="",F153=""),"INCOMPLETO",IFERROR(IF(OR(NOT(ISNUMBER(A153)),A153&lt;=0,A153&lt;&gt;INT(A153),COUNTIF(Colaboradores!$A$6:$A$200,B153)&lt;&gt;1,C153="",COUNTIF(Projetos!$B$6:$B$200,D153)&lt;&gt;1,NOT(ISNUMBER(F153)),F153&lt;0,NOT(ISNUMBER(H153)),H153&lt;0),"VERIFICAR",IF(COUNTIFS(Jornada!$A$6:$A$300,A153,Jornada!$B$6:$B$300,B153,Jornada!$N$6:$N$300,"OK")&lt;&gt;1,"SEM JORNADA",IF(SUMIFS($M$6:$M$400,$A$6:$A$400,A153,$B$6:$B$400,B153)&gt;SUMIFS(Jornada!$I$6:$I$300,Jornada!$A$6:$A$300,A153,Jornada!$B$6:$B$300,B153)+Configuracoes!$B$8,"EXCEDE JORNADA",IF(ABS(SUMIFS($M$6:$M$400,$A$6:$A$400,A153,$B$6:$B$400,B153)-SUMIFS(Jornada!$I$6:$I$300,Jornada!$A$6:$A$300,A153,Jornada!$B$6:$B$300,B153))&lt;=Configuracoes!$B$8,"OK","PARCIAL")))),"VERIFICAR")))</f>
        <v/>
      </c>
      <c r="L153" s="6"/>
      <c r="M153" s="15">
        <f>IFERROR(IF(AND(ISNUMBER(A153),A153&gt;0,A153=INT(A153),B153&lt;&gt;"",C153&lt;&gt;"",COUNTIF(Colaboradores!$A$6:$A$200,B153)=1,D153&lt;&gt;"",COUNTIF(Projetos!$B$6:$B$200,D153)=1,ISNUMBER(F153),F153&gt;=0,COUNTIFS(Jornada!$A$6:$A$300,A153,Jornada!$B$6:$B$300,B153,Jornada!$N$6:$N$300,"OK")=1),F153,0),0)</f>
        <v>0</v>
      </c>
    </row>
    <row r="154">
      <c r="A154" s="9"/>
      <c r="B154" s="6"/>
      <c r="C154" s="10" t="str">
        <f>IF(B154="","",IFERROR(VLOOKUP(B154,Colaboradores!$A$6:$B$200,2,FALSE),""))</f>
        <v/>
      </c>
      <c r="D154" s="6"/>
      <c r="E154" s="6"/>
      <c r="F154" s="7"/>
      <c r="G154" s="10" t="str">
        <f>IF(D154="","",IFERROR(VLOOKUP(D154,Projetos!$B$6:$F$200,4,FALSE),"N/A"))</f>
        <v/>
      </c>
      <c r="H154" s="13" t="str">
        <f>IF(D154="","",IFERROR(VLOOKUP(D154,Projetos!$B$6:$F$200,5,FALSE),0))</f>
        <v/>
      </c>
      <c r="I154" s="13">
        <f t="shared" si="1"/>
        <v>0</v>
      </c>
      <c r="J154" s="14">
        <f>IFERROR(M154/SUMIFS(Jornada!$I$6:$I$300,Jornada!$A$6:$A$300,A154,Jornada!$B$6:$B$300,B154),0)</f>
        <v>0</v>
      </c>
      <c r="K154" s="10" t="str">
        <f>IF(AND(A154="",B154="",D154="",E154="",F154=""),"",IF(OR(A154="",B154="",D154="",F154=""),"INCOMPLETO",IFERROR(IF(OR(NOT(ISNUMBER(A154)),A154&lt;=0,A154&lt;&gt;INT(A154),COUNTIF(Colaboradores!$A$6:$A$200,B154)&lt;&gt;1,C154="",COUNTIF(Projetos!$B$6:$B$200,D154)&lt;&gt;1,NOT(ISNUMBER(F154)),F154&lt;0,NOT(ISNUMBER(H154)),H154&lt;0),"VERIFICAR",IF(COUNTIFS(Jornada!$A$6:$A$300,A154,Jornada!$B$6:$B$300,B154,Jornada!$N$6:$N$300,"OK")&lt;&gt;1,"SEM JORNADA",IF(SUMIFS($M$6:$M$400,$A$6:$A$400,A154,$B$6:$B$400,B154)&gt;SUMIFS(Jornada!$I$6:$I$300,Jornada!$A$6:$A$300,A154,Jornada!$B$6:$B$300,B154)+Configuracoes!$B$8,"EXCEDE JORNADA",IF(ABS(SUMIFS($M$6:$M$400,$A$6:$A$400,A154,$B$6:$B$400,B154)-SUMIFS(Jornada!$I$6:$I$300,Jornada!$A$6:$A$300,A154,Jornada!$B$6:$B$300,B154))&lt;=Configuracoes!$B$8,"OK","PARCIAL")))),"VERIFICAR")))</f>
        <v/>
      </c>
      <c r="L154" s="6"/>
      <c r="M154" s="15">
        <f>IFERROR(IF(AND(ISNUMBER(A154),A154&gt;0,A154=INT(A154),B154&lt;&gt;"",C154&lt;&gt;"",COUNTIF(Colaboradores!$A$6:$A$200,B154)=1,D154&lt;&gt;"",COUNTIF(Projetos!$B$6:$B$200,D154)=1,ISNUMBER(F154),F154&gt;=0,COUNTIFS(Jornada!$A$6:$A$300,A154,Jornada!$B$6:$B$300,B154,Jornada!$N$6:$N$300,"OK")=1),F154,0),0)</f>
        <v>0</v>
      </c>
    </row>
    <row r="155">
      <c r="A155" s="9"/>
      <c r="B155" s="6"/>
      <c r="C155" s="10" t="str">
        <f>IF(B155="","",IFERROR(VLOOKUP(B155,Colaboradores!$A$6:$B$200,2,FALSE),""))</f>
        <v/>
      </c>
      <c r="D155" s="6"/>
      <c r="E155" s="6"/>
      <c r="F155" s="7"/>
      <c r="G155" s="10" t="str">
        <f>IF(D155="","",IFERROR(VLOOKUP(D155,Projetos!$B$6:$F$200,4,FALSE),"N/A"))</f>
        <v/>
      </c>
      <c r="H155" s="13" t="str">
        <f>IF(D155="","",IFERROR(VLOOKUP(D155,Projetos!$B$6:$F$200,5,FALSE),0))</f>
        <v/>
      </c>
      <c r="I155" s="13">
        <f t="shared" si="1"/>
        <v>0</v>
      </c>
      <c r="J155" s="14">
        <f>IFERROR(M155/SUMIFS(Jornada!$I$6:$I$300,Jornada!$A$6:$A$300,A155,Jornada!$B$6:$B$300,B155),0)</f>
        <v>0</v>
      </c>
      <c r="K155" s="10" t="str">
        <f>IF(AND(A155="",B155="",D155="",E155="",F155=""),"",IF(OR(A155="",B155="",D155="",F155=""),"INCOMPLETO",IFERROR(IF(OR(NOT(ISNUMBER(A155)),A155&lt;=0,A155&lt;&gt;INT(A155),COUNTIF(Colaboradores!$A$6:$A$200,B155)&lt;&gt;1,C155="",COUNTIF(Projetos!$B$6:$B$200,D155)&lt;&gt;1,NOT(ISNUMBER(F155)),F155&lt;0,NOT(ISNUMBER(H155)),H155&lt;0),"VERIFICAR",IF(COUNTIFS(Jornada!$A$6:$A$300,A155,Jornada!$B$6:$B$300,B155,Jornada!$N$6:$N$300,"OK")&lt;&gt;1,"SEM JORNADA",IF(SUMIFS($M$6:$M$400,$A$6:$A$400,A155,$B$6:$B$400,B155)&gt;SUMIFS(Jornada!$I$6:$I$300,Jornada!$A$6:$A$300,A155,Jornada!$B$6:$B$300,B155)+Configuracoes!$B$8,"EXCEDE JORNADA",IF(ABS(SUMIFS($M$6:$M$400,$A$6:$A$400,A155,$B$6:$B$400,B155)-SUMIFS(Jornada!$I$6:$I$300,Jornada!$A$6:$A$300,A155,Jornada!$B$6:$B$300,B155))&lt;=Configuracoes!$B$8,"OK","PARCIAL")))),"VERIFICAR")))</f>
        <v/>
      </c>
      <c r="L155" s="6"/>
      <c r="M155" s="15">
        <f>IFERROR(IF(AND(ISNUMBER(A155),A155&gt;0,A155=INT(A155),B155&lt;&gt;"",C155&lt;&gt;"",COUNTIF(Colaboradores!$A$6:$A$200,B155)=1,D155&lt;&gt;"",COUNTIF(Projetos!$B$6:$B$200,D155)=1,ISNUMBER(F155),F155&gt;=0,COUNTIFS(Jornada!$A$6:$A$300,A155,Jornada!$B$6:$B$300,B155,Jornada!$N$6:$N$300,"OK")=1),F155,0),0)</f>
        <v>0</v>
      </c>
    </row>
    <row r="156">
      <c r="A156" s="9"/>
      <c r="B156" s="6"/>
      <c r="C156" s="10" t="str">
        <f>IF(B156="","",IFERROR(VLOOKUP(B156,Colaboradores!$A$6:$B$200,2,FALSE),""))</f>
        <v/>
      </c>
      <c r="D156" s="6"/>
      <c r="E156" s="6"/>
      <c r="F156" s="7"/>
      <c r="G156" s="10" t="str">
        <f>IF(D156="","",IFERROR(VLOOKUP(D156,Projetos!$B$6:$F$200,4,FALSE),"N/A"))</f>
        <v/>
      </c>
      <c r="H156" s="13" t="str">
        <f>IF(D156="","",IFERROR(VLOOKUP(D156,Projetos!$B$6:$F$200,5,FALSE),0))</f>
        <v/>
      </c>
      <c r="I156" s="13">
        <f t="shared" si="1"/>
        <v>0</v>
      </c>
      <c r="J156" s="14">
        <f>IFERROR(M156/SUMIFS(Jornada!$I$6:$I$300,Jornada!$A$6:$A$300,A156,Jornada!$B$6:$B$300,B156),0)</f>
        <v>0</v>
      </c>
      <c r="K156" s="10" t="str">
        <f>IF(AND(A156="",B156="",D156="",E156="",F156=""),"",IF(OR(A156="",B156="",D156="",F156=""),"INCOMPLETO",IFERROR(IF(OR(NOT(ISNUMBER(A156)),A156&lt;=0,A156&lt;&gt;INT(A156),COUNTIF(Colaboradores!$A$6:$A$200,B156)&lt;&gt;1,C156="",COUNTIF(Projetos!$B$6:$B$200,D156)&lt;&gt;1,NOT(ISNUMBER(F156)),F156&lt;0,NOT(ISNUMBER(H156)),H156&lt;0),"VERIFICAR",IF(COUNTIFS(Jornada!$A$6:$A$300,A156,Jornada!$B$6:$B$300,B156,Jornada!$N$6:$N$300,"OK")&lt;&gt;1,"SEM JORNADA",IF(SUMIFS($M$6:$M$400,$A$6:$A$400,A156,$B$6:$B$400,B156)&gt;SUMIFS(Jornada!$I$6:$I$300,Jornada!$A$6:$A$300,A156,Jornada!$B$6:$B$300,B156)+Configuracoes!$B$8,"EXCEDE JORNADA",IF(ABS(SUMIFS($M$6:$M$400,$A$6:$A$400,A156,$B$6:$B$400,B156)-SUMIFS(Jornada!$I$6:$I$300,Jornada!$A$6:$A$300,A156,Jornada!$B$6:$B$300,B156))&lt;=Configuracoes!$B$8,"OK","PARCIAL")))),"VERIFICAR")))</f>
        <v/>
      </c>
      <c r="L156" s="6"/>
      <c r="M156" s="15">
        <f>IFERROR(IF(AND(ISNUMBER(A156),A156&gt;0,A156=INT(A156),B156&lt;&gt;"",C156&lt;&gt;"",COUNTIF(Colaboradores!$A$6:$A$200,B156)=1,D156&lt;&gt;"",COUNTIF(Projetos!$B$6:$B$200,D156)=1,ISNUMBER(F156),F156&gt;=0,COUNTIFS(Jornada!$A$6:$A$300,A156,Jornada!$B$6:$B$300,B156,Jornada!$N$6:$N$300,"OK")=1),F156,0),0)</f>
        <v>0</v>
      </c>
    </row>
    <row r="157">
      <c r="A157" s="9"/>
      <c r="B157" s="6"/>
      <c r="C157" s="10" t="str">
        <f>IF(B157="","",IFERROR(VLOOKUP(B157,Colaboradores!$A$6:$B$200,2,FALSE),""))</f>
        <v/>
      </c>
      <c r="D157" s="6"/>
      <c r="E157" s="6"/>
      <c r="F157" s="7"/>
      <c r="G157" s="10" t="str">
        <f>IF(D157="","",IFERROR(VLOOKUP(D157,Projetos!$B$6:$F$200,4,FALSE),"N/A"))</f>
        <v/>
      </c>
      <c r="H157" s="13" t="str">
        <f>IF(D157="","",IFERROR(VLOOKUP(D157,Projetos!$B$6:$F$200,5,FALSE),0))</f>
        <v/>
      </c>
      <c r="I157" s="13">
        <f t="shared" si="1"/>
        <v>0</v>
      </c>
      <c r="J157" s="14">
        <f>IFERROR(M157/SUMIFS(Jornada!$I$6:$I$300,Jornada!$A$6:$A$300,A157,Jornada!$B$6:$B$300,B157),0)</f>
        <v>0</v>
      </c>
      <c r="K157" s="10" t="str">
        <f>IF(AND(A157="",B157="",D157="",E157="",F157=""),"",IF(OR(A157="",B157="",D157="",F157=""),"INCOMPLETO",IFERROR(IF(OR(NOT(ISNUMBER(A157)),A157&lt;=0,A157&lt;&gt;INT(A157),COUNTIF(Colaboradores!$A$6:$A$200,B157)&lt;&gt;1,C157="",COUNTIF(Projetos!$B$6:$B$200,D157)&lt;&gt;1,NOT(ISNUMBER(F157)),F157&lt;0,NOT(ISNUMBER(H157)),H157&lt;0),"VERIFICAR",IF(COUNTIFS(Jornada!$A$6:$A$300,A157,Jornada!$B$6:$B$300,B157,Jornada!$N$6:$N$300,"OK")&lt;&gt;1,"SEM JORNADA",IF(SUMIFS($M$6:$M$400,$A$6:$A$400,A157,$B$6:$B$400,B157)&gt;SUMIFS(Jornada!$I$6:$I$300,Jornada!$A$6:$A$300,A157,Jornada!$B$6:$B$300,B157)+Configuracoes!$B$8,"EXCEDE JORNADA",IF(ABS(SUMIFS($M$6:$M$400,$A$6:$A$400,A157,$B$6:$B$400,B157)-SUMIFS(Jornada!$I$6:$I$300,Jornada!$A$6:$A$300,A157,Jornada!$B$6:$B$300,B157))&lt;=Configuracoes!$B$8,"OK","PARCIAL")))),"VERIFICAR")))</f>
        <v/>
      </c>
      <c r="L157" s="6"/>
      <c r="M157" s="15">
        <f>IFERROR(IF(AND(ISNUMBER(A157),A157&gt;0,A157=INT(A157),B157&lt;&gt;"",C157&lt;&gt;"",COUNTIF(Colaboradores!$A$6:$A$200,B157)=1,D157&lt;&gt;"",COUNTIF(Projetos!$B$6:$B$200,D157)=1,ISNUMBER(F157),F157&gt;=0,COUNTIFS(Jornada!$A$6:$A$300,A157,Jornada!$B$6:$B$300,B157,Jornada!$N$6:$N$300,"OK")=1),F157,0),0)</f>
        <v>0</v>
      </c>
    </row>
    <row r="158">
      <c r="A158" s="9"/>
      <c r="B158" s="6"/>
      <c r="C158" s="10" t="str">
        <f>IF(B158="","",IFERROR(VLOOKUP(B158,Colaboradores!$A$6:$B$200,2,FALSE),""))</f>
        <v/>
      </c>
      <c r="D158" s="6"/>
      <c r="E158" s="6"/>
      <c r="F158" s="7"/>
      <c r="G158" s="10" t="str">
        <f>IF(D158="","",IFERROR(VLOOKUP(D158,Projetos!$B$6:$F$200,4,FALSE),"N/A"))</f>
        <v/>
      </c>
      <c r="H158" s="13" t="str">
        <f>IF(D158="","",IFERROR(VLOOKUP(D158,Projetos!$B$6:$F$200,5,FALSE),0))</f>
        <v/>
      </c>
      <c r="I158" s="13">
        <f t="shared" si="1"/>
        <v>0</v>
      </c>
      <c r="J158" s="14">
        <f>IFERROR(M158/SUMIFS(Jornada!$I$6:$I$300,Jornada!$A$6:$A$300,A158,Jornada!$B$6:$B$300,B158),0)</f>
        <v>0</v>
      </c>
      <c r="K158" s="10" t="str">
        <f>IF(AND(A158="",B158="",D158="",E158="",F158=""),"",IF(OR(A158="",B158="",D158="",F158=""),"INCOMPLETO",IFERROR(IF(OR(NOT(ISNUMBER(A158)),A158&lt;=0,A158&lt;&gt;INT(A158),COUNTIF(Colaboradores!$A$6:$A$200,B158)&lt;&gt;1,C158="",COUNTIF(Projetos!$B$6:$B$200,D158)&lt;&gt;1,NOT(ISNUMBER(F158)),F158&lt;0,NOT(ISNUMBER(H158)),H158&lt;0),"VERIFICAR",IF(COUNTIFS(Jornada!$A$6:$A$300,A158,Jornada!$B$6:$B$300,B158,Jornada!$N$6:$N$300,"OK")&lt;&gt;1,"SEM JORNADA",IF(SUMIFS($M$6:$M$400,$A$6:$A$400,A158,$B$6:$B$400,B158)&gt;SUMIFS(Jornada!$I$6:$I$300,Jornada!$A$6:$A$300,A158,Jornada!$B$6:$B$300,B158)+Configuracoes!$B$8,"EXCEDE JORNADA",IF(ABS(SUMIFS($M$6:$M$400,$A$6:$A$400,A158,$B$6:$B$400,B158)-SUMIFS(Jornada!$I$6:$I$300,Jornada!$A$6:$A$300,A158,Jornada!$B$6:$B$300,B158))&lt;=Configuracoes!$B$8,"OK","PARCIAL")))),"VERIFICAR")))</f>
        <v/>
      </c>
      <c r="L158" s="6"/>
      <c r="M158" s="15">
        <f>IFERROR(IF(AND(ISNUMBER(A158),A158&gt;0,A158=INT(A158),B158&lt;&gt;"",C158&lt;&gt;"",COUNTIF(Colaboradores!$A$6:$A$200,B158)=1,D158&lt;&gt;"",COUNTIF(Projetos!$B$6:$B$200,D158)=1,ISNUMBER(F158),F158&gt;=0,COUNTIFS(Jornada!$A$6:$A$300,A158,Jornada!$B$6:$B$300,B158,Jornada!$N$6:$N$300,"OK")=1),F158,0),0)</f>
        <v>0</v>
      </c>
    </row>
    <row r="159">
      <c r="A159" s="9"/>
      <c r="B159" s="6"/>
      <c r="C159" s="10" t="str">
        <f>IF(B159="","",IFERROR(VLOOKUP(B159,Colaboradores!$A$6:$B$200,2,FALSE),""))</f>
        <v/>
      </c>
      <c r="D159" s="6"/>
      <c r="E159" s="6"/>
      <c r="F159" s="7"/>
      <c r="G159" s="10" t="str">
        <f>IF(D159="","",IFERROR(VLOOKUP(D159,Projetos!$B$6:$F$200,4,FALSE),"N/A"))</f>
        <v/>
      </c>
      <c r="H159" s="13" t="str">
        <f>IF(D159="","",IFERROR(VLOOKUP(D159,Projetos!$B$6:$F$200,5,FALSE),0))</f>
        <v/>
      </c>
      <c r="I159" s="13">
        <f t="shared" si="1"/>
        <v>0</v>
      </c>
      <c r="J159" s="14">
        <f>IFERROR(M159/SUMIFS(Jornada!$I$6:$I$300,Jornada!$A$6:$A$300,A159,Jornada!$B$6:$B$300,B159),0)</f>
        <v>0</v>
      </c>
      <c r="K159" s="10" t="str">
        <f>IF(AND(A159="",B159="",D159="",E159="",F159=""),"",IF(OR(A159="",B159="",D159="",F159=""),"INCOMPLETO",IFERROR(IF(OR(NOT(ISNUMBER(A159)),A159&lt;=0,A159&lt;&gt;INT(A159),COUNTIF(Colaboradores!$A$6:$A$200,B159)&lt;&gt;1,C159="",COUNTIF(Projetos!$B$6:$B$200,D159)&lt;&gt;1,NOT(ISNUMBER(F159)),F159&lt;0,NOT(ISNUMBER(H159)),H159&lt;0),"VERIFICAR",IF(COUNTIFS(Jornada!$A$6:$A$300,A159,Jornada!$B$6:$B$300,B159,Jornada!$N$6:$N$300,"OK")&lt;&gt;1,"SEM JORNADA",IF(SUMIFS($M$6:$M$400,$A$6:$A$400,A159,$B$6:$B$400,B159)&gt;SUMIFS(Jornada!$I$6:$I$300,Jornada!$A$6:$A$300,A159,Jornada!$B$6:$B$300,B159)+Configuracoes!$B$8,"EXCEDE JORNADA",IF(ABS(SUMIFS($M$6:$M$400,$A$6:$A$400,A159,$B$6:$B$400,B159)-SUMIFS(Jornada!$I$6:$I$300,Jornada!$A$6:$A$300,A159,Jornada!$B$6:$B$300,B159))&lt;=Configuracoes!$B$8,"OK","PARCIAL")))),"VERIFICAR")))</f>
        <v/>
      </c>
      <c r="L159" s="6"/>
      <c r="M159" s="15">
        <f>IFERROR(IF(AND(ISNUMBER(A159),A159&gt;0,A159=INT(A159),B159&lt;&gt;"",C159&lt;&gt;"",COUNTIF(Colaboradores!$A$6:$A$200,B159)=1,D159&lt;&gt;"",COUNTIF(Projetos!$B$6:$B$200,D159)=1,ISNUMBER(F159),F159&gt;=0,COUNTIFS(Jornada!$A$6:$A$300,A159,Jornada!$B$6:$B$300,B159,Jornada!$N$6:$N$300,"OK")=1),F159,0),0)</f>
        <v>0</v>
      </c>
    </row>
    <row r="160">
      <c r="A160" s="9"/>
      <c r="B160" s="6"/>
      <c r="C160" s="10" t="str">
        <f>IF(B160="","",IFERROR(VLOOKUP(B160,Colaboradores!$A$6:$B$200,2,FALSE),""))</f>
        <v/>
      </c>
      <c r="D160" s="6"/>
      <c r="E160" s="6"/>
      <c r="F160" s="7"/>
      <c r="G160" s="10" t="str">
        <f>IF(D160="","",IFERROR(VLOOKUP(D160,Projetos!$B$6:$F$200,4,FALSE),"N/A"))</f>
        <v/>
      </c>
      <c r="H160" s="13" t="str">
        <f>IF(D160="","",IFERROR(VLOOKUP(D160,Projetos!$B$6:$F$200,5,FALSE),0))</f>
        <v/>
      </c>
      <c r="I160" s="13">
        <f t="shared" si="1"/>
        <v>0</v>
      </c>
      <c r="J160" s="14">
        <f>IFERROR(M160/SUMIFS(Jornada!$I$6:$I$300,Jornada!$A$6:$A$300,A160,Jornada!$B$6:$B$300,B160),0)</f>
        <v>0</v>
      </c>
      <c r="K160" s="10" t="str">
        <f>IF(AND(A160="",B160="",D160="",E160="",F160=""),"",IF(OR(A160="",B160="",D160="",F160=""),"INCOMPLETO",IFERROR(IF(OR(NOT(ISNUMBER(A160)),A160&lt;=0,A160&lt;&gt;INT(A160),COUNTIF(Colaboradores!$A$6:$A$200,B160)&lt;&gt;1,C160="",COUNTIF(Projetos!$B$6:$B$200,D160)&lt;&gt;1,NOT(ISNUMBER(F160)),F160&lt;0,NOT(ISNUMBER(H160)),H160&lt;0),"VERIFICAR",IF(COUNTIFS(Jornada!$A$6:$A$300,A160,Jornada!$B$6:$B$300,B160,Jornada!$N$6:$N$300,"OK")&lt;&gt;1,"SEM JORNADA",IF(SUMIFS($M$6:$M$400,$A$6:$A$400,A160,$B$6:$B$400,B160)&gt;SUMIFS(Jornada!$I$6:$I$300,Jornada!$A$6:$A$300,A160,Jornada!$B$6:$B$300,B160)+Configuracoes!$B$8,"EXCEDE JORNADA",IF(ABS(SUMIFS($M$6:$M$400,$A$6:$A$400,A160,$B$6:$B$400,B160)-SUMIFS(Jornada!$I$6:$I$300,Jornada!$A$6:$A$300,A160,Jornada!$B$6:$B$300,B160))&lt;=Configuracoes!$B$8,"OK","PARCIAL")))),"VERIFICAR")))</f>
        <v/>
      </c>
      <c r="L160" s="6"/>
      <c r="M160" s="15">
        <f>IFERROR(IF(AND(ISNUMBER(A160),A160&gt;0,A160=INT(A160),B160&lt;&gt;"",C160&lt;&gt;"",COUNTIF(Colaboradores!$A$6:$A$200,B160)=1,D160&lt;&gt;"",COUNTIF(Projetos!$B$6:$B$200,D160)=1,ISNUMBER(F160),F160&gt;=0,COUNTIFS(Jornada!$A$6:$A$300,A160,Jornada!$B$6:$B$300,B160,Jornada!$N$6:$N$300,"OK")=1),F160,0),0)</f>
        <v>0</v>
      </c>
    </row>
    <row r="161">
      <c r="A161" s="9"/>
      <c r="B161" s="6"/>
      <c r="C161" s="10" t="str">
        <f>IF(B161="","",IFERROR(VLOOKUP(B161,Colaboradores!$A$6:$B$200,2,FALSE),""))</f>
        <v/>
      </c>
      <c r="D161" s="6"/>
      <c r="E161" s="6"/>
      <c r="F161" s="7"/>
      <c r="G161" s="10" t="str">
        <f>IF(D161="","",IFERROR(VLOOKUP(D161,Projetos!$B$6:$F$200,4,FALSE),"N/A"))</f>
        <v/>
      </c>
      <c r="H161" s="13" t="str">
        <f>IF(D161="","",IFERROR(VLOOKUP(D161,Projetos!$B$6:$F$200,5,FALSE),0))</f>
        <v/>
      </c>
      <c r="I161" s="13">
        <f t="shared" si="1"/>
        <v>0</v>
      </c>
      <c r="J161" s="14">
        <f>IFERROR(M161/SUMIFS(Jornada!$I$6:$I$300,Jornada!$A$6:$A$300,A161,Jornada!$B$6:$B$300,B161),0)</f>
        <v>0</v>
      </c>
      <c r="K161" s="10" t="str">
        <f>IF(AND(A161="",B161="",D161="",E161="",F161=""),"",IF(OR(A161="",B161="",D161="",F161=""),"INCOMPLETO",IFERROR(IF(OR(NOT(ISNUMBER(A161)),A161&lt;=0,A161&lt;&gt;INT(A161),COUNTIF(Colaboradores!$A$6:$A$200,B161)&lt;&gt;1,C161="",COUNTIF(Projetos!$B$6:$B$200,D161)&lt;&gt;1,NOT(ISNUMBER(F161)),F161&lt;0,NOT(ISNUMBER(H161)),H161&lt;0),"VERIFICAR",IF(COUNTIFS(Jornada!$A$6:$A$300,A161,Jornada!$B$6:$B$300,B161,Jornada!$N$6:$N$300,"OK")&lt;&gt;1,"SEM JORNADA",IF(SUMIFS($M$6:$M$400,$A$6:$A$400,A161,$B$6:$B$400,B161)&gt;SUMIFS(Jornada!$I$6:$I$300,Jornada!$A$6:$A$300,A161,Jornada!$B$6:$B$300,B161)+Configuracoes!$B$8,"EXCEDE JORNADA",IF(ABS(SUMIFS($M$6:$M$400,$A$6:$A$400,A161,$B$6:$B$400,B161)-SUMIFS(Jornada!$I$6:$I$300,Jornada!$A$6:$A$300,A161,Jornada!$B$6:$B$300,B161))&lt;=Configuracoes!$B$8,"OK","PARCIAL")))),"VERIFICAR")))</f>
        <v/>
      </c>
      <c r="L161" s="6"/>
      <c r="M161" s="15">
        <f>IFERROR(IF(AND(ISNUMBER(A161),A161&gt;0,A161=INT(A161),B161&lt;&gt;"",C161&lt;&gt;"",COUNTIF(Colaboradores!$A$6:$A$200,B161)=1,D161&lt;&gt;"",COUNTIF(Projetos!$B$6:$B$200,D161)=1,ISNUMBER(F161),F161&gt;=0,COUNTIFS(Jornada!$A$6:$A$300,A161,Jornada!$B$6:$B$300,B161,Jornada!$N$6:$N$300,"OK")=1),F161,0),0)</f>
        <v>0</v>
      </c>
    </row>
    <row r="162">
      <c r="A162" s="9"/>
      <c r="B162" s="6"/>
      <c r="C162" s="10" t="str">
        <f>IF(B162="","",IFERROR(VLOOKUP(B162,Colaboradores!$A$6:$B$200,2,FALSE),""))</f>
        <v/>
      </c>
      <c r="D162" s="6"/>
      <c r="E162" s="6"/>
      <c r="F162" s="7"/>
      <c r="G162" s="10" t="str">
        <f>IF(D162="","",IFERROR(VLOOKUP(D162,Projetos!$B$6:$F$200,4,FALSE),"N/A"))</f>
        <v/>
      </c>
      <c r="H162" s="13" t="str">
        <f>IF(D162="","",IFERROR(VLOOKUP(D162,Projetos!$B$6:$F$200,5,FALSE),0))</f>
        <v/>
      </c>
      <c r="I162" s="13">
        <f t="shared" si="1"/>
        <v>0</v>
      </c>
      <c r="J162" s="14">
        <f>IFERROR(M162/SUMIFS(Jornada!$I$6:$I$300,Jornada!$A$6:$A$300,A162,Jornada!$B$6:$B$300,B162),0)</f>
        <v>0</v>
      </c>
      <c r="K162" s="10" t="str">
        <f>IF(AND(A162="",B162="",D162="",E162="",F162=""),"",IF(OR(A162="",B162="",D162="",F162=""),"INCOMPLETO",IFERROR(IF(OR(NOT(ISNUMBER(A162)),A162&lt;=0,A162&lt;&gt;INT(A162),COUNTIF(Colaboradores!$A$6:$A$200,B162)&lt;&gt;1,C162="",COUNTIF(Projetos!$B$6:$B$200,D162)&lt;&gt;1,NOT(ISNUMBER(F162)),F162&lt;0,NOT(ISNUMBER(H162)),H162&lt;0),"VERIFICAR",IF(COUNTIFS(Jornada!$A$6:$A$300,A162,Jornada!$B$6:$B$300,B162,Jornada!$N$6:$N$300,"OK")&lt;&gt;1,"SEM JORNADA",IF(SUMIFS($M$6:$M$400,$A$6:$A$400,A162,$B$6:$B$400,B162)&gt;SUMIFS(Jornada!$I$6:$I$300,Jornada!$A$6:$A$300,A162,Jornada!$B$6:$B$300,B162)+Configuracoes!$B$8,"EXCEDE JORNADA",IF(ABS(SUMIFS($M$6:$M$400,$A$6:$A$400,A162,$B$6:$B$400,B162)-SUMIFS(Jornada!$I$6:$I$300,Jornada!$A$6:$A$300,A162,Jornada!$B$6:$B$300,B162))&lt;=Configuracoes!$B$8,"OK","PARCIAL")))),"VERIFICAR")))</f>
        <v/>
      </c>
      <c r="L162" s="6"/>
      <c r="M162" s="15">
        <f>IFERROR(IF(AND(ISNUMBER(A162),A162&gt;0,A162=INT(A162),B162&lt;&gt;"",C162&lt;&gt;"",COUNTIF(Colaboradores!$A$6:$A$200,B162)=1,D162&lt;&gt;"",COUNTIF(Projetos!$B$6:$B$200,D162)=1,ISNUMBER(F162),F162&gt;=0,COUNTIFS(Jornada!$A$6:$A$300,A162,Jornada!$B$6:$B$300,B162,Jornada!$N$6:$N$300,"OK")=1),F162,0),0)</f>
        <v>0</v>
      </c>
    </row>
    <row r="163">
      <c r="A163" s="9"/>
      <c r="B163" s="6"/>
      <c r="C163" s="10" t="str">
        <f>IF(B163="","",IFERROR(VLOOKUP(B163,Colaboradores!$A$6:$B$200,2,FALSE),""))</f>
        <v/>
      </c>
      <c r="D163" s="6"/>
      <c r="E163" s="6"/>
      <c r="F163" s="7"/>
      <c r="G163" s="10" t="str">
        <f>IF(D163="","",IFERROR(VLOOKUP(D163,Projetos!$B$6:$F$200,4,FALSE),"N/A"))</f>
        <v/>
      </c>
      <c r="H163" s="13" t="str">
        <f>IF(D163="","",IFERROR(VLOOKUP(D163,Projetos!$B$6:$F$200,5,FALSE),0))</f>
        <v/>
      </c>
      <c r="I163" s="13">
        <f t="shared" si="1"/>
        <v>0</v>
      </c>
      <c r="J163" s="14">
        <f>IFERROR(M163/SUMIFS(Jornada!$I$6:$I$300,Jornada!$A$6:$A$300,A163,Jornada!$B$6:$B$300,B163),0)</f>
        <v>0</v>
      </c>
      <c r="K163" s="10" t="str">
        <f>IF(AND(A163="",B163="",D163="",E163="",F163=""),"",IF(OR(A163="",B163="",D163="",F163=""),"INCOMPLETO",IFERROR(IF(OR(NOT(ISNUMBER(A163)),A163&lt;=0,A163&lt;&gt;INT(A163),COUNTIF(Colaboradores!$A$6:$A$200,B163)&lt;&gt;1,C163="",COUNTIF(Projetos!$B$6:$B$200,D163)&lt;&gt;1,NOT(ISNUMBER(F163)),F163&lt;0,NOT(ISNUMBER(H163)),H163&lt;0),"VERIFICAR",IF(COUNTIFS(Jornada!$A$6:$A$300,A163,Jornada!$B$6:$B$300,B163,Jornada!$N$6:$N$300,"OK")&lt;&gt;1,"SEM JORNADA",IF(SUMIFS($M$6:$M$400,$A$6:$A$400,A163,$B$6:$B$400,B163)&gt;SUMIFS(Jornada!$I$6:$I$300,Jornada!$A$6:$A$300,A163,Jornada!$B$6:$B$300,B163)+Configuracoes!$B$8,"EXCEDE JORNADA",IF(ABS(SUMIFS($M$6:$M$400,$A$6:$A$400,A163,$B$6:$B$400,B163)-SUMIFS(Jornada!$I$6:$I$300,Jornada!$A$6:$A$300,A163,Jornada!$B$6:$B$300,B163))&lt;=Configuracoes!$B$8,"OK","PARCIAL")))),"VERIFICAR")))</f>
        <v/>
      </c>
      <c r="L163" s="6"/>
      <c r="M163" s="15">
        <f>IFERROR(IF(AND(ISNUMBER(A163),A163&gt;0,A163=INT(A163),B163&lt;&gt;"",C163&lt;&gt;"",COUNTIF(Colaboradores!$A$6:$A$200,B163)=1,D163&lt;&gt;"",COUNTIF(Projetos!$B$6:$B$200,D163)=1,ISNUMBER(F163),F163&gt;=0,COUNTIFS(Jornada!$A$6:$A$300,A163,Jornada!$B$6:$B$300,B163,Jornada!$N$6:$N$300,"OK")=1),F163,0),0)</f>
        <v>0</v>
      </c>
    </row>
    <row r="164">
      <c r="A164" s="9"/>
      <c r="B164" s="6"/>
      <c r="C164" s="10" t="str">
        <f>IF(B164="","",IFERROR(VLOOKUP(B164,Colaboradores!$A$6:$B$200,2,FALSE),""))</f>
        <v/>
      </c>
      <c r="D164" s="6"/>
      <c r="E164" s="6"/>
      <c r="F164" s="7"/>
      <c r="G164" s="10" t="str">
        <f>IF(D164="","",IFERROR(VLOOKUP(D164,Projetos!$B$6:$F$200,4,FALSE),"N/A"))</f>
        <v/>
      </c>
      <c r="H164" s="13" t="str">
        <f>IF(D164="","",IFERROR(VLOOKUP(D164,Projetos!$B$6:$F$200,5,FALSE),0))</f>
        <v/>
      </c>
      <c r="I164" s="13">
        <f t="shared" si="1"/>
        <v>0</v>
      </c>
      <c r="J164" s="14">
        <f>IFERROR(M164/SUMIFS(Jornada!$I$6:$I$300,Jornada!$A$6:$A$300,A164,Jornada!$B$6:$B$300,B164),0)</f>
        <v>0</v>
      </c>
      <c r="K164" s="10" t="str">
        <f>IF(AND(A164="",B164="",D164="",E164="",F164=""),"",IF(OR(A164="",B164="",D164="",F164=""),"INCOMPLETO",IFERROR(IF(OR(NOT(ISNUMBER(A164)),A164&lt;=0,A164&lt;&gt;INT(A164),COUNTIF(Colaboradores!$A$6:$A$200,B164)&lt;&gt;1,C164="",COUNTIF(Projetos!$B$6:$B$200,D164)&lt;&gt;1,NOT(ISNUMBER(F164)),F164&lt;0,NOT(ISNUMBER(H164)),H164&lt;0),"VERIFICAR",IF(COUNTIFS(Jornada!$A$6:$A$300,A164,Jornada!$B$6:$B$300,B164,Jornada!$N$6:$N$300,"OK")&lt;&gt;1,"SEM JORNADA",IF(SUMIFS($M$6:$M$400,$A$6:$A$400,A164,$B$6:$B$400,B164)&gt;SUMIFS(Jornada!$I$6:$I$300,Jornada!$A$6:$A$300,A164,Jornada!$B$6:$B$300,B164)+Configuracoes!$B$8,"EXCEDE JORNADA",IF(ABS(SUMIFS($M$6:$M$400,$A$6:$A$400,A164,$B$6:$B$400,B164)-SUMIFS(Jornada!$I$6:$I$300,Jornada!$A$6:$A$300,A164,Jornada!$B$6:$B$300,B164))&lt;=Configuracoes!$B$8,"OK","PARCIAL")))),"VERIFICAR")))</f>
        <v/>
      </c>
      <c r="L164" s="6"/>
      <c r="M164" s="15">
        <f>IFERROR(IF(AND(ISNUMBER(A164),A164&gt;0,A164=INT(A164),B164&lt;&gt;"",C164&lt;&gt;"",COUNTIF(Colaboradores!$A$6:$A$200,B164)=1,D164&lt;&gt;"",COUNTIF(Projetos!$B$6:$B$200,D164)=1,ISNUMBER(F164),F164&gt;=0,COUNTIFS(Jornada!$A$6:$A$300,A164,Jornada!$B$6:$B$300,B164,Jornada!$N$6:$N$300,"OK")=1),F164,0),0)</f>
        <v>0</v>
      </c>
    </row>
    <row r="165">
      <c r="A165" s="9"/>
      <c r="B165" s="6"/>
      <c r="C165" s="10" t="str">
        <f>IF(B165="","",IFERROR(VLOOKUP(B165,Colaboradores!$A$6:$B$200,2,FALSE),""))</f>
        <v/>
      </c>
      <c r="D165" s="6"/>
      <c r="E165" s="6"/>
      <c r="F165" s="7"/>
      <c r="G165" s="10" t="str">
        <f>IF(D165="","",IFERROR(VLOOKUP(D165,Projetos!$B$6:$F$200,4,FALSE),"N/A"))</f>
        <v/>
      </c>
      <c r="H165" s="13" t="str">
        <f>IF(D165="","",IFERROR(VLOOKUP(D165,Projetos!$B$6:$F$200,5,FALSE),0))</f>
        <v/>
      </c>
      <c r="I165" s="13">
        <f t="shared" si="1"/>
        <v>0</v>
      </c>
      <c r="J165" s="14">
        <f>IFERROR(M165/SUMIFS(Jornada!$I$6:$I$300,Jornada!$A$6:$A$300,A165,Jornada!$B$6:$B$300,B165),0)</f>
        <v>0</v>
      </c>
      <c r="K165" s="10" t="str">
        <f>IF(AND(A165="",B165="",D165="",E165="",F165=""),"",IF(OR(A165="",B165="",D165="",F165=""),"INCOMPLETO",IFERROR(IF(OR(NOT(ISNUMBER(A165)),A165&lt;=0,A165&lt;&gt;INT(A165),COUNTIF(Colaboradores!$A$6:$A$200,B165)&lt;&gt;1,C165="",COUNTIF(Projetos!$B$6:$B$200,D165)&lt;&gt;1,NOT(ISNUMBER(F165)),F165&lt;0,NOT(ISNUMBER(H165)),H165&lt;0),"VERIFICAR",IF(COUNTIFS(Jornada!$A$6:$A$300,A165,Jornada!$B$6:$B$300,B165,Jornada!$N$6:$N$300,"OK")&lt;&gt;1,"SEM JORNADA",IF(SUMIFS($M$6:$M$400,$A$6:$A$400,A165,$B$6:$B$400,B165)&gt;SUMIFS(Jornada!$I$6:$I$300,Jornada!$A$6:$A$300,A165,Jornada!$B$6:$B$300,B165)+Configuracoes!$B$8,"EXCEDE JORNADA",IF(ABS(SUMIFS($M$6:$M$400,$A$6:$A$400,A165,$B$6:$B$400,B165)-SUMIFS(Jornada!$I$6:$I$300,Jornada!$A$6:$A$300,A165,Jornada!$B$6:$B$300,B165))&lt;=Configuracoes!$B$8,"OK","PARCIAL")))),"VERIFICAR")))</f>
        <v/>
      </c>
      <c r="L165" s="6"/>
      <c r="M165" s="15">
        <f>IFERROR(IF(AND(ISNUMBER(A165),A165&gt;0,A165=INT(A165),B165&lt;&gt;"",C165&lt;&gt;"",COUNTIF(Colaboradores!$A$6:$A$200,B165)=1,D165&lt;&gt;"",COUNTIF(Projetos!$B$6:$B$200,D165)=1,ISNUMBER(F165),F165&gt;=0,COUNTIFS(Jornada!$A$6:$A$300,A165,Jornada!$B$6:$B$300,B165,Jornada!$N$6:$N$300,"OK")=1),F165,0),0)</f>
        <v>0</v>
      </c>
    </row>
    <row r="166">
      <c r="A166" s="9"/>
      <c r="B166" s="6"/>
      <c r="C166" s="10" t="str">
        <f>IF(B166="","",IFERROR(VLOOKUP(B166,Colaboradores!$A$6:$B$200,2,FALSE),""))</f>
        <v/>
      </c>
      <c r="D166" s="6"/>
      <c r="E166" s="6"/>
      <c r="F166" s="7"/>
      <c r="G166" s="10" t="str">
        <f>IF(D166="","",IFERROR(VLOOKUP(D166,Projetos!$B$6:$F$200,4,FALSE),"N/A"))</f>
        <v/>
      </c>
      <c r="H166" s="13" t="str">
        <f>IF(D166="","",IFERROR(VLOOKUP(D166,Projetos!$B$6:$F$200,5,FALSE),0))</f>
        <v/>
      </c>
      <c r="I166" s="13">
        <f t="shared" si="1"/>
        <v>0</v>
      </c>
      <c r="J166" s="14">
        <f>IFERROR(M166/SUMIFS(Jornada!$I$6:$I$300,Jornada!$A$6:$A$300,A166,Jornada!$B$6:$B$300,B166),0)</f>
        <v>0</v>
      </c>
      <c r="K166" s="10" t="str">
        <f>IF(AND(A166="",B166="",D166="",E166="",F166=""),"",IF(OR(A166="",B166="",D166="",F166=""),"INCOMPLETO",IFERROR(IF(OR(NOT(ISNUMBER(A166)),A166&lt;=0,A166&lt;&gt;INT(A166),COUNTIF(Colaboradores!$A$6:$A$200,B166)&lt;&gt;1,C166="",COUNTIF(Projetos!$B$6:$B$200,D166)&lt;&gt;1,NOT(ISNUMBER(F166)),F166&lt;0,NOT(ISNUMBER(H166)),H166&lt;0),"VERIFICAR",IF(COUNTIFS(Jornada!$A$6:$A$300,A166,Jornada!$B$6:$B$300,B166,Jornada!$N$6:$N$300,"OK")&lt;&gt;1,"SEM JORNADA",IF(SUMIFS($M$6:$M$400,$A$6:$A$400,A166,$B$6:$B$400,B166)&gt;SUMIFS(Jornada!$I$6:$I$300,Jornada!$A$6:$A$300,A166,Jornada!$B$6:$B$300,B166)+Configuracoes!$B$8,"EXCEDE JORNADA",IF(ABS(SUMIFS($M$6:$M$400,$A$6:$A$400,A166,$B$6:$B$400,B166)-SUMIFS(Jornada!$I$6:$I$300,Jornada!$A$6:$A$300,A166,Jornada!$B$6:$B$300,B166))&lt;=Configuracoes!$B$8,"OK","PARCIAL")))),"VERIFICAR")))</f>
        <v/>
      </c>
      <c r="L166" s="6"/>
      <c r="M166" s="15">
        <f>IFERROR(IF(AND(ISNUMBER(A166),A166&gt;0,A166=INT(A166),B166&lt;&gt;"",C166&lt;&gt;"",COUNTIF(Colaboradores!$A$6:$A$200,B166)=1,D166&lt;&gt;"",COUNTIF(Projetos!$B$6:$B$200,D166)=1,ISNUMBER(F166),F166&gt;=0,COUNTIFS(Jornada!$A$6:$A$300,A166,Jornada!$B$6:$B$300,B166,Jornada!$N$6:$N$300,"OK")=1),F166,0),0)</f>
        <v>0</v>
      </c>
    </row>
    <row r="167">
      <c r="A167" s="9"/>
      <c r="B167" s="6"/>
      <c r="C167" s="10" t="str">
        <f>IF(B167="","",IFERROR(VLOOKUP(B167,Colaboradores!$A$6:$B$200,2,FALSE),""))</f>
        <v/>
      </c>
      <c r="D167" s="6"/>
      <c r="E167" s="6"/>
      <c r="F167" s="7"/>
      <c r="G167" s="10" t="str">
        <f>IF(D167="","",IFERROR(VLOOKUP(D167,Projetos!$B$6:$F$200,4,FALSE),"N/A"))</f>
        <v/>
      </c>
      <c r="H167" s="13" t="str">
        <f>IF(D167="","",IFERROR(VLOOKUP(D167,Projetos!$B$6:$F$200,5,FALSE),0))</f>
        <v/>
      </c>
      <c r="I167" s="13">
        <f t="shared" si="1"/>
        <v>0</v>
      </c>
      <c r="J167" s="14">
        <f>IFERROR(M167/SUMIFS(Jornada!$I$6:$I$300,Jornada!$A$6:$A$300,A167,Jornada!$B$6:$B$300,B167),0)</f>
        <v>0</v>
      </c>
      <c r="K167" s="10" t="str">
        <f>IF(AND(A167="",B167="",D167="",E167="",F167=""),"",IF(OR(A167="",B167="",D167="",F167=""),"INCOMPLETO",IFERROR(IF(OR(NOT(ISNUMBER(A167)),A167&lt;=0,A167&lt;&gt;INT(A167),COUNTIF(Colaboradores!$A$6:$A$200,B167)&lt;&gt;1,C167="",COUNTIF(Projetos!$B$6:$B$200,D167)&lt;&gt;1,NOT(ISNUMBER(F167)),F167&lt;0,NOT(ISNUMBER(H167)),H167&lt;0),"VERIFICAR",IF(COUNTIFS(Jornada!$A$6:$A$300,A167,Jornada!$B$6:$B$300,B167,Jornada!$N$6:$N$300,"OK")&lt;&gt;1,"SEM JORNADA",IF(SUMIFS($M$6:$M$400,$A$6:$A$400,A167,$B$6:$B$400,B167)&gt;SUMIFS(Jornada!$I$6:$I$300,Jornada!$A$6:$A$300,A167,Jornada!$B$6:$B$300,B167)+Configuracoes!$B$8,"EXCEDE JORNADA",IF(ABS(SUMIFS($M$6:$M$400,$A$6:$A$400,A167,$B$6:$B$400,B167)-SUMIFS(Jornada!$I$6:$I$300,Jornada!$A$6:$A$300,A167,Jornada!$B$6:$B$300,B167))&lt;=Configuracoes!$B$8,"OK","PARCIAL")))),"VERIFICAR")))</f>
        <v/>
      </c>
      <c r="L167" s="6"/>
      <c r="M167" s="15">
        <f>IFERROR(IF(AND(ISNUMBER(A167),A167&gt;0,A167=INT(A167),B167&lt;&gt;"",C167&lt;&gt;"",COUNTIF(Colaboradores!$A$6:$A$200,B167)=1,D167&lt;&gt;"",COUNTIF(Projetos!$B$6:$B$200,D167)=1,ISNUMBER(F167),F167&gt;=0,COUNTIFS(Jornada!$A$6:$A$300,A167,Jornada!$B$6:$B$300,B167,Jornada!$N$6:$N$300,"OK")=1),F167,0),0)</f>
        <v>0</v>
      </c>
    </row>
    <row r="168">
      <c r="A168" s="9"/>
      <c r="B168" s="6"/>
      <c r="C168" s="10" t="str">
        <f>IF(B168="","",IFERROR(VLOOKUP(B168,Colaboradores!$A$6:$B$200,2,FALSE),""))</f>
        <v/>
      </c>
      <c r="D168" s="6"/>
      <c r="E168" s="6"/>
      <c r="F168" s="7"/>
      <c r="G168" s="10" t="str">
        <f>IF(D168="","",IFERROR(VLOOKUP(D168,Projetos!$B$6:$F$200,4,FALSE),"N/A"))</f>
        <v/>
      </c>
      <c r="H168" s="13" t="str">
        <f>IF(D168="","",IFERROR(VLOOKUP(D168,Projetos!$B$6:$F$200,5,FALSE),0))</f>
        <v/>
      </c>
      <c r="I168" s="13">
        <f t="shared" si="1"/>
        <v>0</v>
      </c>
      <c r="J168" s="14">
        <f>IFERROR(M168/SUMIFS(Jornada!$I$6:$I$300,Jornada!$A$6:$A$300,A168,Jornada!$B$6:$B$300,B168),0)</f>
        <v>0</v>
      </c>
      <c r="K168" s="10" t="str">
        <f>IF(AND(A168="",B168="",D168="",E168="",F168=""),"",IF(OR(A168="",B168="",D168="",F168=""),"INCOMPLETO",IFERROR(IF(OR(NOT(ISNUMBER(A168)),A168&lt;=0,A168&lt;&gt;INT(A168),COUNTIF(Colaboradores!$A$6:$A$200,B168)&lt;&gt;1,C168="",COUNTIF(Projetos!$B$6:$B$200,D168)&lt;&gt;1,NOT(ISNUMBER(F168)),F168&lt;0,NOT(ISNUMBER(H168)),H168&lt;0),"VERIFICAR",IF(COUNTIFS(Jornada!$A$6:$A$300,A168,Jornada!$B$6:$B$300,B168,Jornada!$N$6:$N$300,"OK")&lt;&gt;1,"SEM JORNADA",IF(SUMIFS($M$6:$M$400,$A$6:$A$400,A168,$B$6:$B$400,B168)&gt;SUMIFS(Jornada!$I$6:$I$300,Jornada!$A$6:$A$300,A168,Jornada!$B$6:$B$300,B168)+Configuracoes!$B$8,"EXCEDE JORNADA",IF(ABS(SUMIFS($M$6:$M$400,$A$6:$A$400,A168,$B$6:$B$400,B168)-SUMIFS(Jornada!$I$6:$I$300,Jornada!$A$6:$A$300,A168,Jornada!$B$6:$B$300,B168))&lt;=Configuracoes!$B$8,"OK","PARCIAL")))),"VERIFICAR")))</f>
        <v/>
      </c>
      <c r="L168" s="6"/>
      <c r="M168" s="15">
        <f>IFERROR(IF(AND(ISNUMBER(A168),A168&gt;0,A168=INT(A168),B168&lt;&gt;"",C168&lt;&gt;"",COUNTIF(Colaboradores!$A$6:$A$200,B168)=1,D168&lt;&gt;"",COUNTIF(Projetos!$B$6:$B$200,D168)=1,ISNUMBER(F168),F168&gt;=0,COUNTIFS(Jornada!$A$6:$A$300,A168,Jornada!$B$6:$B$300,B168,Jornada!$N$6:$N$300,"OK")=1),F168,0),0)</f>
        <v>0</v>
      </c>
    </row>
    <row r="169">
      <c r="A169" s="9"/>
      <c r="B169" s="6"/>
      <c r="C169" s="10" t="str">
        <f>IF(B169="","",IFERROR(VLOOKUP(B169,Colaboradores!$A$6:$B$200,2,FALSE),""))</f>
        <v/>
      </c>
      <c r="D169" s="6"/>
      <c r="E169" s="6"/>
      <c r="F169" s="7"/>
      <c r="G169" s="10" t="str">
        <f>IF(D169="","",IFERROR(VLOOKUP(D169,Projetos!$B$6:$F$200,4,FALSE),"N/A"))</f>
        <v/>
      </c>
      <c r="H169" s="13" t="str">
        <f>IF(D169="","",IFERROR(VLOOKUP(D169,Projetos!$B$6:$F$200,5,FALSE),0))</f>
        <v/>
      </c>
      <c r="I169" s="13">
        <f t="shared" si="1"/>
        <v>0</v>
      </c>
      <c r="J169" s="14">
        <f>IFERROR(M169/SUMIFS(Jornada!$I$6:$I$300,Jornada!$A$6:$A$300,A169,Jornada!$B$6:$B$300,B169),0)</f>
        <v>0</v>
      </c>
      <c r="K169" s="10" t="str">
        <f>IF(AND(A169="",B169="",D169="",E169="",F169=""),"",IF(OR(A169="",B169="",D169="",F169=""),"INCOMPLETO",IFERROR(IF(OR(NOT(ISNUMBER(A169)),A169&lt;=0,A169&lt;&gt;INT(A169),COUNTIF(Colaboradores!$A$6:$A$200,B169)&lt;&gt;1,C169="",COUNTIF(Projetos!$B$6:$B$200,D169)&lt;&gt;1,NOT(ISNUMBER(F169)),F169&lt;0,NOT(ISNUMBER(H169)),H169&lt;0),"VERIFICAR",IF(COUNTIFS(Jornada!$A$6:$A$300,A169,Jornada!$B$6:$B$300,B169,Jornada!$N$6:$N$300,"OK")&lt;&gt;1,"SEM JORNADA",IF(SUMIFS($M$6:$M$400,$A$6:$A$400,A169,$B$6:$B$400,B169)&gt;SUMIFS(Jornada!$I$6:$I$300,Jornada!$A$6:$A$300,A169,Jornada!$B$6:$B$300,B169)+Configuracoes!$B$8,"EXCEDE JORNADA",IF(ABS(SUMIFS($M$6:$M$400,$A$6:$A$400,A169,$B$6:$B$400,B169)-SUMIFS(Jornada!$I$6:$I$300,Jornada!$A$6:$A$300,A169,Jornada!$B$6:$B$300,B169))&lt;=Configuracoes!$B$8,"OK","PARCIAL")))),"VERIFICAR")))</f>
        <v/>
      </c>
      <c r="L169" s="6"/>
      <c r="M169" s="15">
        <f>IFERROR(IF(AND(ISNUMBER(A169),A169&gt;0,A169=INT(A169),B169&lt;&gt;"",C169&lt;&gt;"",COUNTIF(Colaboradores!$A$6:$A$200,B169)=1,D169&lt;&gt;"",COUNTIF(Projetos!$B$6:$B$200,D169)=1,ISNUMBER(F169),F169&gt;=0,COUNTIFS(Jornada!$A$6:$A$300,A169,Jornada!$B$6:$B$300,B169,Jornada!$N$6:$N$300,"OK")=1),F169,0),0)</f>
        <v>0</v>
      </c>
    </row>
    <row r="170">
      <c r="A170" s="9"/>
      <c r="B170" s="6"/>
      <c r="C170" s="10" t="str">
        <f>IF(B170="","",IFERROR(VLOOKUP(B170,Colaboradores!$A$6:$B$200,2,FALSE),""))</f>
        <v/>
      </c>
      <c r="D170" s="6"/>
      <c r="E170" s="6"/>
      <c r="F170" s="7"/>
      <c r="G170" s="10" t="str">
        <f>IF(D170="","",IFERROR(VLOOKUP(D170,Projetos!$B$6:$F$200,4,FALSE),"N/A"))</f>
        <v/>
      </c>
      <c r="H170" s="13" t="str">
        <f>IF(D170="","",IFERROR(VLOOKUP(D170,Projetos!$B$6:$F$200,5,FALSE),0))</f>
        <v/>
      </c>
      <c r="I170" s="13">
        <f t="shared" si="1"/>
        <v>0</v>
      </c>
      <c r="J170" s="14">
        <f>IFERROR(M170/SUMIFS(Jornada!$I$6:$I$300,Jornada!$A$6:$A$300,A170,Jornada!$B$6:$B$300,B170),0)</f>
        <v>0</v>
      </c>
      <c r="K170" s="10" t="str">
        <f>IF(AND(A170="",B170="",D170="",E170="",F170=""),"",IF(OR(A170="",B170="",D170="",F170=""),"INCOMPLETO",IFERROR(IF(OR(NOT(ISNUMBER(A170)),A170&lt;=0,A170&lt;&gt;INT(A170),COUNTIF(Colaboradores!$A$6:$A$200,B170)&lt;&gt;1,C170="",COUNTIF(Projetos!$B$6:$B$200,D170)&lt;&gt;1,NOT(ISNUMBER(F170)),F170&lt;0,NOT(ISNUMBER(H170)),H170&lt;0),"VERIFICAR",IF(COUNTIFS(Jornada!$A$6:$A$300,A170,Jornada!$B$6:$B$300,B170,Jornada!$N$6:$N$300,"OK")&lt;&gt;1,"SEM JORNADA",IF(SUMIFS($M$6:$M$400,$A$6:$A$400,A170,$B$6:$B$400,B170)&gt;SUMIFS(Jornada!$I$6:$I$300,Jornada!$A$6:$A$300,A170,Jornada!$B$6:$B$300,B170)+Configuracoes!$B$8,"EXCEDE JORNADA",IF(ABS(SUMIFS($M$6:$M$400,$A$6:$A$400,A170,$B$6:$B$400,B170)-SUMIFS(Jornada!$I$6:$I$300,Jornada!$A$6:$A$300,A170,Jornada!$B$6:$B$300,B170))&lt;=Configuracoes!$B$8,"OK","PARCIAL")))),"VERIFICAR")))</f>
        <v/>
      </c>
      <c r="L170" s="6"/>
      <c r="M170" s="15">
        <f>IFERROR(IF(AND(ISNUMBER(A170),A170&gt;0,A170=INT(A170),B170&lt;&gt;"",C170&lt;&gt;"",COUNTIF(Colaboradores!$A$6:$A$200,B170)=1,D170&lt;&gt;"",COUNTIF(Projetos!$B$6:$B$200,D170)=1,ISNUMBER(F170),F170&gt;=0,COUNTIFS(Jornada!$A$6:$A$300,A170,Jornada!$B$6:$B$300,B170,Jornada!$N$6:$N$300,"OK")=1),F170,0),0)</f>
        <v>0</v>
      </c>
    </row>
    <row r="171">
      <c r="A171" s="9"/>
      <c r="B171" s="6"/>
      <c r="C171" s="10" t="str">
        <f>IF(B171="","",IFERROR(VLOOKUP(B171,Colaboradores!$A$6:$B$200,2,FALSE),""))</f>
        <v/>
      </c>
      <c r="D171" s="6"/>
      <c r="E171" s="6"/>
      <c r="F171" s="7"/>
      <c r="G171" s="10" t="str">
        <f>IF(D171="","",IFERROR(VLOOKUP(D171,Projetos!$B$6:$F$200,4,FALSE),"N/A"))</f>
        <v/>
      </c>
      <c r="H171" s="13" t="str">
        <f>IF(D171="","",IFERROR(VLOOKUP(D171,Projetos!$B$6:$F$200,5,FALSE),0))</f>
        <v/>
      </c>
      <c r="I171" s="13">
        <f t="shared" si="1"/>
        <v>0</v>
      </c>
      <c r="J171" s="14">
        <f>IFERROR(M171/SUMIFS(Jornada!$I$6:$I$300,Jornada!$A$6:$A$300,A171,Jornada!$B$6:$B$300,B171),0)</f>
        <v>0</v>
      </c>
      <c r="K171" s="10" t="str">
        <f>IF(AND(A171="",B171="",D171="",E171="",F171=""),"",IF(OR(A171="",B171="",D171="",F171=""),"INCOMPLETO",IFERROR(IF(OR(NOT(ISNUMBER(A171)),A171&lt;=0,A171&lt;&gt;INT(A171),COUNTIF(Colaboradores!$A$6:$A$200,B171)&lt;&gt;1,C171="",COUNTIF(Projetos!$B$6:$B$200,D171)&lt;&gt;1,NOT(ISNUMBER(F171)),F171&lt;0,NOT(ISNUMBER(H171)),H171&lt;0),"VERIFICAR",IF(COUNTIFS(Jornada!$A$6:$A$300,A171,Jornada!$B$6:$B$300,B171,Jornada!$N$6:$N$300,"OK")&lt;&gt;1,"SEM JORNADA",IF(SUMIFS($M$6:$M$400,$A$6:$A$400,A171,$B$6:$B$400,B171)&gt;SUMIFS(Jornada!$I$6:$I$300,Jornada!$A$6:$A$300,A171,Jornada!$B$6:$B$300,B171)+Configuracoes!$B$8,"EXCEDE JORNADA",IF(ABS(SUMIFS($M$6:$M$400,$A$6:$A$400,A171,$B$6:$B$400,B171)-SUMIFS(Jornada!$I$6:$I$300,Jornada!$A$6:$A$300,A171,Jornada!$B$6:$B$300,B171))&lt;=Configuracoes!$B$8,"OK","PARCIAL")))),"VERIFICAR")))</f>
        <v/>
      </c>
      <c r="L171" s="6"/>
      <c r="M171" s="15">
        <f>IFERROR(IF(AND(ISNUMBER(A171),A171&gt;0,A171=INT(A171),B171&lt;&gt;"",C171&lt;&gt;"",COUNTIF(Colaboradores!$A$6:$A$200,B171)=1,D171&lt;&gt;"",COUNTIF(Projetos!$B$6:$B$200,D171)=1,ISNUMBER(F171),F171&gt;=0,COUNTIFS(Jornada!$A$6:$A$300,A171,Jornada!$B$6:$B$300,B171,Jornada!$N$6:$N$300,"OK")=1),F171,0),0)</f>
        <v>0</v>
      </c>
    </row>
    <row r="172">
      <c r="A172" s="9"/>
      <c r="B172" s="6"/>
      <c r="C172" s="10" t="str">
        <f>IF(B172="","",IFERROR(VLOOKUP(B172,Colaboradores!$A$6:$B$200,2,FALSE),""))</f>
        <v/>
      </c>
      <c r="D172" s="6"/>
      <c r="E172" s="6"/>
      <c r="F172" s="7"/>
      <c r="G172" s="10" t="str">
        <f>IF(D172="","",IFERROR(VLOOKUP(D172,Projetos!$B$6:$F$200,4,FALSE),"N/A"))</f>
        <v/>
      </c>
      <c r="H172" s="13" t="str">
        <f>IF(D172="","",IFERROR(VLOOKUP(D172,Projetos!$B$6:$F$200,5,FALSE),0))</f>
        <v/>
      </c>
      <c r="I172" s="13">
        <f t="shared" si="1"/>
        <v>0</v>
      </c>
      <c r="J172" s="14">
        <f>IFERROR(M172/SUMIFS(Jornada!$I$6:$I$300,Jornada!$A$6:$A$300,A172,Jornada!$B$6:$B$300,B172),0)</f>
        <v>0</v>
      </c>
      <c r="K172" s="10" t="str">
        <f>IF(AND(A172="",B172="",D172="",E172="",F172=""),"",IF(OR(A172="",B172="",D172="",F172=""),"INCOMPLETO",IFERROR(IF(OR(NOT(ISNUMBER(A172)),A172&lt;=0,A172&lt;&gt;INT(A172),COUNTIF(Colaboradores!$A$6:$A$200,B172)&lt;&gt;1,C172="",COUNTIF(Projetos!$B$6:$B$200,D172)&lt;&gt;1,NOT(ISNUMBER(F172)),F172&lt;0,NOT(ISNUMBER(H172)),H172&lt;0),"VERIFICAR",IF(COUNTIFS(Jornada!$A$6:$A$300,A172,Jornada!$B$6:$B$300,B172,Jornada!$N$6:$N$300,"OK")&lt;&gt;1,"SEM JORNADA",IF(SUMIFS($M$6:$M$400,$A$6:$A$400,A172,$B$6:$B$400,B172)&gt;SUMIFS(Jornada!$I$6:$I$300,Jornada!$A$6:$A$300,A172,Jornada!$B$6:$B$300,B172)+Configuracoes!$B$8,"EXCEDE JORNADA",IF(ABS(SUMIFS($M$6:$M$400,$A$6:$A$400,A172,$B$6:$B$400,B172)-SUMIFS(Jornada!$I$6:$I$300,Jornada!$A$6:$A$300,A172,Jornada!$B$6:$B$300,B172))&lt;=Configuracoes!$B$8,"OK","PARCIAL")))),"VERIFICAR")))</f>
        <v/>
      </c>
      <c r="L172" s="6"/>
      <c r="M172" s="15">
        <f>IFERROR(IF(AND(ISNUMBER(A172),A172&gt;0,A172=INT(A172),B172&lt;&gt;"",C172&lt;&gt;"",COUNTIF(Colaboradores!$A$6:$A$200,B172)=1,D172&lt;&gt;"",COUNTIF(Projetos!$B$6:$B$200,D172)=1,ISNUMBER(F172),F172&gt;=0,COUNTIFS(Jornada!$A$6:$A$300,A172,Jornada!$B$6:$B$300,B172,Jornada!$N$6:$N$300,"OK")=1),F172,0),0)</f>
        <v>0</v>
      </c>
    </row>
    <row r="173">
      <c r="A173" s="9"/>
      <c r="B173" s="6"/>
      <c r="C173" s="10" t="str">
        <f>IF(B173="","",IFERROR(VLOOKUP(B173,Colaboradores!$A$6:$B$200,2,FALSE),""))</f>
        <v/>
      </c>
      <c r="D173" s="6"/>
      <c r="E173" s="6"/>
      <c r="F173" s="7"/>
      <c r="G173" s="10" t="str">
        <f>IF(D173="","",IFERROR(VLOOKUP(D173,Projetos!$B$6:$F$200,4,FALSE),"N/A"))</f>
        <v/>
      </c>
      <c r="H173" s="13" t="str">
        <f>IF(D173="","",IFERROR(VLOOKUP(D173,Projetos!$B$6:$F$200,5,FALSE),0))</f>
        <v/>
      </c>
      <c r="I173" s="13">
        <f t="shared" si="1"/>
        <v>0</v>
      </c>
      <c r="J173" s="14">
        <f>IFERROR(M173/SUMIFS(Jornada!$I$6:$I$300,Jornada!$A$6:$A$300,A173,Jornada!$B$6:$B$300,B173),0)</f>
        <v>0</v>
      </c>
      <c r="K173" s="10" t="str">
        <f>IF(AND(A173="",B173="",D173="",E173="",F173=""),"",IF(OR(A173="",B173="",D173="",F173=""),"INCOMPLETO",IFERROR(IF(OR(NOT(ISNUMBER(A173)),A173&lt;=0,A173&lt;&gt;INT(A173),COUNTIF(Colaboradores!$A$6:$A$200,B173)&lt;&gt;1,C173="",COUNTIF(Projetos!$B$6:$B$200,D173)&lt;&gt;1,NOT(ISNUMBER(F173)),F173&lt;0,NOT(ISNUMBER(H173)),H173&lt;0),"VERIFICAR",IF(COUNTIFS(Jornada!$A$6:$A$300,A173,Jornada!$B$6:$B$300,B173,Jornada!$N$6:$N$300,"OK")&lt;&gt;1,"SEM JORNADA",IF(SUMIFS($M$6:$M$400,$A$6:$A$400,A173,$B$6:$B$400,B173)&gt;SUMIFS(Jornada!$I$6:$I$300,Jornada!$A$6:$A$300,A173,Jornada!$B$6:$B$300,B173)+Configuracoes!$B$8,"EXCEDE JORNADA",IF(ABS(SUMIFS($M$6:$M$400,$A$6:$A$400,A173,$B$6:$B$400,B173)-SUMIFS(Jornada!$I$6:$I$300,Jornada!$A$6:$A$300,A173,Jornada!$B$6:$B$300,B173))&lt;=Configuracoes!$B$8,"OK","PARCIAL")))),"VERIFICAR")))</f>
        <v/>
      </c>
      <c r="L173" s="6"/>
      <c r="M173" s="15">
        <f>IFERROR(IF(AND(ISNUMBER(A173),A173&gt;0,A173=INT(A173),B173&lt;&gt;"",C173&lt;&gt;"",COUNTIF(Colaboradores!$A$6:$A$200,B173)=1,D173&lt;&gt;"",COUNTIF(Projetos!$B$6:$B$200,D173)=1,ISNUMBER(F173),F173&gt;=0,COUNTIFS(Jornada!$A$6:$A$300,A173,Jornada!$B$6:$B$300,B173,Jornada!$N$6:$N$300,"OK")=1),F173,0),0)</f>
        <v>0</v>
      </c>
    </row>
    <row r="174">
      <c r="A174" s="9"/>
      <c r="B174" s="6"/>
      <c r="C174" s="10" t="str">
        <f>IF(B174="","",IFERROR(VLOOKUP(B174,Colaboradores!$A$6:$B$200,2,FALSE),""))</f>
        <v/>
      </c>
      <c r="D174" s="6"/>
      <c r="E174" s="6"/>
      <c r="F174" s="7"/>
      <c r="G174" s="10" t="str">
        <f>IF(D174="","",IFERROR(VLOOKUP(D174,Projetos!$B$6:$F$200,4,FALSE),"N/A"))</f>
        <v/>
      </c>
      <c r="H174" s="13" t="str">
        <f>IF(D174="","",IFERROR(VLOOKUP(D174,Projetos!$B$6:$F$200,5,FALSE),0))</f>
        <v/>
      </c>
      <c r="I174" s="13">
        <f t="shared" si="1"/>
        <v>0</v>
      </c>
      <c r="J174" s="14">
        <f>IFERROR(M174/SUMIFS(Jornada!$I$6:$I$300,Jornada!$A$6:$A$300,A174,Jornada!$B$6:$B$300,B174),0)</f>
        <v>0</v>
      </c>
      <c r="K174" s="10" t="str">
        <f>IF(AND(A174="",B174="",D174="",E174="",F174=""),"",IF(OR(A174="",B174="",D174="",F174=""),"INCOMPLETO",IFERROR(IF(OR(NOT(ISNUMBER(A174)),A174&lt;=0,A174&lt;&gt;INT(A174),COUNTIF(Colaboradores!$A$6:$A$200,B174)&lt;&gt;1,C174="",COUNTIF(Projetos!$B$6:$B$200,D174)&lt;&gt;1,NOT(ISNUMBER(F174)),F174&lt;0,NOT(ISNUMBER(H174)),H174&lt;0),"VERIFICAR",IF(COUNTIFS(Jornada!$A$6:$A$300,A174,Jornada!$B$6:$B$300,B174,Jornada!$N$6:$N$300,"OK")&lt;&gt;1,"SEM JORNADA",IF(SUMIFS($M$6:$M$400,$A$6:$A$400,A174,$B$6:$B$400,B174)&gt;SUMIFS(Jornada!$I$6:$I$300,Jornada!$A$6:$A$300,A174,Jornada!$B$6:$B$300,B174)+Configuracoes!$B$8,"EXCEDE JORNADA",IF(ABS(SUMIFS($M$6:$M$400,$A$6:$A$400,A174,$B$6:$B$400,B174)-SUMIFS(Jornada!$I$6:$I$300,Jornada!$A$6:$A$300,A174,Jornada!$B$6:$B$300,B174))&lt;=Configuracoes!$B$8,"OK","PARCIAL")))),"VERIFICAR")))</f>
        <v/>
      </c>
      <c r="L174" s="6"/>
      <c r="M174" s="15">
        <f>IFERROR(IF(AND(ISNUMBER(A174),A174&gt;0,A174=INT(A174),B174&lt;&gt;"",C174&lt;&gt;"",COUNTIF(Colaboradores!$A$6:$A$200,B174)=1,D174&lt;&gt;"",COUNTIF(Projetos!$B$6:$B$200,D174)=1,ISNUMBER(F174),F174&gt;=0,COUNTIFS(Jornada!$A$6:$A$300,A174,Jornada!$B$6:$B$300,B174,Jornada!$N$6:$N$300,"OK")=1),F174,0),0)</f>
        <v>0</v>
      </c>
    </row>
    <row r="175">
      <c r="A175" s="9"/>
      <c r="B175" s="6"/>
      <c r="C175" s="10" t="str">
        <f>IF(B175="","",IFERROR(VLOOKUP(B175,Colaboradores!$A$6:$B$200,2,FALSE),""))</f>
        <v/>
      </c>
      <c r="D175" s="6"/>
      <c r="E175" s="6"/>
      <c r="F175" s="7"/>
      <c r="G175" s="10" t="str">
        <f>IF(D175="","",IFERROR(VLOOKUP(D175,Projetos!$B$6:$F$200,4,FALSE),"N/A"))</f>
        <v/>
      </c>
      <c r="H175" s="13" t="str">
        <f>IF(D175="","",IFERROR(VLOOKUP(D175,Projetos!$B$6:$F$200,5,FALSE),0))</f>
        <v/>
      </c>
      <c r="I175" s="13">
        <f t="shared" si="1"/>
        <v>0</v>
      </c>
      <c r="J175" s="14">
        <f>IFERROR(M175/SUMIFS(Jornada!$I$6:$I$300,Jornada!$A$6:$A$300,A175,Jornada!$B$6:$B$300,B175),0)</f>
        <v>0</v>
      </c>
      <c r="K175" s="10" t="str">
        <f>IF(AND(A175="",B175="",D175="",E175="",F175=""),"",IF(OR(A175="",B175="",D175="",F175=""),"INCOMPLETO",IFERROR(IF(OR(NOT(ISNUMBER(A175)),A175&lt;=0,A175&lt;&gt;INT(A175),COUNTIF(Colaboradores!$A$6:$A$200,B175)&lt;&gt;1,C175="",COUNTIF(Projetos!$B$6:$B$200,D175)&lt;&gt;1,NOT(ISNUMBER(F175)),F175&lt;0,NOT(ISNUMBER(H175)),H175&lt;0),"VERIFICAR",IF(COUNTIFS(Jornada!$A$6:$A$300,A175,Jornada!$B$6:$B$300,B175,Jornada!$N$6:$N$300,"OK")&lt;&gt;1,"SEM JORNADA",IF(SUMIFS($M$6:$M$400,$A$6:$A$400,A175,$B$6:$B$400,B175)&gt;SUMIFS(Jornada!$I$6:$I$300,Jornada!$A$6:$A$300,A175,Jornada!$B$6:$B$300,B175)+Configuracoes!$B$8,"EXCEDE JORNADA",IF(ABS(SUMIFS($M$6:$M$400,$A$6:$A$400,A175,$B$6:$B$400,B175)-SUMIFS(Jornada!$I$6:$I$300,Jornada!$A$6:$A$300,A175,Jornada!$B$6:$B$300,B175))&lt;=Configuracoes!$B$8,"OK","PARCIAL")))),"VERIFICAR")))</f>
        <v/>
      </c>
      <c r="L175" s="6"/>
      <c r="M175" s="15">
        <f>IFERROR(IF(AND(ISNUMBER(A175),A175&gt;0,A175=INT(A175),B175&lt;&gt;"",C175&lt;&gt;"",COUNTIF(Colaboradores!$A$6:$A$200,B175)=1,D175&lt;&gt;"",COUNTIF(Projetos!$B$6:$B$200,D175)=1,ISNUMBER(F175),F175&gt;=0,COUNTIFS(Jornada!$A$6:$A$300,A175,Jornada!$B$6:$B$300,B175,Jornada!$N$6:$N$300,"OK")=1),F175,0),0)</f>
        <v>0</v>
      </c>
    </row>
    <row r="176">
      <c r="A176" s="9"/>
      <c r="B176" s="6"/>
      <c r="C176" s="10" t="str">
        <f>IF(B176="","",IFERROR(VLOOKUP(B176,Colaboradores!$A$6:$B$200,2,FALSE),""))</f>
        <v/>
      </c>
      <c r="D176" s="6"/>
      <c r="E176" s="6"/>
      <c r="F176" s="7"/>
      <c r="G176" s="10" t="str">
        <f>IF(D176="","",IFERROR(VLOOKUP(D176,Projetos!$B$6:$F$200,4,FALSE),"N/A"))</f>
        <v/>
      </c>
      <c r="H176" s="13" t="str">
        <f>IF(D176="","",IFERROR(VLOOKUP(D176,Projetos!$B$6:$F$200,5,FALSE),0))</f>
        <v/>
      </c>
      <c r="I176" s="13">
        <f t="shared" si="1"/>
        <v>0</v>
      </c>
      <c r="J176" s="14">
        <f>IFERROR(M176/SUMIFS(Jornada!$I$6:$I$300,Jornada!$A$6:$A$300,A176,Jornada!$B$6:$B$300,B176),0)</f>
        <v>0</v>
      </c>
      <c r="K176" s="10" t="str">
        <f>IF(AND(A176="",B176="",D176="",E176="",F176=""),"",IF(OR(A176="",B176="",D176="",F176=""),"INCOMPLETO",IFERROR(IF(OR(NOT(ISNUMBER(A176)),A176&lt;=0,A176&lt;&gt;INT(A176),COUNTIF(Colaboradores!$A$6:$A$200,B176)&lt;&gt;1,C176="",COUNTIF(Projetos!$B$6:$B$200,D176)&lt;&gt;1,NOT(ISNUMBER(F176)),F176&lt;0,NOT(ISNUMBER(H176)),H176&lt;0),"VERIFICAR",IF(COUNTIFS(Jornada!$A$6:$A$300,A176,Jornada!$B$6:$B$300,B176,Jornada!$N$6:$N$300,"OK")&lt;&gt;1,"SEM JORNADA",IF(SUMIFS($M$6:$M$400,$A$6:$A$400,A176,$B$6:$B$400,B176)&gt;SUMIFS(Jornada!$I$6:$I$300,Jornada!$A$6:$A$300,A176,Jornada!$B$6:$B$300,B176)+Configuracoes!$B$8,"EXCEDE JORNADA",IF(ABS(SUMIFS($M$6:$M$400,$A$6:$A$400,A176,$B$6:$B$400,B176)-SUMIFS(Jornada!$I$6:$I$300,Jornada!$A$6:$A$300,A176,Jornada!$B$6:$B$300,B176))&lt;=Configuracoes!$B$8,"OK","PARCIAL")))),"VERIFICAR")))</f>
        <v/>
      </c>
      <c r="L176" s="6"/>
      <c r="M176" s="15">
        <f>IFERROR(IF(AND(ISNUMBER(A176),A176&gt;0,A176=INT(A176),B176&lt;&gt;"",C176&lt;&gt;"",COUNTIF(Colaboradores!$A$6:$A$200,B176)=1,D176&lt;&gt;"",COUNTIF(Projetos!$B$6:$B$200,D176)=1,ISNUMBER(F176),F176&gt;=0,COUNTIFS(Jornada!$A$6:$A$300,A176,Jornada!$B$6:$B$300,B176,Jornada!$N$6:$N$300,"OK")=1),F176,0),0)</f>
        <v>0</v>
      </c>
    </row>
    <row r="177">
      <c r="A177" s="9"/>
      <c r="B177" s="6"/>
      <c r="C177" s="10" t="str">
        <f>IF(B177="","",IFERROR(VLOOKUP(B177,Colaboradores!$A$6:$B$200,2,FALSE),""))</f>
        <v/>
      </c>
      <c r="D177" s="6"/>
      <c r="E177" s="6"/>
      <c r="F177" s="7"/>
      <c r="G177" s="10" t="str">
        <f>IF(D177="","",IFERROR(VLOOKUP(D177,Projetos!$B$6:$F$200,4,FALSE),"N/A"))</f>
        <v/>
      </c>
      <c r="H177" s="13" t="str">
        <f>IF(D177="","",IFERROR(VLOOKUP(D177,Projetos!$B$6:$F$200,5,FALSE),0))</f>
        <v/>
      </c>
      <c r="I177" s="13">
        <f t="shared" si="1"/>
        <v>0</v>
      </c>
      <c r="J177" s="14">
        <f>IFERROR(M177/SUMIFS(Jornada!$I$6:$I$300,Jornada!$A$6:$A$300,A177,Jornada!$B$6:$B$300,B177),0)</f>
        <v>0</v>
      </c>
      <c r="K177" s="10" t="str">
        <f>IF(AND(A177="",B177="",D177="",E177="",F177=""),"",IF(OR(A177="",B177="",D177="",F177=""),"INCOMPLETO",IFERROR(IF(OR(NOT(ISNUMBER(A177)),A177&lt;=0,A177&lt;&gt;INT(A177),COUNTIF(Colaboradores!$A$6:$A$200,B177)&lt;&gt;1,C177="",COUNTIF(Projetos!$B$6:$B$200,D177)&lt;&gt;1,NOT(ISNUMBER(F177)),F177&lt;0,NOT(ISNUMBER(H177)),H177&lt;0),"VERIFICAR",IF(COUNTIFS(Jornada!$A$6:$A$300,A177,Jornada!$B$6:$B$300,B177,Jornada!$N$6:$N$300,"OK")&lt;&gt;1,"SEM JORNADA",IF(SUMIFS($M$6:$M$400,$A$6:$A$400,A177,$B$6:$B$400,B177)&gt;SUMIFS(Jornada!$I$6:$I$300,Jornada!$A$6:$A$300,A177,Jornada!$B$6:$B$300,B177)+Configuracoes!$B$8,"EXCEDE JORNADA",IF(ABS(SUMIFS($M$6:$M$400,$A$6:$A$400,A177,$B$6:$B$400,B177)-SUMIFS(Jornada!$I$6:$I$300,Jornada!$A$6:$A$300,A177,Jornada!$B$6:$B$300,B177))&lt;=Configuracoes!$B$8,"OK","PARCIAL")))),"VERIFICAR")))</f>
        <v/>
      </c>
      <c r="L177" s="6"/>
      <c r="M177" s="15">
        <f>IFERROR(IF(AND(ISNUMBER(A177),A177&gt;0,A177=INT(A177),B177&lt;&gt;"",C177&lt;&gt;"",COUNTIF(Colaboradores!$A$6:$A$200,B177)=1,D177&lt;&gt;"",COUNTIF(Projetos!$B$6:$B$200,D177)=1,ISNUMBER(F177),F177&gt;=0,COUNTIFS(Jornada!$A$6:$A$300,A177,Jornada!$B$6:$B$300,B177,Jornada!$N$6:$N$300,"OK")=1),F177,0),0)</f>
        <v>0</v>
      </c>
    </row>
    <row r="178">
      <c r="A178" s="9"/>
      <c r="B178" s="6"/>
      <c r="C178" s="10" t="str">
        <f>IF(B178="","",IFERROR(VLOOKUP(B178,Colaboradores!$A$6:$B$200,2,FALSE),""))</f>
        <v/>
      </c>
      <c r="D178" s="6"/>
      <c r="E178" s="6"/>
      <c r="F178" s="7"/>
      <c r="G178" s="10" t="str">
        <f>IF(D178="","",IFERROR(VLOOKUP(D178,Projetos!$B$6:$F$200,4,FALSE),"N/A"))</f>
        <v/>
      </c>
      <c r="H178" s="13" t="str">
        <f>IF(D178="","",IFERROR(VLOOKUP(D178,Projetos!$B$6:$F$200,5,FALSE),0))</f>
        <v/>
      </c>
      <c r="I178" s="13">
        <f t="shared" si="1"/>
        <v>0</v>
      </c>
      <c r="J178" s="14">
        <f>IFERROR(M178/SUMIFS(Jornada!$I$6:$I$300,Jornada!$A$6:$A$300,A178,Jornada!$B$6:$B$300,B178),0)</f>
        <v>0</v>
      </c>
      <c r="K178" s="10" t="str">
        <f>IF(AND(A178="",B178="",D178="",E178="",F178=""),"",IF(OR(A178="",B178="",D178="",F178=""),"INCOMPLETO",IFERROR(IF(OR(NOT(ISNUMBER(A178)),A178&lt;=0,A178&lt;&gt;INT(A178),COUNTIF(Colaboradores!$A$6:$A$200,B178)&lt;&gt;1,C178="",COUNTIF(Projetos!$B$6:$B$200,D178)&lt;&gt;1,NOT(ISNUMBER(F178)),F178&lt;0,NOT(ISNUMBER(H178)),H178&lt;0),"VERIFICAR",IF(COUNTIFS(Jornada!$A$6:$A$300,A178,Jornada!$B$6:$B$300,B178,Jornada!$N$6:$N$300,"OK")&lt;&gt;1,"SEM JORNADA",IF(SUMIFS($M$6:$M$400,$A$6:$A$400,A178,$B$6:$B$400,B178)&gt;SUMIFS(Jornada!$I$6:$I$300,Jornada!$A$6:$A$300,A178,Jornada!$B$6:$B$300,B178)+Configuracoes!$B$8,"EXCEDE JORNADA",IF(ABS(SUMIFS($M$6:$M$400,$A$6:$A$400,A178,$B$6:$B$400,B178)-SUMIFS(Jornada!$I$6:$I$300,Jornada!$A$6:$A$300,A178,Jornada!$B$6:$B$300,B178))&lt;=Configuracoes!$B$8,"OK","PARCIAL")))),"VERIFICAR")))</f>
        <v/>
      </c>
      <c r="L178" s="6"/>
      <c r="M178" s="15">
        <f>IFERROR(IF(AND(ISNUMBER(A178),A178&gt;0,A178=INT(A178),B178&lt;&gt;"",C178&lt;&gt;"",COUNTIF(Colaboradores!$A$6:$A$200,B178)=1,D178&lt;&gt;"",COUNTIF(Projetos!$B$6:$B$200,D178)=1,ISNUMBER(F178),F178&gt;=0,COUNTIFS(Jornada!$A$6:$A$300,A178,Jornada!$B$6:$B$300,B178,Jornada!$N$6:$N$300,"OK")=1),F178,0),0)</f>
        <v>0</v>
      </c>
    </row>
    <row r="179">
      <c r="A179" s="9"/>
      <c r="B179" s="6"/>
      <c r="C179" s="10" t="str">
        <f>IF(B179="","",IFERROR(VLOOKUP(B179,Colaboradores!$A$6:$B$200,2,FALSE),""))</f>
        <v/>
      </c>
      <c r="D179" s="6"/>
      <c r="E179" s="6"/>
      <c r="F179" s="7"/>
      <c r="G179" s="10" t="str">
        <f>IF(D179="","",IFERROR(VLOOKUP(D179,Projetos!$B$6:$F$200,4,FALSE),"N/A"))</f>
        <v/>
      </c>
      <c r="H179" s="13" t="str">
        <f>IF(D179="","",IFERROR(VLOOKUP(D179,Projetos!$B$6:$F$200,5,FALSE),0))</f>
        <v/>
      </c>
      <c r="I179" s="13">
        <f t="shared" si="1"/>
        <v>0</v>
      </c>
      <c r="J179" s="14">
        <f>IFERROR(M179/SUMIFS(Jornada!$I$6:$I$300,Jornada!$A$6:$A$300,A179,Jornada!$B$6:$B$300,B179),0)</f>
        <v>0</v>
      </c>
      <c r="K179" s="10" t="str">
        <f>IF(AND(A179="",B179="",D179="",E179="",F179=""),"",IF(OR(A179="",B179="",D179="",F179=""),"INCOMPLETO",IFERROR(IF(OR(NOT(ISNUMBER(A179)),A179&lt;=0,A179&lt;&gt;INT(A179),COUNTIF(Colaboradores!$A$6:$A$200,B179)&lt;&gt;1,C179="",COUNTIF(Projetos!$B$6:$B$200,D179)&lt;&gt;1,NOT(ISNUMBER(F179)),F179&lt;0,NOT(ISNUMBER(H179)),H179&lt;0),"VERIFICAR",IF(COUNTIFS(Jornada!$A$6:$A$300,A179,Jornada!$B$6:$B$300,B179,Jornada!$N$6:$N$300,"OK")&lt;&gt;1,"SEM JORNADA",IF(SUMIFS($M$6:$M$400,$A$6:$A$400,A179,$B$6:$B$400,B179)&gt;SUMIFS(Jornada!$I$6:$I$300,Jornada!$A$6:$A$300,A179,Jornada!$B$6:$B$300,B179)+Configuracoes!$B$8,"EXCEDE JORNADA",IF(ABS(SUMIFS($M$6:$M$400,$A$6:$A$400,A179,$B$6:$B$400,B179)-SUMIFS(Jornada!$I$6:$I$300,Jornada!$A$6:$A$300,A179,Jornada!$B$6:$B$300,B179))&lt;=Configuracoes!$B$8,"OK","PARCIAL")))),"VERIFICAR")))</f>
        <v/>
      </c>
      <c r="L179" s="6"/>
      <c r="M179" s="15">
        <f>IFERROR(IF(AND(ISNUMBER(A179),A179&gt;0,A179=INT(A179),B179&lt;&gt;"",C179&lt;&gt;"",COUNTIF(Colaboradores!$A$6:$A$200,B179)=1,D179&lt;&gt;"",COUNTIF(Projetos!$B$6:$B$200,D179)=1,ISNUMBER(F179),F179&gt;=0,COUNTIFS(Jornada!$A$6:$A$300,A179,Jornada!$B$6:$B$300,B179,Jornada!$N$6:$N$300,"OK")=1),F179,0),0)</f>
        <v>0</v>
      </c>
    </row>
    <row r="180">
      <c r="A180" s="9"/>
      <c r="B180" s="6"/>
      <c r="C180" s="10" t="str">
        <f>IF(B180="","",IFERROR(VLOOKUP(B180,Colaboradores!$A$6:$B$200,2,FALSE),""))</f>
        <v/>
      </c>
      <c r="D180" s="6"/>
      <c r="E180" s="6"/>
      <c r="F180" s="7"/>
      <c r="G180" s="10" t="str">
        <f>IF(D180="","",IFERROR(VLOOKUP(D180,Projetos!$B$6:$F$200,4,FALSE),"N/A"))</f>
        <v/>
      </c>
      <c r="H180" s="13" t="str">
        <f>IF(D180="","",IFERROR(VLOOKUP(D180,Projetos!$B$6:$F$200,5,FALSE),0))</f>
        <v/>
      </c>
      <c r="I180" s="13">
        <f t="shared" si="1"/>
        <v>0</v>
      </c>
      <c r="J180" s="14">
        <f>IFERROR(M180/SUMIFS(Jornada!$I$6:$I$300,Jornada!$A$6:$A$300,A180,Jornada!$B$6:$B$300,B180),0)</f>
        <v>0</v>
      </c>
      <c r="K180" s="10" t="str">
        <f>IF(AND(A180="",B180="",D180="",E180="",F180=""),"",IF(OR(A180="",B180="",D180="",F180=""),"INCOMPLETO",IFERROR(IF(OR(NOT(ISNUMBER(A180)),A180&lt;=0,A180&lt;&gt;INT(A180),COUNTIF(Colaboradores!$A$6:$A$200,B180)&lt;&gt;1,C180="",COUNTIF(Projetos!$B$6:$B$200,D180)&lt;&gt;1,NOT(ISNUMBER(F180)),F180&lt;0,NOT(ISNUMBER(H180)),H180&lt;0),"VERIFICAR",IF(COUNTIFS(Jornada!$A$6:$A$300,A180,Jornada!$B$6:$B$300,B180,Jornada!$N$6:$N$300,"OK")&lt;&gt;1,"SEM JORNADA",IF(SUMIFS($M$6:$M$400,$A$6:$A$400,A180,$B$6:$B$400,B180)&gt;SUMIFS(Jornada!$I$6:$I$300,Jornada!$A$6:$A$300,A180,Jornada!$B$6:$B$300,B180)+Configuracoes!$B$8,"EXCEDE JORNADA",IF(ABS(SUMIFS($M$6:$M$400,$A$6:$A$400,A180,$B$6:$B$400,B180)-SUMIFS(Jornada!$I$6:$I$300,Jornada!$A$6:$A$300,A180,Jornada!$B$6:$B$300,B180))&lt;=Configuracoes!$B$8,"OK","PARCIAL")))),"VERIFICAR")))</f>
        <v/>
      </c>
      <c r="L180" s="6"/>
      <c r="M180" s="15">
        <f>IFERROR(IF(AND(ISNUMBER(A180),A180&gt;0,A180=INT(A180),B180&lt;&gt;"",C180&lt;&gt;"",COUNTIF(Colaboradores!$A$6:$A$200,B180)=1,D180&lt;&gt;"",COUNTIF(Projetos!$B$6:$B$200,D180)=1,ISNUMBER(F180),F180&gt;=0,COUNTIFS(Jornada!$A$6:$A$300,A180,Jornada!$B$6:$B$300,B180,Jornada!$N$6:$N$300,"OK")=1),F180,0),0)</f>
        <v>0</v>
      </c>
    </row>
    <row r="181">
      <c r="A181" s="9"/>
      <c r="B181" s="6"/>
      <c r="C181" s="10" t="str">
        <f>IF(B181="","",IFERROR(VLOOKUP(B181,Colaboradores!$A$6:$B$200,2,FALSE),""))</f>
        <v/>
      </c>
      <c r="D181" s="6"/>
      <c r="E181" s="6"/>
      <c r="F181" s="7"/>
      <c r="G181" s="10" t="str">
        <f>IF(D181="","",IFERROR(VLOOKUP(D181,Projetos!$B$6:$F$200,4,FALSE),"N/A"))</f>
        <v/>
      </c>
      <c r="H181" s="13" t="str">
        <f>IF(D181="","",IFERROR(VLOOKUP(D181,Projetos!$B$6:$F$200,5,FALSE),0))</f>
        <v/>
      </c>
      <c r="I181" s="13">
        <f t="shared" si="1"/>
        <v>0</v>
      </c>
      <c r="J181" s="14">
        <f>IFERROR(M181/SUMIFS(Jornada!$I$6:$I$300,Jornada!$A$6:$A$300,A181,Jornada!$B$6:$B$300,B181),0)</f>
        <v>0</v>
      </c>
      <c r="K181" s="10" t="str">
        <f>IF(AND(A181="",B181="",D181="",E181="",F181=""),"",IF(OR(A181="",B181="",D181="",F181=""),"INCOMPLETO",IFERROR(IF(OR(NOT(ISNUMBER(A181)),A181&lt;=0,A181&lt;&gt;INT(A181),COUNTIF(Colaboradores!$A$6:$A$200,B181)&lt;&gt;1,C181="",COUNTIF(Projetos!$B$6:$B$200,D181)&lt;&gt;1,NOT(ISNUMBER(F181)),F181&lt;0,NOT(ISNUMBER(H181)),H181&lt;0),"VERIFICAR",IF(COUNTIFS(Jornada!$A$6:$A$300,A181,Jornada!$B$6:$B$300,B181,Jornada!$N$6:$N$300,"OK")&lt;&gt;1,"SEM JORNADA",IF(SUMIFS($M$6:$M$400,$A$6:$A$400,A181,$B$6:$B$400,B181)&gt;SUMIFS(Jornada!$I$6:$I$300,Jornada!$A$6:$A$300,A181,Jornada!$B$6:$B$300,B181)+Configuracoes!$B$8,"EXCEDE JORNADA",IF(ABS(SUMIFS($M$6:$M$400,$A$6:$A$400,A181,$B$6:$B$400,B181)-SUMIFS(Jornada!$I$6:$I$300,Jornada!$A$6:$A$300,A181,Jornada!$B$6:$B$300,B181))&lt;=Configuracoes!$B$8,"OK","PARCIAL")))),"VERIFICAR")))</f>
        <v/>
      </c>
      <c r="L181" s="6"/>
      <c r="M181" s="15">
        <f>IFERROR(IF(AND(ISNUMBER(A181),A181&gt;0,A181=INT(A181),B181&lt;&gt;"",C181&lt;&gt;"",COUNTIF(Colaboradores!$A$6:$A$200,B181)=1,D181&lt;&gt;"",COUNTIF(Projetos!$B$6:$B$200,D181)=1,ISNUMBER(F181),F181&gt;=0,COUNTIFS(Jornada!$A$6:$A$300,A181,Jornada!$B$6:$B$300,B181,Jornada!$N$6:$N$300,"OK")=1),F181,0),0)</f>
        <v>0</v>
      </c>
    </row>
    <row r="182">
      <c r="A182" s="9"/>
      <c r="B182" s="6"/>
      <c r="C182" s="10" t="str">
        <f>IF(B182="","",IFERROR(VLOOKUP(B182,Colaboradores!$A$6:$B$200,2,FALSE),""))</f>
        <v/>
      </c>
      <c r="D182" s="6"/>
      <c r="E182" s="6"/>
      <c r="F182" s="7"/>
      <c r="G182" s="10" t="str">
        <f>IF(D182="","",IFERROR(VLOOKUP(D182,Projetos!$B$6:$F$200,4,FALSE),"N/A"))</f>
        <v/>
      </c>
      <c r="H182" s="13" t="str">
        <f>IF(D182="","",IFERROR(VLOOKUP(D182,Projetos!$B$6:$F$200,5,FALSE),0))</f>
        <v/>
      </c>
      <c r="I182" s="13">
        <f t="shared" si="1"/>
        <v>0</v>
      </c>
      <c r="J182" s="14">
        <f>IFERROR(M182/SUMIFS(Jornada!$I$6:$I$300,Jornada!$A$6:$A$300,A182,Jornada!$B$6:$B$300,B182),0)</f>
        <v>0</v>
      </c>
      <c r="K182" s="10" t="str">
        <f>IF(AND(A182="",B182="",D182="",E182="",F182=""),"",IF(OR(A182="",B182="",D182="",F182=""),"INCOMPLETO",IFERROR(IF(OR(NOT(ISNUMBER(A182)),A182&lt;=0,A182&lt;&gt;INT(A182),COUNTIF(Colaboradores!$A$6:$A$200,B182)&lt;&gt;1,C182="",COUNTIF(Projetos!$B$6:$B$200,D182)&lt;&gt;1,NOT(ISNUMBER(F182)),F182&lt;0,NOT(ISNUMBER(H182)),H182&lt;0),"VERIFICAR",IF(COUNTIFS(Jornada!$A$6:$A$300,A182,Jornada!$B$6:$B$300,B182,Jornada!$N$6:$N$300,"OK")&lt;&gt;1,"SEM JORNADA",IF(SUMIFS($M$6:$M$400,$A$6:$A$400,A182,$B$6:$B$400,B182)&gt;SUMIFS(Jornada!$I$6:$I$300,Jornada!$A$6:$A$300,A182,Jornada!$B$6:$B$300,B182)+Configuracoes!$B$8,"EXCEDE JORNADA",IF(ABS(SUMIFS($M$6:$M$400,$A$6:$A$400,A182,$B$6:$B$400,B182)-SUMIFS(Jornada!$I$6:$I$300,Jornada!$A$6:$A$300,A182,Jornada!$B$6:$B$300,B182))&lt;=Configuracoes!$B$8,"OK","PARCIAL")))),"VERIFICAR")))</f>
        <v/>
      </c>
      <c r="L182" s="6"/>
      <c r="M182" s="15">
        <f>IFERROR(IF(AND(ISNUMBER(A182),A182&gt;0,A182=INT(A182),B182&lt;&gt;"",C182&lt;&gt;"",COUNTIF(Colaboradores!$A$6:$A$200,B182)=1,D182&lt;&gt;"",COUNTIF(Projetos!$B$6:$B$200,D182)=1,ISNUMBER(F182),F182&gt;=0,COUNTIFS(Jornada!$A$6:$A$300,A182,Jornada!$B$6:$B$300,B182,Jornada!$N$6:$N$300,"OK")=1),F182,0),0)</f>
        <v>0</v>
      </c>
    </row>
    <row r="183">
      <c r="A183" s="9"/>
      <c r="B183" s="6"/>
      <c r="C183" s="10" t="str">
        <f>IF(B183="","",IFERROR(VLOOKUP(B183,Colaboradores!$A$6:$B$200,2,FALSE),""))</f>
        <v/>
      </c>
      <c r="D183" s="6"/>
      <c r="E183" s="6"/>
      <c r="F183" s="7"/>
      <c r="G183" s="10" t="str">
        <f>IF(D183="","",IFERROR(VLOOKUP(D183,Projetos!$B$6:$F$200,4,FALSE),"N/A"))</f>
        <v/>
      </c>
      <c r="H183" s="13" t="str">
        <f>IF(D183="","",IFERROR(VLOOKUP(D183,Projetos!$B$6:$F$200,5,FALSE),0))</f>
        <v/>
      </c>
      <c r="I183" s="13">
        <f t="shared" si="1"/>
        <v>0</v>
      </c>
      <c r="J183" s="14">
        <f>IFERROR(M183/SUMIFS(Jornada!$I$6:$I$300,Jornada!$A$6:$A$300,A183,Jornada!$B$6:$B$300,B183),0)</f>
        <v>0</v>
      </c>
      <c r="K183" s="10" t="str">
        <f>IF(AND(A183="",B183="",D183="",E183="",F183=""),"",IF(OR(A183="",B183="",D183="",F183=""),"INCOMPLETO",IFERROR(IF(OR(NOT(ISNUMBER(A183)),A183&lt;=0,A183&lt;&gt;INT(A183),COUNTIF(Colaboradores!$A$6:$A$200,B183)&lt;&gt;1,C183="",COUNTIF(Projetos!$B$6:$B$200,D183)&lt;&gt;1,NOT(ISNUMBER(F183)),F183&lt;0,NOT(ISNUMBER(H183)),H183&lt;0),"VERIFICAR",IF(COUNTIFS(Jornada!$A$6:$A$300,A183,Jornada!$B$6:$B$300,B183,Jornada!$N$6:$N$300,"OK")&lt;&gt;1,"SEM JORNADA",IF(SUMIFS($M$6:$M$400,$A$6:$A$400,A183,$B$6:$B$400,B183)&gt;SUMIFS(Jornada!$I$6:$I$300,Jornada!$A$6:$A$300,A183,Jornada!$B$6:$B$300,B183)+Configuracoes!$B$8,"EXCEDE JORNADA",IF(ABS(SUMIFS($M$6:$M$400,$A$6:$A$400,A183,$B$6:$B$400,B183)-SUMIFS(Jornada!$I$6:$I$300,Jornada!$A$6:$A$300,A183,Jornada!$B$6:$B$300,B183))&lt;=Configuracoes!$B$8,"OK","PARCIAL")))),"VERIFICAR")))</f>
        <v/>
      </c>
      <c r="L183" s="6"/>
      <c r="M183" s="15">
        <f>IFERROR(IF(AND(ISNUMBER(A183),A183&gt;0,A183=INT(A183),B183&lt;&gt;"",C183&lt;&gt;"",COUNTIF(Colaboradores!$A$6:$A$200,B183)=1,D183&lt;&gt;"",COUNTIF(Projetos!$B$6:$B$200,D183)=1,ISNUMBER(F183),F183&gt;=0,COUNTIFS(Jornada!$A$6:$A$300,A183,Jornada!$B$6:$B$300,B183,Jornada!$N$6:$N$300,"OK")=1),F183,0),0)</f>
        <v>0</v>
      </c>
    </row>
    <row r="184">
      <c r="A184" s="9"/>
      <c r="B184" s="6"/>
      <c r="C184" s="10" t="str">
        <f>IF(B184="","",IFERROR(VLOOKUP(B184,Colaboradores!$A$6:$B$200,2,FALSE),""))</f>
        <v/>
      </c>
      <c r="D184" s="6"/>
      <c r="E184" s="6"/>
      <c r="F184" s="7"/>
      <c r="G184" s="10" t="str">
        <f>IF(D184="","",IFERROR(VLOOKUP(D184,Projetos!$B$6:$F$200,4,FALSE),"N/A"))</f>
        <v/>
      </c>
      <c r="H184" s="13" t="str">
        <f>IF(D184="","",IFERROR(VLOOKUP(D184,Projetos!$B$6:$F$200,5,FALSE),0))</f>
        <v/>
      </c>
      <c r="I184" s="13">
        <f t="shared" si="1"/>
        <v>0</v>
      </c>
      <c r="J184" s="14">
        <f>IFERROR(M184/SUMIFS(Jornada!$I$6:$I$300,Jornada!$A$6:$A$300,A184,Jornada!$B$6:$B$300,B184),0)</f>
        <v>0</v>
      </c>
      <c r="K184" s="10" t="str">
        <f>IF(AND(A184="",B184="",D184="",E184="",F184=""),"",IF(OR(A184="",B184="",D184="",F184=""),"INCOMPLETO",IFERROR(IF(OR(NOT(ISNUMBER(A184)),A184&lt;=0,A184&lt;&gt;INT(A184),COUNTIF(Colaboradores!$A$6:$A$200,B184)&lt;&gt;1,C184="",COUNTIF(Projetos!$B$6:$B$200,D184)&lt;&gt;1,NOT(ISNUMBER(F184)),F184&lt;0,NOT(ISNUMBER(H184)),H184&lt;0),"VERIFICAR",IF(COUNTIFS(Jornada!$A$6:$A$300,A184,Jornada!$B$6:$B$300,B184,Jornada!$N$6:$N$300,"OK")&lt;&gt;1,"SEM JORNADA",IF(SUMIFS($M$6:$M$400,$A$6:$A$400,A184,$B$6:$B$400,B184)&gt;SUMIFS(Jornada!$I$6:$I$300,Jornada!$A$6:$A$300,A184,Jornada!$B$6:$B$300,B184)+Configuracoes!$B$8,"EXCEDE JORNADA",IF(ABS(SUMIFS($M$6:$M$400,$A$6:$A$400,A184,$B$6:$B$400,B184)-SUMIFS(Jornada!$I$6:$I$300,Jornada!$A$6:$A$300,A184,Jornada!$B$6:$B$300,B184))&lt;=Configuracoes!$B$8,"OK","PARCIAL")))),"VERIFICAR")))</f>
        <v/>
      </c>
      <c r="L184" s="6"/>
      <c r="M184" s="15">
        <f>IFERROR(IF(AND(ISNUMBER(A184),A184&gt;0,A184=INT(A184),B184&lt;&gt;"",C184&lt;&gt;"",COUNTIF(Colaboradores!$A$6:$A$200,B184)=1,D184&lt;&gt;"",COUNTIF(Projetos!$B$6:$B$200,D184)=1,ISNUMBER(F184),F184&gt;=0,COUNTIFS(Jornada!$A$6:$A$300,A184,Jornada!$B$6:$B$300,B184,Jornada!$N$6:$N$300,"OK")=1),F184,0),0)</f>
        <v>0</v>
      </c>
    </row>
    <row r="185">
      <c r="A185" s="9"/>
      <c r="B185" s="6"/>
      <c r="C185" s="10" t="str">
        <f>IF(B185="","",IFERROR(VLOOKUP(B185,Colaboradores!$A$6:$B$200,2,FALSE),""))</f>
        <v/>
      </c>
      <c r="D185" s="6"/>
      <c r="E185" s="6"/>
      <c r="F185" s="7"/>
      <c r="G185" s="10" t="str">
        <f>IF(D185="","",IFERROR(VLOOKUP(D185,Projetos!$B$6:$F$200,4,FALSE),"N/A"))</f>
        <v/>
      </c>
      <c r="H185" s="13" t="str">
        <f>IF(D185="","",IFERROR(VLOOKUP(D185,Projetos!$B$6:$F$200,5,FALSE),0))</f>
        <v/>
      </c>
      <c r="I185" s="13">
        <f t="shared" si="1"/>
        <v>0</v>
      </c>
      <c r="J185" s="14">
        <f>IFERROR(M185/SUMIFS(Jornada!$I$6:$I$300,Jornada!$A$6:$A$300,A185,Jornada!$B$6:$B$300,B185),0)</f>
        <v>0</v>
      </c>
      <c r="K185" s="10" t="str">
        <f>IF(AND(A185="",B185="",D185="",E185="",F185=""),"",IF(OR(A185="",B185="",D185="",F185=""),"INCOMPLETO",IFERROR(IF(OR(NOT(ISNUMBER(A185)),A185&lt;=0,A185&lt;&gt;INT(A185),COUNTIF(Colaboradores!$A$6:$A$200,B185)&lt;&gt;1,C185="",COUNTIF(Projetos!$B$6:$B$200,D185)&lt;&gt;1,NOT(ISNUMBER(F185)),F185&lt;0,NOT(ISNUMBER(H185)),H185&lt;0),"VERIFICAR",IF(COUNTIFS(Jornada!$A$6:$A$300,A185,Jornada!$B$6:$B$300,B185,Jornada!$N$6:$N$300,"OK")&lt;&gt;1,"SEM JORNADA",IF(SUMIFS($M$6:$M$400,$A$6:$A$400,A185,$B$6:$B$400,B185)&gt;SUMIFS(Jornada!$I$6:$I$300,Jornada!$A$6:$A$300,A185,Jornada!$B$6:$B$300,B185)+Configuracoes!$B$8,"EXCEDE JORNADA",IF(ABS(SUMIFS($M$6:$M$400,$A$6:$A$400,A185,$B$6:$B$400,B185)-SUMIFS(Jornada!$I$6:$I$300,Jornada!$A$6:$A$300,A185,Jornada!$B$6:$B$300,B185))&lt;=Configuracoes!$B$8,"OK","PARCIAL")))),"VERIFICAR")))</f>
        <v/>
      </c>
      <c r="L185" s="6"/>
      <c r="M185" s="15">
        <f>IFERROR(IF(AND(ISNUMBER(A185),A185&gt;0,A185=INT(A185),B185&lt;&gt;"",C185&lt;&gt;"",COUNTIF(Colaboradores!$A$6:$A$200,B185)=1,D185&lt;&gt;"",COUNTIF(Projetos!$B$6:$B$200,D185)=1,ISNUMBER(F185),F185&gt;=0,COUNTIFS(Jornada!$A$6:$A$300,A185,Jornada!$B$6:$B$300,B185,Jornada!$N$6:$N$300,"OK")=1),F185,0),0)</f>
        <v>0</v>
      </c>
    </row>
    <row r="186">
      <c r="A186" s="9"/>
      <c r="B186" s="6"/>
      <c r="C186" s="10" t="str">
        <f>IF(B186="","",IFERROR(VLOOKUP(B186,Colaboradores!$A$6:$B$200,2,FALSE),""))</f>
        <v/>
      </c>
      <c r="D186" s="6"/>
      <c r="E186" s="6"/>
      <c r="F186" s="7"/>
      <c r="G186" s="10" t="str">
        <f>IF(D186="","",IFERROR(VLOOKUP(D186,Projetos!$B$6:$F$200,4,FALSE),"N/A"))</f>
        <v/>
      </c>
      <c r="H186" s="13" t="str">
        <f>IF(D186="","",IFERROR(VLOOKUP(D186,Projetos!$B$6:$F$200,5,FALSE),0))</f>
        <v/>
      </c>
      <c r="I186" s="13">
        <f t="shared" si="1"/>
        <v>0</v>
      </c>
      <c r="J186" s="14">
        <f>IFERROR(M186/SUMIFS(Jornada!$I$6:$I$300,Jornada!$A$6:$A$300,A186,Jornada!$B$6:$B$300,B186),0)</f>
        <v>0</v>
      </c>
      <c r="K186" s="10" t="str">
        <f>IF(AND(A186="",B186="",D186="",E186="",F186=""),"",IF(OR(A186="",B186="",D186="",F186=""),"INCOMPLETO",IFERROR(IF(OR(NOT(ISNUMBER(A186)),A186&lt;=0,A186&lt;&gt;INT(A186),COUNTIF(Colaboradores!$A$6:$A$200,B186)&lt;&gt;1,C186="",COUNTIF(Projetos!$B$6:$B$200,D186)&lt;&gt;1,NOT(ISNUMBER(F186)),F186&lt;0,NOT(ISNUMBER(H186)),H186&lt;0),"VERIFICAR",IF(COUNTIFS(Jornada!$A$6:$A$300,A186,Jornada!$B$6:$B$300,B186,Jornada!$N$6:$N$300,"OK")&lt;&gt;1,"SEM JORNADA",IF(SUMIFS($M$6:$M$400,$A$6:$A$400,A186,$B$6:$B$400,B186)&gt;SUMIFS(Jornada!$I$6:$I$300,Jornada!$A$6:$A$300,A186,Jornada!$B$6:$B$300,B186)+Configuracoes!$B$8,"EXCEDE JORNADA",IF(ABS(SUMIFS($M$6:$M$400,$A$6:$A$400,A186,$B$6:$B$400,B186)-SUMIFS(Jornada!$I$6:$I$300,Jornada!$A$6:$A$300,A186,Jornada!$B$6:$B$300,B186))&lt;=Configuracoes!$B$8,"OK","PARCIAL")))),"VERIFICAR")))</f>
        <v/>
      </c>
      <c r="L186" s="6"/>
      <c r="M186" s="15">
        <f>IFERROR(IF(AND(ISNUMBER(A186),A186&gt;0,A186=INT(A186),B186&lt;&gt;"",C186&lt;&gt;"",COUNTIF(Colaboradores!$A$6:$A$200,B186)=1,D186&lt;&gt;"",COUNTIF(Projetos!$B$6:$B$200,D186)=1,ISNUMBER(F186),F186&gt;=0,COUNTIFS(Jornada!$A$6:$A$300,A186,Jornada!$B$6:$B$300,B186,Jornada!$N$6:$N$300,"OK")=1),F186,0),0)</f>
        <v>0</v>
      </c>
    </row>
    <row r="187">
      <c r="A187" s="9"/>
      <c r="B187" s="6"/>
      <c r="C187" s="10" t="str">
        <f>IF(B187="","",IFERROR(VLOOKUP(B187,Colaboradores!$A$6:$B$200,2,FALSE),""))</f>
        <v/>
      </c>
      <c r="D187" s="6"/>
      <c r="E187" s="6"/>
      <c r="F187" s="7"/>
      <c r="G187" s="10" t="str">
        <f>IF(D187="","",IFERROR(VLOOKUP(D187,Projetos!$B$6:$F$200,4,FALSE),"N/A"))</f>
        <v/>
      </c>
      <c r="H187" s="13" t="str">
        <f>IF(D187="","",IFERROR(VLOOKUP(D187,Projetos!$B$6:$F$200,5,FALSE),0))</f>
        <v/>
      </c>
      <c r="I187" s="13">
        <f t="shared" si="1"/>
        <v>0</v>
      </c>
      <c r="J187" s="14">
        <f>IFERROR(M187/SUMIFS(Jornada!$I$6:$I$300,Jornada!$A$6:$A$300,A187,Jornada!$B$6:$B$300,B187),0)</f>
        <v>0</v>
      </c>
      <c r="K187" s="10" t="str">
        <f>IF(AND(A187="",B187="",D187="",E187="",F187=""),"",IF(OR(A187="",B187="",D187="",F187=""),"INCOMPLETO",IFERROR(IF(OR(NOT(ISNUMBER(A187)),A187&lt;=0,A187&lt;&gt;INT(A187),COUNTIF(Colaboradores!$A$6:$A$200,B187)&lt;&gt;1,C187="",COUNTIF(Projetos!$B$6:$B$200,D187)&lt;&gt;1,NOT(ISNUMBER(F187)),F187&lt;0,NOT(ISNUMBER(H187)),H187&lt;0),"VERIFICAR",IF(COUNTIFS(Jornada!$A$6:$A$300,A187,Jornada!$B$6:$B$300,B187,Jornada!$N$6:$N$300,"OK")&lt;&gt;1,"SEM JORNADA",IF(SUMIFS($M$6:$M$400,$A$6:$A$400,A187,$B$6:$B$400,B187)&gt;SUMIFS(Jornada!$I$6:$I$300,Jornada!$A$6:$A$300,A187,Jornada!$B$6:$B$300,B187)+Configuracoes!$B$8,"EXCEDE JORNADA",IF(ABS(SUMIFS($M$6:$M$400,$A$6:$A$400,A187,$B$6:$B$400,B187)-SUMIFS(Jornada!$I$6:$I$300,Jornada!$A$6:$A$300,A187,Jornada!$B$6:$B$300,B187))&lt;=Configuracoes!$B$8,"OK","PARCIAL")))),"VERIFICAR")))</f>
        <v/>
      </c>
      <c r="L187" s="6"/>
      <c r="M187" s="15">
        <f>IFERROR(IF(AND(ISNUMBER(A187),A187&gt;0,A187=INT(A187),B187&lt;&gt;"",C187&lt;&gt;"",COUNTIF(Colaboradores!$A$6:$A$200,B187)=1,D187&lt;&gt;"",COUNTIF(Projetos!$B$6:$B$200,D187)=1,ISNUMBER(F187),F187&gt;=0,COUNTIFS(Jornada!$A$6:$A$300,A187,Jornada!$B$6:$B$300,B187,Jornada!$N$6:$N$300,"OK")=1),F187,0),0)</f>
        <v>0</v>
      </c>
    </row>
    <row r="188">
      <c r="A188" s="9"/>
      <c r="B188" s="6"/>
      <c r="C188" s="10" t="str">
        <f>IF(B188="","",IFERROR(VLOOKUP(B188,Colaboradores!$A$6:$B$200,2,FALSE),""))</f>
        <v/>
      </c>
      <c r="D188" s="6"/>
      <c r="E188" s="6"/>
      <c r="F188" s="7"/>
      <c r="G188" s="10" t="str">
        <f>IF(D188="","",IFERROR(VLOOKUP(D188,Projetos!$B$6:$F$200,4,FALSE),"N/A"))</f>
        <v/>
      </c>
      <c r="H188" s="13" t="str">
        <f>IF(D188="","",IFERROR(VLOOKUP(D188,Projetos!$B$6:$F$200,5,FALSE),0))</f>
        <v/>
      </c>
      <c r="I188" s="13">
        <f t="shared" si="1"/>
        <v>0</v>
      </c>
      <c r="J188" s="14">
        <f>IFERROR(M188/SUMIFS(Jornada!$I$6:$I$300,Jornada!$A$6:$A$300,A188,Jornada!$B$6:$B$300,B188),0)</f>
        <v>0</v>
      </c>
      <c r="K188" s="10" t="str">
        <f>IF(AND(A188="",B188="",D188="",E188="",F188=""),"",IF(OR(A188="",B188="",D188="",F188=""),"INCOMPLETO",IFERROR(IF(OR(NOT(ISNUMBER(A188)),A188&lt;=0,A188&lt;&gt;INT(A188),COUNTIF(Colaboradores!$A$6:$A$200,B188)&lt;&gt;1,C188="",COUNTIF(Projetos!$B$6:$B$200,D188)&lt;&gt;1,NOT(ISNUMBER(F188)),F188&lt;0,NOT(ISNUMBER(H188)),H188&lt;0),"VERIFICAR",IF(COUNTIFS(Jornada!$A$6:$A$300,A188,Jornada!$B$6:$B$300,B188,Jornada!$N$6:$N$300,"OK")&lt;&gt;1,"SEM JORNADA",IF(SUMIFS($M$6:$M$400,$A$6:$A$400,A188,$B$6:$B$400,B188)&gt;SUMIFS(Jornada!$I$6:$I$300,Jornada!$A$6:$A$300,A188,Jornada!$B$6:$B$300,B188)+Configuracoes!$B$8,"EXCEDE JORNADA",IF(ABS(SUMIFS($M$6:$M$400,$A$6:$A$400,A188,$B$6:$B$400,B188)-SUMIFS(Jornada!$I$6:$I$300,Jornada!$A$6:$A$300,A188,Jornada!$B$6:$B$300,B188))&lt;=Configuracoes!$B$8,"OK","PARCIAL")))),"VERIFICAR")))</f>
        <v/>
      </c>
      <c r="L188" s="6"/>
      <c r="M188" s="15">
        <f>IFERROR(IF(AND(ISNUMBER(A188),A188&gt;0,A188=INT(A188),B188&lt;&gt;"",C188&lt;&gt;"",COUNTIF(Colaboradores!$A$6:$A$200,B188)=1,D188&lt;&gt;"",COUNTIF(Projetos!$B$6:$B$200,D188)=1,ISNUMBER(F188),F188&gt;=0,COUNTIFS(Jornada!$A$6:$A$300,A188,Jornada!$B$6:$B$300,B188,Jornada!$N$6:$N$300,"OK")=1),F188,0),0)</f>
        <v>0</v>
      </c>
    </row>
    <row r="189">
      <c r="A189" s="9"/>
      <c r="B189" s="6"/>
      <c r="C189" s="10" t="str">
        <f>IF(B189="","",IFERROR(VLOOKUP(B189,Colaboradores!$A$6:$B$200,2,FALSE),""))</f>
        <v/>
      </c>
      <c r="D189" s="6"/>
      <c r="E189" s="6"/>
      <c r="F189" s="7"/>
      <c r="G189" s="10" t="str">
        <f>IF(D189="","",IFERROR(VLOOKUP(D189,Projetos!$B$6:$F$200,4,FALSE),"N/A"))</f>
        <v/>
      </c>
      <c r="H189" s="13" t="str">
        <f>IF(D189="","",IFERROR(VLOOKUP(D189,Projetos!$B$6:$F$200,5,FALSE),0))</f>
        <v/>
      </c>
      <c r="I189" s="13">
        <f t="shared" si="1"/>
        <v>0</v>
      </c>
      <c r="J189" s="14">
        <f>IFERROR(M189/SUMIFS(Jornada!$I$6:$I$300,Jornada!$A$6:$A$300,A189,Jornada!$B$6:$B$300,B189),0)</f>
        <v>0</v>
      </c>
      <c r="K189" s="10" t="str">
        <f>IF(AND(A189="",B189="",D189="",E189="",F189=""),"",IF(OR(A189="",B189="",D189="",F189=""),"INCOMPLETO",IFERROR(IF(OR(NOT(ISNUMBER(A189)),A189&lt;=0,A189&lt;&gt;INT(A189),COUNTIF(Colaboradores!$A$6:$A$200,B189)&lt;&gt;1,C189="",COUNTIF(Projetos!$B$6:$B$200,D189)&lt;&gt;1,NOT(ISNUMBER(F189)),F189&lt;0,NOT(ISNUMBER(H189)),H189&lt;0),"VERIFICAR",IF(COUNTIFS(Jornada!$A$6:$A$300,A189,Jornada!$B$6:$B$300,B189,Jornada!$N$6:$N$300,"OK")&lt;&gt;1,"SEM JORNADA",IF(SUMIFS($M$6:$M$400,$A$6:$A$400,A189,$B$6:$B$400,B189)&gt;SUMIFS(Jornada!$I$6:$I$300,Jornada!$A$6:$A$300,A189,Jornada!$B$6:$B$300,B189)+Configuracoes!$B$8,"EXCEDE JORNADA",IF(ABS(SUMIFS($M$6:$M$400,$A$6:$A$400,A189,$B$6:$B$400,B189)-SUMIFS(Jornada!$I$6:$I$300,Jornada!$A$6:$A$300,A189,Jornada!$B$6:$B$300,B189))&lt;=Configuracoes!$B$8,"OK","PARCIAL")))),"VERIFICAR")))</f>
        <v/>
      </c>
      <c r="L189" s="6"/>
      <c r="M189" s="15">
        <f>IFERROR(IF(AND(ISNUMBER(A189),A189&gt;0,A189=INT(A189),B189&lt;&gt;"",C189&lt;&gt;"",COUNTIF(Colaboradores!$A$6:$A$200,B189)=1,D189&lt;&gt;"",COUNTIF(Projetos!$B$6:$B$200,D189)=1,ISNUMBER(F189),F189&gt;=0,COUNTIFS(Jornada!$A$6:$A$300,A189,Jornada!$B$6:$B$300,B189,Jornada!$N$6:$N$300,"OK")=1),F189,0),0)</f>
        <v>0</v>
      </c>
    </row>
    <row r="190">
      <c r="A190" s="9"/>
      <c r="B190" s="6"/>
      <c r="C190" s="10" t="str">
        <f>IF(B190="","",IFERROR(VLOOKUP(B190,Colaboradores!$A$6:$B$200,2,FALSE),""))</f>
        <v/>
      </c>
      <c r="D190" s="6"/>
      <c r="E190" s="6"/>
      <c r="F190" s="7"/>
      <c r="G190" s="10" t="str">
        <f>IF(D190="","",IFERROR(VLOOKUP(D190,Projetos!$B$6:$F$200,4,FALSE),"N/A"))</f>
        <v/>
      </c>
      <c r="H190" s="13" t="str">
        <f>IF(D190="","",IFERROR(VLOOKUP(D190,Projetos!$B$6:$F$200,5,FALSE),0))</f>
        <v/>
      </c>
      <c r="I190" s="13">
        <f t="shared" si="1"/>
        <v>0</v>
      </c>
      <c r="J190" s="14">
        <f>IFERROR(M190/SUMIFS(Jornada!$I$6:$I$300,Jornada!$A$6:$A$300,A190,Jornada!$B$6:$B$300,B190),0)</f>
        <v>0</v>
      </c>
      <c r="K190" s="10" t="str">
        <f>IF(AND(A190="",B190="",D190="",E190="",F190=""),"",IF(OR(A190="",B190="",D190="",F190=""),"INCOMPLETO",IFERROR(IF(OR(NOT(ISNUMBER(A190)),A190&lt;=0,A190&lt;&gt;INT(A190),COUNTIF(Colaboradores!$A$6:$A$200,B190)&lt;&gt;1,C190="",COUNTIF(Projetos!$B$6:$B$200,D190)&lt;&gt;1,NOT(ISNUMBER(F190)),F190&lt;0,NOT(ISNUMBER(H190)),H190&lt;0),"VERIFICAR",IF(COUNTIFS(Jornada!$A$6:$A$300,A190,Jornada!$B$6:$B$300,B190,Jornada!$N$6:$N$300,"OK")&lt;&gt;1,"SEM JORNADA",IF(SUMIFS($M$6:$M$400,$A$6:$A$400,A190,$B$6:$B$400,B190)&gt;SUMIFS(Jornada!$I$6:$I$300,Jornada!$A$6:$A$300,A190,Jornada!$B$6:$B$300,B190)+Configuracoes!$B$8,"EXCEDE JORNADA",IF(ABS(SUMIFS($M$6:$M$400,$A$6:$A$400,A190,$B$6:$B$400,B190)-SUMIFS(Jornada!$I$6:$I$300,Jornada!$A$6:$A$300,A190,Jornada!$B$6:$B$300,B190))&lt;=Configuracoes!$B$8,"OK","PARCIAL")))),"VERIFICAR")))</f>
        <v/>
      </c>
      <c r="L190" s="6"/>
      <c r="M190" s="15">
        <f>IFERROR(IF(AND(ISNUMBER(A190),A190&gt;0,A190=INT(A190),B190&lt;&gt;"",C190&lt;&gt;"",COUNTIF(Colaboradores!$A$6:$A$200,B190)=1,D190&lt;&gt;"",COUNTIF(Projetos!$B$6:$B$200,D190)=1,ISNUMBER(F190),F190&gt;=0,COUNTIFS(Jornada!$A$6:$A$300,A190,Jornada!$B$6:$B$300,B190,Jornada!$N$6:$N$300,"OK")=1),F190,0),0)</f>
        <v>0</v>
      </c>
    </row>
    <row r="191">
      <c r="A191" s="9"/>
      <c r="B191" s="6"/>
      <c r="C191" s="10" t="str">
        <f>IF(B191="","",IFERROR(VLOOKUP(B191,Colaboradores!$A$6:$B$200,2,FALSE),""))</f>
        <v/>
      </c>
      <c r="D191" s="6"/>
      <c r="E191" s="6"/>
      <c r="F191" s="7"/>
      <c r="G191" s="10" t="str">
        <f>IF(D191="","",IFERROR(VLOOKUP(D191,Projetos!$B$6:$F$200,4,FALSE),"N/A"))</f>
        <v/>
      </c>
      <c r="H191" s="13" t="str">
        <f>IF(D191="","",IFERROR(VLOOKUP(D191,Projetos!$B$6:$F$200,5,FALSE),0))</f>
        <v/>
      </c>
      <c r="I191" s="13">
        <f t="shared" si="1"/>
        <v>0</v>
      </c>
      <c r="J191" s="14">
        <f>IFERROR(M191/SUMIFS(Jornada!$I$6:$I$300,Jornada!$A$6:$A$300,A191,Jornada!$B$6:$B$300,B191),0)</f>
        <v>0</v>
      </c>
      <c r="K191" s="10" t="str">
        <f>IF(AND(A191="",B191="",D191="",E191="",F191=""),"",IF(OR(A191="",B191="",D191="",F191=""),"INCOMPLETO",IFERROR(IF(OR(NOT(ISNUMBER(A191)),A191&lt;=0,A191&lt;&gt;INT(A191),COUNTIF(Colaboradores!$A$6:$A$200,B191)&lt;&gt;1,C191="",COUNTIF(Projetos!$B$6:$B$200,D191)&lt;&gt;1,NOT(ISNUMBER(F191)),F191&lt;0,NOT(ISNUMBER(H191)),H191&lt;0),"VERIFICAR",IF(COUNTIFS(Jornada!$A$6:$A$300,A191,Jornada!$B$6:$B$300,B191,Jornada!$N$6:$N$300,"OK")&lt;&gt;1,"SEM JORNADA",IF(SUMIFS($M$6:$M$400,$A$6:$A$400,A191,$B$6:$B$400,B191)&gt;SUMIFS(Jornada!$I$6:$I$300,Jornada!$A$6:$A$300,A191,Jornada!$B$6:$B$300,B191)+Configuracoes!$B$8,"EXCEDE JORNADA",IF(ABS(SUMIFS($M$6:$M$400,$A$6:$A$400,A191,$B$6:$B$400,B191)-SUMIFS(Jornada!$I$6:$I$300,Jornada!$A$6:$A$300,A191,Jornada!$B$6:$B$300,B191))&lt;=Configuracoes!$B$8,"OK","PARCIAL")))),"VERIFICAR")))</f>
        <v/>
      </c>
      <c r="L191" s="6"/>
      <c r="M191" s="15">
        <f>IFERROR(IF(AND(ISNUMBER(A191),A191&gt;0,A191=INT(A191),B191&lt;&gt;"",C191&lt;&gt;"",COUNTIF(Colaboradores!$A$6:$A$200,B191)=1,D191&lt;&gt;"",COUNTIF(Projetos!$B$6:$B$200,D191)=1,ISNUMBER(F191),F191&gt;=0,COUNTIFS(Jornada!$A$6:$A$300,A191,Jornada!$B$6:$B$300,B191,Jornada!$N$6:$N$300,"OK")=1),F191,0),0)</f>
        <v>0</v>
      </c>
    </row>
    <row r="192">
      <c r="A192" s="9"/>
      <c r="B192" s="6"/>
      <c r="C192" s="10" t="str">
        <f>IF(B192="","",IFERROR(VLOOKUP(B192,Colaboradores!$A$6:$B$200,2,FALSE),""))</f>
        <v/>
      </c>
      <c r="D192" s="6"/>
      <c r="E192" s="6"/>
      <c r="F192" s="7"/>
      <c r="G192" s="10" t="str">
        <f>IF(D192="","",IFERROR(VLOOKUP(D192,Projetos!$B$6:$F$200,4,FALSE),"N/A"))</f>
        <v/>
      </c>
      <c r="H192" s="13" t="str">
        <f>IF(D192="","",IFERROR(VLOOKUP(D192,Projetos!$B$6:$F$200,5,FALSE),0))</f>
        <v/>
      </c>
      <c r="I192" s="13">
        <f t="shared" si="1"/>
        <v>0</v>
      </c>
      <c r="J192" s="14">
        <f>IFERROR(M192/SUMIFS(Jornada!$I$6:$I$300,Jornada!$A$6:$A$300,A192,Jornada!$B$6:$B$300,B192),0)</f>
        <v>0</v>
      </c>
      <c r="K192" s="10" t="str">
        <f>IF(AND(A192="",B192="",D192="",E192="",F192=""),"",IF(OR(A192="",B192="",D192="",F192=""),"INCOMPLETO",IFERROR(IF(OR(NOT(ISNUMBER(A192)),A192&lt;=0,A192&lt;&gt;INT(A192),COUNTIF(Colaboradores!$A$6:$A$200,B192)&lt;&gt;1,C192="",COUNTIF(Projetos!$B$6:$B$200,D192)&lt;&gt;1,NOT(ISNUMBER(F192)),F192&lt;0,NOT(ISNUMBER(H192)),H192&lt;0),"VERIFICAR",IF(COUNTIFS(Jornada!$A$6:$A$300,A192,Jornada!$B$6:$B$300,B192,Jornada!$N$6:$N$300,"OK")&lt;&gt;1,"SEM JORNADA",IF(SUMIFS($M$6:$M$400,$A$6:$A$400,A192,$B$6:$B$400,B192)&gt;SUMIFS(Jornada!$I$6:$I$300,Jornada!$A$6:$A$300,A192,Jornada!$B$6:$B$300,B192)+Configuracoes!$B$8,"EXCEDE JORNADA",IF(ABS(SUMIFS($M$6:$M$400,$A$6:$A$400,A192,$B$6:$B$400,B192)-SUMIFS(Jornada!$I$6:$I$300,Jornada!$A$6:$A$300,A192,Jornada!$B$6:$B$300,B192))&lt;=Configuracoes!$B$8,"OK","PARCIAL")))),"VERIFICAR")))</f>
        <v/>
      </c>
      <c r="L192" s="6"/>
      <c r="M192" s="15">
        <f>IFERROR(IF(AND(ISNUMBER(A192),A192&gt;0,A192=INT(A192),B192&lt;&gt;"",C192&lt;&gt;"",COUNTIF(Colaboradores!$A$6:$A$200,B192)=1,D192&lt;&gt;"",COUNTIF(Projetos!$B$6:$B$200,D192)=1,ISNUMBER(F192),F192&gt;=0,COUNTIFS(Jornada!$A$6:$A$300,A192,Jornada!$B$6:$B$300,B192,Jornada!$N$6:$N$300,"OK")=1),F192,0),0)</f>
        <v>0</v>
      </c>
    </row>
    <row r="193">
      <c r="A193" s="9"/>
      <c r="B193" s="6"/>
      <c r="C193" s="10" t="str">
        <f>IF(B193="","",IFERROR(VLOOKUP(B193,Colaboradores!$A$6:$B$200,2,FALSE),""))</f>
        <v/>
      </c>
      <c r="D193" s="6"/>
      <c r="E193" s="6"/>
      <c r="F193" s="7"/>
      <c r="G193" s="10" t="str">
        <f>IF(D193="","",IFERROR(VLOOKUP(D193,Projetos!$B$6:$F$200,4,FALSE),"N/A"))</f>
        <v/>
      </c>
      <c r="H193" s="13" t="str">
        <f>IF(D193="","",IFERROR(VLOOKUP(D193,Projetos!$B$6:$F$200,5,FALSE),0))</f>
        <v/>
      </c>
      <c r="I193" s="13">
        <f t="shared" si="1"/>
        <v>0</v>
      </c>
      <c r="J193" s="14">
        <f>IFERROR(M193/SUMIFS(Jornada!$I$6:$I$300,Jornada!$A$6:$A$300,A193,Jornada!$B$6:$B$300,B193),0)</f>
        <v>0</v>
      </c>
      <c r="K193" s="10" t="str">
        <f>IF(AND(A193="",B193="",D193="",E193="",F193=""),"",IF(OR(A193="",B193="",D193="",F193=""),"INCOMPLETO",IFERROR(IF(OR(NOT(ISNUMBER(A193)),A193&lt;=0,A193&lt;&gt;INT(A193),COUNTIF(Colaboradores!$A$6:$A$200,B193)&lt;&gt;1,C193="",COUNTIF(Projetos!$B$6:$B$200,D193)&lt;&gt;1,NOT(ISNUMBER(F193)),F193&lt;0,NOT(ISNUMBER(H193)),H193&lt;0),"VERIFICAR",IF(COUNTIFS(Jornada!$A$6:$A$300,A193,Jornada!$B$6:$B$300,B193,Jornada!$N$6:$N$300,"OK")&lt;&gt;1,"SEM JORNADA",IF(SUMIFS($M$6:$M$400,$A$6:$A$400,A193,$B$6:$B$400,B193)&gt;SUMIFS(Jornada!$I$6:$I$300,Jornada!$A$6:$A$300,A193,Jornada!$B$6:$B$300,B193)+Configuracoes!$B$8,"EXCEDE JORNADA",IF(ABS(SUMIFS($M$6:$M$400,$A$6:$A$400,A193,$B$6:$B$400,B193)-SUMIFS(Jornada!$I$6:$I$300,Jornada!$A$6:$A$300,A193,Jornada!$B$6:$B$300,B193))&lt;=Configuracoes!$B$8,"OK","PARCIAL")))),"VERIFICAR")))</f>
        <v/>
      </c>
      <c r="L193" s="6"/>
      <c r="M193" s="15">
        <f>IFERROR(IF(AND(ISNUMBER(A193),A193&gt;0,A193=INT(A193),B193&lt;&gt;"",C193&lt;&gt;"",COUNTIF(Colaboradores!$A$6:$A$200,B193)=1,D193&lt;&gt;"",COUNTIF(Projetos!$B$6:$B$200,D193)=1,ISNUMBER(F193),F193&gt;=0,COUNTIFS(Jornada!$A$6:$A$300,A193,Jornada!$B$6:$B$300,B193,Jornada!$N$6:$N$300,"OK")=1),F193,0),0)</f>
        <v>0</v>
      </c>
    </row>
    <row r="194">
      <c r="A194" s="9"/>
      <c r="B194" s="6"/>
      <c r="C194" s="10" t="str">
        <f>IF(B194="","",IFERROR(VLOOKUP(B194,Colaboradores!$A$6:$B$200,2,FALSE),""))</f>
        <v/>
      </c>
      <c r="D194" s="6"/>
      <c r="E194" s="6"/>
      <c r="F194" s="7"/>
      <c r="G194" s="10" t="str">
        <f>IF(D194="","",IFERROR(VLOOKUP(D194,Projetos!$B$6:$F$200,4,FALSE),"N/A"))</f>
        <v/>
      </c>
      <c r="H194" s="13" t="str">
        <f>IF(D194="","",IFERROR(VLOOKUP(D194,Projetos!$B$6:$F$200,5,FALSE),0))</f>
        <v/>
      </c>
      <c r="I194" s="13">
        <f t="shared" si="1"/>
        <v>0</v>
      </c>
      <c r="J194" s="14">
        <f>IFERROR(M194/SUMIFS(Jornada!$I$6:$I$300,Jornada!$A$6:$A$300,A194,Jornada!$B$6:$B$300,B194),0)</f>
        <v>0</v>
      </c>
      <c r="K194" s="10" t="str">
        <f>IF(AND(A194="",B194="",D194="",E194="",F194=""),"",IF(OR(A194="",B194="",D194="",F194=""),"INCOMPLETO",IFERROR(IF(OR(NOT(ISNUMBER(A194)),A194&lt;=0,A194&lt;&gt;INT(A194),COUNTIF(Colaboradores!$A$6:$A$200,B194)&lt;&gt;1,C194="",COUNTIF(Projetos!$B$6:$B$200,D194)&lt;&gt;1,NOT(ISNUMBER(F194)),F194&lt;0,NOT(ISNUMBER(H194)),H194&lt;0),"VERIFICAR",IF(COUNTIFS(Jornada!$A$6:$A$300,A194,Jornada!$B$6:$B$300,B194,Jornada!$N$6:$N$300,"OK")&lt;&gt;1,"SEM JORNADA",IF(SUMIFS($M$6:$M$400,$A$6:$A$400,A194,$B$6:$B$400,B194)&gt;SUMIFS(Jornada!$I$6:$I$300,Jornada!$A$6:$A$300,A194,Jornada!$B$6:$B$300,B194)+Configuracoes!$B$8,"EXCEDE JORNADA",IF(ABS(SUMIFS($M$6:$M$400,$A$6:$A$400,A194,$B$6:$B$400,B194)-SUMIFS(Jornada!$I$6:$I$300,Jornada!$A$6:$A$300,A194,Jornada!$B$6:$B$300,B194))&lt;=Configuracoes!$B$8,"OK","PARCIAL")))),"VERIFICAR")))</f>
        <v/>
      </c>
      <c r="L194" s="6"/>
      <c r="M194" s="15">
        <f>IFERROR(IF(AND(ISNUMBER(A194),A194&gt;0,A194=INT(A194),B194&lt;&gt;"",C194&lt;&gt;"",COUNTIF(Colaboradores!$A$6:$A$200,B194)=1,D194&lt;&gt;"",COUNTIF(Projetos!$B$6:$B$200,D194)=1,ISNUMBER(F194),F194&gt;=0,COUNTIFS(Jornada!$A$6:$A$300,A194,Jornada!$B$6:$B$300,B194,Jornada!$N$6:$N$300,"OK")=1),F194,0),0)</f>
        <v>0</v>
      </c>
    </row>
    <row r="195">
      <c r="A195" s="9"/>
      <c r="B195" s="6"/>
      <c r="C195" s="10" t="str">
        <f>IF(B195="","",IFERROR(VLOOKUP(B195,Colaboradores!$A$6:$B$200,2,FALSE),""))</f>
        <v/>
      </c>
      <c r="D195" s="6"/>
      <c r="E195" s="6"/>
      <c r="F195" s="7"/>
      <c r="G195" s="10" t="str">
        <f>IF(D195="","",IFERROR(VLOOKUP(D195,Projetos!$B$6:$F$200,4,FALSE),"N/A"))</f>
        <v/>
      </c>
      <c r="H195" s="13" t="str">
        <f>IF(D195="","",IFERROR(VLOOKUP(D195,Projetos!$B$6:$F$200,5,FALSE),0))</f>
        <v/>
      </c>
      <c r="I195" s="13">
        <f t="shared" si="1"/>
        <v>0</v>
      </c>
      <c r="J195" s="14">
        <f>IFERROR(M195/SUMIFS(Jornada!$I$6:$I$300,Jornada!$A$6:$A$300,A195,Jornada!$B$6:$B$300,B195),0)</f>
        <v>0</v>
      </c>
      <c r="K195" s="10" t="str">
        <f>IF(AND(A195="",B195="",D195="",E195="",F195=""),"",IF(OR(A195="",B195="",D195="",F195=""),"INCOMPLETO",IFERROR(IF(OR(NOT(ISNUMBER(A195)),A195&lt;=0,A195&lt;&gt;INT(A195),COUNTIF(Colaboradores!$A$6:$A$200,B195)&lt;&gt;1,C195="",COUNTIF(Projetos!$B$6:$B$200,D195)&lt;&gt;1,NOT(ISNUMBER(F195)),F195&lt;0,NOT(ISNUMBER(H195)),H195&lt;0),"VERIFICAR",IF(COUNTIFS(Jornada!$A$6:$A$300,A195,Jornada!$B$6:$B$300,B195,Jornada!$N$6:$N$300,"OK")&lt;&gt;1,"SEM JORNADA",IF(SUMIFS($M$6:$M$400,$A$6:$A$400,A195,$B$6:$B$400,B195)&gt;SUMIFS(Jornada!$I$6:$I$300,Jornada!$A$6:$A$300,A195,Jornada!$B$6:$B$300,B195)+Configuracoes!$B$8,"EXCEDE JORNADA",IF(ABS(SUMIFS($M$6:$M$400,$A$6:$A$400,A195,$B$6:$B$400,B195)-SUMIFS(Jornada!$I$6:$I$300,Jornada!$A$6:$A$300,A195,Jornada!$B$6:$B$300,B195))&lt;=Configuracoes!$B$8,"OK","PARCIAL")))),"VERIFICAR")))</f>
        <v/>
      </c>
      <c r="L195" s="6"/>
      <c r="M195" s="15">
        <f>IFERROR(IF(AND(ISNUMBER(A195),A195&gt;0,A195=INT(A195),B195&lt;&gt;"",C195&lt;&gt;"",COUNTIF(Colaboradores!$A$6:$A$200,B195)=1,D195&lt;&gt;"",COUNTIF(Projetos!$B$6:$B$200,D195)=1,ISNUMBER(F195),F195&gt;=0,COUNTIFS(Jornada!$A$6:$A$300,A195,Jornada!$B$6:$B$300,B195,Jornada!$N$6:$N$300,"OK")=1),F195,0),0)</f>
        <v>0</v>
      </c>
    </row>
    <row r="196">
      <c r="A196" s="9"/>
      <c r="B196" s="6"/>
      <c r="C196" s="10" t="str">
        <f>IF(B196="","",IFERROR(VLOOKUP(B196,Colaboradores!$A$6:$B$200,2,FALSE),""))</f>
        <v/>
      </c>
      <c r="D196" s="6"/>
      <c r="E196" s="6"/>
      <c r="F196" s="7"/>
      <c r="G196" s="10" t="str">
        <f>IF(D196="","",IFERROR(VLOOKUP(D196,Projetos!$B$6:$F$200,4,FALSE),"N/A"))</f>
        <v/>
      </c>
      <c r="H196" s="13" t="str">
        <f>IF(D196="","",IFERROR(VLOOKUP(D196,Projetos!$B$6:$F$200,5,FALSE),0))</f>
        <v/>
      </c>
      <c r="I196" s="13">
        <f t="shared" si="1"/>
        <v>0</v>
      </c>
      <c r="J196" s="14">
        <f>IFERROR(M196/SUMIFS(Jornada!$I$6:$I$300,Jornada!$A$6:$A$300,A196,Jornada!$B$6:$B$300,B196),0)</f>
        <v>0</v>
      </c>
      <c r="K196" s="10" t="str">
        <f>IF(AND(A196="",B196="",D196="",E196="",F196=""),"",IF(OR(A196="",B196="",D196="",F196=""),"INCOMPLETO",IFERROR(IF(OR(NOT(ISNUMBER(A196)),A196&lt;=0,A196&lt;&gt;INT(A196),COUNTIF(Colaboradores!$A$6:$A$200,B196)&lt;&gt;1,C196="",COUNTIF(Projetos!$B$6:$B$200,D196)&lt;&gt;1,NOT(ISNUMBER(F196)),F196&lt;0,NOT(ISNUMBER(H196)),H196&lt;0),"VERIFICAR",IF(COUNTIFS(Jornada!$A$6:$A$300,A196,Jornada!$B$6:$B$300,B196,Jornada!$N$6:$N$300,"OK")&lt;&gt;1,"SEM JORNADA",IF(SUMIFS($M$6:$M$400,$A$6:$A$400,A196,$B$6:$B$400,B196)&gt;SUMIFS(Jornada!$I$6:$I$300,Jornada!$A$6:$A$300,A196,Jornada!$B$6:$B$300,B196)+Configuracoes!$B$8,"EXCEDE JORNADA",IF(ABS(SUMIFS($M$6:$M$400,$A$6:$A$400,A196,$B$6:$B$400,B196)-SUMIFS(Jornada!$I$6:$I$300,Jornada!$A$6:$A$300,A196,Jornada!$B$6:$B$300,B196))&lt;=Configuracoes!$B$8,"OK","PARCIAL")))),"VERIFICAR")))</f>
        <v/>
      </c>
      <c r="L196" s="6"/>
      <c r="M196" s="15">
        <f>IFERROR(IF(AND(ISNUMBER(A196),A196&gt;0,A196=INT(A196),B196&lt;&gt;"",C196&lt;&gt;"",COUNTIF(Colaboradores!$A$6:$A$200,B196)=1,D196&lt;&gt;"",COUNTIF(Projetos!$B$6:$B$200,D196)=1,ISNUMBER(F196),F196&gt;=0,COUNTIFS(Jornada!$A$6:$A$300,A196,Jornada!$B$6:$B$300,B196,Jornada!$N$6:$N$300,"OK")=1),F196,0),0)</f>
        <v>0</v>
      </c>
    </row>
    <row r="197">
      <c r="A197" s="9"/>
      <c r="B197" s="6"/>
      <c r="C197" s="10" t="str">
        <f>IF(B197="","",IFERROR(VLOOKUP(B197,Colaboradores!$A$6:$B$200,2,FALSE),""))</f>
        <v/>
      </c>
      <c r="D197" s="6"/>
      <c r="E197" s="6"/>
      <c r="F197" s="7"/>
      <c r="G197" s="10" t="str">
        <f>IF(D197="","",IFERROR(VLOOKUP(D197,Projetos!$B$6:$F$200,4,FALSE),"N/A"))</f>
        <v/>
      </c>
      <c r="H197" s="13" t="str">
        <f>IF(D197="","",IFERROR(VLOOKUP(D197,Projetos!$B$6:$F$200,5,FALSE),0))</f>
        <v/>
      </c>
      <c r="I197" s="13">
        <f t="shared" si="1"/>
        <v>0</v>
      </c>
      <c r="J197" s="14">
        <f>IFERROR(M197/SUMIFS(Jornada!$I$6:$I$300,Jornada!$A$6:$A$300,A197,Jornada!$B$6:$B$300,B197),0)</f>
        <v>0</v>
      </c>
      <c r="K197" s="10" t="str">
        <f>IF(AND(A197="",B197="",D197="",E197="",F197=""),"",IF(OR(A197="",B197="",D197="",F197=""),"INCOMPLETO",IFERROR(IF(OR(NOT(ISNUMBER(A197)),A197&lt;=0,A197&lt;&gt;INT(A197),COUNTIF(Colaboradores!$A$6:$A$200,B197)&lt;&gt;1,C197="",COUNTIF(Projetos!$B$6:$B$200,D197)&lt;&gt;1,NOT(ISNUMBER(F197)),F197&lt;0,NOT(ISNUMBER(H197)),H197&lt;0),"VERIFICAR",IF(COUNTIFS(Jornada!$A$6:$A$300,A197,Jornada!$B$6:$B$300,B197,Jornada!$N$6:$N$300,"OK")&lt;&gt;1,"SEM JORNADA",IF(SUMIFS($M$6:$M$400,$A$6:$A$400,A197,$B$6:$B$400,B197)&gt;SUMIFS(Jornada!$I$6:$I$300,Jornada!$A$6:$A$300,A197,Jornada!$B$6:$B$300,B197)+Configuracoes!$B$8,"EXCEDE JORNADA",IF(ABS(SUMIFS($M$6:$M$400,$A$6:$A$400,A197,$B$6:$B$400,B197)-SUMIFS(Jornada!$I$6:$I$300,Jornada!$A$6:$A$300,A197,Jornada!$B$6:$B$300,B197))&lt;=Configuracoes!$B$8,"OK","PARCIAL")))),"VERIFICAR")))</f>
        <v/>
      </c>
      <c r="L197" s="6"/>
      <c r="M197" s="15">
        <f>IFERROR(IF(AND(ISNUMBER(A197),A197&gt;0,A197=INT(A197),B197&lt;&gt;"",C197&lt;&gt;"",COUNTIF(Colaboradores!$A$6:$A$200,B197)=1,D197&lt;&gt;"",COUNTIF(Projetos!$B$6:$B$200,D197)=1,ISNUMBER(F197),F197&gt;=0,COUNTIFS(Jornada!$A$6:$A$300,A197,Jornada!$B$6:$B$300,B197,Jornada!$N$6:$N$300,"OK")=1),F197,0),0)</f>
        <v>0</v>
      </c>
    </row>
    <row r="198">
      <c r="A198" s="9"/>
      <c r="B198" s="6"/>
      <c r="C198" s="10" t="str">
        <f>IF(B198="","",IFERROR(VLOOKUP(B198,Colaboradores!$A$6:$B$200,2,FALSE),""))</f>
        <v/>
      </c>
      <c r="D198" s="6"/>
      <c r="E198" s="6"/>
      <c r="F198" s="7"/>
      <c r="G198" s="10" t="str">
        <f>IF(D198="","",IFERROR(VLOOKUP(D198,Projetos!$B$6:$F$200,4,FALSE),"N/A"))</f>
        <v/>
      </c>
      <c r="H198" s="13" t="str">
        <f>IF(D198="","",IFERROR(VLOOKUP(D198,Projetos!$B$6:$F$200,5,FALSE),0))</f>
        <v/>
      </c>
      <c r="I198" s="13">
        <f t="shared" si="1"/>
        <v>0</v>
      </c>
      <c r="J198" s="14">
        <f>IFERROR(M198/SUMIFS(Jornada!$I$6:$I$300,Jornada!$A$6:$A$300,A198,Jornada!$B$6:$B$300,B198),0)</f>
        <v>0</v>
      </c>
      <c r="K198" s="10" t="str">
        <f>IF(AND(A198="",B198="",D198="",E198="",F198=""),"",IF(OR(A198="",B198="",D198="",F198=""),"INCOMPLETO",IFERROR(IF(OR(NOT(ISNUMBER(A198)),A198&lt;=0,A198&lt;&gt;INT(A198),COUNTIF(Colaboradores!$A$6:$A$200,B198)&lt;&gt;1,C198="",COUNTIF(Projetos!$B$6:$B$200,D198)&lt;&gt;1,NOT(ISNUMBER(F198)),F198&lt;0,NOT(ISNUMBER(H198)),H198&lt;0),"VERIFICAR",IF(COUNTIFS(Jornada!$A$6:$A$300,A198,Jornada!$B$6:$B$300,B198,Jornada!$N$6:$N$300,"OK")&lt;&gt;1,"SEM JORNADA",IF(SUMIFS($M$6:$M$400,$A$6:$A$400,A198,$B$6:$B$400,B198)&gt;SUMIFS(Jornada!$I$6:$I$300,Jornada!$A$6:$A$300,A198,Jornada!$B$6:$B$300,B198)+Configuracoes!$B$8,"EXCEDE JORNADA",IF(ABS(SUMIFS($M$6:$M$400,$A$6:$A$400,A198,$B$6:$B$400,B198)-SUMIFS(Jornada!$I$6:$I$300,Jornada!$A$6:$A$300,A198,Jornada!$B$6:$B$300,B198))&lt;=Configuracoes!$B$8,"OK","PARCIAL")))),"VERIFICAR")))</f>
        <v/>
      </c>
      <c r="L198" s="6"/>
      <c r="M198" s="15">
        <f>IFERROR(IF(AND(ISNUMBER(A198),A198&gt;0,A198=INT(A198),B198&lt;&gt;"",C198&lt;&gt;"",COUNTIF(Colaboradores!$A$6:$A$200,B198)=1,D198&lt;&gt;"",COUNTIF(Projetos!$B$6:$B$200,D198)=1,ISNUMBER(F198),F198&gt;=0,COUNTIFS(Jornada!$A$6:$A$300,A198,Jornada!$B$6:$B$300,B198,Jornada!$N$6:$N$300,"OK")=1),F198,0),0)</f>
        <v>0</v>
      </c>
    </row>
    <row r="199">
      <c r="A199" s="9"/>
      <c r="B199" s="6"/>
      <c r="C199" s="10" t="str">
        <f>IF(B199="","",IFERROR(VLOOKUP(B199,Colaboradores!$A$6:$B$200,2,FALSE),""))</f>
        <v/>
      </c>
      <c r="D199" s="6"/>
      <c r="E199" s="6"/>
      <c r="F199" s="7"/>
      <c r="G199" s="10" t="str">
        <f>IF(D199="","",IFERROR(VLOOKUP(D199,Projetos!$B$6:$F$200,4,FALSE),"N/A"))</f>
        <v/>
      </c>
      <c r="H199" s="13" t="str">
        <f>IF(D199="","",IFERROR(VLOOKUP(D199,Projetos!$B$6:$F$200,5,FALSE),0))</f>
        <v/>
      </c>
      <c r="I199" s="13">
        <f t="shared" si="1"/>
        <v>0</v>
      </c>
      <c r="J199" s="14">
        <f>IFERROR(M199/SUMIFS(Jornada!$I$6:$I$300,Jornada!$A$6:$A$300,A199,Jornada!$B$6:$B$300,B199),0)</f>
        <v>0</v>
      </c>
      <c r="K199" s="10" t="str">
        <f>IF(AND(A199="",B199="",D199="",E199="",F199=""),"",IF(OR(A199="",B199="",D199="",F199=""),"INCOMPLETO",IFERROR(IF(OR(NOT(ISNUMBER(A199)),A199&lt;=0,A199&lt;&gt;INT(A199),COUNTIF(Colaboradores!$A$6:$A$200,B199)&lt;&gt;1,C199="",COUNTIF(Projetos!$B$6:$B$200,D199)&lt;&gt;1,NOT(ISNUMBER(F199)),F199&lt;0,NOT(ISNUMBER(H199)),H199&lt;0),"VERIFICAR",IF(COUNTIFS(Jornada!$A$6:$A$300,A199,Jornada!$B$6:$B$300,B199,Jornada!$N$6:$N$300,"OK")&lt;&gt;1,"SEM JORNADA",IF(SUMIFS($M$6:$M$400,$A$6:$A$400,A199,$B$6:$B$400,B199)&gt;SUMIFS(Jornada!$I$6:$I$300,Jornada!$A$6:$A$300,A199,Jornada!$B$6:$B$300,B199)+Configuracoes!$B$8,"EXCEDE JORNADA",IF(ABS(SUMIFS($M$6:$M$400,$A$6:$A$400,A199,$B$6:$B$400,B199)-SUMIFS(Jornada!$I$6:$I$300,Jornada!$A$6:$A$300,A199,Jornada!$B$6:$B$300,B199))&lt;=Configuracoes!$B$8,"OK","PARCIAL")))),"VERIFICAR")))</f>
        <v/>
      </c>
      <c r="L199" s="6"/>
      <c r="M199" s="15">
        <f>IFERROR(IF(AND(ISNUMBER(A199),A199&gt;0,A199=INT(A199),B199&lt;&gt;"",C199&lt;&gt;"",COUNTIF(Colaboradores!$A$6:$A$200,B199)=1,D199&lt;&gt;"",COUNTIF(Projetos!$B$6:$B$200,D199)=1,ISNUMBER(F199),F199&gt;=0,COUNTIFS(Jornada!$A$6:$A$300,A199,Jornada!$B$6:$B$300,B199,Jornada!$N$6:$N$300,"OK")=1),F199,0),0)</f>
        <v>0</v>
      </c>
    </row>
    <row r="200">
      <c r="A200" s="9"/>
      <c r="B200" s="6"/>
      <c r="C200" s="10" t="str">
        <f>IF(B200="","",IFERROR(VLOOKUP(B200,Colaboradores!$A$6:$B$200,2,FALSE),""))</f>
        <v/>
      </c>
      <c r="D200" s="6"/>
      <c r="E200" s="6"/>
      <c r="F200" s="7"/>
      <c r="G200" s="10" t="str">
        <f>IF(D200="","",IFERROR(VLOOKUP(D200,Projetos!$B$6:$F$200,4,FALSE),"N/A"))</f>
        <v/>
      </c>
      <c r="H200" s="13" t="str">
        <f>IF(D200="","",IFERROR(VLOOKUP(D200,Projetos!$B$6:$F$200,5,FALSE),0))</f>
        <v/>
      </c>
      <c r="I200" s="13">
        <f t="shared" si="1"/>
        <v>0</v>
      </c>
      <c r="J200" s="14">
        <f>IFERROR(M200/SUMIFS(Jornada!$I$6:$I$300,Jornada!$A$6:$A$300,A200,Jornada!$B$6:$B$300,B200),0)</f>
        <v>0</v>
      </c>
      <c r="K200" s="10" t="str">
        <f>IF(AND(A200="",B200="",D200="",E200="",F200=""),"",IF(OR(A200="",B200="",D200="",F200=""),"INCOMPLETO",IFERROR(IF(OR(NOT(ISNUMBER(A200)),A200&lt;=0,A200&lt;&gt;INT(A200),COUNTIF(Colaboradores!$A$6:$A$200,B200)&lt;&gt;1,C200="",COUNTIF(Projetos!$B$6:$B$200,D200)&lt;&gt;1,NOT(ISNUMBER(F200)),F200&lt;0,NOT(ISNUMBER(H200)),H200&lt;0),"VERIFICAR",IF(COUNTIFS(Jornada!$A$6:$A$300,A200,Jornada!$B$6:$B$300,B200,Jornada!$N$6:$N$300,"OK")&lt;&gt;1,"SEM JORNADA",IF(SUMIFS($M$6:$M$400,$A$6:$A$400,A200,$B$6:$B$400,B200)&gt;SUMIFS(Jornada!$I$6:$I$300,Jornada!$A$6:$A$300,A200,Jornada!$B$6:$B$300,B200)+Configuracoes!$B$8,"EXCEDE JORNADA",IF(ABS(SUMIFS($M$6:$M$400,$A$6:$A$400,A200,$B$6:$B$400,B200)-SUMIFS(Jornada!$I$6:$I$300,Jornada!$A$6:$A$300,A200,Jornada!$B$6:$B$300,B200))&lt;=Configuracoes!$B$8,"OK","PARCIAL")))),"VERIFICAR")))</f>
        <v/>
      </c>
      <c r="L200" s="6"/>
      <c r="M200" s="15">
        <f>IFERROR(IF(AND(ISNUMBER(A200),A200&gt;0,A200=INT(A200),B200&lt;&gt;"",C200&lt;&gt;"",COUNTIF(Colaboradores!$A$6:$A$200,B200)=1,D200&lt;&gt;"",COUNTIF(Projetos!$B$6:$B$200,D200)=1,ISNUMBER(F200),F200&gt;=0,COUNTIFS(Jornada!$A$6:$A$300,A200,Jornada!$B$6:$B$300,B200,Jornada!$N$6:$N$300,"OK")=1),F200,0),0)</f>
        <v>0</v>
      </c>
    </row>
    <row r="201">
      <c r="A201" s="9"/>
      <c r="B201" s="6"/>
      <c r="C201" s="10" t="str">
        <f>IF(B201="","",IFERROR(VLOOKUP(B201,Colaboradores!$A$6:$B$200,2,FALSE),""))</f>
        <v/>
      </c>
      <c r="D201" s="6"/>
      <c r="E201" s="6"/>
      <c r="F201" s="7"/>
      <c r="G201" s="10" t="str">
        <f>IF(D201="","",IFERROR(VLOOKUP(D201,Projetos!$B$6:$F$200,4,FALSE),"N/A"))</f>
        <v/>
      </c>
      <c r="H201" s="13" t="str">
        <f>IF(D201="","",IFERROR(VLOOKUP(D201,Projetos!$B$6:$F$200,5,FALSE),0))</f>
        <v/>
      </c>
      <c r="I201" s="13">
        <f t="shared" si="1"/>
        <v>0</v>
      </c>
      <c r="J201" s="14">
        <f>IFERROR(M201/SUMIFS(Jornada!$I$6:$I$300,Jornada!$A$6:$A$300,A201,Jornada!$B$6:$B$300,B201),0)</f>
        <v>0</v>
      </c>
      <c r="K201" s="10" t="str">
        <f>IF(AND(A201="",B201="",D201="",E201="",F201=""),"",IF(OR(A201="",B201="",D201="",F201=""),"INCOMPLETO",IFERROR(IF(OR(NOT(ISNUMBER(A201)),A201&lt;=0,A201&lt;&gt;INT(A201),COUNTIF(Colaboradores!$A$6:$A$200,B201)&lt;&gt;1,C201="",COUNTIF(Projetos!$B$6:$B$200,D201)&lt;&gt;1,NOT(ISNUMBER(F201)),F201&lt;0,NOT(ISNUMBER(H201)),H201&lt;0),"VERIFICAR",IF(COUNTIFS(Jornada!$A$6:$A$300,A201,Jornada!$B$6:$B$300,B201,Jornada!$N$6:$N$300,"OK")&lt;&gt;1,"SEM JORNADA",IF(SUMIFS($M$6:$M$400,$A$6:$A$400,A201,$B$6:$B$400,B201)&gt;SUMIFS(Jornada!$I$6:$I$300,Jornada!$A$6:$A$300,A201,Jornada!$B$6:$B$300,B201)+Configuracoes!$B$8,"EXCEDE JORNADA",IF(ABS(SUMIFS($M$6:$M$400,$A$6:$A$400,A201,$B$6:$B$400,B201)-SUMIFS(Jornada!$I$6:$I$300,Jornada!$A$6:$A$300,A201,Jornada!$B$6:$B$300,B201))&lt;=Configuracoes!$B$8,"OK","PARCIAL")))),"VERIFICAR")))</f>
        <v/>
      </c>
      <c r="L201" s="6"/>
      <c r="M201" s="15">
        <f>IFERROR(IF(AND(ISNUMBER(A201),A201&gt;0,A201=INT(A201),B201&lt;&gt;"",C201&lt;&gt;"",COUNTIF(Colaboradores!$A$6:$A$200,B201)=1,D201&lt;&gt;"",COUNTIF(Projetos!$B$6:$B$200,D201)=1,ISNUMBER(F201),F201&gt;=0,COUNTIFS(Jornada!$A$6:$A$300,A201,Jornada!$B$6:$B$300,B201,Jornada!$N$6:$N$300,"OK")=1),F201,0),0)</f>
        <v>0</v>
      </c>
    </row>
    <row r="202">
      <c r="A202" s="9"/>
      <c r="B202" s="6"/>
      <c r="C202" s="10" t="str">
        <f>IF(B202="","",IFERROR(VLOOKUP(B202,Colaboradores!$A$6:$B$200,2,FALSE),""))</f>
        <v/>
      </c>
      <c r="D202" s="6"/>
      <c r="E202" s="6"/>
      <c r="F202" s="7"/>
      <c r="G202" s="10" t="str">
        <f>IF(D202="","",IFERROR(VLOOKUP(D202,Projetos!$B$6:$F$200,4,FALSE),"N/A"))</f>
        <v/>
      </c>
      <c r="H202" s="13" t="str">
        <f>IF(D202="","",IFERROR(VLOOKUP(D202,Projetos!$B$6:$F$200,5,FALSE),0))</f>
        <v/>
      </c>
      <c r="I202" s="13">
        <f t="shared" si="1"/>
        <v>0</v>
      </c>
      <c r="J202" s="14">
        <f>IFERROR(M202/SUMIFS(Jornada!$I$6:$I$300,Jornada!$A$6:$A$300,A202,Jornada!$B$6:$B$300,B202),0)</f>
        <v>0</v>
      </c>
      <c r="K202" s="10" t="str">
        <f>IF(AND(A202="",B202="",D202="",E202="",F202=""),"",IF(OR(A202="",B202="",D202="",F202=""),"INCOMPLETO",IFERROR(IF(OR(NOT(ISNUMBER(A202)),A202&lt;=0,A202&lt;&gt;INT(A202),COUNTIF(Colaboradores!$A$6:$A$200,B202)&lt;&gt;1,C202="",COUNTIF(Projetos!$B$6:$B$200,D202)&lt;&gt;1,NOT(ISNUMBER(F202)),F202&lt;0,NOT(ISNUMBER(H202)),H202&lt;0),"VERIFICAR",IF(COUNTIFS(Jornada!$A$6:$A$300,A202,Jornada!$B$6:$B$300,B202,Jornada!$N$6:$N$300,"OK")&lt;&gt;1,"SEM JORNADA",IF(SUMIFS($M$6:$M$400,$A$6:$A$400,A202,$B$6:$B$400,B202)&gt;SUMIFS(Jornada!$I$6:$I$300,Jornada!$A$6:$A$300,A202,Jornada!$B$6:$B$300,B202)+Configuracoes!$B$8,"EXCEDE JORNADA",IF(ABS(SUMIFS($M$6:$M$400,$A$6:$A$400,A202,$B$6:$B$400,B202)-SUMIFS(Jornada!$I$6:$I$300,Jornada!$A$6:$A$300,A202,Jornada!$B$6:$B$300,B202))&lt;=Configuracoes!$B$8,"OK","PARCIAL")))),"VERIFICAR")))</f>
        <v/>
      </c>
      <c r="L202" s="6"/>
      <c r="M202" s="15">
        <f>IFERROR(IF(AND(ISNUMBER(A202),A202&gt;0,A202=INT(A202),B202&lt;&gt;"",C202&lt;&gt;"",COUNTIF(Colaboradores!$A$6:$A$200,B202)=1,D202&lt;&gt;"",COUNTIF(Projetos!$B$6:$B$200,D202)=1,ISNUMBER(F202),F202&gt;=0,COUNTIFS(Jornada!$A$6:$A$300,A202,Jornada!$B$6:$B$300,B202,Jornada!$N$6:$N$300,"OK")=1),F202,0),0)</f>
        <v>0</v>
      </c>
    </row>
    <row r="203">
      <c r="A203" s="9"/>
      <c r="B203" s="6"/>
      <c r="C203" s="10" t="str">
        <f>IF(B203="","",IFERROR(VLOOKUP(B203,Colaboradores!$A$6:$B$200,2,FALSE),""))</f>
        <v/>
      </c>
      <c r="D203" s="6"/>
      <c r="E203" s="6"/>
      <c r="F203" s="7"/>
      <c r="G203" s="10" t="str">
        <f>IF(D203="","",IFERROR(VLOOKUP(D203,Projetos!$B$6:$F$200,4,FALSE),"N/A"))</f>
        <v/>
      </c>
      <c r="H203" s="13" t="str">
        <f>IF(D203="","",IFERROR(VLOOKUP(D203,Projetos!$B$6:$F$200,5,FALSE),0))</f>
        <v/>
      </c>
      <c r="I203" s="13">
        <f t="shared" si="1"/>
        <v>0</v>
      </c>
      <c r="J203" s="14">
        <f>IFERROR(M203/SUMIFS(Jornada!$I$6:$I$300,Jornada!$A$6:$A$300,A203,Jornada!$B$6:$B$300,B203),0)</f>
        <v>0</v>
      </c>
      <c r="K203" s="10" t="str">
        <f>IF(AND(A203="",B203="",D203="",E203="",F203=""),"",IF(OR(A203="",B203="",D203="",F203=""),"INCOMPLETO",IFERROR(IF(OR(NOT(ISNUMBER(A203)),A203&lt;=0,A203&lt;&gt;INT(A203),COUNTIF(Colaboradores!$A$6:$A$200,B203)&lt;&gt;1,C203="",COUNTIF(Projetos!$B$6:$B$200,D203)&lt;&gt;1,NOT(ISNUMBER(F203)),F203&lt;0,NOT(ISNUMBER(H203)),H203&lt;0),"VERIFICAR",IF(COUNTIFS(Jornada!$A$6:$A$300,A203,Jornada!$B$6:$B$300,B203,Jornada!$N$6:$N$300,"OK")&lt;&gt;1,"SEM JORNADA",IF(SUMIFS($M$6:$M$400,$A$6:$A$400,A203,$B$6:$B$400,B203)&gt;SUMIFS(Jornada!$I$6:$I$300,Jornada!$A$6:$A$300,A203,Jornada!$B$6:$B$300,B203)+Configuracoes!$B$8,"EXCEDE JORNADA",IF(ABS(SUMIFS($M$6:$M$400,$A$6:$A$400,A203,$B$6:$B$400,B203)-SUMIFS(Jornada!$I$6:$I$300,Jornada!$A$6:$A$300,A203,Jornada!$B$6:$B$300,B203))&lt;=Configuracoes!$B$8,"OK","PARCIAL")))),"VERIFICAR")))</f>
        <v/>
      </c>
      <c r="L203" s="6"/>
      <c r="M203" s="15">
        <f>IFERROR(IF(AND(ISNUMBER(A203),A203&gt;0,A203=INT(A203),B203&lt;&gt;"",C203&lt;&gt;"",COUNTIF(Colaboradores!$A$6:$A$200,B203)=1,D203&lt;&gt;"",COUNTIF(Projetos!$B$6:$B$200,D203)=1,ISNUMBER(F203),F203&gt;=0,COUNTIFS(Jornada!$A$6:$A$300,A203,Jornada!$B$6:$B$300,B203,Jornada!$N$6:$N$300,"OK")=1),F203,0),0)</f>
        <v>0</v>
      </c>
    </row>
    <row r="204">
      <c r="A204" s="9"/>
      <c r="B204" s="6"/>
      <c r="C204" s="10" t="str">
        <f>IF(B204="","",IFERROR(VLOOKUP(B204,Colaboradores!$A$6:$B$200,2,FALSE),""))</f>
        <v/>
      </c>
      <c r="D204" s="6"/>
      <c r="E204" s="6"/>
      <c r="F204" s="7"/>
      <c r="G204" s="10" t="str">
        <f>IF(D204="","",IFERROR(VLOOKUP(D204,Projetos!$B$6:$F$200,4,FALSE),"N/A"))</f>
        <v/>
      </c>
      <c r="H204" s="13" t="str">
        <f>IF(D204="","",IFERROR(VLOOKUP(D204,Projetos!$B$6:$F$200,5,FALSE),0))</f>
        <v/>
      </c>
      <c r="I204" s="13">
        <f t="shared" si="1"/>
        <v>0</v>
      </c>
      <c r="J204" s="14">
        <f>IFERROR(M204/SUMIFS(Jornada!$I$6:$I$300,Jornada!$A$6:$A$300,A204,Jornada!$B$6:$B$300,B204),0)</f>
        <v>0</v>
      </c>
      <c r="K204" s="10" t="str">
        <f>IF(AND(A204="",B204="",D204="",E204="",F204=""),"",IF(OR(A204="",B204="",D204="",F204=""),"INCOMPLETO",IFERROR(IF(OR(NOT(ISNUMBER(A204)),A204&lt;=0,A204&lt;&gt;INT(A204),COUNTIF(Colaboradores!$A$6:$A$200,B204)&lt;&gt;1,C204="",COUNTIF(Projetos!$B$6:$B$200,D204)&lt;&gt;1,NOT(ISNUMBER(F204)),F204&lt;0,NOT(ISNUMBER(H204)),H204&lt;0),"VERIFICAR",IF(COUNTIFS(Jornada!$A$6:$A$300,A204,Jornada!$B$6:$B$300,B204,Jornada!$N$6:$N$300,"OK")&lt;&gt;1,"SEM JORNADA",IF(SUMIFS($M$6:$M$400,$A$6:$A$400,A204,$B$6:$B$400,B204)&gt;SUMIFS(Jornada!$I$6:$I$300,Jornada!$A$6:$A$300,A204,Jornada!$B$6:$B$300,B204)+Configuracoes!$B$8,"EXCEDE JORNADA",IF(ABS(SUMIFS($M$6:$M$400,$A$6:$A$400,A204,$B$6:$B$400,B204)-SUMIFS(Jornada!$I$6:$I$300,Jornada!$A$6:$A$300,A204,Jornada!$B$6:$B$300,B204))&lt;=Configuracoes!$B$8,"OK","PARCIAL")))),"VERIFICAR")))</f>
        <v/>
      </c>
      <c r="L204" s="6"/>
      <c r="M204" s="15">
        <f>IFERROR(IF(AND(ISNUMBER(A204),A204&gt;0,A204=INT(A204),B204&lt;&gt;"",C204&lt;&gt;"",COUNTIF(Colaboradores!$A$6:$A$200,B204)=1,D204&lt;&gt;"",COUNTIF(Projetos!$B$6:$B$200,D204)=1,ISNUMBER(F204),F204&gt;=0,COUNTIFS(Jornada!$A$6:$A$300,A204,Jornada!$B$6:$B$300,B204,Jornada!$N$6:$N$300,"OK")=1),F204,0),0)</f>
        <v>0</v>
      </c>
    </row>
    <row r="205">
      <c r="A205" s="9"/>
      <c r="B205" s="6"/>
      <c r="C205" s="10" t="str">
        <f>IF(B205="","",IFERROR(VLOOKUP(B205,Colaboradores!$A$6:$B$200,2,FALSE),""))</f>
        <v/>
      </c>
      <c r="D205" s="6"/>
      <c r="E205" s="6"/>
      <c r="F205" s="7"/>
      <c r="G205" s="10" t="str">
        <f>IF(D205="","",IFERROR(VLOOKUP(D205,Projetos!$B$6:$F$200,4,FALSE),"N/A"))</f>
        <v/>
      </c>
      <c r="H205" s="13" t="str">
        <f>IF(D205="","",IFERROR(VLOOKUP(D205,Projetos!$B$6:$F$200,5,FALSE),0))</f>
        <v/>
      </c>
      <c r="I205" s="13">
        <f t="shared" si="1"/>
        <v>0</v>
      </c>
      <c r="J205" s="14">
        <f>IFERROR(M205/SUMIFS(Jornada!$I$6:$I$300,Jornada!$A$6:$A$300,A205,Jornada!$B$6:$B$300,B205),0)</f>
        <v>0</v>
      </c>
      <c r="K205" s="10" t="str">
        <f>IF(AND(A205="",B205="",D205="",E205="",F205=""),"",IF(OR(A205="",B205="",D205="",F205=""),"INCOMPLETO",IFERROR(IF(OR(NOT(ISNUMBER(A205)),A205&lt;=0,A205&lt;&gt;INT(A205),COUNTIF(Colaboradores!$A$6:$A$200,B205)&lt;&gt;1,C205="",COUNTIF(Projetos!$B$6:$B$200,D205)&lt;&gt;1,NOT(ISNUMBER(F205)),F205&lt;0,NOT(ISNUMBER(H205)),H205&lt;0),"VERIFICAR",IF(COUNTIFS(Jornada!$A$6:$A$300,A205,Jornada!$B$6:$B$300,B205,Jornada!$N$6:$N$300,"OK")&lt;&gt;1,"SEM JORNADA",IF(SUMIFS($M$6:$M$400,$A$6:$A$400,A205,$B$6:$B$400,B205)&gt;SUMIFS(Jornada!$I$6:$I$300,Jornada!$A$6:$A$300,A205,Jornada!$B$6:$B$300,B205)+Configuracoes!$B$8,"EXCEDE JORNADA",IF(ABS(SUMIFS($M$6:$M$400,$A$6:$A$400,A205,$B$6:$B$400,B205)-SUMIFS(Jornada!$I$6:$I$300,Jornada!$A$6:$A$300,A205,Jornada!$B$6:$B$300,B205))&lt;=Configuracoes!$B$8,"OK","PARCIAL")))),"VERIFICAR")))</f>
        <v/>
      </c>
      <c r="L205" s="6"/>
      <c r="M205" s="15">
        <f>IFERROR(IF(AND(ISNUMBER(A205),A205&gt;0,A205=INT(A205),B205&lt;&gt;"",C205&lt;&gt;"",COUNTIF(Colaboradores!$A$6:$A$200,B205)=1,D205&lt;&gt;"",COUNTIF(Projetos!$B$6:$B$200,D205)=1,ISNUMBER(F205),F205&gt;=0,COUNTIFS(Jornada!$A$6:$A$300,A205,Jornada!$B$6:$B$300,B205,Jornada!$N$6:$N$300,"OK")=1),F205,0),0)</f>
        <v>0</v>
      </c>
    </row>
    <row r="206">
      <c r="A206" s="9"/>
      <c r="B206" s="6"/>
      <c r="C206" s="10" t="str">
        <f>IF(B206="","",IFERROR(VLOOKUP(B206,Colaboradores!$A$6:$B$200,2,FALSE),""))</f>
        <v/>
      </c>
      <c r="D206" s="6"/>
      <c r="E206" s="6"/>
      <c r="F206" s="7"/>
      <c r="G206" s="10" t="str">
        <f>IF(D206="","",IFERROR(VLOOKUP(D206,Projetos!$B$6:$F$200,4,FALSE),"N/A"))</f>
        <v/>
      </c>
      <c r="H206" s="13" t="str">
        <f>IF(D206="","",IFERROR(VLOOKUP(D206,Projetos!$B$6:$F$200,5,FALSE),0))</f>
        <v/>
      </c>
      <c r="I206" s="13">
        <f t="shared" si="1"/>
        <v>0</v>
      </c>
      <c r="J206" s="14">
        <f>IFERROR(M206/SUMIFS(Jornada!$I$6:$I$300,Jornada!$A$6:$A$300,A206,Jornada!$B$6:$B$300,B206),0)</f>
        <v>0</v>
      </c>
      <c r="K206" s="10" t="str">
        <f>IF(AND(A206="",B206="",D206="",E206="",F206=""),"",IF(OR(A206="",B206="",D206="",F206=""),"INCOMPLETO",IFERROR(IF(OR(NOT(ISNUMBER(A206)),A206&lt;=0,A206&lt;&gt;INT(A206),COUNTIF(Colaboradores!$A$6:$A$200,B206)&lt;&gt;1,C206="",COUNTIF(Projetos!$B$6:$B$200,D206)&lt;&gt;1,NOT(ISNUMBER(F206)),F206&lt;0,NOT(ISNUMBER(H206)),H206&lt;0),"VERIFICAR",IF(COUNTIFS(Jornada!$A$6:$A$300,A206,Jornada!$B$6:$B$300,B206,Jornada!$N$6:$N$300,"OK")&lt;&gt;1,"SEM JORNADA",IF(SUMIFS($M$6:$M$400,$A$6:$A$400,A206,$B$6:$B$400,B206)&gt;SUMIFS(Jornada!$I$6:$I$300,Jornada!$A$6:$A$300,A206,Jornada!$B$6:$B$300,B206)+Configuracoes!$B$8,"EXCEDE JORNADA",IF(ABS(SUMIFS($M$6:$M$400,$A$6:$A$400,A206,$B$6:$B$400,B206)-SUMIFS(Jornada!$I$6:$I$300,Jornada!$A$6:$A$300,A206,Jornada!$B$6:$B$300,B206))&lt;=Configuracoes!$B$8,"OK","PARCIAL")))),"VERIFICAR")))</f>
        <v/>
      </c>
      <c r="L206" s="6"/>
      <c r="M206" s="15">
        <f>IFERROR(IF(AND(ISNUMBER(A206),A206&gt;0,A206=INT(A206),B206&lt;&gt;"",C206&lt;&gt;"",COUNTIF(Colaboradores!$A$6:$A$200,B206)=1,D206&lt;&gt;"",COUNTIF(Projetos!$B$6:$B$200,D206)=1,ISNUMBER(F206),F206&gt;=0,COUNTIFS(Jornada!$A$6:$A$300,A206,Jornada!$B$6:$B$300,B206,Jornada!$N$6:$N$300,"OK")=1),F206,0),0)</f>
        <v>0</v>
      </c>
    </row>
    <row r="207">
      <c r="A207" s="9"/>
      <c r="B207" s="6"/>
      <c r="C207" s="10" t="str">
        <f>IF(B207="","",IFERROR(VLOOKUP(B207,Colaboradores!$A$6:$B$200,2,FALSE),""))</f>
        <v/>
      </c>
      <c r="D207" s="6"/>
      <c r="E207" s="6"/>
      <c r="F207" s="7"/>
      <c r="G207" s="10" t="str">
        <f>IF(D207="","",IFERROR(VLOOKUP(D207,Projetos!$B$6:$F$200,4,FALSE),"N/A"))</f>
        <v/>
      </c>
      <c r="H207" s="13" t="str">
        <f>IF(D207="","",IFERROR(VLOOKUP(D207,Projetos!$B$6:$F$200,5,FALSE),0))</f>
        <v/>
      </c>
      <c r="I207" s="13">
        <f t="shared" si="1"/>
        <v>0</v>
      </c>
      <c r="J207" s="14">
        <f>IFERROR(M207/SUMIFS(Jornada!$I$6:$I$300,Jornada!$A$6:$A$300,A207,Jornada!$B$6:$B$300,B207),0)</f>
        <v>0</v>
      </c>
      <c r="K207" s="10" t="str">
        <f>IF(AND(A207="",B207="",D207="",E207="",F207=""),"",IF(OR(A207="",B207="",D207="",F207=""),"INCOMPLETO",IFERROR(IF(OR(NOT(ISNUMBER(A207)),A207&lt;=0,A207&lt;&gt;INT(A207),COUNTIF(Colaboradores!$A$6:$A$200,B207)&lt;&gt;1,C207="",COUNTIF(Projetos!$B$6:$B$200,D207)&lt;&gt;1,NOT(ISNUMBER(F207)),F207&lt;0,NOT(ISNUMBER(H207)),H207&lt;0),"VERIFICAR",IF(COUNTIFS(Jornada!$A$6:$A$300,A207,Jornada!$B$6:$B$300,B207,Jornada!$N$6:$N$300,"OK")&lt;&gt;1,"SEM JORNADA",IF(SUMIFS($M$6:$M$400,$A$6:$A$400,A207,$B$6:$B$400,B207)&gt;SUMIFS(Jornada!$I$6:$I$300,Jornada!$A$6:$A$300,A207,Jornada!$B$6:$B$300,B207)+Configuracoes!$B$8,"EXCEDE JORNADA",IF(ABS(SUMIFS($M$6:$M$400,$A$6:$A$400,A207,$B$6:$B$400,B207)-SUMIFS(Jornada!$I$6:$I$300,Jornada!$A$6:$A$300,A207,Jornada!$B$6:$B$300,B207))&lt;=Configuracoes!$B$8,"OK","PARCIAL")))),"VERIFICAR")))</f>
        <v/>
      </c>
      <c r="L207" s="6"/>
      <c r="M207" s="15">
        <f>IFERROR(IF(AND(ISNUMBER(A207),A207&gt;0,A207=INT(A207),B207&lt;&gt;"",C207&lt;&gt;"",COUNTIF(Colaboradores!$A$6:$A$200,B207)=1,D207&lt;&gt;"",COUNTIF(Projetos!$B$6:$B$200,D207)=1,ISNUMBER(F207),F207&gt;=0,COUNTIFS(Jornada!$A$6:$A$300,A207,Jornada!$B$6:$B$300,B207,Jornada!$N$6:$N$300,"OK")=1),F207,0),0)</f>
        <v>0</v>
      </c>
    </row>
    <row r="208">
      <c r="A208" s="9"/>
      <c r="B208" s="6"/>
      <c r="C208" s="10" t="str">
        <f>IF(B208="","",IFERROR(VLOOKUP(B208,Colaboradores!$A$6:$B$200,2,FALSE),""))</f>
        <v/>
      </c>
      <c r="D208" s="6"/>
      <c r="E208" s="6"/>
      <c r="F208" s="7"/>
      <c r="G208" s="10" t="str">
        <f>IF(D208="","",IFERROR(VLOOKUP(D208,Projetos!$B$6:$F$200,4,FALSE),"N/A"))</f>
        <v/>
      </c>
      <c r="H208" s="13" t="str">
        <f>IF(D208="","",IFERROR(VLOOKUP(D208,Projetos!$B$6:$F$200,5,FALSE),0))</f>
        <v/>
      </c>
      <c r="I208" s="13">
        <f t="shared" si="1"/>
        <v>0</v>
      </c>
      <c r="J208" s="14">
        <f>IFERROR(M208/SUMIFS(Jornada!$I$6:$I$300,Jornada!$A$6:$A$300,A208,Jornada!$B$6:$B$300,B208),0)</f>
        <v>0</v>
      </c>
      <c r="K208" s="10" t="str">
        <f>IF(AND(A208="",B208="",D208="",E208="",F208=""),"",IF(OR(A208="",B208="",D208="",F208=""),"INCOMPLETO",IFERROR(IF(OR(NOT(ISNUMBER(A208)),A208&lt;=0,A208&lt;&gt;INT(A208),COUNTIF(Colaboradores!$A$6:$A$200,B208)&lt;&gt;1,C208="",COUNTIF(Projetos!$B$6:$B$200,D208)&lt;&gt;1,NOT(ISNUMBER(F208)),F208&lt;0,NOT(ISNUMBER(H208)),H208&lt;0),"VERIFICAR",IF(COUNTIFS(Jornada!$A$6:$A$300,A208,Jornada!$B$6:$B$300,B208,Jornada!$N$6:$N$300,"OK")&lt;&gt;1,"SEM JORNADA",IF(SUMIFS($M$6:$M$400,$A$6:$A$400,A208,$B$6:$B$400,B208)&gt;SUMIFS(Jornada!$I$6:$I$300,Jornada!$A$6:$A$300,A208,Jornada!$B$6:$B$300,B208)+Configuracoes!$B$8,"EXCEDE JORNADA",IF(ABS(SUMIFS($M$6:$M$400,$A$6:$A$400,A208,$B$6:$B$400,B208)-SUMIFS(Jornada!$I$6:$I$300,Jornada!$A$6:$A$300,A208,Jornada!$B$6:$B$300,B208))&lt;=Configuracoes!$B$8,"OK","PARCIAL")))),"VERIFICAR")))</f>
        <v/>
      </c>
      <c r="L208" s="6"/>
      <c r="M208" s="15">
        <f>IFERROR(IF(AND(ISNUMBER(A208),A208&gt;0,A208=INT(A208),B208&lt;&gt;"",C208&lt;&gt;"",COUNTIF(Colaboradores!$A$6:$A$200,B208)=1,D208&lt;&gt;"",COUNTIF(Projetos!$B$6:$B$200,D208)=1,ISNUMBER(F208),F208&gt;=0,COUNTIFS(Jornada!$A$6:$A$300,A208,Jornada!$B$6:$B$300,B208,Jornada!$N$6:$N$300,"OK")=1),F208,0),0)</f>
        <v>0</v>
      </c>
    </row>
    <row r="209">
      <c r="A209" s="9"/>
      <c r="B209" s="6"/>
      <c r="C209" s="10" t="str">
        <f>IF(B209="","",IFERROR(VLOOKUP(B209,Colaboradores!$A$6:$B$200,2,FALSE),""))</f>
        <v/>
      </c>
      <c r="D209" s="6"/>
      <c r="E209" s="6"/>
      <c r="F209" s="7"/>
      <c r="G209" s="10" t="str">
        <f>IF(D209="","",IFERROR(VLOOKUP(D209,Projetos!$B$6:$F$200,4,FALSE),"N/A"))</f>
        <v/>
      </c>
      <c r="H209" s="13" t="str">
        <f>IF(D209="","",IFERROR(VLOOKUP(D209,Projetos!$B$6:$F$200,5,FALSE),0))</f>
        <v/>
      </c>
      <c r="I209" s="13">
        <f t="shared" si="1"/>
        <v>0</v>
      </c>
      <c r="J209" s="14">
        <f>IFERROR(M209/SUMIFS(Jornada!$I$6:$I$300,Jornada!$A$6:$A$300,A209,Jornada!$B$6:$B$300,B209),0)</f>
        <v>0</v>
      </c>
      <c r="K209" s="10" t="str">
        <f>IF(AND(A209="",B209="",D209="",E209="",F209=""),"",IF(OR(A209="",B209="",D209="",F209=""),"INCOMPLETO",IFERROR(IF(OR(NOT(ISNUMBER(A209)),A209&lt;=0,A209&lt;&gt;INT(A209),COUNTIF(Colaboradores!$A$6:$A$200,B209)&lt;&gt;1,C209="",COUNTIF(Projetos!$B$6:$B$200,D209)&lt;&gt;1,NOT(ISNUMBER(F209)),F209&lt;0,NOT(ISNUMBER(H209)),H209&lt;0),"VERIFICAR",IF(COUNTIFS(Jornada!$A$6:$A$300,A209,Jornada!$B$6:$B$300,B209,Jornada!$N$6:$N$300,"OK")&lt;&gt;1,"SEM JORNADA",IF(SUMIFS($M$6:$M$400,$A$6:$A$400,A209,$B$6:$B$400,B209)&gt;SUMIFS(Jornada!$I$6:$I$300,Jornada!$A$6:$A$300,A209,Jornada!$B$6:$B$300,B209)+Configuracoes!$B$8,"EXCEDE JORNADA",IF(ABS(SUMIFS($M$6:$M$400,$A$6:$A$400,A209,$B$6:$B$400,B209)-SUMIFS(Jornada!$I$6:$I$300,Jornada!$A$6:$A$300,A209,Jornada!$B$6:$B$300,B209))&lt;=Configuracoes!$B$8,"OK","PARCIAL")))),"VERIFICAR")))</f>
        <v/>
      </c>
      <c r="L209" s="6"/>
      <c r="M209" s="15">
        <f>IFERROR(IF(AND(ISNUMBER(A209),A209&gt;0,A209=INT(A209),B209&lt;&gt;"",C209&lt;&gt;"",COUNTIF(Colaboradores!$A$6:$A$200,B209)=1,D209&lt;&gt;"",COUNTIF(Projetos!$B$6:$B$200,D209)=1,ISNUMBER(F209),F209&gt;=0,COUNTIFS(Jornada!$A$6:$A$300,A209,Jornada!$B$6:$B$300,B209,Jornada!$N$6:$N$300,"OK")=1),F209,0),0)</f>
        <v>0</v>
      </c>
    </row>
    <row r="210">
      <c r="A210" s="9"/>
      <c r="B210" s="6"/>
      <c r="C210" s="10" t="str">
        <f>IF(B210="","",IFERROR(VLOOKUP(B210,Colaboradores!$A$6:$B$200,2,FALSE),""))</f>
        <v/>
      </c>
      <c r="D210" s="6"/>
      <c r="E210" s="6"/>
      <c r="F210" s="7"/>
      <c r="G210" s="10" t="str">
        <f>IF(D210="","",IFERROR(VLOOKUP(D210,Projetos!$B$6:$F$200,4,FALSE),"N/A"))</f>
        <v/>
      </c>
      <c r="H210" s="13" t="str">
        <f>IF(D210="","",IFERROR(VLOOKUP(D210,Projetos!$B$6:$F$200,5,FALSE),0))</f>
        <v/>
      </c>
      <c r="I210" s="13">
        <f t="shared" si="1"/>
        <v>0</v>
      </c>
      <c r="J210" s="14">
        <f>IFERROR(M210/SUMIFS(Jornada!$I$6:$I$300,Jornada!$A$6:$A$300,A210,Jornada!$B$6:$B$300,B210),0)</f>
        <v>0</v>
      </c>
      <c r="K210" s="10" t="str">
        <f>IF(AND(A210="",B210="",D210="",E210="",F210=""),"",IF(OR(A210="",B210="",D210="",F210=""),"INCOMPLETO",IFERROR(IF(OR(NOT(ISNUMBER(A210)),A210&lt;=0,A210&lt;&gt;INT(A210),COUNTIF(Colaboradores!$A$6:$A$200,B210)&lt;&gt;1,C210="",COUNTIF(Projetos!$B$6:$B$200,D210)&lt;&gt;1,NOT(ISNUMBER(F210)),F210&lt;0,NOT(ISNUMBER(H210)),H210&lt;0),"VERIFICAR",IF(COUNTIFS(Jornada!$A$6:$A$300,A210,Jornada!$B$6:$B$300,B210,Jornada!$N$6:$N$300,"OK")&lt;&gt;1,"SEM JORNADA",IF(SUMIFS($M$6:$M$400,$A$6:$A$400,A210,$B$6:$B$400,B210)&gt;SUMIFS(Jornada!$I$6:$I$300,Jornada!$A$6:$A$300,A210,Jornada!$B$6:$B$300,B210)+Configuracoes!$B$8,"EXCEDE JORNADA",IF(ABS(SUMIFS($M$6:$M$400,$A$6:$A$400,A210,$B$6:$B$400,B210)-SUMIFS(Jornada!$I$6:$I$300,Jornada!$A$6:$A$300,A210,Jornada!$B$6:$B$300,B210))&lt;=Configuracoes!$B$8,"OK","PARCIAL")))),"VERIFICAR")))</f>
        <v/>
      </c>
      <c r="L210" s="6"/>
      <c r="M210" s="15">
        <f>IFERROR(IF(AND(ISNUMBER(A210),A210&gt;0,A210=INT(A210),B210&lt;&gt;"",C210&lt;&gt;"",COUNTIF(Colaboradores!$A$6:$A$200,B210)=1,D210&lt;&gt;"",COUNTIF(Projetos!$B$6:$B$200,D210)=1,ISNUMBER(F210),F210&gt;=0,COUNTIFS(Jornada!$A$6:$A$300,A210,Jornada!$B$6:$B$300,B210,Jornada!$N$6:$N$300,"OK")=1),F210,0),0)</f>
        <v>0</v>
      </c>
    </row>
    <row r="211">
      <c r="A211" s="9"/>
      <c r="B211" s="6"/>
      <c r="C211" s="10" t="str">
        <f>IF(B211="","",IFERROR(VLOOKUP(B211,Colaboradores!$A$6:$B$200,2,FALSE),""))</f>
        <v/>
      </c>
      <c r="D211" s="6"/>
      <c r="E211" s="6"/>
      <c r="F211" s="7"/>
      <c r="G211" s="10" t="str">
        <f>IF(D211="","",IFERROR(VLOOKUP(D211,Projetos!$B$6:$F$200,4,FALSE),"N/A"))</f>
        <v/>
      </c>
      <c r="H211" s="13" t="str">
        <f>IF(D211="","",IFERROR(VLOOKUP(D211,Projetos!$B$6:$F$200,5,FALSE),0))</f>
        <v/>
      </c>
      <c r="I211" s="13">
        <f t="shared" si="1"/>
        <v>0</v>
      </c>
      <c r="J211" s="14">
        <f>IFERROR(M211/SUMIFS(Jornada!$I$6:$I$300,Jornada!$A$6:$A$300,A211,Jornada!$B$6:$B$300,B211),0)</f>
        <v>0</v>
      </c>
      <c r="K211" s="10" t="str">
        <f>IF(AND(A211="",B211="",D211="",E211="",F211=""),"",IF(OR(A211="",B211="",D211="",F211=""),"INCOMPLETO",IFERROR(IF(OR(NOT(ISNUMBER(A211)),A211&lt;=0,A211&lt;&gt;INT(A211),COUNTIF(Colaboradores!$A$6:$A$200,B211)&lt;&gt;1,C211="",COUNTIF(Projetos!$B$6:$B$200,D211)&lt;&gt;1,NOT(ISNUMBER(F211)),F211&lt;0,NOT(ISNUMBER(H211)),H211&lt;0),"VERIFICAR",IF(COUNTIFS(Jornada!$A$6:$A$300,A211,Jornada!$B$6:$B$300,B211,Jornada!$N$6:$N$300,"OK")&lt;&gt;1,"SEM JORNADA",IF(SUMIFS($M$6:$M$400,$A$6:$A$400,A211,$B$6:$B$400,B211)&gt;SUMIFS(Jornada!$I$6:$I$300,Jornada!$A$6:$A$300,A211,Jornada!$B$6:$B$300,B211)+Configuracoes!$B$8,"EXCEDE JORNADA",IF(ABS(SUMIFS($M$6:$M$400,$A$6:$A$400,A211,$B$6:$B$400,B211)-SUMIFS(Jornada!$I$6:$I$300,Jornada!$A$6:$A$300,A211,Jornada!$B$6:$B$300,B211))&lt;=Configuracoes!$B$8,"OK","PARCIAL")))),"VERIFICAR")))</f>
        <v/>
      </c>
      <c r="L211" s="6"/>
      <c r="M211" s="15">
        <f>IFERROR(IF(AND(ISNUMBER(A211),A211&gt;0,A211=INT(A211),B211&lt;&gt;"",C211&lt;&gt;"",COUNTIF(Colaboradores!$A$6:$A$200,B211)=1,D211&lt;&gt;"",COUNTIF(Projetos!$B$6:$B$200,D211)=1,ISNUMBER(F211),F211&gt;=0,COUNTIFS(Jornada!$A$6:$A$300,A211,Jornada!$B$6:$B$300,B211,Jornada!$N$6:$N$300,"OK")=1),F211,0),0)</f>
        <v>0</v>
      </c>
    </row>
    <row r="212">
      <c r="A212" s="9"/>
      <c r="B212" s="6"/>
      <c r="C212" s="10" t="str">
        <f>IF(B212="","",IFERROR(VLOOKUP(B212,Colaboradores!$A$6:$B$200,2,FALSE),""))</f>
        <v/>
      </c>
      <c r="D212" s="6"/>
      <c r="E212" s="6"/>
      <c r="F212" s="7"/>
      <c r="G212" s="10" t="str">
        <f>IF(D212="","",IFERROR(VLOOKUP(D212,Projetos!$B$6:$F$200,4,FALSE),"N/A"))</f>
        <v/>
      </c>
      <c r="H212" s="13" t="str">
        <f>IF(D212="","",IFERROR(VLOOKUP(D212,Projetos!$B$6:$F$200,5,FALSE),0))</f>
        <v/>
      </c>
      <c r="I212" s="13">
        <f t="shared" si="1"/>
        <v>0</v>
      </c>
      <c r="J212" s="14">
        <f>IFERROR(M212/SUMIFS(Jornada!$I$6:$I$300,Jornada!$A$6:$A$300,A212,Jornada!$B$6:$B$300,B212),0)</f>
        <v>0</v>
      </c>
      <c r="K212" s="10" t="str">
        <f>IF(AND(A212="",B212="",D212="",E212="",F212=""),"",IF(OR(A212="",B212="",D212="",F212=""),"INCOMPLETO",IFERROR(IF(OR(NOT(ISNUMBER(A212)),A212&lt;=0,A212&lt;&gt;INT(A212),COUNTIF(Colaboradores!$A$6:$A$200,B212)&lt;&gt;1,C212="",COUNTIF(Projetos!$B$6:$B$200,D212)&lt;&gt;1,NOT(ISNUMBER(F212)),F212&lt;0,NOT(ISNUMBER(H212)),H212&lt;0),"VERIFICAR",IF(COUNTIFS(Jornada!$A$6:$A$300,A212,Jornada!$B$6:$B$300,B212,Jornada!$N$6:$N$300,"OK")&lt;&gt;1,"SEM JORNADA",IF(SUMIFS($M$6:$M$400,$A$6:$A$400,A212,$B$6:$B$400,B212)&gt;SUMIFS(Jornada!$I$6:$I$300,Jornada!$A$6:$A$300,A212,Jornada!$B$6:$B$300,B212)+Configuracoes!$B$8,"EXCEDE JORNADA",IF(ABS(SUMIFS($M$6:$M$400,$A$6:$A$400,A212,$B$6:$B$400,B212)-SUMIFS(Jornada!$I$6:$I$300,Jornada!$A$6:$A$300,A212,Jornada!$B$6:$B$300,B212))&lt;=Configuracoes!$B$8,"OK","PARCIAL")))),"VERIFICAR")))</f>
        <v/>
      </c>
      <c r="L212" s="6"/>
      <c r="M212" s="15">
        <f>IFERROR(IF(AND(ISNUMBER(A212),A212&gt;0,A212=INT(A212),B212&lt;&gt;"",C212&lt;&gt;"",COUNTIF(Colaboradores!$A$6:$A$200,B212)=1,D212&lt;&gt;"",COUNTIF(Projetos!$B$6:$B$200,D212)=1,ISNUMBER(F212),F212&gt;=0,COUNTIFS(Jornada!$A$6:$A$300,A212,Jornada!$B$6:$B$300,B212,Jornada!$N$6:$N$300,"OK")=1),F212,0),0)</f>
        <v>0</v>
      </c>
    </row>
    <row r="213">
      <c r="A213" s="9"/>
      <c r="B213" s="6"/>
      <c r="C213" s="10" t="str">
        <f>IF(B213="","",IFERROR(VLOOKUP(B213,Colaboradores!$A$6:$B$200,2,FALSE),""))</f>
        <v/>
      </c>
      <c r="D213" s="6"/>
      <c r="E213" s="6"/>
      <c r="F213" s="7"/>
      <c r="G213" s="10" t="str">
        <f>IF(D213="","",IFERROR(VLOOKUP(D213,Projetos!$B$6:$F$200,4,FALSE),"N/A"))</f>
        <v/>
      </c>
      <c r="H213" s="13" t="str">
        <f>IF(D213="","",IFERROR(VLOOKUP(D213,Projetos!$B$6:$F$200,5,FALSE),0))</f>
        <v/>
      </c>
      <c r="I213" s="13">
        <f t="shared" si="1"/>
        <v>0</v>
      </c>
      <c r="J213" s="14">
        <f>IFERROR(M213/SUMIFS(Jornada!$I$6:$I$300,Jornada!$A$6:$A$300,A213,Jornada!$B$6:$B$300,B213),0)</f>
        <v>0</v>
      </c>
      <c r="K213" s="10" t="str">
        <f>IF(AND(A213="",B213="",D213="",E213="",F213=""),"",IF(OR(A213="",B213="",D213="",F213=""),"INCOMPLETO",IFERROR(IF(OR(NOT(ISNUMBER(A213)),A213&lt;=0,A213&lt;&gt;INT(A213),COUNTIF(Colaboradores!$A$6:$A$200,B213)&lt;&gt;1,C213="",COUNTIF(Projetos!$B$6:$B$200,D213)&lt;&gt;1,NOT(ISNUMBER(F213)),F213&lt;0,NOT(ISNUMBER(H213)),H213&lt;0),"VERIFICAR",IF(COUNTIFS(Jornada!$A$6:$A$300,A213,Jornada!$B$6:$B$300,B213,Jornada!$N$6:$N$300,"OK")&lt;&gt;1,"SEM JORNADA",IF(SUMIFS($M$6:$M$400,$A$6:$A$400,A213,$B$6:$B$400,B213)&gt;SUMIFS(Jornada!$I$6:$I$300,Jornada!$A$6:$A$300,A213,Jornada!$B$6:$B$300,B213)+Configuracoes!$B$8,"EXCEDE JORNADA",IF(ABS(SUMIFS($M$6:$M$400,$A$6:$A$400,A213,$B$6:$B$400,B213)-SUMIFS(Jornada!$I$6:$I$300,Jornada!$A$6:$A$300,A213,Jornada!$B$6:$B$300,B213))&lt;=Configuracoes!$B$8,"OK","PARCIAL")))),"VERIFICAR")))</f>
        <v/>
      </c>
      <c r="L213" s="6"/>
      <c r="M213" s="15">
        <f>IFERROR(IF(AND(ISNUMBER(A213),A213&gt;0,A213=INT(A213),B213&lt;&gt;"",C213&lt;&gt;"",COUNTIF(Colaboradores!$A$6:$A$200,B213)=1,D213&lt;&gt;"",COUNTIF(Projetos!$B$6:$B$200,D213)=1,ISNUMBER(F213),F213&gt;=0,COUNTIFS(Jornada!$A$6:$A$300,A213,Jornada!$B$6:$B$300,B213,Jornada!$N$6:$N$300,"OK")=1),F213,0),0)</f>
        <v>0</v>
      </c>
    </row>
    <row r="214">
      <c r="A214" s="9"/>
      <c r="B214" s="6"/>
      <c r="C214" s="10" t="str">
        <f>IF(B214="","",IFERROR(VLOOKUP(B214,Colaboradores!$A$6:$B$200,2,FALSE),""))</f>
        <v/>
      </c>
      <c r="D214" s="6"/>
      <c r="E214" s="6"/>
      <c r="F214" s="7"/>
      <c r="G214" s="10" t="str">
        <f>IF(D214="","",IFERROR(VLOOKUP(D214,Projetos!$B$6:$F$200,4,FALSE),"N/A"))</f>
        <v/>
      </c>
      <c r="H214" s="13" t="str">
        <f>IF(D214="","",IFERROR(VLOOKUP(D214,Projetos!$B$6:$F$200,5,FALSE),0))</f>
        <v/>
      </c>
      <c r="I214" s="13">
        <f t="shared" si="1"/>
        <v>0</v>
      </c>
      <c r="J214" s="14">
        <f>IFERROR(M214/SUMIFS(Jornada!$I$6:$I$300,Jornada!$A$6:$A$300,A214,Jornada!$B$6:$B$300,B214),0)</f>
        <v>0</v>
      </c>
      <c r="K214" s="10" t="str">
        <f>IF(AND(A214="",B214="",D214="",E214="",F214=""),"",IF(OR(A214="",B214="",D214="",F214=""),"INCOMPLETO",IFERROR(IF(OR(NOT(ISNUMBER(A214)),A214&lt;=0,A214&lt;&gt;INT(A214),COUNTIF(Colaboradores!$A$6:$A$200,B214)&lt;&gt;1,C214="",COUNTIF(Projetos!$B$6:$B$200,D214)&lt;&gt;1,NOT(ISNUMBER(F214)),F214&lt;0,NOT(ISNUMBER(H214)),H214&lt;0),"VERIFICAR",IF(COUNTIFS(Jornada!$A$6:$A$300,A214,Jornada!$B$6:$B$300,B214,Jornada!$N$6:$N$300,"OK")&lt;&gt;1,"SEM JORNADA",IF(SUMIFS($M$6:$M$400,$A$6:$A$400,A214,$B$6:$B$400,B214)&gt;SUMIFS(Jornada!$I$6:$I$300,Jornada!$A$6:$A$300,A214,Jornada!$B$6:$B$300,B214)+Configuracoes!$B$8,"EXCEDE JORNADA",IF(ABS(SUMIFS($M$6:$M$400,$A$6:$A$400,A214,$B$6:$B$400,B214)-SUMIFS(Jornada!$I$6:$I$300,Jornada!$A$6:$A$300,A214,Jornada!$B$6:$B$300,B214))&lt;=Configuracoes!$B$8,"OK","PARCIAL")))),"VERIFICAR")))</f>
        <v/>
      </c>
      <c r="L214" s="6"/>
      <c r="M214" s="15">
        <f>IFERROR(IF(AND(ISNUMBER(A214),A214&gt;0,A214=INT(A214),B214&lt;&gt;"",C214&lt;&gt;"",COUNTIF(Colaboradores!$A$6:$A$200,B214)=1,D214&lt;&gt;"",COUNTIF(Projetos!$B$6:$B$200,D214)=1,ISNUMBER(F214),F214&gt;=0,COUNTIFS(Jornada!$A$6:$A$300,A214,Jornada!$B$6:$B$300,B214,Jornada!$N$6:$N$300,"OK")=1),F214,0),0)</f>
        <v>0</v>
      </c>
    </row>
    <row r="215">
      <c r="A215" s="9"/>
      <c r="B215" s="6"/>
      <c r="C215" s="10" t="str">
        <f>IF(B215="","",IFERROR(VLOOKUP(B215,Colaboradores!$A$6:$B$200,2,FALSE),""))</f>
        <v/>
      </c>
      <c r="D215" s="6"/>
      <c r="E215" s="6"/>
      <c r="F215" s="7"/>
      <c r="G215" s="10" t="str">
        <f>IF(D215="","",IFERROR(VLOOKUP(D215,Projetos!$B$6:$F$200,4,FALSE),"N/A"))</f>
        <v/>
      </c>
      <c r="H215" s="13" t="str">
        <f>IF(D215="","",IFERROR(VLOOKUP(D215,Projetos!$B$6:$F$200,5,FALSE),0))</f>
        <v/>
      </c>
      <c r="I215" s="13">
        <f t="shared" si="1"/>
        <v>0</v>
      </c>
      <c r="J215" s="14">
        <f>IFERROR(M215/SUMIFS(Jornada!$I$6:$I$300,Jornada!$A$6:$A$300,A215,Jornada!$B$6:$B$300,B215),0)</f>
        <v>0</v>
      </c>
      <c r="K215" s="10" t="str">
        <f>IF(AND(A215="",B215="",D215="",E215="",F215=""),"",IF(OR(A215="",B215="",D215="",F215=""),"INCOMPLETO",IFERROR(IF(OR(NOT(ISNUMBER(A215)),A215&lt;=0,A215&lt;&gt;INT(A215),COUNTIF(Colaboradores!$A$6:$A$200,B215)&lt;&gt;1,C215="",COUNTIF(Projetos!$B$6:$B$200,D215)&lt;&gt;1,NOT(ISNUMBER(F215)),F215&lt;0,NOT(ISNUMBER(H215)),H215&lt;0),"VERIFICAR",IF(COUNTIFS(Jornada!$A$6:$A$300,A215,Jornada!$B$6:$B$300,B215,Jornada!$N$6:$N$300,"OK")&lt;&gt;1,"SEM JORNADA",IF(SUMIFS($M$6:$M$400,$A$6:$A$400,A215,$B$6:$B$400,B215)&gt;SUMIFS(Jornada!$I$6:$I$300,Jornada!$A$6:$A$300,A215,Jornada!$B$6:$B$300,B215)+Configuracoes!$B$8,"EXCEDE JORNADA",IF(ABS(SUMIFS($M$6:$M$400,$A$6:$A$400,A215,$B$6:$B$400,B215)-SUMIFS(Jornada!$I$6:$I$300,Jornada!$A$6:$A$300,A215,Jornada!$B$6:$B$300,B215))&lt;=Configuracoes!$B$8,"OK","PARCIAL")))),"VERIFICAR")))</f>
        <v/>
      </c>
      <c r="L215" s="6"/>
      <c r="M215" s="15">
        <f>IFERROR(IF(AND(ISNUMBER(A215),A215&gt;0,A215=INT(A215),B215&lt;&gt;"",C215&lt;&gt;"",COUNTIF(Colaboradores!$A$6:$A$200,B215)=1,D215&lt;&gt;"",COUNTIF(Projetos!$B$6:$B$200,D215)=1,ISNUMBER(F215),F215&gt;=0,COUNTIFS(Jornada!$A$6:$A$300,A215,Jornada!$B$6:$B$300,B215,Jornada!$N$6:$N$300,"OK")=1),F215,0),0)</f>
        <v>0</v>
      </c>
    </row>
    <row r="216">
      <c r="A216" s="9"/>
      <c r="B216" s="6"/>
      <c r="C216" s="10" t="str">
        <f>IF(B216="","",IFERROR(VLOOKUP(B216,Colaboradores!$A$6:$B$200,2,FALSE),""))</f>
        <v/>
      </c>
      <c r="D216" s="6"/>
      <c r="E216" s="6"/>
      <c r="F216" s="7"/>
      <c r="G216" s="10" t="str">
        <f>IF(D216="","",IFERROR(VLOOKUP(D216,Projetos!$B$6:$F$200,4,FALSE),"N/A"))</f>
        <v/>
      </c>
      <c r="H216" s="13" t="str">
        <f>IF(D216="","",IFERROR(VLOOKUP(D216,Projetos!$B$6:$F$200,5,FALSE),0))</f>
        <v/>
      </c>
      <c r="I216" s="13">
        <f t="shared" si="1"/>
        <v>0</v>
      </c>
      <c r="J216" s="14">
        <f>IFERROR(M216/SUMIFS(Jornada!$I$6:$I$300,Jornada!$A$6:$A$300,A216,Jornada!$B$6:$B$300,B216),0)</f>
        <v>0</v>
      </c>
      <c r="K216" s="10" t="str">
        <f>IF(AND(A216="",B216="",D216="",E216="",F216=""),"",IF(OR(A216="",B216="",D216="",F216=""),"INCOMPLETO",IFERROR(IF(OR(NOT(ISNUMBER(A216)),A216&lt;=0,A216&lt;&gt;INT(A216),COUNTIF(Colaboradores!$A$6:$A$200,B216)&lt;&gt;1,C216="",COUNTIF(Projetos!$B$6:$B$200,D216)&lt;&gt;1,NOT(ISNUMBER(F216)),F216&lt;0,NOT(ISNUMBER(H216)),H216&lt;0),"VERIFICAR",IF(COUNTIFS(Jornada!$A$6:$A$300,A216,Jornada!$B$6:$B$300,B216,Jornada!$N$6:$N$300,"OK")&lt;&gt;1,"SEM JORNADA",IF(SUMIFS($M$6:$M$400,$A$6:$A$400,A216,$B$6:$B$400,B216)&gt;SUMIFS(Jornada!$I$6:$I$300,Jornada!$A$6:$A$300,A216,Jornada!$B$6:$B$300,B216)+Configuracoes!$B$8,"EXCEDE JORNADA",IF(ABS(SUMIFS($M$6:$M$400,$A$6:$A$400,A216,$B$6:$B$400,B216)-SUMIFS(Jornada!$I$6:$I$300,Jornada!$A$6:$A$300,A216,Jornada!$B$6:$B$300,B216))&lt;=Configuracoes!$B$8,"OK","PARCIAL")))),"VERIFICAR")))</f>
        <v/>
      </c>
      <c r="L216" s="6"/>
      <c r="M216" s="15">
        <f>IFERROR(IF(AND(ISNUMBER(A216),A216&gt;0,A216=INT(A216),B216&lt;&gt;"",C216&lt;&gt;"",COUNTIF(Colaboradores!$A$6:$A$200,B216)=1,D216&lt;&gt;"",COUNTIF(Projetos!$B$6:$B$200,D216)=1,ISNUMBER(F216),F216&gt;=0,COUNTIFS(Jornada!$A$6:$A$300,A216,Jornada!$B$6:$B$300,B216,Jornada!$N$6:$N$300,"OK")=1),F216,0),0)</f>
        <v>0</v>
      </c>
    </row>
    <row r="217">
      <c r="A217" s="9"/>
      <c r="B217" s="6"/>
      <c r="C217" s="10" t="str">
        <f>IF(B217="","",IFERROR(VLOOKUP(B217,Colaboradores!$A$6:$B$200,2,FALSE),""))</f>
        <v/>
      </c>
      <c r="D217" s="6"/>
      <c r="E217" s="6"/>
      <c r="F217" s="7"/>
      <c r="G217" s="10" t="str">
        <f>IF(D217="","",IFERROR(VLOOKUP(D217,Projetos!$B$6:$F$200,4,FALSE),"N/A"))</f>
        <v/>
      </c>
      <c r="H217" s="13" t="str">
        <f>IF(D217="","",IFERROR(VLOOKUP(D217,Projetos!$B$6:$F$200,5,FALSE),0))</f>
        <v/>
      </c>
      <c r="I217" s="13">
        <f t="shared" si="1"/>
        <v>0</v>
      </c>
      <c r="J217" s="14">
        <f>IFERROR(M217/SUMIFS(Jornada!$I$6:$I$300,Jornada!$A$6:$A$300,A217,Jornada!$B$6:$B$300,B217),0)</f>
        <v>0</v>
      </c>
      <c r="K217" s="10" t="str">
        <f>IF(AND(A217="",B217="",D217="",E217="",F217=""),"",IF(OR(A217="",B217="",D217="",F217=""),"INCOMPLETO",IFERROR(IF(OR(NOT(ISNUMBER(A217)),A217&lt;=0,A217&lt;&gt;INT(A217),COUNTIF(Colaboradores!$A$6:$A$200,B217)&lt;&gt;1,C217="",COUNTIF(Projetos!$B$6:$B$200,D217)&lt;&gt;1,NOT(ISNUMBER(F217)),F217&lt;0,NOT(ISNUMBER(H217)),H217&lt;0),"VERIFICAR",IF(COUNTIFS(Jornada!$A$6:$A$300,A217,Jornada!$B$6:$B$300,B217,Jornada!$N$6:$N$300,"OK")&lt;&gt;1,"SEM JORNADA",IF(SUMIFS($M$6:$M$400,$A$6:$A$400,A217,$B$6:$B$400,B217)&gt;SUMIFS(Jornada!$I$6:$I$300,Jornada!$A$6:$A$300,A217,Jornada!$B$6:$B$300,B217)+Configuracoes!$B$8,"EXCEDE JORNADA",IF(ABS(SUMIFS($M$6:$M$400,$A$6:$A$400,A217,$B$6:$B$400,B217)-SUMIFS(Jornada!$I$6:$I$300,Jornada!$A$6:$A$300,A217,Jornada!$B$6:$B$300,B217))&lt;=Configuracoes!$B$8,"OK","PARCIAL")))),"VERIFICAR")))</f>
        <v/>
      </c>
      <c r="L217" s="6"/>
      <c r="M217" s="15">
        <f>IFERROR(IF(AND(ISNUMBER(A217),A217&gt;0,A217=INT(A217),B217&lt;&gt;"",C217&lt;&gt;"",COUNTIF(Colaboradores!$A$6:$A$200,B217)=1,D217&lt;&gt;"",COUNTIF(Projetos!$B$6:$B$200,D217)=1,ISNUMBER(F217),F217&gt;=0,COUNTIFS(Jornada!$A$6:$A$300,A217,Jornada!$B$6:$B$300,B217,Jornada!$N$6:$N$300,"OK")=1),F217,0),0)</f>
        <v>0</v>
      </c>
    </row>
    <row r="218">
      <c r="A218" s="9"/>
      <c r="B218" s="6"/>
      <c r="C218" s="10" t="str">
        <f>IF(B218="","",IFERROR(VLOOKUP(B218,Colaboradores!$A$6:$B$200,2,FALSE),""))</f>
        <v/>
      </c>
      <c r="D218" s="6"/>
      <c r="E218" s="6"/>
      <c r="F218" s="7"/>
      <c r="G218" s="10" t="str">
        <f>IF(D218="","",IFERROR(VLOOKUP(D218,Projetos!$B$6:$F$200,4,FALSE),"N/A"))</f>
        <v/>
      </c>
      <c r="H218" s="13" t="str">
        <f>IF(D218="","",IFERROR(VLOOKUP(D218,Projetos!$B$6:$F$200,5,FALSE),0))</f>
        <v/>
      </c>
      <c r="I218" s="13">
        <f t="shared" si="1"/>
        <v>0</v>
      </c>
      <c r="J218" s="14">
        <f>IFERROR(M218/SUMIFS(Jornada!$I$6:$I$300,Jornada!$A$6:$A$300,A218,Jornada!$B$6:$B$300,B218),0)</f>
        <v>0</v>
      </c>
      <c r="K218" s="10" t="str">
        <f>IF(AND(A218="",B218="",D218="",E218="",F218=""),"",IF(OR(A218="",B218="",D218="",F218=""),"INCOMPLETO",IFERROR(IF(OR(NOT(ISNUMBER(A218)),A218&lt;=0,A218&lt;&gt;INT(A218),COUNTIF(Colaboradores!$A$6:$A$200,B218)&lt;&gt;1,C218="",COUNTIF(Projetos!$B$6:$B$200,D218)&lt;&gt;1,NOT(ISNUMBER(F218)),F218&lt;0,NOT(ISNUMBER(H218)),H218&lt;0),"VERIFICAR",IF(COUNTIFS(Jornada!$A$6:$A$300,A218,Jornada!$B$6:$B$300,B218,Jornada!$N$6:$N$300,"OK")&lt;&gt;1,"SEM JORNADA",IF(SUMIFS($M$6:$M$400,$A$6:$A$400,A218,$B$6:$B$400,B218)&gt;SUMIFS(Jornada!$I$6:$I$300,Jornada!$A$6:$A$300,A218,Jornada!$B$6:$B$300,B218)+Configuracoes!$B$8,"EXCEDE JORNADA",IF(ABS(SUMIFS($M$6:$M$400,$A$6:$A$400,A218,$B$6:$B$400,B218)-SUMIFS(Jornada!$I$6:$I$300,Jornada!$A$6:$A$300,A218,Jornada!$B$6:$B$300,B218))&lt;=Configuracoes!$B$8,"OK","PARCIAL")))),"VERIFICAR")))</f>
        <v/>
      </c>
      <c r="L218" s="6"/>
      <c r="M218" s="15">
        <f>IFERROR(IF(AND(ISNUMBER(A218),A218&gt;0,A218=INT(A218),B218&lt;&gt;"",C218&lt;&gt;"",COUNTIF(Colaboradores!$A$6:$A$200,B218)=1,D218&lt;&gt;"",COUNTIF(Projetos!$B$6:$B$200,D218)=1,ISNUMBER(F218),F218&gt;=0,COUNTIFS(Jornada!$A$6:$A$300,A218,Jornada!$B$6:$B$300,B218,Jornada!$N$6:$N$300,"OK")=1),F218,0),0)</f>
        <v>0</v>
      </c>
    </row>
    <row r="219">
      <c r="A219" s="9"/>
      <c r="B219" s="6"/>
      <c r="C219" s="10" t="str">
        <f>IF(B219="","",IFERROR(VLOOKUP(B219,Colaboradores!$A$6:$B$200,2,FALSE),""))</f>
        <v/>
      </c>
      <c r="D219" s="6"/>
      <c r="E219" s="6"/>
      <c r="F219" s="7"/>
      <c r="G219" s="10" t="str">
        <f>IF(D219="","",IFERROR(VLOOKUP(D219,Projetos!$B$6:$F$200,4,FALSE),"N/A"))</f>
        <v/>
      </c>
      <c r="H219" s="13" t="str">
        <f>IF(D219="","",IFERROR(VLOOKUP(D219,Projetos!$B$6:$F$200,5,FALSE),0))</f>
        <v/>
      </c>
      <c r="I219" s="13">
        <f t="shared" si="1"/>
        <v>0</v>
      </c>
      <c r="J219" s="14">
        <f>IFERROR(M219/SUMIFS(Jornada!$I$6:$I$300,Jornada!$A$6:$A$300,A219,Jornada!$B$6:$B$300,B219),0)</f>
        <v>0</v>
      </c>
      <c r="K219" s="10" t="str">
        <f>IF(AND(A219="",B219="",D219="",E219="",F219=""),"",IF(OR(A219="",B219="",D219="",F219=""),"INCOMPLETO",IFERROR(IF(OR(NOT(ISNUMBER(A219)),A219&lt;=0,A219&lt;&gt;INT(A219),COUNTIF(Colaboradores!$A$6:$A$200,B219)&lt;&gt;1,C219="",COUNTIF(Projetos!$B$6:$B$200,D219)&lt;&gt;1,NOT(ISNUMBER(F219)),F219&lt;0,NOT(ISNUMBER(H219)),H219&lt;0),"VERIFICAR",IF(COUNTIFS(Jornada!$A$6:$A$300,A219,Jornada!$B$6:$B$300,B219,Jornada!$N$6:$N$300,"OK")&lt;&gt;1,"SEM JORNADA",IF(SUMIFS($M$6:$M$400,$A$6:$A$400,A219,$B$6:$B$400,B219)&gt;SUMIFS(Jornada!$I$6:$I$300,Jornada!$A$6:$A$300,A219,Jornada!$B$6:$B$300,B219)+Configuracoes!$B$8,"EXCEDE JORNADA",IF(ABS(SUMIFS($M$6:$M$400,$A$6:$A$400,A219,$B$6:$B$400,B219)-SUMIFS(Jornada!$I$6:$I$300,Jornada!$A$6:$A$300,A219,Jornada!$B$6:$B$300,B219))&lt;=Configuracoes!$B$8,"OK","PARCIAL")))),"VERIFICAR")))</f>
        <v/>
      </c>
      <c r="L219" s="6"/>
      <c r="M219" s="15">
        <f>IFERROR(IF(AND(ISNUMBER(A219),A219&gt;0,A219=INT(A219),B219&lt;&gt;"",C219&lt;&gt;"",COUNTIF(Colaboradores!$A$6:$A$200,B219)=1,D219&lt;&gt;"",COUNTIF(Projetos!$B$6:$B$200,D219)=1,ISNUMBER(F219),F219&gt;=0,COUNTIFS(Jornada!$A$6:$A$300,A219,Jornada!$B$6:$B$300,B219,Jornada!$N$6:$N$300,"OK")=1),F219,0),0)</f>
        <v>0</v>
      </c>
    </row>
    <row r="220">
      <c r="A220" s="9"/>
      <c r="B220" s="6"/>
      <c r="C220" s="10" t="str">
        <f>IF(B220="","",IFERROR(VLOOKUP(B220,Colaboradores!$A$6:$B$200,2,FALSE),""))</f>
        <v/>
      </c>
      <c r="D220" s="6"/>
      <c r="E220" s="6"/>
      <c r="F220" s="7"/>
      <c r="G220" s="10" t="str">
        <f>IF(D220="","",IFERROR(VLOOKUP(D220,Projetos!$B$6:$F$200,4,FALSE),"N/A"))</f>
        <v/>
      </c>
      <c r="H220" s="13" t="str">
        <f>IF(D220="","",IFERROR(VLOOKUP(D220,Projetos!$B$6:$F$200,5,FALSE),0))</f>
        <v/>
      </c>
      <c r="I220" s="13">
        <f t="shared" si="1"/>
        <v>0</v>
      </c>
      <c r="J220" s="14">
        <f>IFERROR(M220/SUMIFS(Jornada!$I$6:$I$300,Jornada!$A$6:$A$300,A220,Jornada!$B$6:$B$300,B220),0)</f>
        <v>0</v>
      </c>
      <c r="K220" s="10" t="str">
        <f>IF(AND(A220="",B220="",D220="",E220="",F220=""),"",IF(OR(A220="",B220="",D220="",F220=""),"INCOMPLETO",IFERROR(IF(OR(NOT(ISNUMBER(A220)),A220&lt;=0,A220&lt;&gt;INT(A220),COUNTIF(Colaboradores!$A$6:$A$200,B220)&lt;&gt;1,C220="",COUNTIF(Projetos!$B$6:$B$200,D220)&lt;&gt;1,NOT(ISNUMBER(F220)),F220&lt;0,NOT(ISNUMBER(H220)),H220&lt;0),"VERIFICAR",IF(COUNTIFS(Jornada!$A$6:$A$300,A220,Jornada!$B$6:$B$300,B220,Jornada!$N$6:$N$300,"OK")&lt;&gt;1,"SEM JORNADA",IF(SUMIFS($M$6:$M$400,$A$6:$A$400,A220,$B$6:$B$400,B220)&gt;SUMIFS(Jornada!$I$6:$I$300,Jornada!$A$6:$A$300,A220,Jornada!$B$6:$B$300,B220)+Configuracoes!$B$8,"EXCEDE JORNADA",IF(ABS(SUMIFS($M$6:$M$400,$A$6:$A$400,A220,$B$6:$B$400,B220)-SUMIFS(Jornada!$I$6:$I$300,Jornada!$A$6:$A$300,A220,Jornada!$B$6:$B$300,B220))&lt;=Configuracoes!$B$8,"OK","PARCIAL")))),"VERIFICAR")))</f>
        <v/>
      </c>
      <c r="L220" s="6"/>
      <c r="M220" s="15">
        <f>IFERROR(IF(AND(ISNUMBER(A220),A220&gt;0,A220=INT(A220),B220&lt;&gt;"",C220&lt;&gt;"",COUNTIF(Colaboradores!$A$6:$A$200,B220)=1,D220&lt;&gt;"",COUNTIF(Projetos!$B$6:$B$200,D220)=1,ISNUMBER(F220),F220&gt;=0,COUNTIFS(Jornada!$A$6:$A$300,A220,Jornada!$B$6:$B$300,B220,Jornada!$N$6:$N$300,"OK")=1),F220,0),0)</f>
        <v>0</v>
      </c>
    </row>
    <row r="221">
      <c r="A221" s="9"/>
      <c r="B221" s="6"/>
      <c r="C221" s="10" t="str">
        <f>IF(B221="","",IFERROR(VLOOKUP(B221,Colaboradores!$A$6:$B$200,2,FALSE),""))</f>
        <v/>
      </c>
      <c r="D221" s="6"/>
      <c r="E221" s="6"/>
      <c r="F221" s="7"/>
      <c r="G221" s="10" t="str">
        <f>IF(D221="","",IFERROR(VLOOKUP(D221,Projetos!$B$6:$F$200,4,FALSE),"N/A"))</f>
        <v/>
      </c>
      <c r="H221" s="13" t="str">
        <f>IF(D221="","",IFERROR(VLOOKUP(D221,Projetos!$B$6:$F$200,5,FALSE),0))</f>
        <v/>
      </c>
      <c r="I221" s="13">
        <f t="shared" si="1"/>
        <v>0</v>
      </c>
      <c r="J221" s="14">
        <f>IFERROR(M221/SUMIFS(Jornada!$I$6:$I$300,Jornada!$A$6:$A$300,A221,Jornada!$B$6:$B$300,B221),0)</f>
        <v>0</v>
      </c>
      <c r="K221" s="10" t="str">
        <f>IF(AND(A221="",B221="",D221="",E221="",F221=""),"",IF(OR(A221="",B221="",D221="",F221=""),"INCOMPLETO",IFERROR(IF(OR(NOT(ISNUMBER(A221)),A221&lt;=0,A221&lt;&gt;INT(A221),COUNTIF(Colaboradores!$A$6:$A$200,B221)&lt;&gt;1,C221="",COUNTIF(Projetos!$B$6:$B$200,D221)&lt;&gt;1,NOT(ISNUMBER(F221)),F221&lt;0,NOT(ISNUMBER(H221)),H221&lt;0),"VERIFICAR",IF(COUNTIFS(Jornada!$A$6:$A$300,A221,Jornada!$B$6:$B$300,B221,Jornada!$N$6:$N$300,"OK")&lt;&gt;1,"SEM JORNADA",IF(SUMIFS($M$6:$M$400,$A$6:$A$400,A221,$B$6:$B$400,B221)&gt;SUMIFS(Jornada!$I$6:$I$300,Jornada!$A$6:$A$300,A221,Jornada!$B$6:$B$300,B221)+Configuracoes!$B$8,"EXCEDE JORNADA",IF(ABS(SUMIFS($M$6:$M$400,$A$6:$A$400,A221,$B$6:$B$400,B221)-SUMIFS(Jornada!$I$6:$I$300,Jornada!$A$6:$A$300,A221,Jornada!$B$6:$B$300,B221))&lt;=Configuracoes!$B$8,"OK","PARCIAL")))),"VERIFICAR")))</f>
        <v/>
      </c>
      <c r="L221" s="6"/>
      <c r="M221" s="15">
        <f>IFERROR(IF(AND(ISNUMBER(A221),A221&gt;0,A221=INT(A221),B221&lt;&gt;"",C221&lt;&gt;"",COUNTIF(Colaboradores!$A$6:$A$200,B221)=1,D221&lt;&gt;"",COUNTIF(Projetos!$B$6:$B$200,D221)=1,ISNUMBER(F221),F221&gt;=0,COUNTIFS(Jornada!$A$6:$A$300,A221,Jornada!$B$6:$B$300,B221,Jornada!$N$6:$N$300,"OK")=1),F221,0),0)</f>
        <v>0</v>
      </c>
    </row>
    <row r="222">
      <c r="A222" s="9"/>
      <c r="B222" s="6"/>
      <c r="C222" s="10" t="str">
        <f>IF(B222="","",IFERROR(VLOOKUP(B222,Colaboradores!$A$6:$B$200,2,FALSE),""))</f>
        <v/>
      </c>
      <c r="D222" s="6"/>
      <c r="E222" s="6"/>
      <c r="F222" s="7"/>
      <c r="G222" s="10" t="str">
        <f>IF(D222="","",IFERROR(VLOOKUP(D222,Projetos!$B$6:$F$200,4,FALSE),"N/A"))</f>
        <v/>
      </c>
      <c r="H222" s="13" t="str">
        <f>IF(D222="","",IFERROR(VLOOKUP(D222,Projetos!$B$6:$F$200,5,FALSE),0))</f>
        <v/>
      </c>
      <c r="I222" s="13">
        <f t="shared" si="1"/>
        <v>0</v>
      </c>
      <c r="J222" s="14">
        <f>IFERROR(M222/SUMIFS(Jornada!$I$6:$I$300,Jornada!$A$6:$A$300,A222,Jornada!$B$6:$B$300,B222),0)</f>
        <v>0</v>
      </c>
      <c r="K222" s="10" t="str">
        <f>IF(AND(A222="",B222="",D222="",E222="",F222=""),"",IF(OR(A222="",B222="",D222="",F222=""),"INCOMPLETO",IFERROR(IF(OR(NOT(ISNUMBER(A222)),A222&lt;=0,A222&lt;&gt;INT(A222),COUNTIF(Colaboradores!$A$6:$A$200,B222)&lt;&gt;1,C222="",COUNTIF(Projetos!$B$6:$B$200,D222)&lt;&gt;1,NOT(ISNUMBER(F222)),F222&lt;0,NOT(ISNUMBER(H222)),H222&lt;0),"VERIFICAR",IF(COUNTIFS(Jornada!$A$6:$A$300,A222,Jornada!$B$6:$B$300,B222,Jornada!$N$6:$N$300,"OK")&lt;&gt;1,"SEM JORNADA",IF(SUMIFS($M$6:$M$400,$A$6:$A$400,A222,$B$6:$B$400,B222)&gt;SUMIFS(Jornada!$I$6:$I$300,Jornada!$A$6:$A$300,A222,Jornada!$B$6:$B$300,B222)+Configuracoes!$B$8,"EXCEDE JORNADA",IF(ABS(SUMIFS($M$6:$M$400,$A$6:$A$400,A222,$B$6:$B$400,B222)-SUMIFS(Jornada!$I$6:$I$300,Jornada!$A$6:$A$300,A222,Jornada!$B$6:$B$300,B222))&lt;=Configuracoes!$B$8,"OK","PARCIAL")))),"VERIFICAR")))</f>
        <v/>
      </c>
      <c r="L222" s="6"/>
      <c r="M222" s="15">
        <f>IFERROR(IF(AND(ISNUMBER(A222),A222&gt;0,A222=INT(A222),B222&lt;&gt;"",C222&lt;&gt;"",COUNTIF(Colaboradores!$A$6:$A$200,B222)=1,D222&lt;&gt;"",COUNTIF(Projetos!$B$6:$B$200,D222)=1,ISNUMBER(F222),F222&gt;=0,COUNTIFS(Jornada!$A$6:$A$300,A222,Jornada!$B$6:$B$300,B222,Jornada!$N$6:$N$300,"OK")=1),F222,0),0)</f>
        <v>0</v>
      </c>
    </row>
    <row r="223">
      <c r="A223" s="9"/>
      <c r="B223" s="6"/>
      <c r="C223" s="10" t="str">
        <f>IF(B223="","",IFERROR(VLOOKUP(B223,Colaboradores!$A$6:$B$200,2,FALSE),""))</f>
        <v/>
      </c>
      <c r="D223" s="6"/>
      <c r="E223" s="6"/>
      <c r="F223" s="7"/>
      <c r="G223" s="10" t="str">
        <f>IF(D223="","",IFERROR(VLOOKUP(D223,Projetos!$B$6:$F$200,4,FALSE),"N/A"))</f>
        <v/>
      </c>
      <c r="H223" s="13" t="str">
        <f>IF(D223="","",IFERROR(VLOOKUP(D223,Projetos!$B$6:$F$200,5,FALSE),0))</f>
        <v/>
      </c>
      <c r="I223" s="13">
        <f t="shared" si="1"/>
        <v>0</v>
      </c>
      <c r="J223" s="14">
        <f>IFERROR(M223/SUMIFS(Jornada!$I$6:$I$300,Jornada!$A$6:$A$300,A223,Jornada!$B$6:$B$300,B223),0)</f>
        <v>0</v>
      </c>
      <c r="K223" s="10" t="str">
        <f>IF(AND(A223="",B223="",D223="",E223="",F223=""),"",IF(OR(A223="",B223="",D223="",F223=""),"INCOMPLETO",IFERROR(IF(OR(NOT(ISNUMBER(A223)),A223&lt;=0,A223&lt;&gt;INT(A223),COUNTIF(Colaboradores!$A$6:$A$200,B223)&lt;&gt;1,C223="",COUNTIF(Projetos!$B$6:$B$200,D223)&lt;&gt;1,NOT(ISNUMBER(F223)),F223&lt;0,NOT(ISNUMBER(H223)),H223&lt;0),"VERIFICAR",IF(COUNTIFS(Jornada!$A$6:$A$300,A223,Jornada!$B$6:$B$300,B223,Jornada!$N$6:$N$300,"OK")&lt;&gt;1,"SEM JORNADA",IF(SUMIFS($M$6:$M$400,$A$6:$A$400,A223,$B$6:$B$400,B223)&gt;SUMIFS(Jornada!$I$6:$I$300,Jornada!$A$6:$A$300,A223,Jornada!$B$6:$B$300,B223)+Configuracoes!$B$8,"EXCEDE JORNADA",IF(ABS(SUMIFS($M$6:$M$400,$A$6:$A$400,A223,$B$6:$B$400,B223)-SUMIFS(Jornada!$I$6:$I$300,Jornada!$A$6:$A$300,A223,Jornada!$B$6:$B$300,B223))&lt;=Configuracoes!$B$8,"OK","PARCIAL")))),"VERIFICAR")))</f>
        <v/>
      </c>
      <c r="L223" s="6"/>
      <c r="M223" s="15">
        <f>IFERROR(IF(AND(ISNUMBER(A223),A223&gt;0,A223=INT(A223),B223&lt;&gt;"",C223&lt;&gt;"",COUNTIF(Colaboradores!$A$6:$A$200,B223)=1,D223&lt;&gt;"",COUNTIF(Projetos!$B$6:$B$200,D223)=1,ISNUMBER(F223),F223&gt;=0,COUNTIFS(Jornada!$A$6:$A$300,A223,Jornada!$B$6:$B$300,B223,Jornada!$N$6:$N$300,"OK")=1),F223,0),0)</f>
        <v>0</v>
      </c>
    </row>
    <row r="224">
      <c r="A224" s="9"/>
      <c r="B224" s="6"/>
      <c r="C224" s="10" t="str">
        <f>IF(B224="","",IFERROR(VLOOKUP(B224,Colaboradores!$A$6:$B$200,2,FALSE),""))</f>
        <v/>
      </c>
      <c r="D224" s="6"/>
      <c r="E224" s="6"/>
      <c r="F224" s="7"/>
      <c r="G224" s="10" t="str">
        <f>IF(D224="","",IFERROR(VLOOKUP(D224,Projetos!$B$6:$F$200,4,FALSE),"N/A"))</f>
        <v/>
      </c>
      <c r="H224" s="13" t="str">
        <f>IF(D224="","",IFERROR(VLOOKUP(D224,Projetos!$B$6:$F$200,5,FALSE),0))</f>
        <v/>
      </c>
      <c r="I224" s="13">
        <f t="shared" si="1"/>
        <v>0</v>
      </c>
      <c r="J224" s="14">
        <f>IFERROR(M224/SUMIFS(Jornada!$I$6:$I$300,Jornada!$A$6:$A$300,A224,Jornada!$B$6:$B$300,B224),0)</f>
        <v>0</v>
      </c>
      <c r="K224" s="10" t="str">
        <f>IF(AND(A224="",B224="",D224="",E224="",F224=""),"",IF(OR(A224="",B224="",D224="",F224=""),"INCOMPLETO",IFERROR(IF(OR(NOT(ISNUMBER(A224)),A224&lt;=0,A224&lt;&gt;INT(A224),COUNTIF(Colaboradores!$A$6:$A$200,B224)&lt;&gt;1,C224="",COUNTIF(Projetos!$B$6:$B$200,D224)&lt;&gt;1,NOT(ISNUMBER(F224)),F224&lt;0,NOT(ISNUMBER(H224)),H224&lt;0),"VERIFICAR",IF(COUNTIFS(Jornada!$A$6:$A$300,A224,Jornada!$B$6:$B$300,B224,Jornada!$N$6:$N$300,"OK")&lt;&gt;1,"SEM JORNADA",IF(SUMIFS($M$6:$M$400,$A$6:$A$400,A224,$B$6:$B$400,B224)&gt;SUMIFS(Jornada!$I$6:$I$300,Jornada!$A$6:$A$300,A224,Jornada!$B$6:$B$300,B224)+Configuracoes!$B$8,"EXCEDE JORNADA",IF(ABS(SUMIFS($M$6:$M$400,$A$6:$A$400,A224,$B$6:$B$400,B224)-SUMIFS(Jornada!$I$6:$I$300,Jornada!$A$6:$A$300,A224,Jornada!$B$6:$B$300,B224))&lt;=Configuracoes!$B$8,"OK","PARCIAL")))),"VERIFICAR")))</f>
        <v/>
      </c>
      <c r="L224" s="6"/>
      <c r="M224" s="15">
        <f>IFERROR(IF(AND(ISNUMBER(A224),A224&gt;0,A224=INT(A224),B224&lt;&gt;"",C224&lt;&gt;"",COUNTIF(Colaboradores!$A$6:$A$200,B224)=1,D224&lt;&gt;"",COUNTIF(Projetos!$B$6:$B$200,D224)=1,ISNUMBER(F224),F224&gt;=0,COUNTIFS(Jornada!$A$6:$A$300,A224,Jornada!$B$6:$B$300,B224,Jornada!$N$6:$N$300,"OK")=1),F224,0),0)</f>
        <v>0</v>
      </c>
    </row>
    <row r="225">
      <c r="A225" s="9"/>
      <c r="B225" s="6"/>
      <c r="C225" s="10" t="str">
        <f>IF(B225="","",IFERROR(VLOOKUP(B225,Colaboradores!$A$6:$B$200,2,FALSE),""))</f>
        <v/>
      </c>
      <c r="D225" s="6"/>
      <c r="E225" s="6"/>
      <c r="F225" s="7"/>
      <c r="G225" s="10" t="str">
        <f>IF(D225="","",IFERROR(VLOOKUP(D225,Projetos!$B$6:$F$200,4,FALSE),"N/A"))</f>
        <v/>
      </c>
      <c r="H225" s="13" t="str">
        <f>IF(D225="","",IFERROR(VLOOKUP(D225,Projetos!$B$6:$F$200,5,FALSE),0))</f>
        <v/>
      </c>
      <c r="I225" s="13">
        <f t="shared" si="1"/>
        <v>0</v>
      </c>
      <c r="J225" s="14">
        <f>IFERROR(M225/SUMIFS(Jornada!$I$6:$I$300,Jornada!$A$6:$A$300,A225,Jornada!$B$6:$B$300,B225),0)</f>
        <v>0</v>
      </c>
      <c r="K225" s="10" t="str">
        <f>IF(AND(A225="",B225="",D225="",E225="",F225=""),"",IF(OR(A225="",B225="",D225="",F225=""),"INCOMPLETO",IFERROR(IF(OR(NOT(ISNUMBER(A225)),A225&lt;=0,A225&lt;&gt;INT(A225),COUNTIF(Colaboradores!$A$6:$A$200,B225)&lt;&gt;1,C225="",COUNTIF(Projetos!$B$6:$B$200,D225)&lt;&gt;1,NOT(ISNUMBER(F225)),F225&lt;0,NOT(ISNUMBER(H225)),H225&lt;0),"VERIFICAR",IF(COUNTIFS(Jornada!$A$6:$A$300,A225,Jornada!$B$6:$B$300,B225,Jornada!$N$6:$N$300,"OK")&lt;&gt;1,"SEM JORNADA",IF(SUMIFS($M$6:$M$400,$A$6:$A$400,A225,$B$6:$B$400,B225)&gt;SUMIFS(Jornada!$I$6:$I$300,Jornada!$A$6:$A$300,A225,Jornada!$B$6:$B$300,B225)+Configuracoes!$B$8,"EXCEDE JORNADA",IF(ABS(SUMIFS($M$6:$M$400,$A$6:$A$400,A225,$B$6:$B$400,B225)-SUMIFS(Jornada!$I$6:$I$300,Jornada!$A$6:$A$300,A225,Jornada!$B$6:$B$300,B225))&lt;=Configuracoes!$B$8,"OK","PARCIAL")))),"VERIFICAR")))</f>
        <v/>
      </c>
      <c r="L225" s="6"/>
      <c r="M225" s="15">
        <f>IFERROR(IF(AND(ISNUMBER(A225),A225&gt;0,A225=INT(A225),B225&lt;&gt;"",C225&lt;&gt;"",COUNTIF(Colaboradores!$A$6:$A$200,B225)=1,D225&lt;&gt;"",COUNTIF(Projetos!$B$6:$B$200,D225)=1,ISNUMBER(F225),F225&gt;=0,COUNTIFS(Jornada!$A$6:$A$300,A225,Jornada!$B$6:$B$300,B225,Jornada!$N$6:$N$300,"OK")=1),F225,0),0)</f>
        <v>0</v>
      </c>
    </row>
    <row r="226">
      <c r="A226" s="9"/>
      <c r="B226" s="6"/>
      <c r="C226" s="10" t="str">
        <f>IF(B226="","",IFERROR(VLOOKUP(B226,Colaboradores!$A$6:$B$200,2,FALSE),""))</f>
        <v/>
      </c>
      <c r="D226" s="6"/>
      <c r="E226" s="6"/>
      <c r="F226" s="7"/>
      <c r="G226" s="10" t="str">
        <f>IF(D226="","",IFERROR(VLOOKUP(D226,Projetos!$B$6:$F$200,4,FALSE),"N/A"))</f>
        <v/>
      </c>
      <c r="H226" s="13" t="str">
        <f>IF(D226="","",IFERROR(VLOOKUP(D226,Projetos!$B$6:$F$200,5,FALSE),0))</f>
        <v/>
      </c>
      <c r="I226" s="13">
        <f t="shared" si="1"/>
        <v>0</v>
      </c>
      <c r="J226" s="14">
        <f>IFERROR(M226/SUMIFS(Jornada!$I$6:$I$300,Jornada!$A$6:$A$300,A226,Jornada!$B$6:$B$300,B226),0)</f>
        <v>0</v>
      </c>
      <c r="K226" s="10" t="str">
        <f>IF(AND(A226="",B226="",D226="",E226="",F226=""),"",IF(OR(A226="",B226="",D226="",F226=""),"INCOMPLETO",IFERROR(IF(OR(NOT(ISNUMBER(A226)),A226&lt;=0,A226&lt;&gt;INT(A226),COUNTIF(Colaboradores!$A$6:$A$200,B226)&lt;&gt;1,C226="",COUNTIF(Projetos!$B$6:$B$200,D226)&lt;&gt;1,NOT(ISNUMBER(F226)),F226&lt;0,NOT(ISNUMBER(H226)),H226&lt;0),"VERIFICAR",IF(COUNTIFS(Jornada!$A$6:$A$300,A226,Jornada!$B$6:$B$300,B226,Jornada!$N$6:$N$300,"OK")&lt;&gt;1,"SEM JORNADA",IF(SUMIFS($M$6:$M$400,$A$6:$A$400,A226,$B$6:$B$400,B226)&gt;SUMIFS(Jornada!$I$6:$I$300,Jornada!$A$6:$A$300,A226,Jornada!$B$6:$B$300,B226)+Configuracoes!$B$8,"EXCEDE JORNADA",IF(ABS(SUMIFS($M$6:$M$400,$A$6:$A$400,A226,$B$6:$B$400,B226)-SUMIFS(Jornada!$I$6:$I$300,Jornada!$A$6:$A$300,A226,Jornada!$B$6:$B$300,B226))&lt;=Configuracoes!$B$8,"OK","PARCIAL")))),"VERIFICAR")))</f>
        <v/>
      </c>
      <c r="L226" s="6"/>
      <c r="M226" s="15">
        <f>IFERROR(IF(AND(ISNUMBER(A226),A226&gt;0,A226=INT(A226),B226&lt;&gt;"",C226&lt;&gt;"",COUNTIF(Colaboradores!$A$6:$A$200,B226)=1,D226&lt;&gt;"",COUNTIF(Projetos!$B$6:$B$200,D226)=1,ISNUMBER(F226),F226&gt;=0,COUNTIFS(Jornada!$A$6:$A$300,A226,Jornada!$B$6:$B$300,B226,Jornada!$N$6:$N$300,"OK")=1),F226,0),0)</f>
        <v>0</v>
      </c>
    </row>
    <row r="227">
      <c r="A227" s="9"/>
      <c r="B227" s="6"/>
      <c r="C227" s="10" t="str">
        <f>IF(B227="","",IFERROR(VLOOKUP(B227,Colaboradores!$A$6:$B$200,2,FALSE),""))</f>
        <v/>
      </c>
      <c r="D227" s="6"/>
      <c r="E227" s="6"/>
      <c r="F227" s="7"/>
      <c r="G227" s="10" t="str">
        <f>IF(D227="","",IFERROR(VLOOKUP(D227,Projetos!$B$6:$F$200,4,FALSE),"N/A"))</f>
        <v/>
      </c>
      <c r="H227" s="13" t="str">
        <f>IF(D227="","",IFERROR(VLOOKUP(D227,Projetos!$B$6:$F$200,5,FALSE),0))</f>
        <v/>
      </c>
      <c r="I227" s="13">
        <f t="shared" si="1"/>
        <v>0</v>
      </c>
      <c r="J227" s="14">
        <f>IFERROR(M227/SUMIFS(Jornada!$I$6:$I$300,Jornada!$A$6:$A$300,A227,Jornada!$B$6:$B$300,B227),0)</f>
        <v>0</v>
      </c>
      <c r="K227" s="10" t="str">
        <f>IF(AND(A227="",B227="",D227="",E227="",F227=""),"",IF(OR(A227="",B227="",D227="",F227=""),"INCOMPLETO",IFERROR(IF(OR(NOT(ISNUMBER(A227)),A227&lt;=0,A227&lt;&gt;INT(A227),COUNTIF(Colaboradores!$A$6:$A$200,B227)&lt;&gt;1,C227="",COUNTIF(Projetos!$B$6:$B$200,D227)&lt;&gt;1,NOT(ISNUMBER(F227)),F227&lt;0,NOT(ISNUMBER(H227)),H227&lt;0),"VERIFICAR",IF(COUNTIFS(Jornada!$A$6:$A$300,A227,Jornada!$B$6:$B$300,B227,Jornada!$N$6:$N$300,"OK")&lt;&gt;1,"SEM JORNADA",IF(SUMIFS($M$6:$M$400,$A$6:$A$400,A227,$B$6:$B$400,B227)&gt;SUMIFS(Jornada!$I$6:$I$300,Jornada!$A$6:$A$300,A227,Jornada!$B$6:$B$300,B227)+Configuracoes!$B$8,"EXCEDE JORNADA",IF(ABS(SUMIFS($M$6:$M$400,$A$6:$A$400,A227,$B$6:$B$400,B227)-SUMIFS(Jornada!$I$6:$I$300,Jornada!$A$6:$A$300,A227,Jornada!$B$6:$B$300,B227))&lt;=Configuracoes!$B$8,"OK","PARCIAL")))),"VERIFICAR")))</f>
        <v/>
      </c>
      <c r="L227" s="6"/>
      <c r="M227" s="15">
        <f>IFERROR(IF(AND(ISNUMBER(A227),A227&gt;0,A227=INT(A227),B227&lt;&gt;"",C227&lt;&gt;"",COUNTIF(Colaboradores!$A$6:$A$200,B227)=1,D227&lt;&gt;"",COUNTIF(Projetos!$B$6:$B$200,D227)=1,ISNUMBER(F227),F227&gt;=0,COUNTIFS(Jornada!$A$6:$A$300,A227,Jornada!$B$6:$B$300,B227,Jornada!$N$6:$N$300,"OK")=1),F227,0),0)</f>
        <v>0</v>
      </c>
    </row>
    <row r="228">
      <c r="A228" s="9"/>
      <c r="B228" s="6"/>
      <c r="C228" s="10" t="str">
        <f>IF(B228="","",IFERROR(VLOOKUP(B228,Colaboradores!$A$6:$B$200,2,FALSE),""))</f>
        <v/>
      </c>
      <c r="D228" s="6"/>
      <c r="E228" s="6"/>
      <c r="F228" s="7"/>
      <c r="G228" s="10" t="str">
        <f>IF(D228="","",IFERROR(VLOOKUP(D228,Projetos!$B$6:$F$200,4,FALSE),"N/A"))</f>
        <v/>
      </c>
      <c r="H228" s="13" t="str">
        <f>IF(D228="","",IFERROR(VLOOKUP(D228,Projetos!$B$6:$F$200,5,FALSE),0))</f>
        <v/>
      </c>
      <c r="I228" s="13">
        <f t="shared" si="1"/>
        <v>0</v>
      </c>
      <c r="J228" s="14">
        <f>IFERROR(M228/SUMIFS(Jornada!$I$6:$I$300,Jornada!$A$6:$A$300,A228,Jornada!$B$6:$B$300,B228),0)</f>
        <v>0</v>
      </c>
      <c r="K228" s="10" t="str">
        <f>IF(AND(A228="",B228="",D228="",E228="",F228=""),"",IF(OR(A228="",B228="",D228="",F228=""),"INCOMPLETO",IFERROR(IF(OR(NOT(ISNUMBER(A228)),A228&lt;=0,A228&lt;&gt;INT(A228),COUNTIF(Colaboradores!$A$6:$A$200,B228)&lt;&gt;1,C228="",COUNTIF(Projetos!$B$6:$B$200,D228)&lt;&gt;1,NOT(ISNUMBER(F228)),F228&lt;0,NOT(ISNUMBER(H228)),H228&lt;0),"VERIFICAR",IF(COUNTIFS(Jornada!$A$6:$A$300,A228,Jornada!$B$6:$B$300,B228,Jornada!$N$6:$N$300,"OK")&lt;&gt;1,"SEM JORNADA",IF(SUMIFS($M$6:$M$400,$A$6:$A$400,A228,$B$6:$B$400,B228)&gt;SUMIFS(Jornada!$I$6:$I$300,Jornada!$A$6:$A$300,A228,Jornada!$B$6:$B$300,B228)+Configuracoes!$B$8,"EXCEDE JORNADA",IF(ABS(SUMIFS($M$6:$M$400,$A$6:$A$400,A228,$B$6:$B$400,B228)-SUMIFS(Jornada!$I$6:$I$300,Jornada!$A$6:$A$300,A228,Jornada!$B$6:$B$300,B228))&lt;=Configuracoes!$B$8,"OK","PARCIAL")))),"VERIFICAR")))</f>
        <v/>
      </c>
      <c r="L228" s="6"/>
      <c r="M228" s="15">
        <f>IFERROR(IF(AND(ISNUMBER(A228),A228&gt;0,A228=INT(A228),B228&lt;&gt;"",C228&lt;&gt;"",COUNTIF(Colaboradores!$A$6:$A$200,B228)=1,D228&lt;&gt;"",COUNTIF(Projetos!$B$6:$B$200,D228)=1,ISNUMBER(F228),F228&gt;=0,COUNTIFS(Jornada!$A$6:$A$300,A228,Jornada!$B$6:$B$300,B228,Jornada!$N$6:$N$300,"OK")=1),F228,0),0)</f>
        <v>0</v>
      </c>
    </row>
    <row r="229">
      <c r="A229" s="9"/>
      <c r="B229" s="6"/>
      <c r="C229" s="10" t="str">
        <f>IF(B229="","",IFERROR(VLOOKUP(B229,Colaboradores!$A$6:$B$200,2,FALSE),""))</f>
        <v/>
      </c>
      <c r="D229" s="6"/>
      <c r="E229" s="6"/>
      <c r="F229" s="7"/>
      <c r="G229" s="10" t="str">
        <f>IF(D229="","",IFERROR(VLOOKUP(D229,Projetos!$B$6:$F$200,4,FALSE),"N/A"))</f>
        <v/>
      </c>
      <c r="H229" s="13" t="str">
        <f>IF(D229="","",IFERROR(VLOOKUP(D229,Projetos!$B$6:$F$200,5,FALSE),0))</f>
        <v/>
      </c>
      <c r="I229" s="13">
        <f t="shared" si="1"/>
        <v>0</v>
      </c>
      <c r="J229" s="14">
        <f>IFERROR(M229/SUMIFS(Jornada!$I$6:$I$300,Jornada!$A$6:$A$300,A229,Jornada!$B$6:$B$300,B229),0)</f>
        <v>0</v>
      </c>
      <c r="K229" s="10" t="str">
        <f>IF(AND(A229="",B229="",D229="",E229="",F229=""),"",IF(OR(A229="",B229="",D229="",F229=""),"INCOMPLETO",IFERROR(IF(OR(NOT(ISNUMBER(A229)),A229&lt;=0,A229&lt;&gt;INT(A229),COUNTIF(Colaboradores!$A$6:$A$200,B229)&lt;&gt;1,C229="",COUNTIF(Projetos!$B$6:$B$200,D229)&lt;&gt;1,NOT(ISNUMBER(F229)),F229&lt;0,NOT(ISNUMBER(H229)),H229&lt;0),"VERIFICAR",IF(COUNTIFS(Jornada!$A$6:$A$300,A229,Jornada!$B$6:$B$300,B229,Jornada!$N$6:$N$300,"OK")&lt;&gt;1,"SEM JORNADA",IF(SUMIFS($M$6:$M$400,$A$6:$A$400,A229,$B$6:$B$400,B229)&gt;SUMIFS(Jornada!$I$6:$I$300,Jornada!$A$6:$A$300,A229,Jornada!$B$6:$B$300,B229)+Configuracoes!$B$8,"EXCEDE JORNADA",IF(ABS(SUMIFS($M$6:$M$400,$A$6:$A$400,A229,$B$6:$B$400,B229)-SUMIFS(Jornada!$I$6:$I$300,Jornada!$A$6:$A$300,A229,Jornada!$B$6:$B$300,B229))&lt;=Configuracoes!$B$8,"OK","PARCIAL")))),"VERIFICAR")))</f>
        <v/>
      </c>
      <c r="L229" s="6"/>
      <c r="M229" s="15">
        <f>IFERROR(IF(AND(ISNUMBER(A229),A229&gt;0,A229=INT(A229),B229&lt;&gt;"",C229&lt;&gt;"",COUNTIF(Colaboradores!$A$6:$A$200,B229)=1,D229&lt;&gt;"",COUNTIF(Projetos!$B$6:$B$200,D229)=1,ISNUMBER(F229),F229&gt;=0,COUNTIFS(Jornada!$A$6:$A$300,A229,Jornada!$B$6:$B$300,B229,Jornada!$N$6:$N$300,"OK")=1),F229,0),0)</f>
        <v>0</v>
      </c>
    </row>
    <row r="230">
      <c r="A230" s="9"/>
      <c r="B230" s="6"/>
      <c r="C230" s="10" t="str">
        <f>IF(B230="","",IFERROR(VLOOKUP(B230,Colaboradores!$A$6:$B$200,2,FALSE),""))</f>
        <v/>
      </c>
      <c r="D230" s="6"/>
      <c r="E230" s="6"/>
      <c r="F230" s="7"/>
      <c r="G230" s="10" t="str">
        <f>IF(D230="","",IFERROR(VLOOKUP(D230,Projetos!$B$6:$F$200,4,FALSE),"N/A"))</f>
        <v/>
      </c>
      <c r="H230" s="13" t="str">
        <f>IF(D230="","",IFERROR(VLOOKUP(D230,Projetos!$B$6:$F$200,5,FALSE),0))</f>
        <v/>
      </c>
      <c r="I230" s="13">
        <f t="shared" si="1"/>
        <v>0</v>
      </c>
      <c r="J230" s="14">
        <f>IFERROR(M230/SUMIFS(Jornada!$I$6:$I$300,Jornada!$A$6:$A$300,A230,Jornada!$B$6:$B$300,B230),0)</f>
        <v>0</v>
      </c>
      <c r="K230" s="10" t="str">
        <f>IF(AND(A230="",B230="",D230="",E230="",F230=""),"",IF(OR(A230="",B230="",D230="",F230=""),"INCOMPLETO",IFERROR(IF(OR(NOT(ISNUMBER(A230)),A230&lt;=0,A230&lt;&gt;INT(A230),COUNTIF(Colaboradores!$A$6:$A$200,B230)&lt;&gt;1,C230="",COUNTIF(Projetos!$B$6:$B$200,D230)&lt;&gt;1,NOT(ISNUMBER(F230)),F230&lt;0,NOT(ISNUMBER(H230)),H230&lt;0),"VERIFICAR",IF(COUNTIFS(Jornada!$A$6:$A$300,A230,Jornada!$B$6:$B$300,B230,Jornada!$N$6:$N$300,"OK")&lt;&gt;1,"SEM JORNADA",IF(SUMIFS($M$6:$M$400,$A$6:$A$400,A230,$B$6:$B$400,B230)&gt;SUMIFS(Jornada!$I$6:$I$300,Jornada!$A$6:$A$300,A230,Jornada!$B$6:$B$300,B230)+Configuracoes!$B$8,"EXCEDE JORNADA",IF(ABS(SUMIFS($M$6:$M$400,$A$6:$A$400,A230,$B$6:$B$400,B230)-SUMIFS(Jornada!$I$6:$I$300,Jornada!$A$6:$A$300,A230,Jornada!$B$6:$B$300,B230))&lt;=Configuracoes!$B$8,"OK","PARCIAL")))),"VERIFICAR")))</f>
        <v/>
      </c>
      <c r="L230" s="6"/>
      <c r="M230" s="15">
        <f>IFERROR(IF(AND(ISNUMBER(A230),A230&gt;0,A230=INT(A230),B230&lt;&gt;"",C230&lt;&gt;"",COUNTIF(Colaboradores!$A$6:$A$200,B230)=1,D230&lt;&gt;"",COUNTIF(Projetos!$B$6:$B$200,D230)=1,ISNUMBER(F230),F230&gt;=0,COUNTIFS(Jornada!$A$6:$A$300,A230,Jornada!$B$6:$B$300,B230,Jornada!$N$6:$N$300,"OK")=1),F230,0),0)</f>
        <v>0</v>
      </c>
    </row>
    <row r="231">
      <c r="A231" s="9"/>
      <c r="B231" s="6"/>
      <c r="C231" s="10" t="str">
        <f>IF(B231="","",IFERROR(VLOOKUP(B231,Colaboradores!$A$6:$B$200,2,FALSE),""))</f>
        <v/>
      </c>
      <c r="D231" s="6"/>
      <c r="E231" s="6"/>
      <c r="F231" s="7"/>
      <c r="G231" s="10" t="str">
        <f>IF(D231="","",IFERROR(VLOOKUP(D231,Projetos!$B$6:$F$200,4,FALSE),"N/A"))</f>
        <v/>
      </c>
      <c r="H231" s="13" t="str">
        <f>IF(D231="","",IFERROR(VLOOKUP(D231,Projetos!$B$6:$F$200,5,FALSE),0))</f>
        <v/>
      </c>
      <c r="I231" s="13">
        <f t="shared" si="1"/>
        <v>0</v>
      </c>
      <c r="J231" s="14">
        <f>IFERROR(M231/SUMIFS(Jornada!$I$6:$I$300,Jornada!$A$6:$A$300,A231,Jornada!$B$6:$B$300,B231),0)</f>
        <v>0</v>
      </c>
      <c r="K231" s="10" t="str">
        <f>IF(AND(A231="",B231="",D231="",E231="",F231=""),"",IF(OR(A231="",B231="",D231="",F231=""),"INCOMPLETO",IFERROR(IF(OR(NOT(ISNUMBER(A231)),A231&lt;=0,A231&lt;&gt;INT(A231),COUNTIF(Colaboradores!$A$6:$A$200,B231)&lt;&gt;1,C231="",COUNTIF(Projetos!$B$6:$B$200,D231)&lt;&gt;1,NOT(ISNUMBER(F231)),F231&lt;0,NOT(ISNUMBER(H231)),H231&lt;0),"VERIFICAR",IF(COUNTIFS(Jornada!$A$6:$A$300,A231,Jornada!$B$6:$B$300,B231,Jornada!$N$6:$N$300,"OK")&lt;&gt;1,"SEM JORNADA",IF(SUMIFS($M$6:$M$400,$A$6:$A$400,A231,$B$6:$B$400,B231)&gt;SUMIFS(Jornada!$I$6:$I$300,Jornada!$A$6:$A$300,A231,Jornada!$B$6:$B$300,B231)+Configuracoes!$B$8,"EXCEDE JORNADA",IF(ABS(SUMIFS($M$6:$M$400,$A$6:$A$400,A231,$B$6:$B$400,B231)-SUMIFS(Jornada!$I$6:$I$300,Jornada!$A$6:$A$300,A231,Jornada!$B$6:$B$300,B231))&lt;=Configuracoes!$B$8,"OK","PARCIAL")))),"VERIFICAR")))</f>
        <v/>
      </c>
      <c r="L231" s="6"/>
      <c r="M231" s="15">
        <f>IFERROR(IF(AND(ISNUMBER(A231),A231&gt;0,A231=INT(A231),B231&lt;&gt;"",C231&lt;&gt;"",COUNTIF(Colaboradores!$A$6:$A$200,B231)=1,D231&lt;&gt;"",COUNTIF(Projetos!$B$6:$B$200,D231)=1,ISNUMBER(F231),F231&gt;=0,COUNTIFS(Jornada!$A$6:$A$300,A231,Jornada!$B$6:$B$300,B231,Jornada!$N$6:$N$300,"OK")=1),F231,0),0)</f>
        <v>0</v>
      </c>
    </row>
    <row r="232">
      <c r="A232" s="9"/>
      <c r="B232" s="6"/>
      <c r="C232" s="10" t="str">
        <f>IF(B232="","",IFERROR(VLOOKUP(B232,Colaboradores!$A$6:$B$200,2,FALSE),""))</f>
        <v/>
      </c>
      <c r="D232" s="6"/>
      <c r="E232" s="6"/>
      <c r="F232" s="7"/>
      <c r="G232" s="10" t="str">
        <f>IF(D232="","",IFERROR(VLOOKUP(D232,Projetos!$B$6:$F$200,4,FALSE),"N/A"))</f>
        <v/>
      </c>
      <c r="H232" s="13" t="str">
        <f>IF(D232="","",IFERROR(VLOOKUP(D232,Projetos!$B$6:$F$200,5,FALSE),0))</f>
        <v/>
      </c>
      <c r="I232" s="13">
        <f t="shared" si="1"/>
        <v>0</v>
      </c>
      <c r="J232" s="14">
        <f>IFERROR(M232/SUMIFS(Jornada!$I$6:$I$300,Jornada!$A$6:$A$300,A232,Jornada!$B$6:$B$300,B232),0)</f>
        <v>0</v>
      </c>
      <c r="K232" s="10" t="str">
        <f>IF(AND(A232="",B232="",D232="",E232="",F232=""),"",IF(OR(A232="",B232="",D232="",F232=""),"INCOMPLETO",IFERROR(IF(OR(NOT(ISNUMBER(A232)),A232&lt;=0,A232&lt;&gt;INT(A232),COUNTIF(Colaboradores!$A$6:$A$200,B232)&lt;&gt;1,C232="",COUNTIF(Projetos!$B$6:$B$200,D232)&lt;&gt;1,NOT(ISNUMBER(F232)),F232&lt;0,NOT(ISNUMBER(H232)),H232&lt;0),"VERIFICAR",IF(COUNTIFS(Jornada!$A$6:$A$300,A232,Jornada!$B$6:$B$300,B232,Jornada!$N$6:$N$300,"OK")&lt;&gt;1,"SEM JORNADA",IF(SUMIFS($M$6:$M$400,$A$6:$A$400,A232,$B$6:$B$400,B232)&gt;SUMIFS(Jornada!$I$6:$I$300,Jornada!$A$6:$A$300,A232,Jornada!$B$6:$B$300,B232)+Configuracoes!$B$8,"EXCEDE JORNADA",IF(ABS(SUMIFS($M$6:$M$400,$A$6:$A$400,A232,$B$6:$B$400,B232)-SUMIFS(Jornada!$I$6:$I$300,Jornada!$A$6:$A$300,A232,Jornada!$B$6:$B$300,B232))&lt;=Configuracoes!$B$8,"OK","PARCIAL")))),"VERIFICAR")))</f>
        <v/>
      </c>
      <c r="L232" s="6"/>
      <c r="M232" s="15">
        <f>IFERROR(IF(AND(ISNUMBER(A232),A232&gt;0,A232=INT(A232),B232&lt;&gt;"",C232&lt;&gt;"",COUNTIF(Colaboradores!$A$6:$A$200,B232)=1,D232&lt;&gt;"",COUNTIF(Projetos!$B$6:$B$200,D232)=1,ISNUMBER(F232),F232&gt;=0,COUNTIFS(Jornada!$A$6:$A$300,A232,Jornada!$B$6:$B$300,B232,Jornada!$N$6:$N$300,"OK")=1),F232,0),0)</f>
        <v>0</v>
      </c>
    </row>
    <row r="233">
      <c r="A233" s="9"/>
      <c r="B233" s="6"/>
      <c r="C233" s="10" t="str">
        <f>IF(B233="","",IFERROR(VLOOKUP(B233,Colaboradores!$A$6:$B$200,2,FALSE),""))</f>
        <v/>
      </c>
      <c r="D233" s="6"/>
      <c r="E233" s="6"/>
      <c r="F233" s="7"/>
      <c r="G233" s="10" t="str">
        <f>IF(D233="","",IFERROR(VLOOKUP(D233,Projetos!$B$6:$F$200,4,FALSE),"N/A"))</f>
        <v/>
      </c>
      <c r="H233" s="13" t="str">
        <f>IF(D233="","",IFERROR(VLOOKUP(D233,Projetos!$B$6:$F$200,5,FALSE),0))</f>
        <v/>
      </c>
      <c r="I233" s="13">
        <f t="shared" si="1"/>
        <v>0</v>
      </c>
      <c r="J233" s="14">
        <f>IFERROR(M233/SUMIFS(Jornada!$I$6:$I$300,Jornada!$A$6:$A$300,A233,Jornada!$B$6:$B$300,B233),0)</f>
        <v>0</v>
      </c>
      <c r="K233" s="10" t="str">
        <f>IF(AND(A233="",B233="",D233="",E233="",F233=""),"",IF(OR(A233="",B233="",D233="",F233=""),"INCOMPLETO",IFERROR(IF(OR(NOT(ISNUMBER(A233)),A233&lt;=0,A233&lt;&gt;INT(A233),COUNTIF(Colaboradores!$A$6:$A$200,B233)&lt;&gt;1,C233="",COUNTIF(Projetos!$B$6:$B$200,D233)&lt;&gt;1,NOT(ISNUMBER(F233)),F233&lt;0,NOT(ISNUMBER(H233)),H233&lt;0),"VERIFICAR",IF(COUNTIFS(Jornada!$A$6:$A$300,A233,Jornada!$B$6:$B$300,B233,Jornada!$N$6:$N$300,"OK")&lt;&gt;1,"SEM JORNADA",IF(SUMIFS($M$6:$M$400,$A$6:$A$400,A233,$B$6:$B$400,B233)&gt;SUMIFS(Jornada!$I$6:$I$300,Jornada!$A$6:$A$300,A233,Jornada!$B$6:$B$300,B233)+Configuracoes!$B$8,"EXCEDE JORNADA",IF(ABS(SUMIFS($M$6:$M$400,$A$6:$A$400,A233,$B$6:$B$400,B233)-SUMIFS(Jornada!$I$6:$I$300,Jornada!$A$6:$A$300,A233,Jornada!$B$6:$B$300,B233))&lt;=Configuracoes!$B$8,"OK","PARCIAL")))),"VERIFICAR")))</f>
        <v/>
      </c>
      <c r="L233" s="6"/>
      <c r="M233" s="15">
        <f>IFERROR(IF(AND(ISNUMBER(A233),A233&gt;0,A233=INT(A233),B233&lt;&gt;"",C233&lt;&gt;"",COUNTIF(Colaboradores!$A$6:$A$200,B233)=1,D233&lt;&gt;"",COUNTIF(Projetos!$B$6:$B$200,D233)=1,ISNUMBER(F233),F233&gt;=0,COUNTIFS(Jornada!$A$6:$A$300,A233,Jornada!$B$6:$B$300,B233,Jornada!$N$6:$N$300,"OK")=1),F233,0),0)</f>
        <v>0</v>
      </c>
    </row>
    <row r="234">
      <c r="A234" s="9"/>
      <c r="B234" s="6"/>
      <c r="C234" s="10" t="str">
        <f>IF(B234="","",IFERROR(VLOOKUP(B234,Colaboradores!$A$6:$B$200,2,FALSE),""))</f>
        <v/>
      </c>
      <c r="D234" s="6"/>
      <c r="E234" s="6"/>
      <c r="F234" s="7"/>
      <c r="G234" s="10" t="str">
        <f>IF(D234="","",IFERROR(VLOOKUP(D234,Projetos!$B$6:$F$200,4,FALSE),"N/A"))</f>
        <v/>
      </c>
      <c r="H234" s="13" t="str">
        <f>IF(D234="","",IFERROR(VLOOKUP(D234,Projetos!$B$6:$F$200,5,FALSE),0))</f>
        <v/>
      </c>
      <c r="I234" s="13">
        <f t="shared" si="1"/>
        <v>0</v>
      </c>
      <c r="J234" s="14">
        <f>IFERROR(M234/SUMIFS(Jornada!$I$6:$I$300,Jornada!$A$6:$A$300,A234,Jornada!$B$6:$B$300,B234),0)</f>
        <v>0</v>
      </c>
      <c r="K234" s="10" t="str">
        <f>IF(AND(A234="",B234="",D234="",E234="",F234=""),"",IF(OR(A234="",B234="",D234="",F234=""),"INCOMPLETO",IFERROR(IF(OR(NOT(ISNUMBER(A234)),A234&lt;=0,A234&lt;&gt;INT(A234),COUNTIF(Colaboradores!$A$6:$A$200,B234)&lt;&gt;1,C234="",COUNTIF(Projetos!$B$6:$B$200,D234)&lt;&gt;1,NOT(ISNUMBER(F234)),F234&lt;0,NOT(ISNUMBER(H234)),H234&lt;0),"VERIFICAR",IF(COUNTIFS(Jornada!$A$6:$A$300,A234,Jornada!$B$6:$B$300,B234,Jornada!$N$6:$N$300,"OK")&lt;&gt;1,"SEM JORNADA",IF(SUMIFS($M$6:$M$400,$A$6:$A$400,A234,$B$6:$B$400,B234)&gt;SUMIFS(Jornada!$I$6:$I$300,Jornada!$A$6:$A$300,A234,Jornada!$B$6:$B$300,B234)+Configuracoes!$B$8,"EXCEDE JORNADA",IF(ABS(SUMIFS($M$6:$M$400,$A$6:$A$400,A234,$B$6:$B$400,B234)-SUMIFS(Jornada!$I$6:$I$300,Jornada!$A$6:$A$300,A234,Jornada!$B$6:$B$300,B234))&lt;=Configuracoes!$B$8,"OK","PARCIAL")))),"VERIFICAR")))</f>
        <v/>
      </c>
      <c r="L234" s="6"/>
      <c r="M234" s="15">
        <f>IFERROR(IF(AND(ISNUMBER(A234),A234&gt;0,A234=INT(A234),B234&lt;&gt;"",C234&lt;&gt;"",COUNTIF(Colaboradores!$A$6:$A$200,B234)=1,D234&lt;&gt;"",COUNTIF(Projetos!$B$6:$B$200,D234)=1,ISNUMBER(F234),F234&gt;=0,COUNTIFS(Jornada!$A$6:$A$300,A234,Jornada!$B$6:$B$300,B234,Jornada!$N$6:$N$300,"OK")=1),F234,0),0)</f>
        <v>0</v>
      </c>
    </row>
    <row r="235">
      <c r="A235" s="9"/>
      <c r="B235" s="6"/>
      <c r="C235" s="10" t="str">
        <f>IF(B235="","",IFERROR(VLOOKUP(B235,Colaboradores!$A$6:$B$200,2,FALSE),""))</f>
        <v/>
      </c>
      <c r="D235" s="6"/>
      <c r="E235" s="6"/>
      <c r="F235" s="7"/>
      <c r="G235" s="10" t="str">
        <f>IF(D235="","",IFERROR(VLOOKUP(D235,Projetos!$B$6:$F$200,4,FALSE),"N/A"))</f>
        <v/>
      </c>
      <c r="H235" s="13" t="str">
        <f>IF(D235="","",IFERROR(VLOOKUP(D235,Projetos!$B$6:$F$200,5,FALSE),0))</f>
        <v/>
      </c>
      <c r="I235" s="13">
        <f t="shared" si="1"/>
        <v>0</v>
      </c>
      <c r="J235" s="14">
        <f>IFERROR(M235/SUMIFS(Jornada!$I$6:$I$300,Jornada!$A$6:$A$300,A235,Jornada!$B$6:$B$300,B235),0)</f>
        <v>0</v>
      </c>
      <c r="K235" s="10" t="str">
        <f>IF(AND(A235="",B235="",D235="",E235="",F235=""),"",IF(OR(A235="",B235="",D235="",F235=""),"INCOMPLETO",IFERROR(IF(OR(NOT(ISNUMBER(A235)),A235&lt;=0,A235&lt;&gt;INT(A235),COUNTIF(Colaboradores!$A$6:$A$200,B235)&lt;&gt;1,C235="",COUNTIF(Projetos!$B$6:$B$200,D235)&lt;&gt;1,NOT(ISNUMBER(F235)),F235&lt;0,NOT(ISNUMBER(H235)),H235&lt;0),"VERIFICAR",IF(COUNTIFS(Jornada!$A$6:$A$300,A235,Jornada!$B$6:$B$300,B235,Jornada!$N$6:$N$300,"OK")&lt;&gt;1,"SEM JORNADA",IF(SUMIFS($M$6:$M$400,$A$6:$A$400,A235,$B$6:$B$400,B235)&gt;SUMIFS(Jornada!$I$6:$I$300,Jornada!$A$6:$A$300,A235,Jornada!$B$6:$B$300,B235)+Configuracoes!$B$8,"EXCEDE JORNADA",IF(ABS(SUMIFS($M$6:$M$400,$A$6:$A$400,A235,$B$6:$B$400,B235)-SUMIFS(Jornada!$I$6:$I$300,Jornada!$A$6:$A$300,A235,Jornada!$B$6:$B$300,B235))&lt;=Configuracoes!$B$8,"OK","PARCIAL")))),"VERIFICAR")))</f>
        <v/>
      </c>
      <c r="L235" s="6"/>
      <c r="M235" s="15">
        <f>IFERROR(IF(AND(ISNUMBER(A235),A235&gt;0,A235=INT(A235),B235&lt;&gt;"",C235&lt;&gt;"",COUNTIF(Colaboradores!$A$6:$A$200,B235)=1,D235&lt;&gt;"",COUNTIF(Projetos!$B$6:$B$200,D235)=1,ISNUMBER(F235),F235&gt;=0,COUNTIFS(Jornada!$A$6:$A$300,A235,Jornada!$B$6:$B$300,B235,Jornada!$N$6:$N$300,"OK")=1),F235,0),0)</f>
        <v>0</v>
      </c>
    </row>
    <row r="236">
      <c r="A236" s="9"/>
      <c r="B236" s="6"/>
      <c r="C236" s="10" t="str">
        <f>IF(B236="","",IFERROR(VLOOKUP(B236,Colaboradores!$A$6:$B$200,2,FALSE),""))</f>
        <v/>
      </c>
      <c r="D236" s="6"/>
      <c r="E236" s="6"/>
      <c r="F236" s="7"/>
      <c r="G236" s="10" t="str">
        <f>IF(D236="","",IFERROR(VLOOKUP(D236,Projetos!$B$6:$F$200,4,FALSE),"N/A"))</f>
        <v/>
      </c>
      <c r="H236" s="13" t="str">
        <f>IF(D236="","",IFERROR(VLOOKUP(D236,Projetos!$B$6:$F$200,5,FALSE),0))</f>
        <v/>
      </c>
      <c r="I236" s="13">
        <f t="shared" si="1"/>
        <v>0</v>
      </c>
      <c r="J236" s="14">
        <f>IFERROR(M236/SUMIFS(Jornada!$I$6:$I$300,Jornada!$A$6:$A$300,A236,Jornada!$B$6:$B$300,B236),0)</f>
        <v>0</v>
      </c>
      <c r="K236" s="10" t="str">
        <f>IF(AND(A236="",B236="",D236="",E236="",F236=""),"",IF(OR(A236="",B236="",D236="",F236=""),"INCOMPLETO",IFERROR(IF(OR(NOT(ISNUMBER(A236)),A236&lt;=0,A236&lt;&gt;INT(A236),COUNTIF(Colaboradores!$A$6:$A$200,B236)&lt;&gt;1,C236="",COUNTIF(Projetos!$B$6:$B$200,D236)&lt;&gt;1,NOT(ISNUMBER(F236)),F236&lt;0,NOT(ISNUMBER(H236)),H236&lt;0),"VERIFICAR",IF(COUNTIFS(Jornada!$A$6:$A$300,A236,Jornada!$B$6:$B$300,B236,Jornada!$N$6:$N$300,"OK")&lt;&gt;1,"SEM JORNADA",IF(SUMIFS($M$6:$M$400,$A$6:$A$400,A236,$B$6:$B$400,B236)&gt;SUMIFS(Jornada!$I$6:$I$300,Jornada!$A$6:$A$300,A236,Jornada!$B$6:$B$300,B236)+Configuracoes!$B$8,"EXCEDE JORNADA",IF(ABS(SUMIFS($M$6:$M$400,$A$6:$A$400,A236,$B$6:$B$400,B236)-SUMIFS(Jornada!$I$6:$I$300,Jornada!$A$6:$A$300,A236,Jornada!$B$6:$B$300,B236))&lt;=Configuracoes!$B$8,"OK","PARCIAL")))),"VERIFICAR")))</f>
        <v/>
      </c>
      <c r="L236" s="6"/>
      <c r="M236" s="15">
        <f>IFERROR(IF(AND(ISNUMBER(A236),A236&gt;0,A236=INT(A236),B236&lt;&gt;"",C236&lt;&gt;"",COUNTIF(Colaboradores!$A$6:$A$200,B236)=1,D236&lt;&gt;"",COUNTIF(Projetos!$B$6:$B$200,D236)=1,ISNUMBER(F236),F236&gt;=0,COUNTIFS(Jornada!$A$6:$A$300,A236,Jornada!$B$6:$B$300,B236,Jornada!$N$6:$N$300,"OK")=1),F236,0),0)</f>
        <v>0</v>
      </c>
    </row>
    <row r="237">
      <c r="A237" s="9"/>
      <c r="B237" s="6"/>
      <c r="C237" s="10" t="str">
        <f>IF(B237="","",IFERROR(VLOOKUP(B237,Colaboradores!$A$6:$B$200,2,FALSE),""))</f>
        <v/>
      </c>
      <c r="D237" s="6"/>
      <c r="E237" s="6"/>
      <c r="F237" s="7"/>
      <c r="G237" s="10" t="str">
        <f>IF(D237="","",IFERROR(VLOOKUP(D237,Projetos!$B$6:$F$200,4,FALSE),"N/A"))</f>
        <v/>
      </c>
      <c r="H237" s="13" t="str">
        <f>IF(D237="","",IFERROR(VLOOKUP(D237,Projetos!$B$6:$F$200,5,FALSE),0))</f>
        <v/>
      </c>
      <c r="I237" s="13">
        <f t="shared" si="1"/>
        <v>0</v>
      </c>
      <c r="J237" s="14">
        <f>IFERROR(M237/SUMIFS(Jornada!$I$6:$I$300,Jornada!$A$6:$A$300,A237,Jornada!$B$6:$B$300,B237),0)</f>
        <v>0</v>
      </c>
      <c r="K237" s="10" t="str">
        <f>IF(AND(A237="",B237="",D237="",E237="",F237=""),"",IF(OR(A237="",B237="",D237="",F237=""),"INCOMPLETO",IFERROR(IF(OR(NOT(ISNUMBER(A237)),A237&lt;=0,A237&lt;&gt;INT(A237),COUNTIF(Colaboradores!$A$6:$A$200,B237)&lt;&gt;1,C237="",COUNTIF(Projetos!$B$6:$B$200,D237)&lt;&gt;1,NOT(ISNUMBER(F237)),F237&lt;0,NOT(ISNUMBER(H237)),H237&lt;0),"VERIFICAR",IF(COUNTIFS(Jornada!$A$6:$A$300,A237,Jornada!$B$6:$B$300,B237,Jornada!$N$6:$N$300,"OK")&lt;&gt;1,"SEM JORNADA",IF(SUMIFS($M$6:$M$400,$A$6:$A$400,A237,$B$6:$B$400,B237)&gt;SUMIFS(Jornada!$I$6:$I$300,Jornada!$A$6:$A$300,A237,Jornada!$B$6:$B$300,B237)+Configuracoes!$B$8,"EXCEDE JORNADA",IF(ABS(SUMIFS($M$6:$M$400,$A$6:$A$400,A237,$B$6:$B$400,B237)-SUMIFS(Jornada!$I$6:$I$300,Jornada!$A$6:$A$300,A237,Jornada!$B$6:$B$300,B237))&lt;=Configuracoes!$B$8,"OK","PARCIAL")))),"VERIFICAR")))</f>
        <v/>
      </c>
      <c r="L237" s="6"/>
      <c r="M237" s="15">
        <f>IFERROR(IF(AND(ISNUMBER(A237),A237&gt;0,A237=INT(A237),B237&lt;&gt;"",C237&lt;&gt;"",COUNTIF(Colaboradores!$A$6:$A$200,B237)=1,D237&lt;&gt;"",COUNTIF(Projetos!$B$6:$B$200,D237)=1,ISNUMBER(F237),F237&gt;=0,COUNTIFS(Jornada!$A$6:$A$300,A237,Jornada!$B$6:$B$300,B237,Jornada!$N$6:$N$300,"OK")=1),F237,0),0)</f>
        <v>0</v>
      </c>
    </row>
    <row r="238">
      <c r="A238" s="9"/>
      <c r="B238" s="6"/>
      <c r="C238" s="10" t="str">
        <f>IF(B238="","",IFERROR(VLOOKUP(B238,Colaboradores!$A$6:$B$200,2,FALSE),""))</f>
        <v/>
      </c>
      <c r="D238" s="6"/>
      <c r="E238" s="6"/>
      <c r="F238" s="7"/>
      <c r="G238" s="10" t="str">
        <f>IF(D238="","",IFERROR(VLOOKUP(D238,Projetos!$B$6:$F$200,4,FALSE),"N/A"))</f>
        <v/>
      </c>
      <c r="H238" s="13" t="str">
        <f>IF(D238="","",IFERROR(VLOOKUP(D238,Projetos!$B$6:$F$200,5,FALSE),0))</f>
        <v/>
      </c>
      <c r="I238" s="13">
        <f t="shared" si="1"/>
        <v>0</v>
      </c>
      <c r="J238" s="14">
        <f>IFERROR(M238/SUMIFS(Jornada!$I$6:$I$300,Jornada!$A$6:$A$300,A238,Jornada!$B$6:$B$300,B238),0)</f>
        <v>0</v>
      </c>
      <c r="K238" s="10" t="str">
        <f>IF(AND(A238="",B238="",D238="",E238="",F238=""),"",IF(OR(A238="",B238="",D238="",F238=""),"INCOMPLETO",IFERROR(IF(OR(NOT(ISNUMBER(A238)),A238&lt;=0,A238&lt;&gt;INT(A238),COUNTIF(Colaboradores!$A$6:$A$200,B238)&lt;&gt;1,C238="",COUNTIF(Projetos!$B$6:$B$200,D238)&lt;&gt;1,NOT(ISNUMBER(F238)),F238&lt;0,NOT(ISNUMBER(H238)),H238&lt;0),"VERIFICAR",IF(COUNTIFS(Jornada!$A$6:$A$300,A238,Jornada!$B$6:$B$300,B238,Jornada!$N$6:$N$300,"OK")&lt;&gt;1,"SEM JORNADA",IF(SUMIFS($M$6:$M$400,$A$6:$A$400,A238,$B$6:$B$400,B238)&gt;SUMIFS(Jornada!$I$6:$I$300,Jornada!$A$6:$A$300,A238,Jornada!$B$6:$B$300,B238)+Configuracoes!$B$8,"EXCEDE JORNADA",IF(ABS(SUMIFS($M$6:$M$400,$A$6:$A$400,A238,$B$6:$B$400,B238)-SUMIFS(Jornada!$I$6:$I$300,Jornada!$A$6:$A$300,A238,Jornada!$B$6:$B$300,B238))&lt;=Configuracoes!$B$8,"OK","PARCIAL")))),"VERIFICAR")))</f>
        <v/>
      </c>
      <c r="L238" s="6"/>
      <c r="M238" s="15">
        <f>IFERROR(IF(AND(ISNUMBER(A238),A238&gt;0,A238=INT(A238),B238&lt;&gt;"",C238&lt;&gt;"",COUNTIF(Colaboradores!$A$6:$A$200,B238)=1,D238&lt;&gt;"",COUNTIF(Projetos!$B$6:$B$200,D238)=1,ISNUMBER(F238),F238&gt;=0,COUNTIFS(Jornada!$A$6:$A$300,A238,Jornada!$B$6:$B$300,B238,Jornada!$N$6:$N$300,"OK")=1),F238,0),0)</f>
        <v>0</v>
      </c>
    </row>
    <row r="239">
      <c r="A239" s="9"/>
      <c r="B239" s="6"/>
      <c r="C239" s="10" t="str">
        <f>IF(B239="","",IFERROR(VLOOKUP(B239,Colaboradores!$A$6:$B$200,2,FALSE),""))</f>
        <v/>
      </c>
      <c r="D239" s="6"/>
      <c r="E239" s="6"/>
      <c r="F239" s="7"/>
      <c r="G239" s="10" t="str">
        <f>IF(D239="","",IFERROR(VLOOKUP(D239,Projetos!$B$6:$F$200,4,FALSE),"N/A"))</f>
        <v/>
      </c>
      <c r="H239" s="13" t="str">
        <f>IF(D239="","",IFERROR(VLOOKUP(D239,Projetos!$B$6:$F$200,5,FALSE),0))</f>
        <v/>
      </c>
      <c r="I239" s="13">
        <f t="shared" si="1"/>
        <v>0</v>
      </c>
      <c r="J239" s="14">
        <f>IFERROR(M239/SUMIFS(Jornada!$I$6:$I$300,Jornada!$A$6:$A$300,A239,Jornada!$B$6:$B$300,B239),0)</f>
        <v>0</v>
      </c>
      <c r="K239" s="10" t="str">
        <f>IF(AND(A239="",B239="",D239="",E239="",F239=""),"",IF(OR(A239="",B239="",D239="",F239=""),"INCOMPLETO",IFERROR(IF(OR(NOT(ISNUMBER(A239)),A239&lt;=0,A239&lt;&gt;INT(A239),COUNTIF(Colaboradores!$A$6:$A$200,B239)&lt;&gt;1,C239="",COUNTIF(Projetos!$B$6:$B$200,D239)&lt;&gt;1,NOT(ISNUMBER(F239)),F239&lt;0,NOT(ISNUMBER(H239)),H239&lt;0),"VERIFICAR",IF(COUNTIFS(Jornada!$A$6:$A$300,A239,Jornada!$B$6:$B$300,B239,Jornada!$N$6:$N$300,"OK")&lt;&gt;1,"SEM JORNADA",IF(SUMIFS($M$6:$M$400,$A$6:$A$400,A239,$B$6:$B$400,B239)&gt;SUMIFS(Jornada!$I$6:$I$300,Jornada!$A$6:$A$300,A239,Jornada!$B$6:$B$300,B239)+Configuracoes!$B$8,"EXCEDE JORNADA",IF(ABS(SUMIFS($M$6:$M$400,$A$6:$A$400,A239,$B$6:$B$400,B239)-SUMIFS(Jornada!$I$6:$I$300,Jornada!$A$6:$A$300,A239,Jornada!$B$6:$B$300,B239))&lt;=Configuracoes!$B$8,"OK","PARCIAL")))),"VERIFICAR")))</f>
        <v/>
      </c>
      <c r="L239" s="6"/>
      <c r="M239" s="15">
        <f>IFERROR(IF(AND(ISNUMBER(A239),A239&gt;0,A239=INT(A239),B239&lt;&gt;"",C239&lt;&gt;"",COUNTIF(Colaboradores!$A$6:$A$200,B239)=1,D239&lt;&gt;"",COUNTIF(Projetos!$B$6:$B$200,D239)=1,ISNUMBER(F239),F239&gt;=0,COUNTIFS(Jornada!$A$6:$A$300,A239,Jornada!$B$6:$B$300,B239,Jornada!$N$6:$N$300,"OK")=1),F239,0),0)</f>
        <v>0</v>
      </c>
    </row>
    <row r="240">
      <c r="A240" s="9"/>
      <c r="B240" s="6"/>
      <c r="C240" s="10" t="str">
        <f>IF(B240="","",IFERROR(VLOOKUP(B240,Colaboradores!$A$6:$B$200,2,FALSE),""))</f>
        <v/>
      </c>
      <c r="D240" s="6"/>
      <c r="E240" s="6"/>
      <c r="F240" s="7"/>
      <c r="G240" s="10" t="str">
        <f>IF(D240="","",IFERROR(VLOOKUP(D240,Projetos!$B$6:$F$200,4,FALSE),"N/A"))</f>
        <v/>
      </c>
      <c r="H240" s="13" t="str">
        <f>IF(D240="","",IFERROR(VLOOKUP(D240,Projetos!$B$6:$F$200,5,FALSE),0))</f>
        <v/>
      </c>
      <c r="I240" s="13">
        <f t="shared" si="1"/>
        <v>0</v>
      </c>
      <c r="J240" s="14">
        <f>IFERROR(M240/SUMIFS(Jornada!$I$6:$I$300,Jornada!$A$6:$A$300,A240,Jornada!$B$6:$B$300,B240),0)</f>
        <v>0</v>
      </c>
      <c r="K240" s="10" t="str">
        <f>IF(AND(A240="",B240="",D240="",E240="",F240=""),"",IF(OR(A240="",B240="",D240="",F240=""),"INCOMPLETO",IFERROR(IF(OR(NOT(ISNUMBER(A240)),A240&lt;=0,A240&lt;&gt;INT(A240),COUNTIF(Colaboradores!$A$6:$A$200,B240)&lt;&gt;1,C240="",COUNTIF(Projetos!$B$6:$B$200,D240)&lt;&gt;1,NOT(ISNUMBER(F240)),F240&lt;0,NOT(ISNUMBER(H240)),H240&lt;0),"VERIFICAR",IF(COUNTIFS(Jornada!$A$6:$A$300,A240,Jornada!$B$6:$B$300,B240,Jornada!$N$6:$N$300,"OK")&lt;&gt;1,"SEM JORNADA",IF(SUMIFS($M$6:$M$400,$A$6:$A$400,A240,$B$6:$B$400,B240)&gt;SUMIFS(Jornada!$I$6:$I$300,Jornada!$A$6:$A$300,A240,Jornada!$B$6:$B$300,B240)+Configuracoes!$B$8,"EXCEDE JORNADA",IF(ABS(SUMIFS($M$6:$M$400,$A$6:$A$400,A240,$B$6:$B$400,B240)-SUMIFS(Jornada!$I$6:$I$300,Jornada!$A$6:$A$300,A240,Jornada!$B$6:$B$300,B240))&lt;=Configuracoes!$B$8,"OK","PARCIAL")))),"VERIFICAR")))</f>
        <v/>
      </c>
      <c r="L240" s="6"/>
      <c r="M240" s="15">
        <f>IFERROR(IF(AND(ISNUMBER(A240),A240&gt;0,A240=INT(A240),B240&lt;&gt;"",C240&lt;&gt;"",COUNTIF(Colaboradores!$A$6:$A$200,B240)=1,D240&lt;&gt;"",COUNTIF(Projetos!$B$6:$B$200,D240)=1,ISNUMBER(F240),F240&gt;=0,COUNTIFS(Jornada!$A$6:$A$300,A240,Jornada!$B$6:$B$300,B240,Jornada!$N$6:$N$300,"OK")=1),F240,0),0)</f>
        <v>0</v>
      </c>
    </row>
    <row r="241">
      <c r="A241" s="9"/>
      <c r="B241" s="6"/>
      <c r="C241" s="10" t="str">
        <f>IF(B241="","",IFERROR(VLOOKUP(B241,Colaboradores!$A$6:$B$200,2,FALSE),""))</f>
        <v/>
      </c>
      <c r="D241" s="6"/>
      <c r="E241" s="6"/>
      <c r="F241" s="7"/>
      <c r="G241" s="10" t="str">
        <f>IF(D241="","",IFERROR(VLOOKUP(D241,Projetos!$B$6:$F$200,4,FALSE),"N/A"))</f>
        <v/>
      </c>
      <c r="H241" s="13" t="str">
        <f>IF(D241="","",IFERROR(VLOOKUP(D241,Projetos!$B$6:$F$200,5,FALSE),0))</f>
        <v/>
      </c>
      <c r="I241" s="13">
        <f t="shared" si="1"/>
        <v>0</v>
      </c>
      <c r="J241" s="14">
        <f>IFERROR(M241/SUMIFS(Jornada!$I$6:$I$300,Jornada!$A$6:$A$300,A241,Jornada!$B$6:$B$300,B241),0)</f>
        <v>0</v>
      </c>
      <c r="K241" s="10" t="str">
        <f>IF(AND(A241="",B241="",D241="",E241="",F241=""),"",IF(OR(A241="",B241="",D241="",F241=""),"INCOMPLETO",IFERROR(IF(OR(NOT(ISNUMBER(A241)),A241&lt;=0,A241&lt;&gt;INT(A241),COUNTIF(Colaboradores!$A$6:$A$200,B241)&lt;&gt;1,C241="",COUNTIF(Projetos!$B$6:$B$200,D241)&lt;&gt;1,NOT(ISNUMBER(F241)),F241&lt;0,NOT(ISNUMBER(H241)),H241&lt;0),"VERIFICAR",IF(COUNTIFS(Jornada!$A$6:$A$300,A241,Jornada!$B$6:$B$300,B241,Jornada!$N$6:$N$300,"OK")&lt;&gt;1,"SEM JORNADA",IF(SUMIFS($M$6:$M$400,$A$6:$A$400,A241,$B$6:$B$400,B241)&gt;SUMIFS(Jornada!$I$6:$I$300,Jornada!$A$6:$A$300,A241,Jornada!$B$6:$B$300,B241)+Configuracoes!$B$8,"EXCEDE JORNADA",IF(ABS(SUMIFS($M$6:$M$400,$A$6:$A$400,A241,$B$6:$B$400,B241)-SUMIFS(Jornada!$I$6:$I$300,Jornada!$A$6:$A$300,A241,Jornada!$B$6:$B$300,B241))&lt;=Configuracoes!$B$8,"OK","PARCIAL")))),"VERIFICAR")))</f>
        <v/>
      </c>
      <c r="L241" s="6"/>
      <c r="M241" s="15">
        <f>IFERROR(IF(AND(ISNUMBER(A241),A241&gt;0,A241=INT(A241),B241&lt;&gt;"",C241&lt;&gt;"",COUNTIF(Colaboradores!$A$6:$A$200,B241)=1,D241&lt;&gt;"",COUNTIF(Projetos!$B$6:$B$200,D241)=1,ISNUMBER(F241),F241&gt;=0,COUNTIFS(Jornada!$A$6:$A$300,A241,Jornada!$B$6:$B$300,B241,Jornada!$N$6:$N$300,"OK")=1),F241,0),0)</f>
        <v>0</v>
      </c>
    </row>
    <row r="242">
      <c r="A242" s="9"/>
      <c r="B242" s="6"/>
      <c r="C242" s="10" t="str">
        <f>IF(B242="","",IFERROR(VLOOKUP(B242,Colaboradores!$A$6:$B$200,2,FALSE),""))</f>
        <v/>
      </c>
      <c r="D242" s="6"/>
      <c r="E242" s="6"/>
      <c r="F242" s="7"/>
      <c r="G242" s="10" t="str">
        <f>IF(D242="","",IFERROR(VLOOKUP(D242,Projetos!$B$6:$F$200,4,FALSE),"N/A"))</f>
        <v/>
      </c>
      <c r="H242" s="13" t="str">
        <f>IF(D242="","",IFERROR(VLOOKUP(D242,Projetos!$B$6:$F$200,5,FALSE),0))</f>
        <v/>
      </c>
      <c r="I242" s="13">
        <f t="shared" si="1"/>
        <v>0</v>
      </c>
      <c r="J242" s="14">
        <f>IFERROR(M242/SUMIFS(Jornada!$I$6:$I$300,Jornada!$A$6:$A$300,A242,Jornada!$B$6:$B$300,B242),0)</f>
        <v>0</v>
      </c>
      <c r="K242" s="10" t="str">
        <f>IF(AND(A242="",B242="",D242="",E242="",F242=""),"",IF(OR(A242="",B242="",D242="",F242=""),"INCOMPLETO",IFERROR(IF(OR(NOT(ISNUMBER(A242)),A242&lt;=0,A242&lt;&gt;INT(A242),COUNTIF(Colaboradores!$A$6:$A$200,B242)&lt;&gt;1,C242="",COUNTIF(Projetos!$B$6:$B$200,D242)&lt;&gt;1,NOT(ISNUMBER(F242)),F242&lt;0,NOT(ISNUMBER(H242)),H242&lt;0),"VERIFICAR",IF(COUNTIFS(Jornada!$A$6:$A$300,A242,Jornada!$B$6:$B$300,B242,Jornada!$N$6:$N$300,"OK")&lt;&gt;1,"SEM JORNADA",IF(SUMIFS($M$6:$M$400,$A$6:$A$400,A242,$B$6:$B$400,B242)&gt;SUMIFS(Jornada!$I$6:$I$300,Jornada!$A$6:$A$300,A242,Jornada!$B$6:$B$300,B242)+Configuracoes!$B$8,"EXCEDE JORNADA",IF(ABS(SUMIFS($M$6:$M$400,$A$6:$A$400,A242,$B$6:$B$400,B242)-SUMIFS(Jornada!$I$6:$I$300,Jornada!$A$6:$A$300,A242,Jornada!$B$6:$B$300,B242))&lt;=Configuracoes!$B$8,"OK","PARCIAL")))),"VERIFICAR")))</f>
        <v/>
      </c>
      <c r="L242" s="6"/>
      <c r="M242" s="15">
        <f>IFERROR(IF(AND(ISNUMBER(A242),A242&gt;0,A242=INT(A242),B242&lt;&gt;"",C242&lt;&gt;"",COUNTIF(Colaboradores!$A$6:$A$200,B242)=1,D242&lt;&gt;"",COUNTIF(Projetos!$B$6:$B$200,D242)=1,ISNUMBER(F242),F242&gt;=0,COUNTIFS(Jornada!$A$6:$A$300,A242,Jornada!$B$6:$B$300,B242,Jornada!$N$6:$N$300,"OK")=1),F242,0),0)</f>
        <v>0</v>
      </c>
    </row>
    <row r="243">
      <c r="A243" s="9"/>
      <c r="B243" s="6"/>
      <c r="C243" s="10" t="str">
        <f>IF(B243="","",IFERROR(VLOOKUP(B243,Colaboradores!$A$6:$B$200,2,FALSE),""))</f>
        <v/>
      </c>
      <c r="D243" s="6"/>
      <c r="E243" s="6"/>
      <c r="F243" s="7"/>
      <c r="G243" s="10" t="str">
        <f>IF(D243="","",IFERROR(VLOOKUP(D243,Projetos!$B$6:$F$200,4,FALSE),"N/A"))</f>
        <v/>
      </c>
      <c r="H243" s="13" t="str">
        <f>IF(D243="","",IFERROR(VLOOKUP(D243,Projetos!$B$6:$F$200,5,FALSE),0))</f>
        <v/>
      </c>
      <c r="I243" s="13">
        <f t="shared" si="1"/>
        <v>0</v>
      </c>
      <c r="J243" s="14">
        <f>IFERROR(M243/SUMIFS(Jornada!$I$6:$I$300,Jornada!$A$6:$A$300,A243,Jornada!$B$6:$B$300,B243),0)</f>
        <v>0</v>
      </c>
      <c r="K243" s="10" t="str">
        <f>IF(AND(A243="",B243="",D243="",E243="",F243=""),"",IF(OR(A243="",B243="",D243="",F243=""),"INCOMPLETO",IFERROR(IF(OR(NOT(ISNUMBER(A243)),A243&lt;=0,A243&lt;&gt;INT(A243),COUNTIF(Colaboradores!$A$6:$A$200,B243)&lt;&gt;1,C243="",COUNTIF(Projetos!$B$6:$B$200,D243)&lt;&gt;1,NOT(ISNUMBER(F243)),F243&lt;0,NOT(ISNUMBER(H243)),H243&lt;0),"VERIFICAR",IF(COUNTIFS(Jornada!$A$6:$A$300,A243,Jornada!$B$6:$B$300,B243,Jornada!$N$6:$N$300,"OK")&lt;&gt;1,"SEM JORNADA",IF(SUMIFS($M$6:$M$400,$A$6:$A$400,A243,$B$6:$B$400,B243)&gt;SUMIFS(Jornada!$I$6:$I$300,Jornada!$A$6:$A$300,A243,Jornada!$B$6:$B$300,B243)+Configuracoes!$B$8,"EXCEDE JORNADA",IF(ABS(SUMIFS($M$6:$M$400,$A$6:$A$400,A243,$B$6:$B$400,B243)-SUMIFS(Jornada!$I$6:$I$300,Jornada!$A$6:$A$300,A243,Jornada!$B$6:$B$300,B243))&lt;=Configuracoes!$B$8,"OK","PARCIAL")))),"VERIFICAR")))</f>
        <v/>
      </c>
      <c r="L243" s="6"/>
      <c r="M243" s="15">
        <f>IFERROR(IF(AND(ISNUMBER(A243),A243&gt;0,A243=INT(A243),B243&lt;&gt;"",C243&lt;&gt;"",COUNTIF(Colaboradores!$A$6:$A$200,B243)=1,D243&lt;&gt;"",COUNTIF(Projetos!$B$6:$B$200,D243)=1,ISNUMBER(F243),F243&gt;=0,COUNTIFS(Jornada!$A$6:$A$300,A243,Jornada!$B$6:$B$300,B243,Jornada!$N$6:$N$300,"OK")=1),F243,0),0)</f>
        <v>0</v>
      </c>
    </row>
    <row r="244">
      <c r="A244" s="9"/>
      <c r="B244" s="6"/>
      <c r="C244" s="10" t="str">
        <f>IF(B244="","",IFERROR(VLOOKUP(B244,Colaboradores!$A$6:$B$200,2,FALSE),""))</f>
        <v/>
      </c>
      <c r="D244" s="6"/>
      <c r="E244" s="6"/>
      <c r="F244" s="7"/>
      <c r="G244" s="10" t="str">
        <f>IF(D244="","",IFERROR(VLOOKUP(D244,Projetos!$B$6:$F$200,4,FALSE),"N/A"))</f>
        <v/>
      </c>
      <c r="H244" s="13" t="str">
        <f>IF(D244="","",IFERROR(VLOOKUP(D244,Projetos!$B$6:$F$200,5,FALSE),0))</f>
        <v/>
      </c>
      <c r="I244" s="13">
        <f t="shared" si="1"/>
        <v>0</v>
      </c>
      <c r="J244" s="14">
        <f>IFERROR(M244/SUMIFS(Jornada!$I$6:$I$300,Jornada!$A$6:$A$300,A244,Jornada!$B$6:$B$300,B244),0)</f>
        <v>0</v>
      </c>
      <c r="K244" s="10" t="str">
        <f>IF(AND(A244="",B244="",D244="",E244="",F244=""),"",IF(OR(A244="",B244="",D244="",F244=""),"INCOMPLETO",IFERROR(IF(OR(NOT(ISNUMBER(A244)),A244&lt;=0,A244&lt;&gt;INT(A244),COUNTIF(Colaboradores!$A$6:$A$200,B244)&lt;&gt;1,C244="",COUNTIF(Projetos!$B$6:$B$200,D244)&lt;&gt;1,NOT(ISNUMBER(F244)),F244&lt;0,NOT(ISNUMBER(H244)),H244&lt;0),"VERIFICAR",IF(COUNTIFS(Jornada!$A$6:$A$300,A244,Jornada!$B$6:$B$300,B244,Jornada!$N$6:$N$300,"OK")&lt;&gt;1,"SEM JORNADA",IF(SUMIFS($M$6:$M$400,$A$6:$A$400,A244,$B$6:$B$400,B244)&gt;SUMIFS(Jornada!$I$6:$I$300,Jornada!$A$6:$A$300,A244,Jornada!$B$6:$B$300,B244)+Configuracoes!$B$8,"EXCEDE JORNADA",IF(ABS(SUMIFS($M$6:$M$400,$A$6:$A$400,A244,$B$6:$B$400,B244)-SUMIFS(Jornada!$I$6:$I$300,Jornada!$A$6:$A$300,A244,Jornada!$B$6:$B$300,B244))&lt;=Configuracoes!$B$8,"OK","PARCIAL")))),"VERIFICAR")))</f>
        <v/>
      </c>
      <c r="L244" s="6"/>
      <c r="M244" s="15">
        <f>IFERROR(IF(AND(ISNUMBER(A244),A244&gt;0,A244=INT(A244),B244&lt;&gt;"",C244&lt;&gt;"",COUNTIF(Colaboradores!$A$6:$A$200,B244)=1,D244&lt;&gt;"",COUNTIF(Projetos!$B$6:$B$200,D244)=1,ISNUMBER(F244),F244&gt;=0,COUNTIFS(Jornada!$A$6:$A$300,A244,Jornada!$B$6:$B$300,B244,Jornada!$N$6:$N$300,"OK")=1),F244,0),0)</f>
        <v>0</v>
      </c>
    </row>
    <row r="245">
      <c r="A245" s="9"/>
      <c r="B245" s="6"/>
      <c r="C245" s="10" t="str">
        <f>IF(B245="","",IFERROR(VLOOKUP(B245,Colaboradores!$A$6:$B$200,2,FALSE),""))</f>
        <v/>
      </c>
      <c r="D245" s="6"/>
      <c r="E245" s="6"/>
      <c r="F245" s="7"/>
      <c r="G245" s="10" t="str">
        <f>IF(D245="","",IFERROR(VLOOKUP(D245,Projetos!$B$6:$F$200,4,FALSE),"N/A"))</f>
        <v/>
      </c>
      <c r="H245" s="13" t="str">
        <f>IF(D245="","",IFERROR(VLOOKUP(D245,Projetos!$B$6:$F$200,5,FALSE),0))</f>
        <v/>
      </c>
      <c r="I245" s="13">
        <f t="shared" si="1"/>
        <v>0</v>
      </c>
      <c r="J245" s="14">
        <f>IFERROR(M245/SUMIFS(Jornada!$I$6:$I$300,Jornada!$A$6:$A$300,A245,Jornada!$B$6:$B$300,B245),0)</f>
        <v>0</v>
      </c>
      <c r="K245" s="10" t="str">
        <f>IF(AND(A245="",B245="",D245="",E245="",F245=""),"",IF(OR(A245="",B245="",D245="",F245=""),"INCOMPLETO",IFERROR(IF(OR(NOT(ISNUMBER(A245)),A245&lt;=0,A245&lt;&gt;INT(A245),COUNTIF(Colaboradores!$A$6:$A$200,B245)&lt;&gt;1,C245="",COUNTIF(Projetos!$B$6:$B$200,D245)&lt;&gt;1,NOT(ISNUMBER(F245)),F245&lt;0,NOT(ISNUMBER(H245)),H245&lt;0),"VERIFICAR",IF(COUNTIFS(Jornada!$A$6:$A$300,A245,Jornada!$B$6:$B$300,B245,Jornada!$N$6:$N$300,"OK")&lt;&gt;1,"SEM JORNADA",IF(SUMIFS($M$6:$M$400,$A$6:$A$400,A245,$B$6:$B$400,B245)&gt;SUMIFS(Jornada!$I$6:$I$300,Jornada!$A$6:$A$300,A245,Jornada!$B$6:$B$300,B245)+Configuracoes!$B$8,"EXCEDE JORNADA",IF(ABS(SUMIFS($M$6:$M$400,$A$6:$A$400,A245,$B$6:$B$400,B245)-SUMIFS(Jornada!$I$6:$I$300,Jornada!$A$6:$A$300,A245,Jornada!$B$6:$B$300,B245))&lt;=Configuracoes!$B$8,"OK","PARCIAL")))),"VERIFICAR")))</f>
        <v/>
      </c>
      <c r="L245" s="6"/>
      <c r="M245" s="15">
        <f>IFERROR(IF(AND(ISNUMBER(A245),A245&gt;0,A245=INT(A245),B245&lt;&gt;"",C245&lt;&gt;"",COUNTIF(Colaboradores!$A$6:$A$200,B245)=1,D245&lt;&gt;"",COUNTIF(Projetos!$B$6:$B$200,D245)=1,ISNUMBER(F245),F245&gt;=0,COUNTIFS(Jornada!$A$6:$A$300,A245,Jornada!$B$6:$B$300,B245,Jornada!$N$6:$N$300,"OK")=1),F245,0),0)</f>
        <v>0</v>
      </c>
    </row>
    <row r="246">
      <c r="A246" s="9"/>
      <c r="B246" s="6"/>
      <c r="C246" s="10" t="str">
        <f>IF(B246="","",IFERROR(VLOOKUP(B246,Colaboradores!$A$6:$B$200,2,FALSE),""))</f>
        <v/>
      </c>
      <c r="D246" s="6"/>
      <c r="E246" s="6"/>
      <c r="F246" s="7"/>
      <c r="G246" s="10" t="str">
        <f>IF(D246="","",IFERROR(VLOOKUP(D246,Projetos!$B$6:$F$200,4,FALSE),"N/A"))</f>
        <v/>
      </c>
      <c r="H246" s="13" t="str">
        <f>IF(D246="","",IFERROR(VLOOKUP(D246,Projetos!$B$6:$F$200,5,FALSE),0))</f>
        <v/>
      </c>
      <c r="I246" s="13">
        <f t="shared" si="1"/>
        <v>0</v>
      </c>
      <c r="J246" s="14">
        <f>IFERROR(M246/SUMIFS(Jornada!$I$6:$I$300,Jornada!$A$6:$A$300,A246,Jornada!$B$6:$B$300,B246),0)</f>
        <v>0</v>
      </c>
      <c r="K246" s="10" t="str">
        <f>IF(AND(A246="",B246="",D246="",E246="",F246=""),"",IF(OR(A246="",B246="",D246="",F246=""),"INCOMPLETO",IFERROR(IF(OR(NOT(ISNUMBER(A246)),A246&lt;=0,A246&lt;&gt;INT(A246),COUNTIF(Colaboradores!$A$6:$A$200,B246)&lt;&gt;1,C246="",COUNTIF(Projetos!$B$6:$B$200,D246)&lt;&gt;1,NOT(ISNUMBER(F246)),F246&lt;0,NOT(ISNUMBER(H246)),H246&lt;0),"VERIFICAR",IF(COUNTIFS(Jornada!$A$6:$A$300,A246,Jornada!$B$6:$B$300,B246,Jornada!$N$6:$N$300,"OK")&lt;&gt;1,"SEM JORNADA",IF(SUMIFS($M$6:$M$400,$A$6:$A$400,A246,$B$6:$B$400,B246)&gt;SUMIFS(Jornada!$I$6:$I$300,Jornada!$A$6:$A$300,A246,Jornada!$B$6:$B$300,B246)+Configuracoes!$B$8,"EXCEDE JORNADA",IF(ABS(SUMIFS($M$6:$M$400,$A$6:$A$400,A246,$B$6:$B$400,B246)-SUMIFS(Jornada!$I$6:$I$300,Jornada!$A$6:$A$300,A246,Jornada!$B$6:$B$300,B246))&lt;=Configuracoes!$B$8,"OK","PARCIAL")))),"VERIFICAR")))</f>
        <v/>
      </c>
      <c r="L246" s="6"/>
      <c r="M246" s="15">
        <f>IFERROR(IF(AND(ISNUMBER(A246),A246&gt;0,A246=INT(A246),B246&lt;&gt;"",C246&lt;&gt;"",COUNTIF(Colaboradores!$A$6:$A$200,B246)=1,D246&lt;&gt;"",COUNTIF(Projetos!$B$6:$B$200,D246)=1,ISNUMBER(F246),F246&gt;=0,COUNTIFS(Jornada!$A$6:$A$300,A246,Jornada!$B$6:$B$300,B246,Jornada!$N$6:$N$300,"OK")=1),F246,0),0)</f>
        <v>0</v>
      </c>
    </row>
    <row r="247">
      <c r="A247" s="9"/>
      <c r="B247" s="6"/>
      <c r="C247" s="10" t="str">
        <f>IF(B247="","",IFERROR(VLOOKUP(B247,Colaboradores!$A$6:$B$200,2,FALSE),""))</f>
        <v/>
      </c>
      <c r="D247" s="6"/>
      <c r="E247" s="6"/>
      <c r="F247" s="7"/>
      <c r="G247" s="10" t="str">
        <f>IF(D247="","",IFERROR(VLOOKUP(D247,Projetos!$B$6:$F$200,4,FALSE),"N/A"))</f>
        <v/>
      </c>
      <c r="H247" s="13" t="str">
        <f>IF(D247="","",IFERROR(VLOOKUP(D247,Projetos!$B$6:$F$200,5,FALSE),0))</f>
        <v/>
      </c>
      <c r="I247" s="13">
        <f t="shared" si="1"/>
        <v>0</v>
      </c>
      <c r="J247" s="14">
        <f>IFERROR(M247/SUMIFS(Jornada!$I$6:$I$300,Jornada!$A$6:$A$300,A247,Jornada!$B$6:$B$300,B247),0)</f>
        <v>0</v>
      </c>
      <c r="K247" s="10" t="str">
        <f>IF(AND(A247="",B247="",D247="",E247="",F247=""),"",IF(OR(A247="",B247="",D247="",F247=""),"INCOMPLETO",IFERROR(IF(OR(NOT(ISNUMBER(A247)),A247&lt;=0,A247&lt;&gt;INT(A247),COUNTIF(Colaboradores!$A$6:$A$200,B247)&lt;&gt;1,C247="",COUNTIF(Projetos!$B$6:$B$200,D247)&lt;&gt;1,NOT(ISNUMBER(F247)),F247&lt;0,NOT(ISNUMBER(H247)),H247&lt;0),"VERIFICAR",IF(COUNTIFS(Jornada!$A$6:$A$300,A247,Jornada!$B$6:$B$300,B247,Jornada!$N$6:$N$300,"OK")&lt;&gt;1,"SEM JORNADA",IF(SUMIFS($M$6:$M$400,$A$6:$A$400,A247,$B$6:$B$400,B247)&gt;SUMIFS(Jornada!$I$6:$I$300,Jornada!$A$6:$A$300,A247,Jornada!$B$6:$B$300,B247)+Configuracoes!$B$8,"EXCEDE JORNADA",IF(ABS(SUMIFS($M$6:$M$400,$A$6:$A$400,A247,$B$6:$B$400,B247)-SUMIFS(Jornada!$I$6:$I$300,Jornada!$A$6:$A$300,A247,Jornada!$B$6:$B$300,B247))&lt;=Configuracoes!$B$8,"OK","PARCIAL")))),"VERIFICAR")))</f>
        <v/>
      </c>
      <c r="L247" s="6"/>
      <c r="M247" s="15">
        <f>IFERROR(IF(AND(ISNUMBER(A247),A247&gt;0,A247=INT(A247),B247&lt;&gt;"",C247&lt;&gt;"",COUNTIF(Colaboradores!$A$6:$A$200,B247)=1,D247&lt;&gt;"",COUNTIF(Projetos!$B$6:$B$200,D247)=1,ISNUMBER(F247),F247&gt;=0,COUNTIFS(Jornada!$A$6:$A$300,A247,Jornada!$B$6:$B$300,B247,Jornada!$N$6:$N$300,"OK")=1),F247,0),0)</f>
        <v>0</v>
      </c>
    </row>
    <row r="248">
      <c r="A248" s="9"/>
      <c r="B248" s="6"/>
      <c r="C248" s="10" t="str">
        <f>IF(B248="","",IFERROR(VLOOKUP(B248,Colaboradores!$A$6:$B$200,2,FALSE),""))</f>
        <v/>
      </c>
      <c r="D248" s="6"/>
      <c r="E248" s="6"/>
      <c r="F248" s="7"/>
      <c r="G248" s="10" t="str">
        <f>IF(D248="","",IFERROR(VLOOKUP(D248,Projetos!$B$6:$F$200,4,FALSE),"N/A"))</f>
        <v/>
      </c>
      <c r="H248" s="13" t="str">
        <f>IF(D248="","",IFERROR(VLOOKUP(D248,Projetos!$B$6:$F$200,5,FALSE),0))</f>
        <v/>
      </c>
      <c r="I248" s="13">
        <f t="shared" si="1"/>
        <v>0</v>
      </c>
      <c r="J248" s="14">
        <f>IFERROR(M248/SUMIFS(Jornada!$I$6:$I$300,Jornada!$A$6:$A$300,A248,Jornada!$B$6:$B$300,B248),0)</f>
        <v>0</v>
      </c>
      <c r="K248" s="10" t="str">
        <f>IF(AND(A248="",B248="",D248="",E248="",F248=""),"",IF(OR(A248="",B248="",D248="",F248=""),"INCOMPLETO",IFERROR(IF(OR(NOT(ISNUMBER(A248)),A248&lt;=0,A248&lt;&gt;INT(A248),COUNTIF(Colaboradores!$A$6:$A$200,B248)&lt;&gt;1,C248="",COUNTIF(Projetos!$B$6:$B$200,D248)&lt;&gt;1,NOT(ISNUMBER(F248)),F248&lt;0,NOT(ISNUMBER(H248)),H248&lt;0),"VERIFICAR",IF(COUNTIFS(Jornada!$A$6:$A$300,A248,Jornada!$B$6:$B$300,B248,Jornada!$N$6:$N$300,"OK")&lt;&gt;1,"SEM JORNADA",IF(SUMIFS($M$6:$M$400,$A$6:$A$400,A248,$B$6:$B$400,B248)&gt;SUMIFS(Jornada!$I$6:$I$300,Jornada!$A$6:$A$300,A248,Jornada!$B$6:$B$300,B248)+Configuracoes!$B$8,"EXCEDE JORNADA",IF(ABS(SUMIFS($M$6:$M$400,$A$6:$A$400,A248,$B$6:$B$400,B248)-SUMIFS(Jornada!$I$6:$I$300,Jornada!$A$6:$A$300,A248,Jornada!$B$6:$B$300,B248))&lt;=Configuracoes!$B$8,"OK","PARCIAL")))),"VERIFICAR")))</f>
        <v/>
      </c>
      <c r="L248" s="6"/>
      <c r="M248" s="15">
        <f>IFERROR(IF(AND(ISNUMBER(A248),A248&gt;0,A248=INT(A248),B248&lt;&gt;"",C248&lt;&gt;"",COUNTIF(Colaboradores!$A$6:$A$200,B248)=1,D248&lt;&gt;"",COUNTIF(Projetos!$B$6:$B$200,D248)=1,ISNUMBER(F248),F248&gt;=0,COUNTIFS(Jornada!$A$6:$A$300,A248,Jornada!$B$6:$B$300,B248,Jornada!$N$6:$N$300,"OK")=1),F248,0),0)</f>
        <v>0</v>
      </c>
    </row>
    <row r="249">
      <c r="A249" s="9"/>
      <c r="B249" s="6"/>
      <c r="C249" s="10" t="str">
        <f>IF(B249="","",IFERROR(VLOOKUP(B249,Colaboradores!$A$6:$B$200,2,FALSE),""))</f>
        <v/>
      </c>
      <c r="D249" s="6"/>
      <c r="E249" s="6"/>
      <c r="F249" s="7"/>
      <c r="G249" s="10" t="str">
        <f>IF(D249="","",IFERROR(VLOOKUP(D249,Projetos!$B$6:$F$200,4,FALSE),"N/A"))</f>
        <v/>
      </c>
      <c r="H249" s="13" t="str">
        <f>IF(D249="","",IFERROR(VLOOKUP(D249,Projetos!$B$6:$F$200,5,FALSE),0))</f>
        <v/>
      </c>
      <c r="I249" s="13">
        <f t="shared" si="1"/>
        <v>0</v>
      </c>
      <c r="J249" s="14">
        <f>IFERROR(M249/SUMIFS(Jornada!$I$6:$I$300,Jornada!$A$6:$A$300,A249,Jornada!$B$6:$B$300,B249),0)</f>
        <v>0</v>
      </c>
      <c r="K249" s="10" t="str">
        <f>IF(AND(A249="",B249="",D249="",E249="",F249=""),"",IF(OR(A249="",B249="",D249="",F249=""),"INCOMPLETO",IFERROR(IF(OR(NOT(ISNUMBER(A249)),A249&lt;=0,A249&lt;&gt;INT(A249),COUNTIF(Colaboradores!$A$6:$A$200,B249)&lt;&gt;1,C249="",COUNTIF(Projetos!$B$6:$B$200,D249)&lt;&gt;1,NOT(ISNUMBER(F249)),F249&lt;0,NOT(ISNUMBER(H249)),H249&lt;0),"VERIFICAR",IF(COUNTIFS(Jornada!$A$6:$A$300,A249,Jornada!$B$6:$B$300,B249,Jornada!$N$6:$N$300,"OK")&lt;&gt;1,"SEM JORNADA",IF(SUMIFS($M$6:$M$400,$A$6:$A$400,A249,$B$6:$B$400,B249)&gt;SUMIFS(Jornada!$I$6:$I$300,Jornada!$A$6:$A$300,A249,Jornada!$B$6:$B$300,B249)+Configuracoes!$B$8,"EXCEDE JORNADA",IF(ABS(SUMIFS($M$6:$M$400,$A$6:$A$400,A249,$B$6:$B$400,B249)-SUMIFS(Jornada!$I$6:$I$300,Jornada!$A$6:$A$300,A249,Jornada!$B$6:$B$300,B249))&lt;=Configuracoes!$B$8,"OK","PARCIAL")))),"VERIFICAR")))</f>
        <v/>
      </c>
      <c r="L249" s="6"/>
      <c r="M249" s="15">
        <f>IFERROR(IF(AND(ISNUMBER(A249),A249&gt;0,A249=INT(A249),B249&lt;&gt;"",C249&lt;&gt;"",COUNTIF(Colaboradores!$A$6:$A$200,B249)=1,D249&lt;&gt;"",COUNTIF(Projetos!$B$6:$B$200,D249)=1,ISNUMBER(F249),F249&gt;=0,COUNTIFS(Jornada!$A$6:$A$300,A249,Jornada!$B$6:$B$300,B249,Jornada!$N$6:$N$300,"OK")=1),F249,0),0)</f>
        <v>0</v>
      </c>
    </row>
    <row r="250">
      <c r="A250" s="9"/>
      <c r="B250" s="6"/>
      <c r="C250" s="10" t="str">
        <f>IF(B250="","",IFERROR(VLOOKUP(B250,Colaboradores!$A$6:$B$200,2,FALSE),""))</f>
        <v/>
      </c>
      <c r="D250" s="6"/>
      <c r="E250" s="6"/>
      <c r="F250" s="7"/>
      <c r="G250" s="10" t="str">
        <f>IF(D250="","",IFERROR(VLOOKUP(D250,Projetos!$B$6:$F$200,4,FALSE),"N/A"))</f>
        <v/>
      </c>
      <c r="H250" s="13" t="str">
        <f>IF(D250="","",IFERROR(VLOOKUP(D250,Projetos!$B$6:$F$200,5,FALSE),0))</f>
        <v/>
      </c>
      <c r="I250" s="13">
        <f t="shared" si="1"/>
        <v>0</v>
      </c>
      <c r="J250" s="14">
        <f>IFERROR(M250/SUMIFS(Jornada!$I$6:$I$300,Jornada!$A$6:$A$300,A250,Jornada!$B$6:$B$300,B250),0)</f>
        <v>0</v>
      </c>
      <c r="K250" s="10" t="str">
        <f>IF(AND(A250="",B250="",D250="",E250="",F250=""),"",IF(OR(A250="",B250="",D250="",F250=""),"INCOMPLETO",IFERROR(IF(OR(NOT(ISNUMBER(A250)),A250&lt;=0,A250&lt;&gt;INT(A250),COUNTIF(Colaboradores!$A$6:$A$200,B250)&lt;&gt;1,C250="",COUNTIF(Projetos!$B$6:$B$200,D250)&lt;&gt;1,NOT(ISNUMBER(F250)),F250&lt;0,NOT(ISNUMBER(H250)),H250&lt;0),"VERIFICAR",IF(COUNTIFS(Jornada!$A$6:$A$300,A250,Jornada!$B$6:$B$300,B250,Jornada!$N$6:$N$300,"OK")&lt;&gt;1,"SEM JORNADA",IF(SUMIFS($M$6:$M$400,$A$6:$A$400,A250,$B$6:$B$400,B250)&gt;SUMIFS(Jornada!$I$6:$I$300,Jornada!$A$6:$A$300,A250,Jornada!$B$6:$B$300,B250)+Configuracoes!$B$8,"EXCEDE JORNADA",IF(ABS(SUMIFS($M$6:$M$400,$A$6:$A$400,A250,$B$6:$B$400,B250)-SUMIFS(Jornada!$I$6:$I$300,Jornada!$A$6:$A$300,A250,Jornada!$B$6:$B$300,B250))&lt;=Configuracoes!$B$8,"OK","PARCIAL")))),"VERIFICAR")))</f>
        <v/>
      </c>
      <c r="L250" s="6"/>
      <c r="M250" s="15">
        <f>IFERROR(IF(AND(ISNUMBER(A250),A250&gt;0,A250=INT(A250),B250&lt;&gt;"",C250&lt;&gt;"",COUNTIF(Colaboradores!$A$6:$A$200,B250)=1,D250&lt;&gt;"",COUNTIF(Projetos!$B$6:$B$200,D250)=1,ISNUMBER(F250),F250&gt;=0,COUNTIFS(Jornada!$A$6:$A$300,A250,Jornada!$B$6:$B$300,B250,Jornada!$N$6:$N$300,"OK")=1),F250,0),0)</f>
        <v>0</v>
      </c>
    </row>
    <row r="251">
      <c r="A251" s="9"/>
      <c r="B251" s="6"/>
      <c r="C251" s="10" t="str">
        <f>IF(B251="","",IFERROR(VLOOKUP(B251,Colaboradores!$A$6:$B$200,2,FALSE),""))</f>
        <v/>
      </c>
      <c r="D251" s="6"/>
      <c r="E251" s="6"/>
      <c r="F251" s="7"/>
      <c r="G251" s="10" t="str">
        <f>IF(D251="","",IFERROR(VLOOKUP(D251,Projetos!$B$6:$F$200,4,FALSE),"N/A"))</f>
        <v/>
      </c>
      <c r="H251" s="13" t="str">
        <f>IF(D251="","",IFERROR(VLOOKUP(D251,Projetos!$B$6:$F$200,5,FALSE),0))</f>
        <v/>
      </c>
      <c r="I251" s="13">
        <f t="shared" si="1"/>
        <v>0</v>
      </c>
      <c r="J251" s="14">
        <f>IFERROR(M251/SUMIFS(Jornada!$I$6:$I$300,Jornada!$A$6:$A$300,A251,Jornada!$B$6:$B$300,B251),0)</f>
        <v>0</v>
      </c>
      <c r="K251" s="10" t="str">
        <f>IF(AND(A251="",B251="",D251="",E251="",F251=""),"",IF(OR(A251="",B251="",D251="",F251=""),"INCOMPLETO",IFERROR(IF(OR(NOT(ISNUMBER(A251)),A251&lt;=0,A251&lt;&gt;INT(A251),COUNTIF(Colaboradores!$A$6:$A$200,B251)&lt;&gt;1,C251="",COUNTIF(Projetos!$B$6:$B$200,D251)&lt;&gt;1,NOT(ISNUMBER(F251)),F251&lt;0,NOT(ISNUMBER(H251)),H251&lt;0),"VERIFICAR",IF(COUNTIFS(Jornada!$A$6:$A$300,A251,Jornada!$B$6:$B$300,B251,Jornada!$N$6:$N$300,"OK")&lt;&gt;1,"SEM JORNADA",IF(SUMIFS($M$6:$M$400,$A$6:$A$400,A251,$B$6:$B$400,B251)&gt;SUMIFS(Jornada!$I$6:$I$300,Jornada!$A$6:$A$300,A251,Jornada!$B$6:$B$300,B251)+Configuracoes!$B$8,"EXCEDE JORNADA",IF(ABS(SUMIFS($M$6:$M$400,$A$6:$A$400,A251,$B$6:$B$400,B251)-SUMIFS(Jornada!$I$6:$I$300,Jornada!$A$6:$A$300,A251,Jornada!$B$6:$B$300,B251))&lt;=Configuracoes!$B$8,"OK","PARCIAL")))),"VERIFICAR")))</f>
        <v/>
      </c>
      <c r="L251" s="6"/>
      <c r="M251" s="15">
        <f>IFERROR(IF(AND(ISNUMBER(A251),A251&gt;0,A251=INT(A251),B251&lt;&gt;"",C251&lt;&gt;"",COUNTIF(Colaboradores!$A$6:$A$200,B251)=1,D251&lt;&gt;"",COUNTIF(Projetos!$B$6:$B$200,D251)=1,ISNUMBER(F251),F251&gt;=0,COUNTIFS(Jornada!$A$6:$A$300,A251,Jornada!$B$6:$B$300,B251,Jornada!$N$6:$N$300,"OK")=1),F251,0),0)</f>
        <v>0</v>
      </c>
    </row>
    <row r="252">
      <c r="A252" s="9"/>
      <c r="B252" s="6"/>
      <c r="C252" s="10" t="str">
        <f>IF(B252="","",IFERROR(VLOOKUP(B252,Colaboradores!$A$6:$B$200,2,FALSE),""))</f>
        <v/>
      </c>
      <c r="D252" s="6"/>
      <c r="E252" s="6"/>
      <c r="F252" s="7"/>
      <c r="G252" s="10" t="str">
        <f>IF(D252="","",IFERROR(VLOOKUP(D252,Projetos!$B$6:$F$200,4,FALSE),"N/A"))</f>
        <v/>
      </c>
      <c r="H252" s="13" t="str">
        <f>IF(D252="","",IFERROR(VLOOKUP(D252,Projetos!$B$6:$F$200,5,FALSE),0))</f>
        <v/>
      </c>
      <c r="I252" s="13">
        <f t="shared" si="1"/>
        <v>0</v>
      </c>
      <c r="J252" s="14">
        <f>IFERROR(M252/SUMIFS(Jornada!$I$6:$I$300,Jornada!$A$6:$A$300,A252,Jornada!$B$6:$B$300,B252),0)</f>
        <v>0</v>
      </c>
      <c r="K252" s="10" t="str">
        <f>IF(AND(A252="",B252="",D252="",E252="",F252=""),"",IF(OR(A252="",B252="",D252="",F252=""),"INCOMPLETO",IFERROR(IF(OR(NOT(ISNUMBER(A252)),A252&lt;=0,A252&lt;&gt;INT(A252),COUNTIF(Colaboradores!$A$6:$A$200,B252)&lt;&gt;1,C252="",COUNTIF(Projetos!$B$6:$B$200,D252)&lt;&gt;1,NOT(ISNUMBER(F252)),F252&lt;0,NOT(ISNUMBER(H252)),H252&lt;0),"VERIFICAR",IF(COUNTIFS(Jornada!$A$6:$A$300,A252,Jornada!$B$6:$B$300,B252,Jornada!$N$6:$N$300,"OK")&lt;&gt;1,"SEM JORNADA",IF(SUMIFS($M$6:$M$400,$A$6:$A$400,A252,$B$6:$B$400,B252)&gt;SUMIFS(Jornada!$I$6:$I$300,Jornada!$A$6:$A$300,A252,Jornada!$B$6:$B$300,B252)+Configuracoes!$B$8,"EXCEDE JORNADA",IF(ABS(SUMIFS($M$6:$M$400,$A$6:$A$400,A252,$B$6:$B$400,B252)-SUMIFS(Jornada!$I$6:$I$300,Jornada!$A$6:$A$300,A252,Jornada!$B$6:$B$300,B252))&lt;=Configuracoes!$B$8,"OK","PARCIAL")))),"VERIFICAR")))</f>
        <v/>
      </c>
      <c r="L252" s="6"/>
      <c r="M252" s="15">
        <f>IFERROR(IF(AND(ISNUMBER(A252),A252&gt;0,A252=INT(A252),B252&lt;&gt;"",C252&lt;&gt;"",COUNTIF(Colaboradores!$A$6:$A$200,B252)=1,D252&lt;&gt;"",COUNTIF(Projetos!$B$6:$B$200,D252)=1,ISNUMBER(F252),F252&gt;=0,COUNTIFS(Jornada!$A$6:$A$300,A252,Jornada!$B$6:$B$300,B252,Jornada!$N$6:$N$300,"OK")=1),F252,0),0)</f>
        <v>0</v>
      </c>
    </row>
    <row r="253">
      <c r="A253" s="9"/>
      <c r="B253" s="6"/>
      <c r="C253" s="10" t="str">
        <f>IF(B253="","",IFERROR(VLOOKUP(B253,Colaboradores!$A$6:$B$200,2,FALSE),""))</f>
        <v/>
      </c>
      <c r="D253" s="6"/>
      <c r="E253" s="6"/>
      <c r="F253" s="7"/>
      <c r="G253" s="10" t="str">
        <f>IF(D253="","",IFERROR(VLOOKUP(D253,Projetos!$B$6:$F$200,4,FALSE),"N/A"))</f>
        <v/>
      </c>
      <c r="H253" s="13" t="str">
        <f>IF(D253="","",IFERROR(VLOOKUP(D253,Projetos!$B$6:$F$200,5,FALSE),0))</f>
        <v/>
      </c>
      <c r="I253" s="13">
        <f t="shared" si="1"/>
        <v>0</v>
      </c>
      <c r="J253" s="14">
        <f>IFERROR(M253/SUMIFS(Jornada!$I$6:$I$300,Jornada!$A$6:$A$300,A253,Jornada!$B$6:$B$300,B253),0)</f>
        <v>0</v>
      </c>
      <c r="K253" s="10" t="str">
        <f>IF(AND(A253="",B253="",D253="",E253="",F253=""),"",IF(OR(A253="",B253="",D253="",F253=""),"INCOMPLETO",IFERROR(IF(OR(NOT(ISNUMBER(A253)),A253&lt;=0,A253&lt;&gt;INT(A253),COUNTIF(Colaboradores!$A$6:$A$200,B253)&lt;&gt;1,C253="",COUNTIF(Projetos!$B$6:$B$200,D253)&lt;&gt;1,NOT(ISNUMBER(F253)),F253&lt;0,NOT(ISNUMBER(H253)),H253&lt;0),"VERIFICAR",IF(COUNTIFS(Jornada!$A$6:$A$300,A253,Jornada!$B$6:$B$300,B253,Jornada!$N$6:$N$300,"OK")&lt;&gt;1,"SEM JORNADA",IF(SUMIFS($M$6:$M$400,$A$6:$A$400,A253,$B$6:$B$400,B253)&gt;SUMIFS(Jornada!$I$6:$I$300,Jornada!$A$6:$A$300,A253,Jornada!$B$6:$B$300,B253)+Configuracoes!$B$8,"EXCEDE JORNADA",IF(ABS(SUMIFS($M$6:$M$400,$A$6:$A$400,A253,$B$6:$B$400,B253)-SUMIFS(Jornada!$I$6:$I$300,Jornada!$A$6:$A$300,A253,Jornada!$B$6:$B$300,B253))&lt;=Configuracoes!$B$8,"OK","PARCIAL")))),"VERIFICAR")))</f>
        <v/>
      </c>
      <c r="L253" s="6"/>
      <c r="M253" s="15">
        <f>IFERROR(IF(AND(ISNUMBER(A253),A253&gt;0,A253=INT(A253),B253&lt;&gt;"",C253&lt;&gt;"",COUNTIF(Colaboradores!$A$6:$A$200,B253)=1,D253&lt;&gt;"",COUNTIF(Projetos!$B$6:$B$200,D253)=1,ISNUMBER(F253),F253&gt;=0,COUNTIFS(Jornada!$A$6:$A$300,A253,Jornada!$B$6:$B$300,B253,Jornada!$N$6:$N$300,"OK")=1),F253,0),0)</f>
        <v>0</v>
      </c>
    </row>
    <row r="254">
      <c r="A254" s="9"/>
      <c r="B254" s="6"/>
      <c r="C254" s="10" t="str">
        <f>IF(B254="","",IFERROR(VLOOKUP(B254,Colaboradores!$A$6:$B$200,2,FALSE),""))</f>
        <v/>
      </c>
      <c r="D254" s="6"/>
      <c r="E254" s="6"/>
      <c r="F254" s="7"/>
      <c r="G254" s="10" t="str">
        <f>IF(D254="","",IFERROR(VLOOKUP(D254,Projetos!$B$6:$F$200,4,FALSE),"N/A"))</f>
        <v/>
      </c>
      <c r="H254" s="13" t="str">
        <f>IF(D254="","",IFERROR(VLOOKUP(D254,Projetos!$B$6:$F$200,5,FALSE),0))</f>
        <v/>
      </c>
      <c r="I254" s="13">
        <f t="shared" si="1"/>
        <v>0</v>
      </c>
      <c r="J254" s="14">
        <f>IFERROR(M254/SUMIFS(Jornada!$I$6:$I$300,Jornada!$A$6:$A$300,A254,Jornada!$B$6:$B$300,B254),0)</f>
        <v>0</v>
      </c>
      <c r="K254" s="10" t="str">
        <f>IF(AND(A254="",B254="",D254="",E254="",F254=""),"",IF(OR(A254="",B254="",D254="",F254=""),"INCOMPLETO",IFERROR(IF(OR(NOT(ISNUMBER(A254)),A254&lt;=0,A254&lt;&gt;INT(A254),COUNTIF(Colaboradores!$A$6:$A$200,B254)&lt;&gt;1,C254="",COUNTIF(Projetos!$B$6:$B$200,D254)&lt;&gt;1,NOT(ISNUMBER(F254)),F254&lt;0,NOT(ISNUMBER(H254)),H254&lt;0),"VERIFICAR",IF(COUNTIFS(Jornada!$A$6:$A$300,A254,Jornada!$B$6:$B$300,B254,Jornada!$N$6:$N$300,"OK")&lt;&gt;1,"SEM JORNADA",IF(SUMIFS($M$6:$M$400,$A$6:$A$400,A254,$B$6:$B$400,B254)&gt;SUMIFS(Jornada!$I$6:$I$300,Jornada!$A$6:$A$300,A254,Jornada!$B$6:$B$300,B254)+Configuracoes!$B$8,"EXCEDE JORNADA",IF(ABS(SUMIFS($M$6:$M$400,$A$6:$A$400,A254,$B$6:$B$400,B254)-SUMIFS(Jornada!$I$6:$I$300,Jornada!$A$6:$A$300,A254,Jornada!$B$6:$B$300,B254))&lt;=Configuracoes!$B$8,"OK","PARCIAL")))),"VERIFICAR")))</f>
        <v/>
      </c>
      <c r="L254" s="6"/>
      <c r="M254" s="15">
        <f>IFERROR(IF(AND(ISNUMBER(A254),A254&gt;0,A254=INT(A254),B254&lt;&gt;"",C254&lt;&gt;"",COUNTIF(Colaboradores!$A$6:$A$200,B254)=1,D254&lt;&gt;"",COUNTIF(Projetos!$B$6:$B$200,D254)=1,ISNUMBER(F254),F254&gt;=0,COUNTIFS(Jornada!$A$6:$A$300,A254,Jornada!$B$6:$B$300,B254,Jornada!$N$6:$N$300,"OK")=1),F254,0),0)</f>
        <v>0</v>
      </c>
    </row>
    <row r="255">
      <c r="A255" s="9"/>
      <c r="B255" s="6"/>
      <c r="C255" s="10" t="str">
        <f>IF(B255="","",IFERROR(VLOOKUP(B255,Colaboradores!$A$6:$B$200,2,FALSE),""))</f>
        <v/>
      </c>
      <c r="D255" s="6"/>
      <c r="E255" s="6"/>
      <c r="F255" s="7"/>
      <c r="G255" s="10" t="str">
        <f>IF(D255="","",IFERROR(VLOOKUP(D255,Projetos!$B$6:$F$200,4,FALSE),"N/A"))</f>
        <v/>
      </c>
      <c r="H255" s="13" t="str">
        <f>IF(D255="","",IFERROR(VLOOKUP(D255,Projetos!$B$6:$F$200,5,FALSE),0))</f>
        <v/>
      </c>
      <c r="I255" s="13">
        <f t="shared" si="1"/>
        <v>0</v>
      </c>
      <c r="J255" s="14">
        <f>IFERROR(M255/SUMIFS(Jornada!$I$6:$I$300,Jornada!$A$6:$A$300,A255,Jornada!$B$6:$B$300,B255),0)</f>
        <v>0</v>
      </c>
      <c r="K255" s="10" t="str">
        <f>IF(AND(A255="",B255="",D255="",E255="",F255=""),"",IF(OR(A255="",B255="",D255="",F255=""),"INCOMPLETO",IFERROR(IF(OR(NOT(ISNUMBER(A255)),A255&lt;=0,A255&lt;&gt;INT(A255),COUNTIF(Colaboradores!$A$6:$A$200,B255)&lt;&gt;1,C255="",COUNTIF(Projetos!$B$6:$B$200,D255)&lt;&gt;1,NOT(ISNUMBER(F255)),F255&lt;0,NOT(ISNUMBER(H255)),H255&lt;0),"VERIFICAR",IF(COUNTIFS(Jornada!$A$6:$A$300,A255,Jornada!$B$6:$B$300,B255,Jornada!$N$6:$N$300,"OK")&lt;&gt;1,"SEM JORNADA",IF(SUMIFS($M$6:$M$400,$A$6:$A$400,A255,$B$6:$B$400,B255)&gt;SUMIFS(Jornada!$I$6:$I$300,Jornada!$A$6:$A$300,A255,Jornada!$B$6:$B$300,B255)+Configuracoes!$B$8,"EXCEDE JORNADA",IF(ABS(SUMIFS($M$6:$M$400,$A$6:$A$400,A255,$B$6:$B$400,B255)-SUMIFS(Jornada!$I$6:$I$300,Jornada!$A$6:$A$300,A255,Jornada!$B$6:$B$300,B255))&lt;=Configuracoes!$B$8,"OK","PARCIAL")))),"VERIFICAR")))</f>
        <v/>
      </c>
      <c r="L255" s="6"/>
      <c r="M255" s="15">
        <f>IFERROR(IF(AND(ISNUMBER(A255),A255&gt;0,A255=INT(A255),B255&lt;&gt;"",C255&lt;&gt;"",COUNTIF(Colaboradores!$A$6:$A$200,B255)=1,D255&lt;&gt;"",COUNTIF(Projetos!$B$6:$B$200,D255)=1,ISNUMBER(F255),F255&gt;=0,COUNTIFS(Jornada!$A$6:$A$300,A255,Jornada!$B$6:$B$300,B255,Jornada!$N$6:$N$300,"OK")=1),F255,0),0)</f>
        <v>0</v>
      </c>
    </row>
    <row r="256">
      <c r="A256" s="9"/>
      <c r="B256" s="6"/>
      <c r="C256" s="10" t="str">
        <f>IF(B256="","",IFERROR(VLOOKUP(B256,Colaboradores!$A$6:$B$200,2,FALSE),""))</f>
        <v/>
      </c>
      <c r="D256" s="6"/>
      <c r="E256" s="6"/>
      <c r="F256" s="7"/>
      <c r="G256" s="10" t="str">
        <f>IF(D256="","",IFERROR(VLOOKUP(D256,Projetos!$B$6:$F$200,4,FALSE),"N/A"))</f>
        <v/>
      </c>
      <c r="H256" s="13" t="str">
        <f>IF(D256="","",IFERROR(VLOOKUP(D256,Projetos!$B$6:$F$200,5,FALSE),0))</f>
        <v/>
      </c>
      <c r="I256" s="13">
        <f t="shared" si="1"/>
        <v>0</v>
      </c>
      <c r="J256" s="14">
        <f>IFERROR(M256/SUMIFS(Jornada!$I$6:$I$300,Jornada!$A$6:$A$300,A256,Jornada!$B$6:$B$300,B256),0)</f>
        <v>0</v>
      </c>
      <c r="K256" s="10" t="str">
        <f>IF(AND(A256="",B256="",D256="",E256="",F256=""),"",IF(OR(A256="",B256="",D256="",F256=""),"INCOMPLETO",IFERROR(IF(OR(NOT(ISNUMBER(A256)),A256&lt;=0,A256&lt;&gt;INT(A256),COUNTIF(Colaboradores!$A$6:$A$200,B256)&lt;&gt;1,C256="",COUNTIF(Projetos!$B$6:$B$200,D256)&lt;&gt;1,NOT(ISNUMBER(F256)),F256&lt;0,NOT(ISNUMBER(H256)),H256&lt;0),"VERIFICAR",IF(COUNTIFS(Jornada!$A$6:$A$300,A256,Jornada!$B$6:$B$300,B256,Jornada!$N$6:$N$300,"OK")&lt;&gt;1,"SEM JORNADA",IF(SUMIFS($M$6:$M$400,$A$6:$A$400,A256,$B$6:$B$400,B256)&gt;SUMIFS(Jornada!$I$6:$I$300,Jornada!$A$6:$A$300,A256,Jornada!$B$6:$B$300,B256)+Configuracoes!$B$8,"EXCEDE JORNADA",IF(ABS(SUMIFS($M$6:$M$400,$A$6:$A$400,A256,$B$6:$B$400,B256)-SUMIFS(Jornada!$I$6:$I$300,Jornada!$A$6:$A$300,A256,Jornada!$B$6:$B$300,B256))&lt;=Configuracoes!$B$8,"OK","PARCIAL")))),"VERIFICAR")))</f>
        <v/>
      </c>
      <c r="L256" s="6"/>
      <c r="M256" s="15">
        <f>IFERROR(IF(AND(ISNUMBER(A256),A256&gt;0,A256=INT(A256),B256&lt;&gt;"",C256&lt;&gt;"",COUNTIF(Colaboradores!$A$6:$A$200,B256)=1,D256&lt;&gt;"",COUNTIF(Projetos!$B$6:$B$200,D256)=1,ISNUMBER(F256),F256&gt;=0,COUNTIFS(Jornada!$A$6:$A$300,A256,Jornada!$B$6:$B$300,B256,Jornada!$N$6:$N$300,"OK")=1),F256,0),0)</f>
        <v>0</v>
      </c>
    </row>
    <row r="257">
      <c r="A257" s="9"/>
      <c r="B257" s="6"/>
      <c r="C257" s="10" t="str">
        <f>IF(B257="","",IFERROR(VLOOKUP(B257,Colaboradores!$A$6:$B$200,2,FALSE),""))</f>
        <v/>
      </c>
      <c r="D257" s="6"/>
      <c r="E257" s="6"/>
      <c r="F257" s="7"/>
      <c r="G257" s="10" t="str">
        <f>IF(D257="","",IFERROR(VLOOKUP(D257,Projetos!$B$6:$F$200,4,FALSE),"N/A"))</f>
        <v/>
      </c>
      <c r="H257" s="13" t="str">
        <f>IF(D257="","",IFERROR(VLOOKUP(D257,Projetos!$B$6:$F$200,5,FALSE),0))</f>
        <v/>
      </c>
      <c r="I257" s="13">
        <f t="shared" si="1"/>
        <v>0</v>
      </c>
      <c r="J257" s="14">
        <f>IFERROR(M257/SUMIFS(Jornada!$I$6:$I$300,Jornada!$A$6:$A$300,A257,Jornada!$B$6:$B$300,B257),0)</f>
        <v>0</v>
      </c>
      <c r="K257" s="10" t="str">
        <f>IF(AND(A257="",B257="",D257="",E257="",F257=""),"",IF(OR(A257="",B257="",D257="",F257=""),"INCOMPLETO",IFERROR(IF(OR(NOT(ISNUMBER(A257)),A257&lt;=0,A257&lt;&gt;INT(A257),COUNTIF(Colaboradores!$A$6:$A$200,B257)&lt;&gt;1,C257="",COUNTIF(Projetos!$B$6:$B$200,D257)&lt;&gt;1,NOT(ISNUMBER(F257)),F257&lt;0,NOT(ISNUMBER(H257)),H257&lt;0),"VERIFICAR",IF(COUNTIFS(Jornada!$A$6:$A$300,A257,Jornada!$B$6:$B$300,B257,Jornada!$N$6:$N$300,"OK")&lt;&gt;1,"SEM JORNADA",IF(SUMIFS($M$6:$M$400,$A$6:$A$400,A257,$B$6:$B$400,B257)&gt;SUMIFS(Jornada!$I$6:$I$300,Jornada!$A$6:$A$300,A257,Jornada!$B$6:$B$300,B257)+Configuracoes!$B$8,"EXCEDE JORNADA",IF(ABS(SUMIFS($M$6:$M$400,$A$6:$A$400,A257,$B$6:$B$400,B257)-SUMIFS(Jornada!$I$6:$I$300,Jornada!$A$6:$A$300,A257,Jornada!$B$6:$B$300,B257))&lt;=Configuracoes!$B$8,"OK","PARCIAL")))),"VERIFICAR")))</f>
        <v/>
      </c>
      <c r="L257" s="6"/>
      <c r="M257" s="15">
        <f>IFERROR(IF(AND(ISNUMBER(A257),A257&gt;0,A257=INT(A257),B257&lt;&gt;"",C257&lt;&gt;"",COUNTIF(Colaboradores!$A$6:$A$200,B257)=1,D257&lt;&gt;"",COUNTIF(Projetos!$B$6:$B$200,D257)=1,ISNUMBER(F257),F257&gt;=0,COUNTIFS(Jornada!$A$6:$A$300,A257,Jornada!$B$6:$B$300,B257,Jornada!$N$6:$N$300,"OK")=1),F257,0),0)</f>
        <v>0</v>
      </c>
    </row>
    <row r="258">
      <c r="A258" s="9"/>
      <c r="B258" s="6"/>
      <c r="C258" s="10" t="str">
        <f>IF(B258="","",IFERROR(VLOOKUP(B258,Colaboradores!$A$6:$B$200,2,FALSE),""))</f>
        <v/>
      </c>
      <c r="D258" s="6"/>
      <c r="E258" s="6"/>
      <c r="F258" s="7"/>
      <c r="G258" s="10" t="str">
        <f>IF(D258="","",IFERROR(VLOOKUP(D258,Projetos!$B$6:$F$200,4,FALSE),"N/A"))</f>
        <v/>
      </c>
      <c r="H258" s="13" t="str">
        <f>IF(D258="","",IFERROR(VLOOKUP(D258,Projetos!$B$6:$F$200,5,FALSE),0))</f>
        <v/>
      </c>
      <c r="I258" s="13">
        <f t="shared" si="1"/>
        <v>0</v>
      </c>
      <c r="J258" s="14">
        <f>IFERROR(M258/SUMIFS(Jornada!$I$6:$I$300,Jornada!$A$6:$A$300,A258,Jornada!$B$6:$B$300,B258),0)</f>
        <v>0</v>
      </c>
      <c r="K258" s="10" t="str">
        <f>IF(AND(A258="",B258="",D258="",E258="",F258=""),"",IF(OR(A258="",B258="",D258="",F258=""),"INCOMPLETO",IFERROR(IF(OR(NOT(ISNUMBER(A258)),A258&lt;=0,A258&lt;&gt;INT(A258),COUNTIF(Colaboradores!$A$6:$A$200,B258)&lt;&gt;1,C258="",COUNTIF(Projetos!$B$6:$B$200,D258)&lt;&gt;1,NOT(ISNUMBER(F258)),F258&lt;0,NOT(ISNUMBER(H258)),H258&lt;0),"VERIFICAR",IF(COUNTIFS(Jornada!$A$6:$A$300,A258,Jornada!$B$6:$B$300,B258,Jornada!$N$6:$N$300,"OK")&lt;&gt;1,"SEM JORNADA",IF(SUMIFS($M$6:$M$400,$A$6:$A$400,A258,$B$6:$B$400,B258)&gt;SUMIFS(Jornada!$I$6:$I$300,Jornada!$A$6:$A$300,A258,Jornada!$B$6:$B$300,B258)+Configuracoes!$B$8,"EXCEDE JORNADA",IF(ABS(SUMIFS($M$6:$M$400,$A$6:$A$400,A258,$B$6:$B$400,B258)-SUMIFS(Jornada!$I$6:$I$300,Jornada!$A$6:$A$300,A258,Jornada!$B$6:$B$300,B258))&lt;=Configuracoes!$B$8,"OK","PARCIAL")))),"VERIFICAR")))</f>
        <v/>
      </c>
      <c r="L258" s="6"/>
      <c r="M258" s="15">
        <f>IFERROR(IF(AND(ISNUMBER(A258),A258&gt;0,A258=INT(A258),B258&lt;&gt;"",C258&lt;&gt;"",COUNTIF(Colaboradores!$A$6:$A$200,B258)=1,D258&lt;&gt;"",COUNTIF(Projetos!$B$6:$B$200,D258)=1,ISNUMBER(F258),F258&gt;=0,COUNTIFS(Jornada!$A$6:$A$300,A258,Jornada!$B$6:$B$300,B258,Jornada!$N$6:$N$300,"OK")=1),F258,0),0)</f>
        <v>0</v>
      </c>
    </row>
    <row r="259">
      <c r="A259" s="9"/>
      <c r="B259" s="6"/>
      <c r="C259" s="10" t="str">
        <f>IF(B259="","",IFERROR(VLOOKUP(B259,Colaboradores!$A$6:$B$200,2,FALSE),""))</f>
        <v/>
      </c>
      <c r="D259" s="6"/>
      <c r="E259" s="6"/>
      <c r="F259" s="7"/>
      <c r="G259" s="10" t="str">
        <f>IF(D259="","",IFERROR(VLOOKUP(D259,Projetos!$B$6:$F$200,4,FALSE),"N/A"))</f>
        <v/>
      </c>
      <c r="H259" s="13" t="str">
        <f>IF(D259="","",IFERROR(VLOOKUP(D259,Projetos!$B$6:$F$200,5,FALSE),0))</f>
        <v/>
      </c>
      <c r="I259" s="13">
        <f t="shared" si="1"/>
        <v>0</v>
      </c>
      <c r="J259" s="14">
        <f>IFERROR(M259/SUMIFS(Jornada!$I$6:$I$300,Jornada!$A$6:$A$300,A259,Jornada!$B$6:$B$300,B259),0)</f>
        <v>0</v>
      </c>
      <c r="K259" s="10" t="str">
        <f>IF(AND(A259="",B259="",D259="",E259="",F259=""),"",IF(OR(A259="",B259="",D259="",F259=""),"INCOMPLETO",IFERROR(IF(OR(NOT(ISNUMBER(A259)),A259&lt;=0,A259&lt;&gt;INT(A259),COUNTIF(Colaboradores!$A$6:$A$200,B259)&lt;&gt;1,C259="",COUNTIF(Projetos!$B$6:$B$200,D259)&lt;&gt;1,NOT(ISNUMBER(F259)),F259&lt;0,NOT(ISNUMBER(H259)),H259&lt;0),"VERIFICAR",IF(COUNTIFS(Jornada!$A$6:$A$300,A259,Jornada!$B$6:$B$300,B259,Jornada!$N$6:$N$300,"OK")&lt;&gt;1,"SEM JORNADA",IF(SUMIFS($M$6:$M$400,$A$6:$A$400,A259,$B$6:$B$400,B259)&gt;SUMIFS(Jornada!$I$6:$I$300,Jornada!$A$6:$A$300,A259,Jornada!$B$6:$B$300,B259)+Configuracoes!$B$8,"EXCEDE JORNADA",IF(ABS(SUMIFS($M$6:$M$400,$A$6:$A$400,A259,$B$6:$B$400,B259)-SUMIFS(Jornada!$I$6:$I$300,Jornada!$A$6:$A$300,A259,Jornada!$B$6:$B$300,B259))&lt;=Configuracoes!$B$8,"OK","PARCIAL")))),"VERIFICAR")))</f>
        <v/>
      </c>
      <c r="L259" s="6"/>
      <c r="M259" s="15">
        <f>IFERROR(IF(AND(ISNUMBER(A259),A259&gt;0,A259=INT(A259),B259&lt;&gt;"",C259&lt;&gt;"",COUNTIF(Colaboradores!$A$6:$A$200,B259)=1,D259&lt;&gt;"",COUNTIF(Projetos!$B$6:$B$200,D259)=1,ISNUMBER(F259),F259&gt;=0,COUNTIFS(Jornada!$A$6:$A$300,A259,Jornada!$B$6:$B$300,B259,Jornada!$N$6:$N$300,"OK")=1),F259,0),0)</f>
        <v>0</v>
      </c>
    </row>
    <row r="260">
      <c r="A260" s="9"/>
      <c r="B260" s="6"/>
      <c r="C260" s="10" t="str">
        <f>IF(B260="","",IFERROR(VLOOKUP(B260,Colaboradores!$A$6:$B$200,2,FALSE),""))</f>
        <v/>
      </c>
      <c r="D260" s="6"/>
      <c r="E260" s="6"/>
      <c r="F260" s="7"/>
      <c r="G260" s="10" t="str">
        <f>IF(D260="","",IFERROR(VLOOKUP(D260,Projetos!$B$6:$F$200,4,FALSE),"N/A"))</f>
        <v/>
      </c>
      <c r="H260" s="13" t="str">
        <f>IF(D260="","",IFERROR(VLOOKUP(D260,Projetos!$B$6:$F$200,5,FALSE),0))</f>
        <v/>
      </c>
      <c r="I260" s="13">
        <f t="shared" si="1"/>
        <v>0</v>
      </c>
      <c r="J260" s="14">
        <f>IFERROR(M260/SUMIFS(Jornada!$I$6:$I$300,Jornada!$A$6:$A$300,A260,Jornada!$B$6:$B$300,B260),0)</f>
        <v>0</v>
      </c>
      <c r="K260" s="10" t="str">
        <f>IF(AND(A260="",B260="",D260="",E260="",F260=""),"",IF(OR(A260="",B260="",D260="",F260=""),"INCOMPLETO",IFERROR(IF(OR(NOT(ISNUMBER(A260)),A260&lt;=0,A260&lt;&gt;INT(A260),COUNTIF(Colaboradores!$A$6:$A$200,B260)&lt;&gt;1,C260="",COUNTIF(Projetos!$B$6:$B$200,D260)&lt;&gt;1,NOT(ISNUMBER(F260)),F260&lt;0,NOT(ISNUMBER(H260)),H260&lt;0),"VERIFICAR",IF(COUNTIFS(Jornada!$A$6:$A$300,A260,Jornada!$B$6:$B$300,B260,Jornada!$N$6:$N$300,"OK")&lt;&gt;1,"SEM JORNADA",IF(SUMIFS($M$6:$M$400,$A$6:$A$400,A260,$B$6:$B$400,B260)&gt;SUMIFS(Jornada!$I$6:$I$300,Jornada!$A$6:$A$300,A260,Jornada!$B$6:$B$300,B260)+Configuracoes!$B$8,"EXCEDE JORNADA",IF(ABS(SUMIFS($M$6:$M$400,$A$6:$A$400,A260,$B$6:$B$400,B260)-SUMIFS(Jornada!$I$6:$I$300,Jornada!$A$6:$A$300,A260,Jornada!$B$6:$B$300,B260))&lt;=Configuracoes!$B$8,"OK","PARCIAL")))),"VERIFICAR")))</f>
        <v/>
      </c>
      <c r="L260" s="6"/>
      <c r="M260" s="15">
        <f>IFERROR(IF(AND(ISNUMBER(A260),A260&gt;0,A260=INT(A260),B260&lt;&gt;"",C260&lt;&gt;"",COUNTIF(Colaboradores!$A$6:$A$200,B260)=1,D260&lt;&gt;"",COUNTIF(Projetos!$B$6:$B$200,D260)=1,ISNUMBER(F260),F260&gt;=0,COUNTIFS(Jornada!$A$6:$A$300,A260,Jornada!$B$6:$B$300,B260,Jornada!$N$6:$N$300,"OK")=1),F260,0),0)</f>
        <v>0</v>
      </c>
    </row>
    <row r="261">
      <c r="A261" s="9"/>
      <c r="B261" s="6"/>
      <c r="C261" s="10" t="str">
        <f>IF(B261="","",IFERROR(VLOOKUP(B261,Colaboradores!$A$6:$B$200,2,FALSE),""))</f>
        <v/>
      </c>
      <c r="D261" s="6"/>
      <c r="E261" s="6"/>
      <c r="F261" s="7"/>
      <c r="G261" s="10" t="str">
        <f>IF(D261="","",IFERROR(VLOOKUP(D261,Projetos!$B$6:$F$200,4,FALSE),"N/A"))</f>
        <v/>
      </c>
      <c r="H261" s="13" t="str">
        <f>IF(D261="","",IFERROR(VLOOKUP(D261,Projetos!$B$6:$F$200,5,FALSE),0))</f>
        <v/>
      </c>
      <c r="I261" s="13">
        <f t="shared" si="1"/>
        <v>0</v>
      </c>
      <c r="J261" s="14">
        <f>IFERROR(M261/SUMIFS(Jornada!$I$6:$I$300,Jornada!$A$6:$A$300,A261,Jornada!$B$6:$B$300,B261),0)</f>
        <v>0</v>
      </c>
      <c r="K261" s="10" t="str">
        <f>IF(AND(A261="",B261="",D261="",E261="",F261=""),"",IF(OR(A261="",B261="",D261="",F261=""),"INCOMPLETO",IFERROR(IF(OR(NOT(ISNUMBER(A261)),A261&lt;=0,A261&lt;&gt;INT(A261),COUNTIF(Colaboradores!$A$6:$A$200,B261)&lt;&gt;1,C261="",COUNTIF(Projetos!$B$6:$B$200,D261)&lt;&gt;1,NOT(ISNUMBER(F261)),F261&lt;0,NOT(ISNUMBER(H261)),H261&lt;0),"VERIFICAR",IF(COUNTIFS(Jornada!$A$6:$A$300,A261,Jornada!$B$6:$B$300,B261,Jornada!$N$6:$N$300,"OK")&lt;&gt;1,"SEM JORNADA",IF(SUMIFS($M$6:$M$400,$A$6:$A$400,A261,$B$6:$B$400,B261)&gt;SUMIFS(Jornada!$I$6:$I$300,Jornada!$A$6:$A$300,A261,Jornada!$B$6:$B$300,B261)+Configuracoes!$B$8,"EXCEDE JORNADA",IF(ABS(SUMIFS($M$6:$M$400,$A$6:$A$400,A261,$B$6:$B$400,B261)-SUMIFS(Jornada!$I$6:$I$300,Jornada!$A$6:$A$300,A261,Jornada!$B$6:$B$300,B261))&lt;=Configuracoes!$B$8,"OK","PARCIAL")))),"VERIFICAR")))</f>
        <v/>
      </c>
      <c r="L261" s="6"/>
      <c r="M261" s="15">
        <f>IFERROR(IF(AND(ISNUMBER(A261),A261&gt;0,A261=INT(A261),B261&lt;&gt;"",C261&lt;&gt;"",COUNTIF(Colaboradores!$A$6:$A$200,B261)=1,D261&lt;&gt;"",COUNTIF(Projetos!$B$6:$B$200,D261)=1,ISNUMBER(F261),F261&gt;=0,COUNTIFS(Jornada!$A$6:$A$300,A261,Jornada!$B$6:$B$300,B261,Jornada!$N$6:$N$300,"OK")=1),F261,0),0)</f>
        <v>0</v>
      </c>
    </row>
    <row r="262">
      <c r="A262" s="9"/>
      <c r="B262" s="6"/>
      <c r="C262" s="10" t="str">
        <f>IF(B262="","",IFERROR(VLOOKUP(B262,Colaboradores!$A$6:$B$200,2,FALSE),""))</f>
        <v/>
      </c>
      <c r="D262" s="6"/>
      <c r="E262" s="6"/>
      <c r="F262" s="7"/>
      <c r="G262" s="10" t="str">
        <f>IF(D262="","",IFERROR(VLOOKUP(D262,Projetos!$B$6:$F$200,4,FALSE),"N/A"))</f>
        <v/>
      </c>
      <c r="H262" s="13" t="str">
        <f>IF(D262="","",IFERROR(VLOOKUP(D262,Projetos!$B$6:$F$200,5,FALSE),0))</f>
        <v/>
      </c>
      <c r="I262" s="13">
        <f t="shared" si="1"/>
        <v>0</v>
      </c>
      <c r="J262" s="14">
        <f>IFERROR(M262/SUMIFS(Jornada!$I$6:$I$300,Jornada!$A$6:$A$300,A262,Jornada!$B$6:$B$300,B262),0)</f>
        <v>0</v>
      </c>
      <c r="K262" s="10" t="str">
        <f>IF(AND(A262="",B262="",D262="",E262="",F262=""),"",IF(OR(A262="",B262="",D262="",F262=""),"INCOMPLETO",IFERROR(IF(OR(NOT(ISNUMBER(A262)),A262&lt;=0,A262&lt;&gt;INT(A262),COUNTIF(Colaboradores!$A$6:$A$200,B262)&lt;&gt;1,C262="",COUNTIF(Projetos!$B$6:$B$200,D262)&lt;&gt;1,NOT(ISNUMBER(F262)),F262&lt;0,NOT(ISNUMBER(H262)),H262&lt;0),"VERIFICAR",IF(COUNTIFS(Jornada!$A$6:$A$300,A262,Jornada!$B$6:$B$300,B262,Jornada!$N$6:$N$300,"OK")&lt;&gt;1,"SEM JORNADA",IF(SUMIFS($M$6:$M$400,$A$6:$A$400,A262,$B$6:$B$400,B262)&gt;SUMIFS(Jornada!$I$6:$I$300,Jornada!$A$6:$A$300,A262,Jornada!$B$6:$B$300,B262)+Configuracoes!$B$8,"EXCEDE JORNADA",IF(ABS(SUMIFS($M$6:$M$400,$A$6:$A$400,A262,$B$6:$B$400,B262)-SUMIFS(Jornada!$I$6:$I$300,Jornada!$A$6:$A$300,A262,Jornada!$B$6:$B$300,B262))&lt;=Configuracoes!$B$8,"OK","PARCIAL")))),"VERIFICAR")))</f>
        <v/>
      </c>
      <c r="L262" s="6"/>
      <c r="M262" s="15">
        <f>IFERROR(IF(AND(ISNUMBER(A262),A262&gt;0,A262=INT(A262),B262&lt;&gt;"",C262&lt;&gt;"",COUNTIF(Colaboradores!$A$6:$A$200,B262)=1,D262&lt;&gt;"",COUNTIF(Projetos!$B$6:$B$200,D262)=1,ISNUMBER(F262),F262&gt;=0,COUNTIFS(Jornada!$A$6:$A$300,A262,Jornada!$B$6:$B$300,B262,Jornada!$N$6:$N$300,"OK")=1),F262,0),0)</f>
        <v>0</v>
      </c>
    </row>
    <row r="263">
      <c r="A263" s="9"/>
      <c r="B263" s="6"/>
      <c r="C263" s="10" t="str">
        <f>IF(B263="","",IFERROR(VLOOKUP(B263,Colaboradores!$A$6:$B$200,2,FALSE),""))</f>
        <v/>
      </c>
      <c r="D263" s="6"/>
      <c r="E263" s="6"/>
      <c r="F263" s="7"/>
      <c r="G263" s="10" t="str">
        <f>IF(D263="","",IFERROR(VLOOKUP(D263,Projetos!$B$6:$F$200,4,FALSE),"N/A"))</f>
        <v/>
      </c>
      <c r="H263" s="13" t="str">
        <f>IF(D263="","",IFERROR(VLOOKUP(D263,Projetos!$B$6:$F$200,5,FALSE),0))</f>
        <v/>
      </c>
      <c r="I263" s="13">
        <f t="shared" si="1"/>
        <v>0</v>
      </c>
      <c r="J263" s="14">
        <f>IFERROR(M263/SUMIFS(Jornada!$I$6:$I$300,Jornada!$A$6:$A$300,A263,Jornada!$B$6:$B$300,B263),0)</f>
        <v>0</v>
      </c>
      <c r="K263" s="10" t="str">
        <f>IF(AND(A263="",B263="",D263="",E263="",F263=""),"",IF(OR(A263="",B263="",D263="",F263=""),"INCOMPLETO",IFERROR(IF(OR(NOT(ISNUMBER(A263)),A263&lt;=0,A263&lt;&gt;INT(A263),COUNTIF(Colaboradores!$A$6:$A$200,B263)&lt;&gt;1,C263="",COUNTIF(Projetos!$B$6:$B$200,D263)&lt;&gt;1,NOT(ISNUMBER(F263)),F263&lt;0,NOT(ISNUMBER(H263)),H263&lt;0),"VERIFICAR",IF(COUNTIFS(Jornada!$A$6:$A$300,A263,Jornada!$B$6:$B$300,B263,Jornada!$N$6:$N$300,"OK")&lt;&gt;1,"SEM JORNADA",IF(SUMIFS($M$6:$M$400,$A$6:$A$400,A263,$B$6:$B$400,B263)&gt;SUMIFS(Jornada!$I$6:$I$300,Jornada!$A$6:$A$300,A263,Jornada!$B$6:$B$300,B263)+Configuracoes!$B$8,"EXCEDE JORNADA",IF(ABS(SUMIFS($M$6:$M$400,$A$6:$A$400,A263,$B$6:$B$400,B263)-SUMIFS(Jornada!$I$6:$I$300,Jornada!$A$6:$A$300,A263,Jornada!$B$6:$B$300,B263))&lt;=Configuracoes!$B$8,"OK","PARCIAL")))),"VERIFICAR")))</f>
        <v/>
      </c>
      <c r="L263" s="6"/>
      <c r="M263" s="15">
        <f>IFERROR(IF(AND(ISNUMBER(A263),A263&gt;0,A263=INT(A263),B263&lt;&gt;"",C263&lt;&gt;"",COUNTIF(Colaboradores!$A$6:$A$200,B263)=1,D263&lt;&gt;"",COUNTIF(Projetos!$B$6:$B$200,D263)=1,ISNUMBER(F263),F263&gt;=0,COUNTIFS(Jornada!$A$6:$A$300,A263,Jornada!$B$6:$B$300,B263,Jornada!$N$6:$N$300,"OK")=1),F263,0),0)</f>
        <v>0</v>
      </c>
    </row>
    <row r="264">
      <c r="A264" s="9"/>
      <c r="B264" s="6"/>
      <c r="C264" s="10" t="str">
        <f>IF(B264="","",IFERROR(VLOOKUP(B264,Colaboradores!$A$6:$B$200,2,FALSE),""))</f>
        <v/>
      </c>
      <c r="D264" s="6"/>
      <c r="E264" s="6"/>
      <c r="F264" s="7"/>
      <c r="G264" s="10" t="str">
        <f>IF(D264="","",IFERROR(VLOOKUP(D264,Projetos!$B$6:$F$200,4,FALSE),"N/A"))</f>
        <v/>
      </c>
      <c r="H264" s="13" t="str">
        <f>IF(D264="","",IFERROR(VLOOKUP(D264,Projetos!$B$6:$F$200,5,FALSE),0))</f>
        <v/>
      </c>
      <c r="I264" s="13">
        <f t="shared" si="1"/>
        <v>0</v>
      </c>
      <c r="J264" s="14">
        <f>IFERROR(M264/SUMIFS(Jornada!$I$6:$I$300,Jornada!$A$6:$A$300,A264,Jornada!$B$6:$B$300,B264),0)</f>
        <v>0</v>
      </c>
      <c r="K264" s="10" t="str">
        <f>IF(AND(A264="",B264="",D264="",E264="",F264=""),"",IF(OR(A264="",B264="",D264="",F264=""),"INCOMPLETO",IFERROR(IF(OR(NOT(ISNUMBER(A264)),A264&lt;=0,A264&lt;&gt;INT(A264),COUNTIF(Colaboradores!$A$6:$A$200,B264)&lt;&gt;1,C264="",COUNTIF(Projetos!$B$6:$B$200,D264)&lt;&gt;1,NOT(ISNUMBER(F264)),F264&lt;0,NOT(ISNUMBER(H264)),H264&lt;0),"VERIFICAR",IF(COUNTIFS(Jornada!$A$6:$A$300,A264,Jornada!$B$6:$B$300,B264,Jornada!$N$6:$N$300,"OK")&lt;&gt;1,"SEM JORNADA",IF(SUMIFS($M$6:$M$400,$A$6:$A$400,A264,$B$6:$B$400,B264)&gt;SUMIFS(Jornada!$I$6:$I$300,Jornada!$A$6:$A$300,A264,Jornada!$B$6:$B$300,B264)+Configuracoes!$B$8,"EXCEDE JORNADA",IF(ABS(SUMIFS($M$6:$M$400,$A$6:$A$400,A264,$B$6:$B$400,B264)-SUMIFS(Jornada!$I$6:$I$300,Jornada!$A$6:$A$300,A264,Jornada!$B$6:$B$300,B264))&lt;=Configuracoes!$B$8,"OK","PARCIAL")))),"VERIFICAR")))</f>
        <v/>
      </c>
      <c r="L264" s="6"/>
      <c r="M264" s="15">
        <f>IFERROR(IF(AND(ISNUMBER(A264),A264&gt;0,A264=INT(A264),B264&lt;&gt;"",C264&lt;&gt;"",COUNTIF(Colaboradores!$A$6:$A$200,B264)=1,D264&lt;&gt;"",COUNTIF(Projetos!$B$6:$B$200,D264)=1,ISNUMBER(F264),F264&gt;=0,COUNTIFS(Jornada!$A$6:$A$300,A264,Jornada!$B$6:$B$300,B264,Jornada!$N$6:$N$300,"OK")=1),F264,0),0)</f>
        <v>0</v>
      </c>
    </row>
    <row r="265">
      <c r="A265" s="9"/>
      <c r="B265" s="6"/>
      <c r="C265" s="10" t="str">
        <f>IF(B265="","",IFERROR(VLOOKUP(B265,Colaboradores!$A$6:$B$200,2,FALSE),""))</f>
        <v/>
      </c>
      <c r="D265" s="6"/>
      <c r="E265" s="6"/>
      <c r="F265" s="7"/>
      <c r="G265" s="10" t="str">
        <f>IF(D265="","",IFERROR(VLOOKUP(D265,Projetos!$B$6:$F$200,4,FALSE),"N/A"))</f>
        <v/>
      </c>
      <c r="H265" s="13" t="str">
        <f>IF(D265="","",IFERROR(VLOOKUP(D265,Projetos!$B$6:$F$200,5,FALSE),0))</f>
        <v/>
      </c>
      <c r="I265" s="13">
        <f t="shared" si="1"/>
        <v>0</v>
      </c>
      <c r="J265" s="14">
        <f>IFERROR(M265/SUMIFS(Jornada!$I$6:$I$300,Jornada!$A$6:$A$300,A265,Jornada!$B$6:$B$300,B265),0)</f>
        <v>0</v>
      </c>
      <c r="K265" s="10" t="str">
        <f>IF(AND(A265="",B265="",D265="",E265="",F265=""),"",IF(OR(A265="",B265="",D265="",F265=""),"INCOMPLETO",IFERROR(IF(OR(NOT(ISNUMBER(A265)),A265&lt;=0,A265&lt;&gt;INT(A265),COUNTIF(Colaboradores!$A$6:$A$200,B265)&lt;&gt;1,C265="",COUNTIF(Projetos!$B$6:$B$200,D265)&lt;&gt;1,NOT(ISNUMBER(F265)),F265&lt;0,NOT(ISNUMBER(H265)),H265&lt;0),"VERIFICAR",IF(COUNTIFS(Jornada!$A$6:$A$300,A265,Jornada!$B$6:$B$300,B265,Jornada!$N$6:$N$300,"OK")&lt;&gt;1,"SEM JORNADA",IF(SUMIFS($M$6:$M$400,$A$6:$A$400,A265,$B$6:$B$400,B265)&gt;SUMIFS(Jornada!$I$6:$I$300,Jornada!$A$6:$A$300,A265,Jornada!$B$6:$B$300,B265)+Configuracoes!$B$8,"EXCEDE JORNADA",IF(ABS(SUMIFS($M$6:$M$400,$A$6:$A$400,A265,$B$6:$B$400,B265)-SUMIFS(Jornada!$I$6:$I$300,Jornada!$A$6:$A$300,A265,Jornada!$B$6:$B$300,B265))&lt;=Configuracoes!$B$8,"OK","PARCIAL")))),"VERIFICAR")))</f>
        <v/>
      </c>
      <c r="L265" s="6"/>
      <c r="M265" s="15">
        <f>IFERROR(IF(AND(ISNUMBER(A265),A265&gt;0,A265=INT(A265),B265&lt;&gt;"",C265&lt;&gt;"",COUNTIF(Colaboradores!$A$6:$A$200,B265)=1,D265&lt;&gt;"",COUNTIF(Projetos!$B$6:$B$200,D265)=1,ISNUMBER(F265),F265&gt;=0,COUNTIFS(Jornada!$A$6:$A$300,A265,Jornada!$B$6:$B$300,B265,Jornada!$N$6:$N$300,"OK")=1),F265,0),0)</f>
        <v>0</v>
      </c>
    </row>
    <row r="266">
      <c r="A266" s="9"/>
      <c r="B266" s="6"/>
      <c r="C266" s="10" t="str">
        <f>IF(B266="","",IFERROR(VLOOKUP(B266,Colaboradores!$A$6:$B$200,2,FALSE),""))</f>
        <v/>
      </c>
      <c r="D266" s="6"/>
      <c r="E266" s="6"/>
      <c r="F266" s="7"/>
      <c r="G266" s="10" t="str">
        <f>IF(D266="","",IFERROR(VLOOKUP(D266,Projetos!$B$6:$F$200,4,FALSE),"N/A"))</f>
        <v/>
      </c>
      <c r="H266" s="13" t="str">
        <f>IF(D266="","",IFERROR(VLOOKUP(D266,Projetos!$B$6:$F$200,5,FALSE),0))</f>
        <v/>
      </c>
      <c r="I266" s="13">
        <f t="shared" si="1"/>
        <v>0</v>
      </c>
      <c r="J266" s="14">
        <f>IFERROR(M266/SUMIFS(Jornada!$I$6:$I$300,Jornada!$A$6:$A$300,A266,Jornada!$B$6:$B$300,B266),0)</f>
        <v>0</v>
      </c>
      <c r="K266" s="10" t="str">
        <f>IF(AND(A266="",B266="",D266="",E266="",F266=""),"",IF(OR(A266="",B266="",D266="",F266=""),"INCOMPLETO",IFERROR(IF(OR(NOT(ISNUMBER(A266)),A266&lt;=0,A266&lt;&gt;INT(A266),COUNTIF(Colaboradores!$A$6:$A$200,B266)&lt;&gt;1,C266="",COUNTIF(Projetos!$B$6:$B$200,D266)&lt;&gt;1,NOT(ISNUMBER(F266)),F266&lt;0,NOT(ISNUMBER(H266)),H266&lt;0),"VERIFICAR",IF(COUNTIFS(Jornada!$A$6:$A$300,A266,Jornada!$B$6:$B$300,B266,Jornada!$N$6:$N$300,"OK")&lt;&gt;1,"SEM JORNADA",IF(SUMIFS($M$6:$M$400,$A$6:$A$400,A266,$B$6:$B$400,B266)&gt;SUMIFS(Jornada!$I$6:$I$300,Jornada!$A$6:$A$300,A266,Jornada!$B$6:$B$300,B266)+Configuracoes!$B$8,"EXCEDE JORNADA",IF(ABS(SUMIFS($M$6:$M$400,$A$6:$A$400,A266,$B$6:$B$400,B266)-SUMIFS(Jornada!$I$6:$I$300,Jornada!$A$6:$A$300,A266,Jornada!$B$6:$B$300,B266))&lt;=Configuracoes!$B$8,"OK","PARCIAL")))),"VERIFICAR")))</f>
        <v/>
      </c>
      <c r="L266" s="6"/>
      <c r="M266" s="15">
        <f>IFERROR(IF(AND(ISNUMBER(A266),A266&gt;0,A266=INT(A266),B266&lt;&gt;"",C266&lt;&gt;"",COUNTIF(Colaboradores!$A$6:$A$200,B266)=1,D266&lt;&gt;"",COUNTIF(Projetos!$B$6:$B$200,D266)=1,ISNUMBER(F266),F266&gt;=0,COUNTIFS(Jornada!$A$6:$A$300,A266,Jornada!$B$6:$B$300,B266,Jornada!$N$6:$N$300,"OK")=1),F266,0),0)</f>
        <v>0</v>
      </c>
    </row>
    <row r="267">
      <c r="A267" s="9"/>
      <c r="B267" s="6"/>
      <c r="C267" s="10" t="str">
        <f>IF(B267="","",IFERROR(VLOOKUP(B267,Colaboradores!$A$6:$B$200,2,FALSE),""))</f>
        <v/>
      </c>
      <c r="D267" s="6"/>
      <c r="E267" s="6"/>
      <c r="F267" s="7"/>
      <c r="G267" s="10" t="str">
        <f>IF(D267="","",IFERROR(VLOOKUP(D267,Projetos!$B$6:$F$200,4,FALSE),"N/A"))</f>
        <v/>
      </c>
      <c r="H267" s="13" t="str">
        <f>IF(D267="","",IFERROR(VLOOKUP(D267,Projetos!$B$6:$F$200,5,FALSE),0))</f>
        <v/>
      </c>
      <c r="I267" s="13">
        <f t="shared" si="1"/>
        <v>0</v>
      </c>
      <c r="J267" s="14">
        <f>IFERROR(M267/SUMIFS(Jornada!$I$6:$I$300,Jornada!$A$6:$A$300,A267,Jornada!$B$6:$B$300,B267),0)</f>
        <v>0</v>
      </c>
      <c r="K267" s="10" t="str">
        <f>IF(AND(A267="",B267="",D267="",E267="",F267=""),"",IF(OR(A267="",B267="",D267="",F267=""),"INCOMPLETO",IFERROR(IF(OR(NOT(ISNUMBER(A267)),A267&lt;=0,A267&lt;&gt;INT(A267),COUNTIF(Colaboradores!$A$6:$A$200,B267)&lt;&gt;1,C267="",COUNTIF(Projetos!$B$6:$B$200,D267)&lt;&gt;1,NOT(ISNUMBER(F267)),F267&lt;0,NOT(ISNUMBER(H267)),H267&lt;0),"VERIFICAR",IF(COUNTIFS(Jornada!$A$6:$A$300,A267,Jornada!$B$6:$B$300,B267,Jornada!$N$6:$N$300,"OK")&lt;&gt;1,"SEM JORNADA",IF(SUMIFS($M$6:$M$400,$A$6:$A$400,A267,$B$6:$B$400,B267)&gt;SUMIFS(Jornada!$I$6:$I$300,Jornada!$A$6:$A$300,A267,Jornada!$B$6:$B$300,B267)+Configuracoes!$B$8,"EXCEDE JORNADA",IF(ABS(SUMIFS($M$6:$M$400,$A$6:$A$400,A267,$B$6:$B$400,B267)-SUMIFS(Jornada!$I$6:$I$300,Jornada!$A$6:$A$300,A267,Jornada!$B$6:$B$300,B267))&lt;=Configuracoes!$B$8,"OK","PARCIAL")))),"VERIFICAR")))</f>
        <v/>
      </c>
      <c r="L267" s="6"/>
      <c r="M267" s="15">
        <f>IFERROR(IF(AND(ISNUMBER(A267),A267&gt;0,A267=INT(A267),B267&lt;&gt;"",C267&lt;&gt;"",COUNTIF(Colaboradores!$A$6:$A$200,B267)=1,D267&lt;&gt;"",COUNTIF(Projetos!$B$6:$B$200,D267)=1,ISNUMBER(F267),F267&gt;=0,COUNTIFS(Jornada!$A$6:$A$300,A267,Jornada!$B$6:$B$300,B267,Jornada!$N$6:$N$300,"OK")=1),F267,0),0)</f>
        <v>0</v>
      </c>
    </row>
    <row r="268">
      <c r="A268" s="9"/>
      <c r="B268" s="6"/>
      <c r="C268" s="10" t="str">
        <f>IF(B268="","",IFERROR(VLOOKUP(B268,Colaboradores!$A$6:$B$200,2,FALSE),""))</f>
        <v/>
      </c>
      <c r="D268" s="6"/>
      <c r="E268" s="6"/>
      <c r="F268" s="7"/>
      <c r="G268" s="10" t="str">
        <f>IF(D268="","",IFERROR(VLOOKUP(D268,Projetos!$B$6:$F$200,4,FALSE),"N/A"))</f>
        <v/>
      </c>
      <c r="H268" s="13" t="str">
        <f>IF(D268="","",IFERROR(VLOOKUP(D268,Projetos!$B$6:$F$200,5,FALSE),0))</f>
        <v/>
      </c>
      <c r="I268" s="13">
        <f t="shared" si="1"/>
        <v>0</v>
      </c>
      <c r="J268" s="14">
        <f>IFERROR(M268/SUMIFS(Jornada!$I$6:$I$300,Jornada!$A$6:$A$300,A268,Jornada!$B$6:$B$300,B268),0)</f>
        <v>0</v>
      </c>
      <c r="K268" s="10" t="str">
        <f>IF(AND(A268="",B268="",D268="",E268="",F268=""),"",IF(OR(A268="",B268="",D268="",F268=""),"INCOMPLETO",IFERROR(IF(OR(NOT(ISNUMBER(A268)),A268&lt;=0,A268&lt;&gt;INT(A268),COUNTIF(Colaboradores!$A$6:$A$200,B268)&lt;&gt;1,C268="",COUNTIF(Projetos!$B$6:$B$200,D268)&lt;&gt;1,NOT(ISNUMBER(F268)),F268&lt;0,NOT(ISNUMBER(H268)),H268&lt;0),"VERIFICAR",IF(COUNTIFS(Jornada!$A$6:$A$300,A268,Jornada!$B$6:$B$300,B268,Jornada!$N$6:$N$300,"OK")&lt;&gt;1,"SEM JORNADA",IF(SUMIFS($M$6:$M$400,$A$6:$A$400,A268,$B$6:$B$400,B268)&gt;SUMIFS(Jornada!$I$6:$I$300,Jornada!$A$6:$A$300,A268,Jornada!$B$6:$B$300,B268)+Configuracoes!$B$8,"EXCEDE JORNADA",IF(ABS(SUMIFS($M$6:$M$400,$A$6:$A$400,A268,$B$6:$B$400,B268)-SUMIFS(Jornada!$I$6:$I$300,Jornada!$A$6:$A$300,A268,Jornada!$B$6:$B$300,B268))&lt;=Configuracoes!$B$8,"OK","PARCIAL")))),"VERIFICAR")))</f>
        <v/>
      </c>
      <c r="L268" s="6"/>
      <c r="M268" s="15">
        <f>IFERROR(IF(AND(ISNUMBER(A268),A268&gt;0,A268=INT(A268),B268&lt;&gt;"",C268&lt;&gt;"",COUNTIF(Colaboradores!$A$6:$A$200,B268)=1,D268&lt;&gt;"",COUNTIF(Projetos!$B$6:$B$200,D268)=1,ISNUMBER(F268),F268&gt;=0,COUNTIFS(Jornada!$A$6:$A$300,A268,Jornada!$B$6:$B$300,B268,Jornada!$N$6:$N$300,"OK")=1),F268,0),0)</f>
        <v>0</v>
      </c>
    </row>
    <row r="269">
      <c r="A269" s="9"/>
      <c r="B269" s="6"/>
      <c r="C269" s="10" t="str">
        <f>IF(B269="","",IFERROR(VLOOKUP(B269,Colaboradores!$A$6:$B$200,2,FALSE),""))</f>
        <v/>
      </c>
      <c r="D269" s="6"/>
      <c r="E269" s="6"/>
      <c r="F269" s="7"/>
      <c r="G269" s="10" t="str">
        <f>IF(D269="","",IFERROR(VLOOKUP(D269,Projetos!$B$6:$F$200,4,FALSE),"N/A"))</f>
        <v/>
      </c>
      <c r="H269" s="13" t="str">
        <f>IF(D269="","",IFERROR(VLOOKUP(D269,Projetos!$B$6:$F$200,5,FALSE),0))</f>
        <v/>
      </c>
      <c r="I269" s="13">
        <f t="shared" si="1"/>
        <v>0</v>
      </c>
      <c r="J269" s="14">
        <f>IFERROR(M269/SUMIFS(Jornada!$I$6:$I$300,Jornada!$A$6:$A$300,A269,Jornada!$B$6:$B$300,B269),0)</f>
        <v>0</v>
      </c>
      <c r="K269" s="10" t="str">
        <f>IF(AND(A269="",B269="",D269="",E269="",F269=""),"",IF(OR(A269="",B269="",D269="",F269=""),"INCOMPLETO",IFERROR(IF(OR(NOT(ISNUMBER(A269)),A269&lt;=0,A269&lt;&gt;INT(A269),COUNTIF(Colaboradores!$A$6:$A$200,B269)&lt;&gt;1,C269="",COUNTIF(Projetos!$B$6:$B$200,D269)&lt;&gt;1,NOT(ISNUMBER(F269)),F269&lt;0,NOT(ISNUMBER(H269)),H269&lt;0),"VERIFICAR",IF(COUNTIFS(Jornada!$A$6:$A$300,A269,Jornada!$B$6:$B$300,B269,Jornada!$N$6:$N$300,"OK")&lt;&gt;1,"SEM JORNADA",IF(SUMIFS($M$6:$M$400,$A$6:$A$400,A269,$B$6:$B$400,B269)&gt;SUMIFS(Jornada!$I$6:$I$300,Jornada!$A$6:$A$300,A269,Jornada!$B$6:$B$300,B269)+Configuracoes!$B$8,"EXCEDE JORNADA",IF(ABS(SUMIFS($M$6:$M$400,$A$6:$A$400,A269,$B$6:$B$400,B269)-SUMIFS(Jornada!$I$6:$I$300,Jornada!$A$6:$A$300,A269,Jornada!$B$6:$B$300,B269))&lt;=Configuracoes!$B$8,"OK","PARCIAL")))),"VERIFICAR")))</f>
        <v/>
      </c>
      <c r="L269" s="6"/>
      <c r="M269" s="15">
        <f>IFERROR(IF(AND(ISNUMBER(A269),A269&gt;0,A269=INT(A269),B269&lt;&gt;"",C269&lt;&gt;"",COUNTIF(Colaboradores!$A$6:$A$200,B269)=1,D269&lt;&gt;"",COUNTIF(Projetos!$B$6:$B$200,D269)=1,ISNUMBER(F269),F269&gt;=0,COUNTIFS(Jornada!$A$6:$A$300,A269,Jornada!$B$6:$B$300,B269,Jornada!$N$6:$N$300,"OK")=1),F269,0),0)</f>
        <v>0</v>
      </c>
    </row>
    <row r="270">
      <c r="A270" s="9"/>
      <c r="B270" s="6"/>
      <c r="C270" s="10" t="str">
        <f>IF(B270="","",IFERROR(VLOOKUP(B270,Colaboradores!$A$6:$B$200,2,FALSE),""))</f>
        <v/>
      </c>
      <c r="D270" s="6"/>
      <c r="E270" s="6"/>
      <c r="F270" s="7"/>
      <c r="G270" s="10" t="str">
        <f>IF(D270="","",IFERROR(VLOOKUP(D270,Projetos!$B$6:$F$200,4,FALSE),"N/A"))</f>
        <v/>
      </c>
      <c r="H270" s="13" t="str">
        <f>IF(D270="","",IFERROR(VLOOKUP(D270,Projetos!$B$6:$F$200,5,FALSE),0))</f>
        <v/>
      </c>
      <c r="I270" s="13">
        <f t="shared" si="1"/>
        <v>0</v>
      </c>
      <c r="J270" s="14">
        <f>IFERROR(M270/SUMIFS(Jornada!$I$6:$I$300,Jornada!$A$6:$A$300,A270,Jornada!$B$6:$B$300,B270),0)</f>
        <v>0</v>
      </c>
      <c r="K270" s="10" t="str">
        <f>IF(AND(A270="",B270="",D270="",E270="",F270=""),"",IF(OR(A270="",B270="",D270="",F270=""),"INCOMPLETO",IFERROR(IF(OR(NOT(ISNUMBER(A270)),A270&lt;=0,A270&lt;&gt;INT(A270),COUNTIF(Colaboradores!$A$6:$A$200,B270)&lt;&gt;1,C270="",COUNTIF(Projetos!$B$6:$B$200,D270)&lt;&gt;1,NOT(ISNUMBER(F270)),F270&lt;0,NOT(ISNUMBER(H270)),H270&lt;0),"VERIFICAR",IF(COUNTIFS(Jornada!$A$6:$A$300,A270,Jornada!$B$6:$B$300,B270,Jornada!$N$6:$N$300,"OK")&lt;&gt;1,"SEM JORNADA",IF(SUMIFS($M$6:$M$400,$A$6:$A$400,A270,$B$6:$B$400,B270)&gt;SUMIFS(Jornada!$I$6:$I$300,Jornada!$A$6:$A$300,A270,Jornada!$B$6:$B$300,B270)+Configuracoes!$B$8,"EXCEDE JORNADA",IF(ABS(SUMIFS($M$6:$M$400,$A$6:$A$400,A270,$B$6:$B$400,B270)-SUMIFS(Jornada!$I$6:$I$300,Jornada!$A$6:$A$300,A270,Jornada!$B$6:$B$300,B270))&lt;=Configuracoes!$B$8,"OK","PARCIAL")))),"VERIFICAR")))</f>
        <v/>
      </c>
      <c r="L270" s="6"/>
      <c r="M270" s="15">
        <f>IFERROR(IF(AND(ISNUMBER(A270),A270&gt;0,A270=INT(A270),B270&lt;&gt;"",C270&lt;&gt;"",COUNTIF(Colaboradores!$A$6:$A$200,B270)=1,D270&lt;&gt;"",COUNTIF(Projetos!$B$6:$B$200,D270)=1,ISNUMBER(F270),F270&gt;=0,COUNTIFS(Jornada!$A$6:$A$300,A270,Jornada!$B$6:$B$300,B270,Jornada!$N$6:$N$300,"OK")=1),F270,0),0)</f>
        <v>0</v>
      </c>
    </row>
    <row r="271">
      <c r="A271" s="9"/>
      <c r="B271" s="6"/>
      <c r="C271" s="10" t="str">
        <f>IF(B271="","",IFERROR(VLOOKUP(B271,Colaboradores!$A$6:$B$200,2,FALSE),""))</f>
        <v/>
      </c>
      <c r="D271" s="6"/>
      <c r="E271" s="6"/>
      <c r="F271" s="7"/>
      <c r="G271" s="10" t="str">
        <f>IF(D271="","",IFERROR(VLOOKUP(D271,Projetos!$B$6:$F$200,4,FALSE),"N/A"))</f>
        <v/>
      </c>
      <c r="H271" s="13" t="str">
        <f>IF(D271="","",IFERROR(VLOOKUP(D271,Projetos!$B$6:$F$200,5,FALSE),0))</f>
        <v/>
      </c>
      <c r="I271" s="13">
        <f t="shared" si="1"/>
        <v>0</v>
      </c>
      <c r="J271" s="14">
        <f>IFERROR(M271/SUMIFS(Jornada!$I$6:$I$300,Jornada!$A$6:$A$300,A271,Jornada!$B$6:$B$300,B271),0)</f>
        <v>0</v>
      </c>
      <c r="K271" s="10" t="str">
        <f>IF(AND(A271="",B271="",D271="",E271="",F271=""),"",IF(OR(A271="",B271="",D271="",F271=""),"INCOMPLETO",IFERROR(IF(OR(NOT(ISNUMBER(A271)),A271&lt;=0,A271&lt;&gt;INT(A271),COUNTIF(Colaboradores!$A$6:$A$200,B271)&lt;&gt;1,C271="",COUNTIF(Projetos!$B$6:$B$200,D271)&lt;&gt;1,NOT(ISNUMBER(F271)),F271&lt;0,NOT(ISNUMBER(H271)),H271&lt;0),"VERIFICAR",IF(COUNTIFS(Jornada!$A$6:$A$300,A271,Jornada!$B$6:$B$300,B271,Jornada!$N$6:$N$300,"OK")&lt;&gt;1,"SEM JORNADA",IF(SUMIFS($M$6:$M$400,$A$6:$A$400,A271,$B$6:$B$400,B271)&gt;SUMIFS(Jornada!$I$6:$I$300,Jornada!$A$6:$A$300,A271,Jornada!$B$6:$B$300,B271)+Configuracoes!$B$8,"EXCEDE JORNADA",IF(ABS(SUMIFS($M$6:$M$400,$A$6:$A$400,A271,$B$6:$B$400,B271)-SUMIFS(Jornada!$I$6:$I$300,Jornada!$A$6:$A$300,A271,Jornada!$B$6:$B$300,B271))&lt;=Configuracoes!$B$8,"OK","PARCIAL")))),"VERIFICAR")))</f>
        <v/>
      </c>
      <c r="L271" s="6"/>
      <c r="M271" s="15">
        <f>IFERROR(IF(AND(ISNUMBER(A271),A271&gt;0,A271=INT(A271),B271&lt;&gt;"",C271&lt;&gt;"",COUNTIF(Colaboradores!$A$6:$A$200,B271)=1,D271&lt;&gt;"",COUNTIF(Projetos!$B$6:$B$200,D271)=1,ISNUMBER(F271),F271&gt;=0,COUNTIFS(Jornada!$A$6:$A$300,A271,Jornada!$B$6:$B$300,B271,Jornada!$N$6:$N$300,"OK")=1),F271,0),0)</f>
        <v>0</v>
      </c>
    </row>
    <row r="272">
      <c r="A272" s="9"/>
      <c r="B272" s="6"/>
      <c r="C272" s="10" t="str">
        <f>IF(B272="","",IFERROR(VLOOKUP(B272,Colaboradores!$A$6:$B$200,2,FALSE),""))</f>
        <v/>
      </c>
      <c r="D272" s="6"/>
      <c r="E272" s="6"/>
      <c r="F272" s="7"/>
      <c r="G272" s="10" t="str">
        <f>IF(D272="","",IFERROR(VLOOKUP(D272,Projetos!$B$6:$F$200,4,FALSE),"N/A"))</f>
        <v/>
      </c>
      <c r="H272" s="13" t="str">
        <f>IF(D272="","",IFERROR(VLOOKUP(D272,Projetos!$B$6:$F$200,5,FALSE),0))</f>
        <v/>
      </c>
      <c r="I272" s="13">
        <f t="shared" si="1"/>
        <v>0</v>
      </c>
      <c r="J272" s="14">
        <f>IFERROR(M272/SUMIFS(Jornada!$I$6:$I$300,Jornada!$A$6:$A$300,A272,Jornada!$B$6:$B$300,B272),0)</f>
        <v>0</v>
      </c>
      <c r="K272" s="10" t="str">
        <f>IF(AND(A272="",B272="",D272="",E272="",F272=""),"",IF(OR(A272="",B272="",D272="",F272=""),"INCOMPLETO",IFERROR(IF(OR(NOT(ISNUMBER(A272)),A272&lt;=0,A272&lt;&gt;INT(A272),COUNTIF(Colaboradores!$A$6:$A$200,B272)&lt;&gt;1,C272="",COUNTIF(Projetos!$B$6:$B$200,D272)&lt;&gt;1,NOT(ISNUMBER(F272)),F272&lt;0,NOT(ISNUMBER(H272)),H272&lt;0),"VERIFICAR",IF(COUNTIFS(Jornada!$A$6:$A$300,A272,Jornada!$B$6:$B$300,B272,Jornada!$N$6:$N$300,"OK")&lt;&gt;1,"SEM JORNADA",IF(SUMIFS($M$6:$M$400,$A$6:$A$400,A272,$B$6:$B$400,B272)&gt;SUMIFS(Jornada!$I$6:$I$300,Jornada!$A$6:$A$300,A272,Jornada!$B$6:$B$300,B272)+Configuracoes!$B$8,"EXCEDE JORNADA",IF(ABS(SUMIFS($M$6:$M$400,$A$6:$A$400,A272,$B$6:$B$400,B272)-SUMIFS(Jornada!$I$6:$I$300,Jornada!$A$6:$A$300,A272,Jornada!$B$6:$B$300,B272))&lt;=Configuracoes!$B$8,"OK","PARCIAL")))),"VERIFICAR")))</f>
        <v/>
      </c>
      <c r="L272" s="6"/>
      <c r="M272" s="15">
        <f>IFERROR(IF(AND(ISNUMBER(A272),A272&gt;0,A272=INT(A272),B272&lt;&gt;"",C272&lt;&gt;"",COUNTIF(Colaboradores!$A$6:$A$200,B272)=1,D272&lt;&gt;"",COUNTIF(Projetos!$B$6:$B$200,D272)=1,ISNUMBER(F272),F272&gt;=0,COUNTIFS(Jornada!$A$6:$A$300,A272,Jornada!$B$6:$B$300,B272,Jornada!$N$6:$N$300,"OK")=1),F272,0),0)</f>
        <v>0</v>
      </c>
    </row>
    <row r="273">
      <c r="A273" s="9"/>
      <c r="B273" s="6"/>
      <c r="C273" s="10" t="str">
        <f>IF(B273="","",IFERROR(VLOOKUP(B273,Colaboradores!$A$6:$B$200,2,FALSE),""))</f>
        <v/>
      </c>
      <c r="D273" s="6"/>
      <c r="E273" s="6"/>
      <c r="F273" s="7"/>
      <c r="G273" s="10" t="str">
        <f>IF(D273="","",IFERROR(VLOOKUP(D273,Projetos!$B$6:$F$200,4,FALSE),"N/A"))</f>
        <v/>
      </c>
      <c r="H273" s="13" t="str">
        <f>IF(D273="","",IFERROR(VLOOKUP(D273,Projetos!$B$6:$F$200,5,FALSE),0))</f>
        <v/>
      </c>
      <c r="I273" s="13">
        <f t="shared" si="1"/>
        <v>0</v>
      </c>
      <c r="J273" s="14">
        <f>IFERROR(M273/SUMIFS(Jornada!$I$6:$I$300,Jornada!$A$6:$A$300,A273,Jornada!$B$6:$B$300,B273),0)</f>
        <v>0</v>
      </c>
      <c r="K273" s="10" t="str">
        <f>IF(AND(A273="",B273="",D273="",E273="",F273=""),"",IF(OR(A273="",B273="",D273="",F273=""),"INCOMPLETO",IFERROR(IF(OR(NOT(ISNUMBER(A273)),A273&lt;=0,A273&lt;&gt;INT(A273),COUNTIF(Colaboradores!$A$6:$A$200,B273)&lt;&gt;1,C273="",COUNTIF(Projetos!$B$6:$B$200,D273)&lt;&gt;1,NOT(ISNUMBER(F273)),F273&lt;0,NOT(ISNUMBER(H273)),H273&lt;0),"VERIFICAR",IF(COUNTIFS(Jornada!$A$6:$A$300,A273,Jornada!$B$6:$B$300,B273,Jornada!$N$6:$N$300,"OK")&lt;&gt;1,"SEM JORNADA",IF(SUMIFS($M$6:$M$400,$A$6:$A$400,A273,$B$6:$B$400,B273)&gt;SUMIFS(Jornada!$I$6:$I$300,Jornada!$A$6:$A$300,A273,Jornada!$B$6:$B$300,B273)+Configuracoes!$B$8,"EXCEDE JORNADA",IF(ABS(SUMIFS($M$6:$M$400,$A$6:$A$400,A273,$B$6:$B$400,B273)-SUMIFS(Jornada!$I$6:$I$300,Jornada!$A$6:$A$300,A273,Jornada!$B$6:$B$300,B273))&lt;=Configuracoes!$B$8,"OK","PARCIAL")))),"VERIFICAR")))</f>
        <v/>
      </c>
      <c r="L273" s="6"/>
      <c r="M273" s="15">
        <f>IFERROR(IF(AND(ISNUMBER(A273),A273&gt;0,A273=INT(A273),B273&lt;&gt;"",C273&lt;&gt;"",COUNTIF(Colaboradores!$A$6:$A$200,B273)=1,D273&lt;&gt;"",COUNTIF(Projetos!$B$6:$B$200,D273)=1,ISNUMBER(F273),F273&gt;=0,COUNTIFS(Jornada!$A$6:$A$300,A273,Jornada!$B$6:$B$300,B273,Jornada!$N$6:$N$300,"OK")=1),F273,0),0)</f>
        <v>0</v>
      </c>
    </row>
    <row r="274">
      <c r="A274" s="9"/>
      <c r="B274" s="6"/>
      <c r="C274" s="10" t="str">
        <f>IF(B274="","",IFERROR(VLOOKUP(B274,Colaboradores!$A$6:$B$200,2,FALSE),""))</f>
        <v/>
      </c>
      <c r="D274" s="6"/>
      <c r="E274" s="6"/>
      <c r="F274" s="7"/>
      <c r="G274" s="10" t="str">
        <f>IF(D274="","",IFERROR(VLOOKUP(D274,Projetos!$B$6:$F$200,4,FALSE),"N/A"))</f>
        <v/>
      </c>
      <c r="H274" s="13" t="str">
        <f>IF(D274="","",IFERROR(VLOOKUP(D274,Projetos!$B$6:$F$200,5,FALSE),0))</f>
        <v/>
      </c>
      <c r="I274" s="13">
        <f t="shared" si="1"/>
        <v>0</v>
      </c>
      <c r="J274" s="14">
        <f>IFERROR(M274/SUMIFS(Jornada!$I$6:$I$300,Jornada!$A$6:$A$300,A274,Jornada!$B$6:$B$300,B274),0)</f>
        <v>0</v>
      </c>
      <c r="K274" s="10" t="str">
        <f>IF(AND(A274="",B274="",D274="",E274="",F274=""),"",IF(OR(A274="",B274="",D274="",F274=""),"INCOMPLETO",IFERROR(IF(OR(NOT(ISNUMBER(A274)),A274&lt;=0,A274&lt;&gt;INT(A274),COUNTIF(Colaboradores!$A$6:$A$200,B274)&lt;&gt;1,C274="",COUNTIF(Projetos!$B$6:$B$200,D274)&lt;&gt;1,NOT(ISNUMBER(F274)),F274&lt;0,NOT(ISNUMBER(H274)),H274&lt;0),"VERIFICAR",IF(COUNTIFS(Jornada!$A$6:$A$300,A274,Jornada!$B$6:$B$300,B274,Jornada!$N$6:$N$300,"OK")&lt;&gt;1,"SEM JORNADA",IF(SUMIFS($M$6:$M$400,$A$6:$A$400,A274,$B$6:$B$400,B274)&gt;SUMIFS(Jornada!$I$6:$I$300,Jornada!$A$6:$A$300,A274,Jornada!$B$6:$B$300,B274)+Configuracoes!$B$8,"EXCEDE JORNADA",IF(ABS(SUMIFS($M$6:$M$400,$A$6:$A$400,A274,$B$6:$B$400,B274)-SUMIFS(Jornada!$I$6:$I$300,Jornada!$A$6:$A$300,A274,Jornada!$B$6:$B$300,B274))&lt;=Configuracoes!$B$8,"OK","PARCIAL")))),"VERIFICAR")))</f>
        <v/>
      </c>
      <c r="L274" s="6"/>
      <c r="M274" s="15">
        <f>IFERROR(IF(AND(ISNUMBER(A274),A274&gt;0,A274=INT(A274),B274&lt;&gt;"",C274&lt;&gt;"",COUNTIF(Colaboradores!$A$6:$A$200,B274)=1,D274&lt;&gt;"",COUNTIF(Projetos!$B$6:$B$200,D274)=1,ISNUMBER(F274),F274&gt;=0,COUNTIFS(Jornada!$A$6:$A$300,A274,Jornada!$B$6:$B$300,B274,Jornada!$N$6:$N$300,"OK")=1),F274,0),0)</f>
        <v>0</v>
      </c>
    </row>
    <row r="275">
      <c r="A275" s="9"/>
      <c r="B275" s="6"/>
      <c r="C275" s="10" t="str">
        <f>IF(B275="","",IFERROR(VLOOKUP(B275,Colaboradores!$A$6:$B$200,2,FALSE),""))</f>
        <v/>
      </c>
      <c r="D275" s="6"/>
      <c r="E275" s="6"/>
      <c r="F275" s="7"/>
      <c r="G275" s="10" t="str">
        <f>IF(D275="","",IFERROR(VLOOKUP(D275,Projetos!$B$6:$F$200,4,FALSE),"N/A"))</f>
        <v/>
      </c>
      <c r="H275" s="13" t="str">
        <f>IF(D275="","",IFERROR(VLOOKUP(D275,Projetos!$B$6:$F$200,5,FALSE),0))</f>
        <v/>
      </c>
      <c r="I275" s="13">
        <f t="shared" si="1"/>
        <v>0</v>
      </c>
      <c r="J275" s="14">
        <f>IFERROR(M275/SUMIFS(Jornada!$I$6:$I$300,Jornada!$A$6:$A$300,A275,Jornada!$B$6:$B$300,B275),0)</f>
        <v>0</v>
      </c>
      <c r="K275" s="10" t="str">
        <f>IF(AND(A275="",B275="",D275="",E275="",F275=""),"",IF(OR(A275="",B275="",D275="",F275=""),"INCOMPLETO",IFERROR(IF(OR(NOT(ISNUMBER(A275)),A275&lt;=0,A275&lt;&gt;INT(A275),COUNTIF(Colaboradores!$A$6:$A$200,B275)&lt;&gt;1,C275="",COUNTIF(Projetos!$B$6:$B$200,D275)&lt;&gt;1,NOT(ISNUMBER(F275)),F275&lt;0,NOT(ISNUMBER(H275)),H275&lt;0),"VERIFICAR",IF(COUNTIFS(Jornada!$A$6:$A$300,A275,Jornada!$B$6:$B$300,B275,Jornada!$N$6:$N$300,"OK")&lt;&gt;1,"SEM JORNADA",IF(SUMIFS($M$6:$M$400,$A$6:$A$400,A275,$B$6:$B$400,B275)&gt;SUMIFS(Jornada!$I$6:$I$300,Jornada!$A$6:$A$300,A275,Jornada!$B$6:$B$300,B275)+Configuracoes!$B$8,"EXCEDE JORNADA",IF(ABS(SUMIFS($M$6:$M$400,$A$6:$A$400,A275,$B$6:$B$400,B275)-SUMIFS(Jornada!$I$6:$I$300,Jornada!$A$6:$A$300,A275,Jornada!$B$6:$B$300,B275))&lt;=Configuracoes!$B$8,"OK","PARCIAL")))),"VERIFICAR")))</f>
        <v/>
      </c>
      <c r="L275" s="6"/>
      <c r="M275" s="15">
        <f>IFERROR(IF(AND(ISNUMBER(A275),A275&gt;0,A275=INT(A275),B275&lt;&gt;"",C275&lt;&gt;"",COUNTIF(Colaboradores!$A$6:$A$200,B275)=1,D275&lt;&gt;"",COUNTIF(Projetos!$B$6:$B$200,D275)=1,ISNUMBER(F275),F275&gt;=0,COUNTIFS(Jornada!$A$6:$A$300,A275,Jornada!$B$6:$B$300,B275,Jornada!$N$6:$N$300,"OK")=1),F275,0),0)</f>
        <v>0</v>
      </c>
    </row>
    <row r="276">
      <c r="A276" s="9"/>
      <c r="B276" s="6"/>
      <c r="C276" s="10" t="str">
        <f>IF(B276="","",IFERROR(VLOOKUP(B276,Colaboradores!$A$6:$B$200,2,FALSE),""))</f>
        <v/>
      </c>
      <c r="D276" s="6"/>
      <c r="E276" s="6"/>
      <c r="F276" s="7"/>
      <c r="G276" s="10" t="str">
        <f>IF(D276="","",IFERROR(VLOOKUP(D276,Projetos!$B$6:$F$200,4,FALSE),"N/A"))</f>
        <v/>
      </c>
      <c r="H276" s="13" t="str">
        <f>IF(D276="","",IFERROR(VLOOKUP(D276,Projetos!$B$6:$F$200,5,FALSE),0))</f>
        <v/>
      </c>
      <c r="I276" s="13">
        <f t="shared" si="1"/>
        <v>0</v>
      </c>
      <c r="J276" s="14">
        <f>IFERROR(M276/SUMIFS(Jornada!$I$6:$I$300,Jornada!$A$6:$A$300,A276,Jornada!$B$6:$B$300,B276),0)</f>
        <v>0</v>
      </c>
      <c r="K276" s="10" t="str">
        <f>IF(AND(A276="",B276="",D276="",E276="",F276=""),"",IF(OR(A276="",B276="",D276="",F276=""),"INCOMPLETO",IFERROR(IF(OR(NOT(ISNUMBER(A276)),A276&lt;=0,A276&lt;&gt;INT(A276),COUNTIF(Colaboradores!$A$6:$A$200,B276)&lt;&gt;1,C276="",COUNTIF(Projetos!$B$6:$B$200,D276)&lt;&gt;1,NOT(ISNUMBER(F276)),F276&lt;0,NOT(ISNUMBER(H276)),H276&lt;0),"VERIFICAR",IF(COUNTIFS(Jornada!$A$6:$A$300,A276,Jornada!$B$6:$B$300,B276,Jornada!$N$6:$N$300,"OK")&lt;&gt;1,"SEM JORNADA",IF(SUMIFS($M$6:$M$400,$A$6:$A$400,A276,$B$6:$B$400,B276)&gt;SUMIFS(Jornada!$I$6:$I$300,Jornada!$A$6:$A$300,A276,Jornada!$B$6:$B$300,B276)+Configuracoes!$B$8,"EXCEDE JORNADA",IF(ABS(SUMIFS($M$6:$M$400,$A$6:$A$400,A276,$B$6:$B$400,B276)-SUMIFS(Jornada!$I$6:$I$300,Jornada!$A$6:$A$300,A276,Jornada!$B$6:$B$300,B276))&lt;=Configuracoes!$B$8,"OK","PARCIAL")))),"VERIFICAR")))</f>
        <v/>
      </c>
      <c r="L276" s="6"/>
      <c r="M276" s="15">
        <f>IFERROR(IF(AND(ISNUMBER(A276),A276&gt;0,A276=INT(A276),B276&lt;&gt;"",C276&lt;&gt;"",COUNTIF(Colaboradores!$A$6:$A$200,B276)=1,D276&lt;&gt;"",COUNTIF(Projetos!$B$6:$B$200,D276)=1,ISNUMBER(F276),F276&gt;=0,COUNTIFS(Jornada!$A$6:$A$300,A276,Jornada!$B$6:$B$300,B276,Jornada!$N$6:$N$300,"OK")=1),F276,0),0)</f>
        <v>0</v>
      </c>
    </row>
    <row r="277">
      <c r="A277" s="9"/>
      <c r="B277" s="6"/>
      <c r="C277" s="10" t="str">
        <f>IF(B277="","",IFERROR(VLOOKUP(B277,Colaboradores!$A$6:$B$200,2,FALSE),""))</f>
        <v/>
      </c>
      <c r="D277" s="6"/>
      <c r="E277" s="6"/>
      <c r="F277" s="7"/>
      <c r="G277" s="10" t="str">
        <f>IF(D277="","",IFERROR(VLOOKUP(D277,Projetos!$B$6:$F$200,4,FALSE),"N/A"))</f>
        <v/>
      </c>
      <c r="H277" s="13" t="str">
        <f>IF(D277="","",IFERROR(VLOOKUP(D277,Projetos!$B$6:$F$200,5,FALSE),0))</f>
        <v/>
      </c>
      <c r="I277" s="13">
        <f t="shared" si="1"/>
        <v>0</v>
      </c>
      <c r="J277" s="14">
        <f>IFERROR(M277/SUMIFS(Jornada!$I$6:$I$300,Jornada!$A$6:$A$300,A277,Jornada!$B$6:$B$300,B277),0)</f>
        <v>0</v>
      </c>
      <c r="K277" s="10" t="str">
        <f>IF(AND(A277="",B277="",D277="",E277="",F277=""),"",IF(OR(A277="",B277="",D277="",F277=""),"INCOMPLETO",IFERROR(IF(OR(NOT(ISNUMBER(A277)),A277&lt;=0,A277&lt;&gt;INT(A277),COUNTIF(Colaboradores!$A$6:$A$200,B277)&lt;&gt;1,C277="",COUNTIF(Projetos!$B$6:$B$200,D277)&lt;&gt;1,NOT(ISNUMBER(F277)),F277&lt;0,NOT(ISNUMBER(H277)),H277&lt;0),"VERIFICAR",IF(COUNTIFS(Jornada!$A$6:$A$300,A277,Jornada!$B$6:$B$300,B277,Jornada!$N$6:$N$300,"OK")&lt;&gt;1,"SEM JORNADA",IF(SUMIFS($M$6:$M$400,$A$6:$A$400,A277,$B$6:$B$400,B277)&gt;SUMIFS(Jornada!$I$6:$I$300,Jornada!$A$6:$A$300,A277,Jornada!$B$6:$B$300,B277)+Configuracoes!$B$8,"EXCEDE JORNADA",IF(ABS(SUMIFS($M$6:$M$400,$A$6:$A$400,A277,$B$6:$B$400,B277)-SUMIFS(Jornada!$I$6:$I$300,Jornada!$A$6:$A$300,A277,Jornada!$B$6:$B$300,B277))&lt;=Configuracoes!$B$8,"OK","PARCIAL")))),"VERIFICAR")))</f>
        <v/>
      </c>
      <c r="L277" s="6"/>
      <c r="M277" s="15">
        <f>IFERROR(IF(AND(ISNUMBER(A277),A277&gt;0,A277=INT(A277),B277&lt;&gt;"",C277&lt;&gt;"",COUNTIF(Colaboradores!$A$6:$A$200,B277)=1,D277&lt;&gt;"",COUNTIF(Projetos!$B$6:$B$200,D277)=1,ISNUMBER(F277),F277&gt;=0,COUNTIFS(Jornada!$A$6:$A$300,A277,Jornada!$B$6:$B$300,B277,Jornada!$N$6:$N$300,"OK")=1),F277,0),0)</f>
        <v>0</v>
      </c>
    </row>
    <row r="278">
      <c r="A278" s="9"/>
      <c r="B278" s="6"/>
      <c r="C278" s="10" t="str">
        <f>IF(B278="","",IFERROR(VLOOKUP(B278,Colaboradores!$A$6:$B$200,2,FALSE),""))</f>
        <v/>
      </c>
      <c r="D278" s="6"/>
      <c r="E278" s="6"/>
      <c r="F278" s="7"/>
      <c r="G278" s="10" t="str">
        <f>IF(D278="","",IFERROR(VLOOKUP(D278,Projetos!$B$6:$F$200,4,FALSE),"N/A"))</f>
        <v/>
      </c>
      <c r="H278" s="13" t="str">
        <f>IF(D278="","",IFERROR(VLOOKUP(D278,Projetos!$B$6:$F$200,5,FALSE),0))</f>
        <v/>
      </c>
      <c r="I278" s="13">
        <f t="shared" si="1"/>
        <v>0</v>
      </c>
      <c r="J278" s="14">
        <f>IFERROR(M278/SUMIFS(Jornada!$I$6:$I$300,Jornada!$A$6:$A$300,A278,Jornada!$B$6:$B$300,B278),0)</f>
        <v>0</v>
      </c>
      <c r="K278" s="10" t="str">
        <f>IF(AND(A278="",B278="",D278="",E278="",F278=""),"",IF(OR(A278="",B278="",D278="",F278=""),"INCOMPLETO",IFERROR(IF(OR(NOT(ISNUMBER(A278)),A278&lt;=0,A278&lt;&gt;INT(A278),COUNTIF(Colaboradores!$A$6:$A$200,B278)&lt;&gt;1,C278="",COUNTIF(Projetos!$B$6:$B$200,D278)&lt;&gt;1,NOT(ISNUMBER(F278)),F278&lt;0,NOT(ISNUMBER(H278)),H278&lt;0),"VERIFICAR",IF(COUNTIFS(Jornada!$A$6:$A$300,A278,Jornada!$B$6:$B$300,B278,Jornada!$N$6:$N$300,"OK")&lt;&gt;1,"SEM JORNADA",IF(SUMIFS($M$6:$M$400,$A$6:$A$400,A278,$B$6:$B$400,B278)&gt;SUMIFS(Jornada!$I$6:$I$300,Jornada!$A$6:$A$300,A278,Jornada!$B$6:$B$300,B278)+Configuracoes!$B$8,"EXCEDE JORNADA",IF(ABS(SUMIFS($M$6:$M$400,$A$6:$A$400,A278,$B$6:$B$400,B278)-SUMIFS(Jornada!$I$6:$I$300,Jornada!$A$6:$A$300,A278,Jornada!$B$6:$B$300,B278))&lt;=Configuracoes!$B$8,"OK","PARCIAL")))),"VERIFICAR")))</f>
        <v/>
      </c>
      <c r="L278" s="6"/>
      <c r="M278" s="15">
        <f>IFERROR(IF(AND(ISNUMBER(A278),A278&gt;0,A278=INT(A278),B278&lt;&gt;"",C278&lt;&gt;"",COUNTIF(Colaboradores!$A$6:$A$200,B278)=1,D278&lt;&gt;"",COUNTIF(Projetos!$B$6:$B$200,D278)=1,ISNUMBER(F278),F278&gt;=0,COUNTIFS(Jornada!$A$6:$A$300,A278,Jornada!$B$6:$B$300,B278,Jornada!$N$6:$N$300,"OK")=1),F278,0),0)</f>
        <v>0</v>
      </c>
    </row>
    <row r="279">
      <c r="A279" s="9"/>
      <c r="B279" s="6"/>
      <c r="C279" s="10" t="str">
        <f>IF(B279="","",IFERROR(VLOOKUP(B279,Colaboradores!$A$6:$B$200,2,FALSE),""))</f>
        <v/>
      </c>
      <c r="D279" s="6"/>
      <c r="E279" s="6"/>
      <c r="F279" s="7"/>
      <c r="G279" s="10" t="str">
        <f>IF(D279="","",IFERROR(VLOOKUP(D279,Projetos!$B$6:$F$200,4,FALSE),"N/A"))</f>
        <v/>
      </c>
      <c r="H279" s="13" t="str">
        <f>IF(D279="","",IFERROR(VLOOKUP(D279,Projetos!$B$6:$F$200,5,FALSE),0))</f>
        <v/>
      </c>
      <c r="I279" s="13">
        <f t="shared" si="1"/>
        <v>0</v>
      </c>
      <c r="J279" s="14">
        <f>IFERROR(M279/SUMIFS(Jornada!$I$6:$I$300,Jornada!$A$6:$A$300,A279,Jornada!$B$6:$B$300,B279),0)</f>
        <v>0</v>
      </c>
      <c r="K279" s="10" t="str">
        <f>IF(AND(A279="",B279="",D279="",E279="",F279=""),"",IF(OR(A279="",B279="",D279="",F279=""),"INCOMPLETO",IFERROR(IF(OR(NOT(ISNUMBER(A279)),A279&lt;=0,A279&lt;&gt;INT(A279),COUNTIF(Colaboradores!$A$6:$A$200,B279)&lt;&gt;1,C279="",COUNTIF(Projetos!$B$6:$B$200,D279)&lt;&gt;1,NOT(ISNUMBER(F279)),F279&lt;0,NOT(ISNUMBER(H279)),H279&lt;0),"VERIFICAR",IF(COUNTIFS(Jornada!$A$6:$A$300,A279,Jornada!$B$6:$B$300,B279,Jornada!$N$6:$N$300,"OK")&lt;&gt;1,"SEM JORNADA",IF(SUMIFS($M$6:$M$400,$A$6:$A$400,A279,$B$6:$B$400,B279)&gt;SUMIFS(Jornada!$I$6:$I$300,Jornada!$A$6:$A$300,A279,Jornada!$B$6:$B$300,B279)+Configuracoes!$B$8,"EXCEDE JORNADA",IF(ABS(SUMIFS($M$6:$M$400,$A$6:$A$400,A279,$B$6:$B$400,B279)-SUMIFS(Jornada!$I$6:$I$300,Jornada!$A$6:$A$300,A279,Jornada!$B$6:$B$300,B279))&lt;=Configuracoes!$B$8,"OK","PARCIAL")))),"VERIFICAR")))</f>
        <v/>
      </c>
      <c r="L279" s="6"/>
      <c r="M279" s="15">
        <f>IFERROR(IF(AND(ISNUMBER(A279),A279&gt;0,A279=INT(A279),B279&lt;&gt;"",C279&lt;&gt;"",COUNTIF(Colaboradores!$A$6:$A$200,B279)=1,D279&lt;&gt;"",COUNTIF(Projetos!$B$6:$B$200,D279)=1,ISNUMBER(F279),F279&gt;=0,COUNTIFS(Jornada!$A$6:$A$300,A279,Jornada!$B$6:$B$300,B279,Jornada!$N$6:$N$300,"OK")=1),F279,0),0)</f>
        <v>0</v>
      </c>
    </row>
    <row r="280">
      <c r="A280" s="9"/>
      <c r="B280" s="6"/>
      <c r="C280" s="10" t="str">
        <f>IF(B280="","",IFERROR(VLOOKUP(B280,Colaboradores!$A$6:$B$200,2,FALSE),""))</f>
        <v/>
      </c>
      <c r="D280" s="6"/>
      <c r="E280" s="6"/>
      <c r="F280" s="7"/>
      <c r="G280" s="10" t="str">
        <f>IF(D280="","",IFERROR(VLOOKUP(D280,Projetos!$B$6:$F$200,4,FALSE),"N/A"))</f>
        <v/>
      </c>
      <c r="H280" s="13" t="str">
        <f>IF(D280="","",IFERROR(VLOOKUP(D280,Projetos!$B$6:$F$200,5,FALSE),0))</f>
        <v/>
      </c>
      <c r="I280" s="13">
        <f t="shared" si="1"/>
        <v>0</v>
      </c>
      <c r="J280" s="14">
        <f>IFERROR(M280/SUMIFS(Jornada!$I$6:$I$300,Jornada!$A$6:$A$300,A280,Jornada!$B$6:$B$300,B280),0)</f>
        <v>0</v>
      </c>
      <c r="K280" s="10" t="str">
        <f>IF(AND(A280="",B280="",D280="",E280="",F280=""),"",IF(OR(A280="",B280="",D280="",F280=""),"INCOMPLETO",IFERROR(IF(OR(NOT(ISNUMBER(A280)),A280&lt;=0,A280&lt;&gt;INT(A280),COUNTIF(Colaboradores!$A$6:$A$200,B280)&lt;&gt;1,C280="",COUNTIF(Projetos!$B$6:$B$200,D280)&lt;&gt;1,NOT(ISNUMBER(F280)),F280&lt;0,NOT(ISNUMBER(H280)),H280&lt;0),"VERIFICAR",IF(COUNTIFS(Jornada!$A$6:$A$300,A280,Jornada!$B$6:$B$300,B280,Jornada!$N$6:$N$300,"OK")&lt;&gt;1,"SEM JORNADA",IF(SUMIFS($M$6:$M$400,$A$6:$A$400,A280,$B$6:$B$400,B280)&gt;SUMIFS(Jornada!$I$6:$I$300,Jornada!$A$6:$A$300,A280,Jornada!$B$6:$B$300,B280)+Configuracoes!$B$8,"EXCEDE JORNADA",IF(ABS(SUMIFS($M$6:$M$400,$A$6:$A$400,A280,$B$6:$B$400,B280)-SUMIFS(Jornada!$I$6:$I$300,Jornada!$A$6:$A$300,A280,Jornada!$B$6:$B$300,B280))&lt;=Configuracoes!$B$8,"OK","PARCIAL")))),"VERIFICAR")))</f>
        <v/>
      </c>
      <c r="L280" s="6"/>
      <c r="M280" s="15">
        <f>IFERROR(IF(AND(ISNUMBER(A280),A280&gt;0,A280=INT(A280),B280&lt;&gt;"",C280&lt;&gt;"",COUNTIF(Colaboradores!$A$6:$A$200,B280)=1,D280&lt;&gt;"",COUNTIF(Projetos!$B$6:$B$200,D280)=1,ISNUMBER(F280),F280&gt;=0,COUNTIFS(Jornada!$A$6:$A$300,A280,Jornada!$B$6:$B$300,B280,Jornada!$N$6:$N$300,"OK")=1),F280,0),0)</f>
        <v>0</v>
      </c>
    </row>
    <row r="281">
      <c r="A281" s="9"/>
      <c r="B281" s="6"/>
      <c r="C281" s="10" t="str">
        <f>IF(B281="","",IFERROR(VLOOKUP(B281,Colaboradores!$A$6:$B$200,2,FALSE),""))</f>
        <v/>
      </c>
      <c r="D281" s="6"/>
      <c r="E281" s="6"/>
      <c r="F281" s="7"/>
      <c r="G281" s="10" t="str">
        <f>IF(D281="","",IFERROR(VLOOKUP(D281,Projetos!$B$6:$F$200,4,FALSE),"N/A"))</f>
        <v/>
      </c>
      <c r="H281" s="13" t="str">
        <f>IF(D281="","",IFERROR(VLOOKUP(D281,Projetos!$B$6:$F$200,5,FALSE),0))</f>
        <v/>
      </c>
      <c r="I281" s="13">
        <f t="shared" si="1"/>
        <v>0</v>
      </c>
      <c r="J281" s="14">
        <f>IFERROR(M281/SUMIFS(Jornada!$I$6:$I$300,Jornada!$A$6:$A$300,A281,Jornada!$B$6:$B$300,B281),0)</f>
        <v>0</v>
      </c>
      <c r="K281" s="10" t="str">
        <f>IF(AND(A281="",B281="",D281="",E281="",F281=""),"",IF(OR(A281="",B281="",D281="",F281=""),"INCOMPLETO",IFERROR(IF(OR(NOT(ISNUMBER(A281)),A281&lt;=0,A281&lt;&gt;INT(A281),COUNTIF(Colaboradores!$A$6:$A$200,B281)&lt;&gt;1,C281="",COUNTIF(Projetos!$B$6:$B$200,D281)&lt;&gt;1,NOT(ISNUMBER(F281)),F281&lt;0,NOT(ISNUMBER(H281)),H281&lt;0),"VERIFICAR",IF(COUNTIFS(Jornada!$A$6:$A$300,A281,Jornada!$B$6:$B$300,B281,Jornada!$N$6:$N$300,"OK")&lt;&gt;1,"SEM JORNADA",IF(SUMIFS($M$6:$M$400,$A$6:$A$400,A281,$B$6:$B$400,B281)&gt;SUMIFS(Jornada!$I$6:$I$300,Jornada!$A$6:$A$300,A281,Jornada!$B$6:$B$300,B281)+Configuracoes!$B$8,"EXCEDE JORNADA",IF(ABS(SUMIFS($M$6:$M$400,$A$6:$A$400,A281,$B$6:$B$400,B281)-SUMIFS(Jornada!$I$6:$I$300,Jornada!$A$6:$A$300,A281,Jornada!$B$6:$B$300,B281))&lt;=Configuracoes!$B$8,"OK","PARCIAL")))),"VERIFICAR")))</f>
        <v/>
      </c>
      <c r="L281" s="6"/>
      <c r="M281" s="15">
        <f>IFERROR(IF(AND(ISNUMBER(A281),A281&gt;0,A281=INT(A281),B281&lt;&gt;"",C281&lt;&gt;"",COUNTIF(Colaboradores!$A$6:$A$200,B281)=1,D281&lt;&gt;"",COUNTIF(Projetos!$B$6:$B$200,D281)=1,ISNUMBER(F281),F281&gt;=0,COUNTIFS(Jornada!$A$6:$A$300,A281,Jornada!$B$6:$B$300,B281,Jornada!$N$6:$N$300,"OK")=1),F281,0),0)</f>
        <v>0</v>
      </c>
    </row>
    <row r="282">
      <c r="A282" s="9"/>
      <c r="B282" s="6"/>
      <c r="C282" s="10" t="str">
        <f>IF(B282="","",IFERROR(VLOOKUP(B282,Colaboradores!$A$6:$B$200,2,FALSE),""))</f>
        <v/>
      </c>
      <c r="D282" s="6"/>
      <c r="E282" s="6"/>
      <c r="F282" s="7"/>
      <c r="G282" s="10" t="str">
        <f>IF(D282="","",IFERROR(VLOOKUP(D282,Projetos!$B$6:$F$200,4,FALSE),"N/A"))</f>
        <v/>
      </c>
      <c r="H282" s="13" t="str">
        <f>IF(D282="","",IFERROR(VLOOKUP(D282,Projetos!$B$6:$F$200,5,FALSE),0))</f>
        <v/>
      </c>
      <c r="I282" s="13">
        <f t="shared" si="1"/>
        <v>0</v>
      </c>
      <c r="J282" s="14">
        <f>IFERROR(M282/SUMIFS(Jornada!$I$6:$I$300,Jornada!$A$6:$A$300,A282,Jornada!$B$6:$B$300,B282),0)</f>
        <v>0</v>
      </c>
      <c r="K282" s="10" t="str">
        <f>IF(AND(A282="",B282="",D282="",E282="",F282=""),"",IF(OR(A282="",B282="",D282="",F282=""),"INCOMPLETO",IFERROR(IF(OR(NOT(ISNUMBER(A282)),A282&lt;=0,A282&lt;&gt;INT(A282),COUNTIF(Colaboradores!$A$6:$A$200,B282)&lt;&gt;1,C282="",COUNTIF(Projetos!$B$6:$B$200,D282)&lt;&gt;1,NOT(ISNUMBER(F282)),F282&lt;0,NOT(ISNUMBER(H282)),H282&lt;0),"VERIFICAR",IF(COUNTIFS(Jornada!$A$6:$A$300,A282,Jornada!$B$6:$B$300,B282,Jornada!$N$6:$N$300,"OK")&lt;&gt;1,"SEM JORNADA",IF(SUMIFS($M$6:$M$400,$A$6:$A$400,A282,$B$6:$B$400,B282)&gt;SUMIFS(Jornada!$I$6:$I$300,Jornada!$A$6:$A$300,A282,Jornada!$B$6:$B$300,B282)+Configuracoes!$B$8,"EXCEDE JORNADA",IF(ABS(SUMIFS($M$6:$M$400,$A$6:$A$400,A282,$B$6:$B$400,B282)-SUMIFS(Jornada!$I$6:$I$300,Jornada!$A$6:$A$300,A282,Jornada!$B$6:$B$300,B282))&lt;=Configuracoes!$B$8,"OK","PARCIAL")))),"VERIFICAR")))</f>
        <v/>
      </c>
      <c r="L282" s="6"/>
      <c r="M282" s="15">
        <f>IFERROR(IF(AND(ISNUMBER(A282),A282&gt;0,A282=INT(A282),B282&lt;&gt;"",C282&lt;&gt;"",COUNTIF(Colaboradores!$A$6:$A$200,B282)=1,D282&lt;&gt;"",COUNTIF(Projetos!$B$6:$B$200,D282)=1,ISNUMBER(F282),F282&gt;=0,COUNTIFS(Jornada!$A$6:$A$300,A282,Jornada!$B$6:$B$300,B282,Jornada!$N$6:$N$300,"OK")=1),F282,0),0)</f>
        <v>0</v>
      </c>
    </row>
    <row r="283">
      <c r="A283" s="9"/>
      <c r="B283" s="6"/>
      <c r="C283" s="10" t="str">
        <f>IF(B283="","",IFERROR(VLOOKUP(B283,Colaboradores!$A$6:$B$200,2,FALSE),""))</f>
        <v/>
      </c>
      <c r="D283" s="6"/>
      <c r="E283" s="6"/>
      <c r="F283" s="7"/>
      <c r="G283" s="10" t="str">
        <f>IF(D283="","",IFERROR(VLOOKUP(D283,Projetos!$B$6:$F$200,4,FALSE),"N/A"))</f>
        <v/>
      </c>
      <c r="H283" s="13" t="str">
        <f>IF(D283="","",IFERROR(VLOOKUP(D283,Projetos!$B$6:$F$200,5,FALSE),0))</f>
        <v/>
      </c>
      <c r="I283" s="13">
        <f t="shared" si="1"/>
        <v>0</v>
      </c>
      <c r="J283" s="14">
        <f>IFERROR(M283/SUMIFS(Jornada!$I$6:$I$300,Jornada!$A$6:$A$300,A283,Jornada!$B$6:$B$300,B283),0)</f>
        <v>0</v>
      </c>
      <c r="K283" s="10" t="str">
        <f>IF(AND(A283="",B283="",D283="",E283="",F283=""),"",IF(OR(A283="",B283="",D283="",F283=""),"INCOMPLETO",IFERROR(IF(OR(NOT(ISNUMBER(A283)),A283&lt;=0,A283&lt;&gt;INT(A283),COUNTIF(Colaboradores!$A$6:$A$200,B283)&lt;&gt;1,C283="",COUNTIF(Projetos!$B$6:$B$200,D283)&lt;&gt;1,NOT(ISNUMBER(F283)),F283&lt;0,NOT(ISNUMBER(H283)),H283&lt;0),"VERIFICAR",IF(COUNTIFS(Jornada!$A$6:$A$300,A283,Jornada!$B$6:$B$300,B283,Jornada!$N$6:$N$300,"OK")&lt;&gt;1,"SEM JORNADA",IF(SUMIFS($M$6:$M$400,$A$6:$A$400,A283,$B$6:$B$400,B283)&gt;SUMIFS(Jornada!$I$6:$I$300,Jornada!$A$6:$A$300,A283,Jornada!$B$6:$B$300,B283)+Configuracoes!$B$8,"EXCEDE JORNADA",IF(ABS(SUMIFS($M$6:$M$400,$A$6:$A$400,A283,$B$6:$B$400,B283)-SUMIFS(Jornada!$I$6:$I$300,Jornada!$A$6:$A$300,A283,Jornada!$B$6:$B$300,B283))&lt;=Configuracoes!$B$8,"OK","PARCIAL")))),"VERIFICAR")))</f>
        <v/>
      </c>
      <c r="L283" s="6"/>
      <c r="M283" s="15">
        <f>IFERROR(IF(AND(ISNUMBER(A283),A283&gt;0,A283=INT(A283),B283&lt;&gt;"",C283&lt;&gt;"",COUNTIF(Colaboradores!$A$6:$A$200,B283)=1,D283&lt;&gt;"",COUNTIF(Projetos!$B$6:$B$200,D283)=1,ISNUMBER(F283),F283&gt;=0,COUNTIFS(Jornada!$A$6:$A$300,A283,Jornada!$B$6:$B$300,B283,Jornada!$N$6:$N$300,"OK")=1),F283,0),0)</f>
        <v>0</v>
      </c>
    </row>
    <row r="284">
      <c r="A284" s="9"/>
      <c r="B284" s="6"/>
      <c r="C284" s="10" t="str">
        <f>IF(B284="","",IFERROR(VLOOKUP(B284,Colaboradores!$A$6:$B$200,2,FALSE),""))</f>
        <v/>
      </c>
      <c r="D284" s="6"/>
      <c r="E284" s="6"/>
      <c r="F284" s="7"/>
      <c r="G284" s="10" t="str">
        <f>IF(D284="","",IFERROR(VLOOKUP(D284,Projetos!$B$6:$F$200,4,FALSE),"N/A"))</f>
        <v/>
      </c>
      <c r="H284" s="13" t="str">
        <f>IF(D284="","",IFERROR(VLOOKUP(D284,Projetos!$B$6:$F$200,5,FALSE),0))</f>
        <v/>
      </c>
      <c r="I284" s="13">
        <f t="shared" si="1"/>
        <v>0</v>
      </c>
      <c r="J284" s="14">
        <f>IFERROR(M284/SUMIFS(Jornada!$I$6:$I$300,Jornada!$A$6:$A$300,A284,Jornada!$B$6:$B$300,B284),0)</f>
        <v>0</v>
      </c>
      <c r="K284" s="10" t="str">
        <f>IF(AND(A284="",B284="",D284="",E284="",F284=""),"",IF(OR(A284="",B284="",D284="",F284=""),"INCOMPLETO",IFERROR(IF(OR(NOT(ISNUMBER(A284)),A284&lt;=0,A284&lt;&gt;INT(A284),COUNTIF(Colaboradores!$A$6:$A$200,B284)&lt;&gt;1,C284="",COUNTIF(Projetos!$B$6:$B$200,D284)&lt;&gt;1,NOT(ISNUMBER(F284)),F284&lt;0,NOT(ISNUMBER(H284)),H284&lt;0),"VERIFICAR",IF(COUNTIFS(Jornada!$A$6:$A$300,A284,Jornada!$B$6:$B$300,B284,Jornada!$N$6:$N$300,"OK")&lt;&gt;1,"SEM JORNADA",IF(SUMIFS($M$6:$M$400,$A$6:$A$400,A284,$B$6:$B$400,B284)&gt;SUMIFS(Jornada!$I$6:$I$300,Jornada!$A$6:$A$300,A284,Jornada!$B$6:$B$300,B284)+Configuracoes!$B$8,"EXCEDE JORNADA",IF(ABS(SUMIFS($M$6:$M$400,$A$6:$A$400,A284,$B$6:$B$400,B284)-SUMIFS(Jornada!$I$6:$I$300,Jornada!$A$6:$A$300,A284,Jornada!$B$6:$B$300,B284))&lt;=Configuracoes!$B$8,"OK","PARCIAL")))),"VERIFICAR")))</f>
        <v/>
      </c>
      <c r="L284" s="6"/>
      <c r="M284" s="15">
        <f>IFERROR(IF(AND(ISNUMBER(A284),A284&gt;0,A284=INT(A284),B284&lt;&gt;"",C284&lt;&gt;"",COUNTIF(Colaboradores!$A$6:$A$200,B284)=1,D284&lt;&gt;"",COUNTIF(Projetos!$B$6:$B$200,D284)=1,ISNUMBER(F284),F284&gt;=0,COUNTIFS(Jornada!$A$6:$A$300,A284,Jornada!$B$6:$B$300,B284,Jornada!$N$6:$N$300,"OK")=1),F284,0),0)</f>
        <v>0</v>
      </c>
    </row>
    <row r="285">
      <c r="A285" s="9"/>
      <c r="B285" s="6"/>
      <c r="C285" s="10" t="str">
        <f>IF(B285="","",IFERROR(VLOOKUP(B285,Colaboradores!$A$6:$B$200,2,FALSE),""))</f>
        <v/>
      </c>
      <c r="D285" s="6"/>
      <c r="E285" s="6"/>
      <c r="F285" s="7"/>
      <c r="G285" s="10" t="str">
        <f>IF(D285="","",IFERROR(VLOOKUP(D285,Projetos!$B$6:$F$200,4,FALSE),"N/A"))</f>
        <v/>
      </c>
      <c r="H285" s="13" t="str">
        <f>IF(D285="","",IFERROR(VLOOKUP(D285,Projetos!$B$6:$F$200,5,FALSE),0))</f>
        <v/>
      </c>
      <c r="I285" s="13">
        <f t="shared" si="1"/>
        <v>0</v>
      </c>
      <c r="J285" s="14">
        <f>IFERROR(M285/SUMIFS(Jornada!$I$6:$I$300,Jornada!$A$6:$A$300,A285,Jornada!$B$6:$B$300,B285),0)</f>
        <v>0</v>
      </c>
      <c r="K285" s="10" t="str">
        <f>IF(AND(A285="",B285="",D285="",E285="",F285=""),"",IF(OR(A285="",B285="",D285="",F285=""),"INCOMPLETO",IFERROR(IF(OR(NOT(ISNUMBER(A285)),A285&lt;=0,A285&lt;&gt;INT(A285),COUNTIF(Colaboradores!$A$6:$A$200,B285)&lt;&gt;1,C285="",COUNTIF(Projetos!$B$6:$B$200,D285)&lt;&gt;1,NOT(ISNUMBER(F285)),F285&lt;0,NOT(ISNUMBER(H285)),H285&lt;0),"VERIFICAR",IF(COUNTIFS(Jornada!$A$6:$A$300,A285,Jornada!$B$6:$B$300,B285,Jornada!$N$6:$N$300,"OK")&lt;&gt;1,"SEM JORNADA",IF(SUMIFS($M$6:$M$400,$A$6:$A$400,A285,$B$6:$B$400,B285)&gt;SUMIFS(Jornada!$I$6:$I$300,Jornada!$A$6:$A$300,A285,Jornada!$B$6:$B$300,B285)+Configuracoes!$B$8,"EXCEDE JORNADA",IF(ABS(SUMIFS($M$6:$M$400,$A$6:$A$400,A285,$B$6:$B$400,B285)-SUMIFS(Jornada!$I$6:$I$300,Jornada!$A$6:$A$300,A285,Jornada!$B$6:$B$300,B285))&lt;=Configuracoes!$B$8,"OK","PARCIAL")))),"VERIFICAR")))</f>
        <v/>
      </c>
      <c r="L285" s="6"/>
      <c r="M285" s="15">
        <f>IFERROR(IF(AND(ISNUMBER(A285),A285&gt;0,A285=INT(A285),B285&lt;&gt;"",C285&lt;&gt;"",COUNTIF(Colaboradores!$A$6:$A$200,B285)=1,D285&lt;&gt;"",COUNTIF(Projetos!$B$6:$B$200,D285)=1,ISNUMBER(F285),F285&gt;=0,COUNTIFS(Jornada!$A$6:$A$300,A285,Jornada!$B$6:$B$300,B285,Jornada!$N$6:$N$300,"OK")=1),F285,0),0)</f>
        <v>0</v>
      </c>
    </row>
    <row r="286">
      <c r="A286" s="9"/>
      <c r="B286" s="6"/>
      <c r="C286" s="10" t="str">
        <f>IF(B286="","",IFERROR(VLOOKUP(B286,Colaboradores!$A$6:$B$200,2,FALSE),""))</f>
        <v/>
      </c>
      <c r="D286" s="6"/>
      <c r="E286" s="6"/>
      <c r="F286" s="7"/>
      <c r="G286" s="10" t="str">
        <f>IF(D286="","",IFERROR(VLOOKUP(D286,Projetos!$B$6:$F$200,4,FALSE),"N/A"))</f>
        <v/>
      </c>
      <c r="H286" s="13" t="str">
        <f>IF(D286="","",IFERROR(VLOOKUP(D286,Projetos!$B$6:$F$200,5,FALSE),0))</f>
        <v/>
      </c>
      <c r="I286" s="13">
        <f t="shared" si="1"/>
        <v>0</v>
      </c>
      <c r="J286" s="14">
        <f>IFERROR(M286/SUMIFS(Jornada!$I$6:$I$300,Jornada!$A$6:$A$300,A286,Jornada!$B$6:$B$300,B286),0)</f>
        <v>0</v>
      </c>
      <c r="K286" s="10" t="str">
        <f>IF(AND(A286="",B286="",D286="",E286="",F286=""),"",IF(OR(A286="",B286="",D286="",F286=""),"INCOMPLETO",IFERROR(IF(OR(NOT(ISNUMBER(A286)),A286&lt;=0,A286&lt;&gt;INT(A286),COUNTIF(Colaboradores!$A$6:$A$200,B286)&lt;&gt;1,C286="",COUNTIF(Projetos!$B$6:$B$200,D286)&lt;&gt;1,NOT(ISNUMBER(F286)),F286&lt;0,NOT(ISNUMBER(H286)),H286&lt;0),"VERIFICAR",IF(COUNTIFS(Jornada!$A$6:$A$300,A286,Jornada!$B$6:$B$300,B286,Jornada!$N$6:$N$300,"OK")&lt;&gt;1,"SEM JORNADA",IF(SUMIFS($M$6:$M$400,$A$6:$A$400,A286,$B$6:$B$400,B286)&gt;SUMIFS(Jornada!$I$6:$I$300,Jornada!$A$6:$A$300,A286,Jornada!$B$6:$B$300,B286)+Configuracoes!$B$8,"EXCEDE JORNADA",IF(ABS(SUMIFS($M$6:$M$400,$A$6:$A$400,A286,$B$6:$B$400,B286)-SUMIFS(Jornada!$I$6:$I$300,Jornada!$A$6:$A$300,A286,Jornada!$B$6:$B$300,B286))&lt;=Configuracoes!$B$8,"OK","PARCIAL")))),"VERIFICAR")))</f>
        <v/>
      </c>
      <c r="L286" s="6"/>
      <c r="M286" s="15">
        <f>IFERROR(IF(AND(ISNUMBER(A286),A286&gt;0,A286=INT(A286),B286&lt;&gt;"",C286&lt;&gt;"",COUNTIF(Colaboradores!$A$6:$A$200,B286)=1,D286&lt;&gt;"",COUNTIF(Projetos!$B$6:$B$200,D286)=1,ISNUMBER(F286),F286&gt;=0,COUNTIFS(Jornada!$A$6:$A$300,A286,Jornada!$B$6:$B$300,B286,Jornada!$N$6:$N$300,"OK")=1),F286,0),0)</f>
        <v>0</v>
      </c>
    </row>
    <row r="287">
      <c r="A287" s="9"/>
      <c r="B287" s="6"/>
      <c r="C287" s="10" t="str">
        <f>IF(B287="","",IFERROR(VLOOKUP(B287,Colaboradores!$A$6:$B$200,2,FALSE),""))</f>
        <v/>
      </c>
      <c r="D287" s="6"/>
      <c r="E287" s="6"/>
      <c r="F287" s="7"/>
      <c r="G287" s="10" t="str">
        <f>IF(D287="","",IFERROR(VLOOKUP(D287,Projetos!$B$6:$F$200,4,FALSE),"N/A"))</f>
        <v/>
      </c>
      <c r="H287" s="13" t="str">
        <f>IF(D287="","",IFERROR(VLOOKUP(D287,Projetos!$B$6:$F$200,5,FALSE),0))</f>
        <v/>
      </c>
      <c r="I287" s="13">
        <f t="shared" si="1"/>
        <v>0</v>
      </c>
      <c r="J287" s="14">
        <f>IFERROR(M287/SUMIFS(Jornada!$I$6:$I$300,Jornada!$A$6:$A$300,A287,Jornada!$B$6:$B$300,B287),0)</f>
        <v>0</v>
      </c>
      <c r="K287" s="10" t="str">
        <f>IF(AND(A287="",B287="",D287="",E287="",F287=""),"",IF(OR(A287="",B287="",D287="",F287=""),"INCOMPLETO",IFERROR(IF(OR(NOT(ISNUMBER(A287)),A287&lt;=0,A287&lt;&gt;INT(A287),COUNTIF(Colaboradores!$A$6:$A$200,B287)&lt;&gt;1,C287="",COUNTIF(Projetos!$B$6:$B$200,D287)&lt;&gt;1,NOT(ISNUMBER(F287)),F287&lt;0,NOT(ISNUMBER(H287)),H287&lt;0),"VERIFICAR",IF(COUNTIFS(Jornada!$A$6:$A$300,A287,Jornada!$B$6:$B$300,B287,Jornada!$N$6:$N$300,"OK")&lt;&gt;1,"SEM JORNADA",IF(SUMIFS($M$6:$M$400,$A$6:$A$400,A287,$B$6:$B$400,B287)&gt;SUMIFS(Jornada!$I$6:$I$300,Jornada!$A$6:$A$300,A287,Jornada!$B$6:$B$300,B287)+Configuracoes!$B$8,"EXCEDE JORNADA",IF(ABS(SUMIFS($M$6:$M$400,$A$6:$A$400,A287,$B$6:$B$400,B287)-SUMIFS(Jornada!$I$6:$I$300,Jornada!$A$6:$A$300,A287,Jornada!$B$6:$B$300,B287))&lt;=Configuracoes!$B$8,"OK","PARCIAL")))),"VERIFICAR")))</f>
        <v/>
      </c>
      <c r="L287" s="6"/>
      <c r="M287" s="15">
        <f>IFERROR(IF(AND(ISNUMBER(A287),A287&gt;0,A287=INT(A287),B287&lt;&gt;"",C287&lt;&gt;"",COUNTIF(Colaboradores!$A$6:$A$200,B287)=1,D287&lt;&gt;"",COUNTIF(Projetos!$B$6:$B$200,D287)=1,ISNUMBER(F287),F287&gt;=0,COUNTIFS(Jornada!$A$6:$A$300,A287,Jornada!$B$6:$B$300,B287,Jornada!$N$6:$N$300,"OK")=1),F287,0),0)</f>
        <v>0</v>
      </c>
    </row>
    <row r="288">
      <c r="A288" s="9"/>
      <c r="B288" s="6"/>
      <c r="C288" s="10" t="str">
        <f>IF(B288="","",IFERROR(VLOOKUP(B288,Colaboradores!$A$6:$B$200,2,FALSE),""))</f>
        <v/>
      </c>
      <c r="D288" s="6"/>
      <c r="E288" s="6"/>
      <c r="F288" s="7"/>
      <c r="G288" s="10" t="str">
        <f>IF(D288="","",IFERROR(VLOOKUP(D288,Projetos!$B$6:$F$200,4,FALSE),"N/A"))</f>
        <v/>
      </c>
      <c r="H288" s="13" t="str">
        <f>IF(D288="","",IFERROR(VLOOKUP(D288,Projetos!$B$6:$F$200,5,FALSE),0))</f>
        <v/>
      </c>
      <c r="I288" s="13">
        <f t="shared" si="1"/>
        <v>0</v>
      </c>
      <c r="J288" s="14">
        <f>IFERROR(M288/SUMIFS(Jornada!$I$6:$I$300,Jornada!$A$6:$A$300,A288,Jornada!$B$6:$B$300,B288),0)</f>
        <v>0</v>
      </c>
      <c r="K288" s="10" t="str">
        <f>IF(AND(A288="",B288="",D288="",E288="",F288=""),"",IF(OR(A288="",B288="",D288="",F288=""),"INCOMPLETO",IFERROR(IF(OR(NOT(ISNUMBER(A288)),A288&lt;=0,A288&lt;&gt;INT(A288),COUNTIF(Colaboradores!$A$6:$A$200,B288)&lt;&gt;1,C288="",COUNTIF(Projetos!$B$6:$B$200,D288)&lt;&gt;1,NOT(ISNUMBER(F288)),F288&lt;0,NOT(ISNUMBER(H288)),H288&lt;0),"VERIFICAR",IF(COUNTIFS(Jornada!$A$6:$A$300,A288,Jornada!$B$6:$B$300,B288,Jornada!$N$6:$N$300,"OK")&lt;&gt;1,"SEM JORNADA",IF(SUMIFS($M$6:$M$400,$A$6:$A$400,A288,$B$6:$B$400,B288)&gt;SUMIFS(Jornada!$I$6:$I$300,Jornada!$A$6:$A$300,A288,Jornada!$B$6:$B$300,B288)+Configuracoes!$B$8,"EXCEDE JORNADA",IF(ABS(SUMIFS($M$6:$M$400,$A$6:$A$400,A288,$B$6:$B$400,B288)-SUMIFS(Jornada!$I$6:$I$300,Jornada!$A$6:$A$300,A288,Jornada!$B$6:$B$300,B288))&lt;=Configuracoes!$B$8,"OK","PARCIAL")))),"VERIFICAR")))</f>
        <v/>
      </c>
      <c r="L288" s="6"/>
      <c r="M288" s="15">
        <f>IFERROR(IF(AND(ISNUMBER(A288),A288&gt;0,A288=INT(A288),B288&lt;&gt;"",C288&lt;&gt;"",COUNTIF(Colaboradores!$A$6:$A$200,B288)=1,D288&lt;&gt;"",COUNTIF(Projetos!$B$6:$B$200,D288)=1,ISNUMBER(F288),F288&gt;=0,COUNTIFS(Jornada!$A$6:$A$300,A288,Jornada!$B$6:$B$300,B288,Jornada!$N$6:$N$300,"OK")=1),F288,0),0)</f>
        <v>0</v>
      </c>
    </row>
    <row r="289">
      <c r="A289" s="9"/>
      <c r="B289" s="6"/>
      <c r="C289" s="10" t="str">
        <f>IF(B289="","",IFERROR(VLOOKUP(B289,Colaboradores!$A$6:$B$200,2,FALSE),""))</f>
        <v/>
      </c>
      <c r="D289" s="6"/>
      <c r="E289" s="6"/>
      <c r="F289" s="7"/>
      <c r="G289" s="10" t="str">
        <f>IF(D289="","",IFERROR(VLOOKUP(D289,Projetos!$B$6:$F$200,4,FALSE),"N/A"))</f>
        <v/>
      </c>
      <c r="H289" s="13" t="str">
        <f>IF(D289="","",IFERROR(VLOOKUP(D289,Projetos!$B$6:$F$200,5,FALSE),0))</f>
        <v/>
      </c>
      <c r="I289" s="13">
        <f t="shared" si="1"/>
        <v>0</v>
      </c>
      <c r="J289" s="14">
        <f>IFERROR(M289/SUMIFS(Jornada!$I$6:$I$300,Jornada!$A$6:$A$300,A289,Jornada!$B$6:$B$300,B289),0)</f>
        <v>0</v>
      </c>
      <c r="K289" s="10" t="str">
        <f>IF(AND(A289="",B289="",D289="",E289="",F289=""),"",IF(OR(A289="",B289="",D289="",F289=""),"INCOMPLETO",IFERROR(IF(OR(NOT(ISNUMBER(A289)),A289&lt;=0,A289&lt;&gt;INT(A289),COUNTIF(Colaboradores!$A$6:$A$200,B289)&lt;&gt;1,C289="",COUNTIF(Projetos!$B$6:$B$200,D289)&lt;&gt;1,NOT(ISNUMBER(F289)),F289&lt;0,NOT(ISNUMBER(H289)),H289&lt;0),"VERIFICAR",IF(COUNTIFS(Jornada!$A$6:$A$300,A289,Jornada!$B$6:$B$300,B289,Jornada!$N$6:$N$300,"OK")&lt;&gt;1,"SEM JORNADA",IF(SUMIFS($M$6:$M$400,$A$6:$A$400,A289,$B$6:$B$400,B289)&gt;SUMIFS(Jornada!$I$6:$I$300,Jornada!$A$6:$A$300,A289,Jornada!$B$6:$B$300,B289)+Configuracoes!$B$8,"EXCEDE JORNADA",IF(ABS(SUMIFS($M$6:$M$400,$A$6:$A$400,A289,$B$6:$B$400,B289)-SUMIFS(Jornada!$I$6:$I$300,Jornada!$A$6:$A$300,A289,Jornada!$B$6:$B$300,B289))&lt;=Configuracoes!$B$8,"OK","PARCIAL")))),"VERIFICAR")))</f>
        <v/>
      </c>
      <c r="L289" s="6"/>
      <c r="M289" s="15">
        <f>IFERROR(IF(AND(ISNUMBER(A289),A289&gt;0,A289=INT(A289),B289&lt;&gt;"",C289&lt;&gt;"",COUNTIF(Colaboradores!$A$6:$A$200,B289)=1,D289&lt;&gt;"",COUNTIF(Projetos!$B$6:$B$200,D289)=1,ISNUMBER(F289),F289&gt;=0,COUNTIFS(Jornada!$A$6:$A$300,A289,Jornada!$B$6:$B$300,B289,Jornada!$N$6:$N$300,"OK")=1),F289,0),0)</f>
        <v>0</v>
      </c>
    </row>
    <row r="290">
      <c r="A290" s="9"/>
      <c r="B290" s="6"/>
      <c r="C290" s="10" t="str">
        <f>IF(B290="","",IFERROR(VLOOKUP(B290,Colaboradores!$A$6:$B$200,2,FALSE),""))</f>
        <v/>
      </c>
      <c r="D290" s="6"/>
      <c r="E290" s="6"/>
      <c r="F290" s="7"/>
      <c r="G290" s="10" t="str">
        <f>IF(D290="","",IFERROR(VLOOKUP(D290,Projetos!$B$6:$F$200,4,FALSE),"N/A"))</f>
        <v/>
      </c>
      <c r="H290" s="13" t="str">
        <f>IF(D290="","",IFERROR(VLOOKUP(D290,Projetos!$B$6:$F$200,5,FALSE),0))</f>
        <v/>
      </c>
      <c r="I290" s="13">
        <f t="shared" si="1"/>
        <v>0</v>
      </c>
      <c r="J290" s="14">
        <f>IFERROR(M290/SUMIFS(Jornada!$I$6:$I$300,Jornada!$A$6:$A$300,A290,Jornada!$B$6:$B$300,B290),0)</f>
        <v>0</v>
      </c>
      <c r="K290" s="10" t="str">
        <f>IF(AND(A290="",B290="",D290="",E290="",F290=""),"",IF(OR(A290="",B290="",D290="",F290=""),"INCOMPLETO",IFERROR(IF(OR(NOT(ISNUMBER(A290)),A290&lt;=0,A290&lt;&gt;INT(A290),COUNTIF(Colaboradores!$A$6:$A$200,B290)&lt;&gt;1,C290="",COUNTIF(Projetos!$B$6:$B$200,D290)&lt;&gt;1,NOT(ISNUMBER(F290)),F290&lt;0,NOT(ISNUMBER(H290)),H290&lt;0),"VERIFICAR",IF(COUNTIFS(Jornada!$A$6:$A$300,A290,Jornada!$B$6:$B$300,B290,Jornada!$N$6:$N$300,"OK")&lt;&gt;1,"SEM JORNADA",IF(SUMIFS($M$6:$M$400,$A$6:$A$400,A290,$B$6:$B$400,B290)&gt;SUMIFS(Jornada!$I$6:$I$300,Jornada!$A$6:$A$300,A290,Jornada!$B$6:$B$300,B290)+Configuracoes!$B$8,"EXCEDE JORNADA",IF(ABS(SUMIFS($M$6:$M$400,$A$6:$A$400,A290,$B$6:$B$400,B290)-SUMIFS(Jornada!$I$6:$I$300,Jornada!$A$6:$A$300,A290,Jornada!$B$6:$B$300,B290))&lt;=Configuracoes!$B$8,"OK","PARCIAL")))),"VERIFICAR")))</f>
        <v/>
      </c>
      <c r="L290" s="6"/>
      <c r="M290" s="15">
        <f>IFERROR(IF(AND(ISNUMBER(A290),A290&gt;0,A290=INT(A290),B290&lt;&gt;"",C290&lt;&gt;"",COUNTIF(Colaboradores!$A$6:$A$200,B290)=1,D290&lt;&gt;"",COUNTIF(Projetos!$B$6:$B$200,D290)=1,ISNUMBER(F290),F290&gt;=0,COUNTIFS(Jornada!$A$6:$A$300,A290,Jornada!$B$6:$B$300,B290,Jornada!$N$6:$N$300,"OK")=1),F290,0),0)</f>
        <v>0</v>
      </c>
    </row>
    <row r="291">
      <c r="A291" s="9"/>
      <c r="B291" s="6"/>
      <c r="C291" s="10" t="str">
        <f>IF(B291="","",IFERROR(VLOOKUP(B291,Colaboradores!$A$6:$B$200,2,FALSE),""))</f>
        <v/>
      </c>
      <c r="D291" s="6"/>
      <c r="E291" s="6"/>
      <c r="F291" s="7"/>
      <c r="G291" s="10" t="str">
        <f>IF(D291="","",IFERROR(VLOOKUP(D291,Projetos!$B$6:$F$200,4,FALSE),"N/A"))</f>
        <v/>
      </c>
      <c r="H291" s="13" t="str">
        <f>IF(D291="","",IFERROR(VLOOKUP(D291,Projetos!$B$6:$F$200,5,FALSE),0))</f>
        <v/>
      </c>
      <c r="I291" s="13">
        <f t="shared" si="1"/>
        <v>0</v>
      </c>
      <c r="J291" s="14">
        <f>IFERROR(M291/SUMIFS(Jornada!$I$6:$I$300,Jornada!$A$6:$A$300,A291,Jornada!$B$6:$B$300,B291),0)</f>
        <v>0</v>
      </c>
      <c r="K291" s="10" t="str">
        <f>IF(AND(A291="",B291="",D291="",E291="",F291=""),"",IF(OR(A291="",B291="",D291="",F291=""),"INCOMPLETO",IFERROR(IF(OR(NOT(ISNUMBER(A291)),A291&lt;=0,A291&lt;&gt;INT(A291),COUNTIF(Colaboradores!$A$6:$A$200,B291)&lt;&gt;1,C291="",COUNTIF(Projetos!$B$6:$B$200,D291)&lt;&gt;1,NOT(ISNUMBER(F291)),F291&lt;0,NOT(ISNUMBER(H291)),H291&lt;0),"VERIFICAR",IF(COUNTIFS(Jornada!$A$6:$A$300,A291,Jornada!$B$6:$B$300,B291,Jornada!$N$6:$N$300,"OK")&lt;&gt;1,"SEM JORNADA",IF(SUMIFS($M$6:$M$400,$A$6:$A$400,A291,$B$6:$B$400,B291)&gt;SUMIFS(Jornada!$I$6:$I$300,Jornada!$A$6:$A$300,A291,Jornada!$B$6:$B$300,B291)+Configuracoes!$B$8,"EXCEDE JORNADA",IF(ABS(SUMIFS($M$6:$M$400,$A$6:$A$400,A291,$B$6:$B$400,B291)-SUMIFS(Jornada!$I$6:$I$300,Jornada!$A$6:$A$300,A291,Jornada!$B$6:$B$300,B291))&lt;=Configuracoes!$B$8,"OK","PARCIAL")))),"VERIFICAR")))</f>
        <v/>
      </c>
      <c r="L291" s="6"/>
      <c r="M291" s="15">
        <f>IFERROR(IF(AND(ISNUMBER(A291),A291&gt;0,A291=INT(A291),B291&lt;&gt;"",C291&lt;&gt;"",COUNTIF(Colaboradores!$A$6:$A$200,B291)=1,D291&lt;&gt;"",COUNTIF(Projetos!$B$6:$B$200,D291)=1,ISNUMBER(F291),F291&gt;=0,COUNTIFS(Jornada!$A$6:$A$300,A291,Jornada!$B$6:$B$300,B291,Jornada!$N$6:$N$300,"OK")=1),F291,0),0)</f>
        <v>0</v>
      </c>
    </row>
    <row r="292">
      <c r="A292" s="9"/>
      <c r="B292" s="6"/>
      <c r="C292" s="10" t="str">
        <f>IF(B292="","",IFERROR(VLOOKUP(B292,Colaboradores!$A$6:$B$200,2,FALSE),""))</f>
        <v/>
      </c>
      <c r="D292" s="6"/>
      <c r="E292" s="6"/>
      <c r="F292" s="7"/>
      <c r="G292" s="10" t="str">
        <f>IF(D292="","",IFERROR(VLOOKUP(D292,Projetos!$B$6:$F$200,4,FALSE),"N/A"))</f>
        <v/>
      </c>
      <c r="H292" s="13" t="str">
        <f>IF(D292="","",IFERROR(VLOOKUP(D292,Projetos!$B$6:$F$200,5,FALSE),0))</f>
        <v/>
      </c>
      <c r="I292" s="13">
        <f t="shared" si="1"/>
        <v>0</v>
      </c>
      <c r="J292" s="14">
        <f>IFERROR(M292/SUMIFS(Jornada!$I$6:$I$300,Jornada!$A$6:$A$300,A292,Jornada!$B$6:$B$300,B292),0)</f>
        <v>0</v>
      </c>
      <c r="K292" s="10" t="str">
        <f>IF(AND(A292="",B292="",D292="",E292="",F292=""),"",IF(OR(A292="",B292="",D292="",F292=""),"INCOMPLETO",IFERROR(IF(OR(NOT(ISNUMBER(A292)),A292&lt;=0,A292&lt;&gt;INT(A292),COUNTIF(Colaboradores!$A$6:$A$200,B292)&lt;&gt;1,C292="",COUNTIF(Projetos!$B$6:$B$200,D292)&lt;&gt;1,NOT(ISNUMBER(F292)),F292&lt;0,NOT(ISNUMBER(H292)),H292&lt;0),"VERIFICAR",IF(COUNTIFS(Jornada!$A$6:$A$300,A292,Jornada!$B$6:$B$300,B292,Jornada!$N$6:$N$300,"OK")&lt;&gt;1,"SEM JORNADA",IF(SUMIFS($M$6:$M$400,$A$6:$A$400,A292,$B$6:$B$400,B292)&gt;SUMIFS(Jornada!$I$6:$I$300,Jornada!$A$6:$A$300,A292,Jornada!$B$6:$B$300,B292)+Configuracoes!$B$8,"EXCEDE JORNADA",IF(ABS(SUMIFS($M$6:$M$400,$A$6:$A$400,A292,$B$6:$B$400,B292)-SUMIFS(Jornada!$I$6:$I$300,Jornada!$A$6:$A$300,A292,Jornada!$B$6:$B$300,B292))&lt;=Configuracoes!$B$8,"OK","PARCIAL")))),"VERIFICAR")))</f>
        <v/>
      </c>
      <c r="L292" s="6"/>
      <c r="M292" s="15">
        <f>IFERROR(IF(AND(ISNUMBER(A292),A292&gt;0,A292=INT(A292),B292&lt;&gt;"",C292&lt;&gt;"",COUNTIF(Colaboradores!$A$6:$A$200,B292)=1,D292&lt;&gt;"",COUNTIF(Projetos!$B$6:$B$200,D292)=1,ISNUMBER(F292),F292&gt;=0,COUNTIFS(Jornada!$A$6:$A$300,A292,Jornada!$B$6:$B$300,B292,Jornada!$N$6:$N$300,"OK")=1),F292,0),0)</f>
        <v>0</v>
      </c>
    </row>
    <row r="293">
      <c r="A293" s="9"/>
      <c r="B293" s="6"/>
      <c r="C293" s="10" t="str">
        <f>IF(B293="","",IFERROR(VLOOKUP(B293,Colaboradores!$A$6:$B$200,2,FALSE),""))</f>
        <v/>
      </c>
      <c r="D293" s="6"/>
      <c r="E293" s="6"/>
      <c r="F293" s="7"/>
      <c r="G293" s="10" t="str">
        <f>IF(D293="","",IFERROR(VLOOKUP(D293,Projetos!$B$6:$F$200,4,FALSE),"N/A"))</f>
        <v/>
      </c>
      <c r="H293" s="13" t="str">
        <f>IF(D293="","",IFERROR(VLOOKUP(D293,Projetos!$B$6:$F$200,5,FALSE),0))</f>
        <v/>
      </c>
      <c r="I293" s="13">
        <f t="shared" si="1"/>
        <v>0</v>
      </c>
      <c r="J293" s="14">
        <f>IFERROR(M293/SUMIFS(Jornada!$I$6:$I$300,Jornada!$A$6:$A$300,A293,Jornada!$B$6:$B$300,B293),0)</f>
        <v>0</v>
      </c>
      <c r="K293" s="10" t="str">
        <f>IF(AND(A293="",B293="",D293="",E293="",F293=""),"",IF(OR(A293="",B293="",D293="",F293=""),"INCOMPLETO",IFERROR(IF(OR(NOT(ISNUMBER(A293)),A293&lt;=0,A293&lt;&gt;INT(A293),COUNTIF(Colaboradores!$A$6:$A$200,B293)&lt;&gt;1,C293="",COUNTIF(Projetos!$B$6:$B$200,D293)&lt;&gt;1,NOT(ISNUMBER(F293)),F293&lt;0,NOT(ISNUMBER(H293)),H293&lt;0),"VERIFICAR",IF(COUNTIFS(Jornada!$A$6:$A$300,A293,Jornada!$B$6:$B$300,B293,Jornada!$N$6:$N$300,"OK")&lt;&gt;1,"SEM JORNADA",IF(SUMIFS($M$6:$M$400,$A$6:$A$400,A293,$B$6:$B$400,B293)&gt;SUMIFS(Jornada!$I$6:$I$300,Jornada!$A$6:$A$300,A293,Jornada!$B$6:$B$300,B293)+Configuracoes!$B$8,"EXCEDE JORNADA",IF(ABS(SUMIFS($M$6:$M$400,$A$6:$A$400,A293,$B$6:$B$400,B293)-SUMIFS(Jornada!$I$6:$I$300,Jornada!$A$6:$A$300,A293,Jornada!$B$6:$B$300,B293))&lt;=Configuracoes!$B$8,"OK","PARCIAL")))),"VERIFICAR")))</f>
        <v/>
      </c>
      <c r="L293" s="6"/>
      <c r="M293" s="15">
        <f>IFERROR(IF(AND(ISNUMBER(A293),A293&gt;0,A293=INT(A293),B293&lt;&gt;"",C293&lt;&gt;"",COUNTIF(Colaboradores!$A$6:$A$200,B293)=1,D293&lt;&gt;"",COUNTIF(Projetos!$B$6:$B$200,D293)=1,ISNUMBER(F293),F293&gt;=0,COUNTIFS(Jornada!$A$6:$A$300,A293,Jornada!$B$6:$B$300,B293,Jornada!$N$6:$N$300,"OK")=1),F293,0),0)</f>
        <v>0</v>
      </c>
    </row>
    <row r="294">
      <c r="A294" s="9"/>
      <c r="B294" s="6"/>
      <c r="C294" s="10" t="str">
        <f>IF(B294="","",IFERROR(VLOOKUP(B294,Colaboradores!$A$6:$B$200,2,FALSE),""))</f>
        <v/>
      </c>
      <c r="D294" s="6"/>
      <c r="E294" s="6"/>
      <c r="F294" s="7"/>
      <c r="G294" s="10" t="str">
        <f>IF(D294="","",IFERROR(VLOOKUP(D294,Projetos!$B$6:$F$200,4,FALSE),"N/A"))</f>
        <v/>
      </c>
      <c r="H294" s="13" t="str">
        <f>IF(D294="","",IFERROR(VLOOKUP(D294,Projetos!$B$6:$F$200,5,FALSE),0))</f>
        <v/>
      </c>
      <c r="I294" s="13">
        <f t="shared" si="1"/>
        <v>0</v>
      </c>
      <c r="J294" s="14">
        <f>IFERROR(M294/SUMIFS(Jornada!$I$6:$I$300,Jornada!$A$6:$A$300,A294,Jornada!$B$6:$B$300,B294),0)</f>
        <v>0</v>
      </c>
      <c r="K294" s="10" t="str">
        <f>IF(AND(A294="",B294="",D294="",E294="",F294=""),"",IF(OR(A294="",B294="",D294="",F294=""),"INCOMPLETO",IFERROR(IF(OR(NOT(ISNUMBER(A294)),A294&lt;=0,A294&lt;&gt;INT(A294),COUNTIF(Colaboradores!$A$6:$A$200,B294)&lt;&gt;1,C294="",COUNTIF(Projetos!$B$6:$B$200,D294)&lt;&gt;1,NOT(ISNUMBER(F294)),F294&lt;0,NOT(ISNUMBER(H294)),H294&lt;0),"VERIFICAR",IF(COUNTIFS(Jornada!$A$6:$A$300,A294,Jornada!$B$6:$B$300,B294,Jornada!$N$6:$N$300,"OK")&lt;&gt;1,"SEM JORNADA",IF(SUMIFS($M$6:$M$400,$A$6:$A$400,A294,$B$6:$B$400,B294)&gt;SUMIFS(Jornada!$I$6:$I$300,Jornada!$A$6:$A$300,A294,Jornada!$B$6:$B$300,B294)+Configuracoes!$B$8,"EXCEDE JORNADA",IF(ABS(SUMIFS($M$6:$M$400,$A$6:$A$400,A294,$B$6:$B$400,B294)-SUMIFS(Jornada!$I$6:$I$300,Jornada!$A$6:$A$300,A294,Jornada!$B$6:$B$300,B294))&lt;=Configuracoes!$B$8,"OK","PARCIAL")))),"VERIFICAR")))</f>
        <v/>
      </c>
      <c r="L294" s="6"/>
      <c r="M294" s="15">
        <f>IFERROR(IF(AND(ISNUMBER(A294),A294&gt;0,A294=INT(A294),B294&lt;&gt;"",C294&lt;&gt;"",COUNTIF(Colaboradores!$A$6:$A$200,B294)=1,D294&lt;&gt;"",COUNTIF(Projetos!$B$6:$B$200,D294)=1,ISNUMBER(F294),F294&gt;=0,COUNTIFS(Jornada!$A$6:$A$300,A294,Jornada!$B$6:$B$300,B294,Jornada!$N$6:$N$300,"OK")=1),F294,0),0)</f>
        <v>0</v>
      </c>
    </row>
    <row r="295">
      <c r="A295" s="9"/>
      <c r="B295" s="6"/>
      <c r="C295" s="10" t="str">
        <f>IF(B295="","",IFERROR(VLOOKUP(B295,Colaboradores!$A$6:$B$200,2,FALSE),""))</f>
        <v/>
      </c>
      <c r="D295" s="6"/>
      <c r="E295" s="6"/>
      <c r="F295" s="7"/>
      <c r="G295" s="10" t="str">
        <f>IF(D295="","",IFERROR(VLOOKUP(D295,Projetos!$B$6:$F$200,4,FALSE),"N/A"))</f>
        <v/>
      </c>
      <c r="H295" s="13" t="str">
        <f>IF(D295="","",IFERROR(VLOOKUP(D295,Projetos!$B$6:$F$200,5,FALSE),0))</f>
        <v/>
      </c>
      <c r="I295" s="13">
        <f t="shared" si="1"/>
        <v>0</v>
      </c>
      <c r="J295" s="14">
        <f>IFERROR(M295/SUMIFS(Jornada!$I$6:$I$300,Jornada!$A$6:$A$300,A295,Jornada!$B$6:$B$300,B295),0)</f>
        <v>0</v>
      </c>
      <c r="K295" s="10" t="str">
        <f>IF(AND(A295="",B295="",D295="",E295="",F295=""),"",IF(OR(A295="",B295="",D295="",F295=""),"INCOMPLETO",IFERROR(IF(OR(NOT(ISNUMBER(A295)),A295&lt;=0,A295&lt;&gt;INT(A295),COUNTIF(Colaboradores!$A$6:$A$200,B295)&lt;&gt;1,C295="",COUNTIF(Projetos!$B$6:$B$200,D295)&lt;&gt;1,NOT(ISNUMBER(F295)),F295&lt;0,NOT(ISNUMBER(H295)),H295&lt;0),"VERIFICAR",IF(COUNTIFS(Jornada!$A$6:$A$300,A295,Jornada!$B$6:$B$300,B295,Jornada!$N$6:$N$300,"OK")&lt;&gt;1,"SEM JORNADA",IF(SUMIFS($M$6:$M$400,$A$6:$A$400,A295,$B$6:$B$400,B295)&gt;SUMIFS(Jornada!$I$6:$I$300,Jornada!$A$6:$A$300,A295,Jornada!$B$6:$B$300,B295)+Configuracoes!$B$8,"EXCEDE JORNADA",IF(ABS(SUMIFS($M$6:$M$400,$A$6:$A$400,A295,$B$6:$B$400,B295)-SUMIFS(Jornada!$I$6:$I$300,Jornada!$A$6:$A$300,A295,Jornada!$B$6:$B$300,B295))&lt;=Configuracoes!$B$8,"OK","PARCIAL")))),"VERIFICAR")))</f>
        <v/>
      </c>
      <c r="L295" s="6"/>
      <c r="M295" s="15">
        <f>IFERROR(IF(AND(ISNUMBER(A295),A295&gt;0,A295=INT(A295),B295&lt;&gt;"",C295&lt;&gt;"",COUNTIF(Colaboradores!$A$6:$A$200,B295)=1,D295&lt;&gt;"",COUNTIF(Projetos!$B$6:$B$200,D295)=1,ISNUMBER(F295),F295&gt;=0,COUNTIFS(Jornada!$A$6:$A$300,A295,Jornada!$B$6:$B$300,B295,Jornada!$N$6:$N$300,"OK")=1),F295,0),0)</f>
        <v>0</v>
      </c>
    </row>
    <row r="296">
      <c r="A296" s="9"/>
      <c r="B296" s="6"/>
      <c r="C296" s="10" t="str">
        <f>IF(B296="","",IFERROR(VLOOKUP(B296,Colaboradores!$A$6:$B$200,2,FALSE),""))</f>
        <v/>
      </c>
      <c r="D296" s="6"/>
      <c r="E296" s="6"/>
      <c r="F296" s="7"/>
      <c r="G296" s="10" t="str">
        <f>IF(D296="","",IFERROR(VLOOKUP(D296,Projetos!$B$6:$F$200,4,FALSE),"N/A"))</f>
        <v/>
      </c>
      <c r="H296" s="13" t="str">
        <f>IF(D296="","",IFERROR(VLOOKUP(D296,Projetos!$B$6:$F$200,5,FALSE),0))</f>
        <v/>
      </c>
      <c r="I296" s="13">
        <f t="shared" si="1"/>
        <v>0</v>
      </c>
      <c r="J296" s="14">
        <f>IFERROR(M296/SUMIFS(Jornada!$I$6:$I$300,Jornada!$A$6:$A$300,A296,Jornada!$B$6:$B$300,B296),0)</f>
        <v>0</v>
      </c>
      <c r="K296" s="10" t="str">
        <f>IF(AND(A296="",B296="",D296="",E296="",F296=""),"",IF(OR(A296="",B296="",D296="",F296=""),"INCOMPLETO",IFERROR(IF(OR(NOT(ISNUMBER(A296)),A296&lt;=0,A296&lt;&gt;INT(A296),COUNTIF(Colaboradores!$A$6:$A$200,B296)&lt;&gt;1,C296="",COUNTIF(Projetos!$B$6:$B$200,D296)&lt;&gt;1,NOT(ISNUMBER(F296)),F296&lt;0,NOT(ISNUMBER(H296)),H296&lt;0),"VERIFICAR",IF(COUNTIFS(Jornada!$A$6:$A$300,A296,Jornada!$B$6:$B$300,B296,Jornada!$N$6:$N$300,"OK")&lt;&gt;1,"SEM JORNADA",IF(SUMIFS($M$6:$M$400,$A$6:$A$400,A296,$B$6:$B$400,B296)&gt;SUMIFS(Jornada!$I$6:$I$300,Jornada!$A$6:$A$300,A296,Jornada!$B$6:$B$300,B296)+Configuracoes!$B$8,"EXCEDE JORNADA",IF(ABS(SUMIFS($M$6:$M$400,$A$6:$A$400,A296,$B$6:$B$400,B296)-SUMIFS(Jornada!$I$6:$I$300,Jornada!$A$6:$A$300,A296,Jornada!$B$6:$B$300,B296))&lt;=Configuracoes!$B$8,"OK","PARCIAL")))),"VERIFICAR")))</f>
        <v/>
      </c>
      <c r="L296" s="6"/>
      <c r="M296" s="15">
        <f>IFERROR(IF(AND(ISNUMBER(A296),A296&gt;0,A296=INT(A296),B296&lt;&gt;"",C296&lt;&gt;"",COUNTIF(Colaboradores!$A$6:$A$200,B296)=1,D296&lt;&gt;"",COUNTIF(Projetos!$B$6:$B$200,D296)=1,ISNUMBER(F296),F296&gt;=0,COUNTIFS(Jornada!$A$6:$A$300,A296,Jornada!$B$6:$B$300,B296,Jornada!$N$6:$N$300,"OK")=1),F296,0),0)</f>
        <v>0</v>
      </c>
    </row>
    <row r="297">
      <c r="A297" s="9"/>
      <c r="B297" s="6"/>
      <c r="C297" s="10" t="str">
        <f>IF(B297="","",IFERROR(VLOOKUP(B297,Colaboradores!$A$6:$B$200,2,FALSE),""))</f>
        <v/>
      </c>
      <c r="D297" s="6"/>
      <c r="E297" s="6"/>
      <c r="F297" s="7"/>
      <c r="G297" s="10" t="str">
        <f>IF(D297="","",IFERROR(VLOOKUP(D297,Projetos!$B$6:$F$200,4,FALSE),"N/A"))</f>
        <v/>
      </c>
      <c r="H297" s="13" t="str">
        <f>IF(D297="","",IFERROR(VLOOKUP(D297,Projetos!$B$6:$F$200,5,FALSE),0))</f>
        <v/>
      </c>
      <c r="I297" s="13">
        <f t="shared" si="1"/>
        <v>0</v>
      </c>
      <c r="J297" s="14">
        <f>IFERROR(M297/SUMIFS(Jornada!$I$6:$I$300,Jornada!$A$6:$A$300,A297,Jornada!$B$6:$B$300,B297),0)</f>
        <v>0</v>
      </c>
      <c r="K297" s="10" t="str">
        <f>IF(AND(A297="",B297="",D297="",E297="",F297=""),"",IF(OR(A297="",B297="",D297="",F297=""),"INCOMPLETO",IFERROR(IF(OR(NOT(ISNUMBER(A297)),A297&lt;=0,A297&lt;&gt;INT(A297),COUNTIF(Colaboradores!$A$6:$A$200,B297)&lt;&gt;1,C297="",COUNTIF(Projetos!$B$6:$B$200,D297)&lt;&gt;1,NOT(ISNUMBER(F297)),F297&lt;0,NOT(ISNUMBER(H297)),H297&lt;0),"VERIFICAR",IF(COUNTIFS(Jornada!$A$6:$A$300,A297,Jornada!$B$6:$B$300,B297,Jornada!$N$6:$N$300,"OK")&lt;&gt;1,"SEM JORNADA",IF(SUMIFS($M$6:$M$400,$A$6:$A$400,A297,$B$6:$B$400,B297)&gt;SUMIFS(Jornada!$I$6:$I$300,Jornada!$A$6:$A$300,A297,Jornada!$B$6:$B$300,B297)+Configuracoes!$B$8,"EXCEDE JORNADA",IF(ABS(SUMIFS($M$6:$M$400,$A$6:$A$400,A297,$B$6:$B$400,B297)-SUMIFS(Jornada!$I$6:$I$300,Jornada!$A$6:$A$300,A297,Jornada!$B$6:$B$300,B297))&lt;=Configuracoes!$B$8,"OK","PARCIAL")))),"VERIFICAR")))</f>
        <v/>
      </c>
      <c r="L297" s="6"/>
      <c r="M297" s="15">
        <f>IFERROR(IF(AND(ISNUMBER(A297),A297&gt;0,A297=INT(A297),B297&lt;&gt;"",C297&lt;&gt;"",COUNTIF(Colaboradores!$A$6:$A$200,B297)=1,D297&lt;&gt;"",COUNTIF(Projetos!$B$6:$B$200,D297)=1,ISNUMBER(F297),F297&gt;=0,COUNTIFS(Jornada!$A$6:$A$300,A297,Jornada!$B$6:$B$300,B297,Jornada!$N$6:$N$300,"OK")=1),F297,0),0)</f>
        <v>0</v>
      </c>
    </row>
    <row r="298">
      <c r="A298" s="9"/>
      <c r="B298" s="6"/>
      <c r="C298" s="10" t="str">
        <f>IF(B298="","",IFERROR(VLOOKUP(B298,Colaboradores!$A$6:$B$200,2,FALSE),""))</f>
        <v/>
      </c>
      <c r="D298" s="6"/>
      <c r="E298" s="6"/>
      <c r="F298" s="7"/>
      <c r="G298" s="10" t="str">
        <f>IF(D298="","",IFERROR(VLOOKUP(D298,Projetos!$B$6:$F$200,4,FALSE),"N/A"))</f>
        <v/>
      </c>
      <c r="H298" s="13" t="str">
        <f>IF(D298="","",IFERROR(VLOOKUP(D298,Projetos!$B$6:$F$200,5,FALSE),0))</f>
        <v/>
      </c>
      <c r="I298" s="13">
        <f t="shared" si="1"/>
        <v>0</v>
      </c>
      <c r="J298" s="14">
        <f>IFERROR(M298/SUMIFS(Jornada!$I$6:$I$300,Jornada!$A$6:$A$300,A298,Jornada!$B$6:$B$300,B298),0)</f>
        <v>0</v>
      </c>
      <c r="K298" s="10" t="str">
        <f>IF(AND(A298="",B298="",D298="",E298="",F298=""),"",IF(OR(A298="",B298="",D298="",F298=""),"INCOMPLETO",IFERROR(IF(OR(NOT(ISNUMBER(A298)),A298&lt;=0,A298&lt;&gt;INT(A298),COUNTIF(Colaboradores!$A$6:$A$200,B298)&lt;&gt;1,C298="",COUNTIF(Projetos!$B$6:$B$200,D298)&lt;&gt;1,NOT(ISNUMBER(F298)),F298&lt;0,NOT(ISNUMBER(H298)),H298&lt;0),"VERIFICAR",IF(COUNTIFS(Jornada!$A$6:$A$300,A298,Jornada!$B$6:$B$300,B298,Jornada!$N$6:$N$300,"OK")&lt;&gt;1,"SEM JORNADA",IF(SUMIFS($M$6:$M$400,$A$6:$A$400,A298,$B$6:$B$400,B298)&gt;SUMIFS(Jornada!$I$6:$I$300,Jornada!$A$6:$A$300,A298,Jornada!$B$6:$B$300,B298)+Configuracoes!$B$8,"EXCEDE JORNADA",IF(ABS(SUMIFS($M$6:$M$400,$A$6:$A$400,A298,$B$6:$B$400,B298)-SUMIFS(Jornada!$I$6:$I$300,Jornada!$A$6:$A$300,A298,Jornada!$B$6:$B$300,B298))&lt;=Configuracoes!$B$8,"OK","PARCIAL")))),"VERIFICAR")))</f>
        <v/>
      </c>
      <c r="L298" s="6"/>
      <c r="M298" s="15">
        <f>IFERROR(IF(AND(ISNUMBER(A298),A298&gt;0,A298=INT(A298),B298&lt;&gt;"",C298&lt;&gt;"",COUNTIF(Colaboradores!$A$6:$A$200,B298)=1,D298&lt;&gt;"",COUNTIF(Projetos!$B$6:$B$200,D298)=1,ISNUMBER(F298),F298&gt;=0,COUNTIFS(Jornada!$A$6:$A$300,A298,Jornada!$B$6:$B$300,B298,Jornada!$N$6:$N$300,"OK")=1),F298,0),0)</f>
        <v>0</v>
      </c>
    </row>
    <row r="299">
      <c r="A299" s="9"/>
      <c r="B299" s="6"/>
      <c r="C299" s="10" t="str">
        <f>IF(B299="","",IFERROR(VLOOKUP(B299,Colaboradores!$A$6:$B$200,2,FALSE),""))</f>
        <v/>
      </c>
      <c r="D299" s="6"/>
      <c r="E299" s="6"/>
      <c r="F299" s="7"/>
      <c r="G299" s="10" t="str">
        <f>IF(D299="","",IFERROR(VLOOKUP(D299,Projetos!$B$6:$F$200,4,FALSE),"N/A"))</f>
        <v/>
      </c>
      <c r="H299" s="13" t="str">
        <f>IF(D299="","",IFERROR(VLOOKUP(D299,Projetos!$B$6:$F$200,5,FALSE),0))</f>
        <v/>
      </c>
      <c r="I299" s="13">
        <f t="shared" si="1"/>
        <v>0</v>
      </c>
      <c r="J299" s="14">
        <f>IFERROR(M299/SUMIFS(Jornada!$I$6:$I$300,Jornada!$A$6:$A$300,A299,Jornada!$B$6:$B$300,B299),0)</f>
        <v>0</v>
      </c>
      <c r="K299" s="10" t="str">
        <f>IF(AND(A299="",B299="",D299="",E299="",F299=""),"",IF(OR(A299="",B299="",D299="",F299=""),"INCOMPLETO",IFERROR(IF(OR(NOT(ISNUMBER(A299)),A299&lt;=0,A299&lt;&gt;INT(A299),COUNTIF(Colaboradores!$A$6:$A$200,B299)&lt;&gt;1,C299="",COUNTIF(Projetos!$B$6:$B$200,D299)&lt;&gt;1,NOT(ISNUMBER(F299)),F299&lt;0,NOT(ISNUMBER(H299)),H299&lt;0),"VERIFICAR",IF(COUNTIFS(Jornada!$A$6:$A$300,A299,Jornada!$B$6:$B$300,B299,Jornada!$N$6:$N$300,"OK")&lt;&gt;1,"SEM JORNADA",IF(SUMIFS($M$6:$M$400,$A$6:$A$400,A299,$B$6:$B$400,B299)&gt;SUMIFS(Jornada!$I$6:$I$300,Jornada!$A$6:$A$300,A299,Jornada!$B$6:$B$300,B299)+Configuracoes!$B$8,"EXCEDE JORNADA",IF(ABS(SUMIFS($M$6:$M$400,$A$6:$A$400,A299,$B$6:$B$400,B299)-SUMIFS(Jornada!$I$6:$I$300,Jornada!$A$6:$A$300,A299,Jornada!$B$6:$B$300,B299))&lt;=Configuracoes!$B$8,"OK","PARCIAL")))),"VERIFICAR")))</f>
        <v/>
      </c>
      <c r="L299" s="6"/>
      <c r="M299" s="15">
        <f>IFERROR(IF(AND(ISNUMBER(A299),A299&gt;0,A299=INT(A299),B299&lt;&gt;"",C299&lt;&gt;"",COUNTIF(Colaboradores!$A$6:$A$200,B299)=1,D299&lt;&gt;"",COUNTIF(Projetos!$B$6:$B$200,D299)=1,ISNUMBER(F299),F299&gt;=0,COUNTIFS(Jornada!$A$6:$A$300,A299,Jornada!$B$6:$B$300,B299,Jornada!$N$6:$N$300,"OK")=1),F299,0),0)</f>
        <v>0</v>
      </c>
    </row>
    <row r="300">
      <c r="A300" s="9"/>
      <c r="B300" s="6"/>
      <c r="C300" s="10" t="str">
        <f>IF(B300="","",IFERROR(VLOOKUP(B300,Colaboradores!$A$6:$B$200,2,FALSE),""))</f>
        <v/>
      </c>
      <c r="D300" s="6"/>
      <c r="E300" s="6"/>
      <c r="F300" s="7"/>
      <c r="G300" s="10" t="str">
        <f>IF(D300="","",IFERROR(VLOOKUP(D300,Projetos!$B$6:$F$200,4,FALSE),"N/A"))</f>
        <v/>
      </c>
      <c r="H300" s="13" t="str">
        <f>IF(D300="","",IFERROR(VLOOKUP(D300,Projetos!$B$6:$F$200,5,FALSE),0))</f>
        <v/>
      </c>
      <c r="I300" s="13">
        <f t="shared" si="1"/>
        <v>0</v>
      </c>
      <c r="J300" s="14">
        <f>IFERROR(M300/SUMIFS(Jornada!$I$6:$I$300,Jornada!$A$6:$A$300,A300,Jornada!$B$6:$B$300,B300),0)</f>
        <v>0</v>
      </c>
      <c r="K300" s="10" t="str">
        <f>IF(AND(A300="",B300="",D300="",E300="",F300=""),"",IF(OR(A300="",B300="",D300="",F300=""),"INCOMPLETO",IFERROR(IF(OR(NOT(ISNUMBER(A300)),A300&lt;=0,A300&lt;&gt;INT(A300),COUNTIF(Colaboradores!$A$6:$A$200,B300)&lt;&gt;1,C300="",COUNTIF(Projetos!$B$6:$B$200,D300)&lt;&gt;1,NOT(ISNUMBER(F300)),F300&lt;0,NOT(ISNUMBER(H300)),H300&lt;0),"VERIFICAR",IF(COUNTIFS(Jornada!$A$6:$A$300,A300,Jornada!$B$6:$B$300,B300,Jornada!$N$6:$N$300,"OK")&lt;&gt;1,"SEM JORNADA",IF(SUMIFS($M$6:$M$400,$A$6:$A$400,A300,$B$6:$B$400,B300)&gt;SUMIFS(Jornada!$I$6:$I$300,Jornada!$A$6:$A$300,A300,Jornada!$B$6:$B$300,B300)+Configuracoes!$B$8,"EXCEDE JORNADA",IF(ABS(SUMIFS($M$6:$M$400,$A$6:$A$400,A300,$B$6:$B$400,B300)-SUMIFS(Jornada!$I$6:$I$300,Jornada!$A$6:$A$300,A300,Jornada!$B$6:$B$300,B300))&lt;=Configuracoes!$B$8,"OK","PARCIAL")))),"VERIFICAR")))</f>
        <v/>
      </c>
      <c r="L300" s="6"/>
      <c r="M300" s="15">
        <f>IFERROR(IF(AND(ISNUMBER(A300),A300&gt;0,A300=INT(A300),B300&lt;&gt;"",C300&lt;&gt;"",COUNTIF(Colaboradores!$A$6:$A$200,B300)=1,D300&lt;&gt;"",COUNTIF(Projetos!$B$6:$B$200,D300)=1,ISNUMBER(F300),F300&gt;=0,COUNTIFS(Jornada!$A$6:$A$300,A300,Jornada!$B$6:$B$300,B300,Jornada!$N$6:$N$300,"OK")=1),F300,0),0)</f>
        <v>0</v>
      </c>
    </row>
    <row r="301">
      <c r="A301" s="9"/>
      <c r="B301" s="6"/>
      <c r="C301" s="10" t="str">
        <f>IF(B301="","",IFERROR(VLOOKUP(B301,Colaboradores!$A$6:$B$200,2,FALSE),""))</f>
        <v/>
      </c>
      <c r="D301" s="6"/>
      <c r="E301" s="6"/>
      <c r="F301" s="7"/>
      <c r="G301" s="10" t="str">
        <f>IF(D301="","",IFERROR(VLOOKUP(D301,Projetos!$B$6:$F$200,4,FALSE),"N/A"))</f>
        <v/>
      </c>
      <c r="H301" s="13" t="str">
        <f>IF(D301="","",IFERROR(VLOOKUP(D301,Projetos!$B$6:$F$200,5,FALSE),0))</f>
        <v/>
      </c>
      <c r="I301" s="13">
        <f t="shared" si="1"/>
        <v>0</v>
      </c>
      <c r="J301" s="14">
        <f>IFERROR(M301/SUMIFS(Jornada!$I$6:$I$300,Jornada!$A$6:$A$300,A301,Jornada!$B$6:$B$300,B301),0)</f>
        <v>0</v>
      </c>
      <c r="K301" s="10" t="str">
        <f>IF(AND(A301="",B301="",D301="",E301="",F301=""),"",IF(OR(A301="",B301="",D301="",F301=""),"INCOMPLETO",IFERROR(IF(OR(NOT(ISNUMBER(A301)),A301&lt;=0,A301&lt;&gt;INT(A301),COUNTIF(Colaboradores!$A$6:$A$200,B301)&lt;&gt;1,C301="",COUNTIF(Projetos!$B$6:$B$200,D301)&lt;&gt;1,NOT(ISNUMBER(F301)),F301&lt;0,NOT(ISNUMBER(H301)),H301&lt;0),"VERIFICAR",IF(COUNTIFS(Jornada!$A$6:$A$300,A301,Jornada!$B$6:$B$300,B301,Jornada!$N$6:$N$300,"OK")&lt;&gt;1,"SEM JORNADA",IF(SUMIFS($M$6:$M$400,$A$6:$A$400,A301,$B$6:$B$400,B301)&gt;SUMIFS(Jornada!$I$6:$I$300,Jornada!$A$6:$A$300,A301,Jornada!$B$6:$B$300,B301)+Configuracoes!$B$8,"EXCEDE JORNADA",IF(ABS(SUMIFS($M$6:$M$400,$A$6:$A$400,A301,$B$6:$B$400,B301)-SUMIFS(Jornada!$I$6:$I$300,Jornada!$A$6:$A$300,A301,Jornada!$B$6:$B$300,B301))&lt;=Configuracoes!$B$8,"OK","PARCIAL")))),"VERIFICAR")))</f>
        <v/>
      </c>
      <c r="L301" s="6"/>
      <c r="M301" s="15">
        <f>IFERROR(IF(AND(ISNUMBER(A301),A301&gt;0,A301=INT(A301),B301&lt;&gt;"",C301&lt;&gt;"",COUNTIF(Colaboradores!$A$6:$A$200,B301)=1,D301&lt;&gt;"",COUNTIF(Projetos!$B$6:$B$200,D301)=1,ISNUMBER(F301),F301&gt;=0,COUNTIFS(Jornada!$A$6:$A$300,A301,Jornada!$B$6:$B$300,B301,Jornada!$N$6:$N$300,"OK")=1),F301,0),0)</f>
        <v>0</v>
      </c>
    </row>
    <row r="302">
      <c r="A302" s="9"/>
      <c r="B302" s="6"/>
      <c r="C302" s="10" t="str">
        <f>IF(B302="","",IFERROR(VLOOKUP(B302,Colaboradores!$A$6:$B$200,2,FALSE),""))</f>
        <v/>
      </c>
      <c r="D302" s="6"/>
      <c r="E302" s="6"/>
      <c r="F302" s="7"/>
      <c r="G302" s="10" t="str">
        <f>IF(D302="","",IFERROR(VLOOKUP(D302,Projetos!$B$6:$F$200,4,FALSE),"N/A"))</f>
        <v/>
      </c>
      <c r="H302" s="13" t="str">
        <f>IF(D302="","",IFERROR(VLOOKUP(D302,Projetos!$B$6:$F$200,5,FALSE),0))</f>
        <v/>
      </c>
      <c r="I302" s="13">
        <f t="shared" si="1"/>
        <v>0</v>
      </c>
      <c r="J302" s="14">
        <f>IFERROR(M302/SUMIFS(Jornada!$I$6:$I$300,Jornada!$A$6:$A$300,A302,Jornada!$B$6:$B$300,B302),0)</f>
        <v>0</v>
      </c>
      <c r="K302" s="10" t="str">
        <f>IF(AND(A302="",B302="",D302="",E302="",F302=""),"",IF(OR(A302="",B302="",D302="",F302=""),"INCOMPLETO",IFERROR(IF(OR(NOT(ISNUMBER(A302)),A302&lt;=0,A302&lt;&gt;INT(A302),COUNTIF(Colaboradores!$A$6:$A$200,B302)&lt;&gt;1,C302="",COUNTIF(Projetos!$B$6:$B$200,D302)&lt;&gt;1,NOT(ISNUMBER(F302)),F302&lt;0,NOT(ISNUMBER(H302)),H302&lt;0),"VERIFICAR",IF(COUNTIFS(Jornada!$A$6:$A$300,A302,Jornada!$B$6:$B$300,B302,Jornada!$N$6:$N$300,"OK")&lt;&gt;1,"SEM JORNADA",IF(SUMIFS($M$6:$M$400,$A$6:$A$400,A302,$B$6:$B$400,B302)&gt;SUMIFS(Jornada!$I$6:$I$300,Jornada!$A$6:$A$300,A302,Jornada!$B$6:$B$300,B302)+Configuracoes!$B$8,"EXCEDE JORNADA",IF(ABS(SUMIFS($M$6:$M$400,$A$6:$A$400,A302,$B$6:$B$400,B302)-SUMIFS(Jornada!$I$6:$I$300,Jornada!$A$6:$A$300,A302,Jornada!$B$6:$B$300,B302))&lt;=Configuracoes!$B$8,"OK","PARCIAL")))),"VERIFICAR")))</f>
        <v/>
      </c>
      <c r="L302" s="6"/>
      <c r="M302" s="15">
        <f>IFERROR(IF(AND(ISNUMBER(A302),A302&gt;0,A302=INT(A302),B302&lt;&gt;"",C302&lt;&gt;"",COUNTIF(Colaboradores!$A$6:$A$200,B302)=1,D302&lt;&gt;"",COUNTIF(Projetos!$B$6:$B$200,D302)=1,ISNUMBER(F302),F302&gt;=0,COUNTIFS(Jornada!$A$6:$A$300,A302,Jornada!$B$6:$B$300,B302,Jornada!$N$6:$N$300,"OK")=1),F302,0),0)</f>
        <v>0</v>
      </c>
    </row>
    <row r="303">
      <c r="A303" s="9"/>
      <c r="B303" s="6"/>
      <c r="C303" s="10" t="str">
        <f>IF(B303="","",IFERROR(VLOOKUP(B303,Colaboradores!$A$6:$B$200,2,FALSE),""))</f>
        <v/>
      </c>
      <c r="D303" s="6"/>
      <c r="E303" s="6"/>
      <c r="F303" s="7"/>
      <c r="G303" s="10" t="str">
        <f>IF(D303="","",IFERROR(VLOOKUP(D303,Projetos!$B$6:$F$200,4,FALSE),"N/A"))</f>
        <v/>
      </c>
      <c r="H303" s="13" t="str">
        <f>IF(D303="","",IFERROR(VLOOKUP(D303,Projetos!$B$6:$F$200,5,FALSE),0))</f>
        <v/>
      </c>
      <c r="I303" s="13">
        <f t="shared" si="1"/>
        <v>0</v>
      </c>
      <c r="J303" s="14">
        <f>IFERROR(M303/SUMIFS(Jornada!$I$6:$I$300,Jornada!$A$6:$A$300,A303,Jornada!$B$6:$B$300,B303),0)</f>
        <v>0</v>
      </c>
      <c r="K303" s="10" t="str">
        <f>IF(AND(A303="",B303="",D303="",E303="",F303=""),"",IF(OR(A303="",B303="",D303="",F303=""),"INCOMPLETO",IFERROR(IF(OR(NOT(ISNUMBER(A303)),A303&lt;=0,A303&lt;&gt;INT(A303),COUNTIF(Colaboradores!$A$6:$A$200,B303)&lt;&gt;1,C303="",COUNTIF(Projetos!$B$6:$B$200,D303)&lt;&gt;1,NOT(ISNUMBER(F303)),F303&lt;0,NOT(ISNUMBER(H303)),H303&lt;0),"VERIFICAR",IF(COUNTIFS(Jornada!$A$6:$A$300,A303,Jornada!$B$6:$B$300,B303,Jornada!$N$6:$N$300,"OK")&lt;&gt;1,"SEM JORNADA",IF(SUMIFS($M$6:$M$400,$A$6:$A$400,A303,$B$6:$B$400,B303)&gt;SUMIFS(Jornada!$I$6:$I$300,Jornada!$A$6:$A$300,A303,Jornada!$B$6:$B$300,B303)+Configuracoes!$B$8,"EXCEDE JORNADA",IF(ABS(SUMIFS($M$6:$M$400,$A$6:$A$400,A303,$B$6:$B$400,B303)-SUMIFS(Jornada!$I$6:$I$300,Jornada!$A$6:$A$300,A303,Jornada!$B$6:$B$300,B303))&lt;=Configuracoes!$B$8,"OK","PARCIAL")))),"VERIFICAR")))</f>
        <v/>
      </c>
      <c r="L303" s="6"/>
      <c r="M303" s="15">
        <f>IFERROR(IF(AND(ISNUMBER(A303),A303&gt;0,A303=INT(A303),B303&lt;&gt;"",C303&lt;&gt;"",COUNTIF(Colaboradores!$A$6:$A$200,B303)=1,D303&lt;&gt;"",COUNTIF(Projetos!$B$6:$B$200,D303)=1,ISNUMBER(F303),F303&gt;=0,COUNTIFS(Jornada!$A$6:$A$300,A303,Jornada!$B$6:$B$300,B303,Jornada!$N$6:$N$300,"OK")=1),F303,0),0)</f>
        <v>0</v>
      </c>
    </row>
    <row r="304">
      <c r="A304" s="9"/>
      <c r="B304" s="6"/>
      <c r="C304" s="10" t="str">
        <f>IF(B304="","",IFERROR(VLOOKUP(B304,Colaboradores!$A$6:$B$200,2,FALSE),""))</f>
        <v/>
      </c>
      <c r="D304" s="6"/>
      <c r="E304" s="6"/>
      <c r="F304" s="7"/>
      <c r="G304" s="10" t="str">
        <f>IF(D304="","",IFERROR(VLOOKUP(D304,Projetos!$B$6:$F$200,4,FALSE),"N/A"))</f>
        <v/>
      </c>
      <c r="H304" s="13" t="str">
        <f>IF(D304="","",IFERROR(VLOOKUP(D304,Projetos!$B$6:$F$200,5,FALSE),0))</f>
        <v/>
      </c>
      <c r="I304" s="13">
        <f t="shared" si="1"/>
        <v>0</v>
      </c>
      <c r="J304" s="14">
        <f>IFERROR(M304/SUMIFS(Jornada!$I$6:$I$300,Jornada!$A$6:$A$300,A304,Jornada!$B$6:$B$300,B304),0)</f>
        <v>0</v>
      </c>
      <c r="K304" s="10" t="str">
        <f>IF(AND(A304="",B304="",D304="",E304="",F304=""),"",IF(OR(A304="",B304="",D304="",F304=""),"INCOMPLETO",IFERROR(IF(OR(NOT(ISNUMBER(A304)),A304&lt;=0,A304&lt;&gt;INT(A304),COUNTIF(Colaboradores!$A$6:$A$200,B304)&lt;&gt;1,C304="",COUNTIF(Projetos!$B$6:$B$200,D304)&lt;&gt;1,NOT(ISNUMBER(F304)),F304&lt;0,NOT(ISNUMBER(H304)),H304&lt;0),"VERIFICAR",IF(COUNTIFS(Jornada!$A$6:$A$300,A304,Jornada!$B$6:$B$300,B304,Jornada!$N$6:$N$300,"OK")&lt;&gt;1,"SEM JORNADA",IF(SUMIFS($M$6:$M$400,$A$6:$A$400,A304,$B$6:$B$400,B304)&gt;SUMIFS(Jornada!$I$6:$I$300,Jornada!$A$6:$A$300,A304,Jornada!$B$6:$B$300,B304)+Configuracoes!$B$8,"EXCEDE JORNADA",IF(ABS(SUMIFS($M$6:$M$400,$A$6:$A$400,A304,$B$6:$B$400,B304)-SUMIFS(Jornada!$I$6:$I$300,Jornada!$A$6:$A$300,A304,Jornada!$B$6:$B$300,B304))&lt;=Configuracoes!$B$8,"OK","PARCIAL")))),"VERIFICAR")))</f>
        <v/>
      </c>
      <c r="L304" s="6"/>
      <c r="M304" s="15">
        <f>IFERROR(IF(AND(ISNUMBER(A304),A304&gt;0,A304=INT(A304),B304&lt;&gt;"",C304&lt;&gt;"",COUNTIF(Colaboradores!$A$6:$A$200,B304)=1,D304&lt;&gt;"",COUNTIF(Projetos!$B$6:$B$200,D304)=1,ISNUMBER(F304),F304&gt;=0,COUNTIFS(Jornada!$A$6:$A$300,A304,Jornada!$B$6:$B$300,B304,Jornada!$N$6:$N$300,"OK")=1),F304,0),0)</f>
        <v>0</v>
      </c>
    </row>
    <row r="305">
      <c r="A305" s="9"/>
      <c r="B305" s="6"/>
      <c r="C305" s="10" t="str">
        <f>IF(B305="","",IFERROR(VLOOKUP(B305,Colaboradores!$A$6:$B$200,2,FALSE),""))</f>
        <v/>
      </c>
      <c r="D305" s="6"/>
      <c r="E305" s="6"/>
      <c r="F305" s="7"/>
      <c r="G305" s="10" t="str">
        <f>IF(D305="","",IFERROR(VLOOKUP(D305,Projetos!$B$6:$F$200,4,FALSE),"N/A"))</f>
        <v/>
      </c>
      <c r="H305" s="13" t="str">
        <f>IF(D305="","",IFERROR(VLOOKUP(D305,Projetos!$B$6:$F$200,5,FALSE),0))</f>
        <v/>
      </c>
      <c r="I305" s="13">
        <f t="shared" si="1"/>
        <v>0</v>
      </c>
      <c r="J305" s="14">
        <f>IFERROR(M305/SUMIFS(Jornada!$I$6:$I$300,Jornada!$A$6:$A$300,A305,Jornada!$B$6:$B$300,B305),0)</f>
        <v>0</v>
      </c>
      <c r="K305" s="10" t="str">
        <f>IF(AND(A305="",B305="",D305="",E305="",F305=""),"",IF(OR(A305="",B305="",D305="",F305=""),"INCOMPLETO",IFERROR(IF(OR(NOT(ISNUMBER(A305)),A305&lt;=0,A305&lt;&gt;INT(A305),COUNTIF(Colaboradores!$A$6:$A$200,B305)&lt;&gt;1,C305="",COUNTIF(Projetos!$B$6:$B$200,D305)&lt;&gt;1,NOT(ISNUMBER(F305)),F305&lt;0,NOT(ISNUMBER(H305)),H305&lt;0),"VERIFICAR",IF(COUNTIFS(Jornada!$A$6:$A$300,A305,Jornada!$B$6:$B$300,B305,Jornada!$N$6:$N$300,"OK")&lt;&gt;1,"SEM JORNADA",IF(SUMIFS($M$6:$M$400,$A$6:$A$400,A305,$B$6:$B$400,B305)&gt;SUMIFS(Jornada!$I$6:$I$300,Jornada!$A$6:$A$300,A305,Jornada!$B$6:$B$300,B305)+Configuracoes!$B$8,"EXCEDE JORNADA",IF(ABS(SUMIFS($M$6:$M$400,$A$6:$A$400,A305,$B$6:$B$400,B305)-SUMIFS(Jornada!$I$6:$I$300,Jornada!$A$6:$A$300,A305,Jornada!$B$6:$B$300,B305))&lt;=Configuracoes!$B$8,"OK","PARCIAL")))),"VERIFICAR")))</f>
        <v/>
      </c>
      <c r="L305" s="6"/>
      <c r="M305" s="15">
        <f>IFERROR(IF(AND(ISNUMBER(A305),A305&gt;0,A305=INT(A305),B305&lt;&gt;"",C305&lt;&gt;"",COUNTIF(Colaboradores!$A$6:$A$200,B305)=1,D305&lt;&gt;"",COUNTIF(Projetos!$B$6:$B$200,D305)=1,ISNUMBER(F305),F305&gt;=0,COUNTIFS(Jornada!$A$6:$A$300,A305,Jornada!$B$6:$B$300,B305,Jornada!$N$6:$N$300,"OK")=1),F305,0),0)</f>
        <v>0</v>
      </c>
    </row>
    <row r="306">
      <c r="A306" s="9"/>
      <c r="B306" s="6"/>
      <c r="C306" s="10" t="str">
        <f>IF(B306="","",IFERROR(VLOOKUP(B306,Colaboradores!$A$6:$B$200,2,FALSE),""))</f>
        <v/>
      </c>
      <c r="D306" s="6"/>
      <c r="E306" s="6"/>
      <c r="F306" s="7"/>
      <c r="G306" s="10" t="str">
        <f>IF(D306="","",IFERROR(VLOOKUP(D306,Projetos!$B$6:$F$200,4,FALSE),"N/A"))</f>
        <v/>
      </c>
      <c r="H306" s="13" t="str">
        <f>IF(D306="","",IFERROR(VLOOKUP(D306,Projetos!$B$6:$F$200,5,FALSE),0))</f>
        <v/>
      </c>
      <c r="I306" s="13">
        <f t="shared" si="1"/>
        <v>0</v>
      </c>
      <c r="J306" s="14">
        <f>IFERROR(M306/SUMIFS(Jornada!$I$6:$I$300,Jornada!$A$6:$A$300,A306,Jornada!$B$6:$B$300,B306),0)</f>
        <v>0</v>
      </c>
      <c r="K306" s="10" t="str">
        <f>IF(AND(A306="",B306="",D306="",E306="",F306=""),"",IF(OR(A306="",B306="",D306="",F306=""),"INCOMPLETO",IFERROR(IF(OR(NOT(ISNUMBER(A306)),A306&lt;=0,A306&lt;&gt;INT(A306),COUNTIF(Colaboradores!$A$6:$A$200,B306)&lt;&gt;1,C306="",COUNTIF(Projetos!$B$6:$B$200,D306)&lt;&gt;1,NOT(ISNUMBER(F306)),F306&lt;0,NOT(ISNUMBER(H306)),H306&lt;0),"VERIFICAR",IF(COUNTIFS(Jornada!$A$6:$A$300,A306,Jornada!$B$6:$B$300,B306,Jornada!$N$6:$N$300,"OK")&lt;&gt;1,"SEM JORNADA",IF(SUMIFS($M$6:$M$400,$A$6:$A$400,A306,$B$6:$B$400,B306)&gt;SUMIFS(Jornada!$I$6:$I$300,Jornada!$A$6:$A$300,A306,Jornada!$B$6:$B$300,B306)+Configuracoes!$B$8,"EXCEDE JORNADA",IF(ABS(SUMIFS($M$6:$M$400,$A$6:$A$400,A306,$B$6:$B$400,B306)-SUMIFS(Jornada!$I$6:$I$300,Jornada!$A$6:$A$300,A306,Jornada!$B$6:$B$300,B306))&lt;=Configuracoes!$B$8,"OK","PARCIAL")))),"VERIFICAR")))</f>
        <v/>
      </c>
      <c r="L306" s="6"/>
      <c r="M306" s="15">
        <f>IFERROR(IF(AND(ISNUMBER(A306),A306&gt;0,A306=INT(A306),B306&lt;&gt;"",C306&lt;&gt;"",COUNTIF(Colaboradores!$A$6:$A$200,B306)=1,D306&lt;&gt;"",COUNTIF(Projetos!$B$6:$B$200,D306)=1,ISNUMBER(F306),F306&gt;=0,COUNTIFS(Jornada!$A$6:$A$300,A306,Jornada!$B$6:$B$300,B306,Jornada!$N$6:$N$300,"OK")=1),F306,0),0)</f>
        <v>0</v>
      </c>
    </row>
    <row r="307">
      <c r="A307" s="9"/>
      <c r="B307" s="6"/>
      <c r="C307" s="10" t="str">
        <f>IF(B307="","",IFERROR(VLOOKUP(B307,Colaboradores!$A$6:$B$200,2,FALSE),""))</f>
        <v/>
      </c>
      <c r="D307" s="6"/>
      <c r="E307" s="6"/>
      <c r="F307" s="7"/>
      <c r="G307" s="10" t="str">
        <f>IF(D307="","",IFERROR(VLOOKUP(D307,Projetos!$B$6:$F$200,4,FALSE),"N/A"))</f>
        <v/>
      </c>
      <c r="H307" s="13" t="str">
        <f>IF(D307="","",IFERROR(VLOOKUP(D307,Projetos!$B$6:$F$200,5,FALSE),0))</f>
        <v/>
      </c>
      <c r="I307" s="13">
        <f t="shared" si="1"/>
        <v>0</v>
      </c>
      <c r="J307" s="14">
        <f>IFERROR(M307/SUMIFS(Jornada!$I$6:$I$300,Jornada!$A$6:$A$300,A307,Jornada!$B$6:$B$300,B307),0)</f>
        <v>0</v>
      </c>
      <c r="K307" s="10" t="str">
        <f>IF(AND(A307="",B307="",D307="",E307="",F307=""),"",IF(OR(A307="",B307="",D307="",F307=""),"INCOMPLETO",IFERROR(IF(OR(NOT(ISNUMBER(A307)),A307&lt;=0,A307&lt;&gt;INT(A307),COUNTIF(Colaboradores!$A$6:$A$200,B307)&lt;&gt;1,C307="",COUNTIF(Projetos!$B$6:$B$200,D307)&lt;&gt;1,NOT(ISNUMBER(F307)),F307&lt;0,NOT(ISNUMBER(H307)),H307&lt;0),"VERIFICAR",IF(COUNTIFS(Jornada!$A$6:$A$300,A307,Jornada!$B$6:$B$300,B307,Jornada!$N$6:$N$300,"OK")&lt;&gt;1,"SEM JORNADA",IF(SUMIFS($M$6:$M$400,$A$6:$A$400,A307,$B$6:$B$400,B307)&gt;SUMIFS(Jornada!$I$6:$I$300,Jornada!$A$6:$A$300,A307,Jornada!$B$6:$B$300,B307)+Configuracoes!$B$8,"EXCEDE JORNADA",IF(ABS(SUMIFS($M$6:$M$400,$A$6:$A$400,A307,$B$6:$B$400,B307)-SUMIFS(Jornada!$I$6:$I$300,Jornada!$A$6:$A$300,A307,Jornada!$B$6:$B$300,B307))&lt;=Configuracoes!$B$8,"OK","PARCIAL")))),"VERIFICAR")))</f>
        <v/>
      </c>
      <c r="L307" s="6"/>
      <c r="M307" s="15">
        <f>IFERROR(IF(AND(ISNUMBER(A307),A307&gt;0,A307=INT(A307),B307&lt;&gt;"",C307&lt;&gt;"",COUNTIF(Colaboradores!$A$6:$A$200,B307)=1,D307&lt;&gt;"",COUNTIF(Projetos!$B$6:$B$200,D307)=1,ISNUMBER(F307),F307&gt;=0,COUNTIFS(Jornada!$A$6:$A$300,A307,Jornada!$B$6:$B$300,B307,Jornada!$N$6:$N$300,"OK")=1),F307,0),0)</f>
        <v>0</v>
      </c>
    </row>
    <row r="308">
      <c r="A308" s="9"/>
      <c r="B308" s="6"/>
      <c r="C308" s="10" t="str">
        <f>IF(B308="","",IFERROR(VLOOKUP(B308,Colaboradores!$A$6:$B$200,2,FALSE),""))</f>
        <v/>
      </c>
      <c r="D308" s="6"/>
      <c r="E308" s="6"/>
      <c r="F308" s="7"/>
      <c r="G308" s="10" t="str">
        <f>IF(D308="","",IFERROR(VLOOKUP(D308,Projetos!$B$6:$F$200,4,FALSE),"N/A"))</f>
        <v/>
      </c>
      <c r="H308" s="13" t="str">
        <f>IF(D308="","",IFERROR(VLOOKUP(D308,Projetos!$B$6:$F$200,5,FALSE),0))</f>
        <v/>
      </c>
      <c r="I308" s="13">
        <f t="shared" si="1"/>
        <v>0</v>
      </c>
      <c r="J308" s="14">
        <f>IFERROR(M308/SUMIFS(Jornada!$I$6:$I$300,Jornada!$A$6:$A$300,A308,Jornada!$B$6:$B$300,B308),0)</f>
        <v>0</v>
      </c>
      <c r="K308" s="10" t="str">
        <f>IF(AND(A308="",B308="",D308="",E308="",F308=""),"",IF(OR(A308="",B308="",D308="",F308=""),"INCOMPLETO",IFERROR(IF(OR(NOT(ISNUMBER(A308)),A308&lt;=0,A308&lt;&gt;INT(A308),COUNTIF(Colaboradores!$A$6:$A$200,B308)&lt;&gt;1,C308="",COUNTIF(Projetos!$B$6:$B$200,D308)&lt;&gt;1,NOT(ISNUMBER(F308)),F308&lt;0,NOT(ISNUMBER(H308)),H308&lt;0),"VERIFICAR",IF(COUNTIFS(Jornada!$A$6:$A$300,A308,Jornada!$B$6:$B$300,B308,Jornada!$N$6:$N$300,"OK")&lt;&gt;1,"SEM JORNADA",IF(SUMIFS($M$6:$M$400,$A$6:$A$400,A308,$B$6:$B$400,B308)&gt;SUMIFS(Jornada!$I$6:$I$300,Jornada!$A$6:$A$300,A308,Jornada!$B$6:$B$300,B308)+Configuracoes!$B$8,"EXCEDE JORNADA",IF(ABS(SUMIFS($M$6:$M$400,$A$6:$A$400,A308,$B$6:$B$400,B308)-SUMIFS(Jornada!$I$6:$I$300,Jornada!$A$6:$A$300,A308,Jornada!$B$6:$B$300,B308))&lt;=Configuracoes!$B$8,"OK","PARCIAL")))),"VERIFICAR")))</f>
        <v/>
      </c>
      <c r="L308" s="6"/>
      <c r="M308" s="15">
        <f>IFERROR(IF(AND(ISNUMBER(A308),A308&gt;0,A308=INT(A308),B308&lt;&gt;"",C308&lt;&gt;"",COUNTIF(Colaboradores!$A$6:$A$200,B308)=1,D308&lt;&gt;"",COUNTIF(Projetos!$B$6:$B$200,D308)=1,ISNUMBER(F308),F308&gt;=0,COUNTIFS(Jornada!$A$6:$A$300,A308,Jornada!$B$6:$B$300,B308,Jornada!$N$6:$N$300,"OK")=1),F308,0),0)</f>
        <v>0</v>
      </c>
    </row>
    <row r="309">
      <c r="A309" s="9"/>
      <c r="B309" s="6"/>
      <c r="C309" s="10" t="str">
        <f>IF(B309="","",IFERROR(VLOOKUP(B309,Colaboradores!$A$6:$B$200,2,FALSE),""))</f>
        <v/>
      </c>
      <c r="D309" s="6"/>
      <c r="E309" s="6"/>
      <c r="F309" s="7"/>
      <c r="G309" s="10" t="str">
        <f>IF(D309="","",IFERROR(VLOOKUP(D309,Projetos!$B$6:$F$200,4,FALSE),"N/A"))</f>
        <v/>
      </c>
      <c r="H309" s="13" t="str">
        <f>IF(D309="","",IFERROR(VLOOKUP(D309,Projetos!$B$6:$F$200,5,FALSE),0))</f>
        <v/>
      </c>
      <c r="I309" s="13">
        <f t="shared" si="1"/>
        <v>0</v>
      </c>
      <c r="J309" s="14">
        <f>IFERROR(M309/SUMIFS(Jornada!$I$6:$I$300,Jornada!$A$6:$A$300,A309,Jornada!$B$6:$B$300,B309),0)</f>
        <v>0</v>
      </c>
      <c r="K309" s="10" t="str">
        <f>IF(AND(A309="",B309="",D309="",E309="",F309=""),"",IF(OR(A309="",B309="",D309="",F309=""),"INCOMPLETO",IFERROR(IF(OR(NOT(ISNUMBER(A309)),A309&lt;=0,A309&lt;&gt;INT(A309),COUNTIF(Colaboradores!$A$6:$A$200,B309)&lt;&gt;1,C309="",COUNTIF(Projetos!$B$6:$B$200,D309)&lt;&gt;1,NOT(ISNUMBER(F309)),F309&lt;0,NOT(ISNUMBER(H309)),H309&lt;0),"VERIFICAR",IF(COUNTIFS(Jornada!$A$6:$A$300,A309,Jornada!$B$6:$B$300,B309,Jornada!$N$6:$N$300,"OK")&lt;&gt;1,"SEM JORNADA",IF(SUMIFS($M$6:$M$400,$A$6:$A$400,A309,$B$6:$B$400,B309)&gt;SUMIFS(Jornada!$I$6:$I$300,Jornada!$A$6:$A$300,A309,Jornada!$B$6:$B$300,B309)+Configuracoes!$B$8,"EXCEDE JORNADA",IF(ABS(SUMIFS($M$6:$M$400,$A$6:$A$400,A309,$B$6:$B$400,B309)-SUMIFS(Jornada!$I$6:$I$300,Jornada!$A$6:$A$300,A309,Jornada!$B$6:$B$300,B309))&lt;=Configuracoes!$B$8,"OK","PARCIAL")))),"VERIFICAR")))</f>
        <v/>
      </c>
      <c r="L309" s="6"/>
      <c r="M309" s="15">
        <f>IFERROR(IF(AND(ISNUMBER(A309),A309&gt;0,A309=INT(A309),B309&lt;&gt;"",C309&lt;&gt;"",COUNTIF(Colaboradores!$A$6:$A$200,B309)=1,D309&lt;&gt;"",COUNTIF(Projetos!$B$6:$B$200,D309)=1,ISNUMBER(F309),F309&gt;=0,COUNTIFS(Jornada!$A$6:$A$300,A309,Jornada!$B$6:$B$300,B309,Jornada!$N$6:$N$300,"OK")=1),F309,0),0)</f>
        <v>0</v>
      </c>
    </row>
    <row r="310">
      <c r="A310" s="9"/>
      <c r="B310" s="6"/>
      <c r="C310" s="10" t="str">
        <f>IF(B310="","",IFERROR(VLOOKUP(B310,Colaboradores!$A$6:$B$200,2,FALSE),""))</f>
        <v/>
      </c>
      <c r="D310" s="6"/>
      <c r="E310" s="6"/>
      <c r="F310" s="7"/>
      <c r="G310" s="10" t="str">
        <f>IF(D310="","",IFERROR(VLOOKUP(D310,Projetos!$B$6:$F$200,4,FALSE),"N/A"))</f>
        <v/>
      </c>
      <c r="H310" s="13" t="str">
        <f>IF(D310="","",IFERROR(VLOOKUP(D310,Projetos!$B$6:$F$200,5,FALSE),0))</f>
        <v/>
      </c>
      <c r="I310" s="13">
        <f t="shared" si="1"/>
        <v>0</v>
      </c>
      <c r="J310" s="14">
        <f>IFERROR(M310/SUMIFS(Jornada!$I$6:$I$300,Jornada!$A$6:$A$300,A310,Jornada!$B$6:$B$300,B310),0)</f>
        <v>0</v>
      </c>
      <c r="K310" s="10" t="str">
        <f>IF(AND(A310="",B310="",D310="",E310="",F310=""),"",IF(OR(A310="",B310="",D310="",F310=""),"INCOMPLETO",IFERROR(IF(OR(NOT(ISNUMBER(A310)),A310&lt;=0,A310&lt;&gt;INT(A310),COUNTIF(Colaboradores!$A$6:$A$200,B310)&lt;&gt;1,C310="",COUNTIF(Projetos!$B$6:$B$200,D310)&lt;&gt;1,NOT(ISNUMBER(F310)),F310&lt;0,NOT(ISNUMBER(H310)),H310&lt;0),"VERIFICAR",IF(COUNTIFS(Jornada!$A$6:$A$300,A310,Jornada!$B$6:$B$300,B310,Jornada!$N$6:$N$300,"OK")&lt;&gt;1,"SEM JORNADA",IF(SUMIFS($M$6:$M$400,$A$6:$A$400,A310,$B$6:$B$400,B310)&gt;SUMIFS(Jornada!$I$6:$I$300,Jornada!$A$6:$A$300,A310,Jornada!$B$6:$B$300,B310)+Configuracoes!$B$8,"EXCEDE JORNADA",IF(ABS(SUMIFS($M$6:$M$400,$A$6:$A$400,A310,$B$6:$B$400,B310)-SUMIFS(Jornada!$I$6:$I$300,Jornada!$A$6:$A$300,A310,Jornada!$B$6:$B$300,B310))&lt;=Configuracoes!$B$8,"OK","PARCIAL")))),"VERIFICAR")))</f>
        <v/>
      </c>
      <c r="L310" s="6"/>
      <c r="M310" s="15">
        <f>IFERROR(IF(AND(ISNUMBER(A310),A310&gt;0,A310=INT(A310),B310&lt;&gt;"",C310&lt;&gt;"",COUNTIF(Colaboradores!$A$6:$A$200,B310)=1,D310&lt;&gt;"",COUNTIF(Projetos!$B$6:$B$200,D310)=1,ISNUMBER(F310),F310&gt;=0,COUNTIFS(Jornada!$A$6:$A$300,A310,Jornada!$B$6:$B$300,B310,Jornada!$N$6:$N$300,"OK")=1),F310,0),0)</f>
        <v>0</v>
      </c>
    </row>
    <row r="311">
      <c r="A311" s="9"/>
      <c r="B311" s="6"/>
      <c r="C311" s="10" t="str">
        <f>IF(B311="","",IFERROR(VLOOKUP(B311,Colaboradores!$A$6:$B$200,2,FALSE),""))</f>
        <v/>
      </c>
      <c r="D311" s="6"/>
      <c r="E311" s="6"/>
      <c r="F311" s="7"/>
      <c r="G311" s="10" t="str">
        <f>IF(D311="","",IFERROR(VLOOKUP(D311,Projetos!$B$6:$F$200,4,FALSE),"N/A"))</f>
        <v/>
      </c>
      <c r="H311" s="13" t="str">
        <f>IF(D311="","",IFERROR(VLOOKUP(D311,Projetos!$B$6:$F$200,5,FALSE),0))</f>
        <v/>
      </c>
      <c r="I311" s="13">
        <f t="shared" si="1"/>
        <v>0</v>
      </c>
      <c r="J311" s="14">
        <f>IFERROR(M311/SUMIFS(Jornada!$I$6:$I$300,Jornada!$A$6:$A$300,A311,Jornada!$B$6:$B$300,B311),0)</f>
        <v>0</v>
      </c>
      <c r="K311" s="10" t="str">
        <f>IF(AND(A311="",B311="",D311="",E311="",F311=""),"",IF(OR(A311="",B311="",D311="",F311=""),"INCOMPLETO",IFERROR(IF(OR(NOT(ISNUMBER(A311)),A311&lt;=0,A311&lt;&gt;INT(A311),COUNTIF(Colaboradores!$A$6:$A$200,B311)&lt;&gt;1,C311="",COUNTIF(Projetos!$B$6:$B$200,D311)&lt;&gt;1,NOT(ISNUMBER(F311)),F311&lt;0,NOT(ISNUMBER(H311)),H311&lt;0),"VERIFICAR",IF(COUNTIFS(Jornada!$A$6:$A$300,A311,Jornada!$B$6:$B$300,B311,Jornada!$N$6:$N$300,"OK")&lt;&gt;1,"SEM JORNADA",IF(SUMIFS($M$6:$M$400,$A$6:$A$400,A311,$B$6:$B$400,B311)&gt;SUMIFS(Jornada!$I$6:$I$300,Jornada!$A$6:$A$300,A311,Jornada!$B$6:$B$300,B311)+Configuracoes!$B$8,"EXCEDE JORNADA",IF(ABS(SUMIFS($M$6:$M$400,$A$6:$A$400,A311,$B$6:$B$400,B311)-SUMIFS(Jornada!$I$6:$I$300,Jornada!$A$6:$A$300,A311,Jornada!$B$6:$B$300,B311))&lt;=Configuracoes!$B$8,"OK","PARCIAL")))),"VERIFICAR")))</f>
        <v/>
      </c>
      <c r="L311" s="6"/>
      <c r="M311" s="15">
        <f>IFERROR(IF(AND(ISNUMBER(A311),A311&gt;0,A311=INT(A311),B311&lt;&gt;"",C311&lt;&gt;"",COUNTIF(Colaboradores!$A$6:$A$200,B311)=1,D311&lt;&gt;"",COUNTIF(Projetos!$B$6:$B$200,D311)=1,ISNUMBER(F311),F311&gt;=0,COUNTIFS(Jornada!$A$6:$A$300,A311,Jornada!$B$6:$B$300,B311,Jornada!$N$6:$N$300,"OK")=1),F311,0),0)</f>
        <v>0</v>
      </c>
    </row>
    <row r="312">
      <c r="A312" s="9"/>
      <c r="B312" s="6"/>
      <c r="C312" s="10" t="str">
        <f>IF(B312="","",IFERROR(VLOOKUP(B312,Colaboradores!$A$6:$B$200,2,FALSE),""))</f>
        <v/>
      </c>
      <c r="D312" s="6"/>
      <c r="E312" s="6"/>
      <c r="F312" s="7"/>
      <c r="G312" s="10" t="str">
        <f>IF(D312="","",IFERROR(VLOOKUP(D312,Projetos!$B$6:$F$200,4,FALSE),"N/A"))</f>
        <v/>
      </c>
      <c r="H312" s="13" t="str">
        <f>IF(D312="","",IFERROR(VLOOKUP(D312,Projetos!$B$6:$F$200,5,FALSE),0))</f>
        <v/>
      </c>
      <c r="I312" s="13">
        <f t="shared" si="1"/>
        <v>0</v>
      </c>
      <c r="J312" s="14">
        <f>IFERROR(M312/SUMIFS(Jornada!$I$6:$I$300,Jornada!$A$6:$A$300,A312,Jornada!$B$6:$B$300,B312),0)</f>
        <v>0</v>
      </c>
      <c r="K312" s="10" t="str">
        <f>IF(AND(A312="",B312="",D312="",E312="",F312=""),"",IF(OR(A312="",B312="",D312="",F312=""),"INCOMPLETO",IFERROR(IF(OR(NOT(ISNUMBER(A312)),A312&lt;=0,A312&lt;&gt;INT(A312),COUNTIF(Colaboradores!$A$6:$A$200,B312)&lt;&gt;1,C312="",COUNTIF(Projetos!$B$6:$B$200,D312)&lt;&gt;1,NOT(ISNUMBER(F312)),F312&lt;0,NOT(ISNUMBER(H312)),H312&lt;0),"VERIFICAR",IF(COUNTIFS(Jornada!$A$6:$A$300,A312,Jornada!$B$6:$B$300,B312,Jornada!$N$6:$N$300,"OK")&lt;&gt;1,"SEM JORNADA",IF(SUMIFS($M$6:$M$400,$A$6:$A$400,A312,$B$6:$B$400,B312)&gt;SUMIFS(Jornada!$I$6:$I$300,Jornada!$A$6:$A$300,A312,Jornada!$B$6:$B$300,B312)+Configuracoes!$B$8,"EXCEDE JORNADA",IF(ABS(SUMIFS($M$6:$M$400,$A$6:$A$400,A312,$B$6:$B$400,B312)-SUMIFS(Jornada!$I$6:$I$300,Jornada!$A$6:$A$300,A312,Jornada!$B$6:$B$300,B312))&lt;=Configuracoes!$B$8,"OK","PARCIAL")))),"VERIFICAR")))</f>
        <v/>
      </c>
      <c r="L312" s="6"/>
      <c r="M312" s="15">
        <f>IFERROR(IF(AND(ISNUMBER(A312),A312&gt;0,A312=INT(A312),B312&lt;&gt;"",C312&lt;&gt;"",COUNTIF(Colaboradores!$A$6:$A$200,B312)=1,D312&lt;&gt;"",COUNTIF(Projetos!$B$6:$B$200,D312)=1,ISNUMBER(F312),F312&gt;=0,COUNTIFS(Jornada!$A$6:$A$300,A312,Jornada!$B$6:$B$300,B312,Jornada!$N$6:$N$300,"OK")=1),F312,0),0)</f>
        <v>0</v>
      </c>
    </row>
    <row r="313">
      <c r="A313" s="9"/>
      <c r="B313" s="6"/>
      <c r="C313" s="10" t="str">
        <f>IF(B313="","",IFERROR(VLOOKUP(B313,Colaboradores!$A$6:$B$200,2,FALSE),""))</f>
        <v/>
      </c>
      <c r="D313" s="6"/>
      <c r="E313" s="6"/>
      <c r="F313" s="7"/>
      <c r="G313" s="10" t="str">
        <f>IF(D313="","",IFERROR(VLOOKUP(D313,Projetos!$B$6:$F$200,4,FALSE),"N/A"))</f>
        <v/>
      </c>
      <c r="H313" s="13" t="str">
        <f>IF(D313="","",IFERROR(VLOOKUP(D313,Projetos!$B$6:$F$200,5,FALSE),0))</f>
        <v/>
      </c>
      <c r="I313" s="13">
        <f t="shared" si="1"/>
        <v>0</v>
      </c>
      <c r="J313" s="14">
        <f>IFERROR(M313/SUMIFS(Jornada!$I$6:$I$300,Jornada!$A$6:$A$300,A313,Jornada!$B$6:$B$300,B313),0)</f>
        <v>0</v>
      </c>
      <c r="K313" s="10" t="str">
        <f>IF(AND(A313="",B313="",D313="",E313="",F313=""),"",IF(OR(A313="",B313="",D313="",F313=""),"INCOMPLETO",IFERROR(IF(OR(NOT(ISNUMBER(A313)),A313&lt;=0,A313&lt;&gt;INT(A313),COUNTIF(Colaboradores!$A$6:$A$200,B313)&lt;&gt;1,C313="",COUNTIF(Projetos!$B$6:$B$200,D313)&lt;&gt;1,NOT(ISNUMBER(F313)),F313&lt;0,NOT(ISNUMBER(H313)),H313&lt;0),"VERIFICAR",IF(COUNTIFS(Jornada!$A$6:$A$300,A313,Jornada!$B$6:$B$300,B313,Jornada!$N$6:$N$300,"OK")&lt;&gt;1,"SEM JORNADA",IF(SUMIFS($M$6:$M$400,$A$6:$A$400,A313,$B$6:$B$400,B313)&gt;SUMIFS(Jornada!$I$6:$I$300,Jornada!$A$6:$A$300,A313,Jornada!$B$6:$B$300,B313)+Configuracoes!$B$8,"EXCEDE JORNADA",IF(ABS(SUMIFS($M$6:$M$400,$A$6:$A$400,A313,$B$6:$B$400,B313)-SUMIFS(Jornada!$I$6:$I$300,Jornada!$A$6:$A$300,A313,Jornada!$B$6:$B$300,B313))&lt;=Configuracoes!$B$8,"OK","PARCIAL")))),"VERIFICAR")))</f>
        <v/>
      </c>
      <c r="L313" s="6"/>
      <c r="M313" s="15">
        <f>IFERROR(IF(AND(ISNUMBER(A313),A313&gt;0,A313=INT(A313),B313&lt;&gt;"",C313&lt;&gt;"",COUNTIF(Colaboradores!$A$6:$A$200,B313)=1,D313&lt;&gt;"",COUNTIF(Projetos!$B$6:$B$200,D313)=1,ISNUMBER(F313),F313&gt;=0,COUNTIFS(Jornada!$A$6:$A$300,A313,Jornada!$B$6:$B$300,B313,Jornada!$N$6:$N$300,"OK")=1),F313,0),0)</f>
        <v>0</v>
      </c>
    </row>
    <row r="314">
      <c r="A314" s="9"/>
      <c r="B314" s="6"/>
      <c r="C314" s="10" t="str">
        <f>IF(B314="","",IFERROR(VLOOKUP(B314,Colaboradores!$A$6:$B$200,2,FALSE),""))</f>
        <v/>
      </c>
      <c r="D314" s="6"/>
      <c r="E314" s="6"/>
      <c r="F314" s="7"/>
      <c r="G314" s="10" t="str">
        <f>IF(D314="","",IFERROR(VLOOKUP(D314,Projetos!$B$6:$F$200,4,FALSE),"N/A"))</f>
        <v/>
      </c>
      <c r="H314" s="13" t="str">
        <f>IF(D314="","",IFERROR(VLOOKUP(D314,Projetos!$B$6:$F$200,5,FALSE),0))</f>
        <v/>
      </c>
      <c r="I314" s="13">
        <f t="shared" si="1"/>
        <v>0</v>
      </c>
      <c r="J314" s="14">
        <f>IFERROR(M314/SUMIFS(Jornada!$I$6:$I$300,Jornada!$A$6:$A$300,A314,Jornada!$B$6:$B$300,B314),0)</f>
        <v>0</v>
      </c>
      <c r="K314" s="10" t="str">
        <f>IF(AND(A314="",B314="",D314="",E314="",F314=""),"",IF(OR(A314="",B314="",D314="",F314=""),"INCOMPLETO",IFERROR(IF(OR(NOT(ISNUMBER(A314)),A314&lt;=0,A314&lt;&gt;INT(A314),COUNTIF(Colaboradores!$A$6:$A$200,B314)&lt;&gt;1,C314="",COUNTIF(Projetos!$B$6:$B$200,D314)&lt;&gt;1,NOT(ISNUMBER(F314)),F314&lt;0,NOT(ISNUMBER(H314)),H314&lt;0),"VERIFICAR",IF(COUNTIFS(Jornada!$A$6:$A$300,A314,Jornada!$B$6:$B$300,B314,Jornada!$N$6:$N$300,"OK")&lt;&gt;1,"SEM JORNADA",IF(SUMIFS($M$6:$M$400,$A$6:$A$400,A314,$B$6:$B$400,B314)&gt;SUMIFS(Jornada!$I$6:$I$300,Jornada!$A$6:$A$300,A314,Jornada!$B$6:$B$300,B314)+Configuracoes!$B$8,"EXCEDE JORNADA",IF(ABS(SUMIFS($M$6:$M$400,$A$6:$A$400,A314,$B$6:$B$400,B314)-SUMIFS(Jornada!$I$6:$I$300,Jornada!$A$6:$A$300,A314,Jornada!$B$6:$B$300,B314))&lt;=Configuracoes!$B$8,"OK","PARCIAL")))),"VERIFICAR")))</f>
        <v/>
      </c>
      <c r="L314" s="6"/>
      <c r="M314" s="15">
        <f>IFERROR(IF(AND(ISNUMBER(A314),A314&gt;0,A314=INT(A314),B314&lt;&gt;"",C314&lt;&gt;"",COUNTIF(Colaboradores!$A$6:$A$200,B314)=1,D314&lt;&gt;"",COUNTIF(Projetos!$B$6:$B$200,D314)=1,ISNUMBER(F314),F314&gt;=0,COUNTIFS(Jornada!$A$6:$A$300,A314,Jornada!$B$6:$B$300,B314,Jornada!$N$6:$N$300,"OK")=1),F314,0),0)</f>
        <v>0</v>
      </c>
    </row>
    <row r="315">
      <c r="A315" s="9"/>
      <c r="B315" s="6"/>
      <c r="C315" s="10" t="str">
        <f>IF(B315="","",IFERROR(VLOOKUP(B315,Colaboradores!$A$6:$B$200,2,FALSE),""))</f>
        <v/>
      </c>
      <c r="D315" s="6"/>
      <c r="E315" s="6"/>
      <c r="F315" s="7"/>
      <c r="G315" s="10" t="str">
        <f>IF(D315="","",IFERROR(VLOOKUP(D315,Projetos!$B$6:$F$200,4,FALSE),"N/A"))</f>
        <v/>
      </c>
      <c r="H315" s="13" t="str">
        <f>IF(D315="","",IFERROR(VLOOKUP(D315,Projetos!$B$6:$F$200,5,FALSE),0))</f>
        <v/>
      </c>
      <c r="I315" s="13">
        <f t="shared" si="1"/>
        <v>0</v>
      </c>
      <c r="J315" s="14">
        <f>IFERROR(M315/SUMIFS(Jornada!$I$6:$I$300,Jornada!$A$6:$A$300,A315,Jornada!$B$6:$B$300,B315),0)</f>
        <v>0</v>
      </c>
      <c r="K315" s="10" t="str">
        <f>IF(AND(A315="",B315="",D315="",E315="",F315=""),"",IF(OR(A315="",B315="",D315="",F315=""),"INCOMPLETO",IFERROR(IF(OR(NOT(ISNUMBER(A315)),A315&lt;=0,A315&lt;&gt;INT(A315),COUNTIF(Colaboradores!$A$6:$A$200,B315)&lt;&gt;1,C315="",COUNTIF(Projetos!$B$6:$B$200,D315)&lt;&gt;1,NOT(ISNUMBER(F315)),F315&lt;0,NOT(ISNUMBER(H315)),H315&lt;0),"VERIFICAR",IF(COUNTIFS(Jornada!$A$6:$A$300,A315,Jornada!$B$6:$B$300,B315,Jornada!$N$6:$N$300,"OK")&lt;&gt;1,"SEM JORNADA",IF(SUMIFS($M$6:$M$400,$A$6:$A$400,A315,$B$6:$B$400,B315)&gt;SUMIFS(Jornada!$I$6:$I$300,Jornada!$A$6:$A$300,A315,Jornada!$B$6:$B$300,B315)+Configuracoes!$B$8,"EXCEDE JORNADA",IF(ABS(SUMIFS($M$6:$M$400,$A$6:$A$400,A315,$B$6:$B$400,B315)-SUMIFS(Jornada!$I$6:$I$300,Jornada!$A$6:$A$300,A315,Jornada!$B$6:$B$300,B315))&lt;=Configuracoes!$B$8,"OK","PARCIAL")))),"VERIFICAR")))</f>
        <v/>
      </c>
      <c r="L315" s="6"/>
      <c r="M315" s="15">
        <f>IFERROR(IF(AND(ISNUMBER(A315),A315&gt;0,A315=INT(A315),B315&lt;&gt;"",C315&lt;&gt;"",COUNTIF(Colaboradores!$A$6:$A$200,B315)=1,D315&lt;&gt;"",COUNTIF(Projetos!$B$6:$B$200,D315)=1,ISNUMBER(F315),F315&gt;=0,COUNTIFS(Jornada!$A$6:$A$300,A315,Jornada!$B$6:$B$300,B315,Jornada!$N$6:$N$300,"OK")=1),F315,0),0)</f>
        <v>0</v>
      </c>
    </row>
    <row r="316">
      <c r="A316" s="9"/>
      <c r="B316" s="6"/>
      <c r="C316" s="10" t="str">
        <f>IF(B316="","",IFERROR(VLOOKUP(B316,Colaboradores!$A$6:$B$200,2,FALSE),""))</f>
        <v/>
      </c>
      <c r="D316" s="6"/>
      <c r="E316" s="6"/>
      <c r="F316" s="7"/>
      <c r="G316" s="10" t="str">
        <f>IF(D316="","",IFERROR(VLOOKUP(D316,Projetos!$B$6:$F$200,4,FALSE),"N/A"))</f>
        <v/>
      </c>
      <c r="H316" s="13" t="str">
        <f>IF(D316="","",IFERROR(VLOOKUP(D316,Projetos!$B$6:$F$200,5,FALSE),0))</f>
        <v/>
      </c>
      <c r="I316" s="13">
        <f t="shared" si="1"/>
        <v>0</v>
      </c>
      <c r="J316" s="14">
        <f>IFERROR(M316/SUMIFS(Jornada!$I$6:$I$300,Jornada!$A$6:$A$300,A316,Jornada!$B$6:$B$300,B316),0)</f>
        <v>0</v>
      </c>
      <c r="K316" s="10" t="str">
        <f>IF(AND(A316="",B316="",D316="",E316="",F316=""),"",IF(OR(A316="",B316="",D316="",F316=""),"INCOMPLETO",IFERROR(IF(OR(NOT(ISNUMBER(A316)),A316&lt;=0,A316&lt;&gt;INT(A316),COUNTIF(Colaboradores!$A$6:$A$200,B316)&lt;&gt;1,C316="",COUNTIF(Projetos!$B$6:$B$200,D316)&lt;&gt;1,NOT(ISNUMBER(F316)),F316&lt;0,NOT(ISNUMBER(H316)),H316&lt;0),"VERIFICAR",IF(COUNTIFS(Jornada!$A$6:$A$300,A316,Jornada!$B$6:$B$300,B316,Jornada!$N$6:$N$300,"OK")&lt;&gt;1,"SEM JORNADA",IF(SUMIFS($M$6:$M$400,$A$6:$A$400,A316,$B$6:$B$400,B316)&gt;SUMIFS(Jornada!$I$6:$I$300,Jornada!$A$6:$A$300,A316,Jornada!$B$6:$B$300,B316)+Configuracoes!$B$8,"EXCEDE JORNADA",IF(ABS(SUMIFS($M$6:$M$400,$A$6:$A$400,A316,$B$6:$B$400,B316)-SUMIFS(Jornada!$I$6:$I$300,Jornada!$A$6:$A$300,A316,Jornada!$B$6:$B$300,B316))&lt;=Configuracoes!$B$8,"OK","PARCIAL")))),"VERIFICAR")))</f>
        <v/>
      </c>
      <c r="L316" s="6"/>
      <c r="M316" s="15">
        <f>IFERROR(IF(AND(ISNUMBER(A316),A316&gt;0,A316=INT(A316),B316&lt;&gt;"",C316&lt;&gt;"",COUNTIF(Colaboradores!$A$6:$A$200,B316)=1,D316&lt;&gt;"",COUNTIF(Projetos!$B$6:$B$200,D316)=1,ISNUMBER(F316),F316&gt;=0,COUNTIFS(Jornada!$A$6:$A$300,A316,Jornada!$B$6:$B$300,B316,Jornada!$N$6:$N$300,"OK")=1),F316,0),0)</f>
        <v>0</v>
      </c>
    </row>
    <row r="317">
      <c r="A317" s="9"/>
      <c r="B317" s="6"/>
      <c r="C317" s="10" t="str">
        <f>IF(B317="","",IFERROR(VLOOKUP(B317,Colaboradores!$A$6:$B$200,2,FALSE),""))</f>
        <v/>
      </c>
      <c r="D317" s="6"/>
      <c r="E317" s="6"/>
      <c r="F317" s="7"/>
      <c r="G317" s="10" t="str">
        <f>IF(D317="","",IFERROR(VLOOKUP(D317,Projetos!$B$6:$F$200,4,FALSE),"N/A"))</f>
        <v/>
      </c>
      <c r="H317" s="13" t="str">
        <f>IF(D317="","",IFERROR(VLOOKUP(D317,Projetos!$B$6:$F$200,5,FALSE),0))</f>
        <v/>
      </c>
      <c r="I317" s="13">
        <f t="shared" si="1"/>
        <v>0</v>
      </c>
      <c r="J317" s="14">
        <f>IFERROR(M317/SUMIFS(Jornada!$I$6:$I$300,Jornada!$A$6:$A$300,A317,Jornada!$B$6:$B$300,B317),0)</f>
        <v>0</v>
      </c>
      <c r="K317" s="10" t="str">
        <f>IF(AND(A317="",B317="",D317="",E317="",F317=""),"",IF(OR(A317="",B317="",D317="",F317=""),"INCOMPLETO",IFERROR(IF(OR(NOT(ISNUMBER(A317)),A317&lt;=0,A317&lt;&gt;INT(A317),COUNTIF(Colaboradores!$A$6:$A$200,B317)&lt;&gt;1,C317="",COUNTIF(Projetos!$B$6:$B$200,D317)&lt;&gt;1,NOT(ISNUMBER(F317)),F317&lt;0,NOT(ISNUMBER(H317)),H317&lt;0),"VERIFICAR",IF(COUNTIFS(Jornada!$A$6:$A$300,A317,Jornada!$B$6:$B$300,B317,Jornada!$N$6:$N$300,"OK")&lt;&gt;1,"SEM JORNADA",IF(SUMIFS($M$6:$M$400,$A$6:$A$400,A317,$B$6:$B$400,B317)&gt;SUMIFS(Jornada!$I$6:$I$300,Jornada!$A$6:$A$300,A317,Jornada!$B$6:$B$300,B317)+Configuracoes!$B$8,"EXCEDE JORNADA",IF(ABS(SUMIFS($M$6:$M$400,$A$6:$A$400,A317,$B$6:$B$400,B317)-SUMIFS(Jornada!$I$6:$I$300,Jornada!$A$6:$A$300,A317,Jornada!$B$6:$B$300,B317))&lt;=Configuracoes!$B$8,"OK","PARCIAL")))),"VERIFICAR")))</f>
        <v/>
      </c>
      <c r="L317" s="6"/>
      <c r="M317" s="15">
        <f>IFERROR(IF(AND(ISNUMBER(A317),A317&gt;0,A317=INT(A317),B317&lt;&gt;"",C317&lt;&gt;"",COUNTIF(Colaboradores!$A$6:$A$200,B317)=1,D317&lt;&gt;"",COUNTIF(Projetos!$B$6:$B$200,D317)=1,ISNUMBER(F317),F317&gt;=0,COUNTIFS(Jornada!$A$6:$A$300,A317,Jornada!$B$6:$B$300,B317,Jornada!$N$6:$N$300,"OK")=1),F317,0),0)</f>
        <v>0</v>
      </c>
    </row>
    <row r="318">
      <c r="A318" s="9"/>
      <c r="B318" s="6"/>
      <c r="C318" s="10" t="str">
        <f>IF(B318="","",IFERROR(VLOOKUP(B318,Colaboradores!$A$6:$B$200,2,FALSE),""))</f>
        <v/>
      </c>
      <c r="D318" s="6"/>
      <c r="E318" s="6"/>
      <c r="F318" s="7"/>
      <c r="G318" s="10" t="str">
        <f>IF(D318="","",IFERROR(VLOOKUP(D318,Projetos!$B$6:$F$200,4,FALSE),"N/A"))</f>
        <v/>
      </c>
      <c r="H318" s="13" t="str">
        <f>IF(D318="","",IFERROR(VLOOKUP(D318,Projetos!$B$6:$F$200,5,FALSE),0))</f>
        <v/>
      </c>
      <c r="I318" s="13">
        <f t="shared" si="1"/>
        <v>0</v>
      </c>
      <c r="J318" s="14">
        <f>IFERROR(M318/SUMIFS(Jornada!$I$6:$I$300,Jornada!$A$6:$A$300,A318,Jornada!$B$6:$B$300,B318),0)</f>
        <v>0</v>
      </c>
      <c r="K318" s="10" t="str">
        <f>IF(AND(A318="",B318="",D318="",E318="",F318=""),"",IF(OR(A318="",B318="",D318="",F318=""),"INCOMPLETO",IFERROR(IF(OR(NOT(ISNUMBER(A318)),A318&lt;=0,A318&lt;&gt;INT(A318),COUNTIF(Colaboradores!$A$6:$A$200,B318)&lt;&gt;1,C318="",COUNTIF(Projetos!$B$6:$B$200,D318)&lt;&gt;1,NOT(ISNUMBER(F318)),F318&lt;0,NOT(ISNUMBER(H318)),H318&lt;0),"VERIFICAR",IF(COUNTIFS(Jornada!$A$6:$A$300,A318,Jornada!$B$6:$B$300,B318,Jornada!$N$6:$N$300,"OK")&lt;&gt;1,"SEM JORNADA",IF(SUMIFS($M$6:$M$400,$A$6:$A$400,A318,$B$6:$B$400,B318)&gt;SUMIFS(Jornada!$I$6:$I$300,Jornada!$A$6:$A$300,A318,Jornada!$B$6:$B$300,B318)+Configuracoes!$B$8,"EXCEDE JORNADA",IF(ABS(SUMIFS($M$6:$M$400,$A$6:$A$400,A318,$B$6:$B$400,B318)-SUMIFS(Jornada!$I$6:$I$300,Jornada!$A$6:$A$300,A318,Jornada!$B$6:$B$300,B318))&lt;=Configuracoes!$B$8,"OK","PARCIAL")))),"VERIFICAR")))</f>
        <v/>
      </c>
      <c r="L318" s="6"/>
      <c r="M318" s="15">
        <f>IFERROR(IF(AND(ISNUMBER(A318),A318&gt;0,A318=INT(A318),B318&lt;&gt;"",C318&lt;&gt;"",COUNTIF(Colaboradores!$A$6:$A$200,B318)=1,D318&lt;&gt;"",COUNTIF(Projetos!$B$6:$B$200,D318)=1,ISNUMBER(F318),F318&gt;=0,COUNTIFS(Jornada!$A$6:$A$300,A318,Jornada!$B$6:$B$300,B318,Jornada!$N$6:$N$300,"OK")=1),F318,0),0)</f>
        <v>0</v>
      </c>
    </row>
    <row r="319">
      <c r="A319" s="9"/>
      <c r="B319" s="6"/>
      <c r="C319" s="10" t="str">
        <f>IF(B319="","",IFERROR(VLOOKUP(B319,Colaboradores!$A$6:$B$200,2,FALSE),""))</f>
        <v/>
      </c>
      <c r="D319" s="6"/>
      <c r="E319" s="6"/>
      <c r="F319" s="7"/>
      <c r="G319" s="10" t="str">
        <f>IF(D319="","",IFERROR(VLOOKUP(D319,Projetos!$B$6:$F$200,4,FALSE),"N/A"))</f>
        <v/>
      </c>
      <c r="H319" s="13" t="str">
        <f>IF(D319="","",IFERROR(VLOOKUP(D319,Projetos!$B$6:$F$200,5,FALSE),0))</f>
        <v/>
      </c>
      <c r="I319" s="13">
        <f t="shared" si="1"/>
        <v>0</v>
      </c>
      <c r="J319" s="14">
        <f>IFERROR(M319/SUMIFS(Jornada!$I$6:$I$300,Jornada!$A$6:$A$300,A319,Jornada!$B$6:$B$300,B319),0)</f>
        <v>0</v>
      </c>
      <c r="K319" s="10" t="str">
        <f>IF(AND(A319="",B319="",D319="",E319="",F319=""),"",IF(OR(A319="",B319="",D319="",F319=""),"INCOMPLETO",IFERROR(IF(OR(NOT(ISNUMBER(A319)),A319&lt;=0,A319&lt;&gt;INT(A319),COUNTIF(Colaboradores!$A$6:$A$200,B319)&lt;&gt;1,C319="",COUNTIF(Projetos!$B$6:$B$200,D319)&lt;&gt;1,NOT(ISNUMBER(F319)),F319&lt;0,NOT(ISNUMBER(H319)),H319&lt;0),"VERIFICAR",IF(COUNTIFS(Jornada!$A$6:$A$300,A319,Jornada!$B$6:$B$300,B319,Jornada!$N$6:$N$300,"OK")&lt;&gt;1,"SEM JORNADA",IF(SUMIFS($M$6:$M$400,$A$6:$A$400,A319,$B$6:$B$400,B319)&gt;SUMIFS(Jornada!$I$6:$I$300,Jornada!$A$6:$A$300,A319,Jornada!$B$6:$B$300,B319)+Configuracoes!$B$8,"EXCEDE JORNADA",IF(ABS(SUMIFS($M$6:$M$400,$A$6:$A$400,A319,$B$6:$B$400,B319)-SUMIFS(Jornada!$I$6:$I$300,Jornada!$A$6:$A$300,A319,Jornada!$B$6:$B$300,B319))&lt;=Configuracoes!$B$8,"OK","PARCIAL")))),"VERIFICAR")))</f>
        <v/>
      </c>
      <c r="L319" s="6"/>
      <c r="M319" s="15">
        <f>IFERROR(IF(AND(ISNUMBER(A319),A319&gt;0,A319=INT(A319),B319&lt;&gt;"",C319&lt;&gt;"",COUNTIF(Colaboradores!$A$6:$A$200,B319)=1,D319&lt;&gt;"",COUNTIF(Projetos!$B$6:$B$200,D319)=1,ISNUMBER(F319),F319&gt;=0,COUNTIFS(Jornada!$A$6:$A$300,A319,Jornada!$B$6:$B$300,B319,Jornada!$N$6:$N$300,"OK")=1),F319,0),0)</f>
        <v>0</v>
      </c>
    </row>
    <row r="320">
      <c r="A320" s="9"/>
      <c r="B320" s="6"/>
      <c r="C320" s="10" t="str">
        <f>IF(B320="","",IFERROR(VLOOKUP(B320,Colaboradores!$A$6:$B$200,2,FALSE),""))</f>
        <v/>
      </c>
      <c r="D320" s="6"/>
      <c r="E320" s="6"/>
      <c r="F320" s="7"/>
      <c r="G320" s="10" t="str">
        <f>IF(D320="","",IFERROR(VLOOKUP(D320,Projetos!$B$6:$F$200,4,FALSE),"N/A"))</f>
        <v/>
      </c>
      <c r="H320" s="13" t="str">
        <f>IF(D320="","",IFERROR(VLOOKUP(D320,Projetos!$B$6:$F$200,5,FALSE),0))</f>
        <v/>
      </c>
      <c r="I320" s="13">
        <f t="shared" si="1"/>
        <v>0</v>
      </c>
      <c r="J320" s="14">
        <f>IFERROR(M320/SUMIFS(Jornada!$I$6:$I$300,Jornada!$A$6:$A$300,A320,Jornada!$B$6:$B$300,B320),0)</f>
        <v>0</v>
      </c>
      <c r="K320" s="10" t="str">
        <f>IF(AND(A320="",B320="",D320="",E320="",F320=""),"",IF(OR(A320="",B320="",D320="",F320=""),"INCOMPLETO",IFERROR(IF(OR(NOT(ISNUMBER(A320)),A320&lt;=0,A320&lt;&gt;INT(A320),COUNTIF(Colaboradores!$A$6:$A$200,B320)&lt;&gt;1,C320="",COUNTIF(Projetos!$B$6:$B$200,D320)&lt;&gt;1,NOT(ISNUMBER(F320)),F320&lt;0,NOT(ISNUMBER(H320)),H320&lt;0),"VERIFICAR",IF(COUNTIFS(Jornada!$A$6:$A$300,A320,Jornada!$B$6:$B$300,B320,Jornada!$N$6:$N$300,"OK")&lt;&gt;1,"SEM JORNADA",IF(SUMIFS($M$6:$M$400,$A$6:$A$400,A320,$B$6:$B$400,B320)&gt;SUMIFS(Jornada!$I$6:$I$300,Jornada!$A$6:$A$300,A320,Jornada!$B$6:$B$300,B320)+Configuracoes!$B$8,"EXCEDE JORNADA",IF(ABS(SUMIFS($M$6:$M$400,$A$6:$A$400,A320,$B$6:$B$400,B320)-SUMIFS(Jornada!$I$6:$I$300,Jornada!$A$6:$A$300,A320,Jornada!$B$6:$B$300,B320))&lt;=Configuracoes!$B$8,"OK","PARCIAL")))),"VERIFICAR")))</f>
        <v/>
      </c>
      <c r="L320" s="6"/>
      <c r="M320" s="15">
        <f>IFERROR(IF(AND(ISNUMBER(A320),A320&gt;0,A320=INT(A320),B320&lt;&gt;"",C320&lt;&gt;"",COUNTIF(Colaboradores!$A$6:$A$200,B320)=1,D320&lt;&gt;"",COUNTIF(Projetos!$B$6:$B$200,D320)=1,ISNUMBER(F320),F320&gt;=0,COUNTIFS(Jornada!$A$6:$A$300,A320,Jornada!$B$6:$B$300,B320,Jornada!$N$6:$N$300,"OK")=1),F320,0),0)</f>
        <v>0</v>
      </c>
    </row>
    <row r="321">
      <c r="A321" s="9"/>
      <c r="B321" s="6"/>
      <c r="C321" s="10" t="str">
        <f>IF(B321="","",IFERROR(VLOOKUP(B321,Colaboradores!$A$6:$B$200,2,FALSE),""))</f>
        <v/>
      </c>
      <c r="D321" s="6"/>
      <c r="E321" s="6"/>
      <c r="F321" s="7"/>
      <c r="G321" s="10" t="str">
        <f>IF(D321="","",IFERROR(VLOOKUP(D321,Projetos!$B$6:$F$200,4,FALSE),"N/A"))</f>
        <v/>
      </c>
      <c r="H321" s="13" t="str">
        <f>IF(D321="","",IFERROR(VLOOKUP(D321,Projetos!$B$6:$F$200,5,FALSE),0))</f>
        <v/>
      </c>
      <c r="I321" s="13">
        <f t="shared" si="1"/>
        <v>0</v>
      </c>
      <c r="J321" s="14">
        <f>IFERROR(M321/SUMIFS(Jornada!$I$6:$I$300,Jornada!$A$6:$A$300,A321,Jornada!$B$6:$B$300,B321),0)</f>
        <v>0</v>
      </c>
      <c r="K321" s="10" t="str">
        <f>IF(AND(A321="",B321="",D321="",E321="",F321=""),"",IF(OR(A321="",B321="",D321="",F321=""),"INCOMPLETO",IFERROR(IF(OR(NOT(ISNUMBER(A321)),A321&lt;=0,A321&lt;&gt;INT(A321),COUNTIF(Colaboradores!$A$6:$A$200,B321)&lt;&gt;1,C321="",COUNTIF(Projetos!$B$6:$B$200,D321)&lt;&gt;1,NOT(ISNUMBER(F321)),F321&lt;0,NOT(ISNUMBER(H321)),H321&lt;0),"VERIFICAR",IF(COUNTIFS(Jornada!$A$6:$A$300,A321,Jornada!$B$6:$B$300,B321,Jornada!$N$6:$N$300,"OK")&lt;&gt;1,"SEM JORNADA",IF(SUMIFS($M$6:$M$400,$A$6:$A$400,A321,$B$6:$B$400,B321)&gt;SUMIFS(Jornada!$I$6:$I$300,Jornada!$A$6:$A$300,A321,Jornada!$B$6:$B$300,B321)+Configuracoes!$B$8,"EXCEDE JORNADA",IF(ABS(SUMIFS($M$6:$M$400,$A$6:$A$400,A321,$B$6:$B$400,B321)-SUMIFS(Jornada!$I$6:$I$300,Jornada!$A$6:$A$300,A321,Jornada!$B$6:$B$300,B321))&lt;=Configuracoes!$B$8,"OK","PARCIAL")))),"VERIFICAR")))</f>
        <v/>
      </c>
      <c r="L321" s="6"/>
      <c r="M321" s="15">
        <f>IFERROR(IF(AND(ISNUMBER(A321),A321&gt;0,A321=INT(A321),B321&lt;&gt;"",C321&lt;&gt;"",COUNTIF(Colaboradores!$A$6:$A$200,B321)=1,D321&lt;&gt;"",COUNTIF(Projetos!$B$6:$B$200,D321)=1,ISNUMBER(F321),F321&gt;=0,COUNTIFS(Jornada!$A$6:$A$300,A321,Jornada!$B$6:$B$300,B321,Jornada!$N$6:$N$300,"OK")=1),F321,0),0)</f>
        <v>0</v>
      </c>
    </row>
    <row r="322">
      <c r="A322" s="9"/>
      <c r="B322" s="6"/>
      <c r="C322" s="10" t="str">
        <f>IF(B322="","",IFERROR(VLOOKUP(B322,Colaboradores!$A$6:$B$200,2,FALSE),""))</f>
        <v/>
      </c>
      <c r="D322" s="6"/>
      <c r="E322" s="6"/>
      <c r="F322" s="7"/>
      <c r="G322" s="10" t="str">
        <f>IF(D322="","",IFERROR(VLOOKUP(D322,Projetos!$B$6:$F$200,4,FALSE),"N/A"))</f>
        <v/>
      </c>
      <c r="H322" s="13" t="str">
        <f>IF(D322="","",IFERROR(VLOOKUP(D322,Projetos!$B$6:$F$200,5,FALSE),0))</f>
        <v/>
      </c>
      <c r="I322" s="13">
        <f t="shared" si="1"/>
        <v>0</v>
      </c>
      <c r="J322" s="14">
        <f>IFERROR(M322/SUMIFS(Jornada!$I$6:$I$300,Jornada!$A$6:$A$300,A322,Jornada!$B$6:$B$300,B322),0)</f>
        <v>0</v>
      </c>
      <c r="K322" s="10" t="str">
        <f>IF(AND(A322="",B322="",D322="",E322="",F322=""),"",IF(OR(A322="",B322="",D322="",F322=""),"INCOMPLETO",IFERROR(IF(OR(NOT(ISNUMBER(A322)),A322&lt;=0,A322&lt;&gt;INT(A322),COUNTIF(Colaboradores!$A$6:$A$200,B322)&lt;&gt;1,C322="",COUNTIF(Projetos!$B$6:$B$200,D322)&lt;&gt;1,NOT(ISNUMBER(F322)),F322&lt;0,NOT(ISNUMBER(H322)),H322&lt;0),"VERIFICAR",IF(COUNTIFS(Jornada!$A$6:$A$300,A322,Jornada!$B$6:$B$300,B322,Jornada!$N$6:$N$300,"OK")&lt;&gt;1,"SEM JORNADA",IF(SUMIFS($M$6:$M$400,$A$6:$A$400,A322,$B$6:$B$400,B322)&gt;SUMIFS(Jornada!$I$6:$I$300,Jornada!$A$6:$A$300,A322,Jornada!$B$6:$B$300,B322)+Configuracoes!$B$8,"EXCEDE JORNADA",IF(ABS(SUMIFS($M$6:$M$400,$A$6:$A$400,A322,$B$6:$B$400,B322)-SUMIFS(Jornada!$I$6:$I$300,Jornada!$A$6:$A$300,A322,Jornada!$B$6:$B$300,B322))&lt;=Configuracoes!$B$8,"OK","PARCIAL")))),"VERIFICAR")))</f>
        <v/>
      </c>
      <c r="L322" s="6"/>
      <c r="M322" s="15">
        <f>IFERROR(IF(AND(ISNUMBER(A322),A322&gt;0,A322=INT(A322),B322&lt;&gt;"",C322&lt;&gt;"",COUNTIF(Colaboradores!$A$6:$A$200,B322)=1,D322&lt;&gt;"",COUNTIF(Projetos!$B$6:$B$200,D322)=1,ISNUMBER(F322),F322&gt;=0,COUNTIFS(Jornada!$A$6:$A$300,A322,Jornada!$B$6:$B$300,B322,Jornada!$N$6:$N$300,"OK")=1),F322,0),0)</f>
        <v>0</v>
      </c>
    </row>
    <row r="323">
      <c r="A323" s="9"/>
      <c r="B323" s="6"/>
      <c r="C323" s="10" t="str">
        <f>IF(B323="","",IFERROR(VLOOKUP(B323,Colaboradores!$A$6:$B$200,2,FALSE),""))</f>
        <v/>
      </c>
      <c r="D323" s="6"/>
      <c r="E323" s="6"/>
      <c r="F323" s="7"/>
      <c r="G323" s="10" t="str">
        <f>IF(D323="","",IFERROR(VLOOKUP(D323,Projetos!$B$6:$F$200,4,FALSE),"N/A"))</f>
        <v/>
      </c>
      <c r="H323" s="13" t="str">
        <f>IF(D323="","",IFERROR(VLOOKUP(D323,Projetos!$B$6:$F$200,5,FALSE),0))</f>
        <v/>
      </c>
      <c r="I323" s="13">
        <f t="shared" si="1"/>
        <v>0</v>
      </c>
      <c r="J323" s="14">
        <f>IFERROR(M323/SUMIFS(Jornada!$I$6:$I$300,Jornada!$A$6:$A$300,A323,Jornada!$B$6:$B$300,B323),0)</f>
        <v>0</v>
      </c>
      <c r="K323" s="10" t="str">
        <f>IF(AND(A323="",B323="",D323="",E323="",F323=""),"",IF(OR(A323="",B323="",D323="",F323=""),"INCOMPLETO",IFERROR(IF(OR(NOT(ISNUMBER(A323)),A323&lt;=0,A323&lt;&gt;INT(A323),COUNTIF(Colaboradores!$A$6:$A$200,B323)&lt;&gt;1,C323="",COUNTIF(Projetos!$B$6:$B$200,D323)&lt;&gt;1,NOT(ISNUMBER(F323)),F323&lt;0,NOT(ISNUMBER(H323)),H323&lt;0),"VERIFICAR",IF(COUNTIFS(Jornada!$A$6:$A$300,A323,Jornada!$B$6:$B$300,B323,Jornada!$N$6:$N$300,"OK")&lt;&gt;1,"SEM JORNADA",IF(SUMIFS($M$6:$M$400,$A$6:$A$400,A323,$B$6:$B$400,B323)&gt;SUMIFS(Jornada!$I$6:$I$300,Jornada!$A$6:$A$300,A323,Jornada!$B$6:$B$300,B323)+Configuracoes!$B$8,"EXCEDE JORNADA",IF(ABS(SUMIFS($M$6:$M$400,$A$6:$A$400,A323,$B$6:$B$400,B323)-SUMIFS(Jornada!$I$6:$I$300,Jornada!$A$6:$A$300,A323,Jornada!$B$6:$B$300,B323))&lt;=Configuracoes!$B$8,"OK","PARCIAL")))),"VERIFICAR")))</f>
        <v/>
      </c>
      <c r="L323" s="6"/>
      <c r="M323" s="15">
        <f>IFERROR(IF(AND(ISNUMBER(A323),A323&gt;0,A323=INT(A323),B323&lt;&gt;"",C323&lt;&gt;"",COUNTIF(Colaboradores!$A$6:$A$200,B323)=1,D323&lt;&gt;"",COUNTIF(Projetos!$B$6:$B$200,D323)=1,ISNUMBER(F323),F323&gt;=0,COUNTIFS(Jornada!$A$6:$A$300,A323,Jornada!$B$6:$B$300,B323,Jornada!$N$6:$N$300,"OK")=1),F323,0),0)</f>
        <v>0</v>
      </c>
    </row>
    <row r="324">
      <c r="A324" s="9"/>
      <c r="B324" s="6"/>
      <c r="C324" s="10" t="str">
        <f>IF(B324="","",IFERROR(VLOOKUP(B324,Colaboradores!$A$6:$B$200,2,FALSE),""))</f>
        <v/>
      </c>
      <c r="D324" s="6"/>
      <c r="E324" s="6"/>
      <c r="F324" s="7"/>
      <c r="G324" s="10" t="str">
        <f>IF(D324="","",IFERROR(VLOOKUP(D324,Projetos!$B$6:$F$200,4,FALSE),"N/A"))</f>
        <v/>
      </c>
      <c r="H324" s="13" t="str">
        <f>IF(D324="","",IFERROR(VLOOKUP(D324,Projetos!$B$6:$F$200,5,FALSE),0))</f>
        <v/>
      </c>
      <c r="I324" s="13">
        <f t="shared" si="1"/>
        <v>0</v>
      </c>
      <c r="J324" s="14">
        <f>IFERROR(M324/SUMIFS(Jornada!$I$6:$I$300,Jornada!$A$6:$A$300,A324,Jornada!$B$6:$B$300,B324),0)</f>
        <v>0</v>
      </c>
      <c r="K324" s="10" t="str">
        <f>IF(AND(A324="",B324="",D324="",E324="",F324=""),"",IF(OR(A324="",B324="",D324="",F324=""),"INCOMPLETO",IFERROR(IF(OR(NOT(ISNUMBER(A324)),A324&lt;=0,A324&lt;&gt;INT(A324),COUNTIF(Colaboradores!$A$6:$A$200,B324)&lt;&gt;1,C324="",COUNTIF(Projetos!$B$6:$B$200,D324)&lt;&gt;1,NOT(ISNUMBER(F324)),F324&lt;0,NOT(ISNUMBER(H324)),H324&lt;0),"VERIFICAR",IF(COUNTIFS(Jornada!$A$6:$A$300,A324,Jornada!$B$6:$B$300,B324,Jornada!$N$6:$N$300,"OK")&lt;&gt;1,"SEM JORNADA",IF(SUMIFS($M$6:$M$400,$A$6:$A$400,A324,$B$6:$B$400,B324)&gt;SUMIFS(Jornada!$I$6:$I$300,Jornada!$A$6:$A$300,A324,Jornada!$B$6:$B$300,B324)+Configuracoes!$B$8,"EXCEDE JORNADA",IF(ABS(SUMIFS($M$6:$M$400,$A$6:$A$400,A324,$B$6:$B$400,B324)-SUMIFS(Jornada!$I$6:$I$300,Jornada!$A$6:$A$300,A324,Jornada!$B$6:$B$300,B324))&lt;=Configuracoes!$B$8,"OK","PARCIAL")))),"VERIFICAR")))</f>
        <v/>
      </c>
      <c r="L324" s="6"/>
      <c r="M324" s="15">
        <f>IFERROR(IF(AND(ISNUMBER(A324),A324&gt;0,A324=INT(A324),B324&lt;&gt;"",C324&lt;&gt;"",COUNTIF(Colaboradores!$A$6:$A$200,B324)=1,D324&lt;&gt;"",COUNTIF(Projetos!$B$6:$B$200,D324)=1,ISNUMBER(F324),F324&gt;=0,COUNTIFS(Jornada!$A$6:$A$300,A324,Jornada!$B$6:$B$300,B324,Jornada!$N$6:$N$300,"OK")=1),F324,0),0)</f>
        <v>0</v>
      </c>
    </row>
    <row r="325">
      <c r="A325" s="9"/>
      <c r="B325" s="6"/>
      <c r="C325" s="10" t="str">
        <f>IF(B325="","",IFERROR(VLOOKUP(B325,Colaboradores!$A$6:$B$200,2,FALSE),""))</f>
        <v/>
      </c>
      <c r="D325" s="6"/>
      <c r="E325" s="6"/>
      <c r="F325" s="7"/>
      <c r="G325" s="10" t="str">
        <f>IF(D325="","",IFERROR(VLOOKUP(D325,Projetos!$B$6:$F$200,4,FALSE),"N/A"))</f>
        <v/>
      </c>
      <c r="H325" s="13" t="str">
        <f>IF(D325="","",IFERROR(VLOOKUP(D325,Projetos!$B$6:$F$200,5,FALSE),0))</f>
        <v/>
      </c>
      <c r="I325" s="13">
        <f t="shared" si="1"/>
        <v>0</v>
      </c>
      <c r="J325" s="14">
        <f>IFERROR(M325/SUMIFS(Jornada!$I$6:$I$300,Jornada!$A$6:$A$300,A325,Jornada!$B$6:$B$300,B325),0)</f>
        <v>0</v>
      </c>
      <c r="K325" s="10" t="str">
        <f>IF(AND(A325="",B325="",D325="",E325="",F325=""),"",IF(OR(A325="",B325="",D325="",F325=""),"INCOMPLETO",IFERROR(IF(OR(NOT(ISNUMBER(A325)),A325&lt;=0,A325&lt;&gt;INT(A325),COUNTIF(Colaboradores!$A$6:$A$200,B325)&lt;&gt;1,C325="",COUNTIF(Projetos!$B$6:$B$200,D325)&lt;&gt;1,NOT(ISNUMBER(F325)),F325&lt;0,NOT(ISNUMBER(H325)),H325&lt;0),"VERIFICAR",IF(COUNTIFS(Jornada!$A$6:$A$300,A325,Jornada!$B$6:$B$300,B325,Jornada!$N$6:$N$300,"OK")&lt;&gt;1,"SEM JORNADA",IF(SUMIFS($M$6:$M$400,$A$6:$A$400,A325,$B$6:$B$400,B325)&gt;SUMIFS(Jornada!$I$6:$I$300,Jornada!$A$6:$A$300,A325,Jornada!$B$6:$B$300,B325)+Configuracoes!$B$8,"EXCEDE JORNADA",IF(ABS(SUMIFS($M$6:$M$400,$A$6:$A$400,A325,$B$6:$B$400,B325)-SUMIFS(Jornada!$I$6:$I$300,Jornada!$A$6:$A$300,A325,Jornada!$B$6:$B$300,B325))&lt;=Configuracoes!$B$8,"OK","PARCIAL")))),"VERIFICAR")))</f>
        <v/>
      </c>
      <c r="L325" s="6"/>
      <c r="M325" s="15">
        <f>IFERROR(IF(AND(ISNUMBER(A325),A325&gt;0,A325=INT(A325),B325&lt;&gt;"",C325&lt;&gt;"",COUNTIF(Colaboradores!$A$6:$A$200,B325)=1,D325&lt;&gt;"",COUNTIF(Projetos!$B$6:$B$200,D325)=1,ISNUMBER(F325),F325&gt;=0,COUNTIFS(Jornada!$A$6:$A$300,A325,Jornada!$B$6:$B$300,B325,Jornada!$N$6:$N$300,"OK")=1),F325,0),0)</f>
        <v>0</v>
      </c>
    </row>
    <row r="326">
      <c r="A326" s="9"/>
      <c r="B326" s="6"/>
      <c r="C326" s="10" t="str">
        <f>IF(B326="","",IFERROR(VLOOKUP(B326,Colaboradores!$A$6:$B$200,2,FALSE),""))</f>
        <v/>
      </c>
      <c r="D326" s="6"/>
      <c r="E326" s="6"/>
      <c r="F326" s="7"/>
      <c r="G326" s="10" t="str">
        <f>IF(D326="","",IFERROR(VLOOKUP(D326,Projetos!$B$6:$F$200,4,FALSE),"N/A"))</f>
        <v/>
      </c>
      <c r="H326" s="13" t="str">
        <f>IF(D326="","",IFERROR(VLOOKUP(D326,Projetos!$B$6:$F$200,5,FALSE),0))</f>
        <v/>
      </c>
      <c r="I326" s="13">
        <f t="shared" si="1"/>
        <v>0</v>
      </c>
      <c r="J326" s="14">
        <f>IFERROR(M326/SUMIFS(Jornada!$I$6:$I$300,Jornada!$A$6:$A$300,A326,Jornada!$B$6:$B$300,B326),0)</f>
        <v>0</v>
      </c>
      <c r="K326" s="10" t="str">
        <f>IF(AND(A326="",B326="",D326="",E326="",F326=""),"",IF(OR(A326="",B326="",D326="",F326=""),"INCOMPLETO",IFERROR(IF(OR(NOT(ISNUMBER(A326)),A326&lt;=0,A326&lt;&gt;INT(A326),COUNTIF(Colaboradores!$A$6:$A$200,B326)&lt;&gt;1,C326="",COUNTIF(Projetos!$B$6:$B$200,D326)&lt;&gt;1,NOT(ISNUMBER(F326)),F326&lt;0,NOT(ISNUMBER(H326)),H326&lt;0),"VERIFICAR",IF(COUNTIFS(Jornada!$A$6:$A$300,A326,Jornada!$B$6:$B$300,B326,Jornada!$N$6:$N$300,"OK")&lt;&gt;1,"SEM JORNADA",IF(SUMIFS($M$6:$M$400,$A$6:$A$400,A326,$B$6:$B$400,B326)&gt;SUMIFS(Jornada!$I$6:$I$300,Jornada!$A$6:$A$300,A326,Jornada!$B$6:$B$300,B326)+Configuracoes!$B$8,"EXCEDE JORNADA",IF(ABS(SUMIFS($M$6:$M$400,$A$6:$A$400,A326,$B$6:$B$400,B326)-SUMIFS(Jornada!$I$6:$I$300,Jornada!$A$6:$A$300,A326,Jornada!$B$6:$B$300,B326))&lt;=Configuracoes!$B$8,"OK","PARCIAL")))),"VERIFICAR")))</f>
        <v/>
      </c>
      <c r="L326" s="6"/>
      <c r="M326" s="15">
        <f>IFERROR(IF(AND(ISNUMBER(A326),A326&gt;0,A326=INT(A326),B326&lt;&gt;"",C326&lt;&gt;"",COUNTIF(Colaboradores!$A$6:$A$200,B326)=1,D326&lt;&gt;"",COUNTIF(Projetos!$B$6:$B$200,D326)=1,ISNUMBER(F326),F326&gt;=0,COUNTIFS(Jornada!$A$6:$A$300,A326,Jornada!$B$6:$B$300,B326,Jornada!$N$6:$N$300,"OK")=1),F326,0),0)</f>
        <v>0</v>
      </c>
    </row>
    <row r="327">
      <c r="A327" s="9"/>
      <c r="B327" s="6"/>
      <c r="C327" s="10" t="str">
        <f>IF(B327="","",IFERROR(VLOOKUP(B327,Colaboradores!$A$6:$B$200,2,FALSE),""))</f>
        <v/>
      </c>
      <c r="D327" s="6"/>
      <c r="E327" s="6"/>
      <c r="F327" s="7"/>
      <c r="G327" s="10" t="str">
        <f>IF(D327="","",IFERROR(VLOOKUP(D327,Projetos!$B$6:$F$200,4,FALSE),"N/A"))</f>
        <v/>
      </c>
      <c r="H327" s="13" t="str">
        <f>IF(D327="","",IFERROR(VLOOKUP(D327,Projetos!$B$6:$F$200,5,FALSE),0))</f>
        <v/>
      </c>
      <c r="I327" s="13">
        <f t="shared" si="1"/>
        <v>0</v>
      </c>
      <c r="J327" s="14">
        <f>IFERROR(M327/SUMIFS(Jornada!$I$6:$I$300,Jornada!$A$6:$A$300,A327,Jornada!$B$6:$B$300,B327),0)</f>
        <v>0</v>
      </c>
      <c r="K327" s="10" t="str">
        <f>IF(AND(A327="",B327="",D327="",E327="",F327=""),"",IF(OR(A327="",B327="",D327="",F327=""),"INCOMPLETO",IFERROR(IF(OR(NOT(ISNUMBER(A327)),A327&lt;=0,A327&lt;&gt;INT(A327),COUNTIF(Colaboradores!$A$6:$A$200,B327)&lt;&gt;1,C327="",COUNTIF(Projetos!$B$6:$B$200,D327)&lt;&gt;1,NOT(ISNUMBER(F327)),F327&lt;0,NOT(ISNUMBER(H327)),H327&lt;0),"VERIFICAR",IF(COUNTIFS(Jornada!$A$6:$A$300,A327,Jornada!$B$6:$B$300,B327,Jornada!$N$6:$N$300,"OK")&lt;&gt;1,"SEM JORNADA",IF(SUMIFS($M$6:$M$400,$A$6:$A$400,A327,$B$6:$B$400,B327)&gt;SUMIFS(Jornada!$I$6:$I$300,Jornada!$A$6:$A$300,A327,Jornada!$B$6:$B$300,B327)+Configuracoes!$B$8,"EXCEDE JORNADA",IF(ABS(SUMIFS($M$6:$M$400,$A$6:$A$400,A327,$B$6:$B$400,B327)-SUMIFS(Jornada!$I$6:$I$300,Jornada!$A$6:$A$300,A327,Jornada!$B$6:$B$300,B327))&lt;=Configuracoes!$B$8,"OK","PARCIAL")))),"VERIFICAR")))</f>
        <v/>
      </c>
      <c r="L327" s="6"/>
      <c r="M327" s="15">
        <f>IFERROR(IF(AND(ISNUMBER(A327),A327&gt;0,A327=INT(A327),B327&lt;&gt;"",C327&lt;&gt;"",COUNTIF(Colaboradores!$A$6:$A$200,B327)=1,D327&lt;&gt;"",COUNTIF(Projetos!$B$6:$B$200,D327)=1,ISNUMBER(F327),F327&gt;=0,COUNTIFS(Jornada!$A$6:$A$300,A327,Jornada!$B$6:$B$300,B327,Jornada!$N$6:$N$300,"OK")=1),F327,0),0)</f>
        <v>0</v>
      </c>
    </row>
    <row r="328">
      <c r="A328" s="9"/>
      <c r="B328" s="6"/>
      <c r="C328" s="10" t="str">
        <f>IF(B328="","",IFERROR(VLOOKUP(B328,Colaboradores!$A$6:$B$200,2,FALSE),""))</f>
        <v/>
      </c>
      <c r="D328" s="6"/>
      <c r="E328" s="6"/>
      <c r="F328" s="7"/>
      <c r="G328" s="10" t="str">
        <f>IF(D328="","",IFERROR(VLOOKUP(D328,Projetos!$B$6:$F$200,4,FALSE),"N/A"))</f>
        <v/>
      </c>
      <c r="H328" s="13" t="str">
        <f>IF(D328="","",IFERROR(VLOOKUP(D328,Projetos!$B$6:$F$200,5,FALSE),0))</f>
        <v/>
      </c>
      <c r="I328" s="13">
        <f t="shared" si="1"/>
        <v>0</v>
      </c>
      <c r="J328" s="14">
        <f>IFERROR(M328/SUMIFS(Jornada!$I$6:$I$300,Jornada!$A$6:$A$300,A328,Jornada!$B$6:$B$300,B328),0)</f>
        <v>0</v>
      </c>
      <c r="K328" s="10" t="str">
        <f>IF(AND(A328="",B328="",D328="",E328="",F328=""),"",IF(OR(A328="",B328="",D328="",F328=""),"INCOMPLETO",IFERROR(IF(OR(NOT(ISNUMBER(A328)),A328&lt;=0,A328&lt;&gt;INT(A328),COUNTIF(Colaboradores!$A$6:$A$200,B328)&lt;&gt;1,C328="",COUNTIF(Projetos!$B$6:$B$200,D328)&lt;&gt;1,NOT(ISNUMBER(F328)),F328&lt;0,NOT(ISNUMBER(H328)),H328&lt;0),"VERIFICAR",IF(COUNTIFS(Jornada!$A$6:$A$300,A328,Jornada!$B$6:$B$300,B328,Jornada!$N$6:$N$300,"OK")&lt;&gt;1,"SEM JORNADA",IF(SUMIFS($M$6:$M$400,$A$6:$A$400,A328,$B$6:$B$400,B328)&gt;SUMIFS(Jornada!$I$6:$I$300,Jornada!$A$6:$A$300,A328,Jornada!$B$6:$B$300,B328)+Configuracoes!$B$8,"EXCEDE JORNADA",IF(ABS(SUMIFS($M$6:$M$400,$A$6:$A$400,A328,$B$6:$B$400,B328)-SUMIFS(Jornada!$I$6:$I$300,Jornada!$A$6:$A$300,A328,Jornada!$B$6:$B$300,B328))&lt;=Configuracoes!$B$8,"OK","PARCIAL")))),"VERIFICAR")))</f>
        <v/>
      </c>
      <c r="L328" s="6"/>
      <c r="M328" s="15">
        <f>IFERROR(IF(AND(ISNUMBER(A328),A328&gt;0,A328=INT(A328),B328&lt;&gt;"",C328&lt;&gt;"",COUNTIF(Colaboradores!$A$6:$A$200,B328)=1,D328&lt;&gt;"",COUNTIF(Projetos!$B$6:$B$200,D328)=1,ISNUMBER(F328),F328&gt;=0,COUNTIFS(Jornada!$A$6:$A$300,A328,Jornada!$B$6:$B$300,B328,Jornada!$N$6:$N$300,"OK")=1),F328,0),0)</f>
        <v>0</v>
      </c>
    </row>
    <row r="329">
      <c r="A329" s="9"/>
      <c r="B329" s="6"/>
      <c r="C329" s="10" t="str">
        <f>IF(B329="","",IFERROR(VLOOKUP(B329,Colaboradores!$A$6:$B$200,2,FALSE),""))</f>
        <v/>
      </c>
      <c r="D329" s="6"/>
      <c r="E329" s="6"/>
      <c r="F329" s="7"/>
      <c r="G329" s="10" t="str">
        <f>IF(D329="","",IFERROR(VLOOKUP(D329,Projetos!$B$6:$F$200,4,FALSE),"N/A"))</f>
        <v/>
      </c>
      <c r="H329" s="13" t="str">
        <f>IF(D329="","",IFERROR(VLOOKUP(D329,Projetos!$B$6:$F$200,5,FALSE),0))</f>
        <v/>
      </c>
      <c r="I329" s="13">
        <f t="shared" si="1"/>
        <v>0</v>
      </c>
      <c r="J329" s="14">
        <f>IFERROR(M329/SUMIFS(Jornada!$I$6:$I$300,Jornada!$A$6:$A$300,A329,Jornada!$B$6:$B$300,B329),0)</f>
        <v>0</v>
      </c>
      <c r="K329" s="10" t="str">
        <f>IF(AND(A329="",B329="",D329="",E329="",F329=""),"",IF(OR(A329="",B329="",D329="",F329=""),"INCOMPLETO",IFERROR(IF(OR(NOT(ISNUMBER(A329)),A329&lt;=0,A329&lt;&gt;INT(A329),COUNTIF(Colaboradores!$A$6:$A$200,B329)&lt;&gt;1,C329="",COUNTIF(Projetos!$B$6:$B$200,D329)&lt;&gt;1,NOT(ISNUMBER(F329)),F329&lt;0,NOT(ISNUMBER(H329)),H329&lt;0),"VERIFICAR",IF(COUNTIFS(Jornada!$A$6:$A$300,A329,Jornada!$B$6:$B$300,B329,Jornada!$N$6:$N$300,"OK")&lt;&gt;1,"SEM JORNADA",IF(SUMIFS($M$6:$M$400,$A$6:$A$400,A329,$B$6:$B$400,B329)&gt;SUMIFS(Jornada!$I$6:$I$300,Jornada!$A$6:$A$300,A329,Jornada!$B$6:$B$300,B329)+Configuracoes!$B$8,"EXCEDE JORNADA",IF(ABS(SUMIFS($M$6:$M$400,$A$6:$A$400,A329,$B$6:$B$400,B329)-SUMIFS(Jornada!$I$6:$I$300,Jornada!$A$6:$A$300,A329,Jornada!$B$6:$B$300,B329))&lt;=Configuracoes!$B$8,"OK","PARCIAL")))),"VERIFICAR")))</f>
        <v/>
      </c>
      <c r="L329" s="6"/>
      <c r="M329" s="15">
        <f>IFERROR(IF(AND(ISNUMBER(A329),A329&gt;0,A329=INT(A329),B329&lt;&gt;"",C329&lt;&gt;"",COUNTIF(Colaboradores!$A$6:$A$200,B329)=1,D329&lt;&gt;"",COUNTIF(Projetos!$B$6:$B$200,D329)=1,ISNUMBER(F329),F329&gt;=0,COUNTIFS(Jornada!$A$6:$A$300,A329,Jornada!$B$6:$B$300,B329,Jornada!$N$6:$N$300,"OK")=1),F329,0),0)</f>
        <v>0</v>
      </c>
    </row>
    <row r="330">
      <c r="A330" s="9"/>
      <c r="B330" s="6"/>
      <c r="C330" s="10" t="str">
        <f>IF(B330="","",IFERROR(VLOOKUP(B330,Colaboradores!$A$6:$B$200,2,FALSE),""))</f>
        <v/>
      </c>
      <c r="D330" s="6"/>
      <c r="E330" s="6"/>
      <c r="F330" s="7"/>
      <c r="G330" s="10" t="str">
        <f>IF(D330="","",IFERROR(VLOOKUP(D330,Projetos!$B$6:$F$200,4,FALSE),"N/A"))</f>
        <v/>
      </c>
      <c r="H330" s="13" t="str">
        <f>IF(D330="","",IFERROR(VLOOKUP(D330,Projetos!$B$6:$F$200,5,FALSE),0))</f>
        <v/>
      </c>
      <c r="I330" s="13">
        <f t="shared" si="1"/>
        <v>0</v>
      </c>
      <c r="J330" s="14">
        <f>IFERROR(M330/SUMIFS(Jornada!$I$6:$I$300,Jornada!$A$6:$A$300,A330,Jornada!$B$6:$B$300,B330),0)</f>
        <v>0</v>
      </c>
      <c r="K330" s="10" t="str">
        <f>IF(AND(A330="",B330="",D330="",E330="",F330=""),"",IF(OR(A330="",B330="",D330="",F330=""),"INCOMPLETO",IFERROR(IF(OR(NOT(ISNUMBER(A330)),A330&lt;=0,A330&lt;&gt;INT(A330),COUNTIF(Colaboradores!$A$6:$A$200,B330)&lt;&gt;1,C330="",COUNTIF(Projetos!$B$6:$B$200,D330)&lt;&gt;1,NOT(ISNUMBER(F330)),F330&lt;0,NOT(ISNUMBER(H330)),H330&lt;0),"VERIFICAR",IF(COUNTIFS(Jornada!$A$6:$A$300,A330,Jornada!$B$6:$B$300,B330,Jornada!$N$6:$N$300,"OK")&lt;&gt;1,"SEM JORNADA",IF(SUMIFS($M$6:$M$400,$A$6:$A$400,A330,$B$6:$B$400,B330)&gt;SUMIFS(Jornada!$I$6:$I$300,Jornada!$A$6:$A$300,A330,Jornada!$B$6:$B$300,B330)+Configuracoes!$B$8,"EXCEDE JORNADA",IF(ABS(SUMIFS($M$6:$M$400,$A$6:$A$400,A330,$B$6:$B$400,B330)-SUMIFS(Jornada!$I$6:$I$300,Jornada!$A$6:$A$300,A330,Jornada!$B$6:$B$300,B330))&lt;=Configuracoes!$B$8,"OK","PARCIAL")))),"VERIFICAR")))</f>
        <v/>
      </c>
      <c r="L330" s="6"/>
      <c r="M330" s="15">
        <f>IFERROR(IF(AND(ISNUMBER(A330),A330&gt;0,A330=INT(A330),B330&lt;&gt;"",C330&lt;&gt;"",COUNTIF(Colaboradores!$A$6:$A$200,B330)=1,D330&lt;&gt;"",COUNTIF(Projetos!$B$6:$B$200,D330)=1,ISNUMBER(F330),F330&gt;=0,COUNTIFS(Jornada!$A$6:$A$300,A330,Jornada!$B$6:$B$300,B330,Jornada!$N$6:$N$300,"OK")=1),F330,0),0)</f>
        <v>0</v>
      </c>
    </row>
    <row r="331">
      <c r="A331" s="9"/>
      <c r="B331" s="6"/>
      <c r="C331" s="10" t="str">
        <f>IF(B331="","",IFERROR(VLOOKUP(B331,Colaboradores!$A$6:$B$200,2,FALSE),""))</f>
        <v/>
      </c>
      <c r="D331" s="6"/>
      <c r="E331" s="6"/>
      <c r="F331" s="7"/>
      <c r="G331" s="10" t="str">
        <f>IF(D331="","",IFERROR(VLOOKUP(D331,Projetos!$B$6:$F$200,4,FALSE),"N/A"))</f>
        <v/>
      </c>
      <c r="H331" s="13" t="str">
        <f>IF(D331="","",IFERROR(VLOOKUP(D331,Projetos!$B$6:$F$200,5,FALSE),0))</f>
        <v/>
      </c>
      <c r="I331" s="13">
        <f t="shared" si="1"/>
        <v>0</v>
      </c>
      <c r="J331" s="14">
        <f>IFERROR(M331/SUMIFS(Jornada!$I$6:$I$300,Jornada!$A$6:$A$300,A331,Jornada!$B$6:$B$300,B331),0)</f>
        <v>0</v>
      </c>
      <c r="K331" s="10" t="str">
        <f>IF(AND(A331="",B331="",D331="",E331="",F331=""),"",IF(OR(A331="",B331="",D331="",F331=""),"INCOMPLETO",IFERROR(IF(OR(NOT(ISNUMBER(A331)),A331&lt;=0,A331&lt;&gt;INT(A331),COUNTIF(Colaboradores!$A$6:$A$200,B331)&lt;&gt;1,C331="",COUNTIF(Projetos!$B$6:$B$200,D331)&lt;&gt;1,NOT(ISNUMBER(F331)),F331&lt;0,NOT(ISNUMBER(H331)),H331&lt;0),"VERIFICAR",IF(COUNTIFS(Jornada!$A$6:$A$300,A331,Jornada!$B$6:$B$300,B331,Jornada!$N$6:$N$300,"OK")&lt;&gt;1,"SEM JORNADA",IF(SUMIFS($M$6:$M$400,$A$6:$A$400,A331,$B$6:$B$400,B331)&gt;SUMIFS(Jornada!$I$6:$I$300,Jornada!$A$6:$A$300,A331,Jornada!$B$6:$B$300,B331)+Configuracoes!$B$8,"EXCEDE JORNADA",IF(ABS(SUMIFS($M$6:$M$400,$A$6:$A$400,A331,$B$6:$B$400,B331)-SUMIFS(Jornada!$I$6:$I$300,Jornada!$A$6:$A$300,A331,Jornada!$B$6:$B$300,B331))&lt;=Configuracoes!$B$8,"OK","PARCIAL")))),"VERIFICAR")))</f>
        <v/>
      </c>
      <c r="L331" s="6"/>
      <c r="M331" s="15">
        <f>IFERROR(IF(AND(ISNUMBER(A331),A331&gt;0,A331=INT(A331),B331&lt;&gt;"",C331&lt;&gt;"",COUNTIF(Colaboradores!$A$6:$A$200,B331)=1,D331&lt;&gt;"",COUNTIF(Projetos!$B$6:$B$200,D331)=1,ISNUMBER(F331),F331&gt;=0,COUNTIFS(Jornada!$A$6:$A$300,A331,Jornada!$B$6:$B$300,B331,Jornada!$N$6:$N$300,"OK")=1),F331,0),0)</f>
        <v>0</v>
      </c>
    </row>
    <row r="332">
      <c r="A332" s="9"/>
      <c r="B332" s="6"/>
      <c r="C332" s="10" t="str">
        <f>IF(B332="","",IFERROR(VLOOKUP(B332,Colaboradores!$A$6:$B$200,2,FALSE),""))</f>
        <v/>
      </c>
      <c r="D332" s="6"/>
      <c r="E332" s="6"/>
      <c r="F332" s="7"/>
      <c r="G332" s="10" t="str">
        <f>IF(D332="","",IFERROR(VLOOKUP(D332,Projetos!$B$6:$F$200,4,FALSE),"N/A"))</f>
        <v/>
      </c>
      <c r="H332" s="13" t="str">
        <f>IF(D332="","",IFERROR(VLOOKUP(D332,Projetos!$B$6:$F$200,5,FALSE),0))</f>
        <v/>
      </c>
      <c r="I332" s="13">
        <f t="shared" si="1"/>
        <v>0</v>
      </c>
      <c r="J332" s="14">
        <f>IFERROR(M332/SUMIFS(Jornada!$I$6:$I$300,Jornada!$A$6:$A$300,A332,Jornada!$B$6:$B$300,B332),0)</f>
        <v>0</v>
      </c>
      <c r="K332" s="10" t="str">
        <f>IF(AND(A332="",B332="",D332="",E332="",F332=""),"",IF(OR(A332="",B332="",D332="",F332=""),"INCOMPLETO",IFERROR(IF(OR(NOT(ISNUMBER(A332)),A332&lt;=0,A332&lt;&gt;INT(A332),COUNTIF(Colaboradores!$A$6:$A$200,B332)&lt;&gt;1,C332="",COUNTIF(Projetos!$B$6:$B$200,D332)&lt;&gt;1,NOT(ISNUMBER(F332)),F332&lt;0,NOT(ISNUMBER(H332)),H332&lt;0),"VERIFICAR",IF(COUNTIFS(Jornada!$A$6:$A$300,A332,Jornada!$B$6:$B$300,B332,Jornada!$N$6:$N$300,"OK")&lt;&gt;1,"SEM JORNADA",IF(SUMIFS($M$6:$M$400,$A$6:$A$400,A332,$B$6:$B$400,B332)&gt;SUMIFS(Jornada!$I$6:$I$300,Jornada!$A$6:$A$300,A332,Jornada!$B$6:$B$300,B332)+Configuracoes!$B$8,"EXCEDE JORNADA",IF(ABS(SUMIFS($M$6:$M$400,$A$6:$A$400,A332,$B$6:$B$400,B332)-SUMIFS(Jornada!$I$6:$I$300,Jornada!$A$6:$A$300,A332,Jornada!$B$6:$B$300,B332))&lt;=Configuracoes!$B$8,"OK","PARCIAL")))),"VERIFICAR")))</f>
        <v/>
      </c>
      <c r="L332" s="6"/>
      <c r="M332" s="15">
        <f>IFERROR(IF(AND(ISNUMBER(A332),A332&gt;0,A332=INT(A332),B332&lt;&gt;"",C332&lt;&gt;"",COUNTIF(Colaboradores!$A$6:$A$200,B332)=1,D332&lt;&gt;"",COUNTIF(Projetos!$B$6:$B$200,D332)=1,ISNUMBER(F332),F332&gt;=0,COUNTIFS(Jornada!$A$6:$A$300,A332,Jornada!$B$6:$B$300,B332,Jornada!$N$6:$N$300,"OK")=1),F332,0),0)</f>
        <v>0</v>
      </c>
    </row>
    <row r="333">
      <c r="A333" s="9"/>
      <c r="B333" s="6"/>
      <c r="C333" s="10" t="str">
        <f>IF(B333="","",IFERROR(VLOOKUP(B333,Colaboradores!$A$6:$B$200,2,FALSE),""))</f>
        <v/>
      </c>
      <c r="D333" s="6"/>
      <c r="E333" s="6"/>
      <c r="F333" s="7"/>
      <c r="G333" s="10" t="str">
        <f>IF(D333="","",IFERROR(VLOOKUP(D333,Projetos!$B$6:$F$200,4,FALSE),"N/A"))</f>
        <v/>
      </c>
      <c r="H333" s="13" t="str">
        <f>IF(D333="","",IFERROR(VLOOKUP(D333,Projetos!$B$6:$F$200,5,FALSE),0))</f>
        <v/>
      </c>
      <c r="I333" s="13">
        <f t="shared" si="1"/>
        <v>0</v>
      </c>
      <c r="J333" s="14">
        <f>IFERROR(M333/SUMIFS(Jornada!$I$6:$I$300,Jornada!$A$6:$A$300,A333,Jornada!$B$6:$B$300,B333),0)</f>
        <v>0</v>
      </c>
      <c r="K333" s="10" t="str">
        <f>IF(AND(A333="",B333="",D333="",E333="",F333=""),"",IF(OR(A333="",B333="",D333="",F333=""),"INCOMPLETO",IFERROR(IF(OR(NOT(ISNUMBER(A333)),A333&lt;=0,A333&lt;&gt;INT(A333),COUNTIF(Colaboradores!$A$6:$A$200,B333)&lt;&gt;1,C333="",COUNTIF(Projetos!$B$6:$B$200,D333)&lt;&gt;1,NOT(ISNUMBER(F333)),F333&lt;0,NOT(ISNUMBER(H333)),H333&lt;0),"VERIFICAR",IF(COUNTIFS(Jornada!$A$6:$A$300,A333,Jornada!$B$6:$B$300,B333,Jornada!$N$6:$N$300,"OK")&lt;&gt;1,"SEM JORNADA",IF(SUMIFS($M$6:$M$400,$A$6:$A$400,A333,$B$6:$B$400,B333)&gt;SUMIFS(Jornada!$I$6:$I$300,Jornada!$A$6:$A$300,A333,Jornada!$B$6:$B$300,B333)+Configuracoes!$B$8,"EXCEDE JORNADA",IF(ABS(SUMIFS($M$6:$M$400,$A$6:$A$400,A333,$B$6:$B$400,B333)-SUMIFS(Jornada!$I$6:$I$300,Jornada!$A$6:$A$300,A333,Jornada!$B$6:$B$300,B333))&lt;=Configuracoes!$B$8,"OK","PARCIAL")))),"VERIFICAR")))</f>
        <v/>
      </c>
      <c r="L333" s="6"/>
      <c r="M333" s="15">
        <f>IFERROR(IF(AND(ISNUMBER(A333),A333&gt;0,A333=INT(A333),B333&lt;&gt;"",C333&lt;&gt;"",COUNTIF(Colaboradores!$A$6:$A$200,B333)=1,D333&lt;&gt;"",COUNTIF(Projetos!$B$6:$B$200,D333)=1,ISNUMBER(F333),F333&gt;=0,COUNTIFS(Jornada!$A$6:$A$300,A333,Jornada!$B$6:$B$300,B333,Jornada!$N$6:$N$300,"OK")=1),F333,0),0)</f>
        <v>0</v>
      </c>
    </row>
    <row r="334">
      <c r="A334" s="9"/>
      <c r="B334" s="6"/>
      <c r="C334" s="10" t="str">
        <f>IF(B334="","",IFERROR(VLOOKUP(B334,Colaboradores!$A$6:$B$200,2,FALSE),""))</f>
        <v/>
      </c>
      <c r="D334" s="6"/>
      <c r="E334" s="6"/>
      <c r="F334" s="7"/>
      <c r="G334" s="10" t="str">
        <f>IF(D334="","",IFERROR(VLOOKUP(D334,Projetos!$B$6:$F$200,4,FALSE),"N/A"))</f>
        <v/>
      </c>
      <c r="H334" s="13" t="str">
        <f>IF(D334="","",IFERROR(VLOOKUP(D334,Projetos!$B$6:$F$200,5,FALSE),0))</f>
        <v/>
      </c>
      <c r="I334" s="13">
        <f t="shared" si="1"/>
        <v>0</v>
      </c>
      <c r="J334" s="14">
        <f>IFERROR(M334/SUMIFS(Jornada!$I$6:$I$300,Jornada!$A$6:$A$300,A334,Jornada!$B$6:$B$300,B334),0)</f>
        <v>0</v>
      </c>
      <c r="K334" s="10" t="str">
        <f>IF(AND(A334="",B334="",D334="",E334="",F334=""),"",IF(OR(A334="",B334="",D334="",F334=""),"INCOMPLETO",IFERROR(IF(OR(NOT(ISNUMBER(A334)),A334&lt;=0,A334&lt;&gt;INT(A334),COUNTIF(Colaboradores!$A$6:$A$200,B334)&lt;&gt;1,C334="",COUNTIF(Projetos!$B$6:$B$200,D334)&lt;&gt;1,NOT(ISNUMBER(F334)),F334&lt;0,NOT(ISNUMBER(H334)),H334&lt;0),"VERIFICAR",IF(COUNTIFS(Jornada!$A$6:$A$300,A334,Jornada!$B$6:$B$300,B334,Jornada!$N$6:$N$300,"OK")&lt;&gt;1,"SEM JORNADA",IF(SUMIFS($M$6:$M$400,$A$6:$A$400,A334,$B$6:$B$400,B334)&gt;SUMIFS(Jornada!$I$6:$I$300,Jornada!$A$6:$A$300,A334,Jornada!$B$6:$B$300,B334)+Configuracoes!$B$8,"EXCEDE JORNADA",IF(ABS(SUMIFS($M$6:$M$400,$A$6:$A$400,A334,$B$6:$B$400,B334)-SUMIFS(Jornada!$I$6:$I$300,Jornada!$A$6:$A$300,A334,Jornada!$B$6:$B$300,B334))&lt;=Configuracoes!$B$8,"OK","PARCIAL")))),"VERIFICAR")))</f>
        <v/>
      </c>
      <c r="L334" s="6"/>
      <c r="M334" s="15">
        <f>IFERROR(IF(AND(ISNUMBER(A334),A334&gt;0,A334=INT(A334),B334&lt;&gt;"",C334&lt;&gt;"",COUNTIF(Colaboradores!$A$6:$A$200,B334)=1,D334&lt;&gt;"",COUNTIF(Projetos!$B$6:$B$200,D334)=1,ISNUMBER(F334),F334&gt;=0,COUNTIFS(Jornada!$A$6:$A$300,A334,Jornada!$B$6:$B$300,B334,Jornada!$N$6:$N$300,"OK")=1),F334,0),0)</f>
        <v>0</v>
      </c>
    </row>
    <row r="335">
      <c r="A335" s="9"/>
      <c r="B335" s="6"/>
      <c r="C335" s="10" t="str">
        <f>IF(B335="","",IFERROR(VLOOKUP(B335,Colaboradores!$A$6:$B$200,2,FALSE),""))</f>
        <v/>
      </c>
      <c r="D335" s="6"/>
      <c r="E335" s="6"/>
      <c r="F335" s="7"/>
      <c r="G335" s="10" t="str">
        <f>IF(D335="","",IFERROR(VLOOKUP(D335,Projetos!$B$6:$F$200,4,FALSE),"N/A"))</f>
        <v/>
      </c>
      <c r="H335" s="13" t="str">
        <f>IF(D335="","",IFERROR(VLOOKUP(D335,Projetos!$B$6:$F$200,5,FALSE),0))</f>
        <v/>
      </c>
      <c r="I335" s="13">
        <f t="shared" si="1"/>
        <v>0</v>
      </c>
      <c r="J335" s="14">
        <f>IFERROR(M335/SUMIFS(Jornada!$I$6:$I$300,Jornada!$A$6:$A$300,A335,Jornada!$B$6:$B$300,B335),0)</f>
        <v>0</v>
      </c>
      <c r="K335" s="10" t="str">
        <f>IF(AND(A335="",B335="",D335="",E335="",F335=""),"",IF(OR(A335="",B335="",D335="",F335=""),"INCOMPLETO",IFERROR(IF(OR(NOT(ISNUMBER(A335)),A335&lt;=0,A335&lt;&gt;INT(A335),COUNTIF(Colaboradores!$A$6:$A$200,B335)&lt;&gt;1,C335="",COUNTIF(Projetos!$B$6:$B$200,D335)&lt;&gt;1,NOT(ISNUMBER(F335)),F335&lt;0,NOT(ISNUMBER(H335)),H335&lt;0),"VERIFICAR",IF(COUNTIFS(Jornada!$A$6:$A$300,A335,Jornada!$B$6:$B$300,B335,Jornada!$N$6:$N$300,"OK")&lt;&gt;1,"SEM JORNADA",IF(SUMIFS($M$6:$M$400,$A$6:$A$400,A335,$B$6:$B$400,B335)&gt;SUMIFS(Jornada!$I$6:$I$300,Jornada!$A$6:$A$300,A335,Jornada!$B$6:$B$300,B335)+Configuracoes!$B$8,"EXCEDE JORNADA",IF(ABS(SUMIFS($M$6:$M$400,$A$6:$A$400,A335,$B$6:$B$400,B335)-SUMIFS(Jornada!$I$6:$I$300,Jornada!$A$6:$A$300,A335,Jornada!$B$6:$B$300,B335))&lt;=Configuracoes!$B$8,"OK","PARCIAL")))),"VERIFICAR")))</f>
        <v/>
      </c>
      <c r="L335" s="6"/>
      <c r="M335" s="15">
        <f>IFERROR(IF(AND(ISNUMBER(A335),A335&gt;0,A335=INT(A335),B335&lt;&gt;"",C335&lt;&gt;"",COUNTIF(Colaboradores!$A$6:$A$200,B335)=1,D335&lt;&gt;"",COUNTIF(Projetos!$B$6:$B$200,D335)=1,ISNUMBER(F335),F335&gt;=0,COUNTIFS(Jornada!$A$6:$A$300,A335,Jornada!$B$6:$B$300,B335,Jornada!$N$6:$N$300,"OK")=1),F335,0),0)</f>
        <v>0</v>
      </c>
    </row>
    <row r="336">
      <c r="A336" s="9"/>
      <c r="B336" s="6"/>
      <c r="C336" s="10" t="str">
        <f>IF(B336="","",IFERROR(VLOOKUP(B336,Colaboradores!$A$6:$B$200,2,FALSE),""))</f>
        <v/>
      </c>
      <c r="D336" s="6"/>
      <c r="E336" s="6"/>
      <c r="F336" s="7"/>
      <c r="G336" s="10" t="str">
        <f>IF(D336="","",IFERROR(VLOOKUP(D336,Projetos!$B$6:$F$200,4,FALSE),"N/A"))</f>
        <v/>
      </c>
      <c r="H336" s="13" t="str">
        <f>IF(D336="","",IFERROR(VLOOKUP(D336,Projetos!$B$6:$F$200,5,FALSE),0))</f>
        <v/>
      </c>
      <c r="I336" s="13">
        <f t="shared" si="1"/>
        <v>0</v>
      </c>
      <c r="J336" s="14">
        <f>IFERROR(M336/SUMIFS(Jornada!$I$6:$I$300,Jornada!$A$6:$A$300,A336,Jornada!$B$6:$B$300,B336),0)</f>
        <v>0</v>
      </c>
      <c r="K336" s="10" t="str">
        <f>IF(AND(A336="",B336="",D336="",E336="",F336=""),"",IF(OR(A336="",B336="",D336="",F336=""),"INCOMPLETO",IFERROR(IF(OR(NOT(ISNUMBER(A336)),A336&lt;=0,A336&lt;&gt;INT(A336),COUNTIF(Colaboradores!$A$6:$A$200,B336)&lt;&gt;1,C336="",COUNTIF(Projetos!$B$6:$B$200,D336)&lt;&gt;1,NOT(ISNUMBER(F336)),F336&lt;0,NOT(ISNUMBER(H336)),H336&lt;0),"VERIFICAR",IF(COUNTIFS(Jornada!$A$6:$A$300,A336,Jornada!$B$6:$B$300,B336,Jornada!$N$6:$N$300,"OK")&lt;&gt;1,"SEM JORNADA",IF(SUMIFS($M$6:$M$400,$A$6:$A$400,A336,$B$6:$B$400,B336)&gt;SUMIFS(Jornada!$I$6:$I$300,Jornada!$A$6:$A$300,A336,Jornada!$B$6:$B$300,B336)+Configuracoes!$B$8,"EXCEDE JORNADA",IF(ABS(SUMIFS($M$6:$M$400,$A$6:$A$400,A336,$B$6:$B$400,B336)-SUMIFS(Jornada!$I$6:$I$300,Jornada!$A$6:$A$300,A336,Jornada!$B$6:$B$300,B336))&lt;=Configuracoes!$B$8,"OK","PARCIAL")))),"VERIFICAR")))</f>
        <v/>
      </c>
      <c r="L336" s="6"/>
      <c r="M336" s="15">
        <f>IFERROR(IF(AND(ISNUMBER(A336),A336&gt;0,A336=INT(A336),B336&lt;&gt;"",C336&lt;&gt;"",COUNTIF(Colaboradores!$A$6:$A$200,B336)=1,D336&lt;&gt;"",COUNTIF(Projetos!$B$6:$B$200,D336)=1,ISNUMBER(F336),F336&gt;=0,COUNTIFS(Jornada!$A$6:$A$300,A336,Jornada!$B$6:$B$300,B336,Jornada!$N$6:$N$300,"OK")=1),F336,0),0)</f>
        <v>0</v>
      </c>
    </row>
    <row r="337">
      <c r="A337" s="9"/>
      <c r="B337" s="6"/>
      <c r="C337" s="10" t="str">
        <f>IF(B337="","",IFERROR(VLOOKUP(B337,Colaboradores!$A$6:$B$200,2,FALSE),""))</f>
        <v/>
      </c>
      <c r="D337" s="6"/>
      <c r="E337" s="6"/>
      <c r="F337" s="7"/>
      <c r="G337" s="10" t="str">
        <f>IF(D337="","",IFERROR(VLOOKUP(D337,Projetos!$B$6:$F$200,4,FALSE),"N/A"))</f>
        <v/>
      </c>
      <c r="H337" s="13" t="str">
        <f>IF(D337="","",IFERROR(VLOOKUP(D337,Projetos!$B$6:$F$200,5,FALSE),0))</f>
        <v/>
      </c>
      <c r="I337" s="13">
        <f t="shared" si="1"/>
        <v>0</v>
      </c>
      <c r="J337" s="14">
        <f>IFERROR(M337/SUMIFS(Jornada!$I$6:$I$300,Jornada!$A$6:$A$300,A337,Jornada!$B$6:$B$300,B337),0)</f>
        <v>0</v>
      </c>
      <c r="K337" s="10" t="str">
        <f>IF(AND(A337="",B337="",D337="",E337="",F337=""),"",IF(OR(A337="",B337="",D337="",F337=""),"INCOMPLETO",IFERROR(IF(OR(NOT(ISNUMBER(A337)),A337&lt;=0,A337&lt;&gt;INT(A337),COUNTIF(Colaboradores!$A$6:$A$200,B337)&lt;&gt;1,C337="",COUNTIF(Projetos!$B$6:$B$200,D337)&lt;&gt;1,NOT(ISNUMBER(F337)),F337&lt;0,NOT(ISNUMBER(H337)),H337&lt;0),"VERIFICAR",IF(COUNTIFS(Jornada!$A$6:$A$300,A337,Jornada!$B$6:$B$300,B337,Jornada!$N$6:$N$300,"OK")&lt;&gt;1,"SEM JORNADA",IF(SUMIFS($M$6:$M$400,$A$6:$A$400,A337,$B$6:$B$400,B337)&gt;SUMIFS(Jornada!$I$6:$I$300,Jornada!$A$6:$A$300,A337,Jornada!$B$6:$B$300,B337)+Configuracoes!$B$8,"EXCEDE JORNADA",IF(ABS(SUMIFS($M$6:$M$400,$A$6:$A$400,A337,$B$6:$B$400,B337)-SUMIFS(Jornada!$I$6:$I$300,Jornada!$A$6:$A$300,A337,Jornada!$B$6:$B$300,B337))&lt;=Configuracoes!$B$8,"OK","PARCIAL")))),"VERIFICAR")))</f>
        <v/>
      </c>
      <c r="L337" s="6"/>
      <c r="M337" s="15">
        <f>IFERROR(IF(AND(ISNUMBER(A337),A337&gt;0,A337=INT(A337),B337&lt;&gt;"",C337&lt;&gt;"",COUNTIF(Colaboradores!$A$6:$A$200,B337)=1,D337&lt;&gt;"",COUNTIF(Projetos!$B$6:$B$200,D337)=1,ISNUMBER(F337),F337&gt;=0,COUNTIFS(Jornada!$A$6:$A$300,A337,Jornada!$B$6:$B$300,B337,Jornada!$N$6:$N$300,"OK")=1),F337,0),0)</f>
        <v>0</v>
      </c>
    </row>
    <row r="338">
      <c r="A338" s="9"/>
      <c r="B338" s="6"/>
      <c r="C338" s="10" t="str">
        <f>IF(B338="","",IFERROR(VLOOKUP(B338,Colaboradores!$A$6:$B$200,2,FALSE),""))</f>
        <v/>
      </c>
      <c r="D338" s="6"/>
      <c r="E338" s="6"/>
      <c r="F338" s="7"/>
      <c r="G338" s="10" t="str">
        <f>IF(D338="","",IFERROR(VLOOKUP(D338,Projetos!$B$6:$F$200,4,FALSE),"N/A"))</f>
        <v/>
      </c>
      <c r="H338" s="13" t="str">
        <f>IF(D338="","",IFERROR(VLOOKUP(D338,Projetos!$B$6:$F$200,5,FALSE),0))</f>
        <v/>
      </c>
      <c r="I338" s="13">
        <f t="shared" si="1"/>
        <v>0</v>
      </c>
      <c r="J338" s="14">
        <f>IFERROR(M338/SUMIFS(Jornada!$I$6:$I$300,Jornada!$A$6:$A$300,A338,Jornada!$B$6:$B$300,B338),0)</f>
        <v>0</v>
      </c>
      <c r="K338" s="10" t="str">
        <f>IF(AND(A338="",B338="",D338="",E338="",F338=""),"",IF(OR(A338="",B338="",D338="",F338=""),"INCOMPLETO",IFERROR(IF(OR(NOT(ISNUMBER(A338)),A338&lt;=0,A338&lt;&gt;INT(A338),COUNTIF(Colaboradores!$A$6:$A$200,B338)&lt;&gt;1,C338="",COUNTIF(Projetos!$B$6:$B$200,D338)&lt;&gt;1,NOT(ISNUMBER(F338)),F338&lt;0,NOT(ISNUMBER(H338)),H338&lt;0),"VERIFICAR",IF(COUNTIFS(Jornada!$A$6:$A$300,A338,Jornada!$B$6:$B$300,B338,Jornada!$N$6:$N$300,"OK")&lt;&gt;1,"SEM JORNADA",IF(SUMIFS($M$6:$M$400,$A$6:$A$400,A338,$B$6:$B$400,B338)&gt;SUMIFS(Jornada!$I$6:$I$300,Jornada!$A$6:$A$300,A338,Jornada!$B$6:$B$300,B338)+Configuracoes!$B$8,"EXCEDE JORNADA",IF(ABS(SUMIFS($M$6:$M$400,$A$6:$A$400,A338,$B$6:$B$400,B338)-SUMIFS(Jornada!$I$6:$I$300,Jornada!$A$6:$A$300,A338,Jornada!$B$6:$B$300,B338))&lt;=Configuracoes!$B$8,"OK","PARCIAL")))),"VERIFICAR")))</f>
        <v/>
      </c>
      <c r="L338" s="6"/>
      <c r="M338" s="15">
        <f>IFERROR(IF(AND(ISNUMBER(A338),A338&gt;0,A338=INT(A338),B338&lt;&gt;"",C338&lt;&gt;"",COUNTIF(Colaboradores!$A$6:$A$200,B338)=1,D338&lt;&gt;"",COUNTIF(Projetos!$B$6:$B$200,D338)=1,ISNUMBER(F338),F338&gt;=0,COUNTIFS(Jornada!$A$6:$A$300,A338,Jornada!$B$6:$B$300,B338,Jornada!$N$6:$N$300,"OK")=1),F338,0),0)</f>
        <v>0</v>
      </c>
    </row>
    <row r="339">
      <c r="A339" s="9"/>
      <c r="B339" s="6"/>
      <c r="C339" s="10" t="str">
        <f>IF(B339="","",IFERROR(VLOOKUP(B339,Colaboradores!$A$6:$B$200,2,FALSE),""))</f>
        <v/>
      </c>
      <c r="D339" s="6"/>
      <c r="E339" s="6"/>
      <c r="F339" s="7"/>
      <c r="G339" s="10" t="str">
        <f>IF(D339="","",IFERROR(VLOOKUP(D339,Projetos!$B$6:$F$200,4,FALSE),"N/A"))</f>
        <v/>
      </c>
      <c r="H339" s="13" t="str">
        <f>IF(D339="","",IFERROR(VLOOKUP(D339,Projetos!$B$6:$F$200,5,FALSE),0))</f>
        <v/>
      </c>
      <c r="I339" s="13">
        <f t="shared" si="1"/>
        <v>0</v>
      </c>
      <c r="J339" s="14">
        <f>IFERROR(M339/SUMIFS(Jornada!$I$6:$I$300,Jornada!$A$6:$A$300,A339,Jornada!$B$6:$B$300,B339),0)</f>
        <v>0</v>
      </c>
      <c r="K339" s="10" t="str">
        <f>IF(AND(A339="",B339="",D339="",E339="",F339=""),"",IF(OR(A339="",B339="",D339="",F339=""),"INCOMPLETO",IFERROR(IF(OR(NOT(ISNUMBER(A339)),A339&lt;=0,A339&lt;&gt;INT(A339),COUNTIF(Colaboradores!$A$6:$A$200,B339)&lt;&gt;1,C339="",COUNTIF(Projetos!$B$6:$B$200,D339)&lt;&gt;1,NOT(ISNUMBER(F339)),F339&lt;0,NOT(ISNUMBER(H339)),H339&lt;0),"VERIFICAR",IF(COUNTIFS(Jornada!$A$6:$A$300,A339,Jornada!$B$6:$B$300,B339,Jornada!$N$6:$N$300,"OK")&lt;&gt;1,"SEM JORNADA",IF(SUMIFS($M$6:$M$400,$A$6:$A$400,A339,$B$6:$B$400,B339)&gt;SUMIFS(Jornada!$I$6:$I$300,Jornada!$A$6:$A$300,A339,Jornada!$B$6:$B$300,B339)+Configuracoes!$B$8,"EXCEDE JORNADA",IF(ABS(SUMIFS($M$6:$M$400,$A$6:$A$400,A339,$B$6:$B$400,B339)-SUMIFS(Jornada!$I$6:$I$300,Jornada!$A$6:$A$300,A339,Jornada!$B$6:$B$300,B339))&lt;=Configuracoes!$B$8,"OK","PARCIAL")))),"VERIFICAR")))</f>
        <v/>
      </c>
      <c r="L339" s="6"/>
      <c r="M339" s="15">
        <f>IFERROR(IF(AND(ISNUMBER(A339),A339&gt;0,A339=INT(A339),B339&lt;&gt;"",C339&lt;&gt;"",COUNTIF(Colaboradores!$A$6:$A$200,B339)=1,D339&lt;&gt;"",COUNTIF(Projetos!$B$6:$B$200,D339)=1,ISNUMBER(F339),F339&gt;=0,COUNTIFS(Jornada!$A$6:$A$300,A339,Jornada!$B$6:$B$300,B339,Jornada!$N$6:$N$300,"OK")=1),F339,0),0)</f>
        <v>0</v>
      </c>
    </row>
    <row r="340">
      <c r="A340" s="9"/>
      <c r="B340" s="6"/>
      <c r="C340" s="10" t="str">
        <f>IF(B340="","",IFERROR(VLOOKUP(B340,Colaboradores!$A$6:$B$200,2,FALSE),""))</f>
        <v/>
      </c>
      <c r="D340" s="6"/>
      <c r="E340" s="6"/>
      <c r="F340" s="7"/>
      <c r="G340" s="10" t="str">
        <f>IF(D340="","",IFERROR(VLOOKUP(D340,Projetos!$B$6:$F$200,4,FALSE),"N/A"))</f>
        <v/>
      </c>
      <c r="H340" s="13" t="str">
        <f>IF(D340="","",IFERROR(VLOOKUP(D340,Projetos!$B$6:$F$200,5,FALSE),0))</f>
        <v/>
      </c>
      <c r="I340" s="13">
        <f t="shared" si="1"/>
        <v>0</v>
      </c>
      <c r="J340" s="14">
        <f>IFERROR(M340/SUMIFS(Jornada!$I$6:$I$300,Jornada!$A$6:$A$300,A340,Jornada!$B$6:$B$300,B340),0)</f>
        <v>0</v>
      </c>
      <c r="K340" s="10" t="str">
        <f>IF(AND(A340="",B340="",D340="",E340="",F340=""),"",IF(OR(A340="",B340="",D340="",F340=""),"INCOMPLETO",IFERROR(IF(OR(NOT(ISNUMBER(A340)),A340&lt;=0,A340&lt;&gt;INT(A340),COUNTIF(Colaboradores!$A$6:$A$200,B340)&lt;&gt;1,C340="",COUNTIF(Projetos!$B$6:$B$200,D340)&lt;&gt;1,NOT(ISNUMBER(F340)),F340&lt;0,NOT(ISNUMBER(H340)),H340&lt;0),"VERIFICAR",IF(COUNTIFS(Jornada!$A$6:$A$300,A340,Jornada!$B$6:$B$300,B340,Jornada!$N$6:$N$300,"OK")&lt;&gt;1,"SEM JORNADA",IF(SUMIFS($M$6:$M$400,$A$6:$A$400,A340,$B$6:$B$400,B340)&gt;SUMIFS(Jornada!$I$6:$I$300,Jornada!$A$6:$A$300,A340,Jornada!$B$6:$B$300,B340)+Configuracoes!$B$8,"EXCEDE JORNADA",IF(ABS(SUMIFS($M$6:$M$400,$A$6:$A$400,A340,$B$6:$B$400,B340)-SUMIFS(Jornada!$I$6:$I$300,Jornada!$A$6:$A$300,A340,Jornada!$B$6:$B$300,B340))&lt;=Configuracoes!$B$8,"OK","PARCIAL")))),"VERIFICAR")))</f>
        <v/>
      </c>
      <c r="L340" s="6"/>
      <c r="M340" s="15">
        <f>IFERROR(IF(AND(ISNUMBER(A340),A340&gt;0,A340=INT(A340),B340&lt;&gt;"",C340&lt;&gt;"",COUNTIF(Colaboradores!$A$6:$A$200,B340)=1,D340&lt;&gt;"",COUNTIF(Projetos!$B$6:$B$200,D340)=1,ISNUMBER(F340),F340&gt;=0,COUNTIFS(Jornada!$A$6:$A$300,A340,Jornada!$B$6:$B$300,B340,Jornada!$N$6:$N$300,"OK")=1),F340,0),0)</f>
        <v>0</v>
      </c>
    </row>
    <row r="341">
      <c r="A341" s="9"/>
      <c r="B341" s="6"/>
      <c r="C341" s="10" t="str">
        <f>IF(B341="","",IFERROR(VLOOKUP(B341,Colaboradores!$A$6:$B$200,2,FALSE),""))</f>
        <v/>
      </c>
      <c r="D341" s="6"/>
      <c r="E341" s="6"/>
      <c r="F341" s="7"/>
      <c r="G341" s="10" t="str">
        <f>IF(D341="","",IFERROR(VLOOKUP(D341,Projetos!$B$6:$F$200,4,FALSE),"N/A"))</f>
        <v/>
      </c>
      <c r="H341" s="13" t="str">
        <f>IF(D341="","",IFERROR(VLOOKUP(D341,Projetos!$B$6:$F$200,5,FALSE),0))</f>
        <v/>
      </c>
      <c r="I341" s="13">
        <f t="shared" si="1"/>
        <v>0</v>
      </c>
      <c r="J341" s="14">
        <f>IFERROR(M341/SUMIFS(Jornada!$I$6:$I$300,Jornada!$A$6:$A$300,A341,Jornada!$B$6:$B$300,B341),0)</f>
        <v>0</v>
      </c>
      <c r="K341" s="10" t="str">
        <f>IF(AND(A341="",B341="",D341="",E341="",F341=""),"",IF(OR(A341="",B341="",D341="",F341=""),"INCOMPLETO",IFERROR(IF(OR(NOT(ISNUMBER(A341)),A341&lt;=0,A341&lt;&gt;INT(A341),COUNTIF(Colaboradores!$A$6:$A$200,B341)&lt;&gt;1,C341="",COUNTIF(Projetos!$B$6:$B$200,D341)&lt;&gt;1,NOT(ISNUMBER(F341)),F341&lt;0,NOT(ISNUMBER(H341)),H341&lt;0),"VERIFICAR",IF(COUNTIFS(Jornada!$A$6:$A$300,A341,Jornada!$B$6:$B$300,B341,Jornada!$N$6:$N$300,"OK")&lt;&gt;1,"SEM JORNADA",IF(SUMIFS($M$6:$M$400,$A$6:$A$400,A341,$B$6:$B$400,B341)&gt;SUMIFS(Jornada!$I$6:$I$300,Jornada!$A$6:$A$300,A341,Jornada!$B$6:$B$300,B341)+Configuracoes!$B$8,"EXCEDE JORNADA",IF(ABS(SUMIFS($M$6:$M$400,$A$6:$A$400,A341,$B$6:$B$400,B341)-SUMIFS(Jornada!$I$6:$I$300,Jornada!$A$6:$A$300,A341,Jornada!$B$6:$B$300,B341))&lt;=Configuracoes!$B$8,"OK","PARCIAL")))),"VERIFICAR")))</f>
        <v/>
      </c>
      <c r="L341" s="6"/>
      <c r="M341" s="15">
        <f>IFERROR(IF(AND(ISNUMBER(A341),A341&gt;0,A341=INT(A341),B341&lt;&gt;"",C341&lt;&gt;"",COUNTIF(Colaboradores!$A$6:$A$200,B341)=1,D341&lt;&gt;"",COUNTIF(Projetos!$B$6:$B$200,D341)=1,ISNUMBER(F341),F341&gt;=0,COUNTIFS(Jornada!$A$6:$A$300,A341,Jornada!$B$6:$B$300,B341,Jornada!$N$6:$N$300,"OK")=1),F341,0),0)</f>
        <v>0</v>
      </c>
    </row>
    <row r="342">
      <c r="A342" s="9"/>
      <c r="B342" s="6"/>
      <c r="C342" s="10" t="str">
        <f>IF(B342="","",IFERROR(VLOOKUP(B342,Colaboradores!$A$6:$B$200,2,FALSE),""))</f>
        <v/>
      </c>
      <c r="D342" s="6"/>
      <c r="E342" s="6"/>
      <c r="F342" s="7"/>
      <c r="G342" s="10" t="str">
        <f>IF(D342="","",IFERROR(VLOOKUP(D342,Projetos!$B$6:$F$200,4,FALSE),"N/A"))</f>
        <v/>
      </c>
      <c r="H342" s="13" t="str">
        <f>IF(D342="","",IFERROR(VLOOKUP(D342,Projetos!$B$6:$F$200,5,FALSE),0))</f>
        <v/>
      </c>
      <c r="I342" s="13">
        <f t="shared" si="1"/>
        <v>0</v>
      </c>
      <c r="J342" s="14">
        <f>IFERROR(M342/SUMIFS(Jornada!$I$6:$I$300,Jornada!$A$6:$A$300,A342,Jornada!$B$6:$B$300,B342),0)</f>
        <v>0</v>
      </c>
      <c r="K342" s="10" t="str">
        <f>IF(AND(A342="",B342="",D342="",E342="",F342=""),"",IF(OR(A342="",B342="",D342="",F342=""),"INCOMPLETO",IFERROR(IF(OR(NOT(ISNUMBER(A342)),A342&lt;=0,A342&lt;&gt;INT(A342),COUNTIF(Colaboradores!$A$6:$A$200,B342)&lt;&gt;1,C342="",COUNTIF(Projetos!$B$6:$B$200,D342)&lt;&gt;1,NOT(ISNUMBER(F342)),F342&lt;0,NOT(ISNUMBER(H342)),H342&lt;0),"VERIFICAR",IF(COUNTIFS(Jornada!$A$6:$A$300,A342,Jornada!$B$6:$B$300,B342,Jornada!$N$6:$N$300,"OK")&lt;&gt;1,"SEM JORNADA",IF(SUMIFS($M$6:$M$400,$A$6:$A$400,A342,$B$6:$B$400,B342)&gt;SUMIFS(Jornada!$I$6:$I$300,Jornada!$A$6:$A$300,A342,Jornada!$B$6:$B$300,B342)+Configuracoes!$B$8,"EXCEDE JORNADA",IF(ABS(SUMIFS($M$6:$M$400,$A$6:$A$400,A342,$B$6:$B$400,B342)-SUMIFS(Jornada!$I$6:$I$300,Jornada!$A$6:$A$300,A342,Jornada!$B$6:$B$300,B342))&lt;=Configuracoes!$B$8,"OK","PARCIAL")))),"VERIFICAR")))</f>
        <v/>
      </c>
      <c r="L342" s="6"/>
      <c r="M342" s="15">
        <f>IFERROR(IF(AND(ISNUMBER(A342),A342&gt;0,A342=INT(A342),B342&lt;&gt;"",C342&lt;&gt;"",COUNTIF(Colaboradores!$A$6:$A$200,B342)=1,D342&lt;&gt;"",COUNTIF(Projetos!$B$6:$B$200,D342)=1,ISNUMBER(F342),F342&gt;=0,COUNTIFS(Jornada!$A$6:$A$300,A342,Jornada!$B$6:$B$300,B342,Jornada!$N$6:$N$300,"OK")=1),F342,0),0)</f>
        <v>0</v>
      </c>
    </row>
    <row r="343">
      <c r="A343" s="9"/>
      <c r="B343" s="6"/>
      <c r="C343" s="10" t="str">
        <f>IF(B343="","",IFERROR(VLOOKUP(B343,Colaboradores!$A$6:$B$200,2,FALSE),""))</f>
        <v/>
      </c>
      <c r="D343" s="6"/>
      <c r="E343" s="6"/>
      <c r="F343" s="7"/>
      <c r="G343" s="10" t="str">
        <f>IF(D343="","",IFERROR(VLOOKUP(D343,Projetos!$B$6:$F$200,4,FALSE),"N/A"))</f>
        <v/>
      </c>
      <c r="H343" s="13" t="str">
        <f>IF(D343="","",IFERROR(VLOOKUP(D343,Projetos!$B$6:$F$200,5,FALSE),0))</f>
        <v/>
      </c>
      <c r="I343" s="13">
        <f t="shared" si="1"/>
        <v>0</v>
      </c>
      <c r="J343" s="14">
        <f>IFERROR(M343/SUMIFS(Jornada!$I$6:$I$300,Jornada!$A$6:$A$300,A343,Jornada!$B$6:$B$300,B343),0)</f>
        <v>0</v>
      </c>
      <c r="K343" s="10" t="str">
        <f>IF(AND(A343="",B343="",D343="",E343="",F343=""),"",IF(OR(A343="",B343="",D343="",F343=""),"INCOMPLETO",IFERROR(IF(OR(NOT(ISNUMBER(A343)),A343&lt;=0,A343&lt;&gt;INT(A343),COUNTIF(Colaboradores!$A$6:$A$200,B343)&lt;&gt;1,C343="",COUNTIF(Projetos!$B$6:$B$200,D343)&lt;&gt;1,NOT(ISNUMBER(F343)),F343&lt;0,NOT(ISNUMBER(H343)),H343&lt;0),"VERIFICAR",IF(COUNTIFS(Jornada!$A$6:$A$300,A343,Jornada!$B$6:$B$300,B343,Jornada!$N$6:$N$300,"OK")&lt;&gt;1,"SEM JORNADA",IF(SUMIFS($M$6:$M$400,$A$6:$A$400,A343,$B$6:$B$400,B343)&gt;SUMIFS(Jornada!$I$6:$I$300,Jornada!$A$6:$A$300,A343,Jornada!$B$6:$B$300,B343)+Configuracoes!$B$8,"EXCEDE JORNADA",IF(ABS(SUMIFS($M$6:$M$400,$A$6:$A$400,A343,$B$6:$B$400,B343)-SUMIFS(Jornada!$I$6:$I$300,Jornada!$A$6:$A$300,A343,Jornada!$B$6:$B$300,B343))&lt;=Configuracoes!$B$8,"OK","PARCIAL")))),"VERIFICAR")))</f>
        <v/>
      </c>
      <c r="L343" s="6"/>
      <c r="M343" s="15">
        <f>IFERROR(IF(AND(ISNUMBER(A343),A343&gt;0,A343=INT(A343),B343&lt;&gt;"",C343&lt;&gt;"",COUNTIF(Colaboradores!$A$6:$A$200,B343)=1,D343&lt;&gt;"",COUNTIF(Projetos!$B$6:$B$200,D343)=1,ISNUMBER(F343),F343&gt;=0,COUNTIFS(Jornada!$A$6:$A$300,A343,Jornada!$B$6:$B$300,B343,Jornada!$N$6:$N$300,"OK")=1),F343,0),0)</f>
        <v>0</v>
      </c>
    </row>
    <row r="344">
      <c r="A344" s="9"/>
      <c r="B344" s="6"/>
      <c r="C344" s="10" t="str">
        <f>IF(B344="","",IFERROR(VLOOKUP(B344,Colaboradores!$A$6:$B$200,2,FALSE),""))</f>
        <v/>
      </c>
      <c r="D344" s="6"/>
      <c r="E344" s="6"/>
      <c r="F344" s="7"/>
      <c r="G344" s="10" t="str">
        <f>IF(D344="","",IFERROR(VLOOKUP(D344,Projetos!$B$6:$F$200,4,FALSE),"N/A"))</f>
        <v/>
      </c>
      <c r="H344" s="13" t="str">
        <f>IF(D344="","",IFERROR(VLOOKUP(D344,Projetos!$B$6:$F$200,5,FALSE),0))</f>
        <v/>
      </c>
      <c r="I344" s="13">
        <f t="shared" si="1"/>
        <v>0</v>
      </c>
      <c r="J344" s="14">
        <f>IFERROR(M344/SUMIFS(Jornada!$I$6:$I$300,Jornada!$A$6:$A$300,A344,Jornada!$B$6:$B$300,B344),0)</f>
        <v>0</v>
      </c>
      <c r="K344" s="10" t="str">
        <f>IF(AND(A344="",B344="",D344="",E344="",F344=""),"",IF(OR(A344="",B344="",D344="",F344=""),"INCOMPLETO",IFERROR(IF(OR(NOT(ISNUMBER(A344)),A344&lt;=0,A344&lt;&gt;INT(A344),COUNTIF(Colaboradores!$A$6:$A$200,B344)&lt;&gt;1,C344="",COUNTIF(Projetos!$B$6:$B$200,D344)&lt;&gt;1,NOT(ISNUMBER(F344)),F344&lt;0,NOT(ISNUMBER(H344)),H344&lt;0),"VERIFICAR",IF(COUNTIFS(Jornada!$A$6:$A$300,A344,Jornada!$B$6:$B$300,B344,Jornada!$N$6:$N$300,"OK")&lt;&gt;1,"SEM JORNADA",IF(SUMIFS($M$6:$M$400,$A$6:$A$400,A344,$B$6:$B$400,B344)&gt;SUMIFS(Jornada!$I$6:$I$300,Jornada!$A$6:$A$300,A344,Jornada!$B$6:$B$300,B344)+Configuracoes!$B$8,"EXCEDE JORNADA",IF(ABS(SUMIFS($M$6:$M$400,$A$6:$A$400,A344,$B$6:$B$400,B344)-SUMIFS(Jornada!$I$6:$I$300,Jornada!$A$6:$A$300,A344,Jornada!$B$6:$B$300,B344))&lt;=Configuracoes!$B$8,"OK","PARCIAL")))),"VERIFICAR")))</f>
        <v/>
      </c>
      <c r="L344" s="6"/>
      <c r="M344" s="15">
        <f>IFERROR(IF(AND(ISNUMBER(A344),A344&gt;0,A344=INT(A344),B344&lt;&gt;"",C344&lt;&gt;"",COUNTIF(Colaboradores!$A$6:$A$200,B344)=1,D344&lt;&gt;"",COUNTIF(Projetos!$B$6:$B$200,D344)=1,ISNUMBER(F344),F344&gt;=0,COUNTIFS(Jornada!$A$6:$A$300,A344,Jornada!$B$6:$B$300,B344,Jornada!$N$6:$N$300,"OK")=1),F344,0),0)</f>
        <v>0</v>
      </c>
    </row>
    <row r="345">
      <c r="A345" s="9"/>
      <c r="B345" s="6"/>
      <c r="C345" s="10" t="str">
        <f>IF(B345="","",IFERROR(VLOOKUP(B345,Colaboradores!$A$6:$B$200,2,FALSE),""))</f>
        <v/>
      </c>
      <c r="D345" s="6"/>
      <c r="E345" s="6"/>
      <c r="F345" s="7"/>
      <c r="G345" s="10" t="str">
        <f>IF(D345="","",IFERROR(VLOOKUP(D345,Projetos!$B$6:$F$200,4,FALSE),"N/A"))</f>
        <v/>
      </c>
      <c r="H345" s="13" t="str">
        <f>IF(D345="","",IFERROR(VLOOKUP(D345,Projetos!$B$6:$F$200,5,FALSE),0))</f>
        <v/>
      </c>
      <c r="I345" s="13">
        <f t="shared" si="1"/>
        <v>0</v>
      </c>
      <c r="J345" s="14">
        <f>IFERROR(M345/SUMIFS(Jornada!$I$6:$I$300,Jornada!$A$6:$A$300,A345,Jornada!$B$6:$B$300,B345),0)</f>
        <v>0</v>
      </c>
      <c r="K345" s="10" t="str">
        <f>IF(AND(A345="",B345="",D345="",E345="",F345=""),"",IF(OR(A345="",B345="",D345="",F345=""),"INCOMPLETO",IFERROR(IF(OR(NOT(ISNUMBER(A345)),A345&lt;=0,A345&lt;&gt;INT(A345),COUNTIF(Colaboradores!$A$6:$A$200,B345)&lt;&gt;1,C345="",COUNTIF(Projetos!$B$6:$B$200,D345)&lt;&gt;1,NOT(ISNUMBER(F345)),F345&lt;0,NOT(ISNUMBER(H345)),H345&lt;0),"VERIFICAR",IF(COUNTIFS(Jornada!$A$6:$A$300,A345,Jornada!$B$6:$B$300,B345,Jornada!$N$6:$N$300,"OK")&lt;&gt;1,"SEM JORNADA",IF(SUMIFS($M$6:$M$400,$A$6:$A$400,A345,$B$6:$B$400,B345)&gt;SUMIFS(Jornada!$I$6:$I$300,Jornada!$A$6:$A$300,A345,Jornada!$B$6:$B$300,B345)+Configuracoes!$B$8,"EXCEDE JORNADA",IF(ABS(SUMIFS($M$6:$M$400,$A$6:$A$400,A345,$B$6:$B$400,B345)-SUMIFS(Jornada!$I$6:$I$300,Jornada!$A$6:$A$300,A345,Jornada!$B$6:$B$300,B345))&lt;=Configuracoes!$B$8,"OK","PARCIAL")))),"VERIFICAR")))</f>
        <v/>
      </c>
      <c r="L345" s="6"/>
      <c r="M345" s="15">
        <f>IFERROR(IF(AND(ISNUMBER(A345),A345&gt;0,A345=INT(A345),B345&lt;&gt;"",C345&lt;&gt;"",COUNTIF(Colaboradores!$A$6:$A$200,B345)=1,D345&lt;&gt;"",COUNTIF(Projetos!$B$6:$B$200,D345)=1,ISNUMBER(F345),F345&gt;=0,COUNTIFS(Jornada!$A$6:$A$300,A345,Jornada!$B$6:$B$300,B345,Jornada!$N$6:$N$300,"OK")=1),F345,0),0)</f>
        <v>0</v>
      </c>
    </row>
    <row r="346">
      <c r="A346" s="9"/>
      <c r="B346" s="6"/>
      <c r="C346" s="10" t="str">
        <f>IF(B346="","",IFERROR(VLOOKUP(B346,Colaboradores!$A$6:$B$200,2,FALSE),""))</f>
        <v/>
      </c>
      <c r="D346" s="6"/>
      <c r="E346" s="6"/>
      <c r="F346" s="7"/>
      <c r="G346" s="10" t="str">
        <f>IF(D346="","",IFERROR(VLOOKUP(D346,Projetos!$B$6:$F$200,4,FALSE),"N/A"))</f>
        <v/>
      </c>
      <c r="H346" s="13" t="str">
        <f>IF(D346="","",IFERROR(VLOOKUP(D346,Projetos!$B$6:$F$200,5,FALSE),0))</f>
        <v/>
      </c>
      <c r="I346" s="13">
        <f t="shared" si="1"/>
        <v>0</v>
      </c>
      <c r="J346" s="14">
        <f>IFERROR(M346/SUMIFS(Jornada!$I$6:$I$300,Jornada!$A$6:$A$300,A346,Jornada!$B$6:$B$300,B346),0)</f>
        <v>0</v>
      </c>
      <c r="K346" s="10" t="str">
        <f>IF(AND(A346="",B346="",D346="",E346="",F346=""),"",IF(OR(A346="",B346="",D346="",F346=""),"INCOMPLETO",IFERROR(IF(OR(NOT(ISNUMBER(A346)),A346&lt;=0,A346&lt;&gt;INT(A346),COUNTIF(Colaboradores!$A$6:$A$200,B346)&lt;&gt;1,C346="",COUNTIF(Projetos!$B$6:$B$200,D346)&lt;&gt;1,NOT(ISNUMBER(F346)),F346&lt;0,NOT(ISNUMBER(H346)),H346&lt;0),"VERIFICAR",IF(COUNTIFS(Jornada!$A$6:$A$300,A346,Jornada!$B$6:$B$300,B346,Jornada!$N$6:$N$300,"OK")&lt;&gt;1,"SEM JORNADA",IF(SUMIFS($M$6:$M$400,$A$6:$A$400,A346,$B$6:$B$400,B346)&gt;SUMIFS(Jornada!$I$6:$I$300,Jornada!$A$6:$A$300,A346,Jornada!$B$6:$B$300,B346)+Configuracoes!$B$8,"EXCEDE JORNADA",IF(ABS(SUMIFS($M$6:$M$400,$A$6:$A$400,A346,$B$6:$B$400,B346)-SUMIFS(Jornada!$I$6:$I$300,Jornada!$A$6:$A$300,A346,Jornada!$B$6:$B$300,B346))&lt;=Configuracoes!$B$8,"OK","PARCIAL")))),"VERIFICAR")))</f>
        <v/>
      </c>
      <c r="L346" s="6"/>
      <c r="M346" s="15">
        <f>IFERROR(IF(AND(ISNUMBER(A346),A346&gt;0,A346=INT(A346),B346&lt;&gt;"",C346&lt;&gt;"",COUNTIF(Colaboradores!$A$6:$A$200,B346)=1,D346&lt;&gt;"",COUNTIF(Projetos!$B$6:$B$200,D346)=1,ISNUMBER(F346),F346&gt;=0,COUNTIFS(Jornada!$A$6:$A$300,A346,Jornada!$B$6:$B$300,B346,Jornada!$N$6:$N$300,"OK")=1),F346,0),0)</f>
        <v>0</v>
      </c>
    </row>
    <row r="347">
      <c r="A347" s="9"/>
      <c r="B347" s="6"/>
      <c r="C347" s="10" t="str">
        <f>IF(B347="","",IFERROR(VLOOKUP(B347,Colaboradores!$A$6:$B$200,2,FALSE),""))</f>
        <v/>
      </c>
      <c r="D347" s="6"/>
      <c r="E347" s="6"/>
      <c r="F347" s="7"/>
      <c r="G347" s="10" t="str">
        <f>IF(D347="","",IFERROR(VLOOKUP(D347,Projetos!$B$6:$F$200,4,FALSE),"N/A"))</f>
        <v/>
      </c>
      <c r="H347" s="13" t="str">
        <f>IF(D347="","",IFERROR(VLOOKUP(D347,Projetos!$B$6:$F$200,5,FALSE),0))</f>
        <v/>
      </c>
      <c r="I347" s="13">
        <f t="shared" si="1"/>
        <v>0</v>
      </c>
      <c r="J347" s="14">
        <f>IFERROR(M347/SUMIFS(Jornada!$I$6:$I$300,Jornada!$A$6:$A$300,A347,Jornada!$B$6:$B$300,B347),0)</f>
        <v>0</v>
      </c>
      <c r="K347" s="10" t="str">
        <f>IF(AND(A347="",B347="",D347="",E347="",F347=""),"",IF(OR(A347="",B347="",D347="",F347=""),"INCOMPLETO",IFERROR(IF(OR(NOT(ISNUMBER(A347)),A347&lt;=0,A347&lt;&gt;INT(A347),COUNTIF(Colaboradores!$A$6:$A$200,B347)&lt;&gt;1,C347="",COUNTIF(Projetos!$B$6:$B$200,D347)&lt;&gt;1,NOT(ISNUMBER(F347)),F347&lt;0,NOT(ISNUMBER(H347)),H347&lt;0),"VERIFICAR",IF(COUNTIFS(Jornada!$A$6:$A$300,A347,Jornada!$B$6:$B$300,B347,Jornada!$N$6:$N$300,"OK")&lt;&gt;1,"SEM JORNADA",IF(SUMIFS($M$6:$M$400,$A$6:$A$400,A347,$B$6:$B$400,B347)&gt;SUMIFS(Jornada!$I$6:$I$300,Jornada!$A$6:$A$300,A347,Jornada!$B$6:$B$300,B347)+Configuracoes!$B$8,"EXCEDE JORNADA",IF(ABS(SUMIFS($M$6:$M$400,$A$6:$A$400,A347,$B$6:$B$400,B347)-SUMIFS(Jornada!$I$6:$I$300,Jornada!$A$6:$A$300,A347,Jornada!$B$6:$B$300,B347))&lt;=Configuracoes!$B$8,"OK","PARCIAL")))),"VERIFICAR")))</f>
        <v/>
      </c>
      <c r="L347" s="6"/>
      <c r="M347" s="15">
        <f>IFERROR(IF(AND(ISNUMBER(A347),A347&gt;0,A347=INT(A347),B347&lt;&gt;"",C347&lt;&gt;"",COUNTIF(Colaboradores!$A$6:$A$200,B347)=1,D347&lt;&gt;"",COUNTIF(Projetos!$B$6:$B$200,D347)=1,ISNUMBER(F347),F347&gt;=0,COUNTIFS(Jornada!$A$6:$A$300,A347,Jornada!$B$6:$B$300,B347,Jornada!$N$6:$N$300,"OK")=1),F347,0),0)</f>
        <v>0</v>
      </c>
    </row>
    <row r="348">
      <c r="A348" s="9"/>
      <c r="B348" s="6"/>
      <c r="C348" s="10" t="str">
        <f>IF(B348="","",IFERROR(VLOOKUP(B348,Colaboradores!$A$6:$B$200,2,FALSE),""))</f>
        <v/>
      </c>
      <c r="D348" s="6"/>
      <c r="E348" s="6"/>
      <c r="F348" s="7"/>
      <c r="G348" s="10" t="str">
        <f>IF(D348="","",IFERROR(VLOOKUP(D348,Projetos!$B$6:$F$200,4,FALSE),"N/A"))</f>
        <v/>
      </c>
      <c r="H348" s="13" t="str">
        <f>IF(D348="","",IFERROR(VLOOKUP(D348,Projetos!$B$6:$F$200,5,FALSE),0))</f>
        <v/>
      </c>
      <c r="I348" s="13">
        <f t="shared" si="1"/>
        <v>0</v>
      </c>
      <c r="J348" s="14">
        <f>IFERROR(M348/SUMIFS(Jornada!$I$6:$I$300,Jornada!$A$6:$A$300,A348,Jornada!$B$6:$B$300,B348),0)</f>
        <v>0</v>
      </c>
      <c r="K348" s="10" t="str">
        <f>IF(AND(A348="",B348="",D348="",E348="",F348=""),"",IF(OR(A348="",B348="",D348="",F348=""),"INCOMPLETO",IFERROR(IF(OR(NOT(ISNUMBER(A348)),A348&lt;=0,A348&lt;&gt;INT(A348),COUNTIF(Colaboradores!$A$6:$A$200,B348)&lt;&gt;1,C348="",COUNTIF(Projetos!$B$6:$B$200,D348)&lt;&gt;1,NOT(ISNUMBER(F348)),F348&lt;0,NOT(ISNUMBER(H348)),H348&lt;0),"VERIFICAR",IF(COUNTIFS(Jornada!$A$6:$A$300,A348,Jornada!$B$6:$B$300,B348,Jornada!$N$6:$N$300,"OK")&lt;&gt;1,"SEM JORNADA",IF(SUMIFS($M$6:$M$400,$A$6:$A$400,A348,$B$6:$B$400,B348)&gt;SUMIFS(Jornada!$I$6:$I$300,Jornada!$A$6:$A$300,A348,Jornada!$B$6:$B$300,B348)+Configuracoes!$B$8,"EXCEDE JORNADA",IF(ABS(SUMIFS($M$6:$M$400,$A$6:$A$400,A348,$B$6:$B$400,B348)-SUMIFS(Jornada!$I$6:$I$300,Jornada!$A$6:$A$300,A348,Jornada!$B$6:$B$300,B348))&lt;=Configuracoes!$B$8,"OK","PARCIAL")))),"VERIFICAR")))</f>
        <v/>
      </c>
      <c r="L348" s="6"/>
      <c r="M348" s="15">
        <f>IFERROR(IF(AND(ISNUMBER(A348),A348&gt;0,A348=INT(A348),B348&lt;&gt;"",C348&lt;&gt;"",COUNTIF(Colaboradores!$A$6:$A$200,B348)=1,D348&lt;&gt;"",COUNTIF(Projetos!$B$6:$B$200,D348)=1,ISNUMBER(F348),F348&gt;=0,COUNTIFS(Jornada!$A$6:$A$300,A348,Jornada!$B$6:$B$300,B348,Jornada!$N$6:$N$300,"OK")=1),F348,0),0)</f>
        <v>0</v>
      </c>
    </row>
    <row r="349">
      <c r="A349" s="9"/>
      <c r="B349" s="6"/>
      <c r="C349" s="10" t="str">
        <f>IF(B349="","",IFERROR(VLOOKUP(B349,Colaboradores!$A$6:$B$200,2,FALSE),""))</f>
        <v/>
      </c>
      <c r="D349" s="6"/>
      <c r="E349" s="6"/>
      <c r="F349" s="7"/>
      <c r="G349" s="10" t="str">
        <f>IF(D349="","",IFERROR(VLOOKUP(D349,Projetos!$B$6:$F$200,4,FALSE),"N/A"))</f>
        <v/>
      </c>
      <c r="H349" s="13" t="str">
        <f>IF(D349="","",IFERROR(VLOOKUP(D349,Projetos!$B$6:$F$200,5,FALSE),0))</f>
        <v/>
      </c>
      <c r="I349" s="13">
        <f t="shared" si="1"/>
        <v>0</v>
      </c>
      <c r="J349" s="14">
        <f>IFERROR(M349/SUMIFS(Jornada!$I$6:$I$300,Jornada!$A$6:$A$300,A349,Jornada!$B$6:$B$300,B349),0)</f>
        <v>0</v>
      </c>
      <c r="K349" s="10" t="str">
        <f>IF(AND(A349="",B349="",D349="",E349="",F349=""),"",IF(OR(A349="",B349="",D349="",F349=""),"INCOMPLETO",IFERROR(IF(OR(NOT(ISNUMBER(A349)),A349&lt;=0,A349&lt;&gt;INT(A349),COUNTIF(Colaboradores!$A$6:$A$200,B349)&lt;&gt;1,C349="",COUNTIF(Projetos!$B$6:$B$200,D349)&lt;&gt;1,NOT(ISNUMBER(F349)),F349&lt;0,NOT(ISNUMBER(H349)),H349&lt;0),"VERIFICAR",IF(COUNTIFS(Jornada!$A$6:$A$300,A349,Jornada!$B$6:$B$300,B349,Jornada!$N$6:$N$300,"OK")&lt;&gt;1,"SEM JORNADA",IF(SUMIFS($M$6:$M$400,$A$6:$A$400,A349,$B$6:$B$400,B349)&gt;SUMIFS(Jornada!$I$6:$I$300,Jornada!$A$6:$A$300,A349,Jornada!$B$6:$B$300,B349)+Configuracoes!$B$8,"EXCEDE JORNADA",IF(ABS(SUMIFS($M$6:$M$400,$A$6:$A$400,A349,$B$6:$B$400,B349)-SUMIFS(Jornada!$I$6:$I$300,Jornada!$A$6:$A$300,A349,Jornada!$B$6:$B$300,B349))&lt;=Configuracoes!$B$8,"OK","PARCIAL")))),"VERIFICAR")))</f>
        <v/>
      </c>
      <c r="L349" s="6"/>
      <c r="M349" s="15">
        <f>IFERROR(IF(AND(ISNUMBER(A349),A349&gt;0,A349=INT(A349),B349&lt;&gt;"",C349&lt;&gt;"",COUNTIF(Colaboradores!$A$6:$A$200,B349)=1,D349&lt;&gt;"",COUNTIF(Projetos!$B$6:$B$200,D349)=1,ISNUMBER(F349),F349&gt;=0,COUNTIFS(Jornada!$A$6:$A$300,A349,Jornada!$B$6:$B$300,B349,Jornada!$N$6:$N$300,"OK")=1),F349,0),0)</f>
        <v>0</v>
      </c>
    </row>
    <row r="350">
      <c r="A350" s="9"/>
      <c r="B350" s="6"/>
      <c r="C350" s="10" t="str">
        <f>IF(B350="","",IFERROR(VLOOKUP(B350,Colaboradores!$A$6:$B$200,2,FALSE),""))</f>
        <v/>
      </c>
      <c r="D350" s="6"/>
      <c r="E350" s="6"/>
      <c r="F350" s="7"/>
      <c r="G350" s="10" t="str">
        <f>IF(D350="","",IFERROR(VLOOKUP(D350,Projetos!$B$6:$F$200,4,FALSE),"N/A"))</f>
        <v/>
      </c>
      <c r="H350" s="13" t="str">
        <f>IF(D350="","",IFERROR(VLOOKUP(D350,Projetos!$B$6:$F$200,5,FALSE),0))</f>
        <v/>
      </c>
      <c r="I350" s="13">
        <f t="shared" si="1"/>
        <v>0</v>
      </c>
      <c r="J350" s="14">
        <f>IFERROR(M350/SUMIFS(Jornada!$I$6:$I$300,Jornada!$A$6:$A$300,A350,Jornada!$B$6:$B$300,B350),0)</f>
        <v>0</v>
      </c>
      <c r="K350" s="10" t="str">
        <f>IF(AND(A350="",B350="",D350="",E350="",F350=""),"",IF(OR(A350="",B350="",D350="",F350=""),"INCOMPLETO",IFERROR(IF(OR(NOT(ISNUMBER(A350)),A350&lt;=0,A350&lt;&gt;INT(A350),COUNTIF(Colaboradores!$A$6:$A$200,B350)&lt;&gt;1,C350="",COUNTIF(Projetos!$B$6:$B$200,D350)&lt;&gt;1,NOT(ISNUMBER(F350)),F350&lt;0,NOT(ISNUMBER(H350)),H350&lt;0),"VERIFICAR",IF(COUNTIFS(Jornada!$A$6:$A$300,A350,Jornada!$B$6:$B$300,B350,Jornada!$N$6:$N$300,"OK")&lt;&gt;1,"SEM JORNADA",IF(SUMIFS($M$6:$M$400,$A$6:$A$400,A350,$B$6:$B$400,B350)&gt;SUMIFS(Jornada!$I$6:$I$300,Jornada!$A$6:$A$300,A350,Jornada!$B$6:$B$300,B350)+Configuracoes!$B$8,"EXCEDE JORNADA",IF(ABS(SUMIFS($M$6:$M$400,$A$6:$A$400,A350,$B$6:$B$400,B350)-SUMIFS(Jornada!$I$6:$I$300,Jornada!$A$6:$A$300,A350,Jornada!$B$6:$B$300,B350))&lt;=Configuracoes!$B$8,"OK","PARCIAL")))),"VERIFICAR")))</f>
        <v/>
      </c>
      <c r="L350" s="6"/>
      <c r="M350" s="15">
        <f>IFERROR(IF(AND(ISNUMBER(A350),A350&gt;0,A350=INT(A350),B350&lt;&gt;"",C350&lt;&gt;"",COUNTIF(Colaboradores!$A$6:$A$200,B350)=1,D350&lt;&gt;"",COUNTIF(Projetos!$B$6:$B$200,D350)=1,ISNUMBER(F350),F350&gt;=0,COUNTIFS(Jornada!$A$6:$A$300,A350,Jornada!$B$6:$B$300,B350,Jornada!$N$6:$N$300,"OK")=1),F350,0),0)</f>
        <v>0</v>
      </c>
    </row>
    <row r="351">
      <c r="A351" s="9"/>
      <c r="B351" s="6"/>
      <c r="C351" s="10" t="str">
        <f>IF(B351="","",IFERROR(VLOOKUP(B351,Colaboradores!$A$6:$B$200,2,FALSE),""))</f>
        <v/>
      </c>
      <c r="D351" s="6"/>
      <c r="E351" s="6"/>
      <c r="F351" s="7"/>
      <c r="G351" s="10" t="str">
        <f>IF(D351="","",IFERROR(VLOOKUP(D351,Projetos!$B$6:$F$200,4,FALSE),"N/A"))</f>
        <v/>
      </c>
      <c r="H351" s="13" t="str">
        <f>IF(D351="","",IFERROR(VLOOKUP(D351,Projetos!$B$6:$F$200,5,FALSE),0))</f>
        <v/>
      </c>
      <c r="I351" s="13">
        <f t="shared" si="1"/>
        <v>0</v>
      </c>
      <c r="J351" s="14">
        <f>IFERROR(M351/SUMIFS(Jornada!$I$6:$I$300,Jornada!$A$6:$A$300,A351,Jornada!$B$6:$B$300,B351),0)</f>
        <v>0</v>
      </c>
      <c r="K351" s="10" t="str">
        <f>IF(AND(A351="",B351="",D351="",E351="",F351=""),"",IF(OR(A351="",B351="",D351="",F351=""),"INCOMPLETO",IFERROR(IF(OR(NOT(ISNUMBER(A351)),A351&lt;=0,A351&lt;&gt;INT(A351),COUNTIF(Colaboradores!$A$6:$A$200,B351)&lt;&gt;1,C351="",COUNTIF(Projetos!$B$6:$B$200,D351)&lt;&gt;1,NOT(ISNUMBER(F351)),F351&lt;0,NOT(ISNUMBER(H351)),H351&lt;0),"VERIFICAR",IF(COUNTIFS(Jornada!$A$6:$A$300,A351,Jornada!$B$6:$B$300,B351,Jornada!$N$6:$N$300,"OK")&lt;&gt;1,"SEM JORNADA",IF(SUMIFS($M$6:$M$400,$A$6:$A$400,A351,$B$6:$B$400,B351)&gt;SUMIFS(Jornada!$I$6:$I$300,Jornada!$A$6:$A$300,A351,Jornada!$B$6:$B$300,B351)+Configuracoes!$B$8,"EXCEDE JORNADA",IF(ABS(SUMIFS($M$6:$M$400,$A$6:$A$400,A351,$B$6:$B$400,B351)-SUMIFS(Jornada!$I$6:$I$300,Jornada!$A$6:$A$300,A351,Jornada!$B$6:$B$300,B351))&lt;=Configuracoes!$B$8,"OK","PARCIAL")))),"VERIFICAR")))</f>
        <v/>
      </c>
      <c r="L351" s="6"/>
      <c r="M351" s="15">
        <f>IFERROR(IF(AND(ISNUMBER(A351),A351&gt;0,A351=INT(A351),B351&lt;&gt;"",C351&lt;&gt;"",COUNTIF(Colaboradores!$A$6:$A$200,B351)=1,D351&lt;&gt;"",COUNTIF(Projetos!$B$6:$B$200,D351)=1,ISNUMBER(F351),F351&gt;=0,COUNTIFS(Jornada!$A$6:$A$300,A351,Jornada!$B$6:$B$300,B351,Jornada!$N$6:$N$300,"OK")=1),F351,0),0)</f>
        <v>0</v>
      </c>
    </row>
    <row r="352">
      <c r="A352" s="9"/>
      <c r="B352" s="6"/>
      <c r="C352" s="10" t="str">
        <f>IF(B352="","",IFERROR(VLOOKUP(B352,Colaboradores!$A$6:$B$200,2,FALSE),""))</f>
        <v/>
      </c>
      <c r="D352" s="6"/>
      <c r="E352" s="6"/>
      <c r="F352" s="7"/>
      <c r="G352" s="10" t="str">
        <f>IF(D352="","",IFERROR(VLOOKUP(D352,Projetos!$B$6:$F$200,4,FALSE),"N/A"))</f>
        <v/>
      </c>
      <c r="H352" s="13" t="str">
        <f>IF(D352="","",IFERROR(VLOOKUP(D352,Projetos!$B$6:$F$200,5,FALSE),0))</f>
        <v/>
      </c>
      <c r="I352" s="13">
        <f t="shared" si="1"/>
        <v>0</v>
      </c>
      <c r="J352" s="14">
        <f>IFERROR(M352/SUMIFS(Jornada!$I$6:$I$300,Jornada!$A$6:$A$300,A352,Jornada!$B$6:$B$300,B352),0)</f>
        <v>0</v>
      </c>
      <c r="K352" s="10" t="str">
        <f>IF(AND(A352="",B352="",D352="",E352="",F352=""),"",IF(OR(A352="",B352="",D352="",F352=""),"INCOMPLETO",IFERROR(IF(OR(NOT(ISNUMBER(A352)),A352&lt;=0,A352&lt;&gt;INT(A352),COUNTIF(Colaboradores!$A$6:$A$200,B352)&lt;&gt;1,C352="",COUNTIF(Projetos!$B$6:$B$200,D352)&lt;&gt;1,NOT(ISNUMBER(F352)),F352&lt;0,NOT(ISNUMBER(H352)),H352&lt;0),"VERIFICAR",IF(COUNTIFS(Jornada!$A$6:$A$300,A352,Jornada!$B$6:$B$300,B352,Jornada!$N$6:$N$300,"OK")&lt;&gt;1,"SEM JORNADA",IF(SUMIFS($M$6:$M$400,$A$6:$A$400,A352,$B$6:$B$400,B352)&gt;SUMIFS(Jornada!$I$6:$I$300,Jornada!$A$6:$A$300,A352,Jornada!$B$6:$B$300,B352)+Configuracoes!$B$8,"EXCEDE JORNADA",IF(ABS(SUMIFS($M$6:$M$400,$A$6:$A$400,A352,$B$6:$B$400,B352)-SUMIFS(Jornada!$I$6:$I$300,Jornada!$A$6:$A$300,A352,Jornada!$B$6:$B$300,B352))&lt;=Configuracoes!$B$8,"OK","PARCIAL")))),"VERIFICAR")))</f>
        <v/>
      </c>
      <c r="L352" s="6"/>
      <c r="M352" s="15">
        <f>IFERROR(IF(AND(ISNUMBER(A352),A352&gt;0,A352=INT(A352),B352&lt;&gt;"",C352&lt;&gt;"",COUNTIF(Colaboradores!$A$6:$A$200,B352)=1,D352&lt;&gt;"",COUNTIF(Projetos!$B$6:$B$200,D352)=1,ISNUMBER(F352),F352&gt;=0,COUNTIFS(Jornada!$A$6:$A$300,A352,Jornada!$B$6:$B$300,B352,Jornada!$N$6:$N$300,"OK")=1),F352,0),0)</f>
        <v>0</v>
      </c>
    </row>
    <row r="353">
      <c r="A353" s="9"/>
      <c r="B353" s="6"/>
      <c r="C353" s="10" t="str">
        <f>IF(B353="","",IFERROR(VLOOKUP(B353,Colaboradores!$A$6:$B$200,2,FALSE),""))</f>
        <v/>
      </c>
      <c r="D353" s="6"/>
      <c r="E353" s="6"/>
      <c r="F353" s="7"/>
      <c r="G353" s="10" t="str">
        <f>IF(D353="","",IFERROR(VLOOKUP(D353,Projetos!$B$6:$F$200,4,FALSE),"N/A"))</f>
        <v/>
      </c>
      <c r="H353" s="13" t="str">
        <f>IF(D353="","",IFERROR(VLOOKUP(D353,Projetos!$B$6:$F$200,5,FALSE),0))</f>
        <v/>
      </c>
      <c r="I353" s="13">
        <f t="shared" si="1"/>
        <v>0</v>
      </c>
      <c r="J353" s="14">
        <f>IFERROR(M353/SUMIFS(Jornada!$I$6:$I$300,Jornada!$A$6:$A$300,A353,Jornada!$B$6:$B$300,B353),0)</f>
        <v>0</v>
      </c>
      <c r="K353" s="10" t="str">
        <f>IF(AND(A353="",B353="",D353="",E353="",F353=""),"",IF(OR(A353="",B353="",D353="",F353=""),"INCOMPLETO",IFERROR(IF(OR(NOT(ISNUMBER(A353)),A353&lt;=0,A353&lt;&gt;INT(A353),COUNTIF(Colaboradores!$A$6:$A$200,B353)&lt;&gt;1,C353="",COUNTIF(Projetos!$B$6:$B$200,D353)&lt;&gt;1,NOT(ISNUMBER(F353)),F353&lt;0,NOT(ISNUMBER(H353)),H353&lt;0),"VERIFICAR",IF(COUNTIFS(Jornada!$A$6:$A$300,A353,Jornada!$B$6:$B$300,B353,Jornada!$N$6:$N$300,"OK")&lt;&gt;1,"SEM JORNADA",IF(SUMIFS($M$6:$M$400,$A$6:$A$400,A353,$B$6:$B$400,B353)&gt;SUMIFS(Jornada!$I$6:$I$300,Jornada!$A$6:$A$300,A353,Jornada!$B$6:$B$300,B353)+Configuracoes!$B$8,"EXCEDE JORNADA",IF(ABS(SUMIFS($M$6:$M$400,$A$6:$A$400,A353,$B$6:$B$400,B353)-SUMIFS(Jornada!$I$6:$I$300,Jornada!$A$6:$A$300,A353,Jornada!$B$6:$B$300,B353))&lt;=Configuracoes!$B$8,"OK","PARCIAL")))),"VERIFICAR")))</f>
        <v/>
      </c>
      <c r="L353" s="6"/>
      <c r="M353" s="15">
        <f>IFERROR(IF(AND(ISNUMBER(A353),A353&gt;0,A353=INT(A353),B353&lt;&gt;"",C353&lt;&gt;"",COUNTIF(Colaboradores!$A$6:$A$200,B353)=1,D353&lt;&gt;"",COUNTIF(Projetos!$B$6:$B$200,D353)=1,ISNUMBER(F353),F353&gt;=0,COUNTIFS(Jornada!$A$6:$A$300,A353,Jornada!$B$6:$B$300,B353,Jornada!$N$6:$N$300,"OK")=1),F353,0),0)</f>
        <v>0</v>
      </c>
    </row>
    <row r="354">
      <c r="A354" s="9"/>
      <c r="B354" s="6"/>
      <c r="C354" s="10" t="str">
        <f>IF(B354="","",IFERROR(VLOOKUP(B354,Colaboradores!$A$6:$B$200,2,FALSE),""))</f>
        <v/>
      </c>
      <c r="D354" s="6"/>
      <c r="E354" s="6"/>
      <c r="F354" s="7"/>
      <c r="G354" s="10" t="str">
        <f>IF(D354="","",IFERROR(VLOOKUP(D354,Projetos!$B$6:$F$200,4,FALSE),"N/A"))</f>
        <v/>
      </c>
      <c r="H354" s="13" t="str">
        <f>IF(D354="","",IFERROR(VLOOKUP(D354,Projetos!$B$6:$F$200,5,FALSE),0))</f>
        <v/>
      </c>
      <c r="I354" s="13">
        <f t="shared" si="1"/>
        <v>0</v>
      </c>
      <c r="J354" s="14">
        <f>IFERROR(M354/SUMIFS(Jornada!$I$6:$I$300,Jornada!$A$6:$A$300,A354,Jornada!$B$6:$B$300,B354),0)</f>
        <v>0</v>
      </c>
      <c r="K354" s="10" t="str">
        <f>IF(AND(A354="",B354="",D354="",E354="",F354=""),"",IF(OR(A354="",B354="",D354="",F354=""),"INCOMPLETO",IFERROR(IF(OR(NOT(ISNUMBER(A354)),A354&lt;=0,A354&lt;&gt;INT(A354),COUNTIF(Colaboradores!$A$6:$A$200,B354)&lt;&gt;1,C354="",COUNTIF(Projetos!$B$6:$B$200,D354)&lt;&gt;1,NOT(ISNUMBER(F354)),F354&lt;0,NOT(ISNUMBER(H354)),H354&lt;0),"VERIFICAR",IF(COUNTIFS(Jornada!$A$6:$A$300,A354,Jornada!$B$6:$B$300,B354,Jornada!$N$6:$N$300,"OK")&lt;&gt;1,"SEM JORNADA",IF(SUMIFS($M$6:$M$400,$A$6:$A$400,A354,$B$6:$B$400,B354)&gt;SUMIFS(Jornada!$I$6:$I$300,Jornada!$A$6:$A$300,A354,Jornada!$B$6:$B$300,B354)+Configuracoes!$B$8,"EXCEDE JORNADA",IF(ABS(SUMIFS($M$6:$M$400,$A$6:$A$400,A354,$B$6:$B$400,B354)-SUMIFS(Jornada!$I$6:$I$300,Jornada!$A$6:$A$300,A354,Jornada!$B$6:$B$300,B354))&lt;=Configuracoes!$B$8,"OK","PARCIAL")))),"VERIFICAR")))</f>
        <v/>
      </c>
      <c r="L354" s="6"/>
      <c r="M354" s="15">
        <f>IFERROR(IF(AND(ISNUMBER(A354),A354&gt;0,A354=INT(A354),B354&lt;&gt;"",C354&lt;&gt;"",COUNTIF(Colaboradores!$A$6:$A$200,B354)=1,D354&lt;&gt;"",COUNTIF(Projetos!$B$6:$B$200,D354)=1,ISNUMBER(F354),F354&gt;=0,COUNTIFS(Jornada!$A$6:$A$300,A354,Jornada!$B$6:$B$300,B354,Jornada!$N$6:$N$300,"OK")=1),F354,0),0)</f>
        <v>0</v>
      </c>
    </row>
    <row r="355">
      <c r="A355" s="9"/>
      <c r="B355" s="6"/>
      <c r="C355" s="10" t="str">
        <f>IF(B355="","",IFERROR(VLOOKUP(B355,Colaboradores!$A$6:$B$200,2,FALSE),""))</f>
        <v/>
      </c>
      <c r="D355" s="6"/>
      <c r="E355" s="6"/>
      <c r="F355" s="7"/>
      <c r="G355" s="10" t="str">
        <f>IF(D355="","",IFERROR(VLOOKUP(D355,Projetos!$B$6:$F$200,4,FALSE),"N/A"))</f>
        <v/>
      </c>
      <c r="H355" s="13" t="str">
        <f>IF(D355="","",IFERROR(VLOOKUP(D355,Projetos!$B$6:$F$200,5,FALSE),0))</f>
        <v/>
      </c>
      <c r="I355" s="13">
        <f t="shared" si="1"/>
        <v>0</v>
      </c>
      <c r="J355" s="14">
        <f>IFERROR(M355/SUMIFS(Jornada!$I$6:$I$300,Jornada!$A$6:$A$300,A355,Jornada!$B$6:$B$300,B355),0)</f>
        <v>0</v>
      </c>
      <c r="K355" s="10" t="str">
        <f>IF(AND(A355="",B355="",D355="",E355="",F355=""),"",IF(OR(A355="",B355="",D355="",F355=""),"INCOMPLETO",IFERROR(IF(OR(NOT(ISNUMBER(A355)),A355&lt;=0,A355&lt;&gt;INT(A355),COUNTIF(Colaboradores!$A$6:$A$200,B355)&lt;&gt;1,C355="",COUNTIF(Projetos!$B$6:$B$200,D355)&lt;&gt;1,NOT(ISNUMBER(F355)),F355&lt;0,NOT(ISNUMBER(H355)),H355&lt;0),"VERIFICAR",IF(COUNTIFS(Jornada!$A$6:$A$300,A355,Jornada!$B$6:$B$300,B355,Jornada!$N$6:$N$300,"OK")&lt;&gt;1,"SEM JORNADA",IF(SUMIFS($M$6:$M$400,$A$6:$A$400,A355,$B$6:$B$400,B355)&gt;SUMIFS(Jornada!$I$6:$I$300,Jornada!$A$6:$A$300,A355,Jornada!$B$6:$B$300,B355)+Configuracoes!$B$8,"EXCEDE JORNADA",IF(ABS(SUMIFS($M$6:$M$400,$A$6:$A$400,A355,$B$6:$B$400,B355)-SUMIFS(Jornada!$I$6:$I$300,Jornada!$A$6:$A$300,A355,Jornada!$B$6:$B$300,B355))&lt;=Configuracoes!$B$8,"OK","PARCIAL")))),"VERIFICAR")))</f>
        <v/>
      </c>
      <c r="L355" s="6"/>
      <c r="M355" s="15">
        <f>IFERROR(IF(AND(ISNUMBER(A355),A355&gt;0,A355=INT(A355),B355&lt;&gt;"",C355&lt;&gt;"",COUNTIF(Colaboradores!$A$6:$A$200,B355)=1,D355&lt;&gt;"",COUNTIF(Projetos!$B$6:$B$200,D355)=1,ISNUMBER(F355),F355&gt;=0,COUNTIFS(Jornada!$A$6:$A$300,A355,Jornada!$B$6:$B$300,B355,Jornada!$N$6:$N$300,"OK")=1),F355,0),0)</f>
        <v>0</v>
      </c>
    </row>
    <row r="356">
      <c r="A356" s="9"/>
      <c r="B356" s="6"/>
      <c r="C356" s="10" t="str">
        <f>IF(B356="","",IFERROR(VLOOKUP(B356,Colaboradores!$A$6:$B$200,2,FALSE),""))</f>
        <v/>
      </c>
      <c r="D356" s="6"/>
      <c r="E356" s="6"/>
      <c r="F356" s="7"/>
      <c r="G356" s="10" t="str">
        <f>IF(D356="","",IFERROR(VLOOKUP(D356,Projetos!$B$6:$F$200,4,FALSE),"N/A"))</f>
        <v/>
      </c>
      <c r="H356" s="13" t="str">
        <f>IF(D356="","",IFERROR(VLOOKUP(D356,Projetos!$B$6:$F$200,5,FALSE),0))</f>
        <v/>
      </c>
      <c r="I356" s="13">
        <f t="shared" si="1"/>
        <v>0</v>
      </c>
      <c r="J356" s="14">
        <f>IFERROR(M356/SUMIFS(Jornada!$I$6:$I$300,Jornada!$A$6:$A$300,A356,Jornada!$B$6:$B$300,B356),0)</f>
        <v>0</v>
      </c>
      <c r="K356" s="10" t="str">
        <f>IF(AND(A356="",B356="",D356="",E356="",F356=""),"",IF(OR(A356="",B356="",D356="",F356=""),"INCOMPLETO",IFERROR(IF(OR(NOT(ISNUMBER(A356)),A356&lt;=0,A356&lt;&gt;INT(A356),COUNTIF(Colaboradores!$A$6:$A$200,B356)&lt;&gt;1,C356="",COUNTIF(Projetos!$B$6:$B$200,D356)&lt;&gt;1,NOT(ISNUMBER(F356)),F356&lt;0,NOT(ISNUMBER(H356)),H356&lt;0),"VERIFICAR",IF(COUNTIFS(Jornada!$A$6:$A$300,A356,Jornada!$B$6:$B$300,B356,Jornada!$N$6:$N$300,"OK")&lt;&gt;1,"SEM JORNADA",IF(SUMIFS($M$6:$M$400,$A$6:$A$400,A356,$B$6:$B$400,B356)&gt;SUMIFS(Jornada!$I$6:$I$300,Jornada!$A$6:$A$300,A356,Jornada!$B$6:$B$300,B356)+Configuracoes!$B$8,"EXCEDE JORNADA",IF(ABS(SUMIFS($M$6:$M$400,$A$6:$A$400,A356,$B$6:$B$400,B356)-SUMIFS(Jornada!$I$6:$I$300,Jornada!$A$6:$A$300,A356,Jornada!$B$6:$B$300,B356))&lt;=Configuracoes!$B$8,"OK","PARCIAL")))),"VERIFICAR")))</f>
        <v/>
      </c>
      <c r="L356" s="6"/>
      <c r="M356" s="15">
        <f>IFERROR(IF(AND(ISNUMBER(A356),A356&gt;0,A356=INT(A356),B356&lt;&gt;"",C356&lt;&gt;"",COUNTIF(Colaboradores!$A$6:$A$200,B356)=1,D356&lt;&gt;"",COUNTIF(Projetos!$B$6:$B$200,D356)=1,ISNUMBER(F356),F356&gt;=0,COUNTIFS(Jornada!$A$6:$A$300,A356,Jornada!$B$6:$B$300,B356,Jornada!$N$6:$N$300,"OK")=1),F356,0),0)</f>
        <v>0</v>
      </c>
    </row>
    <row r="357">
      <c r="A357" s="9"/>
      <c r="B357" s="6"/>
      <c r="C357" s="10" t="str">
        <f>IF(B357="","",IFERROR(VLOOKUP(B357,Colaboradores!$A$6:$B$200,2,FALSE),""))</f>
        <v/>
      </c>
      <c r="D357" s="6"/>
      <c r="E357" s="6"/>
      <c r="F357" s="7"/>
      <c r="G357" s="10" t="str">
        <f>IF(D357="","",IFERROR(VLOOKUP(D357,Projetos!$B$6:$F$200,4,FALSE),"N/A"))</f>
        <v/>
      </c>
      <c r="H357" s="13" t="str">
        <f>IF(D357="","",IFERROR(VLOOKUP(D357,Projetos!$B$6:$F$200,5,FALSE),0))</f>
        <v/>
      </c>
      <c r="I357" s="13">
        <f t="shared" si="1"/>
        <v>0</v>
      </c>
      <c r="J357" s="14">
        <f>IFERROR(M357/SUMIFS(Jornada!$I$6:$I$300,Jornada!$A$6:$A$300,A357,Jornada!$B$6:$B$300,B357),0)</f>
        <v>0</v>
      </c>
      <c r="K357" s="10" t="str">
        <f>IF(AND(A357="",B357="",D357="",E357="",F357=""),"",IF(OR(A357="",B357="",D357="",F357=""),"INCOMPLETO",IFERROR(IF(OR(NOT(ISNUMBER(A357)),A357&lt;=0,A357&lt;&gt;INT(A357),COUNTIF(Colaboradores!$A$6:$A$200,B357)&lt;&gt;1,C357="",COUNTIF(Projetos!$B$6:$B$200,D357)&lt;&gt;1,NOT(ISNUMBER(F357)),F357&lt;0,NOT(ISNUMBER(H357)),H357&lt;0),"VERIFICAR",IF(COUNTIFS(Jornada!$A$6:$A$300,A357,Jornada!$B$6:$B$300,B357,Jornada!$N$6:$N$300,"OK")&lt;&gt;1,"SEM JORNADA",IF(SUMIFS($M$6:$M$400,$A$6:$A$400,A357,$B$6:$B$400,B357)&gt;SUMIFS(Jornada!$I$6:$I$300,Jornada!$A$6:$A$300,A357,Jornada!$B$6:$B$300,B357)+Configuracoes!$B$8,"EXCEDE JORNADA",IF(ABS(SUMIFS($M$6:$M$400,$A$6:$A$400,A357,$B$6:$B$400,B357)-SUMIFS(Jornada!$I$6:$I$300,Jornada!$A$6:$A$300,A357,Jornada!$B$6:$B$300,B357))&lt;=Configuracoes!$B$8,"OK","PARCIAL")))),"VERIFICAR")))</f>
        <v/>
      </c>
      <c r="L357" s="6"/>
      <c r="M357" s="15">
        <f>IFERROR(IF(AND(ISNUMBER(A357),A357&gt;0,A357=INT(A357),B357&lt;&gt;"",C357&lt;&gt;"",COUNTIF(Colaboradores!$A$6:$A$200,B357)=1,D357&lt;&gt;"",COUNTIF(Projetos!$B$6:$B$200,D357)=1,ISNUMBER(F357),F357&gt;=0,COUNTIFS(Jornada!$A$6:$A$300,A357,Jornada!$B$6:$B$300,B357,Jornada!$N$6:$N$300,"OK")=1),F357,0),0)</f>
        <v>0</v>
      </c>
    </row>
    <row r="358">
      <c r="A358" s="9"/>
      <c r="B358" s="6"/>
      <c r="C358" s="10" t="str">
        <f>IF(B358="","",IFERROR(VLOOKUP(B358,Colaboradores!$A$6:$B$200,2,FALSE),""))</f>
        <v/>
      </c>
      <c r="D358" s="6"/>
      <c r="E358" s="6"/>
      <c r="F358" s="7"/>
      <c r="G358" s="10" t="str">
        <f>IF(D358="","",IFERROR(VLOOKUP(D358,Projetos!$B$6:$F$200,4,FALSE),"N/A"))</f>
        <v/>
      </c>
      <c r="H358" s="13" t="str">
        <f>IF(D358="","",IFERROR(VLOOKUP(D358,Projetos!$B$6:$F$200,5,FALSE),0))</f>
        <v/>
      </c>
      <c r="I358" s="13">
        <f t="shared" si="1"/>
        <v>0</v>
      </c>
      <c r="J358" s="14">
        <f>IFERROR(M358/SUMIFS(Jornada!$I$6:$I$300,Jornada!$A$6:$A$300,A358,Jornada!$B$6:$B$300,B358),0)</f>
        <v>0</v>
      </c>
      <c r="K358" s="10" t="str">
        <f>IF(AND(A358="",B358="",D358="",E358="",F358=""),"",IF(OR(A358="",B358="",D358="",F358=""),"INCOMPLETO",IFERROR(IF(OR(NOT(ISNUMBER(A358)),A358&lt;=0,A358&lt;&gt;INT(A358),COUNTIF(Colaboradores!$A$6:$A$200,B358)&lt;&gt;1,C358="",COUNTIF(Projetos!$B$6:$B$200,D358)&lt;&gt;1,NOT(ISNUMBER(F358)),F358&lt;0,NOT(ISNUMBER(H358)),H358&lt;0),"VERIFICAR",IF(COUNTIFS(Jornada!$A$6:$A$300,A358,Jornada!$B$6:$B$300,B358,Jornada!$N$6:$N$300,"OK")&lt;&gt;1,"SEM JORNADA",IF(SUMIFS($M$6:$M$400,$A$6:$A$400,A358,$B$6:$B$400,B358)&gt;SUMIFS(Jornada!$I$6:$I$300,Jornada!$A$6:$A$300,A358,Jornada!$B$6:$B$300,B358)+Configuracoes!$B$8,"EXCEDE JORNADA",IF(ABS(SUMIFS($M$6:$M$400,$A$6:$A$400,A358,$B$6:$B$400,B358)-SUMIFS(Jornada!$I$6:$I$300,Jornada!$A$6:$A$300,A358,Jornada!$B$6:$B$300,B358))&lt;=Configuracoes!$B$8,"OK","PARCIAL")))),"VERIFICAR")))</f>
        <v/>
      </c>
      <c r="L358" s="6"/>
      <c r="M358" s="15">
        <f>IFERROR(IF(AND(ISNUMBER(A358),A358&gt;0,A358=INT(A358),B358&lt;&gt;"",C358&lt;&gt;"",COUNTIF(Colaboradores!$A$6:$A$200,B358)=1,D358&lt;&gt;"",COUNTIF(Projetos!$B$6:$B$200,D358)=1,ISNUMBER(F358),F358&gt;=0,COUNTIFS(Jornada!$A$6:$A$300,A358,Jornada!$B$6:$B$300,B358,Jornada!$N$6:$N$300,"OK")=1),F358,0),0)</f>
        <v>0</v>
      </c>
    </row>
    <row r="359">
      <c r="A359" s="9"/>
      <c r="B359" s="6"/>
      <c r="C359" s="10" t="str">
        <f>IF(B359="","",IFERROR(VLOOKUP(B359,Colaboradores!$A$6:$B$200,2,FALSE),""))</f>
        <v/>
      </c>
      <c r="D359" s="6"/>
      <c r="E359" s="6"/>
      <c r="F359" s="7"/>
      <c r="G359" s="10" t="str">
        <f>IF(D359="","",IFERROR(VLOOKUP(D359,Projetos!$B$6:$F$200,4,FALSE),"N/A"))</f>
        <v/>
      </c>
      <c r="H359" s="13" t="str">
        <f>IF(D359="","",IFERROR(VLOOKUP(D359,Projetos!$B$6:$F$200,5,FALSE),0))</f>
        <v/>
      </c>
      <c r="I359" s="13">
        <f t="shared" si="1"/>
        <v>0</v>
      </c>
      <c r="J359" s="14">
        <f>IFERROR(M359/SUMIFS(Jornada!$I$6:$I$300,Jornada!$A$6:$A$300,A359,Jornada!$B$6:$B$300,B359),0)</f>
        <v>0</v>
      </c>
      <c r="K359" s="10" t="str">
        <f>IF(AND(A359="",B359="",D359="",E359="",F359=""),"",IF(OR(A359="",B359="",D359="",F359=""),"INCOMPLETO",IFERROR(IF(OR(NOT(ISNUMBER(A359)),A359&lt;=0,A359&lt;&gt;INT(A359),COUNTIF(Colaboradores!$A$6:$A$200,B359)&lt;&gt;1,C359="",COUNTIF(Projetos!$B$6:$B$200,D359)&lt;&gt;1,NOT(ISNUMBER(F359)),F359&lt;0,NOT(ISNUMBER(H359)),H359&lt;0),"VERIFICAR",IF(COUNTIFS(Jornada!$A$6:$A$300,A359,Jornada!$B$6:$B$300,B359,Jornada!$N$6:$N$300,"OK")&lt;&gt;1,"SEM JORNADA",IF(SUMIFS($M$6:$M$400,$A$6:$A$400,A359,$B$6:$B$400,B359)&gt;SUMIFS(Jornada!$I$6:$I$300,Jornada!$A$6:$A$300,A359,Jornada!$B$6:$B$300,B359)+Configuracoes!$B$8,"EXCEDE JORNADA",IF(ABS(SUMIFS($M$6:$M$400,$A$6:$A$400,A359,$B$6:$B$400,B359)-SUMIFS(Jornada!$I$6:$I$300,Jornada!$A$6:$A$300,A359,Jornada!$B$6:$B$300,B359))&lt;=Configuracoes!$B$8,"OK","PARCIAL")))),"VERIFICAR")))</f>
        <v/>
      </c>
      <c r="L359" s="6"/>
      <c r="M359" s="15">
        <f>IFERROR(IF(AND(ISNUMBER(A359),A359&gt;0,A359=INT(A359),B359&lt;&gt;"",C359&lt;&gt;"",COUNTIF(Colaboradores!$A$6:$A$200,B359)=1,D359&lt;&gt;"",COUNTIF(Projetos!$B$6:$B$200,D359)=1,ISNUMBER(F359),F359&gt;=0,COUNTIFS(Jornada!$A$6:$A$300,A359,Jornada!$B$6:$B$300,B359,Jornada!$N$6:$N$300,"OK")=1),F359,0),0)</f>
        <v>0</v>
      </c>
    </row>
    <row r="360">
      <c r="A360" s="9"/>
      <c r="B360" s="6"/>
      <c r="C360" s="10" t="str">
        <f>IF(B360="","",IFERROR(VLOOKUP(B360,Colaboradores!$A$6:$B$200,2,FALSE),""))</f>
        <v/>
      </c>
      <c r="D360" s="6"/>
      <c r="E360" s="6"/>
      <c r="F360" s="7"/>
      <c r="G360" s="10" t="str">
        <f>IF(D360="","",IFERROR(VLOOKUP(D360,Projetos!$B$6:$F$200,4,FALSE),"N/A"))</f>
        <v/>
      </c>
      <c r="H360" s="13" t="str">
        <f>IF(D360="","",IFERROR(VLOOKUP(D360,Projetos!$B$6:$F$200,5,FALSE),0))</f>
        <v/>
      </c>
      <c r="I360" s="13">
        <f t="shared" si="1"/>
        <v>0</v>
      </c>
      <c r="J360" s="14">
        <f>IFERROR(M360/SUMIFS(Jornada!$I$6:$I$300,Jornada!$A$6:$A$300,A360,Jornada!$B$6:$B$300,B360),0)</f>
        <v>0</v>
      </c>
      <c r="K360" s="10" t="str">
        <f>IF(AND(A360="",B360="",D360="",E360="",F360=""),"",IF(OR(A360="",B360="",D360="",F360=""),"INCOMPLETO",IFERROR(IF(OR(NOT(ISNUMBER(A360)),A360&lt;=0,A360&lt;&gt;INT(A360),COUNTIF(Colaboradores!$A$6:$A$200,B360)&lt;&gt;1,C360="",COUNTIF(Projetos!$B$6:$B$200,D360)&lt;&gt;1,NOT(ISNUMBER(F360)),F360&lt;0,NOT(ISNUMBER(H360)),H360&lt;0),"VERIFICAR",IF(COUNTIFS(Jornada!$A$6:$A$300,A360,Jornada!$B$6:$B$300,B360,Jornada!$N$6:$N$300,"OK")&lt;&gt;1,"SEM JORNADA",IF(SUMIFS($M$6:$M$400,$A$6:$A$400,A360,$B$6:$B$400,B360)&gt;SUMIFS(Jornada!$I$6:$I$300,Jornada!$A$6:$A$300,A360,Jornada!$B$6:$B$300,B360)+Configuracoes!$B$8,"EXCEDE JORNADA",IF(ABS(SUMIFS($M$6:$M$400,$A$6:$A$400,A360,$B$6:$B$400,B360)-SUMIFS(Jornada!$I$6:$I$300,Jornada!$A$6:$A$300,A360,Jornada!$B$6:$B$300,B360))&lt;=Configuracoes!$B$8,"OK","PARCIAL")))),"VERIFICAR")))</f>
        <v/>
      </c>
      <c r="L360" s="6"/>
      <c r="M360" s="15">
        <f>IFERROR(IF(AND(ISNUMBER(A360),A360&gt;0,A360=INT(A360),B360&lt;&gt;"",C360&lt;&gt;"",COUNTIF(Colaboradores!$A$6:$A$200,B360)=1,D360&lt;&gt;"",COUNTIF(Projetos!$B$6:$B$200,D360)=1,ISNUMBER(F360),F360&gt;=0,COUNTIFS(Jornada!$A$6:$A$300,A360,Jornada!$B$6:$B$300,B360,Jornada!$N$6:$N$300,"OK")=1),F360,0),0)</f>
        <v>0</v>
      </c>
    </row>
    <row r="361">
      <c r="A361" s="9"/>
      <c r="B361" s="6"/>
      <c r="C361" s="10" t="str">
        <f>IF(B361="","",IFERROR(VLOOKUP(B361,Colaboradores!$A$6:$B$200,2,FALSE),""))</f>
        <v/>
      </c>
      <c r="D361" s="6"/>
      <c r="E361" s="6"/>
      <c r="F361" s="7"/>
      <c r="G361" s="10" t="str">
        <f>IF(D361="","",IFERROR(VLOOKUP(D361,Projetos!$B$6:$F$200,4,FALSE),"N/A"))</f>
        <v/>
      </c>
      <c r="H361" s="13" t="str">
        <f>IF(D361="","",IFERROR(VLOOKUP(D361,Projetos!$B$6:$F$200,5,FALSE),0))</f>
        <v/>
      </c>
      <c r="I361" s="13">
        <f t="shared" si="1"/>
        <v>0</v>
      </c>
      <c r="J361" s="14">
        <f>IFERROR(M361/SUMIFS(Jornada!$I$6:$I$300,Jornada!$A$6:$A$300,A361,Jornada!$B$6:$B$300,B361),0)</f>
        <v>0</v>
      </c>
      <c r="K361" s="10" t="str">
        <f>IF(AND(A361="",B361="",D361="",E361="",F361=""),"",IF(OR(A361="",B361="",D361="",F361=""),"INCOMPLETO",IFERROR(IF(OR(NOT(ISNUMBER(A361)),A361&lt;=0,A361&lt;&gt;INT(A361),COUNTIF(Colaboradores!$A$6:$A$200,B361)&lt;&gt;1,C361="",COUNTIF(Projetos!$B$6:$B$200,D361)&lt;&gt;1,NOT(ISNUMBER(F361)),F361&lt;0,NOT(ISNUMBER(H361)),H361&lt;0),"VERIFICAR",IF(COUNTIFS(Jornada!$A$6:$A$300,A361,Jornada!$B$6:$B$300,B361,Jornada!$N$6:$N$300,"OK")&lt;&gt;1,"SEM JORNADA",IF(SUMIFS($M$6:$M$400,$A$6:$A$400,A361,$B$6:$B$400,B361)&gt;SUMIFS(Jornada!$I$6:$I$300,Jornada!$A$6:$A$300,A361,Jornada!$B$6:$B$300,B361)+Configuracoes!$B$8,"EXCEDE JORNADA",IF(ABS(SUMIFS($M$6:$M$400,$A$6:$A$400,A361,$B$6:$B$400,B361)-SUMIFS(Jornada!$I$6:$I$300,Jornada!$A$6:$A$300,A361,Jornada!$B$6:$B$300,B361))&lt;=Configuracoes!$B$8,"OK","PARCIAL")))),"VERIFICAR")))</f>
        <v/>
      </c>
      <c r="L361" s="6"/>
      <c r="M361" s="15">
        <f>IFERROR(IF(AND(ISNUMBER(A361),A361&gt;0,A361=INT(A361),B361&lt;&gt;"",C361&lt;&gt;"",COUNTIF(Colaboradores!$A$6:$A$200,B361)=1,D361&lt;&gt;"",COUNTIF(Projetos!$B$6:$B$200,D361)=1,ISNUMBER(F361),F361&gt;=0,COUNTIFS(Jornada!$A$6:$A$300,A361,Jornada!$B$6:$B$300,B361,Jornada!$N$6:$N$300,"OK")=1),F361,0),0)</f>
        <v>0</v>
      </c>
    </row>
    <row r="362">
      <c r="A362" s="9"/>
      <c r="B362" s="6"/>
      <c r="C362" s="10" t="str">
        <f>IF(B362="","",IFERROR(VLOOKUP(B362,Colaboradores!$A$6:$B$200,2,FALSE),""))</f>
        <v/>
      </c>
      <c r="D362" s="6"/>
      <c r="E362" s="6"/>
      <c r="F362" s="7"/>
      <c r="G362" s="10" t="str">
        <f>IF(D362="","",IFERROR(VLOOKUP(D362,Projetos!$B$6:$F$200,4,FALSE),"N/A"))</f>
        <v/>
      </c>
      <c r="H362" s="13" t="str">
        <f>IF(D362="","",IFERROR(VLOOKUP(D362,Projetos!$B$6:$F$200,5,FALSE),0))</f>
        <v/>
      </c>
      <c r="I362" s="13">
        <f t="shared" si="1"/>
        <v>0</v>
      </c>
      <c r="J362" s="14">
        <f>IFERROR(M362/SUMIFS(Jornada!$I$6:$I$300,Jornada!$A$6:$A$300,A362,Jornada!$B$6:$B$300,B362),0)</f>
        <v>0</v>
      </c>
      <c r="K362" s="10" t="str">
        <f>IF(AND(A362="",B362="",D362="",E362="",F362=""),"",IF(OR(A362="",B362="",D362="",F362=""),"INCOMPLETO",IFERROR(IF(OR(NOT(ISNUMBER(A362)),A362&lt;=0,A362&lt;&gt;INT(A362),COUNTIF(Colaboradores!$A$6:$A$200,B362)&lt;&gt;1,C362="",COUNTIF(Projetos!$B$6:$B$200,D362)&lt;&gt;1,NOT(ISNUMBER(F362)),F362&lt;0,NOT(ISNUMBER(H362)),H362&lt;0),"VERIFICAR",IF(COUNTIFS(Jornada!$A$6:$A$300,A362,Jornada!$B$6:$B$300,B362,Jornada!$N$6:$N$300,"OK")&lt;&gt;1,"SEM JORNADA",IF(SUMIFS($M$6:$M$400,$A$6:$A$400,A362,$B$6:$B$400,B362)&gt;SUMIFS(Jornada!$I$6:$I$300,Jornada!$A$6:$A$300,A362,Jornada!$B$6:$B$300,B362)+Configuracoes!$B$8,"EXCEDE JORNADA",IF(ABS(SUMIFS($M$6:$M$400,$A$6:$A$400,A362,$B$6:$B$400,B362)-SUMIFS(Jornada!$I$6:$I$300,Jornada!$A$6:$A$300,A362,Jornada!$B$6:$B$300,B362))&lt;=Configuracoes!$B$8,"OK","PARCIAL")))),"VERIFICAR")))</f>
        <v/>
      </c>
      <c r="L362" s="6"/>
      <c r="M362" s="15">
        <f>IFERROR(IF(AND(ISNUMBER(A362),A362&gt;0,A362=INT(A362),B362&lt;&gt;"",C362&lt;&gt;"",COUNTIF(Colaboradores!$A$6:$A$200,B362)=1,D362&lt;&gt;"",COUNTIF(Projetos!$B$6:$B$200,D362)=1,ISNUMBER(F362),F362&gt;=0,COUNTIFS(Jornada!$A$6:$A$300,A362,Jornada!$B$6:$B$300,B362,Jornada!$N$6:$N$300,"OK")=1),F362,0),0)</f>
        <v>0</v>
      </c>
    </row>
    <row r="363">
      <c r="A363" s="9"/>
      <c r="B363" s="6"/>
      <c r="C363" s="10" t="str">
        <f>IF(B363="","",IFERROR(VLOOKUP(B363,Colaboradores!$A$6:$B$200,2,FALSE),""))</f>
        <v/>
      </c>
      <c r="D363" s="6"/>
      <c r="E363" s="6"/>
      <c r="F363" s="7"/>
      <c r="G363" s="10" t="str">
        <f>IF(D363="","",IFERROR(VLOOKUP(D363,Projetos!$B$6:$F$200,4,FALSE),"N/A"))</f>
        <v/>
      </c>
      <c r="H363" s="13" t="str">
        <f>IF(D363="","",IFERROR(VLOOKUP(D363,Projetos!$B$6:$F$200,5,FALSE),0))</f>
        <v/>
      </c>
      <c r="I363" s="13">
        <f t="shared" si="1"/>
        <v>0</v>
      </c>
      <c r="J363" s="14">
        <f>IFERROR(M363/SUMIFS(Jornada!$I$6:$I$300,Jornada!$A$6:$A$300,A363,Jornada!$B$6:$B$300,B363),0)</f>
        <v>0</v>
      </c>
      <c r="K363" s="10" t="str">
        <f>IF(AND(A363="",B363="",D363="",E363="",F363=""),"",IF(OR(A363="",B363="",D363="",F363=""),"INCOMPLETO",IFERROR(IF(OR(NOT(ISNUMBER(A363)),A363&lt;=0,A363&lt;&gt;INT(A363),COUNTIF(Colaboradores!$A$6:$A$200,B363)&lt;&gt;1,C363="",COUNTIF(Projetos!$B$6:$B$200,D363)&lt;&gt;1,NOT(ISNUMBER(F363)),F363&lt;0,NOT(ISNUMBER(H363)),H363&lt;0),"VERIFICAR",IF(COUNTIFS(Jornada!$A$6:$A$300,A363,Jornada!$B$6:$B$300,B363,Jornada!$N$6:$N$300,"OK")&lt;&gt;1,"SEM JORNADA",IF(SUMIFS($M$6:$M$400,$A$6:$A$400,A363,$B$6:$B$400,B363)&gt;SUMIFS(Jornada!$I$6:$I$300,Jornada!$A$6:$A$300,A363,Jornada!$B$6:$B$300,B363)+Configuracoes!$B$8,"EXCEDE JORNADA",IF(ABS(SUMIFS($M$6:$M$400,$A$6:$A$400,A363,$B$6:$B$400,B363)-SUMIFS(Jornada!$I$6:$I$300,Jornada!$A$6:$A$300,A363,Jornada!$B$6:$B$300,B363))&lt;=Configuracoes!$B$8,"OK","PARCIAL")))),"VERIFICAR")))</f>
        <v/>
      </c>
      <c r="L363" s="6"/>
      <c r="M363" s="15">
        <f>IFERROR(IF(AND(ISNUMBER(A363),A363&gt;0,A363=INT(A363),B363&lt;&gt;"",C363&lt;&gt;"",COUNTIF(Colaboradores!$A$6:$A$200,B363)=1,D363&lt;&gt;"",COUNTIF(Projetos!$B$6:$B$200,D363)=1,ISNUMBER(F363),F363&gt;=0,COUNTIFS(Jornada!$A$6:$A$300,A363,Jornada!$B$6:$B$300,B363,Jornada!$N$6:$N$300,"OK")=1),F363,0),0)</f>
        <v>0</v>
      </c>
    </row>
    <row r="364">
      <c r="A364" s="9"/>
      <c r="B364" s="6"/>
      <c r="C364" s="10" t="str">
        <f>IF(B364="","",IFERROR(VLOOKUP(B364,Colaboradores!$A$6:$B$200,2,FALSE),""))</f>
        <v/>
      </c>
      <c r="D364" s="6"/>
      <c r="E364" s="6"/>
      <c r="F364" s="7"/>
      <c r="G364" s="10" t="str">
        <f>IF(D364="","",IFERROR(VLOOKUP(D364,Projetos!$B$6:$F$200,4,FALSE),"N/A"))</f>
        <v/>
      </c>
      <c r="H364" s="13" t="str">
        <f>IF(D364="","",IFERROR(VLOOKUP(D364,Projetos!$B$6:$F$200,5,FALSE),0))</f>
        <v/>
      </c>
      <c r="I364" s="13">
        <f t="shared" si="1"/>
        <v>0</v>
      </c>
      <c r="J364" s="14">
        <f>IFERROR(M364/SUMIFS(Jornada!$I$6:$I$300,Jornada!$A$6:$A$300,A364,Jornada!$B$6:$B$300,B364),0)</f>
        <v>0</v>
      </c>
      <c r="K364" s="10" t="str">
        <f>IF(AND(A364="",B364="",D364="",E364="",F364=""),"",IF(OR(A364="",B364="",D364="",F364=""),"INCOMPLETO",IFERROR(IF(OR(NOT(ISNUMBER(A364)),A364&lt;=0,A364&lt;&gt;INT(A364),COUNTIF(Colaboradores!$A$6:$A$200,B364)&lt;&gt;1,C364="",COUNTIF(Projetos!$B$6:$B$200,D364)&lt;&gt;1,NOT(ISNUMBER(F364)),F364&lt;0,NOT(ISNUMBER(H364)),H364&lt;0),"VERIFICAR",IF(COUNTIFS(Jornada!$A$6:$A$300,A364,Jornada!$B$6:$B$300,B364,Jornada!$N$6:$N$300,"OK")&lt;&gt;1,"SEM JORNADA",IF(SUMIFS($M$6:$M$400,$A$6:$A$400,A364,$B$6:$B$400,B364)&gt;SUMIFS(Jornada!$I$6:$I$300,Jornada!$A$6:$A$300,A364,Jornada!$B$6:$B$300,B364)+Configuracoes!$B$8,"EXCEDE JORNADA",IF(ABS(SUMIFS($M$6:$M$400,$A$6:$A$400,A364,$B$6:$B$400,B364)-SUMIFS(Jornada!$I$6:$I$300,Jornada!$A$6:$A$300,A364,Jornada!$B$6:$B$300,B364))&lt;=Configuracoes!$B$8,"OK","PARCIAL")))),"VERIFICAR")))</f>
        <v/>
      </c>
      <c r="L364" s="6"/>
      <c r="M364" s="15">
        <f>IFERROR(IF(AND(ISNUMBER(A364),A364&gt;0,A364=INT(A364),B364&lt;&gt;"",C364&lt;&gt;"",COUNTIF(Colaboradores!$A$6:$A$200,B364)=1,D364&lt;&gt;"",COUNTIF(Projetos!$B$6:$B$200,D364)=1,ISNUMBER(F364),F364&gt;=0,COUNTIFS(Jornada!$A$6:$A$300,A364,Jornada!$B$6:$B$300,B364,Jornada!$N$6:$N$300,"OK")=1),F364,0),0)</f>
        <v>0</v>
      </c>
    </row>
    <row r="365">
      <c r="A365" s="9"/>
      <c r="B365" s="6"/>
      <c r="C365" s="10" t="str">
        <f>IF(B365="","",IFERROR(VLOOKUP(B365,Colaboradores!$A$6:$B$200,2,FALSE),""))</f>
        <v/>
      </c>
      <c r="D365" s="6"/>
      <c r="E365" s="6"/>
      <c r="F365" s="7"/>
      <c r="G365" s="10" t="str">
        <f>IF(D365="","",IFERROR(VLOOKUP(D365,Projetos!$B$6:$F$200,4,FALSE),"N/A"))</f>
        <v/>
      </c>
      <c r="H365" s="13" t="str">
        <f>IF(D365="","",IFERROR(VLOOKUP(D365,Projetos!$B$6:$F$200,5,FALSE),0))</f>
        <v/>
      </c>
      <c r="I365" s="13">
        <f t="shared" si="1"/>
        <v>0</v>
      </c>
      <c r="J365" s="14">
        <f>IFERROR(M365/SUMIFS(Jornada!$I$6:$I$300,Jornada!$A$6:$A$300,A365,Jornada!$B$6:$B$300,B365),0)</f>
        <v>0</v>
      </c>
      <c r="K365" s="10" t="str">
        <f>IF(AND(A365="",B365="",D365="",E365="",F365=""),"",IF(OR(A365="",B365="",D365="",F365=""),"INCOMPLETO",IFERROR(IF(OR(NOT(ISNUMBER(A365)),A365&lt;=0,A365&lt;&gt;INT(A365),COUNTIF(Colaboradores!$A$6:$A$200,B365)&lt;&gt;1,C365="",COUNTIF(Projetos!$B$6:$B$200,D365)&lt;&gt;1,NOT(ISNUMBER(F365)),F365&lt;0,NOT(ISNUMBER(H365)),H365&lt;0),"VERIFICAR",IF(COUNTIFS(Jornada!$A$6:$A$300,A365,Jornada!$B$6:$B$300,B365,Jornada!$N$6:$N$300,"OK")&lt;&gt;1,"SEM JORNADA",IF(SUMIFS($M$6:$M$400,$A$6:$A$400,A365,$B$6:$B$400,B365)&gt;SUMIFS(Jornada!$I$6:$I$300,Jornada!$A$6:$A$300,A365,Jornada!$B$6:$B$300,B365)+Configuracoes!$B$8,"EXCEDE JORNADA",IF(ABS(SUMIFS($M$6:$M$400,$A$6:$A$400,A365,$B$6:$B$400,B365)-SUMIFS(Jornada!$I$6:$I$300,Jornada!$A$6:$A$300,A365,Jornada!$B$6:$B$300,B365))&lt;=Configuracoes!$B$8,"OK","PARCIAL")))),"VERIFICAR")))</f>
        <v/>
      </c>
      <c r="L365" s="6"/>
      <c r="M365" s="15">
        <f>IFERROR(IF(AND(ISNUMBER(A365),A365&gt;0,A365=INT(A365),B365&lt;&gt;"",C365&lt;&gt;"",COUNTIF(Colaboradores!$A$6:$A$200,B365)=1,D365&lt;&gt;"",COUNTIF(Projetos!$B$6:$B$200,D365)=1,ISNUMBER(F365),F365&gt;=0,COUNTIFS(Jornada!$A$6:$A$300,A365,Jornada!$B$6:$B$300,B365,Jornada!$N$6:$N$300,"OK")=1),F365,0),0)</f>
        <v>0</v>
      </c>
    </row>
    <row r="366">
      <c r="A366" s="9"/>
      <c r="B366" s="6"/>
      <c r="C366" s="10" t="str">
        <f>IF(B366="","",IFERROR(VLOOKUP(B366,Colaboradores!$A$6:$B$200,2,FALSE),""))</f>
        <v/>
      </c>
      <c r="D366" s="6"/>
      <c r="E366" s="6"/>
      <c r="F366" s="7"/>
      <c r="G366" s="10" t="str">
        <f>IF(D366="","",IFERROR(VLOOKUP(D366,Projetos!$B$6:$F$200,4,FALSE),"N/A"))</f>
        <v/>
      </c>
      <c r="H366" s="13" t="str">
        <f>IF(D366="","",IFERROR(VLOOKUP(D366,Projetos!$B$6:$F$200,5,FALSE),0))</f>
        <v/>
      </c>
      <c r="I366" s="13">
        <f t="shared" si="1"/>
        <v>0</v>
      </c>
      <c r="J366" s="14">
        <f>IFERROR(M366/SUMIFS(Jornada!$I$6:$I$300,Jornada!$A$6:$A$300,A366,Jornada!$B$6:$B$300,B366),0)</f>
        <v>0</v>
      </c>
      <c r="K366" s="10" t="str">
        <f>IF(AND(A366="",B366="",D366="",E366="",F366=""),"",IF(OR(A366="",B366="",D366="",F366=""),"INCOMPLETO",IFERROR(IF(OR(NOT(ISNUMBER(A366)),A366&lt;=0,A366&lt;&gt;INT(A366),COUNTIF(Colaboradores!$A$6:$A$200,B366)&lt;&gt;1,C366="",COUNTIF(Projetos!$B$6:$B$200,D366)&lt;&gt;1,NOT(ISNUMBER(F366)),F366&lt;0,NOT(ISNUMBER(H366)),H366&lt;0),"VERIFICAR",IF(COUNTIFS(Jornada!$A$6:$A$300,A366,Jornada!$B$6:$B$300,B366,Jornada!$N$6:$N$300,"OK")&lt;&gt;1,"SEM JORNADA",IF(SUMIFS($M$6:$M$400,$A$6:$A$400,A366,$B$6:$B$400,B366)&gt;SUMIFS(Jornada!$I$6:$I$300,Jornada!$A$6:$A$300,A366,Jornada!$B$6:$B$300,B366)+Configuracoes!$B$8,"EXCEDE JORNADA",IF(ABS(SUMIFS($M$6:$M$400,$A$6:$A$400,A366,$B$6:$B$400,B366)-SUMIFS(Jornada!$I$6:$I$300,Jornada!$A$6:$A$300,A366,Jornada!$B$6:$B$300,B366))&lt;=Configuracoes!$B$8,"OK","PARCIAL")))),"VERIFICAR")))</f>
        <v/>
      </c>
      <c r="L366" s="6"/>
      <c r="M366" s="15">
        <f>IFERROR(IF(AND(ISNUMBER(A366),A366&gt;0,A366=INT(A366),B366&lt;&gt;"",C366&lt;&gt;"",COUNTIF(Colaboradores!$A$6:$A$200,B366)=1,D366&lt;&gt;"",COUNTIF(Projetos!$B$6:$B$200,D366)=1,ISNUMBER(F366),F366&gt;=0,COUNTIFS(Jornada!$A$6:$A$300,A366,Jornada!$B$6:$B$300,B366,Jornada!$N$6:$N$300,"OK")=1),F366,0),0)</f>
        <v>0</v>
      </c>
    </row>
    <row r="367">
      <c r="A367" s="9"/>
      <c r="B367" s="6"/>
      <c r="C367" s="10" t="str">
        <f>IF(B367="","",IFERROR(VLOOKUP(B367,Colaboradores!$A$6:$B$200,2,FALSE),""))</f>
        <v/>
      </c>
      <c r="D367" s="6"/>
      <c r="E367" s="6"/>
      <c r="F367" s="7"/>
      <c r="G367" s="10" t="str">
        <f>IF(D367="","",IFERROR(VLOOKUP(D367,Projetos!$B$6:$F$200,4,FALSE),"N/A"))</f>
        <v/>
      </c>
      <c r="H367" s="13" t="str">
        <f>IF(D367="","",IFERROR(VLOOKUP(D367,Projetos!$B$6:$F$200,5,FALSE),0))</f>
        <v/>
      </c>
      <c r="I367" s="13">
        <f t="shared" si="1"/>
        <v>0</v>
      </c>
      <c r="J367" s="14">
        <f>IFERROR(M367/SUMIFS(Jornada!$I$6:$I$300,Jornada!$A$6:$A$300,A367,Jornada!$B$6:$B$300,B367),0)</f>
        <v>0</v>
      </c>
      <c r="K367" s="10" t="str">
        <f>IF(AND(A367="",B367="",D367="",E367="",F367=""),"",IF(OR(A367="",B367="",D367="",F367=""),"INCOMPLETO",IFERROR(IF(OR(NOT(ISNUMBER(A367)),A367&lt;=0,A367&lt;&gt;INT(A367),COUNTIF(Colaboradores!$A$6:$A$200,B367)&lt;&gt;1,C367="",COUNTIF(Projetos!$B$6:$B$200,D367)&lt;&gt;1,NOT(ISNUMBER(F367)),F367&lt;0,NOT(ISNUMBER(H367)),H367&lt;0),"VERIFICAR",IF(COUNTIFS(Jornada!$A$6:$A$300,A367,Jornada!$B$6:$B$300,B367,Jornada!$N$6:$N$300,"OK")&lt;&gt;1,"SEM JORNADA",IF(SUMIFS($M$6:$M$400,$A$6:$A$400,A367,$B$6:$B$400,B367)&gt;SUMIFS(Jornada!$I$6:$I$300,Jornada!$A$6:$A$300,A367,Jornada!$B$6:$B$300,B367)+Configuracoes!$B$8,"EXCEDE JORNADA",IF(ABS(SUMIFS($M$6:$M$400,$A$6:$A$400,A367,$B$6:$B$400,B367)-SUMIFS(Jornada!$I$6:$I$300,Jornada!$A$6:$A$300,A367,Jornada!$B$6:$B$300,B367))&lt;=Configuracoes!$B$8,"OK","PARCIAL")))),"VERIFICAR")))</f>
        <v/>
      </c>
      <c r="L367" s="6"/>
      <c r="M367" s="15">
        <f>IFERROR(IF(AND(ISNUMBER(A367),A367&gt;0,A367=INT(A367),B367&lt;&gt;"",C367&lt;&gt;"",COUNTIF(Colaboradores!$A$6:$A$200,B367)=1,D367&lt;&gt;"",COUNTIF(Projetos!$B$6:$B$200,D367)=1,ISNUMBER(F367),F367&gt;=0,COUNTIFS(Jornada!$A$6:$A$300,A367,Jornada!$B$6:$B$300,B367,Jornada!$N$6:$N$300,"OK")=1),F367,0),0)</f>
        <v>0</v>
      </c>
    </row>
    <row r="368">
      <c r="A368" s="9"/>
      <c r="B368" s="6"/>
      <c r="C368" s="10" t="str">
        <f>IF(B368="","",IFERROR(VLOOKUP(B368,Colaboradores!$A$6:$B$200,2,FALSE),""))</f>
        <v/>
      </c>
      <c r="D368" s="6"/>
      <c r="E368" s="6"/>
      <c r="F368" s="7"/>
      <c r="G368" s="10" t="str">
        <f>IF(D368="","",IFERROR(VLOOKUP(D368,Projetos!$B$6:$F$200,4,FALSE),"N/A"))</f>
        <v/>
      </c>
      <c r="H368" s="13" t="str">
        <f>IF(D368="","",IFERROR(VLOOKUP(D368,Projetos!$B$6:$F$200,5,FALSE),0))</f>
        <v/>
      </c>
      <c r="I368" s="13">
        <f t="shared" si="1"/>
        <v>0</v>
      </c>
      <c r="J368" s="14">
        <f>IFERROR(M368/SUMIFS(Jornada!$I$6:$I$300,Jornada!$A$6:$A$300,A368,Jornada!$B$6:$B$300,B368),0)</f>
        <v>0</v>
      </c>
      <c r="K368" s="10" t="str">
        <f>IF(AND(A368="",B368="",D368="",E368="",F368=""),"",IF(OR(A368="",B368="",D368="",F368=""),"INCOMPLETO",IFERROR(IF(OR(NOT(ISNUMBER(A368)),A368&lt;=0,A368&lt;&gt;INT(A368),COUNTIF(Colaboradores!$A$6:$A$200,B368)&lt;&gt;1,C368="",COUNTIF(Projetos!$B$6:$B$200,D368)&lt;&gt;1,NOT(ISNUMBER(F368)),F368&lt;0,NOT(ISNUMBER(H368)),H368&lt;0),"VERIFICAR",IF(COUNTIFS(Jornada!$A$6:$A$300,A368,Jornada!$B$6:$B$300,B368,Jornada!$N$6:$N$300,"OK")&lt;&gt;1,"SEM JORNADA",IF(SUMIFS($M$6:$M$400,$A$6:$A$400,A368,$B$6:$B$400,B368)&gt;SUMIFS(Jornada!$I$6:$I$300,Jornada!$A$6:$A$300,A368,Jornada!$B$6:$B$300,B368)+Configuracoes!$B$8,"EXCEDE JORNADA",IF(ABS(SUMIFS($M$6:$M$400,$A$6:$A$400,A368,$B$6:$B$400,B368)-SUMIFS(Jornada!$I$6:$I$300,Jornada!$A$6:$A$300,A368,Jornada!$B$6:$B$300,B368))&lt;=Configuracoes!$B$8,"OK","PARCIAL")))),"VERIFICAR")))</f>
        <v/>
      </c>
      <c r="L368" s="6"/>
      <c r="M368" s="15">
        <f>IFERROR(IF(AND(ISNUMBER(A368),A368&gt;0,A368=INT(A368),B368&lt;&gt;"",C368&lt;&gt;"",COUNTIF(Colaboradores!$A$6:$A$200,B368)=1,D368&lt;&gt;"",COUNTIF(Projetos!$B$6:$B$200,D368)=1,ISNUMBER(F368),F368&gt;=0,COUNTIFS(Jornada!$A$6:$A$300,A368,Jornada!$B$6:$B$300,B368,Jornada!$N$6:$N$300,"OK")=1),F368,0),0)</f>
        <v>0</v>
      </c>
    </row>
    <row r="369">
      <c r="A369" s="9"/>
      <c r="B369" s="6"/>
      <c r="C369" s="10" t="str">
        <f>IF(B369="","",IFERROR(VLOOKUP(B369,Colaboradores!$A$6:$B$200,2,FALSE),""))</f>
        <v/>
      </c>
      <c r="D369" s="6"/>
      <c r="E369" s="6"/>
      <c r="F369" s="7"/>
      <c r="G369" s="10" t="str">
        <f>IF(D369="","",IFERROR(VLOOKUP(D369,Projetos!$B$6:$F$200,4,FALSE),"N/A"))</f>
        <v/>
      </c>
      <c r="H369" s="13" t="str">
        <f>IF(D369="","",IFERROR(VLOOKUP(D369,Projetos!$B$6:$F$200,5,FALSE),0))</f>
        <v/>
      </c>
      <c r="I369" s="13">
        <f t="shared" si="1"/>
        <v>0</v>
      </c>
      <c r="J369" s="14">
        <f>IFERROR(M369/SUMIFS(Jornada!$I$6:$I$300,Jornada!$A$6:$A$300,A369,Jornada!$B$6:$B$300,B369),0)</f>
        <v>0</v>
      </c>
      <c r="K369" s="10" t="str">
        <f>IF(AND(A369="",B369="",D369="",E369="",F369=""),"",IF(OR(A369="",B369="",D369="",F369=""),"INCOMPLETO",IFERROR(IF(OR(NOT(ISNUMBER(A369)),A369&lt;=0,A369&lt;&gt;INT(A369),COUNTIF(Colaboradores!$A$6:$A$200,B369)&lt;&gt;1,C369="",COUNTIF(Projetos!$B$6:$B$200,D369)&lt;&gt;1,NOT(ISNUMBER(F369)),F369&lt;0,NOT(ISNUMBER(H369)),H369&lt;0),"VERIFICAR",IF(COUNTIFS(Jornada!$A$6:$A$300,A369,Jornada!$B$6:$B$300,B369,Jornada!$N$6:$N$300,"OK")&lt;&gt;1,"SEM JORNADA",IF(SUMIFS($M$6:$M$400,$A$6:$A$400,A369,$B$6:$B$400,B369)&gt;SUMIFS(Jornada!$I$6:$I$300,Jornada!$A$6:$A$300,A369,Jornada!$B$6:$B$300,B369)+Configuracoes!$B$8,"EXCEDE JORNADA",IF(ABS(SUMIFS($M$6:$M$400,$A$6:$A$400,A369,$B$6:$B$400,B369)-SUMIFS(Jornada!$I$6:$I$300,Jornada!$A$6:$A$300,A369,Jornada!$B$6:$B$300,B369))&lt;=Configuracoes!$B$8,"OK","PARCIAL")))),"VERIFICAR")))</f>
        <v/>
      </c>
      <c r="L369" s="6"/>
      <c r="M369" s="15">
        <f>IFERROR(IF(AND(ISNUMBER(A369),A369&gt;0,A369=INT(A369),B369&lt;&gt;"",C369&lt;&gt;"",COUNTIF(Colaboradores!$A$6:$A$200,B369)=1,D369&lt;&gt;"",COUNTIF(Projetos!$B$6:$B$200,D369)=1,ISNUMBER(F369),F369&gt;=0,COUNTIFS(Jornada!$A$6:$A$300,A369,Jornada!$B$6:$B$300,B369,Jornada!$N$6:$N$300,"OK")=1),F369,0),0)</f>
        <v>0</v>
      </c>
    </row>
    <row r="370">
      <c r="A370" s="9"/>
      <c r="B370" s="6"/>
      <c r="C370" s="10" t="str">
        <f>IF(B370="","",IFERROR(VLOOKUP(B370,Colaboradores!$A$6:$B$200,2,FALSE),""))</f>
        <v/>
      </c>
      <c r="D370" s="6"/>
      <c r="E370" s="6"/>
      <c r="F370" s="7"/>
      <c r="G370" s="10" t="str">
        <f>IF(D370="","",IFERROR(VLOOKUP(D370,Projetos!$B$6:$F$200,4,FALSE),"N/A"))</f>
        <v/>
      </c>
      <c r="H370" s="13" t="str">
        <f>IF(D370="","",IFERROR(VLOOKUP(D370,Projetos!$B$6:$F$200,5,FALSE),0))</f>
        <v/>
      </c>
      <c r="I370" s="13">
        <f t="shared" si="1"/>
        <v>0</v>
      </c>
      <c r="J370" s="14">
        <f>IFERROR(M370/SUMIFS(Jornada!$I$6:$I$300,Jornada!$A$6:$A$300,A370,Jornada!$B$6:$B$300,B370),0)</f>
        <v>0</v>
      </c>
      <c r="K370" s="10" t="str">
        <f>IF(AND(A370="",B370="",D370="",E370="",F370=""),"",IF(OR(A370="",B370="",D370="",F370=""),"INCOMPLETO",IFERROR(IF(OR(NOT(ISNUMBER(A370)),A370&lt;=0,A370&lt;&gt;INT(A370),COUNTIF(Colaboradores!$A$6:$A$200,B370)&lt;&gt;1,C370="",COUNTIF(Projetos!$B$6:$B$200,D370)&lt;&gt;1,NOT(ISNUMBER(F370)),F370&lt;0,NOT(ISNUMBER(H370)),H370&lt;0),"VERIFICAR",IF(COUNTIFS(Jornada!$A$6:$A$300,A370,Jornada!$B$6:$B$300,B370,Jornada!$N$6:$N$300,"OK")&lt;&gt;1,"SEM JORNADA",IF(SUMIFS($M$6:$M$400,$A$6:$A$400,A370,$B$6:$B$400,B370)&gt;SUMIFS(Jornada!$I$6:$I$300,Jornada!$A$6:$A$300,A370,Jornada!$B$6:$B$300,B370)+Configuracoes!$B$8,"EXCEDE JORNADA",IF(ABS(SUMIFS($M$6:$M$400,$A$6:$A$400,A370,$B$6:$B$400,B370)-SUMIFS(Jornada!$I$6:$I$300,Jornada!$A$6:$A$300,A370,Jornada!$B$6:$B$300,B370))&lt;=Configuracoes!$B$8,"OK","PARCIAL")))),"VERIFICAR")))</f>
        <v/>
      </c>
      <c r="L370" s="6"/>
      <c r="M370" s="15">
        <f>IFERROR(IF(AND(ISNUMBER(A370),A370&gt;0,A370=INT(A370),B370&lt;&gt;"",C370&lt;&gt;"",COUNTIF(Colaboradores!$A$6:$A$200,B370)=1,D370&lt;&gt;"",COUNTIF(Projetos!$B$6:$B$200,D370)=1,ISNUMBER(F370),F370&gt;=0,COUNTIFS(Jornada!$A$6:$A$300,A370,Jornada!$B$6:$B$300,B370,Jornada!$N$6:$N$300,"OK")=1),F370,0),0)</f>
        <v>0</v>
      </c>
    </row>
    <row r="371">
      <c r="A371" s="9"/>
      <c r="B371" s="6"/>
      <c r="C371" s="10" t="str">
        <f>IF(B371="","",IFERROR(VLOOKUP(B371,Colaboradores!$A$6:$B$200,2,FALSE),""))</f>
        <v/>
      </c>
      <c r="D371" s="6"/>
      <c r="E371" s="6"/>
      <c r="F371" s="7"/>
      <c r="G371" s="10" t="str">
        <f>IF(D371="","",IFERROR(VLOOKUP(D371,Projetos!$B$6:$F$200,4,FALSE),"N/A"))</f>
        <v/>
      </c>
      <c r="H371" s="13" t="str">
        <f>IF(D371="","",IFERROR(VLOOKUP(D371,Projetos!$B$6:$F$200,5,FALSE),0))</f>
        <v/>
      </c>
      <c r="I371" s="13">
        <f t="shared" si="1"/>
        <v>0</v>
      </c>
      <c r="J371" s="14">
        <f>IFERROR(M371/SUMIFS(Jornada!$I$6:$I$300,Jornada!$A$6:$A$300,A371,Jornada!$B$6:$B$300,B371),0)</f>
        <v>0</v>
      </c>
      <c r="K371" s="10" t="str">
        <f>IF(AND(A371="",B371="",D371="",E371="",F371=""),"",IF(OR(A371="",B371="",D371="",F371=""),"INCOMPLETO",IFERROR(IF(OR(NOT(ISNUMBER(A371)),A371&lt;=0,A371&lt;&gt;INT(A371),COUNTIF(Colaboradores!$A$6:$A$200,B371)&lt;&gt;1,C371="",COUNTIF(Projetos!$B$6:$B$200,D371)&lt;&gt;1,NOT(ISNUMBER(F371)),F371&lt;0,NOT(ISNUMBER(H371)),H371&lt;0),"VERIFICAR",IF(COUNTIFS(Jornada!$A$6:$A$300,A371,Jornada!$B$6:$B$300,B371,Jornada!$N$6:$N$300,"OK")&lt;&gt;1,"SEM JORNADA",IF(SUMIFS($M$6:$M$400,$A$6:$A$400,A371,$B$6:$B$400,B371)&gt;SUMIFS(Jornada!$I$6:$I$300,Jornada!$A$6:$A$300,A371,Jornada!$B$6:$B$300,B371)+Configuracoes!$B$8,"EXCEDE JORNADA",IF(ABS(SUMIFS($M$6:$M$400,$A$6:$A$400,A371,$B$6:$B$400,B371)-SUMIFS(Jornada!$I$6:$I$300,Jornada!$A$6:$A$300,A371,Jornada!$B$6:$B$300,B371))&lt;=Configuracoes!$B$8,"OK","PARCIAL")))),"VERIFICAR")))</f>
        <v/>
      </c>
      <c r="L371" s="6"/>
      <c r="M371" s="15">
        <f>IFERROR(IF(AND(ISNUMBER(A371),A371&gt;0,A371=INT(A371),B371&lt;&gt;"",C371&lt;&gt;"",COUNTIF(Colaboradores!$A$6:$A$200,B371)=1,D371&lt;&gt;"",COUNTIF(Projetos!$B$6:$B$200,D371)=1,ISNUMBER(F371),F371&gt;=0,COUNTIFS(Jornada!$A$6:$A$300,A371,Jornada!$B$6:$B$300,B371,Jornada!$N$6:$N$300,"OK")=1),F371,0),0)</f>
        <v>0</v>
      </c>
    </row>
    <row r="372">
      <c r="A372" s="9"/>
      <c r="B372" s="6"/>
      <c r="C372" s="10" t="str">
        <f>IF(B372="","",IFERROR(VLOOKUP(B372,Colaboradores!$A$6:$B$200,2,FALSE),""))</f>
        <v/>
      </c>
      <c r="D372" s="6"/>
      <c r="E372" s="6"/>
      <c r="F372" s="7"/>
      <c r="G372" s="10" t="str">
        <f>IF(D372="","",IFERROR(VLOOKUP(D372,Projetos!$B$6:$F$200,4,FALSE),"N/A"))</f>
        <v/>
      </c>
      <c r="H372" s="13" t="str">
        <f>IF(D372="","",IFERROR(VLOOKUP(D372,Projetos!$B$6:$F$200,5,FALSE),0))</f>
        <v/>
      </c>
      <c r="I372" s="13">
        <f t="shared" si="1"/>
        <v>0</v>
      </c>
      <c r="J372" s="14">
        <f>IFERROR(M372/SUMIFS(Jornada!$I$6:$I$300,Jornada!$A$6:$A$300,A372,Jornada!$B$6:$B$300,B372),0)</f>
        <v>0</v>
      </c>
      <c r="K372" s="10" t="str">
        <f>IF(AND(A372="",B372="",D372="",E372="",F372=""),"",IF(OR(A372="",B372="",D372="",F372=""),"INCOMPLETO",IFERROR(IF(OR(NOT(ISNUMBER(A372)),A372&lt;=0,A372&lt;&gt;INT(A372),COUNTIF(Colaboradores!$A$6:$A$200,B372)&lt;&gt;1,C372="",COUNTIF(Projetos!$B$6:$B$200,D372)&lt;&gt;1,NOT(ISNUMBER(F372)),F372&lt;0,NOT(ISNUMBER(H372)),H372&lt;0),"VERIFICAR",IF(COUNTIFS(Jornada!$A$6:$A$300,A372,Jornada!$B$6:$B$300,B372,Jornada!$N$6:$N$300,"OK")&lt;&gt;1,"SEM JORNADA",IF(SUMIFS($M$6:$M$400,$A$6:$A$400,A372,$B$6:$B$400,B372)&gt;SUMIFS(Jornada!$I$6:$I$300,Jornada!$A$6:$A$300,A372,Jornada!$B$6:$B$300,B372)+Configuracoes!$B$8,"EXCEDE JORNADA",IF(ABS(SUMIFS($M$6:$M$400,$A$6:$A$400,A372,$B$6:$B$400,B372)-SUMIFS(Jornada!$I$6:$I$300,Jornada!$A$6:$A$300,A372,Jornada!$B$6:$B$300,B372))&lt;=Configuracoes!$B$8,"OK","PARCIAL")))),"VERIFICAR")))</f>
        <v/>
      </c>
      <c r="L372" s="6"/>
      <c r="M372" s="15">
        <f>IFERROR(IF(AND(ISNUMBER(A372),A372&gt;0,A372=INT(A372),B372&lt;&gt;"",C372&lt;&gt;"",COUNTIF(Colaboradores!$A$6:$A$200,B372)=1,D372&lt;&gt;"",COUNTIF(Projetos!$B$6:$B$200,D372)=1,ISNUMBER(F372),F372&gt;=0,COUNTIFS(Jornada!$A$6:$A$300,A372,Jornada!$B$6:$B$300,B372,Jornada!$N$6:$N$300,"OK")=1),F372,0),0)</f>
        <v>0</v>
      </c>
    </row>
    <row r="373">
      <c r="A373" s="9"/>
      <c r="B373" s="6"/>
      <c r="C373" s="10" t="str">
        <f>IF(B373="","",IFERROR(VLOOKUP(B373,Colaboradores!$A$6:$B$200,2,FALSE),""))</f>
        <v/>
      </c>
      <c r="D373" s="6"/>
      <c r="E373" s="6"/>
      <c r="F373" s="7"/>
      <c r="G373" s="10" t="str">
        <f>IF(D373="","",IFERROR(VLOOKUP(D373,Projetos!$B$6:$F$200,4,FALSE),"N/A"))</f>
        <v/>
      </c>
      <c r="H373" s="13" t="str">
        <f>IF(D373="","",IFERROR(VLOOKUP(D373,Projetos!$B$6:$F$200,5,FALSE),0))</f>
        <v/>
      </c>
      <c r="I373" s="13">
        <f t="shared" si="1"/>
        <v>0</v>
      </c>
      <c r="J373" s="14">
        <f>IFERROR(M373/SUMIFS(Jornada!$I$6:$I$300,Jornada!$A$6:$A$300,A373,Jornada!$B$6:$B$300,B373),0)</f>
        <v>0</v>
      </c>
      <c r="K373" s="10" t="str">
        <f>IF(AND(A373="",B373="",D373="",E373="",F373=""),"",IF(OR(A373="",B373="",D373="",F373=""),"INCOMPLETO",IFERROR(IF(OR(NOT(ISNUMBER(A373)),A373&lt;=0,A373&lt;&gt;INT(A373),COUNTIF(Colaboradores!$A$6:$A$200,B373)&lt;&gt;1,C373="",COUNTIF(Projetos!$B$6:$B$200,D373)&lt;&gt;1,NOT(ISNUMBER(F373)),F373&lt;0,NOT(ISNUMBER(H373)),H373&lt;0),"VERIFICAR",IF(COUNTIFS(Jornada!$A$6:$A$300,A373,Jornada!$B$6:$B$300,B373,Jornada!$N$6:$N$300,"OK")&lt;&gt;1,"SEM JORNADA",IF(SUMIFS($M$6:$M$400,$A$6:$A$400,A373,$B$6:$B$400,B373)&gt;SUMIFS(Jornada!$I$6:$I$300,Jornada!$A$6:$A$300,A373,Jornada!$B$6:$B$300,B373)+Configuracoes!$B$8,"EXCEDE JORNADA",IF(ABS(SUMIFS($M$6:$M$400,$A$6:$A$400,A373,$B$6:$B$400,B373)-SUMIFS(Jornada!$I$6:$I$300,Jornada!$A$6:$A$300,A373,Jornada!$B$6:$B$300,B373))&lt;=Configuracoes!$B$8,"OK","PARCIAL")))),"VERIFICAR")))</f>
        <v/>
      </c>
      <c r="L373" s="6"/>
      <c r="M373" s="15">
        <f>IFERROR(IF(AND(ISNUMBER(A373),A373&gt;0,A373=INT(A373),B373&lt;&gt;"",C373&lt;&gt;"",COUNTIF(Colaboradores!$A$6:$A$200,B373)=1,D373&lt;&gt;"",COUNTIF(Projetos!$B$6:$B$200,D373)=1,ISNUMBER(F373),F373&gt;=0,COUNTIFS(Jornada!$A$6:$A$300,A373,Jornada!$B$6:$B$300,B373,Jornada!$N$6:$N$300,"OK")=1),F373,0),0)</f>
        <v>0</v>
      </c>
    </row>
    <row r="374">
      <c r="A374" s="9"/>
      <c r="B374" s="6"/>
      <c r="C374" s="10" t="str">
        <f>IF(B374="","",IFERROR(VLOOKUP(B374,Colaboradores!$A$6:$B$200,2,FALSE),""))</f>
        <v/>
      </c>
      <c r="D374" s="6"/>
      <c r="E374" s="6"/>
      <c r="F374" s="7"/>
      <c r="G374" s="10" t="str">
        <f>IF(D374="","",IFERROR(VLOOKUP(D374,Projetos!$B$6:$F$200,4,FALSE),"N/A"))</f>
        <v/>
      </c>
      <c r="H374" s="13" t="str">
        <f>IF(D374="","",IFERROR(VLOOKUP(D374,Projetos!$B$6:$F$200,5,FALSE),0))</f>
        <v/>
      </c>
      <c r="I374" s="13">
        <f t="shared" si="1"/>
        <v>0</v>
      </c>
      <c r="J374" s="14">
        <f>IFERROR(M374/SUMIFS(Jornada!$I$6:$I$300,Jornada!$A$6:$A$300,A374,Jornada!$B$6:$B$300,B374),0)</f>
        <v>0</v>
      </c>
      <c r="K374" s="10" t="str">
        <f>IF(AND(A374="",B374="",D374="",E374="",F374=""),"",IF(OR(A374="",B374="",D374="",F374=""),"INCOMPLETO",IFERROR(IF(OR(NOT(ISNUMBER(A374)),A374&lt;=0,A374&lt;&gt;INT(A374),COUNTIF(Colaboradores!$A$6:$A$200,B374)&lt;&gt;1,C374="",COUNTIF(Projetos!$B$6:$B$200,D374)&lt;&gt;1,NOT(ISNUMBER(F374)),F374&lt;0,NOT(ISNUMBER(H374)),H374&lt;0),"VERIFICAR",IF(COUNTIFS(Jornada!$A$6:$A$300,A374,Jornada!$B$6:$B$300,B374,Jornada!$N$6:$N$300,"OK")&lt;&gt;1,"SEM JORNADA",IF(SUMIFS($M$6:$M$400,$A$6:$A$400,A374,$B$6:$B$400,B374)&gt;SUMIFS(Jornada!$I$6:$I$300,Jornada!$A$6:$A$300,A374,Jornada!$B$6:$B$300,B374)+Configuracoes!$B$8,"EXCEDE JORNADA",IF(ABS(SUMIFS($M$6:$M$400,$A$6:$A$400,A374,$B$6:$B$400,B374)-SUMIFS(Jornada!$I$6:$I$300,Jornada!$A$6:$A$300,A374,Jornada!$B$6:$B$300,B374))&lt;=Configuracoes!$B$8,"OK","PARCIAL")))),"VERIFICAR")))</f>
        <v/>
      </c>
      <c r="L374" s="6"/>
      <c r="M374" s="15">
        <f>IFERROR(IF(AND(ISNUMBER(A374),A374&gt;0,A374=INT(A374),B374&lt;&gt;"",C374&lt;&gt;"",COUNTIF(Colaboradores!$A$6:$A$200,B374)=1,D374&lt;&gt;"",COUNTIF(Projetos!$B$6:$B$200,D374)=1,ISNUMBER(F374),F374&gt;=0,COUNTIFS(Jornada!$A$6:$A$300,A374,Jornada!$B$6:$B$300,B374,Jornada!$N$6:$N$300,"OK")=1),F374,0),0)</f>
        <v>0</v>
      </c>
    </row>
    <row r="375">
      <c r="A375" s="9"/>
      <c r="B375" s="6"/>
      <c r="C375" s="10" t="str">
        <f>IF(B375="","",IFERROR(VLOOKUP(B375,Colaboradores!$A$6:$B$200,2,FALSE),""))</f>
        <v/>
      </c>
      <c r="D375" s="6"/>
      <c r="E375" s="6"/>
      <c r="F375" s="7"/>
      <c r="G375" s="10" t="str">
        <f>IF(D375="","",IFERROR(VLOOKUP(D375,Projetos!$B$6:$F$200,4,FALSE),"N/A"))</f>
        <v/>
      </c>
      <c r="H375" s="13" t="str">
        <f>IF(D375="","",IFERROR(VLOOKUP(D375,Projetos!$B$6:$F$200,5,FALSE),0))</f>
        <v/>
      </c>
      <c r="I375" s="13">
        <f t="shared" si="1"/>
        <v>0</v>
      </c>
      <c r="J375" s="14">
        <f>IFERROR(M375/SUMIFS(Jornada!$I$6:$I$300,Jornada!$A$6:$A$300,A375,Jornada!$B$6:$B$300,B375),0)</f>
        <v>0</v>
      </c>
      <c r="K375" s="10" t="str">
        <f>IF(AND(A375="",B375="",D375="",E375="",F375=""),"",IF(OR(A375="",B375="",D375="",F375=""),"INCOMPLETO",IFERROR(IF(OR(NOT(ISNUMBER(A375)),A375&lt;=0,A375&lt;&gt;INT(A375),COUNTIF(Colaboradores!$A$6:$A$200,B375)&lt;&gt;1,C375="",COUNTIF(Projetos!$B$6:$B$200,D375)&lt;&gt;1,NOT(ISNUMBER(F375)),F375&lt;0,NOT(ISNUMBER(H375)),H375&lt;0),"VERIFICAR",IF(COUNTIFS(Jornada!$A$6:$A$300,A375,Jornada!$B$6:$B$300,B375,Jornada!$N$6:$N$300,"OK")&lt;&gt;1,"SEM JORNADA",IF(SUMIFS($M$6:$M$400,$A$6:$A$400,A375,$B$6:$B$400,B375)&gt;SUMIFS(Jornada!$I$6:$I$300,Jornada!$A$6:$A$300,A375,Jornada!$B$6:$B$300,B375)+Configuracoes!$B$8,"EXCEDE JORNADA",IF(ABS(SUMIFS($M$6:$M$400,$A$6:$A$400,A375,$B$6:$B$400,B375)-SUMIFS(Jornada!$I$6:$I$300,Jornada!$A$6:$A$300,A375,Jornada!$B$6:$B$300,B375))&lt;=Configuracoes!$B$8,"OK","PARCIAL")))),"VERIFICAR")))</f>
        <v/>
      </c>
      <c r="L375" s="6"/>
      <c r="M375" s="15">
        <f>IFERROR(IF(AND(ISNUMBER(A375),A375&gt;0,A375=INT(A375),B375&lt;&gt;"",C375&lt;&gt;"",COUNTIF(Colaboradores!$A$6:$A$200,B375)=1,D375&lt;&gt;"",COUNTIF(Projetos!$B$6:$B$200,D375)=1,ISNUMBER(F375),F375&gt;=0,COUNTIFS(Jornada!$A$6:$A$300,A375,Jornada!$B$6:$B$300,B375,Jornada!$N$6:$N$300,"OK")=1),F375,0),0)</f>
        <v>0</v>
      </c>
    </row>
    <row r="376">
      <c r="A376" s="9"/>
      <c r="B376" s="6"/>
      <c r="C376" s="10" t="str">
        <f>IF(B376="","",IFERROR(VLOOKUP(B376,Colaboradores!$A$6:$B$200,2,FALSE),""))</f>
        <v/>
      </c>
      <c r="D376" s="6"/>
      <c r="E376" s="6"/>
      <c r="F376" s="7"/>
      <c r="G376" s="10" t="str">
        <f>IF(D376="","",IFERROR(VLOOKUP(D376,Projetos!$B$6:$F$200,4,FALSE),"N/A"))</f>
        <v/>
      </c>
      <c r="H376" s="13" t="str">
        <f>IF(D376="","",IFERROR(VLOOKUP(D376,Projetos!$B$6:$F$200,5,FALSE),0))</f>
        <v/>
      </c>
      <c r="I376" s="13">
        <f t="shared" si="1"/>
        <v>0</v>
      </c>
      <c r="J376" s="14">
        <f>IFERROR(M376/SUMIFS(Jornada!$I$6:$I$300,Jornada!$A$6:$A$300,A376,Jornada!$B$6:$B$300,B376),0)</f>
        <v>0</v>
      </c>
      <c r="K376" s="10" t="str">
        <f>IF(AND(A376="",B376="",D376="",E376="",F376=""),"",IF(OR(A376="",B376="",D376="",F376=""),"INCOMPLETO",IFERROR(IF(OR(NOT(ISNUMBER(A376)),A376&lt;=0,A376&lt;&gt;INT(A376),COUNTIF(Colaboradores!$A$6:$A$200,B376)&lt;&gt;1,C376="",COUNTIF(Projetos!$B$6:$B$200,D376)&lt;&gt;1,NOT(ISNUMBER(F376)),F376&lt;0,NOT(ISNUMBER(H376)),H376&lt;0),"VERIFICAR",IF(COUNTIFS(Jornada!$A$6:$A$300,A376,Jornada!$B$6:$B$300,B376,Jornada!$N$6:$N$300,"OK")&lt;&gt;1,"SEM JORNADA",IF(SUMIFS($M$6:$M$400,$A$6:$A$400,A376,$B$6:$B$400,B376)&gt;SUMIFS(Jornada!$I$6:$I$300,Jornada!$A$6:$A$300,A376,Jornada!$B$6:$B$300,B376)+Configuracoes!$B$8,"EXCEDE JORNADA",IF(ABS(SUMIFS($M$6:$M$400,$A$6:$A$400,A376,$B$6:$B$400,B376)-SUMIFS(Jornada!$I$6:$I$300,Jornada!$A$6:$A$300,A376,Jornada!$B$6:$B$300,B376))&lt;=Configuracoes!$B$8,"OK","PARCIAL")))),"VERIFICAR")))</f>
        <v/>
      </c>
      <c r="L376" s="6"/>
      <c r="M376" s="15">
        <f>IFERROR(IF(AND(ISNUMBER(A376),A376&gt;0,A376=INT(A376),B376&lt;&gt;"",C376&lt;&gt;"",COUNTIF(Colaboradores!$A$6:$A$200,B376)=1,D376&lt;&gt;"",COUNTIF(Projetos!$B$6:$B$200,D376)=1,ISNUMBER(F376),F376&gt;=0,COUNTIFS(Jornada!$A$6:$A$300,A376,Jornada!$B$6:$B$300,B376,Jornada!$N$6:$N$300,"OK")=1),F376,0),0)</f>
        <v>0</v>
      </c>
    </row>
    <row r="377">
      <c r="A377" s="9"/>
      <c r="B377" s="6"/>
      <c r="C377" s="10" t="str">
        <f>IF(B377="","",IFERROR(VLOOKUP(B377,Colaboradores!$A$6:$B$200,2,FALSE),""))</f>
        <v/>
      </c>
      <c r="D377" s="6"/>
      <c r="E377" s="6"/>
      <c r="F377" s="7"/>
      <c r="G377" s="10" t="str">
        <f>IF(D377="","",IFERROR(VLOOKUP(D377,Projetos!$B$6:$F$200,4,FALSE),"N/A"))</f>
        <v/>
      </c>
      <c r="H377" s="13" t="str">
        <f>IF(D377="","",IFERROR(VLOOKUP(D377,Projetos!$B$6:$F$200,5,FALSE),0))</f>
        <v/>
      </c>
      <c r="I377" s="13">
        <f t="shared" si="1"/>
        <v>0</v>
      </c>
      <c r="J377" s="14">
        <f>IFERROR(M377/SUMIFS(Jornada!$I$6:$I$300,Jornada!$A$6:$A$300,A377,Jornada!$B$6:$B$300,B377),0)</f>
        <v>0</v>
      </c>
      <c r="K377" s="10" t="str">
        <f>IF(AND(A377="",B377="",D377="",E377="",F377=""),"",IF(OR(A377="",B377="",D377="",F377=""),"INCOMPLETO",IFERROR(IF(OR(NOT(ISNUMBER(A377)),A377&lt;=0,A377&lt;&gt;INT(A377),COUNTIF(Colaboradores!$A$6:$A$200,B377)&lt;&gt;1,C377="",COUNTIF(Projetos!$B$6:$B$200,D377)&lt;&gt;1,NOT(ISNUMBER(F377)),F377&lt;0,NOT(ISNUMBER(H377)),H377&lt;0),"VERIFICAR",IF(COUNTIFS(Jornada!$A$6:$A$300,A377,Jornada!$B$6:$B$300,B377,Jornada!$N$6:$N$300,"OK")&lt;&gt;1,"SEM JORNADA",IF(SUMIFS($M$6:$M$400,$A$6:$A$400,A377,$B$6:$B$400,B377)&gt;SUMIFS(Jornada!$I$6:$I$300,Jornada!$A$6:$A$300,A377,Jornada!$B$6:$B$300,B377)+Configuracoes!$B$8,"EXCEDE JORNADA",IF(ABS(SUMIFS($M$6:$M$400,$A$6:$A$400,A377,$B$6:$B$400,B377)-SUMIFS(Jornada!$I$6:$I$300,Jornada!$A$6:$A$300,A377,Jornada!$B$6:$B$300,B377))&lt;=Configuracoes!$B$8,"OK","PARCIAL")))),"VERIFICAR")))</f>
        <v/>
      </c>
      <c r="L377" s="6"/>
      <c r="M377" s="15">
        <f>IFERROR(IF(AND(ISNUMBER(A377),A377&gt;0,A377=INT(A377),B377&lt;&gt;"",C377&lt;&gt;"",COUNTIF(Colaboradores!$A$6:$A$200,B377)=1,D377&lt;&gt;"",COUNTIF(Projetos!$B$6:$B$200,D377)=1,ISNUMBER(F377),F377&gt;=0,COUNTIFS(Jornada!$A$6:$A$300,A377,Jornada!$B$6:$B$300,B377,Jornada!$N$6:$N$300,"OK")=1),F377,0),0)</f>
        <v>0</v>
      </c>
    </row>
    <row r="378">
      <c r="A378" s="9"/>
      <c r="B378" s="6"/>
      <c r="C378" s="10" t="str">
        <f>IF(B378="","",IFERROR(VLOOKUP(B378,Colaboradores!$A$6:$B$200,2,FALSE),""))</f>
        <v/>
      </c>
      <c r="D378" s="6"/>
      <c r="E378" s="6"/>
      <c r="F378" s="7"/>
      <c r="G378" s="10" t="str">
        <f>IF(D378="","",IFERROR(VLOOKUP(D378,Projetos!$B$6:$F$200,4,FALSE),"N/A"))</f>
        <v/>
      </c>
      <c r="H378" s="13" t="str">
        <f>IF(D378="","",IFERROR(VLOOKUP(D378,Projetos!$B$6:$F$200,5,FALSE),0))</f>
        <v/>
      </c>
      <c r="I378" s="13">
        <f t="shared" si="1"/>
        <v>0</v>
      </c>
      <c r="J378" s="14">
        <f>IFERROR(M378/SUMIFS(Jornada!$I$6:$I$300,Jornada!$A$6:$A$300,A378,Jornada!$B$6:$B$300,B378),0)</f>
        <v>0</v>
      </c>
      <c r="K378" s="10" t="str">
        <f>IF(AND(A378="",B378="",D378="",E378="",F378=""),"",IF(OR(A378="",B378="",D378="",F378=""),"INCOMPLETO",IFERROR(IF(OR(NOT(ISNUMBER(A378)),A378&lt;=0,A378&lt;&gt;INT(A378),COUNTIF(Colaboradores!$A$6:$A$200,B378)&lt;&gt;1,C378="",COUNTIF(Projetos!$B$6:$B$200,D378)&lt;&gt;1,NOT(ISNUMBER(F378)),F378&lt;0,NOT(ISNUMBER(H378)),H378&lt;0),"VERIFICAR",IF(COUNTIFS(Jornada!$A$6:$A$300,A378,Jornada!$B$6:$B$300,B378,Jornada!$N$6:$N$300,"OK")&lt;&gt;1,"SEM JORNADA",IF(SUMIFS($M$6:$M$400,$A$6:$A$400,A378,$B$6:$B$400,B378)&gt;SUMIFS(Jornada!$I$6:$I$300,Jornada!$A$6:$A$300,A378,Jornada!$B$6:$B$300,B378)+Configuracoes!$B$8,"EXCEDE JORNADA",IF(ABS(SUMIFS($M$6:$M$400,$A$6:$A$400,A378,$B$6:$B$400,B378)-SUMIFS(Jornada!$I$6:$I$300,Jornada!$A$6:$A$300,A378,Jornada!$B$6:$B$300,B378))&lt;=Configuracoes!$B$8,"OK","PARCIAL")))),"VERIFICAR")))</f>
        <v/>
      </c>
      <c r="L378" s="6"/>
      <c r="M378" s="15">
        <f>IFERROR(IF(AND(ISNUMBER(A378),A378&gt;0,A378=INT(A378),B378&lt;&gt;"",C378&lt;&gt;"",COUNTIF(Colaboradores!$A$6:$A$200,B378)=1,D378&lt;&gt;"",COUNTIF(Projetos!$B$6:$B$200,D378)=1,ISNUMBER(F378),F378&gt;=0,COUNTIFS(Jornada!$A$6:$A$300,A378,Jornada!$B$6:$B$300,B378,Jornada!$N$6:$N$300,"OK")=1),F378,0),0)</f>
        <v>0</v>
      </c>
    </row>
    <row r="379">
      <c r="A379" s="9"/>
      <c r="B379" s="6"/>
      <c r="C379" s="10" t="str">
        <f>IF(B379="","",IFERROR(VLOOKUP(B379,Colaboradores!$A$6:$B$200,2,FALSE),""))</f>
        <v/>
      </c>
      <c r="D379" s="6"/>
      <c r="E379" s="6"/>
      <c r="F379" s="7"/>
      <c r="G379" s="10" t="str">
        <f>IF(D379="","",IFERROR(VLOOKUP(D379,Projetos!$B$6:$F$200,4,FALSE),"N/A"))</f>
        <v/>
      </c>
      <c r="H379" s="13" t="str">
        <f>IF(D379="","",IFERROR(VLOOKUP(D379,Projetos!$B$6:$F$200,5,FALSE),0))</f>
        <v/>
      </c>
      <c r="I379" s="13">
        <f t="shared" si="1"/>
        <v>0</v>
      </c>
      <c r="J379" s="14">
        <f>IFERROR(M379/SUMIFS(Jornada!$I$6:$I$300,Jornada!$A$6:$A$300,A379,Jornada!$B$6:$B$300,B379),0)</f>
        <v>0</v>
      </c>
      <c r="K379" s="10" t="str">
        <f>IF(AND(A379="",B379="",D379="",E379="",F379=""),"",IF(OR(A379="",B379="",D379="",F379=""),"INCOMPLETO",IFERROR(IF(OR(NOT(ISNUMBER(A379)),A379&lt;=0,A379&lt;&gt;INT(A379),COUNTIF(Colaboradores!$A$6:$A$200,B379)&lt;&gt;1,C379="",COUNTIF(Projetos!$B$6:$B$200,D379)&lt;&gt;1,NOT(ISNUMBER(F379)),F379&lt;0,NOT(ISNUMBER(H379)),H379&lt;0),"VERIFICAR",IF(COUNTIFS(Jornada!$A$6:$A$300,A379,Jornada!$B$6:$B$300,B379,Jornada!$N$6:$N$300,"OK")&lt;&gt;1,"SEM JORNADA",IF(SUMIFS($M$6:$M$400,$A$6:$A$400,A379,$B$6:$B$400,B379)&gt;SUMIFS(Jornada!$I$6:$I$300,Jornada!$A$6:$A$300,A379,Jornada!$B$6:$B$300,B379)+Configuracoes!$B$8,"EXCEDE JORNADA",IF(ABS(SUMIFS($M$6:$M$400,$A$6:$A$400,A379,$B$6:$B$400,B379)-SUMIFS(Jornada!$I$6:$I$300,Jornada!$A$6:$A$300,A379,Jornada!$B$6:$B$300,B379))&lt;=Configuracoes!$B$8,"OK","PARCIAL")))),"VERIFICAR")))</f>
        <v/>
      </c>
      <c r="L379" s="6"/>
      <c r="M379" s="15">
        <f>IFERROR(IF(AND(ISNUMBER(A379),A379&gt;0,A379=INT(A379),B379&lt;&gt;"",C379&lt;&gt;"",COUNTIF(Colaboradores!$A$6:$A$200,B379)=1,D379&lt;&gt;"",COUNTIF(Projetos!$B$6:$B$200,D379)=1,ISNUMBER(F379),F379&gt;=0,COUNTIFS(Jornada!$A$6:$A$300,A379,Jornada!$B$6:$B$300,B379,Jornada!$N$6:$N$300,"OK")=1),F379,0),0)</f>
        <v>0</v>
      </c>
    </row>
    <row r="380">
      <c r="A380" s="9"/>
      <c r="B380" s="6"/>
      <c r="C380" s="10" t="str">
        <f>IF(B380="","",IFERROR(VLOOKUP(B380,Colaboradores!$A$6:$B$200,2,FALSE),""))</f>
        <v/>
      </c>
      <c r="D380" s="6"/>
      <c r="E380" s="6"/>
      <c r="F380" s="7"/>
      <c r="G380" s="10" t="str">
        <f>IF(D380="","",IFERROR(VLOOKUP(D380,Projetos!$B$6:$F$200,4,FALSE),"N/A"))</f>
        <v/>
      </c>
      <c r="H380" s="13" t="str">
        <f>IF(D380="","",IFERROR(VLOOKUP(D380,Projetos!$B$6:$F$200,5,FALSE),0))</f>
        <v/>
      </c>
      <c r="I380" s="13">
        <f t="shared" si="1"/>
        <v>0</v>
      </c>
      <c r="J380" s="14">
        <f>IFERROR(M380/SUMIFS(Jornada!$I$6:$I$300,Jornada!$A$6:$A$300,A380,Jornada!$B$6:$B$300,B380),0)</f>
        <v>0</v>
      </c>
      <c r="K380" s="10" t="str">
        <f>IF(AND(A380="",B380="",D380="",E380="",F380=""),"",IF(OR(A380="",B380="",D380="",F380=""),"INCOMPLETO",IFERROR(IF(OR(NOT(ISNUMBER(A380)),A380&lt;=0,A380&lt;&gt;INT(A380),COUNTIF(Colaboradores!$A$6:$A$200,B380)&lt;&gt;1,C380="",COUNTIF(Projetos!$B$6:$B$200,D380)&lt;&gt;1,NOT(ISNUMBER(F380)),F380&lt;0,NOT(ISNUMBER(H380)),H380&lt;0),"VERIFICAR",IF(COUNTIFS(Jornada!$A$6:$A$300,A380,Jornada!$B$6:$B$300,B380,Jornada!$N$6:$N$300,"OK")&lt;&gt;1,"SEM JORNADA",IF(SUMIFS($M$6:$M$400,$A$6:$A$400,A380,$B$6:$B$400,B380)&gt;SUMIFS(Jornada!$I$6:$I$300,Jornada!$A$6:$A$300,A380,Jornada!$B$6:$B$300,B380)+Configuracoes!$B$8,"EXCEDE JORNADA",IF(ABS(SUMIFS($M$6:$M$400,$A$6:$A$400,A380,$B$6:$B$400,B380)-SUMIFS(Jornada!$I$6:$I$300,Jornada!$A$6:$A$300,A380,Jornada!$B$6:$B$300,B380))&lt;=Configuracoes!$B$8,"OK","PARCIAL")))),"VERIFICAR")))</f>
        <v/>
      </c>
      <c r="L380" s="6"/>
      <c r="M380" s="15">
        <f>IFERROR(IF(AND(ISNUMBER(A380),A380&gt;0,A380=INT(A380),B380&lt;&gt;"",C380&lt;&gt;"",COUNTIF(Colaboradores!$A$6:$A$200,B380)=1,D380&lt;&gt;"",COUNTIF(Projetos!$B$6:$B$200,D380)=1,ISNUMBER(F380),F380&gt;=0,COUNTIFS(Jornada!$A$6:$A$300,A380,Jornada!$B$6:$B$300,B380,Jornada!$N$6:$N$300,"OK")=1),F380,0),0)</f>
        <v>0</v>
      </c>
    </row>
    <row r="381">
      <c r="A381" s="9"/>
      <c r="B381" s="6"/>
      <c r="C381" s="10" t="str">
        <f>IF(B381="","",IFERROR(VLOOKUP(B381,Colaboradores!$A$6:$B$200,2,FALSE),""))</f>
        <v/>
      </c>
      <c r="D381" s="6"/>
      <c r="E381" s="6"/>
      <c r="F381" s="7"/>
      <c r="G381" s="10" t="str">
        <f>IF(D381="","",IFERROR(VLOOKUP(D381,Projetos!$B$6:$F$200,4,FALSE),"N/A"))</f>
        <v/>
      </c>
      <c r="H381" s="13" t="str">
        <f>IF(D381="","",IFERROR(VLOOKUP(D381,Projetos!$B$6:$F$200,5,FALSE),0))</f>
        <v/>
      </c>
      <c r="I381" s="13">
        <f t="shared" si="1"/>
        <v>0</v>
      </c>
      <c r="J381" s="14">
        <f>IFERROR(M381/SUMIFS(Jornada!$I$6:$I$300,Jornada!$A$6:$A$300,A381,Jornada!$B$6:$B$300,B381),0)</f>
        <v>0</v>
      </c>
      <c r="K381" s="10" t="str">
        <f>IF(AND(A381="",B381="",D381="",E381="",F381=""),"",IF(OR(A381="",B381="",D381="",F381=""),"INCOMPLETO",IFERROR(IF(OR(NOT(ISNUMBER(A381)),A381&lt;=0,A381&lt;&gt;INT(A381),COUNTIF(Colaboradores!$A$6:$A$200,B381)&lt;&gt;1,C381="",COUNTIF(Projetos!$B$6:$B$200,D381)&lt;&gt;1,NOT(ISNUMBER(F381)),F381&lt;0,NOT(ISNUMBER(H381)),H381&lt;0),"VERIFICAR",IF(COUNTIFS(Jornada!$A$6:$A$300,A381,Jornada!$B$6:$B$300,B381,Jornada!$N$6:$N$300,"OK")&lt;&gt;1,"SEM JORNADA",IF(SUMIFS($M$6:$M$400,$A$6:$A$400,A381,$B$6:$B$400,B381)&gt;SUMIFS(Jornada!$I$6:$I$300,Jornada!$A$6:$A$300,A381,Jornada!$B$6:$B$300,B381)+Configuracoes!$B$8,"EXCEDE JORNADA",IF(ABS(SUMIFS($M$6:$M$400,$A$6:$A$400,A381,$B$6:$B$400,B381)-SUMIFS(Jornada!$I$6:$I$300,Jornada!$A$6:$A$300,A381,Jornada!$B$6:$B$300,B381))&lt;=Configuracoes!$B$8,"OK","PARCIAL")))),"VERIFICAR")))</f>
        <v/>
      </c>
      <c r="L381" s="6"/>
      <c r="M381" s="15">
        <f>IFERROR(IF(AND(ISNUMBER(A381),A381&gt;0,A381=INT(A381),B381&lt;&gt;"",C381&lt;&gt;"",COUNTIF(Colaboradores!$A$6:$A$200,B381)=1,D381&lt;&gt;"",COUNTIF(Projetos!$B$6:$B$200,D381)=1,ISNUMBER(F381),F381&gt;=0,COUNTIFS(Jornada!$A$6:$A$300,A381,Jornada!$B$6:$B$300,B381,Jornada!$N$6:$N$300,"OK")=1),F381,0),0)</f>
        <v>0</v>
      </c>
    </row>
    <row r="382">
      <c r="A382" s="9"/>
      <c r="B382" s="6"/>
      <c r="C382" s="10" t="str">
        <f>IF(B382="","",IFERROR(VLOOKUP(B382,Colaboradores!$A$6:$B$200,2,FALSE),""))</f>
        <v/>
      </c>
      <c r="D382" s="6"/>
      <c r="E382" s="6"/>
      <c r="F382" s="7"/>
      <c r="G382" s="10" t="str">
        <f>IF(D382="","",IFERROR(VLOOKUP(D382,Projetos!$B$6:$F$200,4,FALSE),"N/A"))</f>
        <v/>
      </c>
      <c r="H382" s="13" t="str">
        <f>IF(D382="","",IFERROR(VLOOKUP(D382,Projetos!$B$6:$F$200,5,FALSE),0))</f>
        <v/>
      </c>
      <c r="I382" s="13">
        <f t="shared" si="1"/>
        <v>0</v>
      </c>
      <c r="J382" s="14">
        <f>IFERROR(M382/SUMIFS(Jornada!$I$6:$I$300,Jornada!$A$6:$A$300,A382,Jornada!$B$6:$B$300,B382),0)</f>
        <v>0</v>
      </c>
      <c r="K382" s="10" t="str">
        <f>IF(AND(A382="",B382="",D382="",E382="",F382=""),"",IF(OR(A382="",B382="",D382="",F382=""),"INCOMPLETO",IFERROR(IF(OR(NOT(ISNUMBER(A382)),A382&lt;=0,A382&lt;&gt;INT(A382),COUNTIF(Colaboradores!$A$6:$A$200,B382)&lt;&gt;1,C382="",COUNTIF(Projetos!$B$6:$B$200,D382)&lt;&gt;1,NOT(ISNUMBER(F382)),F382&lt;0,NOT(ISNUMBER(H382)),H382&lt;0),"VERIFICAR",IF(COUNTIFS(Jornada!$A$6:$A$300,A382,Jornada!$B$6:$B$300,B382,Jornada!$N$6:$N$300,"OK")&lt;&gt;1,"SEM JORNADA",IF(SUMIFS($M$6:$M$400,$A$6:$A$400,A382,$B$6:$B$400,B382)&gt;SUMIFS(Jornada!$I$6:$I$300,Jornada!$A$6:$A$300,A382,Jornada!$B$6:$B$300,B382)+Configuracoes!$B$8,"EXCEDE JORNADA",IF(ABS(SUMIFS($M$6:$M$400,$A$6:$A$400,A382,$B$6:$B$400,B382)-SUMIFS(Jornada!$I$6:$I$300,Jornada!$A$6:$A$300,A382,Jornada!$B$6:$B$300,B382))&lt;=Configuracoes!$B$8,"OK","PARCIAL")))),"VERIFICAR")))</f>
        <v/>
      </c>
      <c r="L382" s="6"/>
      <c r="M382" s="15">
        <f>IFERROR(IF(AND(ISNUMBER(A382),A382&gt;0,A382=INT(A382),B382&lt;&gt;"",C382&lt;&gt;"",COUNTIF(Colaboradores!$A$6:$A$200,B382)=1,D382&lt;&gt;"",COUNTIF(Projetos!$B$6:$B$200,D382)=1,ISNUMBER(F382),F382&gt;=0,COUNTIFS(Jornada!$A$6:$A$300,A382,Jornada!$B$6:$B$300,B382,Jornada!$N$6:$N$300,"OK")=1),F382,0),0)</f>
        <v>0</v>
      </c>
    </row>
    <row r="383">
      <c r="A383" s="9"/>
      <c r="B383" s="6"/>
      <c r="C383" s="10" t="str">
        <f>IF(B383="","",IFERROR(VLOOKUP(B383,Colaboradores!$A$6:$B$200,2,FALSE),""))</f>
        <v/>
      </c>
      <c r="D383" s="6"/>
      <c r="E383" s="6"/>
      <c r="F383" s="7"/>
      <c r="G383" s="10" t="str">
        <f>IF(D383="","",IFERROR(VLOOKUP(D383,Projetos!$B$6:$F$200,4,FALSE),"N/A"))</f>
        <v/>
      </c>
      <c r="H383" s="13" t="str">
        <f>IF(D383="","",IFERROR(VLOOKUP(D383,Projetos!$B$6:$F$200,5,FALSE),0))</f>
        <v/>
      </c>
      <c r="I383" s="13">
        <f t="shared" si="1"/>
        <v>0</v>
      </c>
      <c r="J383" s="14">
        <f>IFERROR(M383/SUMIFS(Jornada!$I$6:$I$300,Jornada!$A$6:$A$300,A383,Jornada!$B$6:$B$300,B383),0)</f>
        <v>0</v>
      </c>
      <c r="K383" s="10" t="str">
        <f>IF(AND(A383="",B383="",D383="",E383="",F383=""),"",IF(OR(A383="",B383="",D383="",F383=""),"INCOMPLETO",IFERROR(IF(OR(NOT(ISNUMBER(A383)),A383&lt;=0,A383&lt;&gt;INT(A383),COUNTIF(Colaboradores!$A$6:$A$200,B383)&lt;&gt;1,C383="",COUNTIF(Projetos!$B$6:$B$200,D383)&lt;&gt;1,NOT(ISNUMBER(F383)),F383&lt;0,NOT(ISNUMBER(H383)),H383&lt;0),"VERIFICAR",IF(COUNTIFS(Jornada!$A$6:$A$300,A383,Jornada!$B$6:$B$300,B383,Jornada!$N$6:$N$300,"OK")&lt;&gt;1,"SEM JORNADA",IF(SUMIFS($M$6:$M$400,$A$6:$A$400,A383,$B$6:$B$400,B383)&gt;SUMIFS(Jornada!$I$6:$I$300,Jornada!$A$6:$A$300,A383,Jornada!$B$6:$B$300,B383)+Configuracoes!$B$8,"EXCEDE JORNADA",IF(ABS(SUMIFS($M$6:$M$400,$A$6:$A$400,A383,$B$6:$B$400,B383)-SUMIFS(Jornada!$I$6:$I$300,Jornada!$A$6:$A$300,A383,Jornada!$B$6:$B$300,B383))&lt;=Configuracoes!$B$8,"OK","PARCIAL")))),"VERIFICAR")))</f>
        <v/>
      </c>
      <c r="L383" s="6"/>
      <c r="M383" s="15">
        <f>IFERROR(IF(AND(ISNUMBER(A383),A383&gt;0,A383=INT(A383),B383&lt;&gt;"",C383&lt;&gt;"",COUNTIF(Colaboradores!$A$6:$A$200,B383)=1,D383&lt;&gt;"",COUNTIF(Projetos!$B$6:$B$200,D383)=1,ISNUMBER(F383),F383&gt;=0,COUNTIFS(Jornada!$A$6:$A$300,A383,Jornada!$B$6:$B$300,B383,Jornada!$N$6:$N$300,"OK")=1),F383,0),0)</f>
        <v>0</v>
      </c>
    </row>
    <row r="384">
      <c r="A384" s="9"/>
      <c r="B384" s="6"/>
      <c r="C384" s="10" t="str">
        <f>IF(B384="","",IFERROR(VLOOKUP(B384,Colaboradores!$A$6:$B$200,2,FALSE),""))</f>
        <v/>
      </c>
      <c r="D384" s="6"/>
      <c r="E384" s="6"/>
      <c r="F384" s="7"/>
      <c r="G384" s="10" t="str">
        <f>IF(D384="","",IFERROR(VLOOKUP(D384,Projetos!$B$6:$F$200,4,FALSE),"N/A"))</f>
        <v/>
      </c>
      <c r="H384" s="13" t="str">
        <f>IF(D384="","",IFERROR(VLOOKUP(D384,Projetos!$B$6:$F$200,5,FALSE),0))</f>
        <v/>
      </c>
      <c r="I384" s="13">
        <f t="shared" si="1"/>
        <v>0</v>
      </c>
      <c r="J384" s="14">
        <f>IFERROR(M384/SUMIFS(Jornada!$I$6:$I$300,Jornada!$A$6:$A$300,A384,Jornada!$B$6:$B$300,B384),0)</f>
        <v>0</v>
      </c>
      <c r="K384" s="10" t="str">
        <f>IF(AND(A384="",B384="",D384="",E384="",F384=""),"",IF(OR(A384="",B384="",D384="",F384=""),"INCOMPLETO",IFERROR(IF(OR(NOT(ISNUMBER(A384)),A384&lt;=0,A384&lt;&gt;INT(A384),COUNTIF(Colaboradores!$A$6:$A$200,B384)&lt;&gt;1,C384="",COUNTIF(Projetos!$B$6:$B$200,D384)&lt;&gt;1,NOT(ISNUMBER(F384)),F384&lt;0,NOT(ISNUMBER(H384)),H384&lt;0),"VERIFICAR",IF(COUNTIFS(Jornada!$A$6:$A$300,A384,Jornada!$B$6:$B$300,B384,Jornada!$N$6:$N$300,"OK")&lt;&gt;1,"SEM JORNADA",IF(SUMIFS($M$6:$M$400,$A$6:$A$400,A384,$B$6:$B$400,B384)&gt;SUMIFS(Jornada!$I$6:$I$300,Jornada!$A$6:$A$300,A384,Jornada!$B$6:$B$300,B384)+Configuracoes!$B$8,"EXCEDE JORNADA",IF(ABS(SUMIFS($M$6:$M$400,$A$6:$A$400,A384,$B$6:$B$400,B384)-SUMIFS(Jornada!$I$6:$I$300,Jornada!$A$6:$A$300,A384,Jornada!$B$6:$B$300,B384))&lt;=Configuracoes!$B$8,"OK","PARCIAL")))),"VERIFICAR")))</f>
        <v/>
      </c>
      <c r="L384" s="6"/>
      <c r="M384" s="15">
        <f>IFERROR(IF(AND(ISNUMBER(A384),A384&gt;0,A384=INT(A384),B384&lt;&gt;"",C384&lt;&gt;"",COUNTIF(Colaboradores!$A$6:$A$200,B384)=1,D384&lt;&gt;"",COUNTIF(Projetos!$B$6:$B$200,D384)=1,ISNUMBER(F384),F384&gt;=0,COUNTIFS(Jornada!$A$6:$A$300,A384,Jornada!$B$6:$B$300,B384,Jornada!$N$6:$N$300,"OK")=1),F384,0),0)</f>
        <v>0</v>
      </c>
    </row>
    <row r="385">
      <c r="A385" s="9"/>
      <c r="B385" s="6"/>
      <c r="C385" s="10" t="str">
        <f>IF(B385="","",IFERROR(VLOOKUP(B385,Colaboradores!$A$6:$B$200,2,FALSE),""))</f>
        <v/>
      </c>
      <c r="D385" s="6"/>
      <c r="E385" s="6"/>
      <c r="F385" s="7"/>
      <c r="G385" s="10" t="str">
        <f>IF(D385="","",IFERROR(VLOOKUP(D385,Projetos!$B$6:$F$200,4,FALSE),"N/A"))</f>
        <v/>
      </c>
      <c r="H385" s="13" t="str">
        <f>IF(D385="","",IFERROR(VLOOKUP(D385,Projetos!$B$6:$F$200,5,FALSE),0))</f>
        <v/>
      </c>
      <c r="I385" s="13">
        <f t="shared" si="1"/>
        <v>0</v>
      </c>
      <c r="J385" s="14">
        <f>IFERROR(M385/SUMIFS(Jornada!$I$6:$I$300,Jornada!$A$6:$A$300,A385,Jornada!$B$6:$B$300,B385),0)</f>
        <v>0</v>
      </c>
      <c r="K385" s="10" t="str">
        <f>IF(AND(A385="",B385="",D385="",E385="",F385=""),"",IF(OR(A385="",B385="",D385="",F385=""),"INCOMPLETO",IFERROR(IF(OR(NOT(ISNUMBER(A385)),A385&lt;=0,A385&lt;&gt;INT(A385),COUNTIF(Colaboradores!$A$6:$A$200,B385)&lt;&gt;1,C385="",COUNTIF(Projetos!$B$6:$B$200,D385)&lt;&gt;1,NOT(ISNUMBER(F385)),F385&lt;0,NOT(ISNUMBER(H385)),H385&lt;0),"VERIFICAR",IF(COUNTIFS(Jornada!$A$6:$A$300,A385,Jornada!$B$6:$B$300,B385,Jornada!$N$6:$N$300,"OK")&lt;&gt;1,"SEM JORNADA",IF(SUMIFS($M$6:$M$400,$A$6:$A$400,A385,$B$6:$B$400,B385)&gt;SUMIFS(Jornada!$I$6:$I$300,Jornada!$A$6:$A$300,A385,Jornada!$B$6:$B$300,B385)+Configuracoes!$B$8,"EXCEDE JORNADA",IF(ABS(SUMIFS($M$6:$M$400,$A$6:$A$400,A385,$B$6:$B$400,B385)-SUMIFS(Jornada!$I$6:$I$300,Jornada!$A$6:$A$300,A385,Jornada!$B$6:$B$300,B385))&lt;=Configuracoes!$B$8,"OK","PARCIAL")))),"VERIFICAR")))</f>
        <v/>
      </c>
      <c r="L385" s="6"/>
      <c r="M385" s="15">
        <f>IFERROR(IF(AND(ISNUMBER(A385),A385&gt;0,A385=INT(A385),B385&lt;&gt;"",C385&lt;&gt;"",COUNTIF(Colaboradores!$A$6:$A$200,B385)=1,D385&lt;&gt;"",COUNTIF(Projetos!$B$6:$B$200,D385)=1,ISNUMBER(F385),F385&gt;=0,COUNTIFS(Jornada!$A$6:$A$300,A385,Jornada!$B$6:$B$300,B385,Jornada!$N$6:$N$300,"OK")=1),F385,0),0)</f>
        <v>0</v>
      </c>
    </row>
    <row r="386">
      <c r="A386" s="9"/>
      <c r="B386" s="6"/>
      <c r="C386" s="10" t="str">
        <f>IF(B386="","",IFERROR(VLOOKUP(B386,Colaboradores!$A$6:$B$200,2,FALSE),""))</f>
        <v/>
      </c>
      <c r="D386" s="6"/>
      <c r="E386" s="6"/>
      <c r="F386" s="7"/>
      <c r="G386" s="10" t="str">
        <f>IF(D386="","",IFERROR(VLOOKUP(D386,Projetos!$B$6:$F$200,4,FALSE),"N/A"))</f>
        <v/>
      </c>
      <c r="H386" s="13" t="str">
        <f>IF(D386="","",IFERROR(VLOOKUP(D386,Projetos!$B$6:$F$200,5,FALSE),0))</f>
        <v/>
      </c>
      <c r="I386" s="13">
        <f t="shared" si="1"/>
        <v>0</v>
      </c>
      <c r="J386" s="14">
        <f>IFERROR(M386/SUMIFS(Jornada!$I$6:$I$300,Jornada!$A$6:$A$300,A386,Jornada!$B$6:$B$300,B386),0)</f>
        <v>0</v>
      </c>
      <c r="K386" s="10" t="str">
        <f>IF(AND(A386="",B386="",D386="",E386="",F386=""),"",IF(OR(A386="",B386="",D386="",F386=""),"INCOMPLETO",IFERROR(IF(OR(NOT(ISNUMBER(A386)),A386&lt;=0,A386&lt;&gt;INT(A386),COUNTIF(Colaboradores!$A$6:$A$200,B386)&lt;&gt;1,C386="",COUNTIF(Projetos!$B$6:$B$200,D386)&lt;&gt;1,NOT(ISNUMBER(F386)),F386&lt;0,NOT(ISNUMBER(H386)),H386&lt;0),"VERIFICAR",IF(COUNTIFS(Jornada!$A$6:$A$300,A386,Jornada!$B$6:$B$300,B386,Jornada!$N$6:$N$300,"OK")&lt;&gt;1,"SEM JORNADA",IF(SUMIFS($M$6:$M$400,$A$6:$A$400,A386,$B$6:$B$400,B386)&gt;SUMIFS(Jornada!$I$6:$I$300,Jornada!$A$6:$A$300,A386,Jornada!$B$6:$B$300,B386)+Configuracoes!$B$8,"EXCEDE JORNADA",IF(ABS(SUMIFS($M$6:$M$400,$A$6:$A$400,A386,$B$6:$B$400,B386)-SUMIFS(Jornada!$I$6:$I$300,Jornada!$A$6:$A$300,A386,Jornada!$B$6:$B$300,B386))&lt;=Configuracoes!$B$8,"OK","PARCIAL")))),"VERIFICAR")))</f>
        <v/>
      </c>
      <c r="L386" s="6"/>
      <c r="M386" s="15">
        <f>IFERROR(IF(AND(ISNUMBER(A386),A386&gt;0,A386=INT(A386),B386&lt;&gt;"",C386&lt;&gt;"",COUNTIF(Colaboradores!$A$6:$A$200,B386)=1,D386&lt;&gt;"",COUNTIF(Projetos!$B$6:$B$200,D386)=1,ISNUMBER(F386),F386&gt;=0,COUNTIFS(Jornada!$A$6:$A$300,A386,Jornada!$B$6:$B$300,B386,Jornada!$N$6:$N$300,"OK")=1),F386,0),0)</f>
        <v>0</v>
      </c>
    </row>
    <row r="387">
      <c r="A387" s="9"/>
      <c r="B387" s="6"/>
      <c r="C387" s="10" t="str">
        <f>IF(B387="","",IFERROR(VLOOKUP(B387,Colaboradores!$A$6:$B$200,2,FALSE),""))</f>
        <v/>
      </c>
      <c r="D387" s="6"/>
      <c r="E387" s="6"/>
      <c r="F387" s="7"/>
      <c r="G387" s="10" t="str">
        <f>IF(D387="","",IFERROR(VLOOKUP(D387,Projetos!$B$6:$F$200,4,FALSE),"N/A"))</f>
        <v/>
      </c>
      <c r="H387" s="13" t="str">
        <f>IF(D387="","",IFERROR(VLOOKUP(D387,Projetos!$B$6:$F$200,5,FALSE),0))</f>
        <v/>
      </c>
      <c r="I387" s="13">
        <f t="shared" si="1"/>
        <v>0</v>
      </c>
      <c r="J387" s="14">
        <f>IFERROR(M387/SUMIFS(Jornada!$I$6:$I$300,Jornada!$A$6:$A$300,A387,Jornada!$B$6:$B$300,B387),0)</f>
        <v>0</v>
      </c>
      <c r="K387" s="10" t="str">
        <f>IF(AND(A387="",B387="",D387="",E387="",F387=""),"",IF(OR(A387="",B387="",D387="",F387=""),"INCOMPLETO",IFERROR(IF(OR(NOT(ISNUMBER(A387)),A387&lt;=0,A387&lt;&gt;INT(A387),COUNTIF(Colaboradores!$A$6:$A$200,B387)&lt;&gt;1,C387="",COUNTIF(Projetos!$B$6:$B$200,D387)&lt;&gt;1,NOT(ISNUMBER(F387)),F387&lt;0,NOT(ISNUMBER(H387)),H387&lt;0),"VERIFICAR",IF(COUNTIFS(Jornada!$A$6:$A$300,A387,Jornada!$B$6:$B$300,B387,Jornada!$N$6:$N$300,"OK")&lt;&gt;1,"SEM JORNADA",IF(SUMIFS($M$6:$M$400,$A$6:$A$400,A387,$B$6:$B$400,B387)&gt;SUMIFS(Jornada!$I$6:$I$300,Jornada!$A$6:$A$300,A387,Jornada!$B$6:$B$300,B387)+Configuracoes!$B$8,"EXCEDE JORNADA",IF(ABS(SUMIFS($M$6:$M$400,$A$6:$A$400,A387,$B$6:$B$400,B387)-SUMIFS(Jornada!$I$6:$I$300,Jornada!$A$6:$A$300,A387,Jornada!$B$6:$B$300,B387))&lt;=Configuracoes!$B$8,"OK","PARCIAL")))),"VERIFICAR")))</f>
        <v/>
      </c>
      <c r="L387" s="6"/>
      <c r="M387" s="15">
        <f>IFERROR(IF(AND(ISNUMBER(A387),A387&gt;0,A387=INT(A387),B387&lt;&gt;"",C387&lt;&gt;"",COUNTIF(Colaboradores!$A$6:$A$200,B387)=1,D387&lt;&gt;"",COUNTIF(Projetos!$B$6:$B$200,D387)=1,ISNUMBER(F387),F387&gt;=0,COUNTIFS(Jornada!$A$6:$A$300,A387,Jornada!$B$6:$B$300,B387,Jornada!$N$6:$N$300,"OK")=1),F387,0),0)</f>
        <v>0</v>
      </c>
    </row>
    <row r="388">
      <c r="A388" s="9"/>
      <c r="B388" s="6"/>
      <c r="C388" s="10" t="str">
        <f>IF(B388="","",IFERROR(VLOOKUP(B388,Colaboradores!$A$6:$B$200,2,FALSE),""))</f>
        <v/>
      </c>
      <c r="D388" s="6"/>
      <c r="E388" s="6"/>
      <c r="F388" s="7"/>
      <c r="G388" s="10" t="str">
        <f>IF(D388="","",IFERROR(VLOOKUP(D388,Projetos!$B$6:$F$200,4,FALSE),"N/A"))</f>
        <v/>
      </c>
      <c r="H388" s="13" t="str">
        <f>IF(D388="","",IFERROR(VLOOKUP(D388,Projetos!$B$6:$F$200,5,FALSE),0))</f>
        <v/>
      </c>
      <c r="I388" s="13">
        <f t="shared" si="1"/>
        <v>0</v>
      </c>
      <c r="J388" s="14">
        <f>IFERROR(M388/SUMIFS(Jornada!$I$6:$I$300,Jornada!$A$6:$A$300,A388,Jornada!$B$6:$B$300,B388),0)</f>
        <v>0</v>
      </c>
      <c r="K388" s="10" t="str">
        <f>IF(AND(A388="",B388="",D388="",E388="",F388=""),"",IF(OR(A388="",B388="",D388="",F388=""),"INCOMPLETO",IFERROR(IF(OR(NOT(ISNUMBER(A388)),A388&lt;=0,A388&lt;&gt;INT(A388),COUNTIF(Colaboradores!$A$6:$A$200,B388)&lt;&gt;1,C388="",COUNTIF(Projetos!$B$6:$B$200,D388)&lt;&gt;1,NOT(ISNUMBER(F388)),F388&lt;0,NOT(ISNUMBER(H388)),H388&lt;0),"VERIFICAR",IF(COUNTIFS(Jornada!$A$6:$A$300,A388,Jornada!$B$6:$B$300,B388,Jornada!$N$6:$N$300,"OK")&lt;&gt;1,"SEM JORNADA",IF(SUMIFS($M$6:$M$400,$A$6:$A$400,A388,$B$6:$B$400,B388)&gt;SUMIFS(Jornada!$I$6:$I$300,Jornada!$A$6:$A$300,A388,Jornada!$B$6:$B$300,B388)+Configuracoes!$B$8,"EXCEDE JORNADA",IF(ABS(SUMIFS($M$6:$M$400,$A$6:$A$400,A388,$B$6:$B$400,B388)-SUMIFS(Jornada!$I$6:$I$300,Jornada!$A$6:$A$300,A388,Jornada!$B$6:$B$300,B388))&lt;=Configuracoes!$B$8,"OK","PARCIAL")))),"VERIFICAR")))</f>
        <v/>
      </c>
      <c r="L388" s="6"/>
      <c r="M388" s="15">
        <f>IFERROR(IF(AND(ISNUMBER(A388),A388&gt;0,A388=INT(A388),B388&lt;&gt;"",C388&lt;&gt;"",COUNTIF(Colaboradores!$A$6:$A$200,B388)=1,D388&lt;&gt;"",COUNTIF(Projetos!$B$6:$B$200,D388)=1,ISNUMBER(F388),F388&gt;=0,COUNTIFS(Jornada!$A$6:$A$300,A388,Jornada!$B$6:$B$300,B388,Jornada!$N$6:$N$300,"OK")=1),F388,0),0)</f>
        <v>0</v>
      </c>
    </row>
    <row r="389">
      <c r="A389" s="9"/>
      <c r="B389" s="6"/>
      <c r="C389" s="10" t="str">
        <f>IF(B389="","",IFERROR(VLOOKUP(B389,Colaboradores!$A$6:$B$200,2,FALSE),""))</f>
        <v/>
      </c>
      <c r="D389" s="6"/>
      <c r="E389" s="6"/>
      <c r="F389" s="7"/>
      <c r="G389" s="10" t="str">
        <f>IF(D389="","",IFERROR(VLOOKUP(D389,Projetos!$B$6:$F$200,4,FALSE),"N/A"))</f>
        <v/>
      </c>
      <c r="H389" s="13" t="str">
        <f>IF(D389="","",IFERROR(VLOOKUP(D389,Projetos!$B$6:$F$200,5,FALSE),0))</f>
        <v/>
      </c>
      <c r="I389" s="13">
        <f t="shared" si="1"/>
        <v>0</v>
      </c>
      <c r="J389" s="14">
        <f>IFERROR(M389/SUMIFS(Jornada!$I$6:$I$300,Jornada!$A$6:$A$300,A389,Jornada!$B$6:$B$300,B389),0)</f>
        <v>0</v>
      </c>
      <c r="K389" s="10" t="str">
        <f>IF(AND(A389="",B389="",D389="",E389="",F389=""),"",IF(OR(A389="",B389="",D389="",F389=""),"INCOMPLETO",IFERROR(IF(OR(NOT(ISNUMBER(A389)),A389&lt;=0,A389&lt;&gt;INT(A389),COUNTIF(Colaboradores!$A$6:$A$200,B389)&lt;&gt;1,C389="",COUNTIF(Projetos!$B$6:$B$200,D389)&lt;&gt;1,NOT(ISNUMBER(F389)),F389&lt;0,NOT(ISNUMBER(H389)),H389&lt;0),"VERIFICAR",IF(COUNTIFS(Jornada!$A$6:$A$300,A389,Jornada!$B$6:$B$300,B389,Jornada!$N$6:$N$300,"OK")&lt;&gt;1,"SEM JORNADA",IF(SUMIFS($M$6:$M$400,$A$6:$A$400,A389,$B$6:$B$400,B389)&gt;SUMIFS(Jornada!$I$6:$I$300,Jornada!$A$6:$A$300,A389,Jornada!$B$6:$B$300,B389)+Configuracoes!$B$8,"EXCEDE JORNADA",IF(ABS(SUMIFS($M$6:$M$400,$A$6:$A$400,A389,$B$6:$B$400,B389)-SUMIFS(Jornada!$I$6:$I$300,Jornada!$A$6:$A$300,A389,Jornada!$B$6:$B$300,B389))&lt;=Configuracoes!$B$8,"OK","PARCIAL")))),"VERIFICAR")))</f>
        <v/>
      </c>
      <c r="L389" s="6"/>
      <c r="M389" s="15">
        <f>IFERROR(IF(AND(ISNUMBER(A389),A389&gt;0,A389=INT(A389),B389&lt;&gt;"",C389&lt;&gt;"",COUNTIF(Colaboradores!$A$6:$A$200,B389)=1,D389&lt;&gt;"",COUNTIF(Projetos!$B$6:$B$200,D389)=1,ISNUMBER(F389),F389&gt;=0,COUNTIFS(Jornada!$A$6:$A$300,A389,Jornada!$B$6:$B$300,B389,Jornada!$N$6:$N$300,"OK")=1),F389,0),0)</f>
        <v>0</v>
      </c>
    </row>
    <row r="390">
      <c r="A390" s="9"/>
      <c r="B390" s="6"/>
      <c r="C390" s="10" t="str">
        <f>IF(B390="","",IFERROR(VLOOKUP(B390,Colaboradores!$A$6:$B$200,2,FALSE),""))</f>
        <v/>
      </c>
      <c r="D390" s="6"/>
      <c r="E390" s="6"/>
      <c r="F390" s="7"/>
      <c r="G390" s="10" t="str">
        <f>IF(D390="","",IFERROR(VLOOKUP(D390,Projetos!$B$6:$F$200,4,FALSE),"N/A"))</f>
        <v/>
      </c>
      <c r="H390" s="13" t="str">
        <f>IF(D390="","",IFERROR(VLOOKUP(D390,Projetos!$B$6:$F$200,5,FALSE),0))</f>
        <v/>
      </c>
      <c r="I390" s="13">
        <f t="shared" si="1"/>
        <v>0</v>
      </c>
      <c r="J390" s="14">
        <f>IFERROR(M390/SUMIFS(Jornada!$I$6:$I$300,Jornada!$A$6:$A$300,A390,Jornada!$B$6:$B$300,B390),0)</f>
        <v>0</v>
      </c>
      <c r="K390" s="10" t="str">
        <f>IF(AND(A390="",B390="",D390="",E390="",F390=""),"",IF(OR(A390="",B390="",D390="",F390=""),"INCOMPLETO",IFERROR(IF(OR(NOT(ISNUMBER(A390)),A390&lt;=0,A390&lt;&gt;INT(A390),COUNTIF(Colaboradores!$A$6:$A$200,B390)&lt;&gt;1,C390="",COUNTIF(Projetos!$B$6:$B$200,D390)&lt;&gt;1,NOT(ISNUMBER(F390)),F390&lt;0,NOT(ISNUMBER(H390)),H390&lt;0),"VERIFICAR",IF(COUNTIFS(Jornada!$A$6:$A$300,A390,Jornada!$B$6:$B$300,B390,Jornada!$N$6:$N$300,"OK")&lt;&gt;1,"SEM JORNADA",IF(SUMIFS($M$6:$M$400,$A$6:$A$400,A390,$B$6:$B$400,B390)&gt;SUMIFS(Jornada!$I$6:$I$300,Jornada!$A$6:$A$300,A390,Jornada!$B$6:$B$300,B390)+Configuracoes!$B$8,"EXCEDE JORNADA",IF(ABS(SUMIFS($M$6:$M$400,$A$6:$A$400,A390,$B$6:$B$400,B390)-SUMIFS(Jornada!$I$6:$I$300,Jornada!$A$6:$A$300,A390,Jornada!$B$6:$B$300,B390))&lt;=Configuracoes!$B$8,"OK","PARCIAL")))),"VERIFICAR")))</f>
        <v/>
      </c>
      <c r="L390" s="6"/>
      <c r="M390" s="15">
        <f>IFERROR(IF(AND(ISNUMBER(A390),A390&gt;0,A390=INT(A390),B390&lt;&gt;"",C390&lt;&gt;"",COUNTIF(Colaboradores!$A$6:$A$200,B390)=1,D390&lt;&gt;"",COUNTIF(Projetos!$B$6:$B$200,D390)=1,ISNUMBER(F390),F390&gt;=0,COUNTIFS(Jornada!$A$6:$A$300,A390,Jornada!$B$6:$B$300,B390,Jornada!$N$6:$N$300,"OK")=1),F390,0),0)</f>
        <v>0</v>
      </c>
    </row>
    <row r="391">
      <c r="A391" s="9"/>
      <c r="B391" s="6"/>
      <c r="C391" s="10" t="str">
        <f>IF(B391="","",IFERROR(VLOOKUP(B391,Colaboradores!$A$6:$B$200,2,FALSE),""))</f>
        <v/>
      </c>
      <c r="D391" s="6"/>
      <c r="E391" s="6"/>
      <c r="F391" s="7"/>
      <c r="G391" s="10" t="str">
        <f>IF(D391="","",IFERROR(VLOOKUP(D391,Projetos!$B$6:$F$200,4,FALSE),"N/A"))</f>
        <v/>
      </c>
      <c r="H391" s="13" t="str">
        <f>IF(D391="","",IFERROR(VLOOKUP(D391,Projetos!$B$6:$F$200,5,FALSE),0))</f>
        <v/>
      </c>
      <c r="I391" s="13">
        <f t="shared" si="1"/>
        <v>0</v>
      </c>
      <c r="J391" s="14">
        <f>IFERROR(M391/SUMIFS(Jornada!$I$6:$I$300,Jornada!$A$6:$A$300,A391,Jornada!$B$6:$B$300,B391),0)</f>
        <v>0</v>
      </c>
      <c r="K391" s="10" t="str">
        <f>IF(AND(A391="",B391="",D391="",E391="",F391=""),"",IF(OR(A391="",B391="",D391="",F391=""),"INCOMPLETO",IFERROR(IF(OR(NOT(ISNUMBER(A391)),A391&lt;=0,A391&lt;&gt;INT(A391),COUNTIF(Colaboradores!$A$6:$A$200,B391)&lt;&gt;1,C391="",COUNTIF(Projetos!$B$6:$B$200,D391)&lt;&gt;1,NOT(ISNUMBER(F391)),F391&lt;0,NOT(ISNUMBER(H391)),H391&lt;0),"VERIFICAR",IF(COUNTIFS(Jornada!$A$6:$A$300,A391,Jornada!$B$6:$B$300,B391,Jornada!$N$6:$N$300,"OK")&lt;&gt;1,"SEM JORNADA",IF(SUMIFS($M$6:$M$400,$A$6:$A$400,A391,$B$6:$B$400,B391)&gt;SUMIFS(Jornada!$I$6:$I$300,Jornada!$A$6:$A$300,A391,Jornada!$B$6:$B$300,B391)+Configuracoes!$B$8,"EXCEDE JORNADA",IF(ABS(SUMIFS($M$6:$M$400,$A$6:$A$400,A391,$B$6:$B$400,B391)-SUMIFS(Jornada!$I$6:$I$300,Jornada!$A$6:$A$300,A391,Jornada!$B$6:$B$300,B391))&lt;=Configuracoes!$B$8,"OK","PARCIAL")))),"VERIFICAR")))</f>
        <v/>
      </c>
      <c r="L391" s="6"/>
      <c r="M391" s="15">
        <f>IFERROR(IF(AND(ISNUMBER(A391),A391&gt;0,A391=INT(A391),B391&lt;&gt;"",C391&lt;&gt;"",COUNTIF(Colaboradores!$A$6:$A$200,B391)=1,D391&lt;&gt;"",COUNTIF(Projetos!$B$6:$B$200,D391)=1,ISNUMBER(F391),F391&gt;=0,COUNTIFS(Jornada!$A$6:$A$300,A391,Jornada!$B$6:$B$300,B391,Jornada!$N$6:$N$300,"OK")=1),F391,0),0)</f>
        <v>0</v>
      </c>
    </row>
    <row r="392">
      <c r="A392" s="9"/>
      <c r="B392" s="6"/>
      <c r="C392" s="10" t="str">
        <f>IF(B392="","",IFERROR(VLOOKUP(B392,Colaboradores!$A$6:$B$200,2,FALSE),""))</f>
        <v/>
      </c>
      <c r="D392" s="6"/>
      <c r="E392" s="6"/>
      <c r="F392" s="7"/>
      <c r="G392" s="10" t="str">
        <f>IF(D392="","",IFERROR(VLOOKUP(D392,Projetos!$B$6:$F$200,4,FALSE),"N/A"))</f>
        <v/>
      </c>
      <c r="H392" s="13" t="str">
        <f>IF(D392="","",IFERROR(VLOOKUP(D392,Projetos!$B$6:$F$200,5,FALSE),0))</f>
        <v/>
      </c>
      <c r="I392" s="13">
        <f t="shared" si="1"/>
        <v>0</v>
      </c>
      <c r="J392" s="14">
        <f>IFERROR(M392/SUMIFS(Jornada!$I$6:$I$300,Jornada!$A$6:$A$300,A392,Jornada!$B$6:$B$300,B392),0)</f>
        <v>0</v>
      </c>
      <c r="K392" s="10" t="str">
        <f>IF(AND(A392="",B392="",D392="",E392="",F392=""),"",IF(OR(A392="",B392="",D392="",F392=""),"INCOMPLETO",IFERROR(IF(OR(NOT(ISNUMBER(A392)),A392&lt;=0,A392&lt;&gt;INT(A392),COUNTIF(Colaboradores!$A$6:$A$200,B392)&lt;&gt;1,C392="",COUNTIF(Projetos!$B$6:$B$200,D392)&lt;&gt;1,NOT(ISNUMBER(F392)),F392&lt;0,NOT(ISNUMBER(H392)),H392&lt;0),"VERIFICAR",IF(COUNTIFS(Jornada!$A$6:$A$300,A392,Jornada!$B$6:$B$300,B392,Jornada!$N$6:$N$300,"OK")&lt;&gt;1,"SEM JORNADA",IF(SUMIFS($M$6:$M$400,$A$6:$A$400,A392,$B$6:$B$400,B392)&gt;SUMIFS(Jornada!$I$6:$I$300,Jornada!$A$6:$A$300,A392,Jornada!$B$6:$B$300,B392)+Configuracoes!$B$8,"EXCEDE JORNADA",IF(ABS(SUMIFS($M$6:$M$400,$A$6:$A$400,A392,$B$6:$B$400,B392)-SUMIFS(Jornada!$I$6:$I$300,Jornada!$A$6:$A$300,A392,Jornada!$B$6:$B$300,B392))&lt;=Configuracoes!$B$8,"OK","PARCIAL")))),"VERIFICAR")))</f>
        <v/>
      </c>
      <c r="L392" s="6"/>
      <c r="M392" s="15">
        <f>IFERROR(IF(AND(ISNUMBER(A392),A392&gt;0,A392=INT(A392),B392&lt;&gt;"",C392&lt;&gt;"",COUNTIF(Colaboradores!$A$6:$A$200,B392)=1,D392&lt;&gt;"",COUNTIF(Projetos!$B$6:$B$200,D392)=1,ISNUMBER(F392),F392&gt;=0,COUNTIFS(Jornada!$A$6:$A$300,A392,Jornada!$B$6:$B$300,B392,Jornada!$N$6:$N$300,"OK")=1),F392,0),0)</f>
        <v>0</v>
      </c>
    </row>
    <row r="393">
      <c r="A393" s="9"/>
      <c r="B393" s="6"/>
      <c r="C393" s="10" t="str">
        <f>IF(B393="","",IFERROR(VLOOKUP(B393,Colaboradores!$A$6:$B$200,2,FALSE),""))</f>
        <v/>
      </c>
      <c r="D393" s="6"/>
      <c r="E393" s="6"/>
      <c r="F393" s="7"/>
      <c r="G393" s="10" t="str">
        <f>IF(D393="","",IFERROR(VLOOKUP(D393,Projetos!$B$6:$F$200,4,FALSE),"N/A"))</f>
        <v/>
      </c>
      <c r="H393" s="13" t="str">
        <f>IF(D393="","",IFERROR(VLOOKUP(D393,Projetos!$B$6:$F$200,5,FALSE),0))</f>
        <v/>
      </c>
      <c r="I393" s="13">
        <f t="shared" si="1"/>
        <v>0</v>
      </c>
      <c r="J393" s="14">
        <f>IFERROR(M393/SUMIFS(Jornada!$I$6:$I$300,Jornada!$A$6:$A$300,A393,Jornada!$B$6:$B$300,B393),0)</f>
        <v>0</v>
      </c>
      <c r="K393" s="10" t="str">
        <f>IF(AND(A393="",B393="",D393="",E393="",F393=""),"",IF(OR(A393="",B393="",D393="",F393=""),"INCOMPLETO",IFERROR(IF(OR(NOT(ISNUMBER(A393)),A393&lt;=0,A393&lt;&gt;INT(A393),COUNTIF(Colaboradores!$A$6:$A$200,B393)&lt;&gt;1,C393="",COUNTIF(Projetos!$B$6:$B$200,D393)&lt;&gt;1,NOT(ISNUMBER(F393)),F393&lt;0,NOT(ISNUMBER(H393)),H393&lt;0),"VERIFICAR",IF(COUNTIFS(Jornada!$A$6:$A$300,A393,Jornada!$B$6:$B$300,B393,Jornada!$N$6:$N$300,"OK")&lt;&gt;1,"SEM JORNADA",IF(SUMIFS($M$6:$M$400,$A$6:$A$400,A393,$B$6:$B$400,B393)&gt;SUMIFS(Jornada!$I$6:$I$300,Jornada!$A$6:$A$300,A393,Jornada!$B$6:$B$300,B393)+Configuracoes!$B$8,"EXCEDE JORNADA",IF(ABS(SUMIFS($M$6:$M$400,$A$6:$A$400,A393,$B$6:$B$400,B393)-SUMIFS(Jornada!$I$6:$I$300,Jornada!$A$6:$A$300,A393,Jornada!$B$6:$B$300,B393))&lt;=Configuracoes!$B$8,"OK","PARCIAL")))),"VERIFICAR")))</f>
        <v/>
      </c>
      <c r="L393" s="6"/>
      <c r="M393" s="15">
        <f>IFERROR(IF(AND(ISNUMBER(A393),A393&gt;0,A393=INT(A393),B393&lt;&gt;"",C393&lt;&gt;"",COUNTIF(Colaboradores!$A$6:$A$200,B393)=1,D393&lt;&gt;"",COUNTIF(Projetos!$B$6:$B$200,D393)=1,ISNUMBER(F393),F393&gt;=0,COUNTIFS(Jornada!$A$6:$A$300,A393,Jornada!$B$6:$B$300,B393,Jornada!$N$6:$N$300,"OK")=1),F393,0),0)</f>
        <v>0</v>
      </c>
    </row>
    <row r="394">
      <c r="A394" s="9"/>
      <c r="B394" s="6"/>
      <c r="C394" s="10" t="str">
        <f>IF(B394="","",IFERROR(VLOOKUP(B394,Colaboradores!$A$6:$B$200,2,FALSE),""))</f>
        <v/>
      </c>
      <c r="D394" s="6"/>
      <c r="E394" s="6"/>
      <c r="F394" s="7"/>
      <c r="G394" s="10" t="str">
        <f>IF(D394="","",IFERROR(VLOOKUP(D394,Projetos!$B$6:$F$200,4,FALSE),"N/A"))</f>
        <v/>
      </c>
      <c r="H394" s="13" t="str">
        <f>IF(D394="","",IFERROR(VLOOKUP(D394,Projetos!$B$6:$F$200,5,FALSE),0))</f>
        <v/>
      </c>
      <c r="I394" s="13">
        <f t="shared" si="1"/>
        <v>0</v>
      </c>
      <c r="J394" s="14">
        <f>IFERROR(M394/SUMIFS(Jornada!$I$6:$I$300,Jornada!$A$6:$A$300,A394,Jornada!$B$6:$B$300,B394),0)</f>
        <v>0</v>
      </c>
      <c r="K394" s="10" t="str">
        <f>IF(AND(A394="",B394="",D394="",E394="",F394=""),"",IF(OR(A394="",B394="",D394="",F394=""),"INCOMPLETO",IFERROR(IF(OR(NOT(ISNUMBER(A394)),A394&lt;=0,A394&lt;&gt;INT(A394),COUNTIF(Colaboradores!$A$6:$A$200,B394)&lt;&gt;1,C394="",COUNTIF(Projetos!$B$6:$B$200,D394)&lt;&gt;1,NOT(ISNUMBER(F394)),F394&lt;0,NOT(ISNUMBER(H394)),H394&lt;0),"VERIFICAR",IF(COUNTIFS(Jornada!$A$6:$A$300,A394,Jornada!$B$6:$B$300,B394,Jornada!$N$6:$N$300,"OK")&lt;&gt;1,"SEM JORNADA",IF(SUMIFS($M$6:$M$400,$A$6:$A$400,A394,$B$6:$B$400,B394)&gt;SUMIFS(Jornada!$I$6:$I$300,Jornada!$A$6:$A$300,A394,Jornada!$B$6:$B$300,B394)+Configuracoes!$B$8,"EXCEDE JORNADA",IF(ABS(SUMIFS($M$6:$M$400,$A$6:$A$400,A394,$B$6:$B$400,B394)-SUMIFS(Jornada!$I$6:$I$300,Jornada!$A$6:$A$300,A394,Jornada!$B$6:$B$300,B394))&lt;=Configuracoes!$B$8,"OK","PARCIAL")))),"VERIFICAR")))</f>
        <v/>
      </c>
      <c r="L394" s="6"/>
      <c r="M394" s="15">
        <f>IFERROR(IF(AND(ISNUMBER(A394),A394&gt;0,A394=INT(A394),B394&lt;&gt;"",C394&lt;&gt;"",COUNTIF(Colaboradores!$A$6:$A$200,B394)=1,D394&lt;&gt;"",COUNTIF(Projetos!$B$6:$B$200,D394)=1,ISNUMBER(F394),F394&gt;=0,COUNTIFS(Jornada!$A$6:$A$300,A394,Jornada!$B$6:$B$300,B394,Jornada!$N$6:$N$300,"OK")=1),F394,0),0)</f>
        <v>0</v>
      </c>
    </row>
    <row r="395">
      <c r="A395" s="9"/>
      <c r="B395" s="6"/>
      <c r="C395" s="10" t="str">
        <f>IF(B395="","",IFERROR(VLOOKUP(B395,Colaboradores!$A$6:$B$200,2,FALSE),""))</f>
        <v/>
      </c>
      <c r="D395" s="6"/>
      <c r="E395" s="6"/>
      <c r="F395" s="7"/>
      <c r="G395" s="10" t="str">
        <f>IF(D395="","",IFERROR(VLOOKUP(D395,Projetos!$B$6:$F$200,4,FALSE),"N/A"))</f>
        <v/>
      </c>
      <c r="H395" s="13" t="str">
        <f>IF(D395="","",IFERROR(VLOOKUP(D395,Projetos!$B$6:$F$200,5,FALSE),0))</f>
        <v/>
      </c>
      <c r="I395" s="13">
        <f t="shared" si="1"/>
        <v>0</v>
      </c>
      <c r="J395" s="14">
        <f>IFERROR(M395/SUMIFS(Jornada!$I$6:$I$300,Jornada!$A$6:$A$300,A395,Jornada!$B$6:$B$300,B395),0)</f>
        <v>0</v>
      </c>
      <c r="K395" s="10" t="str">
        <f>IF(AND(A395="",B395="",D395="",E395="",F395=""),"",IF(OR(A395="",B395="",D395="",F395=""),"INCOMPLETO",IFERROR(IF(OR(NOT(ISNUMBER(A395)),A395&lt;=0,A395&lt;&gt;INT(A395),COUNTIF(Colaboradores!$A$6:$A$200,B395)&lt;&gt;1,C395="",COUNTIF(Projetos!$B$6:$B$200,D395)&lt;&gt;1,NOT(ISNUMBER(F395)),F395&lt;0,NOT(ISNUMBER(H395)),H395&lt;0),"VERIFICAR",IF(COUNTIFS(Jornada!$A$6:$A$300,A395,Jornada!$B$6:$B$300,B395,Jornada!$N$6:$N$300,"OK")&lt;&gt;1,"SEM JORNADA",IF(SUMIFS($M$6:$M$400,$A$6:$A$400,A395,$B$6:$B$400,B395)&gt;SUMIFS(Jornada!$I$6:$I$300,Jornada!$A$6:$A$300,A395,Jornada!$B$6:$B$300,B395)+Configuracoes!$B$8,"EXCEDE JORNADA",IF(ABS(SUMIFS($M$6:$M$400,$A$6:$A$400,A395,$B$6:$B$400,B395)-SUMIFS(Jornada!$I$6:$I$300,Jornada!$A$6:$A$300,A395,Jornada!$B$6:$B$300,B395))&lt;=Configuracoes!$B$8,"OK","PARCIAL")))),"VERIFICAR")))</f>
        <v/>
      </c>
      <c r="L395" s="6"/>
      <c r="M395" s="15">
        <f>IFERROR(IF(AND(ISNUMBER(A395),A395&gt;0,A395=INT(A395),B395&lt;&gt;"",C395&lt;&gt;"",COUNTIF(Colaboradores!$A$6:$A$200,B395)=1,D395&lt;&gt;"",COUNTIF(Projetos!$B$6:$B$200,D395)=1,ISNUMBER(F395),F395&gt;=0,COUNTIFS(Jornada!$A$6:$A$300,A395,Jornada!$B$6:$B$300,B395,Jornada!$N$6:$N$300,"OK")=1),F395,0),0)</f>
        <v>0</v>
      </c>
    </row>
    <row r="396">
      <c r="A396" s="9"/>
      <c r="B396" s="6"/>
      <c r="C396" s="10" t="str">
        <f>IF(B396="","",IFERROR(VLOOKUP(B396,Colaboradores!$A$6:$B$200,2,FALSE),""))</f>
        <v/>
      </c>
      <c r="D396" s="6"/>
      <c r="E396" s="6"/>
      <c r="F396" s="7"/>
      <c r="G396" s="10" t="str">
        <f>IF(D396="","",IFERROR(VLOOKUP(D396,Projetos!$B$6:$F$200,4,FALSE),"N/A"))</f>
        <v/>
      </c>
      <c r="H396" s="13" t="str">
        <f>IF(D396="","",IFERROR(VLOOKUP(D396,Projetos!$B$6:$F$200,5,FALSE),0))</f>
        <v/>
      </c>
      <c r="I396" s="13">
        <f t="shared" si="1"/>
        <v>0</v>
      </c>
      <c r="J396" s="14">
        <f>IFERROR(M396/SUMIFS(Jornada!$I$6:$I$300,Jornada!$A$6:$A$300,A396,Jornada!$B$6:$B$300,B396),0)</f>
        <v>0</v>
      </c>
      <c r="K396" s="10" t="str">
        <f>IF(AND(A396="",B396="",D396="",E396="",F396=""),"",IF(OR(A396="",B396="",D396="",F396=""),"INCOMPLETO",IFERROR(IF(OR(NOT(ISNUMBER(A396)),A396&lt;=0,A396&lt;&gt;INT(A396),COUNTIF(Colaboradores!$A$6:$A$200,B396)&lt;&gt;1,C396="",COUNTIF(Projetos!$B$6:$B$200,D396)&lt;&gt;1,NOT(ISNUMBER(F396)),F396&lt;0,NOT(ISNUMBER(H396)),H396&lt;0),"VERIFICAR",IF(COUNTIFS(Jornada!$A$6:$A$300,A396,Jornada!$B$6:$B$300,B396,Jornada!$N$6:$N$300,"OK")&lt;&gt;1,"SEM JORNADA",IF(SUMIFS($M$6:$M$400,$A$6:$A$400,A396,$B$6:$B$400,B396)&gt;SUMIFS(Jornada!$I$6:$I$300,Jornada!$A$6:$A$300,A396,Jornada!$B$6:$B$300,B396)+Configuracoes!$B$8,"EXCEDE JORNADA",IF(ABS(SUMIFS($M$6:$M$400,$A$6:$A$400,A396,$B$6:$B$400,B396)-SUMIFS(Jornada!$I$6:$I$300,Jornada!$A$6:$A$300,A396,Jornada!$B$6:$B$300,B396))&lt;=Configuracoes!$B$8,"OK","PARCIAL")))),"VERIFICAR")))</f>
        <v/>
      </c>
      <c r="L396" s="6"/>
      <c r="M396" s="15">
        <f>IFERROR(IF(AND(ISNUMBER(A396),A396&gt;0,A396=INT(A396),B396&lt;&gt;"",C396&lt;&gt;"",COUNTIF(Colaboradores!$A$6:$A$200,B396)=1,D396&lt;&gt;"",COUNTIF(Projetos!$B$6:$B$200,D396)=1,ISNUMBER(F396),F396&gt;=0,COUNTIFS(Jornada!$A$6:$A$300,A396,Jornada!$B$6:$B$300,B396,Jornada!$N$6:$N$300,"OK")=1),F396,0),0)</f>
        <v>0</v>
      </c>
    </row>
    <row r="397">
      <c r="A397" s="9"/>
      <c r="B397" s="6"/>
      <c r="C397" s="10" t="str">
        <f>IF(B397="","",IFERROR(VLOOKUP(B397,Colaboradores!$A$6:$B$200,2,FALSE),""))</f>
        <v/>
      </c>
      <c r="D397" s="6"/>
      <c r="E397" s="6"/>
      <c r="F397" s="7"/>
      <c r="G397" s="10" t="str">
        <f>IF(D397="","",IFERROR(VLOOKUP(D397,Projetos!$B$6:$F$200,4,FALSE),"N/A"))</f>
        <v/>
      </c>
      <c r="H397" s="13" t="str">
        <f>IF(D397="","",IFERROR(VLOOKUP(D397,Projetos!$B$6:$F$200,5,FALSE),0))</f>
        <v/>
      </c>
      <c r="I397" s="13">
        <f t="shared" si="1"/>
        <v>0</v>
      </c>
      <c r="J397" s="14">
        <f>IFERROR(M397/SUMIFS(Jornada!$I$6:$I$300,Jornada!$A$6:$A$300,A397,Jornada!$B$6:$B$300,B397),0)</f>
        <v>0</v>
      </c>
      <c r="K397" s="10" t="str">
        <f>IF(AND(A397="",B397="",D397="",E397="",F397=""),"",IF(OR(A397="",B397="",D397="",F397=""),"INCOMPLETO",IFERROR(IF(OR(NOT(ISNUMBER(A397)),A397&lt;=0,A397&lt;&gt;INT(A397),COUNTIF(Colaboradores!$A$6:$A$200,B397)&lt;&gt;1,C397="",COUNTIF(Projetos!$B$6:$B$200,D397)&lt;&gt;1,NOT(ISNUMBER(F397)),F397&lt;0,NOT(ISNUMBER(H397)),H397&lt;0),"VERIFICAR",IF(COUNTIFS(Jornada!$A$6:$A$300,A397,Jornada!$B$6:$B$300,B397,Jornada!$N$6:$N$300,"OK")&lt;&gt;1,"SEM JORNADA",IF(SUMIFS($M$6:$M$400,$A$6:$A$400,A397,$B$6:$B$400,B397)&gt;SUMIFS(Jornada!$I$6:$I$300,Jornada!$A$6:$A$300,A397,Jornada!$B$6:$B$300,B397)+Configuracoes!$B$8,"EXCEDE JORNADA",IF(ABS(SUMIFS($M$6:$M$400,$A$6:$A$400,A397,$B$6:$B$400,B397)-SUMIFS(Jornada!$I$6:$I$300,Jornada!$A$6:$A$300,A397,Jornada!$B$6:$B$300,B397))&lt;=Configuracoes!$B$8,"OK","PARCIAL")))),"VERIFICAR")))</f>
        <v/>
      </c>
      <c r="L397" s="6"/>
      <c r="M397" s="15">
        <f>IFERROR(IF(AND(ISNUMBER(A397),A397&gt;0,A397=INT(A397),B397&lt;&gt;"",C397&lt;&gt;"",COUNTIF(Colaboradores!$A$6:$A$200,B397)=1,D397&lt;&gt;"",COUNTIF(Projetos!$B$6:$B$200,D397)=1,ISNUMBER(F397),F397&gt;=0,COUNTIFS(Jornada!$A$6:$A$300,A397,Jornada!$B$6:$B$300,B397,Jornada!$N$6:$N$300,"OK")=1),F397,0),0)</f>
        <v>0</v>
      </c>
    </row>
    <row r="398">
      <c r="A398" s="9"/>
      <c r="B398" s="6"/>
      <c r="C398" s="10" t="str">
        <f>IF(B398="","",IFERROR(VLOOKUP(B398,Colaboradores!$A$6:$B$200,2,FALSE),""))</f>
        <v/>
      </c>
      <c r="D398" s="6"/>
      <c r="E398" s="6"/>
      <c r="F398" s="7"/>
      <c r="G398" s="10" t="str">
        <f>IF(D398="","",IFERROR(VLOOKUP(D398,Projetos!$B$6:$F$200,4,FALSE),"N/A"))</f>
        <v/>
      </c>
      <c r="H398" s="13" t="str">
        <f>IF(D398="","",IFERROR(VLOOKUP(D398,Projetos!$B$6:$F$200,5,FALSE),0))</f>
        <v/>
      </c>
      <c r="I398" s="13">
        <f t="shared" si="1"/>
        <v>0</v>
      </c>
      <c r="J398" s="14">
        <f>IFERROR(M398/SUMIFS(Jornada!$I$6:$I$300,Jornada!$A$6:$A$300,A398,Jornada!$B$6:$B$300,B398),0)</f>
        <v>0</v>
      </c>
      <c r="K398" s="10" t="str">
        <f>IF(AND(A398="",B398="",D398="",E398="",F398=""),"",IF(OR(A398="",B398="",D398="",F398=""),"INCOMPLETO",IFERROR(IF(OR(NOT(ISNUMBER(A398)),A398&lt;=0,A398&lt;&gt;INT(A398),COUNTIF(Colaboradores!$A$6:$A$200,B398)&lt;&gt;1,C398="",COUNTIF(Projetos!$B$6:$B$200,D398)&lt;&gt;1,NOT(ISNUMBER(F398)),F398&lt;0,NOT(ISNUMBER(H398)),H398&lt;0),"VERIFICAR",IF(COUNTIFS(Jornada!$A$6:$A$300,A398,Jornada!$B$6:$B$300,B398,Jornada!$N$6:$N$300,"OK")&lt;&gt;1,"SEM JORNADA",IF(SUMIFS($M$6:$M$400,$A$6:$A$400,A398,$B$6:$B$400,B398)&gt;SUMIFS(Jornada!$I$6:$I$300,Jornada!$A$6:$A$300,A398,Jornada!$B$6:$B$300,B398)+Configuracoes!$B$8,"EXCEDE JORNADA",IF(ABS(SUMIFS($M$6:$M$400,$A$6:$A$400,A398,$B$6:$B$400,B398)-SUMIFS(Jornada!$I$6:$I$300,Jornada!$A$6:$A$300,A398,Jornada!$B$6:$B$300,B398))&lt;=Configuracoes!$B$8,"OK","PARCIAL")))),"VERIFICAR")))</f>
        <v/>
      </c>
      <c r="L398" s="6"/>
      <c r="M398" s="15">
        <f>IFERROR(IF(AND(ISNUMBER(A398),A398&gt;0,A398=INT(A398),B398&lt;&gt;"",C398&lt;&gt;"",COUNTIF(Colaboradores!$A$6:$A$200,B398)=1,D398&lt;&gt;"",COUNTIF(Projetos!$B$6:$B$200,D398)=1,ISNUMBER(F398),F398&gt;=0,COUNTIFS(Jornada!$A$6:$A$300,A398,Jornada!$B$6:$B$300,B398,Jornada!$N$6:$N$300,"OK")=1),F398,0),0)</f>
        <v>0</v>
      </c>
    </row>
    <row r="399">
      <c r="A399" s="9"/>
      <c r="B399" s="6"/>
      <c r="C399" s="10" t="str">
        <f>IF(B399="","",IFERROR(VLOOKUP(B399,Colaboradores!$A$6:$B$200,2,FALSE),""))</f>
        <v/>
      </c>
      <c r="D399" s="6"/>
      <c r="E399" s="6"/>
      <c r="F399" s="7"/>
      <c r="G399" s="10" t="str">
        <f>IF(D399="","",IFERROR(VLOOKUP(D399,Projetos!$B$6:$F$200,4,FALSE),"N/A"))</f>
        <v/>
      </c>
      <c r="H399" s="13" t="str">
        <f>IF(D399="","",IFERROR(VLOOKUP(D399,Projetos!$B$6:$F$200,5,FALSE),0))</f>
        <v/>
      </c>
      <c r="I399" s="13">
        <f t="shared" si="1"/>
        <v>0</v>
      </c>
      <c r="J399" s="14">
        <f>IFERROR(M399/SUMIFS(Jornada!$I$6:$I$300,Jornada!$A$6:$A$300,A399,Jornada!$B$6:$B$300,B399),0)</f>
        <v>0</v>
      </c>
      <c r="K399" s="10" t="str">
        <f>IF(AND(A399="",B399="",D399="",E399="",F399=""),"",IF(OR(A399="",B399="",D399="",F399=""),"INCOMPLETO",IFERROR(IF(OR(NOT(ISNUMBER(A399)),A399&lt;=0,A399&lt;&gt;INT(A399),COUNTIF(Colaboradores!$A$6:$A$200,B399)&lt;&gt;1,C399="",COUNTIF(Projetos!$B$6:$B$200,D399)&lt;&gt;1,NOT(ISNUMBER(F399)),F399&lt;0,NOT(ISNUMBER(H399)),H399&lt;0),"VERIFICAR",IF(COUNTIFS(Jornada!$A$6:$A$300,A399,Jornada!$B$6:$B$300,B399,Jornada!$N$6:$N$300,"OK")&lt;&gt;1,"SEM JORNADA",IF(SUMIFS($M$6:$M$400,$A$6:$A$400,A399,$B$6:$B$400,B399)&gt;SUMIFS(Jornada!$I$6:$I$300,Jornada!$A$6:$A$300,A399,Jornada!$B$6:$B$300,B399)+Configuracoes!$B$8,"EXCEDE JORNADA",IF(ABS(SUMIFS($M$6:$M$400,$A$6:$A$400,A399,$B$6:$B$400,B399)-SUMIFS(Jornada!$I$6:$I$300,Jornada!$A$6:$A$300,A399,Jornada!$B$6:$B$300,B399))&lt;=Configuracoes!$B$8,"OK","PARCIAL")))),"VERIFICAR")))</f>
        <v/>
      </c>
      <c r="L399" s="6"/>
      <c r="M399" s="15">
        <f>IFERROR(IF(AND(ISNUMBER(A399),A399&gt;0,A399=INT(A399),B399&lt;&gt;"",C399&lt;&gt;"",COUNTIF(Colaboradores!$A$6:$A$200,B399)=1,D399&lt;&gt;"",COUNTIF(Projetos!$B$6:$B$200,D399)=1,ISNUMBER(F399),F399&gt;=0,COUNTIFS(Jornada!$A$6:$A$300,A399,Jornada!$B$6:$B$300,B399,Jornada!$N$6:$N$300,"OK")=1),F399,0),0)</f>
        <v>0</v>
      </c>
    </row>
    <row r="400">
      <c r="A400" s="9"/>
      <c r="B400" s="6"/>
      <c r="C400" s="10" t="str">
        <f>IF(B400="","",IFERROR(VLOOKUP(B400,Colaboradores!$A$6:$B$200,2,FALSE),""))</f>
        <v/>
      </c>
      <c r="D400" s="6"/>
      <c r="E400" s="6"/>
      <c r="F400" s="7"/>
      <c r="G400" s="10" t="str">
        <f>IF(D400="","",IFERROR(VLOOKUP(D400,Projetos!$B$6:$F$200,4,FALSE),"N/A"))</f>
        <v/>
      </c>
      <c r="H400" s="13" t="str">
        <f>IF(D400="","",IFERROR(VLOOKUP(D400,Projetos!$B$6:$F$200,5,FALSE),0))</f>
        <v/>
      </c>
      <c r="I400" s="13">
        <f t="shared" si="1"/>
        <v>0</v>
      </c>
      <c r="J400" s="14">
        <f>IFERROR(M400/SUMIFS(Jornada!$I$6:$I$300,Jornada!$A$6:$A$300,A400,Jornada!$B$6:$B$300,B400),0)</f>
        <v>0</v>
      </c>
      <c r="K400" s="10" t="str">
        <f>IF(AND(A400="",B400="",D400="",E400="",F400=""),"",IF(OR(A400="",B400="",D400="",F400=""),"INCOMPLETO",IFERROR(IF(OR(NOT(ISNUMBER(A400)),A400&lt;=0,A400&lt;&gt;INT(A400),COUNTIF(Colaboradores!$A$6:$A$200,B400)&lt;&gt;1,C400="",COUNTIF(Projetos!$B$6:$B$200,D400)&lt;&gt;1,NOT(ISNUMBER(F400)),F400&lt;0,NOT(ISNUMBER(H400)),H400&lt;0),"VERIFICAR",IF(COUNTIFS(Jornada!$A$6:$A$300,A400,Jornada!$B$6:$B$300,B400,Jornada!$N$6:$N$300,"OK")&lt;&gt;1,"SEM JORNADA",IF(SUMIFS($M$6:$M$400,$A$6:$A$400,A400,$B$6:$B$400,B400)&gt;SUMIFS(Jornada!$I$6:$I$300,Jornada!$A$6:$A$300,A400,Jornada!$B$6:$B$300,B400)+Configuracoes!$B$8,"EXCEDE JORNADA",IF(ABS(SUMIFS($M$6:$M$400,$A$6:$A$400,A400,$B$6:$B$400,B400)-SUMIFS(Jornada!$I$6:$I$300,Jornada!$A$6:$A$300,A400,Jornada!$B$6:$B$300,B400))&lt;=Configuracoes!$B$8,"OK","PARCIAL")))),"VERIFICAR")))</f>
        <v/>
      </c>
      <c r="L400" s="6"/>
      <c r="M400" s="15">
        <f>IFERROR(IF(AND(ISNUMBER(A400),A400&gt;0,A400=INT(A400),B400&lt;&gt;"",C400&lt;&gt;"",COUNTIF(Colaboradores!$A$6:$A$200,B400)=1,D400&lt;&gt;"",COUNTIF(Projetos!$B$6:$B$200,D400)=1,ISNUMBER(F400),F400&gt;=0,COUNTIFS(Jornada!$A$6:$A$300,A400,Jornada!$B$6:$B$300,B400,Jornada!$N$6:$N$300,"OK")=1),F400,0),0)</f>
        <v>0</v>
      </c>
    </row>
  </sheetData>
  <mergeCells count="2">
    <mergeCell ref="A1:L2"/>
    <mergeCell ref="A3:L3"/>
  </mergeCells>
  <conditionalFormatting sqref="K6:K400">
    <cfRule type="expression" dxfId="0" priority="1" stopIfTrue="1">
      <formula>K6="OK"</formula>
    </cfRule>
  </conditionalFormatting>
  <conditionalFormatting sqref="K6:K400">
    <cfRule type="expression" dxfId="2" priority="2" stopIfTrue="1">
      <formula>K6="PARCIAL"</formula>
    </cfRule>
  </conditionalFormatting>
  <conditionalFormatting sqref="K6:K400">
    <cfRule type="expression" dxfId="1" priority="3" stopIfTrue="1">
      <formula>K6="EXCEDE JORNADA"</formula>
    </cfRule>
  </conditionalFormatting>
  <dataValidations>
    <dataValidation type="list" allowBlank="1" showErrorMessage="1" sqref="B6:B400">
      <formula1>Colaboradores!$A$6:$A$200</formula1>
    </dataValidation>
    <dataValidation type="decimal" operator="greaterThanOrEqual" allowBlank="1" showErrorMessage="1" sqref="F6:F400">
      <formula1>0.0</formula1>
    </dataValidation>
    <dataValidation type="custom" allowBlank="1" showErrorMessage="1" sqref="A6:A400">
      <formula1>OR(NOT(ISERROR(DATEVALUE(A6))), AND(ISNUMBER(A6), LEFT(CELL("format", A6))="D"))</formula1>
    </dataValidation>
    <dataValidation type="list" allowBlank="1" showErrorMessage="1" sqref="D6:D400">
      <formula1>Projetos!$B$6:$B$200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1.38"/>
    <col customWidth="1" min="2" max="2" width="22.63"/>
    <col customWidth="1" min="3" max="3" width="18.88"/>
    <col customWidth="1" min="4" max="4" width="22.63"/>
    <col customWidth="1" min="5" max="5" width="15.13"/>
    <col customWidth="1" min="6" max="6" width="11.38"/>
    <col customWidth="1" min="7" max="8" width="13.88"/>
    <col customWidth="1" min="9" max="9" width="27.63"/>
  </cols>
  <sheetData>
    <row r="1">
      <c r="A1" s="1" t="s">
        <v>0</v>
      </c>
    </row>
    <row r="3">
      <c r="A3" s="2" t="s">
        <v>6</v>
      </c>
    </row>
    <row r="5">
      <c r="A5" s="3" t="s">
        <v>7</v>
      </c>
      <c r="B5" s="3" t="s">
        <v>8</v>
      </c>
      <c r="C5" s="3" t="s">
        <v>14</v>
      </c>
      <c r="D5" s="3" t="s">
        <v>17</v>
      </c>
      <c r="E5" s="3" t="s">
        <v>22</v>
      </c>
      <c r="F5" s="3" t="s">
        <v>25</v>
      </c>
      <c r="G5" s="3" t="s">
        <v>20</v>
      </c>
      <c r="H5" s="3" t="s">
        <v>32</v>
      </c>
      <c r="I5" s="3" t="s">
        <v>31</v>
      </c>
    </row>
    <row r="6">
      <c r="A6" s="5" t="s">
        <v>35</v>
      </c>
      <c r="B6" s="6" t="s">
        <v>36</v>
      </c>
      <c r="C6" s="6" t="s">
        <v>37</v>
      </c>
      <c r="D6" s="6" t="s">
        <v>38</v>
      </c>
      <c r="E6" s="6" t="s">
        <v>39</v>
      </c>
      <c r="F6" s="7">
        <v>8.8</v>
      </c>
      <c r="G6" s="8">
        <v>42.0</v>
      </c>
      <c r="H6" s="6" t="s">
        <v>40</v>
      </c>
      <c r="I6" s="6" t="s">
        <v>41</v>
      </c>
    </row>
    <row r="7">
      <c r="A7" s="5" t="s">
        <v>42</v>
      </c>
      <c r="B7" s="6" t="s">
        <v>43</v>
      </c>
      <c r="C7" s="6" t="s">
        <v>44</v>
      </c>
      <c r="D7" s="6" t="s">
        <v>45</v>
      </c>
      <c r="E7" s="6" t="s">
        <v>39</v>
      </c>
      <c r="F7" s="7">
        <v>8.8</v>
      </c>
      <c r="G7" s="8">
        <v>48.0</v>
      </c>
      <c r="H7" s="6" t="s">
        <v>40</v>
      </c>
      <c r="I7" s="6" t="s">
        <v>41</v>
      </c>
    </row>
    <row r="8">
      <c r="A8" s="5" t="s">
        <v>46</v>
      </c>
      <c r="B8" s="6" t="s">
        <v>47</v>
      </c>
      <c r="C8" s="6" t="s">
        <v>48</v>
      </c>
      <c r="D8" s="6" t="s">
        <v>38</v>
      </c>
      <c r="E8" s="6" t="s">
        <v>39</v>
      </c>
      <c r="F8" s="7">
        <v>8.8</v>
      </c>
      <c r="G8" s="8">
        <v>39.0</v>
      </c>
      <c r="H8" s="6" t="s">
        <v>40</v>
      </c>
      <c r="I8" s="6" t="s">
        <v>41</v>
      </c>
    </row>
    <row r="9">
      <c r="A9" s="5" t="s">
        <v>49</v>
      </c>
      <c r="B9" s="6" t="s">
        <v>50</v>
      </c>
      <c r="C9" s="6" t="s">
        <v>51</v>
      </c>
      <c r="D9" s="6" t="s">
        <v>52</v>
      </c>
      <c r="E9" s="6" t="s">
        <v>53</v>
      </c>
      <c r="F9" s="7">
        <v>8.0</v>
      </c>
      <c r="G9" s="8">
        <v>85.0</v>
      </c>
      <c r="H9" s="6" t="s">
        <v>40</v>
      </c>
      <c r="I9" s="6" t="s">
        <v>41</v>
      </c>
    </row>
    <row r="10">
      <c r="A10" s="5" t="s">
        <v>54</v>
      </c>
      <c r="B10" s="6" t="s">
        <v>55</v>
      </c>
      <c r="C10" s="6" t="s">
        <v>56</v>
      </c>
      <c r="D10" s="6" t="s">
        <v>57</v>
      </c>
      <c r="E10" s="6" t="s">
        <v>39</v>
      </c>
      <c r="F10" s="7">
        <v>8.8</v>
      </c>
      <c r="G10" s="8">
        <v>45.0</v>
      </c>
      <c r="H10" s="6" t="s">
        <v>40</v>
      </c>
      <c r="I10" s="6" t="s">
        <v>41</v>
      </c>
    </row>
    <row r="11">
      <c r="A11" s="6"/>
      <c r="B11" s="6"/>
      <c r="C11" s="6"/>
      <c r="D11" s="6"/>
      <c r="E11" s="6"/>
      <c r="F11" s="7"/>
      <c r="G11" s="8"/>
      <c r="H11" s="6"/>
      <c r="I11" s="6"/>
    </row>
    <row r="12">
      <c r="A12" s="6"/>
      <c r="B12" s="6"/>
      <c r="C12" s="6"/>
      <c r="D12" s="6"/>
      <c r="E12" s="6"/>
      <c r="F12" s="7"/>
      <c r="G12" s="8"/>
      <c r="H12" s="6"/>
      <c r="I12" s="6"/>
    </row>
    <row r="13">
      <c r="A13" s="6"/>
      <c r="B13" s="6"/>
      <c r="C13" s="6"/>
      <c r="D13" s="6"/>
      <c r="E13" s="6"/>
      <c r="F13" s="7"/>
      <c r="G13" s="8"/>
      <c r="H13" s="6"/>
      <c r="I13" s="6"/>
    </row>
    <row r="14">
      <c r="A14" s="6"/>
      <c r="B14" s="6"/>
      <c r="C14" s="6"/>
      <c r="D14" s="6"/>
      <c r="E14" s="6"/>
      <c r="F14" s="7"/>
      <c r="G14" s="8"/>
      <c r="H14" s="6"/>
      <c r="I14" s="6"/>
    </row>
    <row r="15">
      <c r="A15" s="6"/>
      <c r="B15" s="6"/>
      <c r="C15" s="6"/>
      <c r="D15" s="6"/>
      <c r="E15" s="6"/>
      <c r="F15" s="7"/>
      <c r="G15" s="8"/>
      <c r="H15" s="6"/>
      <c r="I15" s="6"/>
    </row>
    <row r="16">
      <c r="A16" s="6"/>
      <c r="B16" s="6"/>
      <c r="C16" s="6"/>
      <c r="D16" s="6"/>
      <c r="E16" s="6"/>
      <c r="F16" s="7"/>
      <c r="G16" s="8"/>
      <c r="H16" s="6"/>
      <c r="I16" s="6"/>
    </row>
    <row r="17">
      <c r="A17" s="6"/>
      <c r="B17" s="6"/>
      <c r="C17" s="6"/>
      <c r="D17" s="6"/>
      <c r="E17" s="6"/>
      <c r="F17" s="7"/>
      <c r="G17" s="8"/>
      <c r="H17" s="6"/>
      <c r="I17" s="6"/>
    </row>
    <row r="18">
      <c r="A18" s="6"/>
      <c r="B18" s="6"/>
      <c r="C18" s="6"/>
      <c r="D18" s="6"/>
      <c r="E18" s="6"/>
      <c r="F18" s="7"/>
      <c r="G18" s="8"/>
      <c r="H18" s="6"/>
      <c r="I18" s="6"/>
    </row>
    <row r="19">
      <c r="A19" s="6"/>
      <c r="B19" s="6"/>
      <c r="C19" s="6"/>
      <c r="D19" s="6"/>
      <c r="E19" s="6"/>
      <c r="F19" s="7"/>
      <c r="G19" s="8"/>
      <c r="H19" s="6"/>
      <c r="I19" s="6"/>
    </row>
    <row r="20">
      <c r="A20" s="6"/>
      <c r="B20" s="6"/>
      <c r="C20" s="6"/>
      <c r="D20" s="6"/>
      <c r="E20" s="6"/>
      <c r="F20" s="7"/>
      <c r="G20" s="8"/>
      <c r="H20" s="6"/>
      <c r="I20" s="6"/>
    </row>
    <row r="21">
      <c r="A21" s="6"/>
      <c r="B21" s="6"/>
      <c r="C21" s="6"/>
      <c r="D21" s="6"/>
      <c r="E21" s="6"/>
      <c r="F21" s="7"/>
      <c r="G21" s="8"/>
      <c r="H21" s="6"/>
      <c r="I21" s="6"/>
    </row>
    <row r="22">
      <c r="A22" s="6"/>
      <c r="B22" s="6"/>
      <c r="C22" s="6"/>
      <c r="D22" s="6"/>
      <c r="E22" s="6"/>
      <c r="F22" s="7"/>
      <c r="G22" s="8"/>
      <c r="H22" s="6"/>
      <c r="I22" s="6"/>
    </row>
    <row r="23">
      <c r="A23" s="6"/>
      <c r="B23" s="6"/>
      <c r="C23" s="6"/>
      <c r="D23" s="6"/>
      <c r="E23" s="6"/>
      <c r="F23" s="7"/>
      <c r="G23" s="8"/>
      <c r="H23" s="6"/>
      <c r="I23" s="6"/>
    </row>
    <row r="24">
      <c r="A24" s="6"/>
      <c r="B24" s="6"/>
      <c r="C24" s="6"/>
      <c r="D24" s="6"/>
      <c r="E24" s="6"/>
      <c r="F24" s="7"/>
      <c r="G24" s="8"/>
      <c r="H24" s="6"/>
      <c r="I24" s="6"/>
    </row>
    <row r="25">
      <c r="A25" s="6"/>
      <c r="B25" s="6"/>
      <c r="C25" s="6"/>
      <c r="D25" s="6"/>
      <c r="E25" s="6"/>
      <c r="F25" s="7"/>
      <c r="G25" s="8"/>
      <c r="H25" s="6"/>
      <c r="I25" s="6"/>
    </row>
    <row r="26">
      <c r="A26" s="6"/>
      <c r="B26" s="6"/>
      <c r="C26" s="6"/>
      <c r="D26" s="6"/>
      <c r="E26" s="6"/>
      <c r="F26" s="7"/>
      <c r="G26" s="8"/>
      <c r="H26" s="6"/>
      <c r="I26" s="6"/>
    </row>
    <row r="27">
      <c r="A27" s="6"/>
      <c r="B27" s="6"/>
      <c r="C27" s="6"/>
      <c r="D27" s="6"/>
      <c r="E27" s="6"/>
      <c r="F27" s="7"/>
      <c r="G27" s="8"/>
      <c r="H27" s="6"/>
      <c r="I27" s="6"/>
    </row>
    <row r="28">
      <c r="A28" s="6"/>
      <c r="B28" s="6"/>
      <c r="C28" s="6"/>
      <c r="D28" s="6"/>
      <c r="E28" s="6"/>
      <c r="F28" s="7"/>
      <c r="G28" s="8"/>
      <c r="H28" s="6"/>
      <c r="I28" s="6"/>
    </row>
    <row r="29">
      <c r="A29" s="6"/>
      <c r="B29" s="6"/>
      <c r="C29" s="6"/>
      <c r="D29" s="6"/>
      <c r="E29" s="6"/>
      <c r="F29" s="7"/>
      <c r="G29" s="8"/>
      <c r="H29" s="6"/>
      <c r="I29" s="6"/>
    </row>
    <row r="30">
      <c r="A30" s="6"/>
      <c r="B30" s="6"/>
      <c r="C30" s="6"/>
      <c r="D30" s="6"/>
      <c r="E30" s="6"/>
      <c r="F30" s="7"/>
      <c r="G30" s="8"/>
      <c r="H30" s="6"/>
      <c r="I30" s="6"/>
    </row>
    <row r="31">
      <c r="A31" s="6"/>
      <c r="B31" s="6"/>
      <c r="C31" s="6"/>
      <c r="D31" s="6"/>
      <c r="E31" s="6"/>
      <c r="F31" s="7"/>
      <c r="G31" s="8"/>
      <c r="H31" s="6"/>
      <c r="I31" s="6"/>
    </row>
    <row r="32">
      <c r="A32" s="6"/>
      <c r="B32" s="6"/>
      <c r="C32" s="6"/>
      <c r="D32" s="6"/>
      <c r="E32" s="6"/>
      <c r="F32" s="7"/>
      <c r="G32" s="8"/>
      <c r="H32" s="6"/>
      <c r="I32" s="6"/>
    </row>
    <row r="33">
      <c r="A33" s="6"/>
      <c r="B33" s="6"/>
      <c r="C33" s="6"/>
      <c r="D33" s="6"/>
      <c r="E33" s="6"/>
      <c r="F33" s="7"/>
      <c r="G33" s="8"/>
      <c r="H33" s="6"/>
      <c r="I33" s="6"/>
    </row>
    <row r="34">
      <c r="A34" s="6"/>
      <c r="B34" s="6"/>
      <c r="C34" s="6"/>
      <c r="D34" s="6"/>
      <c r="E34" s="6"/>
      <c r="F34" s="7"/>
      <c r="G34" s="8"/>
      <c r="H34" s="6"/>
      <c r="I34" s="6"/>
    </row>
    <row r="35">
      <c r="A35" s="6"/>
      <c r="B35" s="6"/>
      <c r="C35" s="6"/>
      <c r="D35" s="6"/>
      <c r="E35" s="6"/>
      <c r="F35" s="7"/>
      <c r="G35" s="8"/>
      <c r="H35" s="6"/>
      <c r="I35" s="6"/>
    </row>
    <row r="36">
      <c r="A36" s="6"/>
      <c r="B36" s="6"/>
      <c r="C36" s="6"/>
      <c r="D36" s="6"/>
      <c r="E36" s="6"/>
      <c r="F36" s="7"/>
      <c r="G36" s="8"/>
      <c r="H36" s="6"/>
      <c r="I36" s="6"/>
    </row>
    <row r="37">
      <c r="A37" s="6"/>
      <c r="B37" s="6"/>
      <c r="C37" s="6"/>
      <c r="D37" s="6"/>
      <c r="E37" s="6"/>
      <c r="F37" s="7"/>
      <c r="G37" s="8"/>
      <c r="H37" s="6"/>
      <c r="I37" s="6"/>
    </row>
    <row r="38">
      <c r="A38" s="6"/>
      <c r="B38" s="6"/>
      <c r="C38" s="6"/>
      <c r="D38" s="6"/>
      <c r="E38" s="6"/>
      <c r="F38" s="7"/>
      <c r="G38" s="8"/>
      <c r="H38" s="6"/>
      <c r="I38" s="6"/>
    </row>
    <row r="39">
      <c r="A39" s="6"/>
      <c r="B39" s="6"/>
      <c r="C39" s="6"/>
      <c r="D39" s="6"/>
      <c r="E39" s="6"/>
      <c r="F39" s="7"/>
      <c r="G39" s="8"/>
      <c r="H39" s="6"/>
      <c r="I39" s="6"/>
    </row>
    <row r="40">
      <c r="A40" s="6"/>
      <c r="B40" s="6"/>
      <c r="C40" s="6"/>
      <c r="D40" s="6"/>
      <c r="E40" s="6"/>
      <c r="F40" s="7"/>
      <c r="G40" s="8"/>
      <c r="H40" s="6"/>
      <c r="I40" s="6"/>
    </row>
    <row r="41">
      <c r="A41" s="6"/>
      <c r="B41" s="6"/>
      <c r="C41" s="6"/>
      <c r="D41" s="6"/>
      <c r="E41" s="6"/>
      <c r="F41" s="7"/>
      <c r="G41" s="8"/>
      <c r="H41" s="6"/>
      <c r="I41" s="6"/>
    </row>
    <row r="42">
      <c r="A42" s="6"/>
      <c r="B42" s="6"/>
      <c r="C42" s="6"/>
      <c r="D42" s="6"/>
      <c r="E42" s="6"/>
      <c r="F42" s="7"/>
      <c r="G42" s="8"/>
      <c r="H42" s="6"/>
      <c r="I42" s="6"/>
    </row>
    <row r="43">
      <c r="A43" s="6"/>
      <c r="B43" s="6"/>
      <c r="C43" s="6"/>
      <c r="D43" s="6"/>
      <c r="E43" s="6"/>
      <c r="F43" s="7"/>
      <c r="G43" s="8"/>
      <c r="H43" s="6"/>
      <c r="I43" s="6"/>
    </row>
    <row r="44">
      <c r="A44" s="6"/>
      <c r="B44" s="6"/>
      <c r="C44" s="6"/>
      <c r="D44" s="6"/>
      <c r="E44" s="6"/>
      <c r="F44" s="7"/>
      <c r="G44" s="8"/>
      <c r="H44" s="6"/>
      <c r="I44" s="6"/>
    </row>
    <row r="45">
      <c r="A45" s="6"/>
      <c r="B45" s="6"/>
      <c r="C45" s="6"/>
      <c r="D45" s="6"/>
      <c r="E45" s="6"/>
      <c r="F45" s="7"/>
      <c r="G45" s="8"/>
      <c r="H45" s="6"/>
      <c r="I45" s="6"/>
    </row>
    <row r="46">
      <c r="A46" s="6"/>
      <c r="B46" s="6"/>
      <c r="C46" s="6"/>
      <c r="D46" s="6"/>
      <c r="E46" s="6"/>
      <c r="F46" s="7"/>
      <c r="G46" s="8"/>
      <c r="H46" s="6"/>
      <c r="I46" s="6"/>
    </row>
    <row r="47">
      <c r="A47" s="6"/>
      <c r="B47" s="6"/>
      <c r="C47" s="6"/>
      <c r="D47" s="6"/>
      <c r="E47" s="6"/>
      <c r="F47" s="7"/>
      <c r="G47" s="8"/>
      <c r="H47" s="6"/>
      <c r="I47" s="6"/>
    </row>
    <row r="48">
      <c r="A48" s="6"/>
      <c r="B48" s="6"/>
      <c r="C48" s="6"/>
      <c r="D48" s="6"/>
      <c r="E48" s="6"/>
      <c r="F48" s="7"/>
      <c r="G48" s="8"/>
      <c r="H48" s="6"/>
      <c r="I48" s="6"/>
    </row>
    <row r="49">
      <c r="A49" s="6"/>
      <c r="B49" s="6"/>
      <c r="C49" s="6"/>
      <c r="D49" s="6"/>
      <c r="E49" s="6"/>
      <c r="F49" s="7"/>
      <c r="G49" s="8"/>
      <c r="H49" s="6"/>
      <c r="I49" s="6"/>
    </row>
    <row r="50">
      <c r="A50" s="6"/>
      <c r="B50" s="6"/>
      <c r="C50" s="6"/>
      <c r="D50" s="6"/>
      <c r="E50" s="6"/>
      <c r="F50" s="7"/>
      <c r="G50" s="8"/>
      <c r="H50" s="6"/>
      <c r="I50" s="6"/>
    </row>
    <row r="51">
      <c r="A51" s="6"/>
      <c r="B51" s="6"/>
      <c r="C51" s="6"/>
      <c r="D51" s="6"/>
      <c r="E51" s="6"/>
      <c r="F51" s="7"/>
      <c r="G51" s="8"/>
      <c r="H51" s="6"/>
      <c r="I51" s="6"/>
    </row>
    <row r="52">
      <c r="A52" s="6"/>
      <c r="B52" s="6"/>
      <c r="C52" s="6"/>
      <c r="D52" s="6"/>
      <c r="E52" s="6"/>
      <c r="F52" s="7"/>
      <c r="G52" s="8"/>
      <c r="H52" s="6"/>
      <c r="I52" s="6"/>
    </row>
    <row r="53">
      <c r="A53" s="6"/>
      <c r="B53" s="6"/>
      <c r="C53" s="6"/>
      <c r="D53" s="6"/>
      <c r="E53" s="6"/>
      <c r="F53" s="7"/>
      <c r="G53" s="8"/>
      <c r="H53" s="6"/>
      <c r="I53" s="6"/>
    </row>
    <row r="54">
      <c r="A54" s="6"/>
      <c r="B54" s="6"/>
      <c r="C54" s="6"/>
      <c r="D54" s="6"/>
      <c r="E54" s="6"/>
      <c r="F54" s="7"/>
      <c r="G54" s="8"/>
      <c r="H54" s="6"/>
      <c r="I54" s="6"/>
    </row>
    <row r="55">
      <c r="A55" s="6"/>
      <c r="B55" s="6"/>
      <c r="C55" s="6"/>
      <c r="D55" s="6"/>
      <c r="E55" s="6"/>
      <c r="F55" s="7"/>
      <c r="G55" s="8"/>
      <c r="H55" s="6"/>
      <c r="I55" s="6"/>
    </row>
    <row r="56">
      <c r="A56" s="6"/>
      <c r="B56" s="6"/>
      <c r="C56" s="6"/>
      <c r="D56" s="6"/>
      <c r="E56" s="6"/>
      <c r="F56" s="7"/>
      <c r="G56" s="8"/>
      <c r="H56" s="6"/>
      <c r="I56" s="6"/>
    </row>
    <row r="57">
      <c r="A57" s="6"/>
      <c r="B57" s="6"/>
      <c r="C57" s="6"/>
      <c r="D57" s="6"/>
      <c r="E57" s="6"/>
      <c r="F57" s="7"/>
      <c r="G57" s="8"/>
      <c r="H57" s="6"/>
      <c r="I57" s="6"/>
    </row>
    <row r="58">
      <c r="A58" s="6"/>
      <c r="B58" s="6"/>
      <c r="C58" s="6"/>
      <c r="D58" s="6"/>
      <c r="E58" s="6"/>
      <c r="F58" s="7"/>
      <c r="G58" s="8"/>
      <c r="H58" s="6"/>
      <c r="I58" s="6"/>
    </row>
    <row r="59">
      <c r="A59" s="6"/>
      <c r="B59" s="6"/>
      <c r="C59" s="6"/>
      <c r="D59" s="6"/>
      <c r="E59" s="6"/>
      <c r="F59" s="7"/>
      <c r="G59" s="8"/>
      <c r="H59" s="6"/>
      <c r="I59" s="6"/>
    </row>
    <row r="60">
      <c r="A60" s="6"/>
      <c r="B60" s="6"/>
      <c r="C60" s="6"/>
      <c r="D60" s="6"/>
      <c r="E60" s="6"/>
      <c r="F60" s="7"/>
      <c r="G60" s="8"/>
      <c r="H60" s="6"/>
      <c r="I60" s="6"/>
    </row>
    <row r="61">
      <c r="A61" s="6"/>
      <c r="B61" s="6"/>
      <c r="C61" s="6"/>
      <c r="D61" s="6"/>
      <c r="E61" s="6"/>
      <c r="F61" s="7"/>
      <c r="G61" s="8"/>
      <c r="H61" s="6"/>
      <c r="I61" s="6"/>
    </row>
    <row r="62">
      <c r="A62" s="6"/>
      <c r="B62" s="6"/>
      <c r="C62" s="6"/>
      <c r="D62" s="6"/>
      <c r="E62" s="6"/>
      <c r="F62" s="7"/>
      <c r="G62" s="8"/>
      <c r="H62" s="6"/>
      <c r="I62" s="6"/>
    </row>
    <row r="63">
      <c r="A63" s="6"/>
      <c r="B63" s="6"/>
      <c r="C63" s="6"/>
      <c r="D63" s="6"/>
      <c r="E63" s="6"/>
      <c r="F63" s="7"/>
      <c r="G63" s="8"/>
      <c r="H63" s="6"/>
      <c r="I63" s="6"/>
    </row>
    <row r="64">
      <c r="A64" s="6"/>
      <c r="B64" s="6"/>
      <c r="C64" s="6"/>
      <c r="D64" s="6"/>
      <c r="E64" s="6"/>
      <c r="F64" s="7"/>
      <c r="G64" s="8"/>
      <c r="H64" s="6"/>
      <c r="I64" s="6"/>
    </row>
    <row r="65">
      <c r="A65" s="6"/>
      <c r="B65" s="6"/>
      <c r="C65" s="6"/>
      <c r="D65" s="6"/>
      <c r="E65" s="6"/>
      <c r="F65" s="7"/>
      <c r="G65" s="8"/>
      <c r="H65" s="6"/>
      <c r="I65" s="6"/>
    </row>
    <row r="66">
      <c r="A66" s="6"/>
      <c r="B66" s="6"/>
      <c r="C66" s="6"/>
      <c r="D66" s="6"/>
      <c r="E66" s="6"/>
      <c r="F66" s="7"/>
      <c r="G66" s="8"/>
      <c r="H66" s="6"/>
      <c r="I66" s="6"/>
    </row>
    <row r="67">
      <c r="A67" s="6"/>
      <c r="B67" s="6"/>
      <c r="C67" s="6"/>
      <c r="D67" s="6"/>
      <c r="E67" s="6"/>
      <c r="F67" s="7"/>
      <c r="G67" s="8"/>
      <c r="H67" s="6"/>
      <c r="I67" s="6"/>
    </row>
    <row r="68">
      <c r="A68" s="6"/>
      <c r="B68" s="6"/>
      <c r="C68" s="6"/>
      <c r="D68" s="6"/>
      <c r="E68" s="6"/>
      <c r="F68" s="7"/>
      <c r="G68" s="8"/>
      <c r="H68" s="6"/>
      <c r="I68" s="6"/>
    </row>
    <row r="69">
      <c r="A69" s="6"/>
      <c r="B69" s="6"/>
      <c r="C69" s="6"/>
      <c r="D69" s="6"/>
      <c r="E69" s="6"/>
      <c r="F69" s="7"/>
      <c r="G69" s="8"/>
      <c r="H69" s="6"/>
      <c r="I69" s="6"/>
    </row>
    <row r="70">
      <c r="A70" s="6"/>
      <c r="B70" s="6"/>
      <c r="C70" s="6"/>
      <c r="D70" s="6"/>
      <c r="E70" s="6"/>
      <c r="F70" s="7"/>
      <c r="G70" s="8"/>
      <c r="H70" s="6"/>
      <c r="I70" s="6"/>
    </row>
    <row r="71">
      <c r="A71" s="6"/>
      <c r="B71" s="6"/>
      <c r="C71" s="6"/>
      <c r="D71" s="6"/>
      <c r="E71" s="6"/>
      <c r="F71" s="7"/>
      <c r="G71" s="8"/>
      <c r="H71" s="6"/>
      <c r="I71" s="6"/>
    </row>
    <row r="72">
      <c r="A72" s="6"/>
      <c r="B72" s="6"/>
      <c r="C72" s="6"/>
      <c r="D72" s="6"/>
      <c r="E72" s="6"/>
      <c r="F72" s="7"/>
      <c r="G72" s="8"/>
      <c r="H72" s="6"/>
      <c r="I72" s="6"/>
    </row>
    <row r="73">
      <c r="A73" s="6"/>
      <c r="B73" s="6"/>
      <c r="C73" s="6"/>
      <c r="D73" s="6"/>
      <c r="E73" s="6"/>
      <c r="F73" s="7"/>
      <c r="G73" s="8"/>
      <c r="H73" s="6"/>
      <c r="I73" s="6"/>
    </row>
    <row r="74">
      <c r="A74" s="6"/>
      <c r="B74" s="6"/>
      <c r="C74" s="6"/>
      <c r="D74" s="6"/>
      <c r="E74" s="6"/>
      <c r="F74" s="7"/>
      <c r="G74" s="8"/>
      <c r="H74" s="6"/>
      <c r="I74" s="6"/>
    </row>
    <row r="75">
      <c r="A75" s="6"/>
      <c r="B75" s="6"/>
      <c r="C75" s="6"/>
      <c r="D75" s="6"/>
      <c r="E75" s="6"/>
      <c r="F75" s="7"/>
      <c r="G75" s="8"/>
      <c r="H75" s="6"/>
      <c r="I75" s="6"/>
    </row>
    <row r="76">
      <c r="A76" s="6"/>
      <c r="B76" s="6"/>
      <c r="C76" s="6"/>
      <c r="D76" s="6"/>
      <c r="E76" s="6"/>
      <c r="F76" s="7"/>
      <c r="G76" s="8"/>
      <c r="H76" s="6"/>
      <c r="I76" s="6"/>
    </row>
    <row r="77">
      <c r="A77" s="6"/>
      <c r="B77" s="6"/>
      <c r="C77" s="6"/>
      <c r="D77" s="6"/>
      <c r="E77" s="6"/>
      <c r="F77" s="7"/>
      <c r="G77" s="8"/>
      <c r="H77" s="6"/>
      <c r="I77" s="6"/>
    </row>
    <row r="78">
      <c r="A78" s="6"/>
      <c r="B78" s="6"/>
      <c r="C78" s="6"/>
      <c r="D78" s="6"/>
      <c r="E78" s="6"/>
      <c r="F78" s="7"/>
      <c r="G78" s="8"/>
      <c r="H78" s="6"/>
      <c r="I78" s="6"/>
    </row>
    <row r="79">
      <c r="A79" s="6"/>
      <c r="B79" s="6"/>
      <c r="C79" s="6"/>
      <c r="D79" s="6"/>
      <c r="E79" s="6"/>
      <c r="F79" s="7"/>
      <c r="G79" s="8"/>
      <c r="H79" s="6"/>
      <c r="I79" s="6"/>
    </row>
    <row r="80">
      <c r="A80" s="6"/>
      <c r="B80" s="6"/>
      <c r="C80" s="6"/>
      <c r="D80" s="6"/>
      <c r="E80" s="6"/>
      <c r="F80" s="7"/>
      <c r="G80" s="8"/>
      <c r="H80" s="6"/>
      <c r="I80" s="6"/>
    </row>
    <row r="81">
      <c r="A81" s="6"/>
      <c r="B81" s="6"/>
      <c r="C81" s="6"/>
      <c r="D81" s="6"/>
      <c r="E81" s="6"/>
      <c r="F81" s="7"/>
      <c r="G81" s="8"/>
      <c r="H81" s="6"/>
      <c r="I81" s="6"/>
    </row>
    <row r="82">
      <c r="A82" s="6"/>
      <c r="B82" s="6"/>
      <c r="C82" s="6"/>
      <c r="D82" s="6"/>
      <c r="E82" s="6"/>
      <c r="F82" s="7"/>
      <c r="G82" s="8"/>
      <c r="H82" s="6"/>
      <c r="I82" s="6"/>
    </row>
    <row r="83">
      <c r="A83" s="6"/>
      <c r="B83" s="6"/>
      <c r="C83" s="6"/>
      <c r="D83" s="6"/>
      <c r="E83" s="6"/>
      <c r="F83" s="7"/>
      <c r="G83" s="8"/>
      <c r="H83" s="6"/>
      <c r="I83" s="6"/>
    </row>
    <row r="84">
      <c r="A84" s="6"/>
      <c r="B84" s="6"/>
      <c r="C84" s="6"/>
      <c r="D84" s="6"/>
      <c r="E84" s="6"/>
      <c r="F84" s="7"/>
      <c r="G84" s="8"/>
      <c r="H84" s="6"/>
      <c r="I84" s="6"/>
    </row>
    <row r="85">
      <c r="A85" s="6"/>
      <c r="B85" s="6"/>
      <c r="C85" s="6"/>
      <c r="D85" s="6"/>
      <c r="E85" s="6"/>
      <c r="F85" s="7"/>
      <c r="G85" s="8"/>
      <c r="H85" s="6"/>
      <c r="I85" s="6"/>
    </row>
    <row r="86">
      <c r="A86" s="6"/>
      <c r="B86" s="6"/>
      <c r="C86" s="6"/>
      <c r="D86" s="6"/>
      <c r="E86" s="6"/>
      <c r="F86" s="7"/>
      <c r="G86" s="8"/>
      <c r="H86" s="6"/>
      <c r="I86" s="6"/>
    </row>
    <row r="87">
      <c r="A87" s="6"/>
      <c r="B87" s="6"/>
      <c r="C87" s="6"/>
      <c r="D87" s="6"/>
      <c r="E87" s="6"/>
      <c r="F87" s="7"/>
      <c r="G87" s="8"/>
      <c r="H87" s="6"/>
      <c r="I87" s="6"/>
    </row>
    <row r="88">
      <c r="A88" s="6"/>
      <c r="B88" s="6"/>
      <c r="C88" s="6"/>
      <c r="D88" s="6"/>
      <c r="E88" s="6"/>
      <c r="F88" s="7"/>
      <c r="G88" s="8"/>
      <c r="H88" s="6"/>
      <c r="I88" s="6"/>
    </row>
    <row r="89">
      <c r="A89" s="6"/>
      <c r="B89" s="6"/>
      <c r="C89" s="6"/>
      <c r="D89" s="6"/>
      <c r="E89" s="6"/>
      <c r="F89" s="7"/>
      <c r="G89" s="8"/>
      <c r="H89" s="6"/>
      <c r="I89" s="6"/>
    </row>
    <row r="90">
      <c r="A90" s="6"/>
      <c r="B90" s="6"/>
      <c r="C90" s="6"/>
      <c r="D90" s="6"/>
      <c r="E90" s="6"/>
      <c r="F90" s="7"/>
      <c r="G90" s="8"/>
      <c r="H90" s="6"/>
      <c r="I90" s="6"/>
    </row>
    <row r="91">
      <c r="A91" s="6"/>
      <c r="B91" s="6"/>
      <c r="C91" s="6"/>
      <c r="D91" s="6"/>
      <c r="E91" s="6"/>
      <c r="F91" s="7"/>
      <c r="G91" s="8"/>
      <c r="H91" s="6"/>
      <c r="I91" s="6"/>
    </row>
    <row r="92">
      <c r="A92" s="6"/>
      <c r="B92" s="6"/>
      <c r="C92" s="6"/>
      <c r="D92" s="6"/>
      <c r="E92" s="6"/>
      <c r="F92" s="7"/>
      <c r="G92" s="8"/>
      <c r="H92" s="6"/>
      <c r="I92" s="6"/>
    </row>
    <row r="93">
      <c r="A93" s="6"/>
      <c r="B93" s="6"/>
      <c r="C93" s="6"/>
      <c r="D93" s="6"/>
      <c r="E93" s="6"/>
      <c r="F93" s="7"/>
      <c r="G93" s="8"/>
      <c r="H93" s="6"/>
      <c r="I93" s="6"/>
    </row>
    <row r="94">
      <c r="A94" s="6"/>
      <c r="B94" s="6"/>
      <c r="C94" s="6"/>
      <c r="D94" s="6"/>
      <c r="E94" s="6"/>
      <c r="F94" s="7"/>
      <c r="G94" s="8"/>
      <c r="H94" s="6"/>
      <c r="I94" s="6"/>
    </row>
    <row r="95">
      <c r="A95" s="6"/>
      <c r="B95" s="6"/>
      <c r="C95" s="6"/>
      <c r="D95" s="6"/>
      <c r="E95" s="6"/>
      <c r="F95" s="7"/>
      <c r="G95" s="8"/>
      <c r="H95" s="6"/>
      <c r="I95" s="6"/>
    </row>
    <row r="96">
      <c r="A96" s="6"/>
      <c r="B96" s="6"/>
      <c r="C96" s="6"/>
      <c r="D96" s="6"/>
      <c r="E96" s="6"/>
      <c r="F96" s="7"/>
      <c r="G96" s="8"/>
      <c r="H96" s="6"/>
      <c r="I96" s="6"/>
    </row>
    <row r="97">
      <c r="A97" s="6"/>
      <c r="B97" s="6"/>
      <c r="C97" s="6"/>
      <c r="D97" s="6"/>
      <c r="E97" s="6"/>
      <c r="F97" s="7"/>
      <c r="G97" s="8"/>
      <c r="H97" s="6"/>
      <c r="I97" s="6"/>
    </row>
    <row r="98">
      <c r="A98" s="6"/>
      <c r="B98" s="6"/>
      <c r="C98" s="6"/>
      <c r="D98" s="6"/>
      <c r="E98" s="6"/>
      <c r="F98" s="7"/>
      <c r="G98" s="8"/>
      <c r="H98" s="6"/>
      <c r="I98" s="6"/>
    </row>
    <row r="99">
      <c r="A99" s="6"/>
      <c r="B99" s="6"/>
      <c r="C99" s="6"/>
      <c r="D99" s="6"/>
      <c r="E99" s="6"/>
      <c r="F99" s="7"/>
      <c r="G99" s="8"/>
      <c r="H99" s="6"/>
      <c r="I99" s="6"/>
    </row>
    <row r="100">
      <c r="A100" s="6"/>
      <c r="B100" s="6"/>
      <c r="C100" s="6"/>
      <c r="D100" s="6"/>
      <c r="E100" s="6"/>
      <c r="F100" s="7"/>
      <c r="G100" s="8"/>
      <c r="H100" s="6"/>
      <c r="I100" s="6"/>
    </row>
    <row r="101">
      <c r="A101" s="6"/>
      <c r="B101" s="6"/>
      <c r="C101" s="6"/>
      <c r="D101" s="6"/>
      <c r="E101" s="6"/>
      <c r="F101" s="7"/>
      <c r="G101" s="8"/>
      <c r="H101" s="6"/>
      <c r="I101" s="6"/>
    </row>
    <row r="102">
      <c r="A102" s="6"/>
      <c r="B102" s="6"/>
      <c r="C102" s="6"/>
      <c r="D102" s="6"/>
      <c r="E102" s="6"/>
      <c r="F102" s="7"/>
      <c r="G102" s="8"/>
      <c r="H102" s="6"/>
      <c r="I102" s="6"/>
    </row>
    <row r="103">
      <c r="A103" s="6"/>
      <c r="B103" s="6"/>
      <c r="C103" s="6"/>
      <c r="D103" s="6"/>
      <c r="E103" s="6"/>
      <c r="F103" s="7"/>
      <c r="G103" s="8"/>
      <c r="H103" s="6"/>
      <c r="I103" s="6"/>
    </row>
    <row r="104">
      <c r="A104" s="6"/>
      <c r="B104" s="6"/>
      <c r="C104" s="6"/>
      <c r="D104" s="6"/>
      <c r="E104" s="6"/>
      <c r="F104" s="7"/>
      <c r="G104" s="8"/>
      <c r="H104" s="6"/>
      <c r="I104" s="6"/>
    </row>
    <row r="105">
      <c r="A105" s="6"/>
      <c r="B105" s="6"/>
      <c r="C105" s="6"/>
      <c r="D105" s="6"/>
      <c r="E105" s="6"/>
      <c r="F105" s="7"/>
      <c r="G105" s="8"/>
      <c r="H105" s="6"/>
      <c r="I105" s="6"/>
    </row>
    <row r="106">
      <c r="A106" s="6"/>
      <c r="B106" s="6"/>
      <c r="C106" s="6"/>
      <c r="D106" s="6"/>
      <c r="E106" s="6"/>
      <c r="F106" s="7"/>
      <c r="G106" s="8"/>
      <c r="H106" s="6"/>
      <c r="I106" s="6"/>
    </row>
    <row r="107">
      <c r="A107" s="6"/>
      <c r="B107" s="6"/>
      <c r="C107" s="6"/>
      <c r="D107" s="6"/>
      <c r="E107" s="6"/>
      <c r="F107" s="7"/>
      <c r="G107" s="8"/>
      <c r="H107" s="6"/>
      <c r="I107" s="6"/>
    </row>
    <row r="108">
      <c r="A108" s="6"/>
      <c r="B108" s="6"/>
      <c r="C108" s="6"/>
      <c r="D108" s="6"/>
      <c r="E108" s="6"/>
      <c r="F108" s="7"/>
      <c r="G108" s="8"/>
      <c r="H108" s="6"/>
      <c r="I108" s="6"/>
    </row>
    <row r="109">
      <c r="A109" s="6"/>
      <c r="B109" s="6"/>
      <c r="C109" s="6"/>
      <c r="D109" s="6"/>
      <c r="E109" s="6"/>
      <c r="F109" s="7"/>
      <c r="G109" s="8"/>
      <c r="H109" s="6"/>
      <c r="I109" s="6"/>
    </row>
    <row r="110">
      <c r="A110" s="6"/>
      <c r="B110" s="6"/>
      <c r="C110" s="6"/>
      <c r="D110" s="6"/>
      <c r="E110" s="6"/>
      <c r="F110" s="7"/>
      <c r="G110" s="8"/>
      <c r="H110" s="6"/>
      <c r="I110" s="6"/>
    </row>
    <row r="111">
      <c r="A111" s="6"/>
      <c r="B111" s="6"/>
      <c r="C111" s="6"/>
      <c r="D111" s="6"/>
      <c r="E111" s="6"/>
      <c r="F111" s="7"/>
      <c r="G111" s="8"/>
      <c r="H111" s="6"/>
      <c r="I111" s="6"/>
    </row>
    <row r="112">
      <c r="A112" s="6"/>
      <c r="B112" s="6"/>
      <c r="C112" s="6"/>
      <c r="D112" s="6"/>
      <c r="E112" s="6"/>
      <c r="F112" s="7"/>
      <c r="G112" s="8"/>
      <c r="H112" s="6"/>
      <c r="I112" s="6"/>
    </row>
    <row r="113">
      <c r="A113" s="6"/>
      <c r="B113" s="6"/>
      <c r="C113" s="6"/>
      <c r="D113" s="6"/>
      <c r="E113" s="6"/>
      <c r="F113" s="7"/>
      <c r="G113" s="8"/>
      <c r="H113" s="6"/>
      <c r="I113" s="6"/>
    </row>
    <row r="114">
      <c r="A114" s="6"/>
      <c r="B114" s="6"/>
      <c r="C114" s="6"/>
      <c r="D114" s="6"/>
      <c r="E114" s="6"/>
      <c r="F114" s="7"/>
      <c r="G114" s="8"/>
      <c r="H114" s="6"/>
      <c r="I114" s="6"/>
    </row>
    <row r="115">
      <c r="A115" s="6"/>
      <c r="B115" s="6"/>
      <c r="C115" s="6"/>
      <c r="D115" s="6"/>
      <c r="E115" s="6"/>
      <c r="F115" s="7"/>
      <c r="G115" s="8"/>
      <c r="H115" s="6"/>
      <c r="I115" s="6"/>
    </row>
    <row r="116">
      <c r="A116" s="6"/>
      <c r="B116" s="6"/>
      <c r="C116" s="6"/>
      <c r="D116" s="6"/>
      <c r="E116" s="6"/>
      <c r="F116" s="7"/>
      <c r="G116" s="8"/>
      <c r="H116" s="6"/>
      <c r="I116" s="6"/>
    </row>
    <row r="117">
      <c r="A117" s="6"/>
      <c r="B117" s="6"/>
      <c r="C117" s="6"/>
      <c r="D117" s="6"/>
      <c r="E117" s="6"/>
      <c r="F117" s="7"/>
      <c r="G117" s="8"/>
      <c r="H117" s="6"/>
      <c r="I117" s="6"/>
    </row>
    <row r="118">
      <c r="A118" s="6"/>
      <c r="B118" s="6"/>
      <c r="C118" s="6"/>
      <c r="D118" s="6"/>
      <c r="E118" s="6"/>
      <c r="F118" s="7"/>
      <c r="G118" s="8"/>
      <c r="H118" s="6"/>
      <c r="I118" s="6"/>
    </row>
    <row r="119">
      <c r="A119" s="6"/>
      <c r="B119" s="6"/>
      <c r="C119" s="6"/>
      <c r="D119" s="6"/>
      <c r="E119" s="6"/>
      <c r="F119" s="7"/>
      <c r="G119" s="8"/>
      <c r="H119" s="6"/>
      <c r="I119" s="6"/>
    </row>
    <row r="120">
      <c r="A120" s="6"/>
      <c r="B120" s="6"/>
      <c r="C120" s="6"/>
      <c r="D120" s="6"/>
      <c r="E120" s="6"/>
      <c r="F120" s="7"/>
      <c r="G120" s="8"/>
      <c r="H120" s="6"/>
      <c r="I120" s="6"/>
    </row>
    <row r="121">
      <c r="A121" s="6"/>
      <c r="B121" s="6"/>
      <c r="C121" s="6"/>
      <c r="D121" s="6"/>
      <c r="E121" s="6"/>
      <c r="F121" s="7"/>
      <c r="G121" s="8"/>
      <c r="H121" s="6"/>
      <c r="I121" s="6"/>
    </row>
    <row r="122">
      <c r="A122" s="6"/>
      <c r="B122" s="6"/>
      <c r="C122" s="6"/>
      <c r="D122" s="6"/>
      <c r="E122" s="6"/>
      <c r="F122" s="7"/>
      <c r="G122" s="8"/>
      <c r="H122" s="6"/>
      <c r="I122" s="6"/>
    </row>
    <row r="123">
      <c r="A123" s="6"/>
      <c r="B123" s="6"/>
      <c r="C123" s="6"/>
      <c r="D123" s="6"/>
      <c r="E123" s="6"/>
      <c r="F123" s="7"/>
      <c r="G123" s="8"/>
      <c r="H123" s="6"/>
      <c r="I123" s="6"/>
    </row>
    <row r="124">
      <c r="A124" s="6"/>
      <c r="B124" s="6"/>
      <c r="C124" s="6"/>
      <c r="D124" s="6"/>
      <c r="E124" s="6"/>
      <c r="F124" s="7"/>
      <c r="G124" s="8"/>
      <c r="H124" s="6"/>
      <c r="I124" s="6"/>
    </row>
    <row r="125">
      <c r="A125" s="6"/>
      <c r="B125" s="6"/>
      <c r="C125" s="6"/>
      <c r="D125" s="6"/>
      <c r="E125" s="6"/>
      <c r="F125" s="7"/>
      <c r="G125" s="8"/>
      <c r="H125" s="6"/>
      <c r="I125" s="6"/>
    </row>
    <row r="126">
      <c r="A126" s="6"/>
      <c r="B126" s="6"/>
      <c r="C126" s="6"/>
      <c r="D126" s="6"/>
      <c r="E126" s="6"/>
      <c r="F126" s="7"/>
      <c r="G126" s="8"/>
      <c r="H126" s="6"/>
      <c r="I126" s="6"/>
    </row>
    <row r="127">
      <c r="A127" s="6"/>
      <c r="B127" s="6"/>
      <c r="C127" s="6"/>
      <c r="D127" s="6"/>
      <c r="E127" s="6"/>
      <c r="F127" s="7"/>
      <c r="G127" s="8"/>
      <c r="H127" s="6"/>
      <c r="I127" s="6"/>
    </row>
    <row r="128">
      <c r="A128" s="6"/>
      <c r="B128" s="6"/>
      <c r="C128" s="6"/>
      <c r="D128" s="6"/>
      <c r="E128" s="6"/>
      <c r="F128" s="7"/>
      <c r="G128" s="8"/>
      <c r="H128" s="6"/>
      <c r="I128" s="6"/>
    </row>
    <row r="129">
      <c r="A129" s="6"/>
      <c r="B129" s="6"/>
      <c r="C129" s="6"/>
      <c r="D129" s="6"/>
      <c r="E129" s="6"/>
      <c r="F129" s="7"/>
      <c r="G129" s="8"/>
      <c r="H129" s="6"/>
      <c r="I129" s="6"/>
    </row>
    <row r="130">
      <c r="A130" s="6"/>
      <c r="B130" s="6"/>
      <c r="C130" s="6"/>
      <c r="D130" s="6"/>
      <c r="E130" s="6"/>
      <c r="F130" s="7"/>
      <c r="G130" s="8"/>
      <c r="H130" s="6"/>
      <c r="I130" s="6"/>
    </row>
    <row r="131">
      <c r="A131" s="6"/>
      <c r="B131" s="6"/>
      <c r="C131" s="6"/>
      <c r="D131" s="6"/>
      <c r="E131" s="6"/>
      <c r="F131" s="7"/>
      <c r="G131" s="8"/>
      <c r="H131" s="6"/>
      <c r="I131" s="6"/>
    </row>
    <row r="132">
      <c r="A132" s="6"/>
      <c r="B132" s="6"/>
      <c r="C132" s="6"/>
      <c r="D132" s="6"/>
      <c r="E132" s="6"/>
      <c r="F132" s="7"/>
      <c r="G132" s="8"/>
      <c r="H132" s="6"/>
      <c r="I132" s="6"/>
    </row>
    <row r="133">
      <c r="A133" s="6"/>
      <c r="B133" s="6"/>
      <c r="C133" s="6"/>
      <c r="D133" s="6"/>
      <c r="E133" s="6"/>
      <c r="F133" s="7"/>
      <c r="G133" s="8"/>
      <c r="H133" s="6"/>
      <c r="I133" s="6"/>
    </row>
    <row r="134">
      <c r="A134" s="6"/>
      <c r="B134" s="6"/>
      <c r="C134" s="6"/>
      <c r="D134" s="6"/>
      <c r="E134" s="6"/>
      <c r="F134" s="7"/>
      <c r="G134" s="8"/>
      <c r="H134" s="6"/>
      <c r="I134" s="6"/>
    </row>
    <row r="135">
      <c r="A135" s="6"/>
      <c r="B135" s="6"/>
      <c r="C135" s="6"/>
      <c r="D135" s="6"/>
      <c r="E135" s="6"/>
      <c r="F135" s="7"/>
      <c r="G135" s="8"/>
      <c r="H135" s="6"/>
      <c r="I135" s="6"/>
    </row>
    <row r="136">
      <c r="A136" s="6"/>
      <c r="B136" s="6"/>
      <c r="C136" s="6"/>
      <c r="D136" s="6"/>
      <c r="E136" s="6"/>
      <c r="F136" s="7"/>
      <c r="G136" s="8"/>
      <c r="H136" s="6"/>
      <c r="I136" s="6"/>
    </row>
    <row r="137">
      <c r="A137" s="6"/>
      <c r="B137" s="6"/>
      <c r="C137" s="6"/>
      <c r="D137" s="6"/>
      <c r="E137" s="6"/>
      <c r="F137" s="7"/>
      <c r="G137" s="8"/>
      <c r="H137" s="6"/>
      <c r="I137" s="6"/>
    </row>
    <row r="138">
      <c r="A138" s="6"/>
      <c r="B138" s="6"/>
      <c r="C138" s="6"/>
      <c r="D138" s="6"/>
      <c r="E138" s="6"/>
      <c r="F138" s="7"/>
      <c r="G138" s="8"/>
      <c r="H138" s="6"/>
      <c r="I138" s="6"/>
    </row>
    <row r="139">
      <c r="A139" s="6"/>
      <c r="B139" s="6"/>
      <c r="C139" s="6"/>
      <c r="D139" s="6"/>
      <c r="E139" s="6"/>
      <c r="F139" s="7"/>
      <c r="G139" s="8"/>
      <c r="H139" s="6"/>
      <c r="I139" s="6"/>
    </row>
    <row r="140">
      <c r="A140" s="6"/>
      <c r="B140" s="6"/>
      <c r="C140" s="6"/>
      <c r="D140" s="6"/>
      <c r="E140" s="6"/>
      <c r="F140" s="7"/>
      <c r="G140" s="8"/>
      <c r="H140" s="6"/>
      <c r="I140" s="6"/>
    </row>
    <row r="141">
      <c r="A141" s="6"/>
      <c r="B141" s="6"/>
      <c r="C141" s="6"/>
      <c r="D141" s="6"/>
      <c r="E141" s="6"/>
      <c r="F141" s="7"/>
      <c r="G141" s="8"/>
      <c r="H141" s="6"/>
      <c r="I141" s="6"/>
    </row>
    <row r="142">
      <c r="A142" s="6"/>
      <c r="B142" s="6"/>
      <c r="C142" s="6"/>
      <c r="D142" s="6"/>
      <c r="E142" s="6"/>
      <c r="F142" s="7"/>
      <c r="G142" s="8"/>
      <c r="H142" s="6"/>
      <c r="I142" s="6"/>
    </row>
    <row r="143">
      <c r="A143" s="6"/>
      <c r="B143" s="6"/>
      <c r="C143" s="6"/>
      <c r="D143" s="6"/>
      <c r="E143" s="6"/>
      <c r="F143" s="7"/>
      <c r="G143" s="8"/>
      <c r="H143" s="6"/>
      <c r="I143" s="6"/>
    </row>
    <row r="144">
      <c r="A144" s="6"/>
      <c r="B144" s="6"/>
      <c r="C144" s="6"/>
      <c r="D144" s="6"/>
      <c r="E144" s="6"/>
      <c r="F144" s="7"/>
      <c r="G144" s="8"/>
      <c r="H144" s="6"/>
      <c r="I144" s="6"/>
    </row>
    <row r="145">
      <c r="A145" s="6"/>
      <c r="B145" s="6"/>
      <c r="C145" s="6"/>
      <c r="D145" s="6"/>
      <c r="E145" s="6"/>
      <c r="F145" s="7"/>
      <c r="G145" s="8"/>
      <c r="H145" s="6"/>
      <c r="I145" s="6"/>
    </row>
    <row r="146">
      <c r="A146" s="6"/>
      <c r="B146" s="6"/>
      <c r="C146" s="6"/>
      <c r="D146" s="6"/>
      <c r="E146" s="6"/>
      <c r="F146" s="7"/>
      <c r="G146" s="8"/>
      <c r="H146" s="6"/>
      <c r="I146" s="6"/>
    </row>
    <row r="147">
      <c r="A147" s="6"/>
      <c r="B147" s="6"/>
      <c r="C147" s="6"/>
      <c r="D147" s="6"/>
      <c r="E147" s="6"/>
      <c r="F147" s="7"/>
      <c r="G147" s="8"/>
      <c r="H147" s="6"/>
      <c r="I147" s="6"/>
    </row>
    <row r="148">
      <c r="A148" s="6"/>
      <c r="B148" s="6"/>
      <c r="C148" s="6"/>
      <c r="D148" s="6"/>
      <c r="E148" s="6"/>
      <c r="F148" s="7"/>
      <c r="G148" s="8"/>
      <c r="H148" s="6"/>
      <c r="I148" s="6"/>
    </row>
    <row r="149">
      <c r="A149" s="6"/>
      <c r="B149" s="6"/>
      <c r="C149" s="6"/>
      <c r="D149" s="6"/>
      <c r="E149" s="6"/>
      <c r="F149" s="7"/>
      <c r="G149" s="8"/>
      <c r="H149" s="6"/>
      <c r="I149" s="6"/>
    </row>
    <row r="150">
      <c r="A150" s="6"/>
      <c r="B150" s="6"/>
      <c r="C150" s="6"/>
      <c r="D150" s="6"/>
      <c r="E150" s="6"/>
      <c r="F150" s="7"/>
      <c r="G150" s="8"/>
      <c r="H150" s="6"/>
      <c r="I150" s="6"/>
    </row>
    <row r="151">
      <c r="A151" s="6"/>
      <c r="B151" s="6"/>
      <c r="C151" s="6"/>
      <c r="D151" s="6"/>
      <c r="E151" s="6"/>
      <c r="F151" s="7"/>
      <c r="G151" s="8"/>
      <c r="H151" s="6"/>
      <c r="I151" s="6"/>
    </row>
    <row r="152">
      <c r="A152" s="6"/>
      <c r="B152" s="6"/>
      <c r="C152" s="6"/>
      <c r="D152" s="6"/>
      <c r="E152" s="6"/>
      <c r="F152" s="7"/>
      <c r="G152" s="8"/>
      <c r="H152" s="6"/>
      <c r="I152" s="6"/>
    </row>
    <row r="153">
      <c r="A153" s="6"/>
      <c r="B153" s="6"/>
      <c r="C153" s="6"/>
      <c r="D153" s="6"/>
      <c r="E153" s="6"/>
      <c r="F153" s="7"/>
      <c r="G153" s="8"/>
      <c r="H153" s="6"/>
      <c r="I153" s="6"/>
    </row>
    <row r="154">
      <c r="A154" s="6"/>
      <c r="B154" s="6"/>
      <c r="C154" s="6"/>
      <c r="D154" s="6"/>
      <c r="E154" s="6"/>
      <c r="F154" s="7"/>
      <c r="G154" s="8"/>
      <c r="H154" s="6"/>
      <c r="I154" s="6"/>
    </row>
    <row r="155">
      <c r="A155" s="6"/>
      <c r="B155" s="6"/>
      <c r="C155" s="6"/>
      <c r="D155" s="6"/>
      <c r="E155" s="6"/>
      <c r="F155" s="7"/>
      <c r="G155" s="8"/>
      <c r="H155" s="6"/>
      <c r="I155" s="6"/>
    </row>
    <row r="156">
      <c r="A156" s="6"/>
      <c r="B156" s="6"/>
      <c r="C156" s="6"/>
      <c r="D156" s="6"/>
      <c r="E156" s="6"/>
      <c r="F156" s="7"/>
      <c r="G156" s="8"/>
      <c r="H156" s="6"/>
      <c r="I156" s="6"/>
    </row>
    <row r="157">
      <c r="A157" s="6"/>
      <c r="B157" s="6"/>
      <c r="C157" s="6"/>
      <c r="D157" s="6"/>
      <c r="E157" s="6"/>
      <c r="F157" s="7"/>
      <c r="G157" s="8"/>
      <c r="H157" s="6"/>
      <c r="I157" s="6"/>
    </row>
    <row r="158">
      <c r="A158" s="6"/>
      <c r="B158" s="6"/>
      <c r="C158" s="6"/>
      <c r="D158" s="6"/>
      <c r="E158" s="6"/>
      <c r="F158" s="7"/>
      <c r="G158" s="8"/>
      <c r="H158" s="6"/>
      <c r="I158" s="6"/>
    </row>
    <row r="159">
      <c r="A159" s="6"/>
      <c r="B159" s="6"/>
      <c r="C159" s="6"/>
      <c r="D159" s="6"/>
      <c r="E159" s="6"/>
      <c r="F159" s="7"/>
      <c r="G159" s="8"/>
      <c r="H159" s="6"/>
      <c r="I159" s="6"/>
    </row>
    <row r="160">
      <c r="A160" s="6"/>
      <c r="B160" s="6"/>
      <c r="C160" s="6"/>
      <c r="D160" s="6"/>
      <c r="E160" s="6"/>
      <c r="F160" s="7"/>
      <c r="G160" s="8"/>
      <c r="H160" s="6"/>
      <c r="I160" s="6"/>
    </row>
    <row r="161">
      <c r="A161" s="6"/>
      <c r="B161" s="6"/>
      <c r="C161" s="6"/>
      <c r="D161" s="6"/>
      <c r="E161" s="6"/>
      <c r="F161" s="7"/>
      <c r="G161" s="8"/>
      <c r="H161" s="6"/>
      <c r="I161" s="6"/>
    </row>
    <row r="162">
      <c r="A162" s="6"/>
      <c r="B162" s="6"/>
      <c r="C162" s="6"/>
      <c r="D162" s="6"/>
      <c r="E162" s="6"/>
      <c r="F162" s="7"/>
      <c r="G162" s="8"/>
      <c r="H162" s="6"/>
      <c r="I162" s="6"/>
    </row>
    <row r="163">
      <c r="A163" s="6"/>
      <c r="B163" s="6"/>
      <c r="C163" s="6"/>
      <c r="D163" s="6"/>
      <c r="E163" s="6"/>
      <c r="F163" s="7"/>
      <c r="G163" s="8"/>
      <c r="H163" s="6"/>
      <c r="I163" s="6"/>
    </row>
    <row r="164">
      <c r="A164" s="6"/>
      <c r="B164" s="6"/>
      <c r="C164" s="6"/>
      <c r="D164" s="6"/>
      <c r="E164" s="6"/>
      <c r="F164" s="7"/>
      <c r="G164" s="8"/>
      <c r="H164" s="6"/>
      <c r="I164" s="6"/>
    </row>
    <row r="165">
      <c r="A165" s="6"/>
      <c r="B165" s="6"/>
      <c r="C165" s="6"/>
      <c r="D165" s="6"/>
      <c r="E165" s="6"/>
      <c r="F165" s="7"/>
      <c r="G165" s="8"/>
      <c r="H165" s="6"/>
      <c r="I165" s="6"/>
    </row>
    <row r="166">
      <c r="A166" s="6"/>
      <c r="B166" s="6"/>
      <c r="C166" s="6"/>
      <c r="D166" s="6"/>
      <c r="E166" s="6"/>
      <c r="F166" s="7"/>
      <c r="G166" s="8"/>
      <c r="H166" s="6"/>
      <c r="I166" s="6"/>
    </row>
    <row r="167">
      <c r="A167" s="6"/>
      <c r="B167" s="6"/>
      <c r="C167" s="6"/>
      <c r="D167" s="6"/>
      <c r="E167" s="6"/>
      <c r="F167" s="7"/>
      <c r="G167" s="8"/>
      <c r="H167" s="6"/>
      <c r="I167" s="6"/>
    </row>
    <row r="168">
      <c r="A168" s="6"/>
      <c r="B168" s="6"/>
      <c r="C168" s="6"/>
      <c r="D168" s="6"/>
      <c r="E168" s="6"/>
      <c r="F168" s="7"/>
      <c r="G168" s="8"/>
      <c r="H168" s="6"/>
      <c r="I168" s="6"/>
    </row>
    <row r="169">
      <c r="A169" s="6"/>
      <c r="B169" s="6"/>
      <c r="C169" s="6"/>
      <c r="D169" s="6"/>
      <c r="E169" s="6"/>
      <c r="F169" s="7"/>
      <c r="G169" s="8"/>
      <c r="H169" s="6"/>
      <c r="I169" s="6"/>
    </row>
    <row r="170">
      <c r="A170" s="6"/>
      <c r="B170" s="6"/>
      <c r="C170" s="6"/>
      <c r="D170" s="6"/>
      <c r="E170" s="6"/>
      <c r="F170" s="7"/>
      <c r="G170" s="8"/>
      <c r="H170" s="6"/>
      <c r="I170" s="6"/>
    </row>
    <row r="171">
      <c r="A171" s="6"/>
      <c r="B171" s="6"/>
      <c r="C171" s="6"/>
      <c r="D171" s="6"/>
      <c r="E171" s="6"/>
      <c r="F171" s="7"/>
      <c r="G171" s="8"/>
      <c r="H171" s="6"/>
      <c r="I171" s="6"/>
    </row>
    <row r="172">
      <c r="A172" s="6"/>
      <c r="B172" s="6"/>
      <c r="C172" s="6"/>
      <c r="D172" s="6"/>
      <c r="E172" s="6"/>
      <c r="F172" s="7"/>
      <c r="G172" s="8"/>
      <c r="H172" s="6"/>
      <c r="I172" s="6"/>
    </row>
    <row r="173">
      <c r="A173" s="6"/>
      <c r="B173" s="6"/>
      <c r="C173" s="6"/>
      <c r="D173" s="6"/>
      <c r="E173" s="6"/>
      <c r="F173" s="7"/>
      <c r="G173" s="8"/>
      <c r="H173" s="6"/>
      <c r="I173" s="6"/>
    </row>
    <row r="174">
      <c r="A174" s="6"/>
      <c r="B174" s="6"/>
      <c r="C174" s="6"/>
      <c r="D174" s="6"/>
      <c r="E174" s="6"/>
      <c r="F174" s="7"/>
      <c r="G174" s="8"/>
      <c r="H174" s="6"/>
      <c r="I174" s="6"/>
    </row>
    <row r="175">
      <c r="A175" s="6"/>
      <c r="B175" s="6"/>
      <c r="C175" s="6"/>
      <c r="D175" s="6"/>
      <c r="E175" s="6"/>
      <c r="F175" s="7"/>
      <c r="G175" s="8"/>
      <c r="H175" s="6"/>
      <c r="I175" s="6"/>
    </row>
    <row r="176">
      <c r="A176" s="6"/>
      <c r="B176" s="6"/>
      <c r="C176" s="6"/>
      <c r="D176" s="6"/>
      <c r="E176" s="6"/>
      <c r="F176" s="7"/>
      <c r="G176" s="8"/>
      <c r="H176" s="6"/>
      <c r="I176" s="6"/>
    </row>
    <row r="177">
      <c r="A177" s="6"/>
      <c r="B177" s="6"/>
      <c r="C177" s="6"/>
      <c r="D177" s="6"/>
      <c r="E177" s="6"/>
      <c r="F177" s="7"/>
      <c r="G177" s="8"/>
      <c r="H177" s="6"/>
      <c r="I177" s="6"/>
    </row>
    <row r="178">
      <c r="A178" s="6"/>
      <c r="B178" s="6"/>
      <c r="C178" s="6"/>
      <c r="D178" s="6"/>
      <c r="E178" s="6"/>
      <c r="F178" s="7"/>
      <c r="G178" s="8"/>
      <c r="H178" s="6"/>
      <c r="I178" s="6"/>
    </row>
    <row r="179">
      <c r="A179" s="6"/>
      <c r="B179" s="6"/>
      <c r="C179" s="6"/>
      <c r="D179" s="6"/>
      <c r="E179" s="6"/>
      <c r="F179" s="7"/>
      <c r="G179" s="8"/>
      <c r="H179" s="6"/>
      <c r="I179" s="6"/>
    </row>
    <row r="180">
      <c r="A180" s="6"/>
      <c r="B180" s="6"/>
      <c r="C180" s="6"/>
      <c r="D180" s="6"/>
      <c r="E180" s="6"/>
      <c r="F180" s="7"/>
      <c r="G180" s="8"/>
      <c r="H180" s="6"/>
      <c r="I180" s="6"/>
    </row>
    <row r="181">
      <c r="A181" s="6"/>
      <c r="B181" s="6"/>
      <c r="C181" s="6"/>
      <c r="D181" s="6"/>
      <c r="E181" s="6"/>
      <c r="F181" s="7"/>
      <c r="G181" s="8"/>
      <c r="H181" s="6"/>
      <c r="I181" s="6"/>
    </row>
    <row r="182">
      <c r="A182" s="6"/>
      <c r="B182" s="6"/>
      <c r="C182" s="6"/>
      <c r="D182" s="6"/>
      <c r="E182" s="6"/>
      <c r="F182" s="7"/>
      <c r="G182" s="8"/>
      <c r="H182" s="6"/>
      <c r="I182" s="6"/>
    </row>
    <row r="183">
      <c r="A183" s="6"/>
      <c r="B183" s="6"/>
      <c r="C183" s="6"/>
      <c r="D183" s="6"/>
      <c r="E183" s="6"/>
      <c r="F183" s="7"/>
      <c r="G183" s="8"/>
      <c r="H183" s="6"/>
      <c r="I183" s="6"/>
    </row>
    <row r="184">
      <c r="A184" s="6"/>
      <c r="B184" s="6"/>
      <c r="C184" s="6"/>
      <c r="D184" s="6"/>
      <c r="E184" s="6"/>
      <c r="F184" s="7"/>
      <c r="G184" s="8"/>
      <c r="H184" s="6"/>
      <c r="I184" s="6"/>
    </row>
    <row r="185">
      <c r="A185" s="6"/>
      <c r="B185" s="6"/>
      <c r="C185" s="6"/>
      <c r="D185" s="6"/>
      <c r="E185" s="6"/>
      <c r="F185" s="7"/>
      <c r="G185" s="8"/>
      <c r="H185" s="6"/>
      <c r="I185" s="6"/>
    </row>
    <row r="186">
      <c r="A186" s="6"/>
      <c r="B186" s="6"/>
      <c r="C186" s="6"/>
      <c r="D186" s="6"/>
      <c r="E186" s="6"/>
      <c r="F186" s="7"/>
      <c r="G186" s="8"/>
      <c r="H186" s="6"/>
      <c r="I186" s="6"/>
    </row>
    <row r="187">
      <c r="A187" s="6"/>
      <c r="B187" s="6"/>
      <c r="C187" s="6"/>
      <c r="D187" s="6"/>
      <c r="E187" s="6"/>
      <c r="F187" s="7"/>
      <c r="G187" s="8"/>
      <c r="H187" s="6"/>
      <c r="I187" s="6"/>
    </row>
    <row r="188">
      <c r="A188" s="6"/>
      <c r="B188" s="6"/>
      <c r="C188" s="6"/>
      <c r="D188" s="6"/>
      <c r="E188" s="6"/>
      <c r="F188" s="7"/>
      <c r="G188" s="8"/>
      <c r="H188" s="6"/>
      <c r="I188" s="6"/>
    </row>
    <row r="189">
      <c r="A189" s="6"/>
      <c r="B189" s="6"/>
      <c r="C189" s="6"/>
      <c r="D189" s="6"/>
      <c r="E189" s="6"/>
      <c r="F189" s="7"/>
      <c r="G189" s="8"/>
      <c r="H189" s="6"/>
      <c r="I189" s="6"/>
    </row>
    <row r="190">
      <c r="A190" s="6"/>
      <c r="B190" s="6"/>
      <c r="C190" s="6"/>
      <c r="D190" s="6"/>
      <c r="E190" s="6"/>
      <c r="F190" s="7"/>
      <c r="G190" s="8"/>
      <c r="H190" s="6"/>
      <c r="I190" s="6"/>
    </row>
    <row r="191">
      <c r="A191" s="6"/>
      <c r="B191" s="6"/>
      <c r="C191" s="6"/>
      <c r="D191" s="6"/>
      <c r="E191" s="6"/>
      <c r="F191" s="7"/>
      <c r="G191" s="8"/>
      <c r="H191" s="6"/>
      <c r="I191" s="6"/>
    </row>
    <row r="192">
      <c r="A192" s="6"/>
      <c r="B192" s="6"/>
      <c r="C192" s="6"/>
      <c r="D192" s="6"/>
      <c r="E192" s="6"/>
      <c r="F192" s="7"/>
      <c r="G192" s="8"/>
      <c r="H192" s="6"/>
      <c r="I192" s="6"/>
    </row>
    <row r="193">
      <c r="A193" s="6"/>
      <c r="B193" s="6"/>
      <c r="C193" s="6"/>
      <c r="D193" s="6"/>
      <c r="E193" s="6"/>
      <c r="F193" s="7"/>
      <c r="G193" s="8"/>
      <c r="H193" s="6"/>
      <c r="I193" s="6"/>
    </row>
    <row r="194">
      <c r="A194" s="6"/>
      <c r="B194" s="6"/>
      <c r="C194" s="6"/>
      <c r="D194" s="6"/>
      <c r="E194" s="6"/>
      <c r="F194" s="7"/>
      <c r="G194" s="8"/>
      <c r="H194" s="6"/>
      <c r="I194" s="6"/>
    </row>
    <row r="195">
      <c r="A195" s="6"/>
      <c r="B195" s="6"/>
      <c r="C195" s="6"/>
      <c r="D195" s="6"/>
      <c r="E195" s="6"/>
      <c r="F195" s="7"/>
      <c r="G195" s="8"/>
      <c r="H195" s="6"/>
      <c r="I195" s="6"/>
    </row>
    <row r="196">
      <c r="A196" s="6"/>
      <c r="B196" s="6"/>
      <c r="C196" s="6"/>
      <c r="D196" s="6"/>
      <c r="E196" s="6"/>
      <c r="F196" s="7"/>
      <c r="G196" s="8"/>
      <c r="H196" s="6"/>
      <c r="I196" s="6"/>
    </row>
    <row r="197">
      <c r="A197" s="6"/>
      <c r="B197" s="6"/>
      <c r="C197" s="6"/>
      <c r="D197" s="6"/>
      <c r="E197" s="6"/>
      <c r="F197" s="7"/>
      <c r="G197" s="8"/>
      <c r="H197" s="6"/>
      <c r="I197" s="6"/>
    </row>
    <row r="198">
      <c r="A198" s="6"/>
      <c r="B198" s="6"/>
      <c r="C198" s="6"/>
      <c r="D198" s="6"/>
      <c r="E198" s="6"/>
      <c r="F198" s="7"/>
      <c r="G198" s="8"/>
      <c r="H198" s="6"/>
      <c r="I198" s="6"/>
    </row>
    <row r="199">
      <c r="A199" s="6"/>
      <c r="B199" s="6"/>
      <c r="C199" s="6"/>
      <c r="D199" s="6"/>
      <c r="E199" s="6"/>
      <c r="F199" s="7"/>
      <c r="G199" s="8"/>
      <c r="H199" s="6"/>
      <c r="I199" s="6"/>
    </row>
    <row r="200">
      <c r="A200" s="6"/>
      <c r="B200" s="6"/>
      <c r="C200" s="6"/>
      <c r="D200" s="6"/>
      <c r="E200" s="6"/>
      <c r="F200" s="7"/>
      <c r="G200" s="8"/>
      <c r="H200" s="6"/>
      <c r="I200" s="6"/>
    </row>
  </sheetData>
  <mergeCells count="2">
    <mergeCell ref="A1:I2"/>
    <mergeCell ref="A3:I3"/>
  </mergeCells>
  <dataValidations>
    <dataValidation type="list" allowBlank="1" showErrorMessage="1" sqref="H6:H200">
      <formula1>Configuracoes!$F$6:$F$9</formula1>
    </dataValidation>
    <dataValidation type="decimal" operator="greaterThanOrEqual" allowBlank="1" showErrorMessage="1" sqref="F6:G200">
      <formula1>0.0</formula1>
    </dataValidation>
    <dataValidation type="list" allowBlank="1" showErrorMessage="1" sqref="E6:E200">
      <formula1>Configuracoes!$D$6:$D$10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2.63"/>
    <col customWidth="1" min="2" max="2" width="26.38"/>
    <col customWidth="1" min="3" max="3" width="15.13"/>
    <col customWidth="1" min="4" max="4" width="20.13"/>
    <col customWidth="1" min="5" max="5" width="12.63"/>
    <col customWidth="1" min="6" max="6" width="15.13"/>
    <col customWidth="1" min="7" max="7" width="12.63"/>
    <col customWidth="1" min="8" max="8" width="27.63"/>
  </cols>
  <sheetData>
    <row r="1">
      <c r="A1" s="1" t="s">
        <v>86</v>
      </c>
    </row>
    <row r="3">
      <c r="A3" s="2" t="s">
        <v>87</v>
      </c>
    </row>
    <row r="5">
      <c r="A5" s="3" t="s">
        <v>88</v>
      </c>
      <c r="B5" s="3" t="s">
        <v>10</v>
      </c>
      <c r="C5" s="3" t="s">
        <v>89</v>
      </c>
      <c r="D5" s="3" t="s">
        <v>90</v>
      </c>
      <c r="E5" s="3" t="s">
        <v>18</v>
      </c>
      <c r="F5" s="3" t="s">
        <v>91</v>
      </c>
      <c r="G5" s="3" t="s">
        <v>32</v>
      </c>
      <c r="H5" s="3" t="s">
        <v>31</v>
      </c>
    </row>
    <row r="6">
      <c r="A6" s="6" t="s">
        <v>92</v>
      </c>
      <c r="B6" s="6" t="s">
        <v>60</v>
      </c>
      <c r="C6" s="6" t="s">
        <v>93</v>
      </c>
      <c r="D6" s="6" t="s">
        <v>50</v>
      </c>
      <c r="E6" s="6" t="s">
        <v>94</v>
      </c>
      <c r="F6" s="8">
        <v>95.0</v>
      </c>
      <c r="G6" s="6" t="s">
        <v>40</v>
      </c>
      <c r="H6" s="6" t="s">
        <v>41</v>
      </c>
    </row>
    <row r="7">
      <c r="A7" s="6" t="s">
        <v>95</v>
      </c>
      <c r="B7" s="6" t="s">
        <v>58</v>
      </c>
      <c r="C7" s="6" t="s">
        <v>96</v>
      </c>
      <c r="D7" s="6" t="s">
        <v>36</v>
      </c>
      <c r="E7" s="6" t="s">
        <v>97</v>
      </c>
      <c r="F7" s="8">
        <v>0.0</v>
      </c>
      <c r="G7" s="6" t="s">
        <v>40</v>
      </c>
      <c r="H7" s="6" t="s">
        <v>41</v>
      </c>
    </row>
    <row r="8">
      <c r="A8" s="6" t="s">
        <v>98</v>
      </c>
      <c r="B8" s="6" t="s">
        <v>64</v>
      </c>
      <c r="C8" s="6" t="s">
        <v>96</v>
      </c>
      <c r="D8" s="6" t="s">
        <v>43</v>
      </c>
      <c r="E8" s="6" t="s">
        <v>97</v>
      </c>
      <c r="F8" s="8">
        <v>0.0</v>
      </c>
      <c r="G8" s="6" t="s">
        <v>40</v>
      </c>
      <c r="H8" s="6" t="s">
        <v>41</v>
      </c>
    </row>
    <row r="9">
      <c r="A9" s="6" t="s">
        <v>99</v>
      </c>
      <c r="B9" s="6" t="s">
        <v>74</v>
      </c>
      <c r="C9" s="6" t="s">
        <v>93</v>
      </c>
      <c r="D9" s="6" t="s">
        <v>55</v>
      </c>
      <c r="E9" s="6" t="s">
        <v>94</v>
      </c>
      <c r="F9" s="8">
        <v>110.0</v>
      </c>
      <c r="G9" s="6" t="s">
        <v>40</v>
      </c>
      <c r="H9" s="6" t="s">
        <v>41</v>
      </c>
    </row>
    <row r="10">
      <c r="A10" s="6" t="s">
        <v>100</v>
      </c>
      <c r="B10" s="6" t="s">
        <v>62</v>
      </c>
      <c r="C10" s="6" t="s">
        <v>96</v>
      </c>
      <c r="D10" s="6" t="s">
        <v>50</v>
      </c>
      <c r="E10" s="6" t="s">
        <v>97</v>
      </c>
      <c r="F10" s="8">
        <v>0.0</v>
      </c>
      <c r="G10" s="6" t="s">
        <v>40</v>
      </c>
      <c r="H10" s="6" t="s">
        <v>41</v>
      </c>
    </row>
    <row r="11">
      <c r="A11" s="6"/>
      <c r="B11" s="6"/>
      <c r="C11" s="6"/>
      <c r="D11" s="6"/>
      <c r="E11" s="6"/>
      <c r="F11" s="8"/>
      <c r="G11" s="6"/>
      <c r="H11" s="6"/>
    </row>
    <row r="12">
      <c r="A12" s="6"/>
      <c r="B12" s="6"/>
      <c r="C12" s="6"/>
      <c r="D12" s="6"/>
      <c r="E12" s="6"/>
      <c r="F12" s="8"/>
      <c r="G12" s="6"/>
      <c r="H12" s="6"/>
    </row>
    <row r="13">
      <c r="A13" s="6"/>
      <c r="B13" s="6"/>
      <c r="C13" s="6"/>
      <c r="D13" s="6"/>
      <c r="E13" s="6"/>
      <c r="F13" s="8"/>
      <c r="G13" s="6"/>
      <c r="H13" s="6"/>
    </row>
    <row r="14">
      <c r="A14" s="6"/>
      <c r="B14" s="6"/>
      <c r="C14" s="6"/>
      <c r="D14" s="6"/>
      <c r="E14" s="6"/>
      <c r="F14" s="8"/>
      <c r="G14" s="6"/>
      <c r="H14" s="6"/>
    </row>
    <row r="15">
      <c r="A15" s="6"/>
      <c r="B15" s="6"/>
      <c r="C15" s="6"/>
      <c r="D15" s="6"/>
      <c r="E15" s="6"/>
      <c r="F15" s="8"/>
      <c r="G15" s="6"/>
      <c r="H15" s="6"/>
    </row>
    <row r="16">
      <c r="A16" s="6"/>
      <c r="B16" s="6"/>
      <c r="C16" s="6"/>
      <c r="D16" s="6"/>
      <c r="E16" s="6"/>
      <c r="F16" s="8"/>
      <c r="G16" s="6"/>
      <c r="H16" s="6"/>
    </row>
    <row r="17">
      <c r="A17" s="6"/>
      <c r="B17" s="6"/>
      <c r="C17" s="6"/>
      <c r="D17" s="6"/>
      <c r="E17" s="6"/>
      <c r="F17" s="8"/>
      <c r="G17" s="6"/>
      <c r="H17" s="6"/>
    </row>
    <row r="18">
      <c r="A18" s="6"/>
      <c r="B18" s="6"/>
      <c r="C18" s="6"/>
      <c r="D18" s="6"/>
      <c r="E18" s="6"/>
      <c r="F18" s="8"/>
      <c r="G18" s="6"/>
      <c r="H18" s="6"/>
    </row>
    <row r="19">
      <c r="A19" s="6"/>
      <c r="B19" s="6"/>
      <c r="C19" s="6"/>
      <c r="D19" s="6"/>
      <c r="E19" s="6"/>
      <c r="F19" s="8"/>
      <c r="G19" s="6"/>
      <c r="H19" s="6"/>
    </row>
    <row r="20">
      <c r="A20" s="6"/>
      <c r="B20" s="6"/>
      <c r="C20" s="6"/>
      <c r="D20" s="6"/>
      <c r="E20" s="6"/>
      <c r="F20" s="8"/>
      <c r="G20" s="6"/>
      <c r="H20" s="6"/>
    </row>
    <row r="21">
      <c r="A21" s="6"/>
      <c r="B21" s="6"/>
      <c r="C21" s="6"/>
      <c r="D21" s="6"/>
      <c r="E21" s="6"/>
      <c r="F21" s="8"/>
      <c r="G21" s="6"/>
      <c r="H21" s="6"/>
    </row>
    <row r="22">
      <c r="A22" s="6"/>
      <c r="B22" s="6"/>
      <c r="C22" s="6"/>
      <c r="D22" s="6"/>
      <c r="E22" s="6"/>
      <c r="F22" s="8"/>
      <c r="G22" s="6"/>
      <c r="H22" s="6"/>
    </row>
    <row r="23">
      <c r="A23" s="6"/>
      <c r="B23" s="6"/>
      <c r="C23" s="6"/>
      <c r="D23" s="6"/>
      <c r="E23" s="6"/>
      <c r="F23" s="8"/>
      <c r="G23" s="6"/>
      <c r="H23" s="6"/>
    </row>
    <row r="24">
      <c r="A24" s="6"/>
      <c r="B24" s="6"/>
      <c r="C24" s="6"/>
      <c r="D24" s="6"/>
      <c r="E24" s="6"/>
      <c r="F24" s="8"/>
      <c r="G24" s="6"/>
      <c r="H24" s="6"/>
    </row>
    <row r="25">
      <c r="A25" s="6"/>
      <c r="B25" s="6"/>
      <c r="C25" s="6"/>
      <c r="D25" s="6"/>
      <c r="E25" s="6"/>
      <c r="F25" s="8"/>
      <c r="G25" s="6"/>
      <c r="H25" s="6"/>
    </row>
    <row r="26">
      <c r="A26" s="6"/>
      <c r="B26" s="6"/>
      <c r="C26" s="6"/>
      <c r="D26" s="6"/>
      <c r="E26" s="6"/>
      <c r="F26" s="8"/>
      <c r="G26" s="6"/>
      <c r="H26" s="6"/>
    </row>
    <row r="27">
      <c r="A27" s="6"/>
      <c r="B27" s="6"/>
      <c r="C27" s="6"/>
      <c r="D27" s="6"/>
      <c r="E27" s="6"/>
      <c r="F27" s="8"/>
      <c r="G27" s="6"/>
      <c r="H27" s="6"/>
    </row>
    <row r="28">
      <c r="A28" s="6"/>
      <c r="B28" s="6"/>
      <c r="C28" s="6"/>
      <c r="D28" s="6"/>
      <c r="E28" s="6"/>
      <c r="F28" s="8"/>
      <c r="G28" s="6"/>
      <c r="H28" s="6"/>
    </row>
    <row r="29">
      <c r="A29" s="6"/>
      <c r="B29" s="6"/>
      <c r="C29" s="6"/>
      <c r="D29" s="6"/>
      <c r="E29" s="6"/>
      <c r="F29" s="8"/>
      <c r="G29" s="6"/>
      <c r="H29" s="6"/>
    </row>
    <row r="30">
      <c r="A30" s="6"/>
      <c r="B30" s="6"/>
      <c r="C30" s="6"/>
      <c r="D30" s="6"/>
      <c r="E30" s="6"/>
      <c r="F30" s="8"/>
      <c r="G30" s="6"/>
      <c r="H30" s="6"/>
    </row>
    <row r="31">
      <c r="A31" s="6"/>
      <c r="B31" s="6"/>
      <c r="C31" s="6"/>
      <c r="D31" s="6"/>
      <c r="E31" s="6"/>
      <c r="F31" s="8"/>
      <c r="G31" s="6"/>
      <c r="H31" s="6"/>
    </row>
    <row r="32">
      <c r="A32" s="6"/>
      <c r="B32" s="6"/>
      <c r="C32" s="6"/>
      <c r="D32" s="6"/>
      <c r="E32" s="6"/>
      <c r="F32" s="8"/>
      <c r="G32" s="6"/>
      <c r="H32" s="6"/>
    </row>
    <row r="33">
      <c r="A33" s="6"/>
      <c r="B33" s="6"/>
      <c r="C33" s="6"/>
      <c r="D33" s="6"/>
      <c r="E33" s="6"/>
      <c r="F33" s="8"/>
      <c r="G33" s="6"/>
      <c r="H33" s="6"/>
    </row>
    <row r="34">
      <c r="A34" s="6"/>
      <c r="B34" s="6"/>
      <c r="C34" s="6"/>
      <c r="D34" s="6"/>
      <c r="E34" s="6"/>
      <c r="F34" s="8"/>
      <c r="G34" s="6"/>
      <c r="H34" s="6"/>
    </row>
    <row r="35">
      <c r="A35" s="6"/>
      <c r="B35" s="6"/>
      <c r="C35" s="6"/>
      <c r="D35" s="6"/>
      <c r="E35" s="6"/>
      <c r="F35" s="8"/>
      <c r="G35" s="6"/>
      <c r="H35" s="6"/>
    </row>
    <row r="36">
      <c r="A36" s="6"/>
      <c r="B36" s="6"/>
      <c r="C36" s="6"/>
      <c r="D36" s="6"/>
      <c r="E36" s="6"/>
      <c r="F36" s="8"/>
      <c r="G36" s="6"/>
      <c r="H36" s="6"/>
    </row>
    <row r="37">
      <c r="A37" s="6"/>
      <c r="B37" s="6"/>
      <c r="C37" s="6"/>
      <c r="D37" s="6"/>
      <c r="E37" s="6"/>
      <c r="F37" s="8"/>
      <c r="G37" s="6"/>
      <c r="H37" s="6"/>
    </row>
    <row r="38">
      <c r="A38" s="6"/>
      <c r="B38" s="6"/>
      <c r="C38" s="6"/>
      <c r="D38" s="6"/>
      <c r="E38" s="6"/>
      <c r="F38" s="8"/>
      <c r="G38" s="6"/>
      <c r="H38" s="6"/>
    </row>
    <row r="39">
      <c r="A39" s="6"/>
      <c r="B39" s="6"/>
      <c r="C39" s="6"/>
      <c r="D39" s="6"/>
      <c r="E39" s="6"/>
      <c r="F39" s="8"/>
      <c r="G39" s="6"/>
      <c r="H39" s="6"/>
    </row>
    <row r="40">
      <c r="A40" s="6"/>
      <c r="B40" s="6"/>
      <c r="C40" s="6"/>
      <c r="D40" s="6"/>
      <c r="E40" s="6"/>
      <c r="F40" s="8"/>
      <c r="G40" s="6"/>
      <c r="H40" s="6"/>
    </row>
    <row r="41">
      <c r="A41" s="6"/>
      <c r="B41" s="6"/>
      <c r="C41" s="6"/>
      <c r="D41" s="6"/>
      <c r="E41" s="6"/>
      <c r="F41" s="8"/>
      <c r="G41" s="6"/>
      <c r="H41" s="6"/>
    </row>
    <row r="42">
      <c r="A42" s="6"/>
      <c r="B42" s="6"/>
      <c r="C42" s="6"/>
      <c r="D42" s="6"/>
      <c r="E42" s="6"/>
      <c r="F42" s="8"/>
      <c r="G42" s="6"/>
      <c r="H42" s="6"/>
    </row>
    <row r="43">
      <c r="A43" s="6"/>
      <c r="B43" s="6"/>
      <c r="C43" s="6"/>
      <c r="D43" s="6"/>
      <c r="E43" s="6"/>
      <c r="F43" s="8"/>
      <c r="G43" s="6"/>
      <c r="H43" s="6"/>
    </row>
    <row r="44">
      <c r="A44" s="6"/>
      <c r="B44" s="6"/>
      <c r="C44" s="6"/>
      <c r="D44" s="6"/>
      <c r="E44" s="6"/>
      <c r="F44" s="8"/>
      <c r="G44" s="6"/>
      <c r="H44" s="6"/>
    </row>
    <row r="45">
      <c r="A45" s="6"/>
      <c r="B45" s="6"/>
      <c r="C45" s="6"/>
      <c r="D45" s="6"/>
      <c r="E45" s="6"/>
      <c r="F45" s="8"/>
      <c r="G45" s="6"/>
      <c r="H45" s="6"/>
    </row>
    <row r="46">
      <c r="A46" s="6"/>
      <c r="B46" s="6"/>
      <c r="C46" s="6"/>
      <c r="D46" s="6"/>
      <c r="E46" s="6"/>
      <c r="F46" s="8"/>
      <c r="G46" s="6"/>
      <c r="H46" s="6"/>
    </row>
    <row r="47">
      <c r="A47" s="6"/>
      <c r="B47" s="6"/>
      <c r="C47" s="6"/>
      <c r="D47" s="6"/>
      <c r="E47" s="6"/>
      <c r="F47" s="8"/>
      <c r="G47" s="6"/>
      <c r="H47" s="6"/>
    </row>
    <row r="48">
      <c r="A48" s="6"/>
      <c r="B48" s="6"/>
      <c r="C48" s="6"/>
      <c r="D48" s="6"/>
      <c r="E48" s="6"/>
      <c r="F48" s="8"/>
      <c r="G48" s="6"/>
      <c r="H48" s="6"/>
    </row>
    <row r="49">
      <c r="A49" s="6"/>
      <c r="B49" s="6"/>
      <c r="C49" s="6"/>
      <c r="D49" s="6"/>
      <c r="E49" s="6"/>
      <c r="F49" s="8"/>
      <c r="G49" s="6"/>
      <c r="H49" s="6"/>
    </row>
    <row r="50">
      <c r="A50" s="6"/>
      <c r="B50" s="6"/>
      <c r="C50" s="6"/>
      <c r="D50" s="6"/>
      <c r="E50" s="6"/>
      <c r="F50" s="8"/>
      <c r="G50" s="6"/>
      <c r="H50" s="6"/>
    </row>
    <row r="51">
      <c r="A51" s="6"/>
      <c r="B51" s="6"/>
      <c r="C51" s="6"/>
      <c r="D51" s="6"/>
      <c r="E51" s="6"/>
      <c r="F51" s="8"/>
      <c r="G51" s="6"/>
      <c r="H51" s="6"/>
    </row>
    <row r="52">
      <c r="A52" s="6"/>
      <c r="B52" s="6"/>
      <c r="C52" s="6"/>
      <c r="D52" s="6"/>
      <c r="E52" s="6"/>
      <c r="F52" s="8"/>
      <c r="G52" s="6"/>
      <c r="H52" s="6"/>
    </row>
    <row r="53">
      <c r="A53" s="6"/>
      <c r="B53" s="6"/>
      <c r="C53" s="6"/>
      <c r="D53" s="6"/>
      <c r="E53" s="6"/>
      <c r="F53" s="8"/>
      <c r="G53" s="6"/>
      <c r="H53" s="6"/>
    </row>
    <row r="54">
      <c r="A54" s="6"/>
      <c r="B54" s="6"/>
      <c r="C54" s="6"/>
      <c r="D54" s="6"/>
      <c r="E54" s="6"/>
      <c r="F54" s="8"/>
      <c r="G54" s="6"/>
      <c r="H54" s="6"/>
    </row>
    <row r="55">
      <c r="A55" s="6"/>
      <c r="B55" s="6"/>
      <c r="C55" s="6"/>
      <c r="D55" s="6"/>
      <c r="E55" s="6"/>
      <c r="F55" s="8"/>
      <c r="G55" s="6"/>
      <c r="H55" s="6"/>
    </row>
    <row r="56">
      <c r="A56" s="6"/>
      <c r="B56" s="6"/>
      <c r="C56" s="6"/>
      <c r="D56" s="6"/>
      <c r="E56" s="6"/>
      <c r="F56" s="8"/>
      <c r="G56" s="6"/>
      <c r="H56" s="6"/>
    </row>
    <row r="57">
      <c r="A57" s="6"/>
      <c r="B57" s="6"/>
      <c r="C57" s="6"/>
      <c r="D57" s="6"/>
      <c r="E57" s="6"/>
      <c r="F57" s="8"/>
      <c r="G57" s="6"/>
      <c r="H57" s="6"/>
    </row>
    <row r="58">
      <c r="A58" s="6"/>
      <c r="B58" s="6"/>
      <c r="C58" s="6"/>
      <c r="D58" s="6"/>
      <c r="E58" s="6"/>
      <c r="F58" s="8"/>
      <c r="G58" s="6"/>
      <c r="H58" s="6"/>
    </row>
    <row r="59">
      <c r="A59" s="6"/>
      <c r="B59" s="6"/>
      <c r="C59" s="6"/>
      <c r="D59" s="6"/>
      <c r="E59" s="6"/>
      <c r="F59" s="8"/>
      <c r="G59" s="6"/>
      <c r="H59" s="6"/>
    </row>
    <row r="60">
      <c r="A60" s="6"/>
      <c r="B60" s="6"/>
      <c r="C60" s="6"/>
      <c r="D60" s="6"/>
      <c r="E60" s="6"/>
      <c r="F60" s="8"/>
      <c r="G60" s="6"/>
      <c r="H60" s="6"/>
    </row>
    <row r="61">
      <c r="A61" s="6"/>
      <c r="B61" s="6"/>
      <c r="C61" s="6"/>
      <c r="D61" s="6"/>
      <c r="E61" s="6"/>
      <c r="F61" s="8"/>
      <c r="G61" s="6"/>
      <c r="H61" s="6"/>
    </row>
    <row r="62">
      <c r="A62" s="6"/>
      <c r="B62" s="6"/>
      <c r="C62" s="6"/>
      <c r="D62" s="6"/>
      <c r="E62" s="6"/>
      <c r="F62" s="8"/>
      <c r="G62" s="6"/>
      <c r="H62" s="6"/>
    </row>
    <row r="63">
      <c r="A63" s="6"/>
      <c r="B63" s="6"/>
      <c r="C63" s="6"/>
      <c r="D63" s="6"/>
      <c r="E63" s="6"/>
      <c r="F63" s="8"/>
      <c r="G63" s="6"/>
      <c r="H63" s="6"/>
    </row>
    <row r="64">
      <c r="A64" s="6"/>
      <c r="B64" s="6"/>
      <c r="C64" s="6"/>
      <c r="D64" s="6"/>
      <c r="E64" s="6"/>
      <c r="F64" s="8"/>
      <c r="G64" s="6"/>
      <c r="H64" s="6"/>
    </row>
    <row r="65">
      <c r="A65" s="6"/>
      <c r="B65" s="6"/>
      <c r="C65" s="6"/>
      <c r="D65" s="6"/>
      <c r="E65" s="6"/>
      <c r="F65" s="8"/>
      <c r="G65" s="6"/>
      <c r="H65" s="6"/>
    </row>
    <row r="66">
      <c r="A66" s="6"/>
      <c r="B66" s="6"/>
      <c r="C66" s="6"/>
      <c r="D66" s="6"/>
      <c r="E66" s="6"/>
      <c r="F66" s="8"/>
      <c r="G66" s="6"/>
      <c r="H66" s="6"/>
    </row>
    <row r="67">
      <c r="A67" s="6"/>
      <c r="B67" s="6"/>
      <c r="C67" s="6"/>
      <c r="D67" s="6"/>
      <c r="E67" s="6"/>
      <c r="F67" s="8"/>
      <c r="G67" s="6"/>
      <c r="H67" s="6"/>
    </row>
    <row r="68">
      <c r="A68" s="6"/>
      <c r="B68" s="6"/>
      <c r="C68" s="6"/>
      <c r="D68" s="6"/>
      <c r="E68" s="6"/>
      <c r="F68" s="8"/>
      <c r="G68" s="6"/>
      <c r="H68" s="6"/>
    </row>
    <row r="69">
      <c r="A69" s="6"/>
      <c r="B69" s="6"/>
      <c r="C69" s="6"/>
      <c r="D69" s="6"/>
      <c r="E69" s="6"/>
      <c r="F69" s="8"/>
      <c r="G69" s="6"/>
      <c r="H69" s="6"/>
    </row>
    <row r="70">
      <c r="A70" s="6"/>
      <c r="B70" s="6"/>
      <c r="C70" s="6"/>
      <c r="D70" s="6"/>
      <c r="E70" s="6"/>
      <c r="F70" s="8"/>
      <c r="G70" s="6"/>
      <c r="H70" s="6"/>
    </row>
    <row r="71">
      <c r="A71" s="6"/>
      <c r="B71" s="6"/>
      <c r="C71" s="6"/>
      <c r="D71" s="6"/>
      <c r="E71" s="6"/>
      <c r="F71" s="8"/>
      <c r="G71" s="6"/>
      <c r="H71" s="6"/>
    </row>
    <row r="72">
      <c r="A72" s="6"/>
      <c r="B72" s="6"/>
      <c r="C72" s="6"/>
      <c r="D72" s="6"/>
      <c r="E72" s="6"/>
      <c r="F72" s="8"/>
      <c r="G72" s="6"/>
      <c r="H72" s="6"/>
    </row>
    <row r="73">
      <c r="A73" s="6"/>
      <c r="B73" s="6"/>
      <c r="C73" s="6"/>
      <c r="D73" s="6"/>
      <c r="E73" s="6"/>
      <c r="F73" s="8"/>
      <c r="G73" s="6"/>
      <c r="H73" s="6"/>
    </row>
    <row r="74">
      <c r="A74" s="6"/>
      <c r="B74" s="6"/>
      <c r="C74" s="6"/>
      <c r="D74" s="6"/>
      <c r="E74" s="6"/>
      <c r="F74" s="8"/>
      <c r="G74" s="6"/>
      <c r="H74" s="6"/>
    </row>
    <row r="75">
      <c r="A75" s="6"/>
      <c r="B75" s="6"/>
      <c r="C75" s="6"/>
      <c r="D75" s="6"/>
      <c r="E75" s="6"/>
      <c r="F75" s="8"/>
      <c r="G75" s="6"/>
      <c r="H75" s="6"/>
    </row>
    <row r="76">
      <c r="A76" s="6"/>
      <c r="B76" s="6"/>
      <c r="C76" s="6"/>
      <c r="D76" s="6"/>
      <c r="E76" s="6"/>
      <c r="F76" s="8"/>
      <c r="G76" s="6"/>
      <c r="H76" s="6"/>
    </row>
    <row r="77">
      <c r="A77" s="6"/>
      <c r="B77" s="6"/>
      <c r="C77" s="6"/>
      <c r="D77" s="6"/>
      <c r="E77" s="6"/>
      <c r="F77" s="8"/>
      <c r="G77" s="6"/>
      <c r="H77" s="6"/>
    </row>
    <row r="78">
      <c r="A78" s="6"/>
      <c r="B78" s="6"/>
      <c r="C78" s="6"/>
      <c r="D78" s="6"/>
      <c r="E78" s="6"/>
      <c r="F78" s="8"/>
      <c r="G78" s="6"/>
      <c r="H78" s="6"/>
    </row>
    <row r="79">
      <c r="A79" s="6"/>
      <c r="B79" s="6"/>
      <c r="C79" s="6"/>
      <c r="D79" s="6"/>
      <c r="E79" s="6"/>
      <c r="F79" s="8"/>
      <c r="G79" s="6"/>
      <c r="H79" s="6"/>
    </row>
    <row r="80">
      <c r="A80" s="6"/>
      <c r="B80" s="6"/>
      <c r="C80" s="6"/>
      <c r="D80" s="6"/>
      <c r="E80" s="6"/>
      <c r="F80" s="8"/>
      <c r="G80" s="6"/>
      <c r="H80" s="6"/>
    </row>
    <row r="81">
      <c r="A81" s="6"/>
      <c r="B81" s="6"/>
      <c r="C81" s="6"/>
      <c r="D81" s="6"/>
      <c r="E81" s="6"/>
      <c r="F81" s="8"/>
      <c r="G81" s="6"/>
      <c r="H81" s="6"/>
    </row>
    <row r="82">
      <c r="A82" s="6"/>
      <c r="B82" s="6"/>
      <c r="C82" s="6"/>
      <c r="D82" s="6"/>
      <c r="E82" s="6"/>
      <c r="F82" s="8"/>
      <c r="G82" s="6"/>
      <c r="H82" s="6"/>
    </row>
    <row r="83">
      <c r="A83" s="6"/>
      <c r="B83" s="6"/>
      <c r="C83" s="6"/>
      <c r="D83" s="6"/>
      <c r="E83" s="6"/>
      <c r="F83" s="8"/>
      <c r="G83" s="6"/>
      <c r="H83" s="6"/>
    </row>
    <row r="84">
      <c r="A84" s="6"/>
      <c r="B84" s="6"/>
      <c r="C84" s="6"/>
      <c r="D84" s="6"/>
      <c r="E84" s="6"/>
      <c r="F84" s="8"/>
      <c r="G84" s="6"/>
      <c r="H84" s="6"/>
    </row>
    <row r="85">
      <c r="A85" s="6"/>
      <c r="B85" s="6"/>
      <c r="C85" s="6"/>
      <c r="D85" s="6"/>
      <c r="E85" s="6"/>
      <c r="F85" s="8"/>
      <c r="G85" s="6"/>
      <c r="H85" s="6"/>
    </row>
    <row r="86">
      <c r="A86" s="6"/>
      <c r="B86" s="6"/>
      <c r="C86" s="6"/>
      <c r="D86" s="6"/>
      <c r="E86" s="6"/>
      <c r="F86" s="8"/>
      <c r="G86" s="6"/>
      <c r="H86" s="6"/>
    </row>
    <row r="87">
      <c r="A87" s="6"/>
      <c r="B87" s="6"/>
      <c r="C87" s="6"/>
      <c r="D87" s="6"/>
      <c r="E87" s="6"/>
      <c r="F87" s="8"/>
      <c r="G87" s="6"/>
      <c r="H87" s="6"/>
    </row>
    <row r="88">
      <c r="A88" s="6"/>
      <c r="B88" s="6"/>
      <c r="C88" s="6"/>
      <c r="D88" s="6"/>
      <c r="E88" s="6"/>
      <c r="F88" s="8"/>
      <c r="G88" s="6"/>
      <c r="H88" s="6"/>
    </row>
    <row r="89">
      <c r="A89" s="6"/>
      <c r="B89" s="6"/>
      <c r="C89" s="6"/>
      <c r="D89" s="6"/>
      <c r="E89" s="6"/>
      <c r="F89" s="8"/>
      <c r="G89" s="6"/>
      <c r="H89" s="6"/>
    </row>
    <row r="90">
      <c r="A90" s="6"/>
      <c r="B90" s="6"/>
      <c r="C90" s="6"/>
      <c r="D90" s="6"/>
      <c r="E90" s="6"/>
      <c r="F90" s="8"/>
      <c r="G90" s="6"/>
      <c r="H90" s="6"/>
    </row>
    <row r="91">
      <c r="A91" s="6"/>
      <c r="B91" s="6"/>
      <c r="C91" s="6"/>
      <c r="D91" s="6"/>
      <c r="E91" s="6"/>
      <c r="F91" s="8"/>
      <c r="G91" s="6"/>
      <c r="H91" s="6"/>
    </row>
    <row r="92">
      <c r="A92" s="6"/>
      <c r="B92" s="6"/>
      <c r="C92" s="6"/>
      <c r="D92" s="6"/>
      <c r="E92" s="6"/>
      <c r="F92" s="8"/>
      <c r="G92" s="6"/>
      <c r="H92" s="6"/>
    </row>
    <row r="93">
      <c r="A93" s="6"/>
      <c r="B93" s="6"/>
      <c r="C93" s="6"/>
      <c r="D93" s="6"/>
      <c r="E93" s="6"/>
      <c r="F93" s="8"/>
      <c r="G93" s="6"/>
      <c r="H93" s="6"/>
    </row>
    <row r="94">
      <c r="A94" s="6"/>
      <c r="B94" s="6"/>
      <c r="C94" s="6"/>
      <c r="D94" s="6"/>
      <c r="E94" s="6"/>
      <c r="F94" s="8"/>
      <c r="G94" s="6"/>
      <c r="H94" s="6"/>
    </row>
    <row r="95">
      <c r="A95" s="6"/>
      <c r="B95" s="6"/>
      <c r="C95" s="6"/>
      <c r="D95" s="6"/>
      <c r="E95" s="6"/>
      <c r="F95" s="8"/>
      <c r="G95" s="6"/>
      <c r="H95" s="6"/>
    </row>
    <row r="96">
      <c r="A96" s="6"/>
      <c r="B96" s="6"/>
      <c r="C96" s="6"/>
      <c r="D96" s="6"/>
      <c r="E96" s="6"/>
      <c r="F96" s="8"/>
      <c r="G96" s="6"/>
      <c r="H96" s="6"/>
    </row>
    <row r="97">
      <c r="A97" s="6"/>
      <c r="B97" s="6"/>
      <c r="C97" s="6"/>
      <c r="D97" s="6"/>
      <c r="E97" s="6"/>
      <c r="F97" s="8"/>
      <c r="G97" s="6"/>
      <c r="H97" s="6"/>
    </row>
    <row r="98">
      <c r="A98" s="6"/>
      <c r="B98" s="6"/>
      <c r="C98" s="6"/>
      <c r="D98" s="6"/>
      <c r="E98" s="6"/>
      <c r="F98" s="8"/>
      <c r="G98" s="6"/>
      <c r="H98" s="6"/>
    </row>
    <row r="99">
      <c r="A99" s="6"/>
      <c r="B99" s="6"/>
      <c r="C99" s="6"/>
      <c r="D99" s="6"/>
      <c r="E99" s="6"/>
      <c r="F99" s="8"/>
      <c r="G99" s="6"/>
      <c r="H99" s="6"/>
    </row>
    <row r="100">
      <c r="A100" s="6"/>
      <c r="B100" s="6"/>
      <c r="C100" s="6"/>
      <c r="D100" s="6"/>
      <c r="E100" s="6"/>
      <c r="F100" s="8"/>
      <c r="G100" s="6"/>
      <c r="H100" s="6"/>
    </row>
    <row r="101">
      <c r="A101" s="6"/>
      <c r="B101" s="6"/>
      <c r="C101" s="6"/>
      <c r="D101" s="6"/>
      <c r="E101" s="6"/>
      <c r="F101" s="8"/>
      <c r="G101" s="6"/>
      <c r="H101" s="6"/>
    </row>
    <row r="102">
      <c r="A102" s="6"/>
      <c r="B102" s="6"/>
      <c r="C102" s="6"/>
      <c r="D102" s="6"/>
      <c r="E102" s="6"/>
      <c r="F102" s="8"/>
      <c r="G102" s="6"/>
      <c r="H102" s="6"/>
    </row>
    <row r="103">
      <c r="A103" s="6"/>
      <c r="B103" s="6"/>
      <c r="C103" s="6"/>
      <c r="D103" s="6"/>
      <c r="E103" s="6"/>
      <c r="F103" s="8"/>
      <c r="G103" s="6"/>
      <c r="H103" s="6"/>
    </row>
    <row r="104">
      <c r="A104" s="6"/>
      <c r="B104" s="6"/>
      <c r="C104" s="6"/>
      <c r="D104" s="6"/>
      <c r="E104" s="6"/>
      <c r="F104" s="8"/>
      <c r="G104" s="6"/>
      <c r="H104" s="6"/>
    </row>
    <row r="105">
      <c r="A105" s="6"/>
      <c r="B105" s="6"/>
      <c r="C105" s="6"/>
      <c r="D105" s="6"/>
      <c r="E105" s="6"/>
      <c r="F105" s="8"/>
      <c r="G105" s="6"/>
      <c r="H105" s="6"/>
    </row>
    <row r="106">
      <c r="A106" s="6"/>
      <c r="B106" s="6"/>
      <c r="C106" s="6"/>
      <c r="D106" s="6"/>
      <c r="E106" s="6"/>
      <c r="F106" s="8"/>
      <c r="G106" s="6"/>
      <c r="H106" s="6"/>
    </row>
    <row r="107">
      <c r="A107" s="6"/>
      <c r="B107" s="6"/>
      <c r="C107" s="6"/>
      <c r="D107" s="6"/>
      <c r="E107" s="6"/>
      <c r="F107" s="8"/>
      <c r="G107" s="6"/>
      <c r="H107" s="6"/>
    </row>
    <row r="108">
      <c r="A108" s="6"/>
      <c r="B108" s="6"/>
      <c r="C108" s="6"/>
      <c r="D108" s="6"/>
      <c r="E108" s="6"/>
      <c r="F108" s="8"/>
      <c r="G108" s="6"/>
      <c r="H108" s="6"/>
    </row>
    <row r="109">
      <c r="A109" s="6"/>
      <c r="B109" s="6"/>
      <c r="C109" s="6"/>
      <c r="D109" s="6"/>
      <c r="E109" s="6"/>
      <c r="F109" s="8"/>
      <c r="G109" s="6"/>
      <c r="H109" s="6"/>
    </row>
    <row r="110">
      <c r="A110" s="6"/>
      <c r="B110" s="6"/>
      <c r="C110" s="6"/>
      <c r="D110" s="6"/>
      <c r="E110" s="6"/>
      <c r="F110" s="8"/>
      <c r="G110" s="6"/>
      <c r="H110" s="6"/>
    </row>
    <row r="111">
      <c r="A111" s="6"/>
      <c r="B111" s="6"/>
      <c r="C111" s="6"/>
      <c r="D111" s="6"/>
      <c r="E111" s="6"/>
      <c r="F111" s="8"/>
      <c r="G111" s="6"/>
      <c r="H111" s="6"/>
    </row>
    <row r="112">
      <c r="A112" s="6"/>
      <c r="B112" s="6"/>
      <c r="C112" s="6"/>
      <c r="D112" s="6"/>
      <c r="E112" s="6"/>
      <c r="F112" s="8"/>
      <c r="G112" s="6"/>
      <c r="H112" s="6"/>
    </row>
    <row r="113">
      <c r="A113" s="6"/>
      <c r="B113" s="6"/>
      <c r="C113" s="6"/>
      <c r="D113" s="6"/>
      <c r="E113" s="6"/>
      <c r="F113" s="8"/>
      <c r="G113" s="6"/>
      <c r="H113" s="6"/>
    </row>
    <row r="114">
      <c r="A114" s="6"/>
      <c r="B114" s="6"/>
      <c r="C114" s="6"/>
      <c r="D114" s="6"/>
      <c r="E114" s="6"/>
      <c r="F114" s="8"/>
      <c r="G114" s="6"/>
      <c r="H114" s="6"/>
    </row>
    <row r="115">
      <c r="A115" s="6"/>
      <c r="B115" s="6"/>
      <c r="C115" s="6"/>
      <c r="D115" s="6"/>
      <c r="E115" s="6"/>
      <c r="F115" s="8"/>
      <c r="G115" s="6"/>
      <c r="H115" s="6"/>
    </row>
    <row r="116">
      <c r="A116" s="6"/>
      <c r="B116" s="6"/>
      <c r="C116" s="6"/>
      <c r="D116" s="6"/>
      <c r="E116" s="6"/>
      <c r="F116" s="8"/>
      <c r="G116" s="6"/>
      <c r="H116" s="6"/>
    </row>
    <row r="117">
      <c r="A117" s="6"/>
      <c r="B117" s="6"/>
      <c r="C117" s="6"/>
      <c r="D117" s="6"/>
      <c r="E117" s="6"/>
      <c r="F117" s="8"/>
      <c r="G117" s="6"/>
      <c r="H117" s="6"/>
    </row>
    <row r="118">
      <c r="A118" s="6"/>
      <c r="B118" s="6"/>
      <c r="C118" s="6"/>
      <c r="D118" s="6"/>
      <c r="E118" s="6"/>
      <c r="F118" s="8"/>
      <c r="G118" s="6"/>
      <c r="H118" s="6"/>
    </row>
    <row r="119">
      <c r="A119" s="6"/>
      <c r="B119" s="6"/>
      <c r="C119" s="6"/>
      <c r="D119" s="6"/>
      <c r="E119" s="6"/>
      <c r="F119" s="8"/>
      <c r="G119" s="6"/>
      <c r="H119" s="6"/>
    </row>
    <row r="120">
      <c r="A120" s="6"/>
      <c r="B120" s="6"/>
      <c r="C120" s="6"/>
      <c r="D120" s="6"/>
      <c r="E120" s="6"/>
      <c r="F120" s="8"/>
      <c r="G120" s="6"/>
      <c r="H120" s="6"/>
    </row>
    <row r="121">
      <c r="A121" s="6"/>
      <c r="B121" s="6"/>
      <c r="C121" s="6"/>
      <c r="D121" s="6"/>
      <c r="E121" s="6"/>
      <c r="F121" s="8"/>
      <c r="G121" s="6"/>
      <c r="H121" s="6"/>
    </row>
    <row r="122">
      <c r="A122" s="6"/>
      <c r="B122" s="6"/>
      <c r="C122" s="6"/>
      <c r="D122" s="6"/>
      <c r="E122" s="6"/>
      <c r="F122" s="8"/>
      <c r="G122" s="6"/>
      <c r="H122" s="6"/>
    </row>
    <row r="123">
      <c r="A123" s="6"/>
      <c r="B123" s="6"/>
      <c r="C123" s="6"/>
      <c r="D123" s="6"/>
      <c r="E123" s="6"/>
      <c r="F123" s="8"/>
      <c r="G123" s="6"/>
      <c r="H123" s="6"/>
    </row>
    <row r="124">
      <c r="A124" s="6"/>
      <c r="B124" s="6"/>
      <c r="C124" s="6"/>
      <c r="D124" s="6"/>
      <c r="E124" s="6"/>
      <c r="F124" s="8"/>
      <c r="G124" s="6"/>
      <c r="H124" s="6"/>
    </row>
    <row r="125">
      <c r="A125" s="6"/>
      <c r="B125" s="6"/>
      <c r="C125" s="6"/>
      <c r="D125" s="6"/>
      <c r="E125" s="6"/>
      <c r="F125" s="8"/>
      <c r="G125" s="6"/>
      <c r="H125" s="6"/>
    </row>
    <row r="126">
      <c r="A126" s="6"/>
      <c r="B126" s="6"/>
      <c r="C126" s="6"/>
      <c r="D126" s="6"/>
      <c r="E126" s="6"/>
      <c r="F126" s="8"/>
      <c r="G126" s="6"/>
      <c r="H126" s="6"/>
    </row>
    <row r="127">
      <c r="A127" s="6"/>
      <c r="B127" s="6"/>
      <c r="C127" s="6"/>
      <c r="D127" s="6"/>
      <c r="E127" s="6"/>
      <c r="F127" s="8"/>
      <c r="G127" s="6"/>
      <c r="H127" s="6"/>
    </row>
    <row r="128">
      <c r="A128" s="6"/>
      <c r="B128" s="6"/>
      <c r="C128" s="6"/>
      <c r="D128" s="6"/>
      <c r="E128" s="6"/>
      <c r="F128" s="8"/>
      <c r="G128" s="6"/>
      <c r="H128" s="6"/>
    </row>
    <row r="129">
      <c r="A129" s="6"/>
      <c r="B129" s="6"/>
      <c r="C129" s="6"/>
      <c r="D129" s="6"/>
      <c r="E129" s="6"/>
      <c r="F129" s="8"/>
      <c r="G129" s="6"/>
      <c r="H129" s="6"/>
    </row>
    <row r="130">
      <c r="A130" s="6"/>
      <c r="B130" s="6"/>
      <c r="C130" s="6"/>
      <c r="D130" s="6"/>
      <c r="E130" s="6"/>
      <c r="F130" s="8"/>
      <c r="G130" s="6"/>
      <c r="H130" s="6"/>
    </row>
    <row r="131">
      <c r="A131" s="6"/>
      <c r="B131" s="6"/>
      <c r="C131" s="6"/>
      <c r="D131" s="6"/>
      <c r="E131" s="6"/>
      <c r="F131" s="8"/>
      <c r="G131" s="6"/>
      <c r="H131" s="6"/>
    </row>
    <row r="132">
      <c r="A132" s="6"/>
      <c r="B132" s="6"/>
      <c r="C132" s="6"/>
      <c r="D132" s="6"/>
      <c r="E132" s="6"/>
      <c r="F132" s="8"/>
      <c r="G132" s="6"/>
      <c r="H132" s="6"/>
    </row>
    <row r="133">
      <c r="A133" s="6"/>
      <c r="B133" s="6"/>
      <c r="C133" s="6"/>
      <c r="D133" s="6"/>
      <c r="E133" s="6"/>
      <c r="F133" s="8"/>
      <c r="G133" s="6"/>
      <c r="H133" s="6"/>
    </row>
    <row r="134">
      <c r="A134" s="6"/>
      <c r="B134" s="6"/>
      <c r="C134" s="6"/>
      <c r="D134" s="6"/>
      <c r="E134" s="6"/>
      <c r="F134" s="8"/>
      <c r="G134" s="6"/>
      <c r="H134" s="6"/>
    </row>
    <row r="135">
      <c r="A135" s="6"/>
      <c r="B135" s="6"/>
      <c r="C135" s="6"/>
      <c r="D135" s="6"/>
      <c r="E135" s="6"/>
      <c r="F135" s="8"/>
      <c r="G135" s="6"/>
      <c r="H135" s="6"/>
    </row>
    <row r="136">
      <c r="A136" s="6"/>
      <c r="B136" s="6"/>
      <c r="C136" s="6"/>
      <c r="D136" s="6"/>
      <c r="E136" s="6"/>
      <c r="F136" s="8"/>
      <c r="G136" s="6"/>
      <c r="H136" s="6"/>
    </row>
    <row r="137">
      <c r="A137" s="6"/>
      <c r="B137" s="6"/>
      <c r="C137" s="6"/>
      <c r="D137" s="6"/>
      <c r="E137" s="6"/>
      <c r="F137" s="8"/>
      <c r="G137" s="6"/>
      <c r="H137" s="6"/>
    </row>
    <row r="138">
      <c r="A138" s="6"/>
      <c r="B138" s="6"/>
      <c r="C138" s="6"/>
      <c r="D138" s="6"/>
      <c r="E138" s="6"/>
      <c r="F138" s="8"/>
      <c r="G138" s="6"/>
      <c r="H138" s="6"/>
    </row>
    <row r="139">
      <c r="A139" s="6"/>
      <c r="B139" s="6"/>
      <c r="C139" s="6"/>
      <c r="D139" s="6"/>
      <c r="E139" s="6"/>
      <c r="F139" s="8"/>
      <c r="G139" s="6"/>
      <c r="H139" s="6"/>
    </row>
    <row r="140">
      <c r="A140" s="6"/>
      <c r="B140" s="6"/>
      <c r="C140" s="6"/>
      <c r="D140" s="6"/>
      <c r="E140" s="6"/>
      <c r="F140" s="8"/>
      <c r="G140" s="6"/>
      <c r="H140" s="6"/>
    </row>
    <row r="141">
      <c r="A141" s="6"/>
      <c r="B141" s="6"/>
      <c r="C141" s="6"/>
      <c r="D141" s="6"/>
      <c r="E141" s="6"/>
      <c r="F141" s="8"/>
      <c r="G141" s="6"/>
      <c r="H141" s="6"/>
    </row>
    <row r="142">
      <c r="A142" s="6"/>
      <c r="B142" s="6"/>
      <c r="C142" s="6"/>
      <c r="D142" s="6"/>
      <c r="E142" s="6"/>
      <c r="F142" s="8"/>
      <c r="G142" s="6"/>
      <c r="H142" s="6"/>
    </row>
    <row r="143">
      <c r="A143" s="6"/>
      <c r="B143" s="6"/>
      <c r="C143" s="6"/>
      <c r="D143" s="6"/>
      <c r="E143" s="6"/>
      <c r="F143" s="8"/>
      <c r="G143" s="6"/>
      <c r="H143" s="6"/>
    </row>
    <row r="144">
      <c r="A144" s="6"/>
      <c r="B144" s="6"/>
      <c r="C144" s="6"/>
      <c r="D144" s="6"/>
      <c r="E144" s="6"/>
      <c r="F144" s="8"/>
      <c r="G144" s="6"/>
      <c r="H144" s="6"/>
    </row>
    <row r="145">
      <c r="A145" s="6"/>
      <c r="B145" s="6"/>
      <c r="C145" s="6"/>
      <c r="D145" s="6"/>
      <c r="E145" s="6"/>
      <c r="F145" s="8"/>
      <c r="G145" s="6"/>
      <c r="H145" s="6"/>
    </row>
    <row r="146">
      <c r="A146" s="6"/>
      <c r="B146" s="6"/>
      <c r="C146" s="6"/>
      <c r="D146" s="6"/>
      <c r="E146" s="6"/>
      <c r="F146" s="8"/>
      <c r="G146" s="6"/>
      <c r="H146" s="6"/>
    </row>
    <row r="147">
      <c r="A147" s="6"/>
      <c r="B147" s="6"/>
      <c r="C147" s="6"/>
      <c r="D147" s="6"/>
      <c r="E147" s="6"/>
      <c r="F147" s="8"/>
      <c r="G147" s="6"/>
      <c r="H147" s="6"/>
    </row>
    <row r="148">
      <c r="A148" s="6"/>
      <c r="B148" s="6"/>
      <c r="C148" s="6"/>
      <c r="D148" s="6"/>
      <c r="E148" s="6"/>
      <c r="F148" s="8"/>
      <c r="G148" s="6"/>
      <c r="H148" s="6"/>
    </row>
    <row r="149">
      <c r="A149" s="6"/>
      <c r="B149" s="6"/>
      <c r="C149" s="6"/>
      <c r="D149" s="6"/>
      <c r="E149" s="6"/>
      <c r="F149" s="8"/>
      <c r="G149" s="6"/>
      <c r="H149" s="6"/>
    </row>
    <row r="150">
      <c r="A150" s="6"/>
      <c r="B150" s="6"/>
      <c r="C150" s="6"/>
      <c r="D150" s="6"/>
      <c r="E150" s="6"/>
      <c r="F150" s="8"/>
      <c r="G150" s="6"/>
      <c r="H150" s="6"/>
    </row>
    <row r="151">
      <c r="A151" s="6"/>
      <c r="B151" s="6"/>
      <c r="C151" s="6"/>
      <c r="D151" s="6"/>
      <c r="E151" s="6"/>
      <c r="F151" s="8"/>
      <c r="G151" s="6"/>
      <c r="H151" s="6"/>
    </row>
    <row r="152">
      <c r="A152" s="6"/>
      <c r="B152" s="6"/>
      <c r="C152" s="6"/>
      <c r="D152" s="6"/>
      <c r="E152" s="6"/>
      <c r="F152" s="8"/>
      <c r="G152" s="6"/>
      <c r="H152" s="6"/>
    </row>
    <row r="153">
      <c r="A153" s="6"/>
      <c r="B153" s="6"/>
      <c r="C153" s="6"/>
      <c r="D153" s="6"/>
      <c r="E153" s="6"/>
      <c r="F153" s="8"/>
      <c r="G153" s="6"/>
      <c r="H153" s="6"/>
    </row>
    <row r="154">
      <c r="A154" s="6"/>
      <c r="B154" s="6"/>
      <c r="C154" s="6"/>
      <c r="D154" s="6"/>
      <c r="E154" s="6"/>
      <c r="F154" s="8"/>
      <c r="G154" s="6"/>
      <c r="H154" s="6"/>
    </row>
    <row r="155">
      <c r="A155" s="6"/>
      <c r="B155" s="6"/>
      <c r="C155" s="6"/>
      <c r="D155" s="6"/>
      <c r="E155" s="6"/>
      <c r="F155" s="8"/>
      <c r="G155" s="6"/>
      <c r="H155" s="6"/>
    </row>
    <row r="156">
      <c r="A156" s="6"/>
      <c r="B156" s="6"/>
      <c r="C156" s="6"/>
      <c r="D156" s="6"/>
      <c r="E156" s="6"/>
      <c r="F156" s="8"/>
      <c r="G156" s="6"/>
      <c r="H156" s="6"/>
    </row>
    <row r="157">
      <c r="A157" s="6"/>
      <c r="B157" s="6"/>
      <c r="C157" s="6"/>
      <c r="D157" s="6"/>
      <c r="E157" s="6"/>
      <c r="F157" s="8"/>
      <c r="G157" s="6"/>
      <c r="H157" s="6"/>
    </row>
    <row r="158">
      <c r="A158" s="6"/>
      <c r="B158" s="6"/>
      <c r="C158" s="6"/>
      <c r="D158" s="6"/>
      <c r="E158" s="6"/>
      <c r="F158" s="8"/>
      <c r="G158" s="6"/>
      <c r="H158" s="6"/>
    </row>
    <row r="159">
      <c r="A159" s="6"/>
      <c r="B159" s="6"/>
      <c r="C159" s="6"/>
      <c r="D159" s="6"/>
      <c r="E159" s="6"/>
      <c r="F159" s="8"/>
      <c r="G159" s="6"/>
      <c r="H159" s="6"/>
    </row>
    <row r="160">
      <c r="A160" s="6"/>
      <c r="B160" s="6"/>
      <c r="C160" s="6"/>
      <c r="D160" s="6"/>
      <c r="E160" s="6"/>
      <c r="F160" s="8"/>
      <c r="G160" s="6"/>
      <c r="H160" s="6"/>
    </row>
    <row r="161">
      <c r="A161" s="6"/>
      <c r="B161" s="6"/>
      <c r="C161" s="6"/>
      <c r="D161" s="6"/>
      <c r="E161" s="6"/>
      <c r="F161" s="8"/>
      <c r="G161" s="6"/>
      <c r="H161" s="6"/>
    </row>
    <row r="162">
      <c r="A162" s="6"/>
      <c r="B162" s="6"/>
      <c r="C162" s="6"/>
      <c r="D162" s="6"/>
      <c r="E162" s="6"/>
      <c r="F162" s="8"/>
      <c r="G162" s="6"/>
      <c r="H162" s="6"/>
    </row>
    <row r="163">
      <c r="A163" s="6"/>
      <c r="B163" s="6"/>
      <c r="C163" s="6"/>
      <c r="D163" s="6"/>
      <c r="E163" s="6"/>
      <c r="F163" s="8"/>
      <c r="G163" s="6"/>
      <c r="H163" s="6"/>
    </row>
    <row r="164">
      <c r="A164" s="6"/>
      <c r="B164" s="6"/>
      <c r="C164" s="6"/>
      <c r="D164" s="6"/>
      <c r="E164" s="6"/>
      <c r="F164" s="8"/>
      <c r="G164" s="6"/>
      <c r="H164" s="6"/>
    </row>
    <row r="165">
      <c r="A165" s="6"/>
      <c r="B165" s="6"/>
      <c r="C165" s="6"/>
      <c r="D165" s="6"/>
      <c r="E165" s="6"/>
      <c r="F165" s="8"/>
      <c r="G165" s="6"/>
      <c r="H165" s="6"/>
    </row>
    <row r="166">
      <c r="A166" s="6"/>
      <c r="B166" s="6"/>
      <c r="C166" s="6"/>
      <c r="D166" s="6"/>
      <c r="E166" s="6"/>
      <c r="F166" s="8"/>
      <c r="G166" s="6"/>
      <c r="H166" s="6"/>
    </row>
    <row r="167">
      <c r="A167" s="6"/>
      <c r="B167" s="6"/>
      <c r="C167" s="6"/>
      <c r="D167" s="6"/>
      <c r="E167" s="6"/>
      <c r="F167" s="8"/>
      <c r="G167" s="6"/>
      <c r="H167" s="6"/>
    </row>
    <row r="168">
      <c r="A168" s="6"/>
      <c r="B168" s="6"/>
      <c r="C168" s="6"/>
      <c r="D168" s="6"/>
      <c r="E168" s="6"/>
      <c r="F168" s="8"/>
      <c r="G168" s="6"/>
      <c r="H168" s="6"/>
    </row>
    <row r="169">
      <c r="A169" s="6"/>
      <c r="B169" s="6"/>
      <c r="C169" s="6"/>
      <c r="D169" s="6"/>
      <c r="E169" s="6"/>
      <c r="F169" s="8"/>
      <c r="G169" s="6"/>
      <c r="H169" s="6"/>
    </row>
    <row r="170">
      <c r="A170" s="6"/>
      <c r="B170" s="6"/>
      <c r="C170" s="6"/>
      <c r="D170" s="6"/>
      <c r="E170" s="6"/>
      <c r="F170" s="8"/>
      <c r="G170" s="6"/>
      <c r="H170" s="6"/>
    </row>
    <row r="171">
      <c r="A171" s="6"/>
      <c r="B171" s="6"/>
      <c r="C171" s="6"/>
      <c r="D171" s="6"/>
      <c r="E171" s="6"/>
      <c r="F171" s="8"/>
      <c r="G171" s="6"/>
      <c r="H171" s="6"/>
    </row>
    <row r="172">
      <c r="A172" s="6"/>
      <c r="B172" s="6"/>
      <c r="C172" s="6"/>
      <c r="D172" s="6"/>
      <c r="E172" s="6"/>
      <c r="F172" s="8"/>
      <c r="G172" s="6"/>
      <c r="H172" s="6"/>
    </row>
    <row r="173">
      <c r="A173" s="6"/>
      <c r="B173" s="6"/>
      <c r="C173" s="6"/>
      <c r="D173" s="6"/>
      <c r="E173" s="6"/>
      <c r="F173" s="8"/>
      <c r="G173" s="6"/>
      <c r="H173" s="6"/>
    </row>
    <row r="174">
      <c r="A174" s="6"/>
      <c r="B174" s="6"/>
      <c r="C174" s="6"/>
      <c r="D174" s="6"/>
      <c r="E174" s="6"/>
      <c r="F174" s="8"/>
      <c r="G174" s="6"/>
      <c r="H174" s="6"/>
    </row>
    <row r="175">
      <c r="A175" s="6"/>
      <c r="B175" s="6"/>
      <c r="C175" s="6"/>
      <c r="D175" s="6"/>
      <c r="E175" s="6"/>
      <c r="F175" s="8"/>
      <c r="G175" s="6"/>
      <c r="H175" s="6"/>
    </row>
    <row r="176">
      <c r="A176" s="6"/>
      <c r="B176" s="6"/>
      <c r="C176" s="6"/>
      <c r="D176" s="6"/>
      <c r="E176" s="6"/>
      <c r="F176" s="8"/>
      <c r="G176" s="6"/>
      <c r="H176" s="6"/>
    </row>
    <row r="177">
      <c r="A177" s="6"/>
      <c r="B177" s="6"/>
      <c r="C177" s="6"/>
      <c r="D177" s="6"/>
      <c r="E177" s="6"/>
      <c r="F177" s="8"/>
      <c r="G177" s="6"/>
      <c r="H177" s="6"/>
    </row>
    <row r="178">
      <c r="A178" s="6"/>
      <c r="B178" s="6"/>
      <c r="C178" s="6"/>
      <c r="D178" s="6"/>
      <c r="E178" s="6"/>
      <c r="F178" s="8"/>
      <c r="G178" s="6"/>
      <c r="H178" s="6"/>
    </row>
    <row r="179">
      <c r="A179" s="6"/>
      <c r="B179" s="6"/>
      <c r="C179" s="6"/>
      <c r="D179" s="6"/>
      <c r="E179" s="6"/>
      <c r="F179" s="8"/>
      <c r="G179" s="6"/>
      <c r="H179" s="6"/>
    </row>
    <row r="180">
      <c r="A180" s="6"/>
      <c r="B180" s="6"/>
      <c r="C180" s="6"/>
      <c r="D180" s="6"/>
      <c r="E180" s="6"/>
      <c r="F180" s="8"/>
      <c r="G180" s="6"/>
      <c r="H180" s="6"/>
    </row>
    <row r="181">
      <c r="A181" s="6"/>
      <c r="B181" s="6"/>
      <c r="C181" s="6"/>
      <c r="D181" s="6"/>
      <c r="E181" s="6"/>
      <c r="F181" s="8"/>
      <c r="G181" s="6"/>
      <c r="H181" s="6"/>
    </row>
    <row r="182">
      <c r="A182" s="6"/>
      <c r="B182" s="6"/>
      <c r="C182" s="6"/>
      <c r="D182" s="6"/>
      <c r="E182" s="6"/>
      <c r="F182" s="8"/>
      <c r="G182" s="6"/>
      <c r="H182" s="6"/>
    </row>
    <row r="183">
      <c r="A183" s="6"/>
      <c r="B183" s="6"/>
      <c r="C183" s="6"/>
      <c r="D183" s="6"/>
      <c r="E183" s="6"/>
      <c r="F183" s="8"/>
      <c r="G183" s="6"/>
      <c r="H183" s="6"/>
    </row>
    <row r="184">
      <c r="A184" s="6"/>
      <c r="B184" s="6"/>
      <c r="C184" s="6"/>
      <c r="D184" s="6"/>
      <c r="E184" s="6"/>
      <c r="F184" s="8"/>
      <c r="G184" s="6"/>
      <c r="H184" s="6"/>
    </row>
    <row r="185">
      <c r="A185" s="6"/>
      <c r="B185" s="6"/>
      <c r="C185" s="6"/>
      <c r="D185" s="6"/>
      <c r="E185" s="6"/>
      <c r="F185" s="8"/>
      <c r="G185" s="6"/>
      <c r="H185" s="6"/>
    </row>
    <row r="186">
      <c r="A186" s="6"/>
      <c r="B186" s="6"/>
      <c r="C186" s="6"/>
      <c r="D186" s="6"/>
      <c r="E186" s="6"/>
      <c r="F186" s="8"/>
      <c r="G186" s="6"/>
      <c r="H186" s="6"/>
    </row>
    <row r="187">
      <c r="A187" s="6"/>
      <c r="B187" s="6"/>
      <c r="C187" s="6"/>
      <c r="D187" s="6"/>
      <c r="E187" s="6"/>
      <c r="F187" s="8"/>
      <c r="G187" s="6"/>
      <c r="H187" s="6"/>
    </row>
    <row r="188">
      <c r="A188" s="6"/>
      <c r="B188" s="6"/>
      <c r="C188" s="6"/>
      <c r="D188" s="6"/>
      <c r="E188" s="6"/>
      <c r="F188" s="8"/>
      <c r="G188" s="6"/>
      <c r="H188" s="6"/>
    </row>
    <row r="189">
      <c r="A189" s="6"/>
      <c r="B189" s="6"/>
      <c r="C189" s="6"/>
      <c r="D189" s="6"/>
      <c r="E189" s="6"/>
      <c r="F189" s="8"/>
      <c r="G189" s="6"/>
      <c r="H189" s="6"/>
    </row>
    <row r="190">
      <c r="A190" s="6"/>
      <c r="B190" s="6"/>
      <c r="C190" s="6"/>
      <c r="D190" s="6"/>
      <c r="E190" s="6"/>
      <c r="F190" s="8"/>
      <c r="G190" s="6"/>
      <c r="H190" s="6"/>
    </row>
    <row r="191">
      <c r="A191" s="6"/>
      <c r="B191" s="6"/>
      <c r="C191" s="6"/>
      <c r="D191" s="6"/>
      <c r="E191" s="6"/>
      <c r="F191" s="8"/>
      <c r="G191" s="6"/>
      <c r="H191" s="6"/>
    </row>
    <row r="192">
      <c r="A192" s="6"/>
      <c r="B192" s="6"/>
      <c r="C192" s="6"/>
      <c r="D192" s="6"/>
      <c r="E192" s="6"/>
      <c r="F192" s="8"/>
      <c r="G192" s="6"/>
      <c r="H192" s="6"/>
    </row>
    <row r="193">
      <c r="A193" s="6"/>
      <c r="B193" s="6"/>
      <c r="C193" s="6"/>
      <c r="D193" s="6"/>
      <c r="E193" s="6"/>
      <c r="F193" s="8"/>
      <c r="G193" s="6"/>
      <c r="H193" s="6"/>
    </row>
    <row r="194">
      <c r="A194" s="6"/>
      <c r="B194" s="6"/>
      <c r="C194" s="6"/>
      <c r="D194" s="6"/>
      <c r="E194" s="6"/>
      <c r="F194" s="8"/>
      <c r="G194" s="6"/>
      <c r="H194" s="6"/>
    </row>
    <row r="195">
      <c r="A195" s="6"/>
      <c r="B195" s="6"/>
      <c r="C195" s="6"/>
      <c r="D195" s="6"/>
      <c r="E195" s="6"/>
      <c r="F195" s="8"/>
      <c r="G195" s="6"/>
      <c r="H195" s="6"/>
    </row>
    <row r="196">
      <c r="A196" s="6"/>
      <c r="B196" s="6"/>
      <c r="C196" s="6"/>
      <c r="D196" s="6"/>
      <c r="E196" s="6"/>
      <c r="F196" s="8"/>
      <c r="G196" s="6"/>
      <c r="H196" s="6"/>
    </row>
    <row r="197">
      <c r="A197" s="6"/>
      <c r="B197" s="6"/>
      <c r="C197" s="6"/>
      <c r="D197" s="6"/>
      <c r="E197" s="6"/>
      <c r="F197" s="8"/>
      <c r="G197" s="6"/>
      <c r="H197" s="6"/>
    </row>
    <row r="198">
      <c r="A198" s="6"/>
      <c r="B198" s="6"/>
      <c r="C198" s="6"/>
      <c r="D198" s="6"/>
      <c r="E198" s="6"/>
      <c r="F198" s="8"/>
      <c r="G198" s="6"/>
      <c r="H198" s="6"/>
    </row>
    <row r="199">
      <c r="A199" s="6"/>
      <c r="B199" s="6"/>
      <c r="C199" s="6"/>
      <c r="D199" s="6"/>
      <c r="E199" s="6"/>
      <c r="F199" s="8"/>
      <c r="G199" s="6"/>
      <c r="H199" s="6"/>
    </row>
    <row r="200">
      <c r="A200" s="6"/>
      <c r="B200" s="6"/>
      <c r="C200" s="6"/>
      <c r="D200" s="6"/>
      <c r="E200" s="6"/>
      <c r="F200" s="8"/>
      <c r="G200" s="6"/>
      <c r="H200" s="6"/>
    </row>
  </sheetData>
  <mergeCells count="2">
    <mergeCell ref="A1:H2"/>
    <mergeCell ref="A3:H3"/>
  </mergeCells>
  <dataValidations>
    <dataValidation type="list" allowBlank="1" showErrorMessage="1" sqref="G6:G200">
      <formula1>Configuracoes!$J$6:$J$9</formula1>
    </dataValidation>
    <dataValidation type="decimal" operator="greaterThanOrEqual" allowBlank="1" showErrorMessage="1" sqref="F6:F200">
      <formula1>0.0</formula1>
    </dataValidation>
    <dataValidation type="list" allowBlank="1" showErrorMessage="1" sqref="E6:E200">
      <formula1>Configuracoes!$H$6:$H$8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31.38"/>
    <col customWidth="1" min="2" max="2" width="16.38"/>
    <col customWidth="1" min="3" max="3" width="2.63"/>
    <col customWidth="1" min="4" max="4" width="17.63"/>
    <col customWidth="1" min="5" max="5" width="2.63"/>
    <col customWidth="1" min="6" max="6" width="18.88"/>
    <col customWidth="1" min="7" max="7" width="2.63"/>
    <col customWidth="1" min="8" max="8" width="13.88"/>
    <col customWidth="1" min="9" max="9" width="2.63"/>
    <col customWidth="1" min="10" max="10" width="17.63"/>
  </cols>
  <sheetData>
    <row r="1">
      <c r="A1" s="1" t="s">
        <v>101</v>
      </c>
    </row>
    <row r="3">
      <c r="A3" s="2" t="s">
        <v>102</v>
      </c>
    </row>
    <row r="5">
      <c r="A5" s="28" t="s">
        <v>103</v>
      </c>
      <c r="B5" s="28" t="s">
        <v>104</v>
      </c>
      <c r="D5" s="18" t="s">
        <v>22</v>
      </c>
      <c r="F5" s="18" t="s">
        <v>105</v>
      </c>
      <c r="H5" s="18" t="s">
        <v>18</v>
      </c>
      <c r="J5" s="18" t="s">
        <v>106</v>
      </c>
    </row>
    <row r="6">
      <c r="A6" s="4" t="s">
        <v>107</v>
      </c>
      <c r="B6" s="31">
        <f>EOMONTH(TODAY(),-1)+1</f>
        <v>46296</v>
      </c>
      <c r="D6" s="4" t="s">
        <v>39</v>
      </c>
      <c r="F6" s="4" t="s">
        <v>40</v>
      </c>
      <c r="H6" s="4" t="s">
        <v>94</v>
      </c>
      <c r="J6" s="4" t="s">
        <v>40</v>
      </c>
    </row>
    <row r="7">
      <c r="A7" s="4" t="s">
        <v>108</v>
      </c>
      <c r="B7" s="32">
        <v>8.8</v>
      </c>
      <c r="D7" s="4" t="s">
        <v>53</v>
      </c>
      <c r="F7" s="4" t="s">
        <v>109</v>
      </c>
      <c r="H7" s="4" t="s">
        <v>97</v>
      </c>
      <c r="J7" s="4" t="s">
        <v>110</v>
      </c>
    </row>
    <row r="8">
      <c r="A8" s="4" t="s">
        <v>111</v>
      </c>
      <c r="B8" s="32">
        <v>0.1</v>
      </c>
      <c r="D8" s="4" t="s">
        <v>112</v>
      </c>
      <c r="F8" s="4" t="s">
        <v>113</v>
      </c>
      <c r="H8" s="4" t="s">
        <v>114</v>
      </c>
      <c r="J8" s="4" t="s">
        <v>115</v>
      </c>
    </row>
    <row r="9">
      <c r="A9" s="4" t="s">
        <v>116</v>
      </c>
      <c r="B9" s="33">
        <f>DATE(2026,10,8)</f>
        <v>46303</v>
      </c>
      <c r="D9" s="4" t="s">
        <v>117</v>
      </c>
      <c r="F9" s="4" t="s">
        <v>118</v>
      </c>
      <c r="J9" s="4" t="s">
        <v>119</v>
      </c>
    </row>
    <row r="10">
      <c r="D10" s="4" t="s">
        <v>120</v>
      </c>
    </row>
  </sheetData>
  <mergeCells count="2">
    <mergeCell ref="A1:J2"/>
    <mergeCell ref="A3:J3"/>
  </mergeCells>
  <dataValidations>
    <dataValidation type="decimal" operator="greaterThanOrEqual" allowBlank="1" showErrorMessage="1" sqref="B7:B8">
      <formula1>0.0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20.13"/>
    <col customWidth="1" min="2" max="2" width="26.38"/>
    <col customWidth="1" min="3" max="3" width="95.13"/>
  </cols>
  <sheetData>
    <row r="1">
      <c r="A1" s="1" t="s">
        <v>121</v>
      </c>
    </row>
    <row r="3">
      <c r="A3" s="2" t="s">
        <v>122</v>
      </c>
    </row>
    <row r="5">
      <c r="A5" s="34" t="s">
        <v>123</v>
      </c>
      <c r="B5" s="35" t="s">
        <v>124</v>
      </c>
      <c r="C5" s="35" t="s">
        <v>125</v>
      </c>
    </row>
    <row r="6">
      <c r="A6" s="34" t="s">
        <v>126</v>
      </c>
      <c r="B6" s="35" t="s">
        <v>127</v>
      </c>
      <c r="C6" s="35" t="s">
        <v>128</v>
      </c>
    </row>
    <row r="7">
      <c r="A7" s="34" t="s">
        <v>129</v>
      </c>
      <c r="B7" s="35" t="s">
        <v>130</v>
      </c>
      <c r="C7" s="35" t="s">
        <v>131</v>
      </c>
    </row>
    <row r="8">
      <c r="A8" s="34" t="s">
        <v>132</v>
      </c>
      <c r="B8" s="35" t="s">
        <v>133</v>
      </c>
      <c r="C8" s="35" t="s">
        <v>134</v>
      </c>
    </row>
    <row r="9">
      <c r="A9" s="34" t="s">
        <v>135</v>
      </c>
      <c r="B9" s="35" t="s">
        <v>136</v>
      </c>
      <c r="C9" s="35" t="s">
        <v>137</v>
      </c>
    </row>
    <row r="10">
      <c r="A10" s="34" t="s">
        <v>138</v>
      </c>
      <c r="B10" s="35" t="s">
        <v>139</v>
      </c>
      <c r="C10" s="35" t="s">
        <v>140</v>
      </c>
    </row>
    <row r="11">
      <c r="A11" s="34" t="s">
        <v>141</v>
      </c>
      <c r="B11" s="35" t="s">
        <v>142</v>
      </c>
      <c r="C11" s="35" t="s">
        <v>143</v>
      </c>
    </row>
    <row r="14">
      <c r="A14" s="29" t="s">
        <v>144</v>
      </c>
    </row>
    <row r="15">
      <c r="A15" s="36" t="s">
        <v>145</v>
      </c>
    </row>
    <row r="17" ht="56.25" customHeight="1"/>
    <row r="18" ht="56.25" customHeight="1"/>
    <row r="19" ht="56.25" customHeight="1"/>
    <row r="20" ht="56.25" customHeight="1">
      <c r="A20" s="37" t="s">
        <v>146</v>
      </c>
      <c r="B20" s="37" t="s">
        <v>80</v>
      </c>
      <c r="C20" s="37" t="s">
        <v>147</v>
      </c>
    </row>
    <row r="21" ht="56.25" customHeight="1">
      <c r="A21" s="37" t="s">
        <v>148</v>
      </c>
      <c r="B21" s="37" t="s">
        <v>80</v>
      </c>
      <c r="C21" s="37" t="s">
        <v>149</v>
      </c>
    </row>
    <row r="22" ht="56.25" customHeight="1">
      <c r="A22" s="37" t="s">
        <v>150</v>
      </c>
      <c r="B22" s="37" t="s">
        <v>80</v>
      </c>
      <c r="C22" s="37" t="s">
        <v>151</v>
      </c>
    </row>
    <row r="23" ht="56.25" customHeight="1">
      <c r="A23" s="37" t="s">
        <v>152</v>
      </c>
      <c r="B23" s="37" t="s">
        <v>80</v>
      </c>
      <c r="C23" s="37" t="s">
        <v>153</v>
      </c>
    </row>
    <row r="24" ht="56.25" customHeight="1">
      <c r="A24" s="37" t="s">
        <v>154</v>
      </c>
      <c r="B24" s="37" t="s">
        <v>80</v>
      </c>
      <c r="C24" s="37" t="s">
        <v>155</v>
      </c>
    </row>
    <row r="25" ht="56.25" customHeight="1">
      <c r="A25" s="37" t="s">
        <v>156</v>
      </c>
      <c r="B25" s="37" t="s">
        <v>80</v>
      </c>
      <c r="C25" s="37" t="s">
        <v>157</v>
      </c>
    </row>
    <row r="26" ht="56.25" customHeight="1">
      <c r="A26" s="37" t="s">
        <v>158</v>
      </c>
      <c r="B26" s="37" t="s">
        <v>80</v>
      </c>
      <c r="C26" s="37" t="s">
        <v>159</v>
      </c>
    </row>
    <row r="27" ht="56.25" customHeight="1">
      <c r="A27" s="37" t="s">
        <v>160</v>
      </c>
      <c r="B27" s="37" t="s">
        <v>80</v>
      </c>
      <c r="C27" s="37" t="s">
        <v>161</v>
      </c>
    </row>
    <row r="28" ht="56.25" customHeight="1">
      <c r="A28" s="37" t="s">
        <v>162</v>
      </c>
      <c r="B28" s="37" t="s">
        <v>80</v>
      </c>
      <c r="C28" s="37" t="s">
        <v>163</v>
      </c>
    </row>
    <row r="29" ht="56.25" customHeight="1">
      <c r="A29" s="37" t="s">
        <v>164</v>
      </c>
      <c r="B29" s="37" t="s">
        <v>80</v>
      </c>
      <c r="C29" s="37" t="s">
        <v>165</v>
      </c>
    </row>
    <row r="30" ht="56.25" customHeight="1">
      <c r="A30" s="15" t="s">
        <v>166</v>
      </c>
      <c r="B30" s="15" t="s">
        <v>80</v>
      </c>
      <c r="C30" s="35" t="s">
        <v>167</v>
      </c>
    </row>
  </sheetData>
  <mergeCells count="4">
    <mergeCell ref="A1:H2"/>
    <mergeCell ref="A3:H3"/>
    <mergeCell ref="A14:H14"/>
    <mergeCell ref="A15:H19"/>
  </mergeCells>
  <drawing r:id="rId1"/>
</worksheet>
</file>