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shboard" sheetId="1" r:id="rId5"/>
    <sheet state="visible" name="Vendas" sheetId="2" r:id="rId6"/>
    <sheet state="visible" name="Vendedores" sheetId="3" r:id="rId7"/>
    <sheet state="visible" name="Produtos" sheetId="4" r:id="rId8"/>
    <sheet state="visible" name="Listas" sheetId="5" r:id="rId9"/>
    <sheet state="visible" name="Instrucoes" sheetId="6" r:id="rId10"/>
  </sheets>
  <definedNames/>
  <calcPr/>
</workbook>
</file>

<file path=xl/sharedStrings.xml><?xml version="1.0" encoding="utf-8"?>
<sst xmlns="http://schemas.openxmlformats.org/spreadsheetml/2006/main" count="251" uniqueCount="161">
  <si>
    <t>EQUIPE, METAS E COMISSÕES</t>
  </si>
  <si>
    <t>CADASTRO DE PRODUTOS E SERVIÇOS</t>
  </si>
  <si>
    <t>REGISTRO DE VENDAS</t>
  </si>
  <si>
    <t>O custo cadastrado alimenta o cálculo de lucro e margem das vendas. Atualize preços e custos sempre que necessário.</t>
  </si>
  <si>
    <t>Edite os campos amarelos. Os resultados são calculados a partir das vendas registradas no período do Dashboard.</t>
  </si>
  <si>
    <t>Preencha as colunas amarelas. Receita, comissão, custo, lucro e margem são calculados automaticamente.</t>
  </si>
  <si>
    <t>Produto/Serviço</t>
  </si>
  <si>
    <t>Vendedor</t>
  </si>
  <si>
    <t>ID</t>
  </si>
  <si>
    <t>Data</t>
  </si>
  <si>
    <t>Equipe</t>
  </si>
  <si>
    <t>Categoria</t>
  </si>
  <si>
    <t>Custo unitário</t>
  </si>
  <si>
    <t>Meta mensal</t>
  </si>
  <si>
    <t>Preço de referência</t>
  </si>
  <si>
    <t>Cliente</t>
  </si>
  <si>
    <t>Comissão padrão</t>
  </si>
  <si>
    <t>Margem unitária</t>
  </si>
  <si>
    <t>Ativo?</t>
  </si>
  <si>
    <t>Vendas líquidas</t>
  </si>
  <si>
    <t>Observações</t>
  </si>
  <si>
    <t>Canal</t>
  </si>
  <si>
    <t>Consultoria Essencial</t>
  </si>
  <si>
    <t>% da meta</t>
  </si>
  <si>
    <t>Qtd.</t>
  </si>
  <si>
    <t>Serviços</t>
  </si>
  <si>
    <t>Preço unitário</t>
  </si>
  <si>
    <t>Comissão calculada</t>
  </si>
  <si>
    <t>Desconto %</t>
  </si>
  <si>
    <t>Ticket médio</t>
  </si>
  <si>
    <t>Receita bruta</t>
  </si>
  <si>
    <t>Nº vendas</t>
  </si>
  <si>
    <t>Desconto R$</t>
  </si>
  <si>
    <t>Status da meta</t>
  </si>
  <si>
    <t>Receita líquida</t>
  </si>
  <si>
    <t>% Comissão</t>
  </si>
  <si>
    <t>Ana Lima</t>
  </si>
  <si>
    <t>Comissão R$</t>
  </si>
  <si>
    <t>Comercial A</t>
  </si>
  <si>
    <t>Custo total</t>
  </si>
  <si>
    <t>Lucro bruto</t>
  </si>
  <si>
    <t>Margem</t>
  </si>
  <si>
    <t>Status pagamento</t>
  </si>
  <si>
    <t>Data recebimento</t>
  </si>
  <si>
    <t>SIM</t>
  </si>
  <si>
    <t>Entrada</t>
  </si>
  <si>
    <t>Consultoria Premium</t>
  </si>
  <si>
    <t>Conferência</t>
  </si>
  <si>
    <t>V-0001</t>
  </si>
  <si>
    <t>Projeto completo</t>
  </si>
  <si>
    <t>Licença Básica</t>
  </si>
  <si>
    <t>Alfa Ltda</t>
  </si>
  <si>
    <t>Software</t>
  </si>
  <si>
    <t>Plano anual</t>
  </si>
  <si>
    <t>Indicação</t>
  </si>
  <si>
    <t>Licença Pro</t>
  </si>
  <si>
    <t>Treinamento In Company</t>
  </si>
  <si>
    <t>Treinamentos</t>
  </si>
  <si>
    <t>Até 20 pessoas</t>
  </si>
  <si>
    <t>Suporte Mensal</t>
  </si>
  <si>
    <t>Mensalidade</t>
  </si>
  <si>
    <t>Carteira corporativa</t>
  </si>
  <si>
    <t>Bruno Reis</t>
  </si>
  <si>
    <t>DASHBOARD DE VENDAS E COMISSÕES</t>
  </si>
  <si>
    <t>Período editável, indicadores de vendas, recebimentos, metas, lucro e comissões.</t>
  </si>
  <si>
    <t>Início</t>
  </si>
  <si>
    <t>Fim</t>
  </si>
  <si>
    <t>VENDAS LÍQUIDAS</t>
  </si>
  <si>
    <t>META DA EQUIPE</t>
  </si>
  <si>
    <t>ATINGIMENTO</t>
  </si>
  <si>
    <t>LUCRO BRUTO</t>
  </si>
  <si>
    <t>COMISSÃO CALCULADA</t>
  </si>
  <si>
    <t>Varejo e WhatsApp</t>
  </si>
  <si>
    <t>Carla Souza</t>
  </si>
  <si>
    <t>Comercial B</t>
  </si>
  <si>
    <t>Recebido</t>
  </si>
  <si>
    <t>Projeto trimestral</t>
  </si>
  <si>
    <t>V-0002</t>
  </si>
  <si>
    <t>Mercado Sol</t>
  </si>
  <si>
    <t>WhatsApp</t>
  </si>
  <si>
    <t>Novos clientes</t>
  </si>
  <si>
    <t>Diego Alves</t>
  </si>
  <si>
    <t>DESEMPENHO POR VENDEDOR</t>
  </si>
  <si>
    <t>Meta</t>
  </si>
  <si>
    <t>% meta</t>
  </si>
  <si>
    <t>Comissão</t>
  </si>
  <si>
    <t>Status</t>
  </si>
  <si>
    <t>Vendas</t>
  </si>
  <si>
    <t>Atendimento online</t>
  </si>
  <si>
    <t>V-0003</t>
  </si>
  <si>
    <t>Grupo Norte</t>
  </si>
  <si>
    <t>Prospecção</t>
  </si>
  <si>
    <t>RECEBIMENTOS E MARGEM</t>
  </si>
  <si>
    <t>Indicador</t>
  </si>
  <si>
    <t>Valor</t>
  </si>
  <si>
    <t>Leitura</t>
  </si>
  <si>
    <t>Participação</t>
  </si>
  <si>
    <t>A receber</t>
  </si>
  <si>
    <t>Cobrar pendentes e atrasados</t>
  </si>
  <si>
    <t>Pendente</t>
  </si>
  <si>
    <t>Vendas atrasadas</t>
  </si>
  <si>
    <t>Agendado para outubro</t>
  </si>
  <si>
    <t>V-0004</t>
  </si>
  <si>
    <t>Prioridade de cobrança</t>
  </si>
  <si>
    <t>Loja Horizonte</t>
  </si>
  <si>
    <t>Site</t>
  </si>
  <si>
    <t>Valor médio por venda</t>
  </si>
  <si>
    <t>Margem média</t>
  </si>
  <si>
    <t>Lucro após custos e comissões</t>
  </si>
  <si>
    <t>Cancelados e dados inválidos são excluídos. Confira a coluna Conferência. Comissão recebida é uma referência, não uma ordem de pagamento. Metas mensais não são rateadas pelo período. Gráfico: 4 primeiros vendedores; todos os 50 na aba Vendedores.</t>
  </si>
  <si>
    <t>Comissão recebida</t>
  </si>
  <si>
    <t>Referência para conferência</t>
  </si>
  <si>
    <t>Telefone</t>
  </si>
  <si>
    <t>Compra online</t>
  </si>
  <si>
    <t>V-0005</t>
  </si>
  <si>
    <t>Beta Engenharia</t>
  </si>
  <si>
    <t>Revisar lançamentos</t>
  </si>
  <si>
    <t>Excluídos dos indicadores</t>
  </si>
  <si>
    <t>Marketplace</t>
  </si>
  <si>
    <t>Período</t>
  </si>
  <si>
    <t>Meta mensal sem rateio</t>
  </si>
  <si>
    <t>Pagamento em 15 dias</t>
  </si>
  <si>
    <t>V-0006</t>
  </si>
  <si>
    <t>Clínica Vida</t>
  </si>
  <si>
    <t>Contrato semestral</t>
  </si>
  <si>
    <t>V-0007</t>
  </si>
  <si>
    <t>Fábrica Uno</t>
  </si>
  <si>
    <t>Atrasado</t>
  </si>
  <si>
    <t>Cobrança enviada</t>
  </si>
  <si>
    <t>V-0008</t>
  </si>
  <si>
    <t>Studio Mais</t>
  </si>
  <si>
    <t>LISTAS DE APOIO</t>
  </si>
  <si>
    <t>Canais</t>
  </si>
  <si>
    <t>Categorias</t>
  </si>
  <si>
    <t>Equipes</t>
  </si>
  <si>
    <t>NÃO</t>
  </si>
  <si>
    <t>Cancelado</t>
  </si>
  <si>
    <t>Produtos</t>
  </si>
  <si>
    <t>Outros</t>
  </si>
  <si>
    <t>Boleto 30 dias</t>
  </si>
  <si>
    <t>V-0009</t>
  </si>
  <si>
    <t>Construtora Delta</t>
  </si>
  <si>
    <t>Duas turmas</t>
  </si>
  <si>
    <t>COMO USAR A PLANILHA</t>
  </si>
  <si>
    <t>V-0010</t>
  </si>
  <si>
    <t>OBJETIVO: registrar vendas, calcular receita líquida, lucro e comissão, acompanhar metas e orientar cobranças e ações comerciais.</t>
  </si>
  <si>
    <t>Rede Ideal</t>
  </si>
  <si>
    <t>1. Cadastre produtos</t>
  </si>
  <si>
    <t>Informe custo e preço de referência. O custo alimenta o cálculo de lucro das vendas.</t>
  </si>
  <si>
    <t>2. Cadastre vendedores</t>
  </si>
  <si>
    <t>Defina meta mensal e comissão padrão de cada pessoa.</t>
  </si>
  <si>
    <t>3. Registre as vendas</t>
  </si>
  <si>
    <t>Preencha A:J e T:V de Vendas (200 linhas, 5:204). K:S e W são automáticos. Confira W: OK, CANCELADO ou REVISAR DADOS.</t>
  </si>
  <si>
    <t>4. Atualize pagamentos</t>
  </si>
  <si>
    <t>Marque cada venda como Recebido, Pendente, Atrasado ou Cancelado e informe a data de recebimento.</t>
  </si>
  <si>
    <t>5. Escolha o período</t>
  </si>
  <si>
    <t>Dashboard B3/D3: intervalo pela data da venda, inclusive. Metas mensais ficam fixas, sem rateio; ajuste C5:C54 de Vendedores para outro horizonte.</t>
  </si>
  <si>
    <t>6. Tome decisões</t>
  </si>
  <si>
    <t>Acompanhe metas, comissões, margem, canais, ticket médio e valores que precisam de cobrança.</t>
  </si>
  <si>
    <t>Comissão calculada não é comissão a pagar. Comissão recebida usa status Recebido e data da venda, não data do recebimento. Confirme a política antes de pagar. Cancelados, IDs repetidos, cadastros não encontrados, quantidade inválida e desconto fora de 0%–100% são excluídos; veja Conferência. Capacidade: 200 vendas, 50 vendedores e 100 produtos. Para ampliar, copie fórmulas e validações, estenda tabelas, intervalos de todos os SUMIFS/COUNTIFS e listas. O gráfico mostra os 4 primeiros vendedores. Custos e percentuais atuais recalculam o histórico: salve uma cópia fechada antes de alterá-los. Ativo? é informativo. Modelo gerencial sem impostos, CRM ou folha.</t>
  </si>
  <si>
    <t>Aguardando financeiro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</si>
</sst>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R$&quot; #,##0.00"/>
    <numFmt numFmtId="165" formatCode="0.0%"/>
    <numFmt numFmtId="166" formatCode="dd/mm/yyyy"/>
  </numFmts>
  <fonts count="15">
    <font>
      <sz val="11.0"/>
      <color rgb="FF000000"/>
      <name val="Carlito"/>
      <scheme val="minor"/>
    </font>
    <font>
      <b/>
      <sz val="18.0"/>
      <color rgb="FFFFFFFF"/>
      <name val="Carlito"/>
    </font>
    <font>
      <i/>
      <sz val="11.0"/>
      <color rgb="FF245B91"/>
      <name val="Carlito"/>
    </font>
    <font>
      <b/>
      <sz val="11.0"/>
      <color theme="1"/>
      <name val="Carlito"/>
    </font>
    <font>
      <b/>
      <sz val="11.0"/>
      <color rgb="FFFFFFFF"/>
      <name val="Carlito"/>
    </font>
    <font>
      <sz val="11.0"/>
      <color theme="1"/>
      <name val="Carlito"/>
    </font>
    <font>
      <color theme="1"/>
      <name val="Carlito"/>
      <scheme val="minor"/>
    </font>
    <font>
      <i/>
      <sz val="11.0"/>
      <color rgb="FF5D6B63"/>
      <name val="Carlito"/>
    </font>
    <font>
      <b/>
      <sz val="11.0"/>
      <color rgb="FF25352C"/>
      <name val="Carlito"/>
    </font>
    <font>
      <b/>
      <sz val="15.0"/>
      <color rgb="FF173D2B"/>
      <name val="Carlito"/>
    </font>
    <font/>
    <font>
      <sz val="11.0"/>
      <color rgb="FF245B91"/>
      <name val="Carlito"/>
    </font>
    <font>
      <b/>
      <sz val="11.0"/>
      <color rgb="FF173D2B"/>
      <name val="Carlito"/>
    </font>
    <font>
      <sz val="11.0"/>
      <color rgb="FF25352C"/>
      <name val="Carlito"/>
    </font>
    <font>
      <b/>
      <sz val="11.0"/>
      <color rgb="FF6F5200"/>
      <name val="Carlito"/>
    </font>
  </fonts>
  <fills count="8">
    <fill>
      <patternFill patternType="none"/>
    </fill>
    <fill>
      <patternFill patternType="lightGray"/>
    </fill>
    <fill>
      <patternFill patternType="solid">
        <fgColor rgb="FF173D2B"/>
        <bgColor rgb="FF173D2B"/>
      </patternFill>
    </fill>
    <fill>
      <patternFill patternType="solid">
        <fgColor rgb="FFE7F0FA"/>
        <bgColor rgb="FFE7F0FA"/>
      </patternFill>
    </fill>
    <fill>
      <patternFill patternType="solid">
        <fgColor rgb="FF2F7D4A"/>
        <bgColor rgb="FF2F7D4A"/>
      </patternFill>
    </fill>
    <fill>
      <patternFill patternType="solid">
        <fgColor rgb="FFFFF4CC"/>
        <bgColor rgb="FFFFF4CC"/>
      </patternFill>
    </fill>
    <fill>
      <patternFill patternType="solid">
        <fgColor rgb="FFF4F7F5"/>
        <bgColor rgb="FFF4F7F5"/>
      </patternFill>
    </fill>
    <fill>
      <patternFill patternType="solid">
        <fgColor rgb="FFDFF2E5"/>
        <bgColor rgb="FFDFF2E5"/>
      </patternFill>
    </fill>
  </fills>
  <borders count="13">
    <border/>
    <border>
      <left style="thin">
        <color rgb="FFCFD9D2"/>
      </left>
      <right style="thin">
        <color rgb="FFCFD9D2"/>
      </right>
      <top style="thin">
        <color rgb="FFCFD9D2"/>
      </top>
      <bottom style="thin">
        <color rgb="FFCFD9D2"/>
      </bottom>
    </border>
    <border>
      <left style="thin">
        <color rgb="FFCFD9D2"/>
      </left>
      <top style="thin">
        <color rgb="FFCFD9D2"/>
      </top>
    </border>
    <border>
      <top style="thin">
        <color rgb="FFCFD9D2"/>
      </top>
    </border>
    <border>
      <right style="thin">
        <color rgb="FFCFD9D2"/>
      </right>
      <top style="thin">
        <color rgb="FFCFD9D2"/>
      </top>
    </border>
    <border>
      <left style="thin">
        <color rgb="FFCFD9D2"/>
      </left>
      <bottom style="thin">
        <color rgb="FFCFD9D2"/>
      </bottom>
    </border>
    <border>
      <bottom style="thin">
        <color rgb="FFCFD9D2"/>
      </bottom>
    </border>
    <border>
      <right style="thin">
        <color rgb="FFCFD9D2"/>
      </right>
      <bottom style="thin">
        <color rgb="FFCFD9D2"/>
      </bottom>
    </border>
    <border>
      <left style="thin">
        <color rgb="FFCFD9D2"/>
      </left>
      <top style="thin">
        <color rgb="FFCFD9D2"/>
      </top>
      <bottom style="thin">
        <color rgb="FFCFD9D2"/>
      </bottom>
    </border>
    <border>
      <top style="thin">
        <color rgb="FFCFD9D2"/>
      </top>
      <bottom style="thin">
        <color rgb="FFCFD9D2"/>
      </bottom>
    </border>
    <border>
      <right style="thin">
        <color rgb="FFCFD9D2"/>
      </right>
      <top style="thin">
        <color rgb="FFCFD9D2"/>
      </top>
      <bottom style="thin">
        <color rgb="FFCFD9D2"/>
      </bottom>
    </border>
    <border>
      <left style="thin">
        <color rgb="FFCFD9D2"/>
      </left>
    </border>
    <border>
      <right style="thin">
        <color rgb="FFCFD9D2"/>
      </right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center"/>
    </xf>
    <xf borderId="0" fillId="3" fontId="2" numFmtId="0" xfId="0" applyFill="1" applyFont="1"/>
    <xf borderId="0" fillId="0" fontId="3" numFmtId="0" xfId="0" applyAlignment="1" applyFont="1">
      <alignment horizontal="center" readingOrder="0" shrinkToFit="0" vertical="center" wrapText="1"/>
    </xf>
    <xf borderId="1" fillId="4" fontId="4" numFmtId="0" xfId="0" applyAlignment="1" applyBorder="1" applyFill="1" applyFont="1">
      <alignment horizontal="center" readingOrder="0" shrinkToFit="0" vertical="center" wrapText="1"/>
    </xf>
    <xf borderId="0" fillId="5" fontId="5" numFmtId="0" xfId="0" applyAlignment="1" applyFill="1" applyFont="1">
      <alignment shrinkToFit="0" vertical="center" wrapText="0"/>
    </xf>
    <xf borderId="0" fillId="5" fontId="5" numFmtId="164" xfId="0" applyAlignment="1" applyFill="1" applyFont="1" applyNumberFormat="1">
      <alignment shrinkToFit="0" vertical="center" wrapText="0"/>
    </xf>
    <xf borderId="0" fillId="5" fontId="5" numFmtId="165" xfId="0" applyAlignment="1" applyFill="1" applyFont="1" applyNumberFormat="1">
      <alignment shrinkToFit="0" vertical="center" wrapText="0"/>
    </xf>
    <xf borderId="0" fillId="0" fontId="5" numFmtId="165" xfId="0" applyAlignment="1" applyFont="1" applyNumberFormat="1">
      <alignment shrinkToFit="0" vertical="center" wrapText="0"/>
    </xf>
    <xf borderId="0" fillId="0" fontId="3" numFmtId="49" xfId="0" applyAlignment="1" applyFont="1" applyNumberFormat="1">
      <alignment horizontal="center" readingOrder="0" shrinkToFit="0" vertical="center" wrapText="1"/>
    </xf>
    <xf borderId="0" fillId="5" fontId="5" numFmtId="166" xfId="0" applyAlignment="1" applyFill="1" applyFont="1" applyNumberFormat="1">
      <alignment shrinkToFit="0" vertical="center" wrapText="0"/>
    </xf>
    <xf borderId="0" fillId="0" fontId="5" numFmtId="164" xfId="0" applyAlignment="1" applyFont="1" applyNumberFormat="1">
      <alignment shrinkToFit="0" vertical="center" wrapText="0"/>
    </xf>
    <xf borderId="0" fillId="5" fontId="5" numFmtId="0" xfId="0" applyAlignment="1" applyFill="1" applyFont="1">
      <alignment readingOrder="0" shrinkToFit="0" vertical="center" wrapText="0"/>
    </xf>
    <xf borderId="0" fillId="0" fontId="6" numFmtId="0" xfId="0" applyAlignment="1" applyFont="1">
      <alignment shrinkToFit="0" vertical="center" wrapText="0"/>
    </xf>
    <xf borderId="0" fillId="6" fontId="7" numFmtId="0" xfId="0" applyFill="1" applyFont="1"/>
    <xf borderId="0" fillId="5" fontId="8" numFmtId="0" xfId="0" applyFill="1" applyFont="1"/>
    <xf borderId="0" fillId="5" fontId="8" numFmtId="166" xfId="0" applyFill="1" applyFont="1" applyNumberFormat="1"/>
    <xf borderId="0" fillId="4" fontId="4" numFmtId="0" xfId="0" applyAlignment="1" applyFill="1" applyFont="1">
      <alignment horizontal="center" vertical="center"/>
    </xf>
    <xf borderId="0" fillId="4" fontId="4" numFmtId="0" xfId="0" applyAlignment="1" applyFill="1" applyFont="1">
      <alignment horizontal="center" readingOrder="0" vertical="center"/>
    </xf>
    <xf borderId="2" fillId="7" fontId="9" numFmtId="164" xfId="0" applyAlignment="1" applyBorder="1" applyFill="1" applyFont="1" applyNumberFormat="1">
      <alignment horizontal="center" vertical="center"/>
    </xf>
    <xf borderId="3" fillId="0" fontId="10" numFmtId="0" xfId="0" applyBorder="1" applyFont="1"/>
    <xf borderId="4" fillId="0" fontId="10" numFmtId="0" xfId="0" applyBorder="1" applyFont="1"/>
    <xf borderId="2" fillId="7" fontId="9" numFmtId="165" xfId="0" applyAlignment="1" applyBorder="1" applyFill="1" applyFont="1" applyNumberFormat="1">
      <alignment horizontal="center" vertical="center"/>
    </xf>
    <xf borderId="5" fillId="0" fontId="10" numFmtId="0" xfId="0" applyBorder="1" applyFont="1"/>
    <xf borderId="6" fillId="0" fontId="10" numFmtId="0" xfId="0" applyBorder="1" applyFont="1"/>
    <xf borderId="7" fillId="0" fontId="10" numFmtId="0" xfId="0" applyBorder="1" applyFont="1"/>
    <xf borderId="0" fillId="2" fontId="4" numFmtId="0" xfId="0" applyAlignment="1" applyFill="1" applyFont="1">
      <alignment vertical="center"/>
    </xf>
    <xf borderId="1" fillId="4" fontId="4" numFmtId="0" xfId="0" applyAlignment="1" applyBorder="1" applyFill="1" applyFont="1">
      <alignment horizontal="center" shrinkToFit="0" vertical="center" wrapText="1"/>
    </xf>
    <xf borderId="8" fillId="0" fontId="5" numFmtId="0" xfId="0" applyBorder="1" applyFont="1"/>
    <xf borderId="9" fillId="0" fontId="5" numFmtId="164" xfId="0" applyBorder="1" applyFont="1" applyNumberFormat="1"/>
    <xf borderId="9" fillId="0" fontId="5" numFmtId="165" xfId="0" applyBorder="1" applyFont="1" applyNumberFormat="1"/>
    <xf borderId="10" fillId="0" fontId="5" numFmtId="0" xfId="0" applyAlignment="1" applyBorder="1" applyFont="1">
      <alignment horizontal="center"/>
    </xf>
    <xf borderId="0" fillId="0" fontId="6" numFmtId="0" xfId="0" applyFont="1"/>
    <xf borderId="0" fillId="0" fontId="6" numFmtId="164" xfId="0" applyFont="1" applyNumberFormat="1"/>
    <xf borderId="9" fillId="0" fontId="5" numFmtId="0" xfId="0" applyBorder="1" applyFont="1"/>
    <xf borderId="10" fillId="0" fontId="5" numFmtId="165" xfId="0" applyBorder="1" applyFont="1" applyNumberFormat="1"/>
    <xf borderId="2" fillId="3" fontId="11" numFmtId="0" xfId="0" applyAlignment="1" applyBorder="1" applyFill="1" applyFont="1">
      <alignment readingOrder="0" shrinkToFit="0" vertical="center" wrapText="1"/>
    </xf>
    <xf borderId="8" fillId="0" fontId="5" numFmtId="0" xfId="0" applyAlignment="1" applyBorder="1" applyFont="1">
      <alignment shrinkToFit="0" vertical="center" wrapText="1"/>
    </xf>
    <xf borderId="9" fillId="0" fontId="5" numFmtId="164" xfId="0" applyAlignment="1" applyBorder="1" applyFont="1" applyNumberFormat="1">
      <alignment shrinkToFit="0" vertical="center" wrapText="1"/>
    </xf>
    <xf borderId="9" fillId="0" fontId="5" numFmtId="0" xfId="0" applyAlignment="1" applyBorder="1" applyFont="1">
      <alignment shrinkToFit="0" vertical="center" wrapText="1"/>
    </xf>
    <xf borderId="11" fillId="0" fontId="10" numFmtId="0" xfId="0" applyBorder="1" applyFont="1"/>
    <xf borderId="12" fillId="0" fontId="10" numFmtId="0" xfId="0" applyBorder="1" applyFont="1"/>
    <xf borderId="9" fillId="0" fontId="5" numFmtId="1" xfId="0" applyAlignment="1" applyBorder="1" applyFont="1" applyNumberFormat="1">
      <alignment shrinkToFit="0" vertical="center" wrapText="1"/>
    </xf>
    <xf borderId="0" fillId="7" fontId="12" numFmtId="0" xfId="0" applyAlignment="1" applyFill="1" applyFont="1">
      <alignment shrinkToFit="0" vertical="center" wrapText="1"/>
    </xf>
    <xf borderId="0" fillId="4" fontId="4" numFmtId="0" xfId="0" applyAlignment="1" applyFill="1" applyFont="1">
      <alignment shrinkToFit="0" vertical="center" wrapText="1"/>
    </xf>
    <xf borderId="1" fillId="6" fontId="13" numFmtId="0" xfId="0" applyAlignment="1" applyBorder="1" applyFill="1" applyFont="1">
      <alignment shrinkToFit="0" vertical="center" wrapText="1"/>
    </xf>
    <xf borderId="0" fillId="0" fontId="6" numFmtId="0" xfId="0" applyAlignment="1" applyFont="1">
      <alignment shrinkToFit="0" wrapText="1"/>
    </xf>
    <xf borderId="1" fillId="6" fontId="13" numFmtId="0" xfId="0" applyAlignment="1" applyBorder="1" applyFill="1" applyFont="1">
      <alignment readingOrder="0" shrinkToFit="0" vertical="center" wrapText="1"/>
    </xf>
    <xf borderId="2" fillId="5" fontId="14" numFmtId="0" xfId="0" applyAlignment="1" applyBorder="1" applyFill="1" applyFont="1">
      <alignment readingOrder="0" shrinkToFit="0" vertical="center" wrapText="1"/>
    </xf>
  </cellXfs>
  <cellStyles count="1">
    <cellStyle xfId="0" name="Normal" builtinId="0"/>
  </cellStyles>
  <dxfs count="8">
    <dxf>
      <font/>
      <fill>
        <patternFill patternType="none"/>
      </fill>
      <border/>
    </dxf>
    <dxf>
      <font/>
      <fill>
        <patternFill patternType="solid">
          <fgColor theme="6"/>
          <bgColor theme="6"/>
        </patternFill>
      </fill>
      <border/>
    </dxf>
    <dxf>
      <font/>
      <fill>
        <patternFill patternType="solid">
          <fgColor rgb="FFC1F0C8"/>
          <bgColor rgb="FFC1F0C8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 style="thin">
          <color rgb="FFD4D4D4"/>
        </vertical>
        <horizontal style="thin">
          <color rgb="FFD4D4D4"/>
        </horizontal>
      </border>
    </dxf>
    <dxf>
      <font>
        <b/>
        <color rgb="FF2F7D4A"/>
      </font>
      <fill>
        <patternFill patternType="solid">
          <fgColor rgb="FFDFF2E5"/>
          <bgColor rgb="FFDFF2E5"/>
        </patternFill>
      </fill>
      <border/>
    </dxf>
    <dxf>
      <font>
        <b/>
        <color rgb="FF8A5A00"/>
      </font>
      <fill>
        <patternFill patternType="solid">
          <fgColor rgb="FFFFF4CC"/>
          <bgColor rgb="FFFFF4CC"/>
        </patternFill>
      </fill>
      <border/>
    </dxf>
    <dxf>
      <font>
        <b/>
        <color rgb="FFA12828"/>
      </font>
      <fill>
        <patternFill patternType="solid">
          <fgColor rgb="FFFCE4E4"/>
          <bgColor rgb="FFFCE4E4"/>
        </patternFill>
      </fill>
      <border/>
    </dxf>
  </dxfs>
  <tableStyles count="3">
    <tableStyle count="4" pivot="0" name="Vendedores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Produtos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Vendas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Vendas x meta por vendedor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Vendas</c:v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Dashboard!$I$11:$I$14</c:f>
            </c:strRef>
          </c:cat>
          <c:val>
            <c:numRef>
              <c:f>Dashboard!$J$11:$J$14</c:f>
              <c:numCache/>
            </c:numRef>
          </c:val>
        </c:ser>
        <c:ser>
          <c:idx val="1"/>
          <c:order val="1"/>
          <c:tx>
            <c:v>Meta</c:v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cat>
            <c:strRef>
              <c:f>Dashboard!$I$11:$I$14</c:f>
            </c:strRef>
          </c:cat>
          <c:val>
            <c:numRef>
              <c:f>Dashboard!$K$11:$K$14</c:f>
              <c:numCache/>
            </c:numRef>
          </c:val>
        </c:ser>
        <c:axId val="1518642104"/>
        <c:axId val="1801353471"/>
      </c:barChart>
      <c:catAx>
        <c:axId val="1518642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01353471"/>
      </c:catAx>
      <c:valAx>
        <c:axId val="180135347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18642104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0</xdr:colOff>
      <xdr:row>8</xdr:row>
      <xdr:rowOff>0</xdr:rowOff>
    </xdr:from>
    <xdr:ext cx="6553200" cy="285750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4:W204" displayName="TabelaVendas" name="TabelaVendas" id="2">
  <tableColumns count="23">
    <tableColumn name="ID" id="1"/>
    <tableColumn name="Data" id="2"/>
    <tableColumn name="Vendedor" id="3"/>
    <tableColumn name="Cliente" id="4"/>
    <tableColumn name="Produto/Serviço" id="5"/>
    <tableColumn name="Categoria" id="6"/>
    <tableColumn name="Canal" id="7"/>
    <tableColumn name="Qtd." id="8"/>
    <tableColumn name="Preço unitário" id="9"/>
    <tableColumn name="Desconto %" id="10"/>
    <tableColumn name="Receita bruta" id="11"/>
    <tableColumn name="Desconto R$" id="12"/>
    <tableColumn name="Receita líquida" id="13"/>
    <tableColumn name="% Comissão" id="14"/>
    <tableColumn name="Comissão R$" id="15"/>
    <tableColumn name="Custo unitário" id="16"/>
    <tableColumn name="Custo total" id="17"/>
    <tableColumn name="Lucro bruto" id="18"/>
    <tableColumn name="Margem" id="19"/>
    <tableColumn name="Status pagamento" id="20"/>
    <tableColumn name="Data recebimento" id="21"/>
    <tableColumn name="Observações" id="22"/>
    <tableColumn name="Conferência" id="23"/>
  </tableColumns>
  <tableStyleInfo name="Vendas-style" showColumnStripes="0" showFirstColumn="1" showLastColumn="1" showRowStripes="1"/>
</table>
</file>

<file path=xl/tables/table2.xml><?xml version="1.0" encoding="utf-8"?>
<table xmlns="http://schemas.openxmlformats.org/spreadsheetml/2006/main" ref="A4:K54" displayName="TabelaVendedores" name="TabelaVendedores" id="3">
  <tableColumns count="11">
    <tableColumn name="Vendedor" id="1"/>
    <tableColumn name="Equipe" id="2"/>
    <tableColumn name="Meta mensal" id="3"/>
    <tableColumn name="Comissão padrão" id="4"/>
    <tableColumn name="Vendas líquidas" id="5"/>
    <tableColumn name="% da meta" id="6"/>
    <tableColumn name="Comissão calculada" id="7"/>
    <tableColumn name="Ticket médio" id="8"/>
    <tableColumn name="Nº vendas" id="9"/>
    <tableColumn name="Status da meta" id="10"/>
    <tableColumn name="Observações" id="11"/>
  </tableColumns>
  <tableStyleInfo name="Vendedores-style" showColumnStripes="0" showFirstColumn="1" showLastColumn="1" showRowStripes="1"/>
</table>
</file>

<file path=xl/tables/table3.xml><?xml version="1.0" encoding="utf-8"?>
<table xmlns="http://schemas.openxmlformats.org/spreadsheetml/2006/main" ref="A4:G104" displayName="TabelaProdutos" name="TabelaProdutos" id="1">
  <tableColumns count="7">
    <tableColumn name="Produto/Serviço" id="1"/>
    <tableColumn name="Categoria" id="2"/>
    <tableColumn name="Custo unitário" id="3"/>
    <tableColumn name="Preço de referência" id="4"/>
    <tableColumn name="Margem unitária" id="5"/>
    <tableColumn name="Ativo?" id="6"/>
    <tableColumn name="Observações" id="7"/>
  </tableColumns>
  <tableStyleInfo name="Produto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3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0"/>
  <cols>
    <col customWidth="1" min="1" max="1" width="16.0"/>
    <col customWidth="1" min="2" max="2" width="17.0"/>
    <col customWidth="1" min="3" max="3" width="15.0"/>
    <col customWidth="1" min="4" max="5" width="14.0"/>
    <col customWidth="1" min="6" max="6" width="16.0"/>
    <col customWidth="1" min="7" max="7" width="22.0"/>
    <col customWidth="1" min="8" max="8" width="3.0"/>
    <col customWidth="1" min="9" max="9" width="15.0"/>
    <col customWidth="1" min="10" max="11" width="16.0"/>
    <col customWidth="1" min="12" max="14" width="13.0"/>
    <col customWidth="1" min="15" max="26" width="8.63"/>
  </cols>
  <sheetData>
    <row r="1" ht="33.75" customHeight="1">
      <c r="A1" s="1" t="s">
        <v>63</v>
      </c>
    </row>
    <row r="2">
      <c r="A2" s="14" t="s">
        <v>64</v>
      </c>
    </row>
    <row r="3">
      <c r="A3" s="15" t="s">
        <v>65</v>
      </c>
      <c r="B3" s="16">
        <v>46266.0</v>
      </c>
      <c r="C3" s="15" t="s">
        <v>66</v>
      </c>
      <c r="D3" s="16">
        <v>46295.0</v>
      </c>
    </row>
    <row r="5">
      <c r="A5" s="17" t="s">
        <v>67</v>
      </c>
      <c r="D5" s="17" t="s">
        <v>68</v>
      </c>
      <c r="G5" s="17" t="s">
        <v>69</v>
      </c>
      <c r="J5" s="17" t="s">
        <v>70</v>
      </c>
      <c r="M5" s="18" t="s">
        <v>71</v>
      </c>
    </row>
    <row r="6">
      <c r="A6" s="19">
        <f>SUMIFS(Vendas!$M$5:$M$204,Vendas!$B$5:$B$204,"&gt;="&amp;$B$3,Vendas!$B$5:$B$204,"&lt;="&amp;$D$3)</f>
        <v>53796</v>
      </c>
      <c r="B6" s="20"/>
      <c r="C6" s="21"/>
      <c r="D6" s="19">
        <f>SUM(Vendedores!$C$5:$C$54)</f>
        <v>92000</v>
      </c>
      <c r="E6" s="20"/>
      <c r="F6" s="21"/>
      <c r="G6" s="22">
        <f>IF(D6=0,0,A6/D6)</f>
        <v>0.5847391304</v>
      </c>
      <c r="H6" s="20"/>
      <c r="I6" s="21"/>
      <c r="J6" s="19">
        <f>SUMIFS(Vendas!$R$5:$R$204,Vendas!$B$5:$B$204,"&gt;="&amp;$B$3,Vendas!$B$5:$B$204,"&lt;="&amp;$D$3)</f>
        <v>36291.53</v>
      </c>
      <c r="K6" s="20"/>
      <c r="L6" s="21"/>
      <c r="M6" s="19">
        <f>SUMIFS(Vendas!$O$5:$O$204,Vendas!$B$5:$B$204,"&gt;="&amp;$B$3,Vendas!$B$5:$B$204,"&lt;="&amp;$D$3)</f>
        <v>1864.47</v>
      </c>
      <c r="N6" s="21"/>
    </row>
    <row r="7">
      <c r="A7" s="23"/>
      <c r="B7" s="24"/>
      <c r="C7" s="25"/>
      <c r="D7" s="23"/>
      <c r="E7" s="24"/>
      <c r="F7" s="25"/>
      <c r="G7" s="23"/>
      <c r="H7" s="24"/>
      <c r="I7" s="25"/>
      <c r="J7" s="23"/>
      <c r="K7" s="24"/>
      <c r="L7" s="25"/>
      <c r="M7" s="23"/>
      <c r="N7" s="25"/>
    </row>
    <row r="9">
      <c r="A9" s="26" t="s">
        <v>82</v>
      </c>
    </row>
    <row r="10" ht="33.75" customHeight="1">
      <c r="A10" s="27" t="s">
        <v>7</v>
      </c>
      <c r="B10" s="27" t="s">
        <v>19</v>
      </c>
      <c r="C10" s="27" t="s">
        <v>83</v>
      </c>
      <c r="D10" s="27" t="s">
        <v>84</v>
      </c>
      <c r="E10" s="27" t="s">
        <v>85</v>
      </c>
      <c r="F10" s="27" t="s">
        <v>29</v>
      </c>
      <c r="G10" s="27" t="s">
        <v>86</v>
      </c>
      <c r="I10" s="27" t="s">
        <v>7</v>
      </c>
      <c r="J10" s="27" t="s">
        <v>87</v>
      </c>
      <c r="K10" s="27" t="s">
        <v>83</v>
      </c>
    </row>
    <row r="11">
      <c r="A11" s="28" t="str">
        <f>Vendedores!A5</f>
        <v>Ana Lima</v>
      </c>
      <c r="B11" s="29">
        <f>Vendedores!E5</f>
        <v>17816</v>
      </c>
      <c r="C11" s="29">
        <f>Vendedores!C5</f>
        <v>28000</v>
      </c>
      <c r="D11" s="30">
        <f>Vendedores!F5</f>
        <v>0.6362857143</v>
      </c>
      <c r="E11" s="29">
        <f>Vendedores!G5</f>
        <v>623.56</v>
      </c>
      <c r="F11" s="29">
        <f>Vendedores!H5</f>
        <v>5938.666667</v>
      </c>
      <c r="G11" s="31" t="str">
        <f>Vendedores!J5</f>
        <v>ABAIXO DA META</v>
      </c>
      <c r="I11" s="32" t="str">
        <f t="shared" ref="I11:K11" si="1">A11</f>
        <v>Ana Lima</v>
      </c>
      <c r="J11" s="33">
        <f t="shared" si="1"/>
        <v>17816</v>
      </c>
      <c r="K11" s="33">
        <f t="shared" si="1"/>
        <v>28000</v>
      </c>
    </row>
    <row r="12">
      <c r="A12" s="28" t="str">
        <f>Vendedores!A6</f>
        <v>Bruno Reis</v>
      </c>
      <c r="B12" s="29">
        <f>Vendedores!E6</f>
        <v>11426</v>
      </c>
      <c r="C12" s="29">
        <f>Vendedores!C6</f>
        <v>24000</v>
      </c>
      <c r="D12" s="30">
        <f>Vendedores!F6</f>
        <v>0.4760833333</v>
      </c>
      <c r="E12" s="29">
        <f>Vendedores!G6</f>
        <v>342.78</v>
      </c>
      <c r="F12" s="29">
        <f>Vendedores!H6</f>
        <v>5713</v>
      </c>
      <c r="G12" s="31" t="str">
        <f>Vendedores!J6</f>
        <v>ABAIXO DA META</v>
      </c>
      <c r="I12" s="32" t="str">
        <f t="shared" ref="I12:K12" si="2">A12</f>
        <v>Bruno Reis</v>
      </c>
      <c r="J12" s="33">
        <f t="shared" si="2"/>
        <v>11426</v>
      </c>
      <c r="K12" s="33">
        <f t="shared" si="2"/>
        <v>24000</v>
      </c>
    </row>
    <row r="13">
      <c r="A13" s="28" t="str">
        <f>Vendedores!A7</f>
        <v>Carla Souza</v>
      </c>
      <c r="B13" s="29">
        <f>Vendedores!E7</f>
        <v>16151</v>
      </c>
      <c r="C13" s="29">
        <f>Vendedores!C7</f>
        <v>22000</v>
      </c>
      <c r="D13" s="30">
        <f>Vendedores!F7</f>
        <v>0.7341363636</v>
      </c>
      <c r="E13" s="29">
        <f>Vendedores!G7</f>
        <v>646.04</v>
      </c>
      <c r="F13" s="29">
        <f>Vendedores!H7</f>
        <v>5383.666667</v>
      </c>
      <c r="G13" s="31" t="str">
        <f>Vendedores!J7</f>
        <v>ABAIXO DA META</v>
      </c>
      <c r="I13" s="32" t="str">
        <f t="shared" ref="I13:K13" si="3">A13</f>
        <v>Carla Souza</v>
      </c>
      <c r="J13" s="33">
        <f t="shared" si="3"/>
        <v>16151</v>
      </c>
      <c r="K13" s="33">
        <f t="shared" si="3"/>
        <v>22000</v>
      </c>
    </row>
    <row r="14">
      <c r="A14" s="28" t="str">
        <f>Vendedores!A8</f>
        <v>Diego Alves</v>
      </c>
      <c r="B14" s="29">
        <f>Vendedores!E8</f>
        <v>8403</v>
      </c>
      <c r="C14" s="29">
        <f>Vendedores!C8</f>
        <v>18000</v>
      </c>
      <c r="D14" s="30">
        <f>Vendedores!F8</f>
        <v>0.4668333333</v>
      </c>
      <c r="E14" s="29">
        <f>Vendedores!G8</f>
        <v>252.09</v>
      </c>
      <c r="F14" s="29">
        <f>Vendedores!H8</f>
        <v>4201.5</v>
      </c>
      <c r="G14" s="31" t="str">
        <f>Vendedores!J8</f>
        <v>ABAIXO DA META</v>
      </c>
      <c r="I14" s="32" t="str">
        <f t="shared" ref="I14:K14" si="4">A14</f>
        <v>Diego Alves</v>
      </c>
      <c r="J14" s="33">
        <f t="shared" si="4"/>
        <v>8403</v>
      </c>
      <c r="K14" s="33">
        <f t="shared" si="4"/>
        <v>18000</v>
      </c>
    </row>
    <row r="17">
      <c r="A17" s="26" t="s">
        <v>92</v>
      </c>
    </row>
    <row r="18" ht="33.75" customHeight="1">
      <c r="A18" s="27" t="s">
        <v>93</v>
      </c>
      <c r="B18" s="27" t="s">
        <v>94</v>
      </c>
      <c r="C18" s="27" t="s">
        <v>95</v>
      </c>
      <c r="D18" s="27"/>
      <c r="E18" s="27" t="s">
        <v>21</v>
      </c>
      <c r="F18" s="27" t="s">
        <v>19</v>
      </c>
      <c r="G18" s="27" t="s">
        <v>96</v>
      </c>
    </row>
    <row r="19">
      <c r="A19" s="28" t="s">
        <v>97</v>
      </c>
      <c r="B19" s="29">
        <f>SUMIFS(Vendas!$M$5:$M$204,Vendas!$T$5:$T$204,"Pendente",Vendas!$B$5:$B$204,"&gt;="&amp;$B$3,Vendas!$B$5:$B$204,"&lt;="&amp;$D$3)+SUMIFS(Vendas!$M$5:$M$204,Vendas!$T$5:$T$204,"Atrasado",Vendas!$B$5:$B$204,"&gt;="&amp;$B$3,Vendas!$B$5:$B$204,"&lt;="&amp;$D$3)</f>
        <v>25037</v>
      </c>
      <c r="C19" s="34" t="s">
        <v>98</v>
      </c>
      <c r="D19" s="34"/>
      <c r="E19" s="34" t="s">
        <v>54</v>
      </c>
      <c r="F19" s="29">
        <f>SUMIFS(Vendas!$M$5:$M$204,Vendas!$G$5:$G$204,E19,Vendas!$B$5:$B$204,"&gt;="&amp;$B$3,Vendas!$B$5:$B$204,"&lt;="&amp;$D$3)</f>
        <v>17816</v>
      </c>
      <c r="G19" s="35">
        <f t="shared" ref="G19:G24" si="5">IF($A$6=0,0,F19/$A$6)</f>
        <v>0.3311770392</v>
      </c>
    </row>
    <row r="20">
      <c r="A20" s="28" t="s">
        <v>100</v>
      </c>
      <c r="B20" s="34">
        <f>COUNTIFS(Vendas!$T$5:$T$204,"Atrasado",Vendas!$K$5:$K$204,"&lt;&gt;",Vendas!$B$5:$B$204,"&gt;="&amp;$B$3,Vendas!$B$5:$B$204,"&lt;="&amp;$D$3)</f>
        <v>1</v>
      </c>
      <c r="C20" s="34" t="s">
        <v>103</v>
      </c>
      <c r="D20" s="34"/>
      <c r="E20" s="34" t="s">
        <v>79</v>
      </c>
      <c r="F20" s="29">
        <f>SUMIFS(Vendas!$M$5:$M$204,Vendas!$G$5:$G$204,E20,Vendas!$B$5:$B$204,"&gt;="&amp;$B$3,Vendas!$B$5:$B$204,"&lt;="&amp;$D$3)</f>
        <v>12336.2</v>
      </c>
      <c r="G20" s="35">
        <f t="shared" si="5"/>
        <v>0.2293144472</v>
      </c>
    </row>
    <row r="21" ht="15.75" customHeight="1">
      <c r="A21" s="28" t="s">
        <v>29</v>
      </c>
      <c r="B21" s="29">
        <f>IF(COUNTIFS(Vendas!$K$5:$K$204,"&lt;&gt;",Vendas!$B$5:$B$204,"&gt;="&amp;$B$3,Vendas!$B$5:$B$204,"&lt;="&amp;$D$3)=0,0,A6/COUNTIFS(Vendas!$K$5:$K$204,"&lt;&gt;",Vendas!$B$5:$B$204,"&gt;="&amp;$B$3,Vendas!$B$5:$B$204,"&lt;="&amp;$D$3))</f>
        <v>5379.6</v>
      </c>
      <c r="C21" s="34" t="s">
        <v>106</v>
      </c>
      <c r="D21" s="34"/>
      <c r="E21" s="34" t="s">
        <v>91</v>
      </c>
      <c r="F21" s="29">
        <f>SUMIFS(Vendas!$M$5:$M$204,Vendas!$G$5:$G$204,E21,Vendas!$B$5:$B$204,"&gt;="&amp;$B$3,Vendas!$B$5:$B$204,"&lt;="&amp;$D$3)</f>
        <v>9596</v>
      </c>
      <c r="G21" s="35">
        <f t="shared" si="5"/>
        <v>0.1783775745</v>
      </c>
    </row>
    <row r="22" ht="15.75" customHeight="1">
      <c r="A22" s="28" t="s">
        <v>107</v>
      </c>
      <c r="B22" s="30">
        <f>IF(A6=0,0,J6/A6)</f>
        <v>0.6746139118</v>
      </c>
      <c r="C22" s="34" t="s">
        <v>108</v>
      </c>
      <c r="D22" s="34"/>
      <c r="E22" s="34" t="s">
        <v>105</v>
      </c>
      <c r="F22" s="29">
        <f>SUMIFS(Vendas!$M$5:$M$204,Vendas!$G$5:$G$204,E22,Vendas!$B$5:$B$204,"&gt;="&amp;$B$3,Vendas!$B$5:$B$204,"&lt;="&amp;$D$3)</f>
        <v>8403</v>
      </c>
      <c r="G22" s="35">
        <f t="shared" si="5"/>
        <v>0.1562012046</v>
      </c>
      <c r="I22" s="36" t="s">
        <v>109</v>
      </c>
      <c r="J22" s="20"/>
      <c r="K22" s="20"/>
      <c r="L22" s="20"/>
      <c r="M22" s="20"/>
      <c r="N22" s="21"/>
    </row>
    <row r="23" ht="30.0" customHeight="1">
      <c r="A23" s="37" t="s">
        <v>110</v>
      </c>
      <c r="B23" s="38">
        <f>SUMIFS(Vendas!$O$5:$O$204,Vendas!$T$5:$T$204,"Recebido",Vendas!$B$5:$B$204,"&gt;="&amp;$B$3,Vendas!$B$5:$B$204,"&lt;="&amp;$D$3)</f>
        <v>929.77</v>
      </c>
      <c r="C23" s="39" t="s">
        <v>111</v>
      </c>
      <c r="D23" s="34"/>
      <c r="E23" s="34" t="s">
        <v>112</v>
      </c>
      <c r="F23" s="29">
        <f>SUMIFS(Vendas!$M$5:$M$204,Vendas!$G$5:$G$204,E23,Vendas!$B$5:$B$204,"&gt;="&amp;$B$3,Vendas!$B$5:$B$204,"&lt;="&amp;$D$3)</f>
        <v>5644.8</v>
      </c>
      <c r="G23" s="35">
        <f t="shared" si="5"/>
        <v>0.1049297346</v>
      </c>
      <c r="I23" s="40"/>
      <c r="N23" s="41"/>
    </row>
    <row r="24" ht="30.0" customHeight="1">
      <c r="A24" s="37" t="s">
        <v>116</v>
      </c>
      <c r="B24" s="42">
        <f>COUNTIF(Vendas!$W$5:$W$204,"REVISAR DADOS")</f>
        <v>0</v>
      </c>
      <c r="C24" s="39" t="s">
        <v>117</v>
      </c>
      <c r="D24" s="34"/>
      <c r="E24" s="34" t="s">
        <v>118</v>
      </c>
      <c r="F24" s="29">
        <f>SUMIFS(Vendas!$M$5:$M$204,Vendas!$G$5:$G$204,E24,Vendas!$B$5:$B$204,"&gt;="&amp;$B$3,Vendas!$B$5:$B$204,"&lt;="&amp;$D$3)</f>
        <v>0</v>
      </c>
      <c r="G24" s="35">
        <f t="shared" si="5"/>
        <v>0</v>
      </c>
      <c r="I24" s="40"/>
      <c r="N24" s="41"/>
    </row>
    <row r="25" ht="30.0" customHeight="1">
      <c r="A25" s="37" t="s">
        <v>119</v>
      </c>
      <c r="B25" s="42" t="str">
        <f>IF(AND(ISNUMBER(B3),ISNUMBER(D3),D3&gt;=B3),"OK","REVISAR DATAS")</f>
        <v>OK</v>
      </c>
      <c r="C25" s="39" t="s">
        <v>120</v>
      </c>
      <c r="I25" s="23"/>
      <c r="J25" s="24"/>
      <c r="K25" s="24"/>
      <c r="L25" s="24"/>
      <c r="M25" s="24"/>
      <c r="N25" s="25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A6:C7"/>
    <mergeCell ref="D6:F7"/>
    <mergeCell ref="G6:I7"/>
    <mergeCell ref="J6:L7"/>
    <mergeCell ref="M6:N7"/>
    <mergeCell ref="A9:G9"/>
    <mergeCell ref="A17:G17"/>
    <mergeCell ref="I22:N25"/>
    <mergeCell ref="A1:N1"/>
    <mergeCell ref="A2:N2"/>
    <mergeCell ref="A5:C5"/>
    <mergeCell ref="D5:F5"/>
    <mergeCell ref="G5:I5"/>
    <mergeCell ref="J5:L5"/>
    <mergeCell ref="M5:N5"/>
  </mergeCells>
  <conditionalFormatting sqref="G11:G14">
    <cfRule type="containsText" dxfId="5" priority="1" operator="containsText" text="ATINGIDA">
      <formula>NOT(ISERROR(SEARCH(("ATINGIDA"),(G11))))</formula>
    </cfRule>
  </conditionalFormatting>
  <conditionalFormatting sqref="G11:G14">
    <cfRule type="containsText" dxfId="6" priority="2" operator="containsText" text="PRÓXIMO">
      <formula>NOT(ISERROR(SEARCH(("PRÓXIMO"),(G11))))</formula>
    </cfRule>
  </conditionalFormatting>
  <conditionalFormatting sqref="G11:G14">
    <cfRule type="containsText" dxfId="7" priority="3" operator="containsText" text="ABAIXO">
      <formula>NOT(ISERROR(SEARCH(("ABAIXO"),(G11))))</formula>
    </cfRule>
  </conditionalFormatting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2.63" defaultRowHeight="15.0"/>
  <cols>
    <col customWidth="1" min="1" max="1" width="12.0"/>
    <col customWidth="1" min="2" max="2" width="13.0"/>
    <col customWidth="1" min="3" max="3" width="17.0"/>
    <col customWidth="1" min="4" max="4" width="21.0"/>
    <col customWidth="1" min="5" max="5" width="25.0"/>
    <col customWidth="1" min="6" max="6" width="17.0"/>
    <col customWidth="1" min="7" max="7" width="15.0"/>
    <col customWidth="1" min="8" max="8" width="9.0"/>
    <col customWidth="1" min="9" max="9" width="15.0"/>
    <col customWidth="1" min="10" max="10" width="13.0"/>
    <col customWidth="1" min="11" max="11" width="15.0"/>
    <col customWidth="1" min="12" max="12" width="14.0"/>
    <col customWidth="1" min="13" max="13" width="16.0"/>
    <col customWidth="1" min="14" max="14" width="13.0"/>
    <col customWidth="1" min="15" max="18" width="15.0"/>
    <col customWidth="1" min="19" max="19" width="12.0"/>
    <col customWidth="1" min="20" max="20" width="17.0"/>
    <col customWidth="1" min="21" max="21" width="16.0"/>
    <col customWidth="1" min="22" max="22" width="30.0"/>
    <col customWidth="1" min="23" max="23" width="22.63"/>
    <col customWidth="1" min="24" max="26" width="8.63"/>
  </cols>
  <sheetData>
    <row r="1" ht="33.75" customHeight="1">
      <c r="A1" s="1" t="s">
        <v>2</v>
      </c>
    </row>
    <row r="2">
      <c r="A2" s="2" t="s">
        <v>5</v>
      </c>
    </row>
    <row r="4" ht="33.75" customHeight="1">
      <c r="A4" s="3" t="s">
        <v>8</v>
      </c>
      <c r="B4" s="3" t="s">
        <v>9</v>
      </c>
      <c r="C4" s="3" t="s">
        <v>7</v>
      </c>
      <c r="D4" s="3" t="s">
        <v>15</v>
      </c>
      <c r="E4" s="3" t="s">
        <v>6</v>
      </c>
      <c r="F4" s="3" t="s">
        <v>11</v>
      </c>
      <c r="G4" s="3" t="s">
        <v>21</v>
      </c>
      <c r="H4" s="3" t="s">
        <v>24</v>
      </c>
      <c r="I4" s="3" t="s">
        <v>26</v>
      </c>
      <c r="J4" s="3" t="s">
        <v>28</v>
      </c>
      <c r="K4" s="3" t="s">
        <v>30</v>
      </c>
      <c r="L4" s="3" t="s">
        <v>32</v>
      </c>
      <c r="M4" s="3" t="s">
        <v>34</v>
      </c>
      <c r="N4" s="3" t="s">
        <v>35</v>
      </c>
      <c r="O4" s="3" t="s">
        <v>37</v>
      </c>
      <c r="P4" s="3" t="s">
        <v>12</v>
      </c>
      <c r="Q4" s="3" t="s">
        <v>39</v>
      </c>
      <c r="R4" s="3" t="s">
        <v>40</v>
      </c>
      <c r="S4" s="3" t="s">
        <v>41</v>
      </c>
      <c r="T4" s="3" t="s">
        <v>42</v>
      </c>
      <c r="U4" s="3" t="s">
        <v>43</v>
      </c>
      <c r="V4" s="3" t="s">
        <v>20</v>
      </c>
      <c r="W4" s="9" t="s">
        <v>47</v>
      </c>
    </row>
    <row r="5">
      <c r="A5" s="5" t="s">
        <v>48</v>
      </c>
      <c r="B5" s="10">
        <v>46267.0</v>
      </c>
      <c r="C5" s="5" t="s">
        <v>36</v>
      </c>
      <c r="D5" s="5" t="s">
        <v>51</v>
      </c>
      <c r="E5" s="12" t="s">
        <v>46</v>
      </c>
      <c r="F5" s="5" t="s">
        <v>25</v>
      </c>
      <c r="G5" s="5" t="s">
        <v>54</v>
      </c>
      <c r="H5" s="5">
        <v>1.0</v>
      </c>
      <c r="I5" s="6">
        <v>5200.0</v>
      </c>
      <c r="J5" s="7">
        <v>0.05</v>
      </c>
      <c r="K5" s="11">
        <f>IF(A5="","",IFERROR(IF(OR(T5="Cancelado",NOT(ISNUMBER(B5)),B5&lt;=0,COUNTIF($A$5:$A$204,A5)&lt;&gt;1,COUNTIF(Vendedores!$A$5:$A$54,C5)&lt;&gt;1,COUNTIF(Produtos!$A$5:$A$104,E5)&lt;&gt;1,COUNTIFS(Produtos!$A$5:$A$104,E5,Produtos!$C$5:$C$104,"&lt;&gt;")&lt;&gt;1,COUNTIFS(Vendedores!$A$5:$A$54,C5,Vendedores!$D$5:$D$54,"&lt;&gt;")&lt;&gt;1,NOT(ISNUMBER(H5)),H5&lt;=0,NOT(ISNUMBER(I5)),I5&lt;0,AND(J5&lt;&gt;"",NOT(ISNUMBER(J5))),J5&lt;0,J5&gt;1,COUNTIF(Listas!$A$4:$A$6,T5)&lt;&gt;1,NOT(ISNUMBER(N5)),N5&lt;0,N5&gt;1,NOT(ISNUMBER(P5)),P5&lt;0),"",H5*I5),""))</f>
        <v>5200</v>
      </c>
      <c r="L5" s="11">
        <f t="shared" ref="L5:L204" si="1">IF(K5="","",K5*J5)</f>
        <v>260</v>
      </c>
      <c r="M5" s="11">
        <f t="shared" ref="M5:M204" si="2">IF(K5="","",K5-L5)</f>
        <v>4940</v>
      </c>
      <c r="N5" s="8">
        <f>IF(A5="","",IFERROR(VLOOKUP(C5,Vendedores!$A$5:$D$54,4,FALSE),""))</f>
        <v>0.035</v>
      </c>
      <c r="O5" s="11">
        <f t="shared" ref="O5:O204" si="3">IF(K5="","",M5*N5)</f>
        <v>172.9</v>
      </c>
      <c r="P5" s="11">
        <f>IF(A5="","",IFERROR(VLOOKUP(E5,Produtos!$A$5:$D$104,3,FALSE),""))</f>
        <v>1800</v>
      </c>
      <c r="Q5" s="11">
        <f t="shared" ref="Q5:Q204" si="4">IF(K5="","",H5*P5)</f>
        <v>1800</v>
      </c>
      <c r="R5" s="11">
        <f t="shared" ref="R5:R204" si="5">IF(K5="","",M5-Q5-O5)</f>
        <v>2967.1</v>
      </c>
      <c r="S5" s="8">
        <f t="shared" ref="S5:S204" si="6">IF(K5="","",IF(M5=0,0,R5/M5))</f>
        <v>0.6006275304</v>
      </c>
      <c r="T5" s="12" t="s">
        <v>75</v>
      </c>
      <c r="U5" s="10">
        <v>46268.0</v>
      </c>
      <c r="V5" s="5" t="s">
        <v>76</v>
      </c>
      <c r="W5" s="8" t="str">
        <f t="shared" ref="W5:W204" si="7">IF(A5="","",IF(T5="Cancelado","CANCELADO",IF(K5="","REVISAR DADOS","OK")))</f>
        <v>OK</v>
      </c>
    </row>
    <row r="6">
      <c r="A6" s="5" t="s">
        <v>77</v>
      </c>
      <c r="B6" s="10">
        <v>46268.0</v>
      </c>
      <c r="C6" s="5" t="s">
        <v>62</v>
      </c>
      <c r="D6" s="5" t="s">
        <v>78</v>
      </c>
      <c r="E6" s="5" t="s">
        <v>55</v>
      </c>
      <c r="F6" s="5" t="s">
        <v>52</v>
      </c>
      <c r="G6" s="5" t="s">
        <v>79</v>
      </c>
      <c r="H6" s="5">
        <v>4.0</v>
      </c>
      <c r="I6" s="6">
        <v>1490.0</v>
      </c>
      <c r="J6" s="7">
        <v>0.03</v>
      </c>
      <c r="K6" s="11">
        <f>IF(A6="","",IFERROR(IF(OR(T6="Cancelado",NOT(ISNUMBER(B6)),B6&lt;=0,COUNTIF($A$5:$A$204,A6)&lt;&gt;1,COUNTIF(Vendedores!$A$5:$A$54,C6)&lt;&gt;1,COUNTIF(Produtos!$A$5:$A$104,E6)&lt;&gt;1,COUNTIFS(Produtos!$A$5:$A$104,E6,Produtos!$C$5:$C$104,"&lt;&gt;")&lt;&gt;1,COUNTIFS(Vendedores!$A$5:$A$54,C6,Vendedores!$D$5:$D$54,"&lt;&gt;")&lt;&gt;1,NOT(ISNUMBER(H6)),H6&lt;=0,NOT(ISNUMBER(I6)),I6&lt;0,AND(J6&lt;&gt;"",NOT(ISNUMBER(J6))),J6&lt;0,J6&gt;1,COUNTIF(Listas!$A$4:$A$6,T6)&lt;&gt;1,NOT(ISNUMBER(N6)),N6&lt;0,N6&gt;1,NOT(ISNUMBER(P6)),P6&lt;0),"",H6*I6),""))</f>
        <v>5960</v>
      </c>
      <c r="L6" s="11">
        <f t="shared" si="1"/>
        <v>178.8</v>
      </c>
      <c r="M6" s="11">
        <f t="shared" si="2"/>
        <v>5781.2</v>
      </c>
      <c r="N6" s="8">
        <f>IF(A6="","",IFERROR(VLOOKUP(C6,Vendedores!$A$5:$D$54,4,FALSE),""))</f>
        <v>0.03</v>
      </c>
      <c r="O6" s="11">
        <f t="shared" si="3"/>
        <v>173.436</v>
      </c>
      <c r="P6" s="11">
        <f>IF(A6="","",IFERROR(VLOOKUP(E6,Produtos!$A$5:$D$104,3,FALSE),""))</f>
        <v>260</v>
      </c>
      <c r="Q6" s="11">
        <f t="shared" si="4"/>
        <v>1040</v>
      </c>
      <c r="R6" s="11">
        <f t="shared" si="5"/>
        <v>4567.764</v>
      </c>
      <c r="S6" s="8">
        <f t="shared" si="6"/>
        <v>0.7901065523</v>
      </c>
      <c r="T6" s="5" t="s">
        <v>75</v>
      </c>
      <c r="U6" s="10">
        <v>46269.0</v>
      </c>
      <c r="V6" s="5" t="s">
        <v>53</v>
      </c>
      <c r="W6" s="8" t="str">
        <f t="shared" si="7"/>
        <v>OK</v>
      </c>
    </row>
    <row r="7">
      <c r="A7" s="5" t="s">
        <v>89</v>
      </c>
      <c r="B7" s="10">
        <v>46270.0</v>
      </c>
      <c r="C7" s="5" t="s">
        <v>73</v>
      </c>
      <c r="D7" s="5" t="s">
        <v>90</v>
      </c>
      <c r="E7" s="5" t="s">
        <v>56</v>
      </c>
      <c r="F7" s="5" t="s">
        <v>57</v>
      </c>
      <c r="G7" s="5" t="s">
        <v>91</v>
      </c>
      <c r="H7" s="5">
        <v>1.0</v>
      </c>
      <c r="I7" s="6">
        <v>4500.0</v>
      </c>
      <c r="J7" s="7">
        <v>0.0</v>
      </c>
      <c r="K7" s="11">
        <f>IF(A7="","",IFERROR(IF(OR(T7="Cancelado",NOT(ISNUMBER(B7)),B7&lt;=0,COUNTIF($A$5:$A$204,A7)&lt;&gt;1,COUNTIF(Vendedores!$A$5:$A$54,C7)&lt;&gt;1,COUNTIF(Produtos!$A$5:$A$104,E7)&lt;&gt;1,COUNTIFS(Produtos!$A$5:$A$104,E7,Produtos!$C$5:$C$104,"&lt;&gt;")&lt;&gt;1,COUNTIFS(Vendedores!$A$5:$A$54,C7,Vendedores!$D$5:$D$54,"&lt;&gt;")&lt;&gt;1,NOT(ISNUMBER(H7)),H7&lt;=0,NOT(ISNUMBER(I7)),I7&lt;0,AND(J7&lt;&gt;"",NOT(ISNUMBER(J7))),J7&lt;0,J7&gt;1,COUNTIF(Listas!$A$4:$A$6,T7)&lt;&gt;1,NOT(ISNUMBER(N7)),N7&lt;0,N7&gt;1,NOT(ISNUMBER(P7)),P7&lt;0),"",H7*I7),""))</f>
        <v>4500</v>
      </c>
      <c r="L7" s="11">
        <f t="shared" si="1"/>
        <v>0</v>
      </c>
      <c r="M7" s="11">
        <f t="shared" si="2"/>
        <v>4500</v>
      </c>
      <c r="N7" s="8">
        <f>IF(A7="","",IFERROR(VLOOKUP(C7,Vendedores!$A$5:$D$54,4,FALSE),""))</f>
        <v>0.04</v>
      </c>
      <c r="O7" s="11">
        <f t="shared" si="3"/>
        <v>180</v>
      </c>
      <c r="P7" s="11">
        <f>IF(A7="","",IFERROR(VLOOKUP(E7,Produtos!$A$5:$D$104,3,FALSE),""))</f>
        <v>1600</v>
      </c>
      <c r="Q7" s="11">
        <f t="shared" si="4"/>
        <v>1600</v>
      </c>
      <c r="R7" s="11">
        <f t="shared" si="5"/>
        <v>2720</v>
      </c>
      <c r="S7" s="8">
        <f t="shared" si="6"/>
        <v>0.6044444444</v>
      </c>
      <c r="T7" s="5" t="s">
        <v>99</v>
      </c>
      <c r="U7" s="10"/>
      <c r="V7" s="5" t="s">
        <v>101</v>
      </c>
      <c r="W7" s="8" t="str">
        <f t="shared" si="7"/>
        <v>OK</v>
      </c>
    </row>
    <row r="8">
      <c r="A8" s="5" t="s">
        <v>102</v>
      </c>
      <c r="B8" s="10">
        <v>46272.0</v>
      </c>
      <c r="C8" s="5" t="s">
        <v>81</v>
      </c>
      <c r="D8" s="5" t="s">
        <v>104</v>
      </c>
      <c r="E8" s="5" t="s">
        <v>50</v>
      </c>
      <c r="F8" s="5" t="s">
        <v>52</v>
      </c>
      <c r="G8" s="5" t="s">
        <v>105</v>
      </c>
      <c r="H8" s="5">
        <v>6.0</v>
      </c>
      <c r="I8" s="6">
        <v>690.0</v>
      </c>
      <c r="J8" s="7">
        <v>0.05</v>
      </c>
      <c r="K8" s="11">
        <f>IF(A8="","",IFERROR(IF(OR(T8="Cancelado",NOT(ISNUMBER(B8)),B8&lt;=0,COUNTIF($A$5:$A$204,A8)&lt;&gt;1,COUNTIF(Vendedores!$A$5:$A$54,C8)&lt;&gt;1,COUNTIF(Produtos!$A$5:$A$104,E8)&lt;&gt;1,COUNTIFS(Produtos!$A$5:$A$104,E8,Produtos!$C$5:$C$104,"&lt;&gt;")&lt;&gt;1,COUNTIFS(Vendedores!$A$5:$A$54,C8,Vendedores!$D$5:$D$54,"&lt;&gt;")&lt;&gt;1,NOT(ISNUMBER(H8)),H8&lt;=0,NOT(ISNUMBER(I8)),I8&lt;0,AND(J8&lt;&gt;"",NOT(ISNUMBER(J8))),J8&lt;0,J8&gt;1,COUNTIF(Listas!$A$4:$A$6,T8)&lt;&gt;1,NOT(ISNUMBER(N8)),N8&lt;0,N8&gt;1,NOT(ISNUMBER(P8)),P8&lt;0),"",H8*I8),""))</f>
        <v>4140</v>
      </c>
      <c r="L8" s="11">
        <f t="shared" si="1"/>
        <v>207</v>
      </c>
      <c r="M8" s="11">
        <f t="shared" si="2"/>
        <v>3933</v>
      </c>
      <c r="N8" s="8">
        <f>IF(A8="","",IFERROR(VLOOKUP(C8,Vendedores!$A$5:$D$54,4,FALSE),""))</f>
        <v>0.03</v>
      </c>
      <c r="O8" s="11">
        <f t="shared" si="3"/>
        <v>117.99</v>
      </c>
      <c r="P8" s="11">
        <f>IF(A8="","",IFERROR(VLOOKUP(E8,Produtos!$A$5:$D$104,3,FALSE),""))</f>
        <v>120</v>
      </c>
      <c r="Q8" s="11">
        <f t="shared" si="4"/>
        <v>720</v>
      </c>
      <c r="R8" s="11">
        <f t="shared" si="5"/>
        <v>3095.01</v>
      </c>
      <c r="S8" s="8">
        <f t="shared" si="6"/>
        <v>0.7869336384</v>
      </c>
      <c r="T8" s="5" t="s">
        <v>75</v>
      </c>
      <c r="U8" s="10">
        <v>46273.0</v>
      </c>
      <c r="V8" s="5" t="s">
        <v>113</v>
      </c>
      <c r="W8" s="8" t="str">
        <f t="shared" si="7"/>
        <v>OK</v>
      </c>
    </row>
    <row r="9">
      <c r="A9" s="5" t="s">
        <v>114</v>
      </c>
      <c r="B9" s="10">
        <v>46275.0</v>
      </c>
      <c r="C9" s="5" t="s">
        <v>36</v>
      </c>
      <c r="D9" s="5" t="s">
        <v>115</v>
      </c>
      <c r="E9" s="5" t="s">
        <v>22</v>
      </c>
      <c r="F9" s="5" t="s">
        <v>25</v>
      </c>
      <c r="G9" s="5" t="s">
        <v>54</v>
      </c>
      <c r="H9" s="5">
        <v>2.0</v>
      </c>
      <c r="I9" s="6">
        <v>2400.0</v>
      </c>
      <c r="J9" s="7">
        <v>0.08</v>
      </c>
      <c r="K9" s="11">
        <f>IF(A9="","",IFERROR(IF(OR(T9="Cancelado",NOT(ISNUMBER(B9)),B9&lt;=0,COUNTIF($A$5:$A$204,A9)&lt;&gt;1,COUNTIF(Vendedores!$A$5:$A$54,C9)&lt;&gt;1,COUNTIF(Produtos!$A$5:$A$104,E9)&lt;&gt;1,COUNTIFS(Produtos!$A$5:$A$104,E9,Produtos!$C$5:$C$104,"&lt;&gt;")&lt;&gt;1,COUNTIFS(Vendedores!$A$5:$A$54,C9,Vendedores!$D$5:$D$54,"&lt;&gt;")&lt;&gt;1,NOT(ISNUMBER(H9)),H9&lt;=0,NOT(ISNUMBER(I9)),I9&lt;0,AND(J9&lt;&gt;"",NOT(ISNUMBER(J9))),J9&lt;0,J9&gt;1,COUNTIF(Listas!$A$4:$A$6,T9)&lt;&gt;1,NOT(ISNUMBER(N9)),N9&lt;0,N9&gt;1,NOT(ISNUMBER(P9)),P9&lt;0),"",H9*I9),""))</f>
        <v>4800</v>
      </c>
      <c r="L9" s="11">
        <f t="shared" si="1"/>
        <v>384</v>
      </c>
      <c r="M9" s="11">
        <f t="shared" si="2"/>
        <v>4416</v>
      </c>
      <c r="N9" s="8">
        <f>IF(A9="","",IFERROR(VLOOKUP(C9,Vendedores!$A$5:$D$54,4,FALSE),""))</f>
        <v>0.035</v>
      </c>
      <c r="O9" s="11">
        <f t="shared" si="3"/>
        <v>154.56</v>
      </c>
      <c r="P9" s="11">
        <f>IF(A9="","",IFERROR(VLOOKUP(E9,Produtos!$A$5:$D$104,3,FALSE),""))</f>
        <v>850</v>
      </c>
      <c r="Q9" s="11">
        <f t="shared" si="4"/>
        <v>1700</v>
      </c>
      <c r="R9" s="11">
        <f t="shared" si="5"/>
        <v>2561.44</v>
      </c>
      <c r="S9" s="8">
        <f t="shared" si="6"/>
        <v>0.5800362319</v>
      </c>
      <c r="T9" s="5" t="s">
        <v>99</v>
      </c>
      <c r="U9" s="10"/>
      <c r="V9" s="5" t="s">
        <v>121</v>
      </c>
      <c r="W9" s="8" t="str">
        <f t="shared" si="7"/>
        <v>OK</v>
      </c>
    </row>
    <row r="10">
      <c r="A10" s="5" t="s">
        <v>122</v>
      </c>
      <c r="B10" s="10">
        <v>46277.0</v>
      </c>
      <c r="C10" s="5" t="s">
        <v>62</v>
      </c>
      <c r="D10" s="5" t="s">
        <v>123</v>
      </c>
      <c r="E10" s="5" t="s">
        <v>59</v>
      </c>
      <c r="F10" s="5" t="s">
        <v>25</v>
      </c>
      <c r="G10" s="5" t="s">
        <v>112</v>
      </c>
      <c r="H10" s="5">
        <v>6.0</v>
      </c>
      <c r="I10" s="6">
        <v>980.0</v>
      </c>
      <c r="J10" s="7">
        <v>0.04</v>
      </c>
      <c r="K10" s="11">
        <f>IF(A10="","",IFERROR(IF(OR(T10="Cancelado",NOT(ISNUMBER(B10)),B10&lt;=0,COUNTIF($A$5:$A$204,A10)&lt;&gt;1,COUNTIF(Vendedores!$A$5:$A$54,C10)&lt;&gt;1,COUNTIF(Produtos!$A$5:$A$104,E10)&lt;&gt;1,COUNTIFS(Produtos!$A$5:$A$104,E10,Produtos!$C$5:$C$104,"&lt;&gt;")&lt;&gt;1,COUNTIFS(Vendedores!$A$5:$A$54,C10,Vendedores!$D$5:$D$54,"&lt;&gt;")&lt;&gt;1,NOT(ISNUMBER(H10)),H10&lt;=0,NOT(ISNUMBER(I10)),I10&lt;0,AND(J10&lt;&gt;"",NOT(ISNUMBER(J10))),J10&lt;0,J10&gt;1,COUNTIF(Listas!$A$4:$A$6,T10)&lt;&gt;1,NOT(ISNUMBER(N10)),N10&lt;0,N10&gt;1,NOT(ISNUMBER(P10)),P10&lt;0),"",H10*I10),""))</f>
        <v>5880</v>
      </c>
      <c r="L10" s="11">
        <f t="shared" si="1"/>
        <v>235.2</v>
      </c>
      <c r="M10" s="11">
        <f t="shared" si="2"/>
        <v>5644.8</v>
      </c>
      <c r="N10" s="8">
        <f>IF(A10="","",IFERROR(VLOOKUP(C10,Vendedores!$A$5:$D$54,4,FALSE),""))</f>
        <v>0.03</v>
      </c>
      <c r="O10" s="11">
        <f t="shared" si="3"/>
        <v>169.344</v>
      </c>
      <c r="P10" s="11">
        <f>IF(A10="","",IFERROR(VLOOKUP(E10,Produtos!$A$5:$D$104,3,FALSE),""))</f>
        <v>300</v>
      </c>
      <c r="Q10" s="11">
        <f t="shared" si="4"/>
        <v>1800</v>
      </c>
      <c r="R10" s="11">
        <f t="shared" si="5"/>
        <v>3675.456</v>
      </c>
      <c r="S10" s="8">
        <f t="shared" si="6"/>
        <v>0.651122449</v>
      </c>
      <c r="T10" s="5" t="s">
        <v>75</v>
      </c>
      <c r="U10" s="10">
        <v>46278.0</v>
      </c>
      <c r="V10" s="5" t="s">
        <v>124</v>
      </c>
      <c r="W10" s="8" t="str">
        <f t="shared" si="7"/>
        <v>OK</v>
      </c>
    </row>
    <row r="11">
      <c r="A11" s="5" t="s">
        <v>125</v>
      </c>
      <c r="B11" s="10">
        <v>46280.0</v>
      </c>
      <c r="C11" s="5" t="s">
        <v>73</v>
      </c>
      <c r="D11" s="5" t="s">
        <v>126</v>
      </c>
      <c r="E11" s="5" t="s">
        <v>46</v>
      </c>
      <c r="F11" s="5" t="s">
        <v>25</v>
      </c>
      <c r="G11" s="5" t="s">
        <v>91</v>
      </c>
      <c r="H11" s="5">
        <v>1.0</v>
      </c>
      <c r="I11" s="6">
        <v>5200.0</v>
      </c>
      <c r="J11" s="7">
        <v>0.02</v>
      </c>
      <c r="K11" s="11">
        <f>IF(A11="","",IFERROR(IF(OR(T11="Cancelado",NOT(ISNUMBER(B11)),B11&lt;=0,COUNTIF($A$5:$A$204,A11)&lt;&gt;1,COUNTIF(Vendedores!$A$5:$A$54,C11)&lt;&gt;1,COUNTIF(Produtos!$A$5:$A$104,E11)&lt;&gt;1,COUNTIFS(Produtos!$A$5:$A$104,E11,Produtos!$C$5:$C$104,"&lt;&gt;")&lt;&gt;1,COUNTIFS(Vendedores!$A$5:$A$54,C11,Vendedores!$D$5:$D$54,"&lt;&gt;")&lt;&gt;1,NOT(ISNUMBER(H11)),H11&lt;=0,NOT(ISNUMBER(I11)),I11&lt;0,AND(J11&lt;&gt;"",NOT(ISNUMBER(J11))),J11&lt;0,J11&gt;1,COUNTIF(Listas!$A$4:$A$6,T11)&lt;&gt;1,NOT(ISNUMBER(N11)),N11&lt;0,N11&gt;1,NOT(ISNUMBER(P11)),P11&lt;0),"",H11*I11),""))</f>
        <v>5200</v>
      </c>
      <c r="L11" s="11">
        <f t="shared" si="1"/>
        <v>104</v>
      </c>
      <c r="M11" s="11">
        <f t="shared" si="2"/>
        <v>5096</v>
      </c>
      <c r="N11" s="8">
        <f>IF(A11="","",IFERROR(VLOOKUP(C11,Vendedores!$A$5:$D$54,4,FALSE),""))</f>
        <v>0.04</v>
      </c>
      <c r="O11" s="11">
        <f t="shared" si="3"/>
        <v>203.84</v>
      </c>
      <c r="P11" s="11">
        <f>IF(A11="","",IFERROR(VLOOKUP(E11,Produtos!$A$5:$D$104,3,FALSE),""))</f>
        <v>1800</v>
      </c>
      <c r="Q11" s="11">
        <f t="shared" si="4"/>
        <v>1800</v>
      </c>
      <c r="R11" s="11">
        <f t="shared" si="5"/>
        <v>3092.16</v>
      </c>
      <c r="S11" s="8">
        <f t="shared" si="6"/>
        <v>0.6067817896</v>
      </c>
      <c r="T11" s="5" t="s">
        <v>127</v>
      </c>
      <c r="U11" s="10"/>
      <c r="V11" s="5" t="s">
        <v>128</v>
      </c>
      <c r="W11" s="8" t="str">
        <f t="shared" si="7"/>
        <v>OK</v>
      </c>
    </row>
    <row r="12">
      <c r="A12" s="5" t="s">
        <v>129</v>
      </c>
      <c r="B12" s="10">
        <v>46283.0</v>
      </c>
      <c r="C12" s="5" t="s">
        <v>81</v>
      </c>
      <c r="D12" s="5" t="s">
        <v>130</v>
      </c>
      <c r="E12" s="5" t="s">
        <v>55</v>
      </c>
      <c r="F12" s="5" t="s">
        <v>52</v>
      </c>
      <c r="G12" s="5" t="s">
        <v>105</v>
      </c>
      <c r="H12" s="5">
        <v>3.0</v>
      </c>
      <c r="I12" s="6">
        <v>1490.0</v>
      </c>
      <c r="J12" s="7">
        <v>0.0</v>
      </c>
      <c r="K12" s="11">
        <f>IF(A12="","",IFERROR(IF(OR(T12="Cancelado",NOT(ISNUMBER(B12)),B12&lt;=0,COUNTIF($A$5:$A$204,A12)&lt;&gt;1,COUNTIF(Vendedores!$A$5:$A$54,C12)&lt;&gt;1,COUNTIF(Produtos!$A$5:$A$104,E12)&lt;&gt;1,COUNTIFS(Produtos!$A$5:$A$104,E12,Produtos!$C$5:$C$104,"&lt;&gt;")&lt;&gt;1,COUNTIFS(Vendedores!$A$5:$A$54,C12,Vendedores!$D$5:$D$54,"&lt;&gt;")&lt;&gt;1,NOT(ISNUMBER(H12)),H12&lt;=0,NOT(ISNUMBER(I12)),I12&lt;0,AND(J12&lt;&gt;"",NOT(ISNUMBER(J12))),J12&lt;0,J12&gt;1,COUNTIF(Listas!$A$4:$A$6,T12)&lt;&gt;1,NOT(ISNUMBER(N12)),N12&lt;0,N12&gt;1,NOT(ISNUMBER(P12)),P12&lt;0),"",H12*I12),""))</f>
        <v>4470</v>
      </c>
      <c r="L12" s="11">
        <f t="shared" si="1"/>
        <v>0</v>
      </c>
      <c r="M12" s="11">
        <f t="shared" si="2"/>
        <v>4470</v>
      </c>
      <c r="N12" s="8">
        <f>IF(A12="","",IFERROR(VLOOKUP(C12,Vendedores!$A$5:$D$54,4,FALSE),""))</f>
        <v>0.03</v>
      </c>
      <c r="O12" s="11">
        <f t="shared" si="3"/>
        <v>134.1</v>
      </c>
      <c r="P12" s="11">
        <f>IF(A12="","",IFERROR(VLOOKUP(E12,Produtos!$A$5:$D$104,3,FALSE),""))</f>
        <v>260</v>
      </c>
      <c r="Q12" s="11">
        <f t="shared" si="4"/>
        <v>780</v>
      </c>
      <c r="R12" s="11">
        <f t="shared" si="5"/>
        <v>3555.9</v>
      </c>
      <c r="S12" s="8">
        <f t="shared" si="6"/>
        <v>0.7955033557</v>
      </c>
      <c r="T12" s="5" t="s">
        <v>99</v>
      </c>
      <c r="U12" s="10"/>
      <c r="V12" s="5" t="s">
        <v>139</v>
      </c>
      <c r="W12" s="8" t="str">
        <f t="shared" si="7"/>
        <v>OK</v>
      </c>
    </row>
    <row r="13">
      <c r="A13" s="5" t="s">
        <v>140</v>
      </c>
      <c r="B13" s="10">
        <v>46286.0</v>
      </c>
      <c r="C13" s="5" t="s">
        <v>36</v>
      </c>
      <c r="D13" s="5" t="s">
        <v>141</v>
      </c>
      <c r="E13" s="5" t="s">
        <v>56</v>
      </c>
      <c r="F13" s="5" t="s">
        <v>57</v>
      </c>
      <c r="G13" s="5" t="s">
        <v>54</v>
      </c>
      <c r="H13" s="5">
        <v>2.0</v>
      </c>
      <c r="I13" s="6">
        <v>4500.0</v>
      </c>
      <c r="J13" s="7">
        <v>0.06</v>
      </c>
      <c r="K13" s="11">
        <f>IF(A13="","",IFERROR(IF(OR(T13="Cancelado",NOT(ISNUMBER(B13)),B13&lt;=0,COUNTIF($A$5:$A$204,A13)&lt;&gt;1,COUNTIF(Vendedores!$A$5:$A$54,C13)&lt;&gt;1,COUNTIF(Produtos!$A$5:$A$104,E13)&lt;&gt;1,COUNTIFS(Produtos!$A$5:$A$104,E13,Produtos!$C$5:$C$104,"&lt;&gt;")&lt;&gt;1,COUNTIFS(Vendedores!$A$5:$A$54,C13,Vendedores!$D$5:$D$54,"&lt;&gt;")&lt;&gt;1,NOT(ISNUMBER(H13)),H13&lt;=0,NOT(ISNUMBER(I13)),I13&lt;0,AND(J13&lt;&gt;"",NOT(ISNUMBER(J13))),J13&lt;0,J13&gt;1,COUNTIF(Listas!$A$4:$A$6,T13)&lt;&gt;1,NOT(ISNUMBER(N13)),N13&lt;0,N13&gt;1,NOT(ISNUMBER(P13)),P13&lt;0),"",H13*I13),""))</f>
        <v>9000</v>
      </c>
      <c r="L13" s="11">
        <f t="shared" si="1"/>
        <v>540</v>
      </c>
      <c r="M13" s="11">
        <f t="shared" si="2"/>
        <v>8460</v>
      </c>
      <c r="N13" s="8">
        <f>IF(A13="","",IFERROR(VLOOKUP(C13,Vendedores!$A$5:$D$54,4,FALSE),""))</f>
        <v>0.035</v>
      </c>
      <c r="O13" s="11">
        <f t="shared" si="3"/>
        <v>296.1</v>
      </c>
      <c r="P13" s="11">
        <f>IF(A13="","",IFERROR(VLOOKUP(E13,Produtos!$A$5:$D$104,3,FALSE),""))</f>
        <v>1600</v>
      </c>
      <c r="Q13" s="11">
        <f t="shared" si="4"/>
        <v>3200</v>
      </c>
      <c r="R13" s="11">
        <f t="shared" si="5"/>
        <v>4963.9</v>
      </c>
      <c r="S13" s="8">
        <f t="shared" si="6"/>
        <v>0.586749409</v>
      </c>
      <c r="T13" s="5" t="s">
        <v>75</v>
      </c>
      <c r="U13" s="10">
        <v>46287.0</v>
      </c>
      <c r="V13" s="5" t="s">
        <v>142</v>
      </c>
      <c r="W13" s="8" t="str">
        <f t="shared" si="7"/>
        <v>OK</v>
      </c>
    </row>
    <row r="14">
      <c r="A14" s="5" t="s">
        <v>144</v>
      </c>
      <c r="B14" s="10">
        <v>46288.0</v>
      </c>
      <c r="C14" s="5" t="s">
        <v>73</v>
      </c>
      <c r="D14" s="5" t="s">
        <v>146</v>
      </c>
      <c r="E14" s="5" t="s">
        <v>50</v>
      </c>
      <c r="F14" s="5" t="s">
        <v>52</v>
      </c>
      <c r="G14" s="5" t="s">
        <v>79</v>
      </c>
      <c r="H14" s="5">
        <v>10.0</v>
      </c>
      <c r="I14" s="6">
        <v>690.0</v>
      </c>
      <c r="J14" s="7">
        <v>0.05</v>
      </c>
      <c r="K14" s="11">
        <f>IF(A14="","",IFERROR(IF(OR(T14="Cancelado",NOT(ISNUMBER(B14)),B14&lt;=0,COUNTIF($A$5:$A$204,A14)&lt;&gt;1,COUNTIF(Vendedores!$A$5:$A$54,C14)&lt;&gt;1,COUNTIF(Produtos!$A$5:$A$104,E14)&lt;&gt;1,COUNTIFS(Produtos!$A$5:$A$104,E14,Produtos!$C$5:$C$104,"&lt;&gt;")&lt;&gt;1,COUNTIFS(Vendedores!$A$5:$A$54,C14,Vendedores!$D$5:$D$54,"&lt;&gt;")&lt;&gt;1,NOT(ISNUMBER(H14)),H14&lt;=0,NOT(ISNUMBER(I14)),I14&lt;0,AND(J14&lt;&gt;"",NOT(ISNUMBER(J14))),J14&lt;0,J14&gt;1,COUNTIF(Listas!$A$4:$A$6,T14)&lt;&gt;1,NOT(ISNUMBER(N14)),N14&lt;0,N14&gt;1,NOT(ISNUMBER(P14)),P14&lt;0),"",H14*I14),""))</f>
        <v>6900</v>
      </c>
      <c r="L14" s="11">
        <f t="shared" si="1"/>
        <v>345</v>
      </c>
      <c r="M14" s="11">
        <f t="shared" si="2"/>
        <v>6555</v>
      </c>
      <c r="N14" s="8">
        <f>IF(A14="","",IFERROR(VLOOKUP(C14,Vendedores!$A$5:$D$54,4,FALSE),""))</f>
        <v>0.04</v>
      </c>
      <c r="O14" s="11">
        <f t="shared" si="3"/>
        <v>262.2</v>
      </c>
      <c r="P14" s="11">
        <f>IF(A14="","",IFERROR(VLOOKUP(E14,Produtos!$A$5:$D$104,3,FALSE),""))</f>
        <v>120</v>
      </c>
      <c r="Q14" s="11">
        <f t="shared" si="4"/>
        <v>1200</v>
      </c>
      <c r="R14" s="11">
        <f t="shared" si="5"/>
        <v>5092.8</v>
      </c>
      <c r="S14" s="8">
        <f t="shared" si="6"/>
        <v>0.7769336384</v>
      </c>
      <c r="T14" s="5" t="s">
        <v>99</v>
      </c>
      <c r="U14" s="10"/>
      <c r="V14" s="5" t="s">
        <v>160</v>
      </c>
      <c r="W14" s="8" t="str">
        <f t="shared" si="7"/>
        <v>OK</v>
      </c>
    </row>
    <row r="15">
      <c r="A15" s="5"/>
      <c r="B15" s="10"/>
      <c r="C15" s="5"/>
      <c r="D15" s="5"/>
      <c r="E15" s="5"/>
      <c r="F15" s="5"/>
      <c r="G15" s="5"/>
      <c r="H15" s="5"/>
      <c r="I15" s="6"/>
      <c r="J15" s="7"/>
      <c r="K15" s="11" t="str">
        <f>IF(A15="","",IFERROR(IF(OR(T15="Cancelado",NOT(ISNUMBER(B15)),B15&lt;=0,COUNTIF($A$5:$A$204,A15)&lt;&gt;1,COUNTIF(Vendedores!$A$5:$A$54,C15)&lt;&gt;1,COUNTIF(Produtos!$A$5:$A$104,E15)&lt;&gt;1,COUNTIFS(Produtos!$A$5:$A$104,E15,Produtos!$C$5:$C$104,"&lt;&gt;")&lt;&gt;1,COUNTIFS(Vendedores!$A$5:$A$54,C15,Vendedores!$D$5:$D$54,"&lt;&gt;")&lt;&gt;1,NOT(ISNUMBER(H15)),H15&lt;=0,NOT(ISNUMBER(I15)),I15&lt;0,AND(J15&lt;&gt;"",NOT(ISNUMBER(J15))),J15&lt;0,J15&gt;1,COUNTIF(Listas!$A$4:$A$6,T15)&lt;&gt;1,NOT(ISNUMBER(N15)),N15&lt;0,N15&gt;1,NOT(ISNUMBER(P15)),P15&lt;0),"",H15*I15),""))</f>
        <v/>
      </c>
      <c r="L15" s="11" t="str">
        <f t="shared" si="1"/>
        <v/>
      </c>
      <c r="M15" s="11" t="str">
        <f t="shared" si="2"/>
        <v/>
      </c>
      <c r="N15" s="8" t="str">
        <f>IF(A15="","",IFERROR(VLOOKUP(C15,Vendedores!$A$5:$D$54,4,FALSE),""))</f>
        <v/>
      </c>
      <c r="O15" s="11" t="str">
        <f t="shared" si="3"/>
        <v/>
      </c>
      <c r="P15" s="11" t="str">
        <f>IF(A15="","",IFERROR(VLOOKUP(E15,Produtos!$A$5:$D$104,3,FALSE),""))</f>
        <v/>
      </c>
      <c r="Q15" s="11" t="str">
        <f t="shared" si="4"/>
        <v/>
      </c>
      <c r="R15" s="11" t="str">
        <f t="shared" si="5"/>
        <v/>
      </c>
      <c r="S15" s="8" t="str">
        <f t="shared" si="6"/>
        <v/>
      </c>
      <c r="T15" s="5"/>
      <c r="U15" s="10"/>
      <c r="V15" s="5"/>
      <c r="W15" s="8" t="str">
        <f t="shared" si="7"/>
        <v/>
      </c>
    </row>
    <row r="16">
      <c r="A16" s="5"/>
      <c r="B16" s="10"/>
      <c r="C16" s="5"/>
      <c r="D16" s="5"/>
      <c r="E16" s="5"/>
      <c r="F16" s="5"/>
      <c r="G16" s="5"/>
      <c r="H16" s="5"/>
      <c r="I16" s="6"/>
      <c r="J16" s="7"/>
      <c r="K16" s="11" t="str">
        <f>IF(A16="","",IFERROR(IF(OR(T16="Cancelado",NOT(ISNUMBER(B16)),B16&lt;=0,COUNTIF($A$5:$A$204,A16)&lt;&gt;1,COUNTIF(Vendedores!$A$5:$A$54,C16)&lt;&gt;1,COUNTIF(Produtos!$A$5:$A$104,E16)&lt;&gt;1,COUNTIFS(Produtos!$A$5:$A$104,E16,Produtos!$C$5:$C$104,"&lt;&gt;")&lt;&gt;1,COUNTIFS(Vendedores!$A$5:$A$54,C16,Vendedores!$D$5:$D$54,"&lt;&gt;")&lt;&gt;1,NOT(ISNUMBER(H16)),H16&lt;=0,NOT(ISNUMBER(I16)),I16&lt;0,AND(J16&lt;&gt;"",NOT(ISNUMBER(J16))),J16&lt;0,J16&gt;1,COUNTIF(Listas!$A$4:$A$6,T16)&lt;&gt;1,NOT(ISNUMBER(N16)),N16&lt;0,N16&gt;1,NOT(ISNUMBER(P16)),P16&lt;0),"",H16*I16),""))</f>
        <v/>
      </c>
      <c r="L16" s="11" t="str">
        <f t="shared" si="1"/>
        <v/>
      </c>
      <c r="M16" s="11" t="str">
        <f t="shared" si="2"/>
        <v/>
      </c>
      <c r="N16" s="8" t="str">
        <f>IF(A16="","",IFERROR(VLOOKUP(C16,Vendedores!$A$5:$D$54,4,FALSE),""))</f>
        <v/>
      </c>
      <c r="O16" s="11" t="str">
        <f t="shared" si="3"/>
        <v/>
      </c>
      <c r="P16" s="11" t="str">
        <f>IF(A16="","",IFERROR(VLOOKUP(E16,Produtos!$A$5:$D$104,3,FALSE),""))</f>
        <v/>
      </c>
      <c r="Q16" s="11" t="str">
        <f t="shared" si="4"/>
        <v/>
      </c>
      <c r="R16" s="11" t="str">
        <f t="shared" si="5"/>
        <v/>
      </c>
      <c r="S16" s="8" t="str">
        <f t="shared" si="6"/>
        <v/>
      </c>
      <c r="T16" s="5"/>
      <c r="U16" s="10"/>
      <c r="V16" s="5"/>
      <c r="W16" s="8" t="str">
        <f t="shared" si="7"/>
        <v/>
      </c>
    </row>
    <row r="17">
      <c r="A17" s="5"/>
      <c r="B17" s="10"/>
      <c r="C17" s="5"/>
      <c r="D17" s="5"/>
      <c r="E17" s="5"/>
      <c r="F17" s="5"/>
      <c r="G17" s="5"/>
      <c r="H17" s="5"/>
      <c r="I17" s="6"/>
      <c r="J17" s="7"/>
      <c r="K17" s="11" t="str">
        <f>IF(A17="","",IFERROR(IF(OR(T17="Cancelado",NOT(ISNUMBER(B17)),B17&lt;=0,COUNTIF($A$5:$A$204,A17)&lt;&gt;1,COUNTIF(Vendedores!$A$5:$A$54,C17)&lt;&gt;1,COUNTIF(Produtos!$A$5:$A$104,E17)&lt;&gt;1,COUNTIFS(Produtos!$A$5:$A$104,E17,Produtos!$C$5:$C$104,"&lt;&gt;")&lt;&gt;1,COUNTIFS(Vendedores!$A$5:$A$54,C17,Vendedores!$D$5:$D$54,"&lt;&gt;")&lt;&gt;1,NOT(ISNUMBER(H17)),H17&lt;=0,NOT(ISNUMBER(I17)),I17&lt;0,AND(J17&lt;&gt;"",NOT(ISNUMBER(J17))),J17&lt;0,J17&gt;1,COUNTIF(Listas!$A$4:$A$6,T17)&lt;&gt;1,NOT(ISNUMBER(N17)),N17&lt;0,N17&gt;1,NOT(ISNUMBER(P17)),P17&lt;0),"",H17*I17),""))</f>
        <v/>
      </c>
      <c r="L17" s="11" t="str">
        <f t="shared" si="1"/>
        <v/>
      </c>
      <c r="M17" s="11" t="str">
        <f t="shared" si="2"/>
        <v/>
      </c>
      <c r="N17" s="8" t="str">
        <f>IF(A17="","",IFERROR(VLOOKUP(C17,Vendedores!$A$5:$D$54,4,FALSE),""))</f>
        <v/>
      </c>
      <c r="O17" s="11" t="str">
        <f t="shared" si="3"/>
        <v/>
      </c>
      <c r="P17" s="11" t="str">
        <f>IF(A17="","",IFERROR(VLOOKUP(E17,Produtos!$A$5:$D$104,3,FALSE),""))</f>
        <v/>
      </c>
      <c r="Q17" s="11" t="str">
        <f t="shared" si="4"/>
        <v/>
      </c>
      <c r="R17" s="11" t="str">
        <f t="shared" si="5"/>
        <v/>
      </c>
      <c r="S17" s="8" t="str">
        <f t="shared" si="6"/>
        <v/>
      </c>
      <c r="T17" s="5"/>
      <c r="U17" s="10"/>
      <c r="V17" s="5"/>
      <c r="W17" s="8" t="str">
        <f t="shared" si="7"/>
        <v/>
      </c>
    </row>
    <row r="18">
      <c r="A18" s="5"/>
      <c r="B18" s="10"/>
      <c r="C18" s="5"/>
      <c r="D18" s="5"/>
      <c r="E18" s="5"/>
      <c r="F18" s="5"/>
      <c r="G18" s="5"/>
      <c r="H18" s="5"/>
      <c r="I18" s="6"/>
      <c r="J18" s="7"/>
      <c r="K18" s="11" t="str">
        <f>IF(A18="","",IFERROR(IF(OR(T18="Cancelado",NOT(ISNUMBER(B18)),B18&lt;=0,COUNTIF($A$5:$A$204,A18)&lt;&gt;1,COUNTIF(Vendedores!$A$5:$A$54,C18)&lt;&gt;1,COUNTIF(Produtos!$A$5:$A$104,E18)&lt;&gt;1,COUNTIFS(Produtos!$A$5:$A$104,E18,Produtos!$C$5:$C$104,"&lt;&gt;")&lt;&gt;1,COUNTIFS(Vendedores!$A$5:$A$54,C18,Vendedores!$D$5:$D$54,"&lt;&gt;")&lt;&gt;1,NOT(ISNUMBER(H18)),H18&lt;=0,NOT(ISNUMBER(I18)),I18&lt;0,AND(J18&lt;&gt;"",NOT(ISNUMBER(J18))),J18&lt;0,J18&gt;1,COUNTIF(Listas!$A$4:$A$6,T18)&lt;&gt;1,NOT(ISNUMBER(N18)),N18&lt;0,N18&gt;1,NOT(ISNUMBER(P18)),P18&lt;0),"",H18*I18),""))</f>
        <v/>
      </c>
      <c r="L18" s="11" t="str">
        <f t="shared" si="1"/>
        <v/>
      </c>
      <c r="M18" s="11" t="str">
        <f t="shared" si="2"/>
        <v/>
      </c>
      <c r="N18" s="8" t="str">
        <f>IF(A18="","",IFERROR(VLOOKUP(C18,Vendedores!$A$5:$D$54,4,FALSE),""))</f>
        <v/>
      </c>
      <c r="O18" s="11" t="str">
        <f t="shared" si="3"/>
        <v/>
      </c>
      <c r="P18" s="11" t="str">
        <f>IF(A18="","",IFERROR(VLOOKUP(E18,Produtos!$A$5:$D$104,3,FALSE),""))</f>
        <v/>
      </c>
      <c r="Q18" s="11" t="str">
        <f t="shared" si="4"/>
        <v/>
      </c>
      <c r="R18" s="11" t="str">
        <f t="shared" si="5"/>
        <v/>
      </c>
      <c r="S18" s="8" t="str">
        <f t="shared" si="6"/>
        <v/>
      </c>
      <c r="T18" s="5"/>
      <c r="U18" s="10"/>
      <c r="V18" s="5"/>
      <c r="W18" s="8" t="str">
        <f t="shared" si="7"/>
        <v/>
      </c>
    </row>
    <row r="19">
      <c r="A19" s="5"/>
      <c r="B19" s="10"/>
      <c r="C19" s="5"/>
      <c r="D19" s="5"/>
      <c r="E19" s="5"/>
      <c r="F19" s="5"/>
      <c r="G19" s="5"/>
      <c r="H19" s="5"/>
      <c r="I19" s="6"/>
      <c r="J19" s="7"/>
      <c r="K19" s="11" t="str">
        <f>IF(A19="","",IFERROR(IF(OR(T19="Cancelado",NOT(ISNUMBER(B19)),B19&lt;=0,COUNTIF($A$5:$A$204,A19)&lt;&gt;1,COUNTIF(Vendedores!$A$5:$A$54,C19)&lt;&gt;1,COUNTIF(Produtos!$A$5:$A$104,E19)&lt;&gt;1,COUNTIFS(Produtos!$A$5:$A$104,E19,Produtos!$C$5:$C$104,"&lt;&gt;")&lt;&gt;1,COUNTIFS(Vendedores!$A$5:$A$54,C19,Vendedores!$D$5:$D$54,"&lt;&gt;")&lt;&gt;1,NOT(ISNUMBER(H19)),H19&lt;=0,NOT(ISNUMBER(I19)),I19&lt;0,AND(J19&lt;&gt;"",NOT(ISNUMBER(J19))),J19&lt;0,J19&gt;1,COUNTIF(Listas!$A$4:$A$6,T19)&lt;&gt;1,NOT(ISNUMBER(N19)),N19&lt;0,N19&gt;1,NOT(ISNUMBER(P19)),P19&lt;0),"",H19*I19),""))</f>
        <v/>
      </c>
      <c r="L19" s="11" t="str">
        <f t="shared" si="1"/>
        <v/>
      </c>
      <c r="M19" s="11" t="str">
        <f t="shared" si="2"/>
        <v/>
      </c>
      <c r="N19" s="8" t="str">
        <f>IF(A19="","",IFERROR(VLOOKUP(C19,Vendedores!$A$5:$D$54,4,FALSE),""))</f>
        <v/>
      </c>
      <c r="O19" s="11" t="str">
        <f t="shared" si="3"/>
        <v/>
      </c>
      <c r="P19" s="11" t="str">
        <f>IF(A19="","",IFERROR(VLOOKUP(E19,Produtos!$A$5:$D$104,3,FALSE),""))</f>
        <v/>
      </c>
      <c r="Q19" s="11" t="str">
        <f t="shared" si="4"/>
        <v/>
      </c>
      <c r="R19" s="11" t="str">
        <f t="shared" si="5"/>
        <v/>
      </c>
      <c r="S19" s="8" t="str">
        <f t="shared" si="6"/>
        <v/>
      </c>
      <c r="T19" s="5"/>
      <c r="U19" s="10"/>
      <c r="V19" s="5"/>
      <c r="W19" s="8" t="str">
        <f t="shared" si="7"/>
        <v/>
      </c>
    </row>
    <row r="20">
      <c r="A20" s="5"/>
      <c r="B20" s="10"/>
      <c r="C20" s="5"/>
      <c r="D20" s="5"/>
      <c r="E20" s="5"/>
      <c r="F20" s="5"/>
      <c r="G20" s="5"/>
      <c r="H20" s="5"/>
      <c r="I20" s="6"/>
      <c r="J20" s="7"/>
      <c r="K20" s="11" t="str">
        <f>IF(A20="","",IFERROR(IF(OR(T20="Cancelado",NOT(ISNUMBER(B20)),B20&lt;=0,COUNTIF($A$5:$A$204,A20)&lt;&gt;1,COUNTIF(Vendedores!$A$5:$A$54,C20)&lt;&gt;1,COUNTIF(Produtos!$A$5:$A$104,E20)&lt;&gt;1,COUNTIFS(Produtos!$A$5:$A$104,E20,Produtos!$C$5:$C$104,"&lt;&gt;")&lt;&gt;1,COUNTIFS(Vendedores!$A$5:$A$54,C20,Vendedores!$D$5:$D$54,"&lt;&gt;")&lt;&gt;1,NOT(ISNUMBER(H20)),H20&lt;=0,NOT(ISNUMBER(I20)),I20&lt;0,AND(J20&lt;&gt;"",NOT(ISNUMBER(J20))),J20&lt;0,J20&gt;1,COUNTIF(Listas!$A$4:$A$6,T20)&lt;&gt;1,NOT(ISNUMBER(N20)),N20&lt;0,N20&gt;1,NOT(ISNUMBER(P20)),P20&lt;0),"",H20*I20),""))</f>
        <v/>
      </c>
      <c r="L20" s="11" t="str">
        <f t="shared" si="1"/>
        <v/>
      </c>
      <c r="M20" s="11" t="str">
        <f t="shared" si="2"/>
        <v/>
      </c>
      <c r="N20" s="8" t="str">
        <f>IF(A20="","",IFERROR(VLOOKUP(C20,Vendedores!$A$5:$D$54,4,FALSE),""))</f>
        <v/>
      </c>
      <c r="O20" s="11" t="str">
        <f t="shared" si="3"/>
        <v/>
      </c>
      <c r="P20" s="11" t="str">
        <f>IF(A20="","",IFERROR(VLOOKUP(E20,Produtos!$A$5:$D$104,3,FALSE),""))</f>
        <v/>
      </c>
      <c r="Q20" s="11" t="str">
        <f t="shared" si="4"/>
        <v/>
      </c>
      <c r="R20" s="11" t="str">
        <f t="shared" si="5"/>
        <v/>
      </c>
      <c r="S20" s="8" t="str">
        <f t="shared" si="6"/>
        <v/>
      </c>
      <c r="T20" s="5"/>
      <c r="U20" s="10"/>
      <c r="V20" s="5"/>
      <c r="W20" s="8" t="str">
        <f t="shared" si="7"/>
        <v/>
      </c>
    </row>
    <row r="21" ht="15.75" customHeight="1">
      <c r="A21" s="5"/>
      <c r="B21" s="10"/>
      <c r="C21" s="5"/>
      <c r="D21" s="5"/>
      <c r="E21" s="5"/>
      <c r="F21" s="5"/>
      <c r="G21" s="5"/>
      <c r="H21" s="5"/>
      <c r="I21" s="6"/>
      <c r="J21" s="7"/>
      <c r="K21" s="11" t="str">
        <f>IF(A21="","",IFERROR(IF(OR(T21="Cancelado",NOT(ISNUMBER(B21)),B21&lt;=0,COUNTIF($A$5:$A$204,A21)&lt;&gt;1,COUNTIF(Vendedores!$A$5:$A$54,C21)&lt;&gt;1,COUNTIF(Produtos!$A$5:$A$104,E21)&lt;&gt;1,COUNTIFS(Produtos!$A$5:$A$104,E21,Produtos!$C$5:$C$104,"&lt;&gt;")&lt;&gt;1,COUNTIFS(Vendedores!$A$5:$A$54,C21,Vendedores!$D$5:$D$54,"&lt;&gt;")&lt;&gt;1,NOT(ISNUMBER(H21)),H21&lt;=0,NOT(ISNUMBER(I21)),I21&lt;0,AND(J21&lt;&gt;"",NOT(ISNUMBER(J21))),J21&lt;0,J21&gt;1,COUNTIF(Listas!$A$4:$A$6,T21)&lt;&gt;1,NOT(ISNUMBER(N21)),N21&lt;0,N21&gt;1,NOT(ISNUMBER(P21)),P21&lt;0),"",H21*I21),""))</f>
        <v/>
      </c>
      <c r="L21" s="11" t="str">
        <f t="shared" si="1"/>
        <v/>
      </c>
      <c r="M21" s="11" t="str">
        <f t="shared" si="2"/>
        <v/>
      </c>
      <c r="N21" s="8" t="str">
        <f>IF(A21="","",IFERROR(VLOOKUP(C21,Vendedores!$A$5:$D$54,4,FALSE),""))</f>
        <v/>
      </c>
      <c r="O21" s="11" t="str">
        <f t="shared" si="3"/>
        <v/>
      </c>
      <c r="P21" s="11" t="str">
        <f>IF(A21="","",IFERROR(VLOOKUP(E21,Produtos!$A$5:$D$104,3,FALSE),""))</f>
        <v/>
      </c>
      <c r="Q21" s="11" t="str">
        <f t="shared" si="4"/>
        <v/>
      </c>
      <c r="R21" s="11" t="str">
        <f t="shared" si="5"/>
        <v/>
      </c>
      <c r="S21" s="8" t="str">
        <f t="shared" si="6"/>
        <v/>
      </c>
      <c r="T21" s="5"/>
      <c r="U21" s="10"/>
      <c r="V21" s="5"/>
      <c r="W21" s="8" t="str">
        <f t="shared" si="7"/>
        <v/>
      </c>
    </row>
    <row r="22" ht="15.75" customHeight="1">
      <c r="A22" s="5"/>
      <c r="B22" s="10"/>
      <c r="C22" s="5"/>
      <c r="D22" s="5"/>
      <c r="E22" s="5"/>
      <c r="F22" s="5"/>
      <c r="G22" s="5"/>
      <c r="H22" s="5"/>
      <c r="I22" s="6"/>
      <c r="J22" s="7"/>
      <c r="K22" s="11" t="str">
        <f>IF(A22="","",IFERROR(IF(OR(T22="Cancelado",NOT(ISNUMBER(B22)),B22&lt;=0,COUNTIF($A$5:$A$204,A22)&lt;&gt;1,COUNTIF(Vendedores!$A$5:$A$54,C22)&lt;&gt;1,COUNTIF(Produtos!$A$5:$A$104,E22)&lt;&gt;1,COUNTIFS(Produtos!$A$5:$A$104,E22,Produtos!$C$5:$C$104,"&lt;&gt;")&lt;&gt;1,COUNTIFS(Vendedores!$A$5:$A$54,C22,Vendedores!$D$5:$D$54,"&lt;&gt;")&lt;&gt;1,NOT(ISNUMBER(H22)),H22&lt;=0,NOT(ISNUMBER(I22)),I22&lt;0,AND(J22&lt;&gt;"",NOT(ISNUMBER(J22))),J22&lt;0,J22&gt;1,COUNTIF(Listas!$A$4:$A$6,T22)&lt;&gt;1,NOT(ISNUMBER(N22)),N22&lt;0,N22&gt;1,NOT(ISNUMBER(P22)),P22&lt;0),"",H22*I22),""))</f>
        <v/>
      </c>
      <c r="L22" s="11" t="str">
        <f t="shared" si="1"/>
        <v/>
      </c>
      <c r="M22" s="11" t="str">
        <f t="shared" si="2"/>
        <v/>
      </c>
      <c r="N22" s="8" t="str">
        <f>IF(A22="","",IFERROR(VLOOKUP(C22,Vendedores!$A$5:$D$54,4,FALSE),""))</f>
        <v/>
      </c>
      <c r="O22" s="11" t="str">
        <f t="shared" si="3"/>
        <v/>
      </c>
      <c r="P22" s="11" t="str">
        <f>IF(A22="","",IFERROR(VLOOKUP(E22,Produtos!$A$5:$D$104,3,FALSE),""))</f>
        <v/>
      </c>
      <c r="Q22" s="11" t="str">
        <f t="shared" si="4"/>
        <v/>
      </c>
      <c r="R22" s="11" t="str">
        <f t="shared" si="5"/>
        <v/>
      </c>
      <c r="S22" s="8" t="str">
        <f t="shared" si="6"/>
        <v/>
      </c>
      <c r="T22" s="5"/>
      <c r="U22" s="10"/>
      <c r="V22" s="5"/>
      <c r="W22" s="8" t="str">
        <f t="shared" si="7"/>
        <v/>
      </c>
    </row>
    <row r="23" ht="15.75" customHeight="1">
      <c r="A23" s="5"/>
      <c r="B23" s="10"/>
      <c r="C23" s="5"/>
      <c r="D23" s="5"/>
      <c r="E23" s="5"/>
      <c r="F23" s="5"/>
      <c r="G23" s="5"/>
      <c r="H23" s="5"/>
      <c r="I23" s="6"/>
      <c r="J23" s="7"/>
      <c r="K23" s="11" t="str">
        <f>IF(A23="","",IFERROR(IF(OR(T23="Cancelado",NOT(ISNUMBER(B23)),B23&lt;=0,COUNTIF($A$5:$A$204,A23)&lt;&gt;1,COUNTIF(Vendedores!$A$5:$A$54,C23)&lt;&gt;1,COUNTIF(Produtos!$A$5:$A$104,E23)&lt;&gt;1,COUNTIFS(Produtos!$A$5:$A$104,E23,Produtos!$C$5:$C$104,"&lt;&gt;")&lt;&gt;1,COUNTIFS(Vendedores!$A$5:$A$54,C23,Vendedores!$D$5:$D$54,"&lt;&gt;")&lt;&gt;1,NOT(ISNUMBER(H23)),H23&lt;=0,NOT(ISNUMBER(I23)),I23&lt;0,AND(J23&lt;&gt;"",NOT(ISNUMBER(J23))),J23&lt;0,J23&gt;1,COUNTIF(Listas!$A$4:$A$6,T23)&lt;&gt;1,NOT(ISNUMBER(N23)),N23&lt;0,N23&gt;1,NOT(ISNUMBER(P23)),P23&lt;0),"",H23*I23),""))</f>
        <v/>
      </c>
      <c r="L23" s="11" t="str">
        <f t="shared" si="1"/>
        <v/>
      </c>
      <c r="M23" s="11" t="str">
        <f t="shared" si="2"/>
        <v/>
      </c>
      <c r="N23" s="8" t="str">
        <f>IF(A23="","",IFERROR(VLOOKUP(C23,Vendedores!$A$5:$D$54,4,FALSE),""))</f>
        <v/>
      </c>
      <c r="O23" s="11" t="str">
        <f t="shared" si="3"/>
        <v/>
      </c>
      <c r="P23" s="11" t="str">
        <f>IF(A23="","",IFERROR(VLOOKUP(E23,Produtos!$A$5:$D$104,3,FALSE),""))</f>
        <v/>
      </c>
      <c r="Q23" s="11" t="str">
        <f t="shared" si="4"/>
        <v/>
      </c>
      <c r="R23" s="11" t="str">
        <f t="shared" si="5"/>
        <v/>
      </c>
      <c r="S23" s="8" t="str">
        <f t="shared" si="6"/>
        <v/>
      </c>
      <c r="T23" s="5"/>
      <c r="U23" s="10"/>
      <c r="V23" s="5"/>
      <c r="W23" s="8" t="str">
        <f t="shared" si="7"/>
        <v/>
      </c>
    </row>
    <row r="24" ht="15.75" customHeight="1">
      <c r="A24" s="5"/>
      <c r="B24" s="10"/>
      <c r="C24" s="5"/>
      <c r="D24" s="5"/>
      <c r="E24" s="5"/>
      <c r="F24" s="5"/>
      <c r="G24" s="5"/>
      <c r="H24" s="5"/>
      <c r="I24" s="6"/>
      <c r="J24" s="7"/>
      <c r="K24" s="11" t="str">
        <f>IF(A24="","",IFERROR(IF(OR(T24="Cancelado",NOT(ISNUMBER(B24)),B24&lt;=0,COUNTIF($A$5:$A$204,A24)&lt;&gt;1,COUNTIF(Vendedores!$A$5:$A$54,C24)&lt;&gt;1,COUNTIF(Produtos!$A$5:$A$104,E24)&lt;&gt;1,COUNTIFS(Produtos!$A$5:$A$104,E24,Produtos!$C$5:$C$104,"&lt;&gt;")&lt;&gt;1,COUNTIFS(Vendedores!$A$5:$A$54,C24,Vendedores!$D$5:$D$54,"&lt;&gt;")&lt;&gt;1,NOT(ISNUMBER(H24)),H24&lt;=0,NOT(ISNUMBER(I24)),I24&lt;0,AND(J24&lt;&gt;"",NOT(ISNUMBER(J24))),J24&lt;0,J24&gt;1,COUNTIF(Listas!$A$4:$A$6,T24)&lt;&gt;1,NOT(ISNUMBER(N24)),N24&lt;0,N24&gt;1,NOT(ISNUMBER(P24)),P24&lt;0),"",H24*I24),""))</f>
        <v/>
      </c>
      <c r="L24" s="11" t="str">
        <f t="shared" si="1"/>
        <v/>
      </c>
      <c r="M24" s="11" t="str">
        <f t="shared" si="2"/>
        <v/>
      </c>
      <c r="N24" s="8" t="str">
        <f>IF(A24="","",IFERROR(VLOOKUP(C24,Vendedores!$A$5:$D$54,4,FALSE),""))</f>
        <v/>
      </c>
      <c r="O24" s="11" t="str">
        <f t="shared" si="3"/>
        <v/>
      </c>
      <c r="P24" s="11" t="str">
        <f>IF(A24="","",IFERROR(VLOOKUP(E24,Produtos!$A$5:$D$104,3,FALSE),""))</f>
        <v/>
      </c>
      <c r="Q24" s="11" t="str">
        <f t="shared" si="4"/>
        <v/>
      </c>
      <c r="R24" s="11" t="str">
        <f t="shared" si="5"/>
        <v/>
      </c>
      <c r="S24" s="8" t="str">
        <f t="shared" si="6"/>
        <v/>
      </c>
      <c r="T24" s="5"/>
      <c r="U24" s="10"/>
      <c r="V24" s="5"/>
      <c r="W24" s="8" t="str">
        <f t="shared" si="7"/>
        <v/>
      </c>
    </row>
    <row r="25" ht="15.75" customHeight="1">
      <c r="A25" s="5"/>
      <c r="B25" s="10"/>
      <c r="C25" s="5"/>
      <c r="D25" s="5"/>
      <c r="E25" s="5"/>
      <c r="F25" s="5"/>
      <c r="G25" s="5"/>
      <c r="H25" s="5"/>
      <c r="I25" s="6"/>
      <c r="J25" s="7"/>
      <c r="K25" s="11" t="str">
        <f>IF(A25="","",IFERROR(IF(OR(T25="Cancelado",NOT(ISNUMBER(B25)),B25&lt;=0,COUNTIF($A$5:$A$204,A25)&lt;&gt;1,COUNTIF(Vendedores!$A$5:$A$54,C25)&lt;&gt;1,COUNTIF(Produtos!$A$5:$A$104,E25)&lt;&gt;1,COUNTIFS(Produtos!$A$5:$A$104,E25,Produtos!$C$5:$C$104,"&lt;&gt;")&lt;&gt;1,COUNTIFS(Vendedores!$A$5:$A$54,C25,Vendedores!$D$5:$D$54,"&lt;&gt;")&lt;&gt;1,NOT(ISNUMBER(H25)),H25&lt;=0,NOT(ISNUMBER(I25)),I25&lt;0,AND(J25&lt;&gt;"",NOT(ISNUMBER(J25))),J25&lt;0,J25&gt;1,COUNTIF(Listas!$A$4:$A$6,T25)&lt;&gt;1,NOT(ISNUMBER(N25)),N25&lt;0,N25&gt;1,NOT(ISNUMBER(P25)),P25&lt;0),"",H25*I25),""))</f>
        <v/>
      </c>
      <c r="L25" s="11" t="str">
        <f t="shared" si="1"/>
        <v/>
      </c>
      <c r="M25" s="11" t="str">
        <f t="shared" si="2"/>
        <v/>
      </c>
      <c r="N25" s="8" t="str">
        <f>IF(A25="","",IFERROR(VLOOKUP(C25,Vendedores!$A$5:$D$54,4,FALSE),""))</f>
        <v/>
      </c>
      <c r="O25" s="11" t="str">
        <f t="shared" si="3"/>
        <v/>
      </c>
      <c r="P25" s="11" t="str">
        <f>IF(A25="","",IFERROR(VLOOKUP(E25,Produtos!$A$5:$D$104,3,FALSE),""))</f>
        <v/>
      </c>
      <c r="Q25" s="11" t="str">
        <f t="shared" si="4"/>
        <v/>
      </c>
      <c r="R25" s="11" t="str">
        <f t="shared" si="5"/>
        <v/>
      </c>
      <c r="S25" s="8" t="str">
        <f t="shared" si="6"/>
        <v/>
      </c>
      <c r="T25" s="5"/>
      <c r="U25" s="10"/>
      <c r="V25" s="5"/>
      <c r="W25" s="8" t="str">
        <f t="shared" si="7"/>
        <v/>
      </c>
    </row>
    <row r="26" ht="15.75" customHeight="1">
      <c r="A26" s="5"/>
      <c r="B26" s="10"/>
      <c r="C26" s="5"/>
      <c r="D26" s="5"/>
      <c r="E26" s="5"/>
      <c r="F26" s="5"/>
      <c r="G26" s="5"/>
      <c r="H26" s="5"/>
      <c r="I26" s="6"/>
      <c r="J26" s="7"/>
      <c r="K26" s="11" t="str">
        <f>IF(A26="","",IFERROR(IF(OR(T26="Cancelado",NOT(ISNUMBER(B26)),B26&lt;=0,COUNTIF($A$5:$A$204,A26)&lt;&gt;1,COUNTIF(Vendedores!$A$5:$A$54,C26)&lt;&gt;1,COUNTIF(Produtos!$A$5:$A$104,E26)&lt;&gt;1,COUNTIFS(Produtos!$A$5:$A$104,E26,Produtos!$C$5:$C$104,"&lt;&gt;")&lt;&gt;1,COUNTIFS(Vendedores!$A$5:$A$54,C26,Vendedores!$D$5:$D$54,"&lt;&gt;")&lt;&gt;1,NOT(ISNUMBER(H26)),H26&lt;=0,NOT(ISNUMBER(I26)),I26&lt;0,AND(J26&lt;&gt;"",NOT(ISNUMBER(J26))),J26&lt;0,J26&gt;1,COUNTIF(Listas!$A$4:$A$6,T26)&lt;&gt;1,NOT(ISNUMBER(N26)),N26&lt;0,N26&gt;1,NOT(ISNUMBER(P26)),P26&lt;0),"",H26*I26),""))</f>
        <v/>
      </c>
      <c r="L26" s="11" t="str">
        <f t="shared" si="1"/>
        <v/>
      </c>
      <c r="M26" s="11" t="str">
        <f t="shared" si="2"/>
        <v/>
      </c>
      <c r="N26" s="8" t="str">
        <f>IF(A26="","",IFERROR(VLOOKUP(C26,Vendedores!$A$5:$D$54,4,FALSE),""))</f>
        <v/>
      </c>
      <c r="O26" s="11" t="str">
        <f t="shared" si="3"/>
        <v/>
      </c>
      <c r="P26" s="11" t="str">
        <f>IF(A26="","",IFERROR(VLOOKUP(E26,Produtos!$A$5:$D$104,3,FALSE),""))</f>
        <v/>
      </c>
      <c r="Q26" s="11" t="str">
        <f t="shared" si="4"/>
        <v/>
      </c>
      <c r="R26" s="11" t="str">
        <f t="shared" si="5"/>
        <v/>
      </c>
      <c r="S26" s="8" t="str">
        <f t="shared" si="6"/>
        <v/>
      </c>
      <c r="T26" s="5"/>
      <c r="U26" s="10"/>
      <c r="V26" s="5"/>
      <c r="W26" s="8" t="str">
        <f t="shared" si="7"/>
        <v/>
      </c>
    </row>
    <row r="27" ht="15.75" customHeight="1">
      <c r="A27" s="5"/>
      <c r="B27" s="10"/>
      <c r="C27" s="5"/>
      <c r="D27" s="5"/>
      <c r="E27" s="5"/>
      <c r="F27" s="5"/>
      <c r="G27" s="5"/>
      <c r="H27" s="5"/>
      <c r="I27" s="6"/>
      <c r="J27" s="7"/>
      <c r="K27" s="11" t="str">
        <f>IF(A27="","",IFERROR(IF(OR(T27="Cancelado",NOT(ISNUMBER(B27)),B27&lt;=0,COUNTIF($A$5:$A$204,A27)&lt;&gt;1,COUNTIF(Vendedores!$A$5:$A$54,C27)&lt;&gt;1,COUNTIF(Produtos!$A$5:$A$104,E27)&lt;&gt;1,COUNTIFS(Produtos!$A$5:$A$104,E27,Produtos!$C$5:$C$104,"&lt;&gt;")&lt;&gt;1,COUNTIFS(Vendedores!$A$5:$A$54,C27,Vendedores!$D$5:$D$54,"&lt;&gt;")&lt;&gt;1,NOT(ISNUMBER(H27)),H27&lt;=0,NOT(ISNUMBER(I27)),I27&lt;0,AND(J27&lt;&gt;"",NOT(ISNUMBER(J27))),J27&lt;0,J27&gt;1,COUNTIF(Listas!$A$4:$A$6,T27)&lt;&gt;1,NOT(ISNUMBER(N27)),N27&lt;0,N27&gt;1,NOT(ISNUMBER(P27)),P27&lt;0),"",H27*I27),""))</f>
        <v/>
      </c>
      <c r="L27" s="11" t="str">
        <f t="shared" si="1"/>
        <v/>
      </c>
      <c r="M27" s="11" t="str">
        <f t="shared" si="2"/>
        <v/>
      </c>
      <c r="N27" s="8" t="str">
        <f>IF(A27="","",IFERROR(VLOOKUP(C27,Vendedores!$A$5:$D$54,4,FALSE),""))</f>
        <v/>
      </c>
      <c r="O27" s="11" t="str">
        <f t="shared" si="3"/>
        <v/>
      </c>
      <c r="P27" s="11" t="str">
        <f>IF(A27="","",IFERROR(VLOOKUP(E27,Produtos!$A$5:$D$104,3,FALSE),""))</f>
        <v/>
      </c>
      <c r="Q27" s="11" t="str">
        <f t="shared" si="4"/>
        <v/>
      </c>
      <c r="R27" s="11" t="str">
        <f t="shared" si="5"/>
        <v/>
      </c>
      <c r="S27" s="8" t="str">
        <f t="shared" si="6"/>
        <v/>
      </c>
      <c r="T27" s="5"/>
      <c r="U27" s="10"/>
      <c r="V27" s="5"/>
      <c r="W27" s="8" t="str">
        <f t="shared" si="7"/>
        <v/>
      </c>
    </row>
    <row r="28" ht="15.75" customHeight="1">
      <c r="A28" s="5"/>
      <c r="B28" s="10"/>
      <c r="C28" s="5"/>
      <c r="D28" s="5"/>
      <c r="E28" s="5"/>
      <c r="F28" s="5"/>
      <c r="G28" s="5"/>
      <c r="H28" s="5"/>
      <c r="I28" s="6"/>
      <c r="J28" s="7"/>
      <c r="K28" s="11" t="str">
        <f>IF(A28="","",IFERROR(IF(OR(T28="Cancelado",NOT(ISNUMBER(B28)),B28&lt;=0,COUNTIF($A$5:$A$204,A28)&lt;&gt;1,COUNTIF(Vendedores!$A$5:$A$54,C28)&lt;&gt;1,COUNTIF(Produtos!$A$5:$A$104,E28)&lt;&gt;1,COUNTIFS(Produtos!$A$5:$A$104,E28,Produtos!$C$5:$C$104,"&lt;&gt;")&lt;&gt;1,COUNTIFS(Vendedores!$A$5:$A$54,C28,Vendedores!$D$5:$D$54,"&lt;&gt;")&lt;&gt;1,NOT(ISNUMBER(H28)),H28&lt;=0,NOT(ISNUMBER(I28)),I28&lt;0,AND(J28&lt;&gt;"",NOT(ISNUMBER(J28))),J28&lt;0,J28&gt;1,COUNTIF(Listas!$A$4:$A$6,T28)&lt;&gt;1,NOT(ISNUMBER(N28)),N28&lt;0,N28&gt;1,NOT(ISNUMBER(P28)),P28&lt;0),"",H28*I28),""))</f>
        <v/>
      </c>
      <c r="L28" s="11" t="str">
        <f t="shared" si="1"/>
        <v/>
      </c>
      <c r="M28" s="11" t="str">
        <f t="shared" si="2"/>
        <v/>
      </c>
      <c r="N28" s="8" t="str">
        <f>IF(A28="","",IFERROR(VLOOKUP(C28,Vendedores!$A$5:$D$54,4,FALSE),""))</f>
        <v/>
      </c>
      <c r="O28" s="11" t="str">
        <f t="shared" si="3"/>
        <v/>
      </c>
      <c r="P28" s="11" t="str">
        <f>IF(A28="","",IFERROR(VLOOKUP(E28,Produtos!$A$5:$D$104,3,FALSE),""))</f>
        <v/>
      </c>
      <c r="Q28" s="11" t="str">
        <f t="shared" si="4"/>
        <v/>
      </c>
      <c r="R28" s="11" t="str">
        <f t="shared" si="5"/>
        <v/>
      </c>
      <c r="S28" s="8" t="str">
        <f t="shared" si="6"/>
        <v/>
      </c>
      <c r="T28" s="5"/>
      <c r="U28" s="10"/>
      <c r="V28" s="5"/>
      <c r="W28" s="8" t="str">
        <f t="shared" si="7"/>
        <v/>
      </c>
    </row>
    <row r="29" ht="15.75" customHeight="1">
      <c r="A29" s="5"/>
      <c r="B29" s="10"/>
      <c r="C29" s="5"/>
      <c r="D29" s="5"/>
      <c r="E29" s="5"/>
      <c r="F29" s="5"/>
      <c r="G29" s="5"/>
      <c r="H29" s="5"/>
      <c r="I29" s="6"/>
      <c r="J29" s="7"/>
      <c r="K29" s="11" t="str">
        <f>IF(A29="","",IFERROR(IF(OR(T29="Cancelado",NOT(ISNUMBER(B29)),B29&lt;=0,COUNTIF($A$5:$A$204,A29)&lt;&gt;1,COUNTIF(Vendedores!$A$5:$A$54,C29)&lt;&gt;1,COUNTIF(Produtos!$A$5:$A$104,E29)&lt;&gt;1,COUNTIFS(Produtos!$A$5:$A$104,E29,Produtos!$C$5:$C$104,"&lt;&gt;")&lt;&gt;1,COUNTIFS(Vendedores!$A$5:$A$54,C29,Vendedores!$D$5:$D$54,"&lt;&gt;")&lt;&gt;1,NOT(ISNUMBER(H29)),H29&lt;=0,NOT(ISNUMBER(I29)),I29&lt;0,AND(J29&lt;&gt;"",NOT(ISNUMBER(J29))),J29&lt;0,J29&gt;1,COUNTIF(Listas!$A$4:$A$6,T29)&lt;&gt;1,NOT(ISNUMBER(N29)),N29&lt;0,N29&gt;1,NOT(ISNUMBER(P29)),P29&lt;0),"",H29*I29),""))</f>
        <v/>
      </c>
      <c r="L29" s="11" t="str">
        <f t="shared" si="1"/>
        <v/>
      </c>
      <c r="M29" s="11" t="str">
        <f t="shared" si="2"/>
        <v/>
      </c>
      <c r="N29" s="8" t="str">
        <f>IF(A29="","",IFERROR(VLOOKUP(C29,Vendedores!$A$5:$D$54,4,FALSE),""))</f>
        <v/>
      </c>
      <c r="O29" s="11" t="str">
        <f t="shared" si="3"/>
        <v/>
      </c>
      <c r="P29" s="11" t="str">
        <f>IF(A29="","",IFERROR(VLOOKUP(E29,Produtos!$A$5:$D$104,3,FALSE),""))</f>
        <v/>
      </c>
      <c r="Q29" s="11" t="str">
        <f t="shared" si="4"/>
        <v/>
      </c>
      <c r="R29" s="11" t="str">
        <f t="shared" si="5"/>
        <v/>
      </c>
      <c r="S29" s="8" t="str">
        <f t="shared" si="6"/>
        <v/>
      </c>
      <c r="T29" s="5"/>
      <c r="U29" s="10"/>
      <c r="V29" s="5"/>
      <c r="W29" s="8" t="str">
        <f t="shared" si="7"/>
        <v/>
      </c>
    </row>
    <row r="30" ht="15.75" customHeight="1">
      <c r="A30" s="5"/>
      <c r="B30" s="10"/>
      <c r="C30" s="5"/>
      <c r="D30" s="5"/>
      <c r="E30" s="5"/>
      <c r="F30" s="5"/>
      <c r="G30" s="5"/>
      <c r="H30" s="5"/>
      <c r="I30" s="6"/>
      <c r="J30" s="7"/>
      <c r="K30" s="11" t="str">
        <f>IF(A30="","",IFERROR(IF(OR(T30="Cancelado",NOT(ISNUMBER(B30)),B30&lt;=0,COUNTIF($A$5:$A$204,A30)&lt;&gt;1,COUNTIF(Vendedores!$A$5:$A$54,C30)&lt;&gt;1,COUNTIF(Produtos!$A$5:$A$104,E30)&lt;&gt;1,COUNTIFS(Produtos!$A$5:$A$104,E30,Produtos!$C$5:$C$104,"&lt;&gt;")&lt;&gt;1,COUNTIFS(Vendedores!$A$5:$A$54,C30,Vendedores!$D$5:$D$54,"&lt;&gt;")&lt;&gt;1,NOT(ISNUMBER(H30)),H30&lt;=0,NOT(ISNUMBER(I30)),I30&lt;0,AND(J30&lt;&gt;"",NOT(ISNUMBER(J30))),J30&lt;0,J30&gt;1,COUNTIF(Listas!$A$4:$A$6,T30)&lt;&gt;1,NOT(ISNUMBER(N30)),N30&lt;0,N30&gt;1,NOT(ISNUMBER(P30)),P30&lt;0),"",H30*I30),""))</f>
        <v/>
      </c>
      <c r="L30" s="11" t="str">
        <f t="shared" si="1"/>
        <v/>
      </c>
      <c r="M30" s="11" t="str">
        <f t="shared" si="2"/>
        <v/>
      </c>
      <c r="N30" s="8" t="str">
        <f>IF(A30="","",IFERROR(VLOOKUP(C30,Vendedores!$A$5:$D$54,4,FALSE),""))</f>
        <v/>
      </c>
      <c r="O30" s="11" t="str">
        <f t="shared" si="3"/>
        <v/>
      </c>
      <c r="P30" s="11" t="str">
        <f>IF(A30="","",IFERROR(VLOOKUP(E30,Produtos!$A$5:$D$104,3,FALSE),""))</f>
        <v/>
      </c>
      <c r="Q30" s="11" t="str">
        <f t="shared" si="4"/>
        <v/>
      </c>
      <c r="R30" s="11" t="str">
        <f t="shared" si="5"/>
        <v/>
      </c>
      <c r="S30" s="8" t="str">
        <f t="shared" si="6"/>
        <v/>
      </c>
      <c r="T30" s="5"/>
      <c r="U30" s="10"/>
      <c r="V30" s="5"/>
      <c r="W30" s="8" t="str">
        <f t="shared" si="7"/>
        <v/>
      </c>
    </row>
    <row r="31" ht="15.75" customHeight="1">
      <c r="A31" s="5"/>
      <c r="B31" s="10"/>
      <c r="C31" s="5"/>
      <c r="D31" s="5"/>
      <c r="E31" s="5"/>
      <c r="F31" s="5"/>
      <c r="G31" s="5"/>
      <c r="H31" s="5"/>
      <c r="I31" s="6"/>
      <c r="J31" s="7"/>
      <c r="K31" s="11" t="str">
        <f>IF(A31="","",IFERROR(IF(OR(T31="Cancelado",NOT(ISNUMBER(B31)),B31&lt;=0,COUNTIF($A$5:$A$204,A31)&lt;&gt;1,COUNTIF(Vendedores!$A$5:$A$54,C31)&lt;&gt;1,COUNTIF(Produtos!$A$5:$A$104,E31)&lt;&gt;1,COUNTIFS(Produtos!$A$5:$A$104,E31,Produtos!$C$5:$C$104,"&lt;&gt;")&lt;&gt;1,COUNTIFS(Vendedores!$A$5:$A$54,C31,Vendedores!$D$5:$D$54,"&lt;&gt;")&lt;&gt;1,NOT(ISNUMBER(H31)),H31&lt;=0,NOT(ISNUMBER(I31)),I31&lt;0,AND(J31&lt;&gt;"",NOT(ISNUMBER(J31))),J31&lt;0,J31&gt;1,COUNTIF(Listas!$A$4:$A$6,T31)&lt;&gt;1,NOT(ISNUMBER(N31)),N31&lt;0,N31&gt;1,NOT(ISNUMBER(P31)),P31&lt;0),"",H31*I31),""))</f>
        <v/>
      </c>
      <c r="L31" s="11" t="str">
        <f t="shared" si="1"/>
        <v/>
      </c>
      <c r="M31" s="11" t="str">
        <f t="shared" si="2"/>
        <v/>
      </c>
      <c r="N31" s="8" t="str">
        <f>IF(A31="","",IFERROR(VLOOKUP(C31,Vendedores!$A$5:$D$54,4,FALSE),""))</f>
        <v/>
      </c>
      <c r="O31" s="11" t="str">
        <f t="shared" si="3"/>
        <v/>
      </c>
      <c r="P31" s="11" t="str">
        <f>IF(A31="","",IFERROR(VLOOKUP(E31,Produtos!$A$5:$D$104,3,FALSE),""))</f>
        <v/>
      </c>
      <c r="Q31" s="11" t="str">
        <f t="shared" si="4"/>
        <v/>
      </c>
      <c r="R31" s="11" t="str">
        <f t="shared" si="5"/>
        <v/>
      </c>
      <c r="S31" s="8" t="str">
        <f t="shared" si="6"/>
        <v/>
      </c>
      <c r="T31" s="5"/>
      <c r="U31" s="10"/>
      <c r="V31" s="5"/>
      <c r="W31" s="8" t="str">
        <f t="shared" si="7"/>
        <v/>
      </c>
    </row>
    <row r="32" ht="15.75" customHeight="1">
      <c r="A32" s="5"/>
      <c r="B32" s="10"/>
      <c r="C32" s="5"/>
      <c r="D32" s="5"/>
      <c r="E32" s="5"/>
      <c r="F32" s="5"/>
      <c r="G32" s="5"/>
      <c r="H32" s="5"/>
      <c r="I32" s="6"/>
      <c r="J32" s="7"/>
      <c r="K32" s="11" t="str">
        <f>IF(A32="","",IFERROR(IF(OR(T32="Cancelado",NOT(ISNUMBER(B32)),B32&lt;=0,COUNTIF($A$5:$A$204,A32)&lt;&gt;1,COUNTIF(Vendedores!$A$5:$A$54,C32)&lt;&gt;1,COUNTIF(Produtos!$A$5:$A$104,E32)&lt;&gt;1,COUNTIFS(Produtos!$A$5:$A$104,E32,Produtos!$C$5:$C$104,"&lt;&gt;")&lt;&gt;1,COUNTIFS(Vendedores!$A$5:$A$54,C32,Vendedores!$D$5:$D$54,"&lt;&gt;")&lt;&gt;1,NOT(ISNUMBER(H32)),H32&lt;=0,NOT(ISNUMBER(I32)),I32&lt;0,AND(J32&lt;&gt;"",NOT(ISNUMBER(J32))),J32&lt;0,J32&gt;1,COUNTIF(Listas!$A$4:$A$6,T32)&lt;&gt;1,NOT(ISNUMBER(N32)),N32&lt;0,N32&gt;1,NOT(ISNUMBER(P32)),P32&lt;0),"",H32*I32),""))</f>
        <v/>
      </c>
      <c r="L32" s="11" t="str">
        <f t="shared" si="1"/>
        <v/>
      </c>
      <c r="M32" s="11" t="str">
        <f t="shared" si="2"/>
        <v/>
      </c>
      <c r="N32" s="8" t="str">
        <f>IF(A32="","",IFERROR(VLOOKUP(C32,Vendedores!$A$5:$D$54,4,FALSE),""))</f>
        <v/>
      </c>
      <c r="O32" s="11" t="str">
        <f t="shared" si="3"/>
        <v/>
      </c>
      <c r="P32" s="11" t="str">
        <f>IF(A32="","",IFERROR(VLOOKUP(E32,Produtos!$A$5:$D$104,3,FALSE),""))</f>
        <v/>
      </c>
      <c r="Q32" s="11" t="str">
        <f t="shared" si="4"/>
        <v/>
      </c>
      <c r="R32" s="11" t="str">
        <f t="shared" si="5"/>
        <v/>
      </c>
      <c r="S32" s="8" t="str">
        <f t="shared" si="6"/>
        <v/>
      </c>
      <c r="T32" s="5"/>
      <c r="U32" s="10"/>
      <c r="V32" s="5"/>
      <c r="W32" s="8" t="str">
        <f t="shared" si="7"/>
        <v/>
      </c>
    </row>
    <row r="33" ht="15.75" customHeight="1">
      <c r="A33" s="5"/>
      <c r="B33" s="10"/>
      <c r="C33" s="5"/>
      <c r="D33" s="5"/>
      <c r="E33" s="5"/>
      <c r="F33" s="5"/>
      <c r="G33" s="5"/>
      <c r="H33" s="5"/>
      <c r="I33" s="6"/>
      <c r="J33" s="7"/>
      <c r="K33" s="11" t="str">
        <f>IF(A33="","",IFERROR(IF(OR(T33="Cancelado",NOT(ISNUMBER(B33)),B33&lt;=0,COUNTIF($A$5:$A$204,A33)&lt;&gt;1,COUNTIF(Vendedores!$A$5:$A$54,C33)&lt;&gt;1,COUNTIF(Produtos!$A$5:$A$104,E33)&lt;&gt;1,COUNTIFS(Produtos!$A$5:$A$104,E33,Produtos!$C$5:$C$104,"&lt;&gt;")&lt;&gt;1,COUNTIFS(Vendedores!$A$5:$A$54,C33,Vendedores!$D$5:$D$54,"&lt;&gt;")&lt;&gt;1,NOT(ISNUMBER(H33)),H33&lt;=0,NOT(ISNUMBER(I33)),I33&lt;0,AND(J33&lt;&gt;"",NOT(ISNUMBER(J33))),J33&lt;0,J33&gt;1,COUNTIF(Listas!$A$4:$A$6,T33)&lt;&gt;1,NOT(ISNUMBER(N33)),N33&lt;0,N33&gt;1,NOT(ISNUMBER(P33)),P33&lt;0),"",H33*I33),""))</f>
        <v/>
      </c>
      <c r="L33" s="11" t="str">
        <f t="shared" si="1"/>
        <v/>
      </c>
      <c r="M33" s="11" t="str">
        <f t="shared" si="2"/>
        <v/>
      </c>
      <c r="N33" s="8" t="str">
        <f>IF(A33="","",IFERROR(VLOOKUP(C33,Vendedores!$A$5:$D$54,4,FALSE),""))</f>
        <v/>
      </c>
      <c r="O33" s="11" t="str">
        <f t="shared" si="3"/>
        <v/>
      </c>
      <c r="P33" s="11" t="str">
        <f>IF(A33="","",IFERROR(VLOOKUP(E33,Produtos!$A$5:$D$104,3,FALSE),""))</f>
        <v/>
      </c>
      <c r="Q33" s="11" t="str">
        <f t="shared" si="4"/>
        <v/>
      </c>
      <c r="R33" s="11" t="str">
        <f t="shared" si="5"/>
        <v/>
      </c>
      <c r="S33" s="8" t="str">
        <f t="shared" si="6"/>
        <v/>
      </c>
      <c r="T33" s="5"/>
      <c r="U33" s="10"/>
      <c r="V33" s="5"/>
      <c r="W33" s="8" t="str">
        <f t="shared" si="7"/>
        <v/>
      </c>
    </row>
    <row r="34" ht="15.75" customHeight="1">
      <c r="A34" s="5"/>
      <c r="B34" s="10"/>
      <c r="C34" s="5"/>
      <c r="D34" s="5"/>
      <c r="E34" s="5"/>
      <c r="F34" s="5"/>
      <c r="G34" s="5"/>
      <c r="H34" s="5"/>
      <c r="I34" s="6"/>
      <c r="J34" s="7"/>
      <c r="K34" s="11" t="str">
        <f>IF(A34="","",IFERROR(IF(OR(T34="Cancelado",NOT(ISNUMBER(B34)),B34&lt;=0,COUNTIF($A$5:$A$204,A34)&lt;&gt;1,COUNTIF(Vendedores!$A$5:$A$54,C34)&lt;&gt;1,COUNTIF(Produtos!$A$5:$A$104,E34)&lt;&gt;1,COUNTIFS(Produtos!$A$5:$A$104,E34,Produtos!$C$5:$C$104,"&lt;&gt;")&lt;&gt;1,COUNTIFS(Vendedores!$A$5:$A$54,C34,Vendedores!$D$5:$D$54,"&lt;&gt;")&lt;&gt;1,NOT(ISNUMBER(H34)),H34&lt;=0,NOT(ISNUMBER(I34)),I34&lt;0,AND(J34&lt;&gt;"",NOT(ISNUMBER(J34))),J34&lt;0,J34&gt;1,COUNTIF(Listas!$A$4:$A$6,T34)&lt;&gt;1,NOT(ISNUMBER(N34)),N34&lt;0,N34&gt;1,NOT(ISNUMBER(P34)),P34&lt;0),"",H34*I34),""))</f>
        <v/>
      </c>
      <c r="L34" s="11" t="str">
        <f t="shared" si="1"/>
        <v/>
      </c>
      <c r="M34" s="11" t="str">
        <f t="shared" si="2"/>
        <v/>
      </c>
      <c r="N34" s="8" t="str">
        <f>IF(A34="","",IFERROR(VLOOKUP(C34,Vendedores!$A$5:$D$54,4,FALSE),""))</f>
        <v/>
      </c>
      <c r="O34" s="11" t="str">
        <f t="shared" si="3"/>
        <v/>
      </c>
      <c r="P34" s="11" t="str">
        <f>IF(A34="","",IFERROR(VLOOKUP(E34,Produtos!$A$5:$D$104,3,FALSE),""))</f>
        <v/>
      </c>
      <c r="Q34" s="11" t="str">
        <f t="shared" si="4"/>
        <v/>
      </c>
      <c r="R34" s="11" t="str">
        <f t="shared" si="5"/>
        <v/>
      </c>
      <c r="S34" s="8" t="str">
        <f t="shared" si="6"/>
        <v/>
      </c>
      <c r="T34" s="5"/>
      <c r="U34" s="10"/>
      <c r="V34" s="5"/>
      <c r="W34" s="8" t="str">
        <f t="shared" si="7"/>
        <v/>
      </c>
    </row>
    <row r="35" ht="15.75" customHeight="1">
      <c r="A35" s="5"/>
      <c r="B35" s="10"/>
      <c r="C35" s="5"/>
      <c r="D35" s="5"/>
      <c r="E35" s="5"/>
      <c r="F35" s="5"/>
      <c r="G35" s="5"/>
      <c r="H35" s="5"/>
      <c r="I35" s="6"/>
      <c r="J35" s="7"/>
      <c r="K35" s="11" t="str">
        <f>IF(A35="","",IFERROR(IF(OR(T35="Cancelado",NOT(ISNUMBER(B35)),B35&lt;=0,COUNTIF($A$5:$A$204,A35)&lt;&gt;1,COUNTIF(Vendedores!$A$5:$A$54,C35)&lt;&gt;1,COUNTIF(Produtos!$A$5:$A$104,E35)&lt;&gt;1,COUNTIFS(Produtos!$A$5:$A$104,E35,Produtos!$C$5:$C$104,"&lt;&gt;")&lt;&gt;1,COUNTIFS(Vendedores!$A$5:$A$54,C35,Vendedores!$D$5:$D$54,"&lt;&gt;")&lt;&gt;1,NOT(ISNUMBER(H35)),H35&lt;=0,NOT(ISNUMBER(I35)),I35&lt;0,AND(J35&lt;&gt;"",NOT(ISNUMBER(J35))),J35&lt;0,J35&gt;1,COUNTIF(Listas!$A$4:$A$6,T35)&lt;&gt;1,NOT(ISNUMBER(N35)),N35&lt;0,N35&gt;1,NOT(ISNUMBER(P35)),P35&lt;0),"",H35*I35),""))</f>
        <v/>
      </c>
      <c r="L35" s="11" t="str">
        <f t="shared" si="1"/>
        <v/>
      </c>
      <c r="M35" s="11" t="str">
        <f t="shared" si="2"/>
        <v/>
      </c>
      <c r="N35" s="8" t="str">
        <f>IF(A35="","",IFERROR(VLOOKUP(C35,Vendedores!$A$5:$D$54,4,FALSE),""))</f>
        <v/>
      </c>
      <c r="O35" s="11" t="str">
        <f t="shared" si="3"/>
        <v/>
      </c>
      <c r="P35" s="11" t="str">
        <f>IF(A35="","",IFERROR(VLOOKUP(E35,Produtos!$A$5:$D$104,3,FALSE),""))</f>
        <v/>
      </c>
      <c r="Q35" s="11" t="str">
        <f t="shared" si="4"/>
        <v/>
      </c>
      <c r="R35" s="11" t="str">
        <f t="shared" si="5"/>
        <v/>
      </c>
      <c r="S35" s="8" t="str">
        <f t="shared" si="6"/>
        <v/>
      </c>
      <c r="T35" s="5"/>
      <c r="U35" s="10"/>
      <c r="V35" s="5"/>
      <c r="W35" s="8" t="str">
        <f t="shared" si="7"/>
        <v/>
      </c>
    </row>
    <row r="36" ht="15.75" customHeight="1">
      <c r="A36" s="5"/>
      <c r="B36" s="10"/>
      <c r="C36" s="5"/>
      <c r="D36" s="5"/>
      <c r="E36" s="5"/>
      <c r="F36" s="5"/>
      <c r="G36" s="5"/>
      <c r="H36" s="5"/>
      <c r="I36" s="6"/>
      <c r="J36" s="7"/>
      <c r="K36" s="11" t="str">
        <f>IF(A36="","",IFERROR(IF(OR(T36="Cancelado",NOT(ISNUMBER(B36)),B36&lt;=0,COUNTIF($A$5:$A$204,A36)&lt;&gt;1,COUNTIF(Vendedores!$A$5:$A$54,C36)&lt;&gt;1,COUNTIF(Produtos!$A$5:$A$104,E36)&lt;&gt;1,COUNTIFS(Produtos!$A$5:$A$104,E36,Produtos!$C$5:$C$104,"&lt;&gt;")&lt;&gt;1,COUNTIFS(Vendedores!$A$5:$A$54,C36,Vendedores!$D$5:$D$54,"&lt;&gt;")&lt;&gt;1,NOT(ISNUMBER(H36)),H36&lt;=0,NOT(ISNUMBER(I36)),I36&lt;0,AND(J36&lt;&gt;"",NOT(ISNUMBER(J36))),J36&lt;0,J36&gt;1,COUNTIF(Listas!$A$4:$A$6,T36)&lt;&gt;1,NOT(ISNUMBER(N36)),N36&lt;0,N36&gt;1,NOT(ISNUMBER(P36)),P36&lt;0),"",H36*I36),""))</f>
        <v/>
      </c>
      <c r="L36" s="11" t="str">
        <f t="shared" si="1"/>
        <v/>
      </c>
      <c r="M36" s="11" t="str">
        <f t="shared" si="2"/>
        <v/>
      </c>
      <c r="N36" s="8" t="str">
        <f>IF(A36="","",IFERROR(VLOOKUP(C36,Vendedores!$A$5:$D$54,4,FALSE),""))</f>
        <v/>
      </c>
      <c r="O36" s="11" t="str">
        <f t="shared" si="3"/>
        <v/>
      </c>
      <c r="P36" s="11" t="str">
        <f>IF(A36="","",IFERROR(VLOOKUP(E36,Produtos!$A$5:$D$104,3,FALSE),""))</f>
        <v/>
      </c>
      <c r="Q36" s="11" t="str">
        <f t="shared" si="4"/>
        <v/>
      </c>
      <c r="R36" s="11" t="str">
        <f t="shared" si="5"/>
        <v/>
      </c>
      <c r="S36" s="8" t="str">
        <f t="shared" si="6"/>
        <v/>
      </c>
      <c r="T36" s="5"/>
      <c r="U36" s="10"/>
      <c r="V36" s="5"/>
      <c r="W36" s="8" t="str">
        <f t="shared" si="7"/>
        <v/>
      </c>
    </row>
    <row r="37" ht="15.75" customHeight="1">
      <c r="A37" s="5"/>
      <c r="B37" s="10"/>
      <c r="C37" s="5"/>
      <c r="D37" s="5"/>
      <c r="E37" s="5"/>
      <c r="F37" s="5"/>
      <c r="G37" s="5"/>
      <c r="H37" s="5"/>
      <c r="I37" s="6"/>
      <c r="J37" s="7"/>
      <c r="K37" s="11" t="str">
        <f>IF(A37="","",IFERROR(IF(OR(T37="Cancelado",NOT(ISNUMBER(B37)),B37&lt;=0,COUNTIF($A$5:$A$204,A37)&lt;&gt;1,COUNTIF(Vendedores!$A$5:$A$54,C37)&lt;&gt;1,COUNTIF(Produtos!$A$5:$A$104,E37)&lt;&gt;1,COUNTIFS(Produtos!$A$5:$A$104,E37,Produtos!$C$5:$C$104,"&lt;&gt;")&lt;&gt;1,COUNTIFS(Vendedores!$A$5:$A$54,C37,Vendedores!$D$5:$D$54,"&lt;&gt;")&lt;&gt;1,NOT(ISNUMBER(H37)),H37&lt;=0,NOT(ISNUMBER(I37)),I37&lt;0,AND(J37&lt;&gt;"",NOT(ISNUMBER(J37))),J37&lt;0,J37&gt;1,COUNTIF(Listas!$A$4:$A$6,T37)&lt;&gt;1,NOT(ISNUMBER(N37)),N37&lt;0,N37&gt;1,NOT(ISNUMBER(P37)),P37&lt;0),"",H37*I37),""))</f>
        <v/>
      </c>
      <c r="L37" s="11" t="str">
        <f t="shared" si="1"/>
        <v/>
      </c>
      <c r="M37" s="11" t="str">
        <f t="shared" si="2"/>
        <v/>
      </c>
      <c r="N37" s="8" t="str">
        <f>IF(A37="","",IFERROR(VLOOKUP(C37,Vendedores!$A$5:$D$54,4,FALSE),""))</f>
        <v/>
      </c>
      <c r="O37" s="11" t="str">
        <f t="shared" si="3"/>
        <v/>
      </c>
      <c r="P37" s="11" t="str">
        <f>IF(A37="","",IFERROR(VLOOKUP(E37,Produtos!$A$5:$D$104,3,FALSE),""))</f>
        <v/>
      </c>
      <c r="Q37" s="11" t="str">
        <f t="shared" si="4"/>
        <v/>
      </c>
      <c r="R37" s="11" t="str">
        <f t="shared" si="5"/>
        <v/>
      </c>
      <c r="S37" s="8" t="str">
        <f t="shared" si="6"/>
        <v/>
      </c>
      <c r="T37" s="5"/>
      <c r="U37" s="10"/>
      <c r="V37" s="5"/>
      <c r="W37" s="8" t="str">
        <f t="shared" si="7"/>
        <v/>
      </c>
    </row>
    <row r="38" ht="15.75" customHeight="1">
      <c r="A38" s="5"/>
      <c r="B38" s="10"/>
      <c r="C38" s="5"/>
      <c r="D38" s="5"/>
      <c r="E38" s="5"/>
      <c r="F38" s="5"/>
      <c r="G38" s="5"/>
      <c r="H38" s="5"/>
      <c r="I38" s="6"/>
      <c r="J38" s="7"/>
      <c r="K38" s="11" t="str">
        <f>IF(A38="","",IFERROR(IF(OR(T38="Cancelado",NOT(ISNUMBER(B38)),B38&lt;=0,COUNTIF($A$5:$A$204,A38)&lt;&gt;1,COUNTIF(Vendedores!$A$5:$A$54,C38)&lt;&gt;1,COUNTIF(Produtos!$A$5:$A$104,E38)&lt;&gt;1,COUNTIFS(Produtos!$A$5:$A$104,E38,Produtos!$C$5:$C$104,"&lt;&gt;")&lt;&gt;1,COUNTIFS(Vendedores!$A$5:$A$54,C38,Vendedores!$D$5:$D$54,"&lt;&gt;")&lt;&gt;1,NOT(ISNUMBER(H38)),H38&lt;=0,NOT(ISNUMBER(I38)),I38&lt;0,AND(J38&lt;&gt;"",NOT(ISNUMBER(J38))),J38&lt;0,J38&gt;1,COUNTIF(Listas!$A$4:$A$6,T38)&lt;&gt;1,NOT(ISNUMBER(N38)),N38&lt;0,N38&gt;1,NOT(ISNUMBER(P38)),P38&lt;0),"",H38*I38),""))</f>
        <v/>
      </c>
      <c r="L38" s="11" t="str">
        <f t="shared" si="1"/>
        <v/>
      </c>
      <c r="M38" s="11" t="str">
        <f t="shared" si="2"/>
        <v/>
      </c>
      <c r="N38" s="8" t="str">
        <f>IF(A38="","",IFERROR(VLOOKUP(C38,Vendedores!$A$5:$D$54,4,FALSE),""))</f>
        <v/>
      </c>
      <c r="O38" s="11" t="str">
        <f t="shared" si="3"/>
        <v/>
      </c>
      <c r="P38" s="11" t="str">
        <f>IF(A38="","",IFERROR(VLOOKUP(E38,Produtos!$A$5:$D$104,3,FALSE),""))</f>
        <v/>
      </c>
      <c r="Q38" s="11" t="str">
        <f t="shared" si="4"/>
        <v/>
      </c>
      <c r="R38" s="11" t="str">
        <f t="shared" si="5"/>
        <v/>
      </c>
      <c r="S38" s="8" t="str">
        <f t="shared" si="6"/>
        <v/>
      </c>
      <c r="T38" s="5"/>
      <c r="U38" s="10"/>
      <c r="V38" s="5"/>
      <c r="W38" s="8" t="str">
        <f t="shared" si="7"/>
        <v/>
      </c>
    </row>
    <row r="39" ht="15.75" customHeight="1">
      <c r="A39" s="5"/>
      <c r="B39" s="10"/>
      <c r="C39" s="5"/>
      <c r="D39" s="5"/>
      <c r="E39" s="5"/>
      <c r="F39" s="5"/>
      <c r="G39" s="5"/>
      <c r="H39" s="5"/>
      <c r="I39" s="6"/>
      <c r="J39" s="7"/>
      <c r="K39" s="11" t="str">
        <f>IF(A39="","",IFERROR(IF(OR(T39="Cancelado",NOT(ISNUMBER(B39)),B39&lt;=0,COUNTIF($A$5:$A$204,A39)&lt;&gt;1,COUNTIF(Vendedores!$A$5:$A$54,C39)&lt;&gt;1,COUNTIF(Produtos!$A$5:$A$104,E39)&lt;&gt;1,COUNTIFS(Produtos!$A$5:$A$104,E39,Produtos!$C$5:$C$104,"&lt;&gt;")&lt;&gt;1,COUNTIFS(Vendedores!$A$5:$A$54,C39,Vendedores!$D$5:$D$54,"&lt;&gt;")&lt;&gt;1,NOT(ISNUMBER(H39)),H39&lt;=0,NOT(ISNUMBER(I39)),I39&lt;0,AND(J39&lt;&gt;"",NOT(ISNUMBER(J39))),J39&lt;0,J39&gt;1,COUNTIF(Listas!$A$4:$A$6,T39)&lt;&gt;1,NOT(ISNUMBER(N39)),N39&lt;0,N39&gt;1,NOT(ISNUMBER(P39)),P39&lt;0),"",H39*I39),""))</f>
        <v/>
      </c>
      <c r="L39" s="11" t="str">
        <f t="shared" si="1"/>
        <v/>
      </c>
      <c r="M39" s="11" t="str">
        <f t="shared" si="2"/>
        <v/>
      </c>
      <c r="N39" s="8" t="str">
        <f>IF(A39="","",IFERROR(VLOOKUP(C39,Vendedores!$A$5:$D$54,4,FALSE),""))</f>
        <v/>
      </c>
      <c r="O39" s="11" t="str">
        <f t="shared" si="3"/>
        <v/>
      </c>
      <c r="P39" s="11" t="str">
        <f>IF(A39="","",IFERROR(VLOOKUP(E39,Produtos!$A$5:$D$104,3,FALSE),""))</f>
        <v/>
      </c>
      <c r="Q39" s="11" t="str">
        <f t="shared" si="4"/>
        <v/>
      </c>
      <c r="R39" s="11" t="str">
        <f t="shared" si="5"/>
        <v/>
      </c>
      <c r="S39" s="8" t="str">
        <f t="shared" si="6"/>
        <v/>
      </c>
      <c r="T39" s="5"/>
      <c r="U39" s="10"/>
      <c r="V39" s="5"/>
      <c r="W39" s="8" t="str">
        <f t="shared" si="7"/>
        <v/>
      </c>
    </row>
    <row r="40" ht="15.75" customHeight="1">
      <c r="A40" s="5"/>
      <c r="B40" s="10"/>
      <c r="C40" s="5"/>
      <c r="D40" s="5"/>
      <c r="E40" s="5"/>
      <c r="F40" s="5"/>
      <c r="G40" s="5"/>
      <c r="H40" s="5"/>
      <c r="I40" s="6"/>
      <c r="J40" s="7"/>
      <c r="K40" s="11" t="str">
        <f>IF(A40="","",IFERROR(IF(OR(T40="Cancelado",NOT(ISNUMBER(B40)),B40&lt;=0,COUNTIF($A$5:$A$204,A40)&lt;&gt;1,COUNTIF(Vendedores!$A$5:$A$54,C40)&lt;&gt;1,COUNTIF(Produtos!$A$5:$A$104,E40)&lt;&gt;1,COUNTIFS(Produtos!$A$5:$A$104,E40,Produtos!$C$5:$C$104,"&lt;&gt;")&lt;&gt;1,COUNTIFS(Vendedores!$A$5:$A$54,C40,Vendedores!$D$5:$D$54,"&lt;&gt;")&lt;&gt;1,NOT(ISNUMBER(H40)),H40&lt;=0,NOT(ISNUMBER(I40)),I40&lt;0,AND(J40&lt;&gt;"",NOT(ISNUMBER(J40))),J40&lt;0,J40&gt;1,COUNTIF(Listas!$A$4:$A$6,T40)&lt;&gt;1,NOT(ISNUMBER(N40)),N40&lt;0,N40&gt;1,NOT(ISNUMBER(P40)),P40&lt;0),"",H40*I40),""))</f>
        <v/>
      </c>
      <c r="L40" s="11" t="str">
        <f t="shared" si="1"/>
        <v/>
      </c>
      <c r="M40" s="11" t="str">
        <f t="shared" si="2"/>
        <v/>
      </c>
      <c r="N40" s="8" t="str">
        <f>IF(A40="","",IFERROR(VLOOKUP(C40,Vendedores!$A$5:$D$54,4,FALSE),""))</f>
        <v/>
      </c>
      <c r="O40" s="11" t="str">
        <f t="shared" si="3"/>
        <v/>
      </c>
      <c r="P40" s="11" t="str">
        <f>IF(A40="","",IFERROR(VLOOKUP(E40,Produtos!$A$5:$D$104,3,FALSE),""))</f>
        <v/>
      </c>
      <c r="Q40" s="11" t="str">
        <f t="shared" si="4"/>
        <v/>
      </c>
      <c r="R40" s="11" t="str">
        <f t="shared" si="5"/>
        <v/>
      </c>
      <c r="S40" s="8" t="str">
        <f t="shared" si="6"/>
        <v/>
      </c>
      <c r="T40" s="5"/>
      <c r="U40" s="10"/>
      <c r="V40" s="5"/>
      <c r="W40" s="8" t="str">
        <f t="shared" si="7"/>
        <v/>
      </c>
    </row>
    <row r="41" ht="15.75" customHeight="1">
      <c r="A41" s="5"/>
      <c r="B41" s="10"/>
      <c r="C41" s="5"/>
      <c r="D41" s="5"/>
      <c r="E41" s="5"/>
      <c r="F41" s="5"/>
      <c r="G41" s="5"/>
      <c r="H41" s="5"/>
      <c r="I41" s="6"/>
      <c r="J41" s="7"/>
      <c r="K41" s="11" t="str">
        <f>IF(A41="","",IFERROR(IF(OR(T41="Cancelado",NOT(ISNUMBER(B41)),B41&lt;=0,COUNTIF($A$5:$A$204,A41)&lt;&gt;1,COUNTIF(Vendedores!$A$5:$A$54,C41)&lt;&gt;1,COUNTIF(Produtos!$A$5:$A$104,E41)&lt;&gt;1,COUNTIFS(Produtos!$A$5:$A$104,E41,Produtos!$C$5:$C$104,"&lt;&gt;")&lt;&gt;1,COUNTIFS(Vendedores!$A$5:$A$54,C41,Vendedores!$D$5:$D$54,"&lt;&gt;")&lt;&gt;1,NOT(ISNUMBER(H41)),H41&lt;=0,NOT(ISNUMBER(I41)),I41&lt;0,AND(J41&lt;&gt;"",NOT(ISNUMBER(J41))),J41&lt;0,J41&gt;1,COUNTIF(Listas!$A$4:$A$6,T41)&lt;&gt;1,NOT(ISNUMBER(N41)),N41&lt;0,N41&gt;1,NOT(ISNUMBER(P41)),P41&lt;0),"",H41*I41),""))</f>
        <v/>
      </c>
      <c r="L41" s="11" t="str">
        <f t="shared" si="1"/>
        <v/>
      </c>
      <c r="M41" s="11" t="str">
        <f t="shared" si="2"/>
        <v/>
      </c>
      <c r="N41" s="8" t="str">
        <f>IF(A41="","",IFERROR(VLOOKUP(C41,Vendedores!$A$5:$D$54,4,FALSE),""))</f>
        <v/>
      </c>
      <c r="O41" s="11" t="str">
        <f t="shared" si="3"/>
        <v/>
      </c>
      <c r="P41" s="11" t="str">
        <f>IF(A41="","",IFERROR(VLOOKUP(E41,Produtos!$A$5:$D$104,3,FALSE),""))</f>
        <v/>
      </c>
      <c r="Q41" s="11" t="str">
        <f t="shared" si="4"/>
        <v/>
      </c>
      <c r="R41" s="11" t="str">
        <f t="shared" si="5"/>
        <v/>
      </c>
      <c r="S41" s="8" t="str">
        <f t="shared" si="6"/>
        <v/>
      </c>
      <c r="T41" s="5"/>
      <c r="U41" s="10"/>
      <c r="V41" s="5"/>
      <c r="W41" s="8" t="str">
        <f t="shared" si="7"/>
        <v/>
      </c>
    </row>
    <row r="42" ht="15.75" customHeight="1">
      <c r="A42" s="5"/>
      <c r="B42" s="10"/>
      <c r="C42" s="5"/>
      <c r="D42" s="5"/>
      <c r="E42" s="5"/>
      <c r="F42" s="5"/>
      <c r="G42" s="5"/>
      <c r="H42" s="5"/>
      <c r="I42" s="6"/>
      <c r="J42" s="7"/>
      <c r="K42" s="11" t="str">
        <f>IF(A42="","",IFERROR(IF(OR(T42="Cancelado",NOT(ISNUMBER(B42)),B42&lt;=0,COUNTIF($A$5:$A$204,A42)&lt;&gt;1,COUNTIF(Vendedores!$A$5:$A$54,C42)&lt;&gt;1,COUNTIF(Produtos!$A$5:$A$104,E42)&lt;&gt;1,COUNTIFS(Produtos!$A$5:$A$104,E42,Produtos!$C$5:$C$104,"&lt;&gt;")&lt;&gt;1,COUNTIFS(Vendedores!$A$5:$A$54,C42,Vendedores!$D$5:$D$54,"&lt;&gt;")&lt;&gt;1,NOT(ISNUMBER(H42)),H42&lt;=0,NOT(ISNUMBER(I42)),I42&lt;0,AND(J42&lt;&gt;"",NOT(ISNUMBER(J42))),J42&lt;0,J42&gt;1,COUNTIF(Listas!$A$4:$A$6,T42)&lt;&gt;1,NOT(ISNUMBER(N42)),N42&lt;0,N42&gt;1,NOT(ISNUMBER(P42)),P42&lt;0),"",H42*I42),""))</f>
        <v/>
      </c>
      <c r="L42" s="11" t="str">
        <f t="shared" si="1"/>
        <v/>
      </c>
      <c r="M42" s="11" t="str">
        <f t="shared" si="2"/>
        <v/>
      </c>
      <c r="N42" s="8" t="str">
        <f>IF(A42="","",IFERROR(VLOOKUP(C42,Vendedores!$A$5:$D$54,4,FALSE),""))</f>
        <v/>
      </c>
      <c r="O42" s="11" t="str">
        <f t="shared" si="3"/>
        <v/>
      </c>
      <c r="P42" s="11" t="str">
        <f>IF(A42="","",IFERROR(VLOOKUP(E42,Produtos!$A$5:$D$104,3,FALSE),""))</f>
        <v/>
      </c>
      <c r="Q42" s="11" t="str">
        <f t="shared" si="4"/>
        <v/>
      </c>
      <c r="R42" s="11" t="str">
        <f t="shared" si="5"/>
        <v/>
      </c>
      <c r="S42" s="8" t="str">
        <f t="shared" si="6"/>
        <v/>
      </c>
      <c r="T42" s="5"/>
      <c r="U42" s="10"/>
      <c r="V42" s="5"/>
      <c r="W42" s="8" t="str">
        <f t="shared" si="7"/>
        <v/>
      </c>
    </row>
    <row r="43" ht="15.75" customHeight="1">
      <c r="A43" s="5"/>
      <c r="B43" s="10"/>
      <c r="C43" s="5"/>
      <c r="D43" s="5"/>
      <c r="E43" s="5"/>
      <c r="F43" s="5"/>
      <c r="G43" s="5"/>
      <c r="H43" s="5"/>
      <c r="I43" s="6"/>
      <c r="J43" s="7"/>
      <c r="K43" s="11" t="str">
        <f>IF(A43="","",IFERROR(IF(OR(T43="Cancelado",NOT(ISNUMBER(B43)),B43&lt;=0,COUNTIF($A$5:$A$204,A43)&lt;&gt;1,COUNTIF(Vendedores!$A$5:$A$54,C43)&lt;&gt;1,COUNTIF(Produtos!$A$5:$A$104,E43)&lt;&gt;1,COUNTIFS(Produtos!$A$5:$A$104,E43,Produtos!$C$5:$C$104,"&lt;&gt;")&lt;&gt;1,COUNTIFS(Vendedores!$A$5:$A$54,C43,Vendedores!$D$5:$D$54,"&lt;&gt;")&lt;&gt;1,NOT(ISNUMBER(H43)),H43&lt;=0,NOT(ISNUMBER(I43)),I43&lt;0,AND(J43&lt;&gt;"",NOT(ISNUMBER(J43))),J43&lt;0,J43&gt;1,COUNTIF(Listas!$A$4:$A$6,T43)&lt;&gt;1,NOT(ISNUMBER(N43)),N43&lt;0,N43&gt;1,NOT(ISNUMBER(P43)),P43&lt;0),"",H43*I43),""))</f>
        <v/>
      </c>
      <c r="L43" s="11" t="str">
        <f t="shared" si="1"/>
        <v/>
      </c>
      <c r="M43" s="11" t="str">
        <f t="shared" si="2"/>
        <v/>
      </c>
      <c r="N43" s="8" t="str">
        <f>IF(A43="","",IFERROR(VLOOKUP(C43,Vendedores!$A$5:$D$54,4,FALSE),""))</f>
        <v/>
      </c>
      <c r="O43" s="11" t="str">
        <f t="shared" si="3"/>
        <v/>
      </c>
      <c r="P43" s="11" t="str">
        <f>IF(A43="","",IFERROR(VLOOKUP(E43,Produtos!$A$5:$D$104,3,FALSE),""))</f>
        <v/>
      </c>
      <c r="Q43" s="11" t="str">
        <f t="shared" si="4"/>
        <v/>
      </c>
      <c r="R43" s="11" t="str">
        <f t="shared" si="5"/>
        <v/>
      </c>
      <c r="S43" s="8" t="str">
        <f t="shared" si="6"/>
        <v/>
      </c>
      <c r="T43" s="5"/>
      <c r="U43" s="10"/>
      <c r="V43" s="5"/>
      <c r="W43" s="8" t="str">
        <f t="shared" si="7"/>
        <v/>
      </c>
    </row>
    <row r="44" ht="15.75" customHeight="1">
      <c r="A44" s="5"/>
      <c r="B44" s="10"/>
      <c r="C44" s="5"/>
      <c r="D44" s="5"/>
      <c r="E44" s="5"/>
      <c r="F44" s="5"/>
      <c r="G44" s="5"/>
      <c r="H44" s="5"/>
      <c r="I44" s="6"/>
      <c r="J44" s="7"/>
      <c r="K44" s="11" t="str">
        <f>IF(A44="","",IFERROR(IF(OR(T44="Cancelado",NOT(ISNUMBER(B44)),B44&lt;=0,COUNTIF($A$5:$A$204,A44)&lt;&gt;1,COUNTIF(Vendedores!$A$5:$A$54,C44)&lt;&gt;1,COUNTIF(Produtos!$A$5:$A$104,E44)&lt;&gt;1,COUNTIFS(Produtos!$A$5:$A$104,E44,Produtos!$C$5:$C$104,"&lt;&gt;")&lt;&gt;1,COUNTIFS(Vendedores!$A$5:$A$54,C44,Vendedores!$D$5:$D$54,"&lt;&gt;")&lt;&gt;1,NOT(ISNUMBER(H44)),H44&lt;=0,NOT(ISNUMBER(I44)),I44&lt;0,AND(J44&lt;&gt;"",NOT(ISNUMBER(J44))),J44&lt;0,J44&gt;1,COUNTIF(Listas!$A$4:$A$6,T44)&lt;&gt;1,NOT(ISNUMBER(N44)),N44&lt;0,N44&gt;1,NOT(ISNUMBER(P44)),P44&lt;0),"",H44*I44),""))</f>
        <v/>
      </c>
      <c r="L44" s="11" t="str">
        <f t="shared" si="1"/>
        <v/>
      </c>
      <c r="M44" s="11" t="str">
        <f t="shared" si="2"/>
        <v/>
      </c>
      <c r="N44" s="8" t="str">
        <f>IF(A44="","",IFERROR(VLOOKUP(C44,Vendedores!$A$5:$D$54,4,FALSE),""))</f>
        <v/>
      </c>
      <c r="O44" s="11" t="str">
        <f t="shared" si="3"/>
        <v/>
      </c>
      <c r="P44" s="11" t="str">
        <f>IF(A44="","",IFERROR(VLOOKUP(E44,Produtos!$A$5:$D$104,3,FALSE),""))</f>
        <v/>
      </c>
      <c r="Q44" s="11" t="str">
        <f t="shared" si="4"/>
        <v/>
      </c>
      <c r="R44" s="11" t="str">
        <f t="shared" si="5"/>
        <v/>
      </c>
      <c r="S44" s="8" t="str">
        <f t="shared" si="6"/>
        <v/>
      </c>
      <c r="T44" s="5"/>
      <c r="U44" s="10"/>
      <c r="V44" s="5"/>
      <c r="W44" s="8" t="str">
        <f t="shared" si="7"/>
        <v/>
      </c>
    </row>
    <row r="45" ht="15.75" customHeight="1">
      <c r="A45" s="5"/>
      <c r="B45" s="10"/>
      <c r="C45" s="5"/>
      <c r="D45" s="5"/>
      <c r="E45" s="5"/>
      <c r="F45" s="5"/>
      <c r="G45" s="5"/>
      <c r="H45" s="5"/>
      <c r="I45" s="6"/>
      <c r="J45" s="7"/>
      <c r="K45" s="11" t="str">
        <f>IF(A45="","",IFERROR(IF(OR(T45="Cancelado",NOT(ISNUMBER(B45)),B45&lt;=0,COUNTIF($A$5:$A$204,A45)&lt;&gt;1,COUNTIF(Vendedores!$A$5:$A$54,C45)&lt;&gt;1,COUNTIF(Produtos!$A$5:$A$104,E45)&lt;&gt;1,COUNTIFS(Produtos!$A$5:$A$104,E45,Produtos!$C$5:$C$104,"&lt;&gt;")&lt;&gt;1,COUNTIFS(Vendedores!$A$5:$A$54,C45,Vendedores!$D$5:$D$54,"&lt;&gt;")&lt;&gt;1,NOT(ISNUMBER(H45)),H45&lt;=0,NOT(ISNUMBER(I45)),I45&lt;0,AND(J45&lt;&gt;"",NOT(ISNUMBER(J45))),J45&lt;0,J45&gt;1,COUNTIF(Listas!$A$4:$A$6,T45)&lt;&gt;1,NOT(ISNUMBER(N45)),N45&lt;0,N45&gt;1,NOT(ISNUMBER(P45)),P45&lt;0),"",H45*I45),""))</f>
        <v/>
      </c>
      <c r="L45" s="11" t="str">
        <f t="shared" si="1"/>
        <v/>
      </c>
      <c r="M45" s="11" t="str">
        <f t="shared" si="2"/>
        <v/>
      </c>
      <c r="N45" s="8" t="str">
        <f>IF(A45="","",IFERROR(VLOOKUP(C45,Vendedores!$A$5:$D$54,4,FALSE),""))</f>
        <v/>
      </c>
      <c r="O45" s="11" t="str">
        <f t="shared" si="3"/>
        <v/>
      </c>
      <c r="P45" s="11" t="str">
        <f>IF(A45="","",IFERROR(VLOOKUP(E45,Produtos!$A$5:$D$104,3,FALSE),""))</f>
        <v/>
      </c>
      <c r="Q45" s="11" t="str">
        <f t="shared" si="4"/>
        <v/>
      </c>
      <c r="R45" s="11" t="str">
        <f t="shared" si="5"/>
        <v/>
      </c>
      <c r="S45" s="8" t="str">
        <f t="shared" si="6"/>
        <v/>
      </c>
      <c r="T45" s="5"/>
      <c r="U45" s="10"/>
      <c r="V45" s="5"/>
      <c r="W45" s="8" t="str">
        <f t="shared" si="7"/>
        <v/>
      </c>
    </row>
    <row r="46" ht="15.75" customHeight="1">
      <c r="A46" s="5"/>
      <c r="B46" s="10"/>
      <c r="C46" s="5"/>
      <c r="D46" s="5"/>
      <c r="E46" s="5"/>
      <c r="F46" s="5"/>
      <c r="G46" s="5"/>
      <c r="H46" s="5"/>
      <c r="I46" s="6"/>
      <c r="J46" s="7"/>
      <c r="K46" s="11" t="str">
        <f>IF(A46="","",IFERROR(IF(OR(T46="Cancelado",NOT(ISNUMBER(B46)),B46&lt;=0,COUNTIF($A$5:$A$204,A46)&lt;&gt;1,COUNTIF(Vendedores!$A$5:$A$54,C46)&lt;&gt;1,COUNTIF(Produtos!$A$5:$A$104,E46)&lt;&gt;1,COUNTIFS(Produtos!$A$5:$A$104,E46,Produtos!$C$5:$C$104,"&lt;&gt;")&lt;&gt;1,COUNTIFS(Vendedores!$A$5:$A$54,C46,Vendedores!$D$5:$D$54,"&lt;&gt;")&lt;&gt;1,NOT(ISNUMBER(H46)),H46&lt;=0,NOT(ISNUMBER(I46)),I46&lt;0,AND(J46&lt;&gt;"",NOT(ISNUMBER(J46))),J46&lt;0,J46&gt;1,COUNTIF(Listas!$A$4:$A$6,T46)&lt;&gt;1,NOT(ISNUMBER(N46)),N46&lt;0,N46&gt;1,NOT(ISNUMBER(P46)),P46&lt;0),"",H46*I46),""))</f>
        <v/>
      </c>
      <c r="L46" s="11" t="str">
        <f t="shared" si="1"/>
        <v/>
      </c>
      <c r="M46" s="11" t="str">
        <f t="shared" si="2"/>
        <v/>
      </c>
      <c r="N46" s="8" t="str">
        <f>IF(A46="","",IFERROR(VLOOKUP(C46,Vendedores!$A$5:$D$54,4,FALSE),""))</f>
        <v/>
      </c>
      <c r="O46" s="11" t="str">
        <f t="shared" si="3"/>
        <v/>
      </c>
      <c r="P46" s="11" t="str">
        <f>IF(A46="","",IFERROR(VLOOKUP(E46,Produtos!$A$5:$D$104,3,FALSE),""))</f>
        <v/>
      </c>
      <c r="Q46" s="11" t="str">
        <f t="shared" si="4"/>
        <v/>
      </c>
      <c r="R46" s="11" t="str">
        <f t="shared" si="5"/>
        <v/>
      </c>
      <c r="S46" s="8" t="str">
        <f t="shared" si="6"/>
        <v/>
      </c>
      <c r="T46" s="5"/>
      <c r="U46" s="10"/>
      <c r="V46" s="5"/>
      <c r="W46" s="8" t="str">
        <f t="shared" si="7"/>
        <v/>
      </c>
    </row>
    <row r="47" ht="15.75" customHeight="1">
      <c r="A47" s="5"/>
      <c r="B47" s="10"/>
      <c r="C47" s="5"/>
      <c r="D47" s="5"/>
      <c r="E47" s="5"/>
      <c r="F47" s="5"/>
      <c r="G47" s="5"/>
      <c r="H47" s="5"/>
      <c r="I47" s="6"/>
      <c r="J47" s="7"/>
      <c r="K47" s="11" t="str">
        <f>IF(A47="","",IFERROR(IF(OR(T47="Cancelado",NOT(ISNUMBER(B47)),B47&lt;=0,COUNTIF($A$5:$A$204,A47)&lt;&gt;1,COUNTIF(Vendedores!$A$5:$A$54,C47)&lt;&gt;1,COUNTIF(Produtos!$A$5:$A$104,E47)&lt;&gt;1,COUNTIFS(Produtos!$A$5:$A$104,E47,Produtos!$C$5:$C$104,"&lt;&gt;")&lt;&gt;1,COUNTIFS(Vendedores!$A$5:$A$54,C47,Vendedores!$D$5:$D$54,"&lt;&gt;")&lt;&gt;1,NOT(ISNUMBER(H47)),H47&lt;=0,NOT(ISNUMBER(I47)),I47&lt;0,AND(J47&lt;&gt;"",NOT(ISNUMBER(J47))),J47&lt;0,J47&gt;1,COUNTIF(Listas!$A$4:$A$6,T47)&lt;&gt;1,NOT(ISNUMBER(N47)),N47&lt;0,N47&gt;1,NOT(ISNUMBER(P47)),P47&lt;0),"",H47*I47),""))</f>
        <v/>
      </c>
      <c r="L47" s="11" t="str">
        <f t="shared" si="1"/>
        <v/>
      </c>
      <c r="M47" s="11" t="str">
        <f t="shared" si="2"/>
        <v/>
      </c>
      <c r="N47" s="8" t="str">
        <f>IF(A47="","",IFERROR(VLOOKUP(C47,Vendedores!$A$5:$D$54,4,FALSE),""))</f>
        <v/>
      </c>
      <c r="O47" s="11" t="str">
        <f t="shared" si="3"/>
        <v/>
      </c>
      <c r="P47" s="11" t="str">
        <f>IF(A47="","",IFERROR(VLOOKUP(E47,Produtos!$A$5:$D$104,3,FALSE),""))</f>
        <v/>
      </c>
      <c r="Q47" s="11" t="str">
        <f t="shared" si="4"/>
        <v/>
      </c>
      <c r="R47" s="11" t="str">
        <f t="shared" si="5"/>
        <v/>
      </c>
      <c r="S47" s="8" t="str">
        <f t="shared" si="6"/>
        <v/>
      </c>
      <c r="T47" s="5"/>
      <c r="U47" s="10"/>
      <c r="V47" s="5"/>
      <c r="W47" s="8" t="str">
        <f t="shared" si="7"/>
        <v/>
      </c>
    </row>
    <row r="48" ht="15.75" customHeight="1">
      <c r="A48" s="5"/>
      <c r="B48" s="10"/>
      <c r="C48" s="5"/>
      <c r="D48" s="5"/>
      <c r="E48" s="5"/>
      <c r="F48" s="5"/>
      <c r="G48" s="5"/>
      <c r="H48" s="5"/>
      <c r="I48" s="6"/>
      <c r="J48" s="7"/>
      <c r="K48" s="11" t="str">
        <f>IF(A48="","",IFERROR(IF(OR(T48="Cancelado",NOT(ISNUMBER(B48)),B48&lt;=0,COUNTIF($A$5:$A$204,A48)&lt;&gt;1,COUNTIF(Vendedores!$A$5:$A$54,C48)&lt;&gt;1,COUNTIF(Produtos!$A$5:$A$104,E48)&lt;&gt;1,COUNTIFS(Produtos!$A$5:$A$104,E48,Produtos!$C$5:$C$104,"&lt;&gt;")&lt;&gt;1,COUNTIFS(Vendedores!$A$5:$A$54,C48,Vendedores!$D$5:$D$54,"&lt;&gt;")&lt;&gt;1,NOT(ISNUMBER(H48)),H48&lt;=0,NOT(ISNUMBER(I48)),I48&lt;0,AND(J48&lt;&gt;"",NOT(ISNUMBER(J48))),J48&lt;0,J48&gt;1,COUNTIF(Listas!$A$4:$A$6,T48)&lt;&gt;1,NOT(ISNUMBER(N48)),N48&lt;0,N48&gt;1,NOT(ISNUMBER(P48)),P48&lt;0),"",H48*I48),""))</f>
        <v/>
      </c>
      <c r="L48" s="11" t="str">
        <f t="shared" si="1"/>
        <v/>
      </c>
      <c r="M48" s="11" t="str">
        <f t="shared" si="2"/>
        <v/>
      </c>
      <c r="N48" s="8" t="str">
        <f>IF(A48="","",IFERROR(VLOOKUP(C48,Vendedores!$A$5:$D$54,4,FALSE),""))</f>
        <v/>
      </c>
      <c r="O48" s="11" t="str">
        <f t="shared" si="3"/>
        <v/>
      </c>
      <c r="P48" s="11" t="str">
        <f>IF(A48="","",IFERROR(VLOOKUP(E48,Produtos!$A$5:$D$104,3,FALSE),""))</f>
        <v/>
      </c>
      <c r="Q48" s="11" t="str">
        <f t="shared" si="4"/>
        <v/>
      </c>
      <c r="R48" s="11" t="str">
        <f t="shared" si="5"/>
        <v/>
      </c>
      <c r="S48" s="8" t="str">
        <f t="shared" si="6"/>
        <v/>
      </c>
      <c r="T48" s="5"/>
      <c r="U48" s="10"/>
      <c r="V48" s="5"/>
      <c r="W48" s="8" t="str">
        <f t="shared" si="7"/>
        <v/>
      </c>
    </row>
    <row r="49" ht="15.75" customHeight="1">
      <c r="A49" s="5"/>
      <c r="B49" s="10"/>
      <c r="C49" s="5"/>
      <c r="D49" s="5"/>
      <c r="E49" s="5"/>
      <c r="F49" s="5"/>
      <c r="G49" s="5"/>
      <c r="H49" s="5"/>
      <c r="I49" s="6"/>
      <c r="J49" s="7"/>
      <c r="K49" s="11" t="str">
        <f>IF(A49="","",IFERROR(IF(OR(T49="Cancelado",NOT(ISNUMBER(B49)),B49&lt;=0,COUNTIF($A$5:$A$204,A49)&lt;&gt;1,COUNTIF(Vendedores!$A$5:$A$54,C49)&lt;&gt;1,COUNTIF(Produtos!$A$5:$A$104,E49)&lt;&gt;1,COUNTIFS(Produtos!$A$5:$A$104,E49,Produtos!$C$5:$C$104,"&lt;&gt;")&lt;&gt;1,COUNTIFS(Vendedores!$A$5:$A$54,C49,Vendedores!$D$5:$D$54,"&lt;&gt;")&lt;&gt;1,NOT(ISNUMBER(H49)),H49&lt;=0,NOT(ISNUMBER(I49)),I49&lt;0,AND(J49&lt;&gt;"",NOT(ISNUMBER(J49))),J49&lt;0,J49&gt;1,COUNTIF(Listas!$A$4:$A$6,T49)&lt;&gt;1,NOT(ISNUMBER(N49)),N49&lt;0,N49&gt;1,NOT(ISNUMBER(P49)),P49&lt;0),"",H49*I49),""))</f>
        <v/>
      </c>
      <c r="L49" s="11" t="str">
        <f t="shared" si="1"/>
        <v/>
      </c>
      <c r="M49" s="11" t="str">
        <f t="shared" si="2"/>
        <v/>
      </c>
      <c r="N49" s="8" t="str">
        <f>IF(A49="","",IFERROR(VLOOKUP(C49,Vendedores!$A$5:$D$54,4,FALSE),""))</f>
        <v/>
      </c>
      <c r="O49" s="11" t="str">
        <f t="shared" si="3"/>
        <v/>
      </c>
      <c r="P49" s="11" t="str">
        <f>IF(A49="","",IFERROR(VLOOKUP(E49,Produtos!$A$5:$D$104,3,FALSE),""))</f>
        <v/>
      </c>
      <c r="Q49" s="11" t="str">
        <f t="shared" si="4"/>
        <v/>
      </c>
      <c r="R49" s="11" t="str">
        <f t="shared" si="5"/>
        <v/>
      </c>
      <c r="S49" s="8" t="str">
        <f t="shared" si="6"/>
        <v/>
      </c>
      <c r="T49" s="5"/>
      <c r="U49" s="10"/>
      <c r="V49" s="5"/>
      <c r="W49" s="8" t="str">
        <f t="shared" si="7"/>
        <v/>
      </c>
    </row>
    <row r="50" ht="15.75" customHeight="1">
      <c r="A50" s="5"/>
      <c r="B50" s="10"/>
      <c r="C50" s="5"/>
      <c r="D50" s="5"/>
      <c r="E50" s="5"/>
      <c r="F50" s="5"/>
      <c r="G50" s="5"/>
      <c r="H50" s="5"/>
      <c r="I50" s="6"/>
      <c r="J50" s="7"/>
      <c r="K50" s="11" t="str">
        <f>IF(A50="","",IFERROR(IF(OR(T50="Cancelado",NOT(ISNUMBER(B50)),B50&lt;=0,COUNTIF($A$5:$A$204,A50)&lt;&gt;1,COUNTIF(Vendedores!$A$5:$A$54,C50)&lt;&gt;1,COUNTIF(Produtos!$A$5:$A$104,E50)&lt;&gt;1,COUNTIFS(Produtos!$A$5:$A$104,E50,Produtos!$C$5:$C$104,"&lt;&gt;")&lt;&gt;1,COUNTIFS(Vendedores!$A$5:$A$54,C50,Vendedores!$D$5:$D$54,"&lt;&gt;")&lt;&gt;1,NOT(ISNUMBER(H50)),H50&lt;=0,NOT(ISNUMBER(I50)),I50&lt;0,AND(J50&lt;&gt;"",NOT(ISNUMBER(J50))),J50&lt;0,J50&gt;1,COUNTIF(Listas!$A$4:$A$6,T50)&lt;&gt;1,NOT(ISNUMBER(N50)),N50&lt;0,N50&gt;1,NOT(ISNUMBER(P50)),P50&lt;0),"",H50*I50),""))</f>
        <v/>
      </c>
      <c r="L50" s="11" t="str">
        <f t="shared" si="1"/>
        <v/>
      </c>
      <c r="M50" s="11" t="str">
        <f t="shared" si="2"/>
        <v/>
      </c>
      <c r="N50" s="8" t="str">
        <f>IF(A50="","",IFERROR(VLOOKUP(C50,Vendedores!$A$5:$D$54,4,FALSE),""))</f>
        <v/>
      </c>
      <c r="O50" s="11" t="str">
        <f t="shared" si="3"/>
        <v/>
      </c>
      <c r="P50" s="11" t="str">
        <f>IF(A50="","",IFERROR(VLOOKUP(E50,Produtos!$A$5:$D$104,3,FALSE),""))</f>
        <v/>
      </c>
      <c r="Q50" s="11" t="str">
        <f t="shared" si="4"/>
        <v/>
      </c>
      <c r="R50" s="11" t="str">
        <f t="shared" si="5"/>
        <v/>
      </c>
      <c r="S50" s="8" t="str">
        <f t="shared" si="6"/>
        <v/>
      </c>
      <c r="T50" s="5"/>
      <c r="U50" s="10"/>
      <c r="V50" s="5"/>
      <c r="W50" s="8" t="str">
        <f t="shared" si="7"/>
        <v/>
      </c>
    </row>
    <row r="51" ht="15.75" customHeight="1">
      <c r="A51" s="5"/>
      <c r="B51" s="10"/>
      <c r="C51" s="5"/>
      <c r="D51" s="5"/>
      <c r="E51" s="5"/>
      <c r="F51" s="5"/>
      <c r="G51" s="5"/>
      <c r="H51" s="5"/>
      <c r="I51" s="6"/>
      <c r="J51" s="7"/>
      <c r="K51" s="11" t="str">
        <f>IF(A51="","",IFERROR(IF(OR(T51="Cancelado",NOT(ISNUMBER(B51)),B51&lt;=0,COUNTIF($A$5:$A$204,A51)&lt;&gt;1,COUNTIF(Vendedores!$A$5:$A$54,C51)&lt;&gt;1,COUNTIF(Produtos!$A$5:$A$104,E51)&lt;&gt;1,COUNTIFS(Produtos!$A$5:$A$104,E51,Produtos!$C$5:$C$104,"&lt;&gt;")&lt;&gt;1,COUNTIFS(Vendedores!$A$5:$A$54,C51,Vendedores!$D$5:$D$54,"&lt;&gt;")&lt;&gt;1,NOT(ISNUMBER(H51)),H51&lt;=0,NOT(ISNUMBER(I51)),I51&lt;0,AND(J51&lt;&gt;"",NOT(ISNUMBER(J51))),J51&lt;0,J51&gt;1,COUNTIF(Listas!$A$4:$A$6,T51)&lt;&gt;1,NOT(ISNUMBER(N51)),N51&lt;0,N51&gt;1,NOT(ISNUMBER(P51)),P51&lt;0),"",H51*I51),""))</f>
        <v/>
      </c>
      <c r="L51" s="11" t="str">
        <f t="shared" si="1"/>
        <v/>
      </c>
      <c r="M51" s="11" t="str">
        <f t="shared" si="2"/>
        <v/>
      </c>
      <c r="N51" s="8" t="str">
        <f>IF(A51="","",IFERROR(VLOOKUP(C51,Vendedores!$A$5:$D$54,4,FALSE),""))</f>
        <v/>
      </c>
      <c r="O51" s="11" t="str">
        <f t="shared" si="3"/>
        <v/>
      </c>
      <c r="P51" s="11" t="str">
        <f>IF(A51="","",IFERROR(VLOOKUP(E51,Produtos!$A$5:$D$104,3,FALSE),""))</f>
        <v/>
      </c>
      <c r="Q51" s="11" t="str">
        <f t="shared" si="4"/>
        <v/>
      </c>
      <c r="R51" s="11" t="str">
        <f t="shared" si="5"/>
        <v/>
      </c>
      <c r="S51" s="8" t="str">
        <f t="shared" si="6"/>
        <v/>
      </c>
      <c r="T51" s="5"/>
      <c r="U51" s="10"/>
      <c r="V51" s="5"/>
      <c r="W51" s="8" t="str">
        <f t="shared" si="7"/>
        <v/>
      </c>
    </row>
    <row r="52" ht="15.75" customHeight="1">
      <c r="A52" s="5"/>
      <c r="B52" s="10"/>
      <c r="C52" s="5"/>
      <c r="D52" s="5"/>
      <c r="E52" s="5"/>
      <c r="F52" s="5"/>
      <c r="G52" s="5"/>
      <c r="H52" s="5"/>
      <c r="I52" s="6"/>
      <c r="J52" s="7"/>
      <c r="K52" s="11" t="str">
        <f>IF(A52="","",IFERROR(IF(OR(T52="Cancelado",NOT(ISNUMBER(B52)),B52&lt;=0,COUNTIF($A$5:$A$204,A52)&lt;&gt;1,COUNTIF(Vendedores!$A$5:$A$54,C52)&lt;&gt;1,COUNTIF(Produtos!$A$5:$A$104,E52)&lt;&gt;1,COUNTIFS(Produtos!$A$5:$A$104,E52,Produtos!$C$5:$C$104,"&lt;&gt;")&lt;&gt;1,COUNTIFS(Vendedores!$A$5:$A$54,C52,Vendedores!$D$5:$D$54,"&lt;&gt;")&lt;&gt;1,NOT(ISNUMBER(H52)),H52&lt;=0,NOT(ISNUMBER(I52)),I52&lt;0,AND(J52&lt;&gt;"",NOT(ISNUMBER(J52))),J52&lt;0,J52&gt;1,COUNTIF(Listas!$A$4:$A$6,T52)&lt;&gt;1,NOT(ISNUMBER(N52)),N52&lt;0,N52&gt;1,NOT(ISNUMBER(P52)),P52&lt;0),"",H52*I52),""))</f>
        <v/>
      </c>
      <c r="L52" s="11" t="str">
        <f t="shared" si="1"/>
        <v/>
      </c>
      <c r="M52" s="11" t="str">
        <f t="shared" si="2"/>
        <v/>
      </c>
      <c r="N52" s="8" t="str">
        <f>IF(A52="","",IFERROR(VLOOKUP(C52,Vendedores!$A$5:$D$54,4,FALSE),""))</f>
        <v/>
      </c>
      <c r="O52" s="11" t="str">
        <f t="shared" si="3"/>
        <v/>
      </c>
      <c r="P52" s="11" t="str">
        <f>IF(A52="","",IFERROR(VLOOKUP(E52,Produtos!$A$5:$D$104,3,FALSE),""))</f>
        <v/>
      </c>
      <c r="Q52" s="11" t="str">
        <f t="shared" si="4"/>
        <v/>
      </c>
      <c r="R52" s="11" t="str">
        <f t="shared" si="5"/>
        <v/>
      </c>
      <c r="S52" s="8" t="str">
        <f t="shared" si="6"/>
        <v/>
      </c>
      <c r="T52" s="5"/>
      <c r="U52" s="10"/>
      <c r="V52" s="5"/>
      <c r="W52" s="8" t="str">
        <f t="shared" si="7"/>
        <v/>
      </c>
    </row>
    <row r="53" ht="15.75" customHeight="1">
      <c r="A53" s="5"/>
      <c r="B53" s="10"/>
      <c r="C53" s="5"/>
      <c r="D53" s="5"/>
      <c r="E53" s="5"/>
      <c r="F53" s="5"/>
      <c r="G53" s="5"/>
      <c r="H53" s="5"/>
      <c r="I53" s="6"/>
      <c r="J53" s="7"/>
      <c r="K53" s="11" t="str">
        <f>IF(A53="","",IFERROR(IF(OR(T53="Cancelado",NOT(ISNUMBER(B53)),B53&lt;=0,COUNTIF($A$5:$A$204,A53)&lt;&gt;1,COUNTIF(Vendedores!$A$5:$A$54,C53)&lt;&gt;1,COUNTIF(Produtos!$A$5:$A$104,E53)&lt;&gt;1,COUNTIFS(Produtos!$A$5:$A$104,E53,Produtos!$C$5:$C$104,"&lt;&gt;")&lt;&gt;1,COUNTIFS(Vendedores!$A$5:$A$54,C53,Vendedores!$D$5:$D$54,"&lt;&gt;")&lt;&gt;1,NOT(ISNUMBER(H53)),H53&lt;=0,NOT(ISNUMBER(I53)),I53&lt;0,AND(J53&lt;&gt;"",NOT(ISNUMBER(J53))),J53&lt;0,J53&gt;1,COUNTIF(Listas!$A$4:$A$6,T53)&lt;&gt;1,NOT(ISNUMBER(N53)),N53&lt;0,N53&gt;1,NOT(ISNUMBER(P53)),P53&lt;0),"",H53*I53),""))</f>
        <v/>
      </c>
      <c r="L53" s="11" t="str">
        <f t="shared" si="1"/>
        <v/>
      </c>
      <c r="M53" s="11" t="str">
        <f t="shared" si="2"/>
        <v/>
      </c>
      <c r="N53" s="8" t="str">
        <f>IF(A53="","",IFERROR(VLOOKUP(C53,Vendedores!$A$5:$D$54,4,FALSE),""))</f>
        <v/>
      </c>
      <c r="O53" s="11" t="str">
        <f t="shared" si="3"/>
        <v/>
      </c>
      <c r="P53" s="11" t="str">
        <f>IF(A53="","",IFERROR(VLOOKUP(E53,Produtos!$A$5:$D$104,3,FALSE),""))</f>
        <v/>
      </c>
      <c r="Q53" s="11" t="str">
        <f t="shared" si="4"/>
        <v/>
      </c>
      <c r="R53" s="11" t="str">
        <f t="shared" si="5"/>
        <v/>
      </c>
      <c r="S53" s="8" t="str">
        <f t="shared" si="6"/>
        <v/>
      </c>
      <c r="T53" s="5"/>
      <c r="U53" s="10"/>
      <c r="V53" s="5"/>
      <c r="W53" s="8" t="str">
        <f t="shared" si="7"/>
        <v/>
      </c>
    </row>
    <row r="54" ht="15.75" customHeight="1">
      <c r="A54" s="5"/>
      <c r="B54" s="10"/>
      <c r="C54" s="5"/>
      <c r="D54" s="5"/>
      <c r="E54" s="5"/>
      <c r="F54" s="5"/>
      <c r="G54" s="5"/>
      <c r="H54" s="5"/>
      <c r="I54" s="6"/>
      <c r="J54" s="7"/>
      <c r="K54" s="11" t="str">
        <f>IF(A54="","",IFERROR(IF(OR(T54="Cancelado",NOT(ISNUMBER(B54)),B54&lt;=0,COUNTIF($A$5:$A$204,A54)&lt;&gt;1,COUNTIF(Vendedores!$A$5:$A$54,C54)&lt;&gt;1,COUNTIF(Produtos!$A$5:$A$104,E54)&lt;&gt;1,COUNTIFS(Produtos!$A$5:$A$104,E54,Produtos!$C$5:$C$104,"&lt;&gt;")&lt;&gt;1,COUNTIFS(Vendedores!$A$5:$A$54,C54,Vendedores!$D$5:$D$54,"&lt;&gt;")&lt;&gt;1,NOT(ISNUMBER(H54)),H54&lt;=0,NOT(ISNUMBER(I54)),I54&lt;0,AND(J54&lt;&gt;"",NOT(ISNUMBER(J54))),J54&lt;0,J54&gt;1,COUNTIF(Listas!$A$4:$A$6,T54)&lt;&gt;1,NOT(ISNUMBER(N54)),N54&lt;0,N54&gt;1,NOT(ISNUMBER(P54)),P54&lt;0),"",H54*I54),""))</f>
        <v/>
      </c>
      <c r="L54" s="11" t="str">
        <f t="shared" si="1"/>
        <v/>
      </c>
      <c r="M54" s="11" t="str">
        <f t="shared" si="2"/>
        <v/>
      </c>
      <c r="N54" s="8" t="str">
        <f>IF(A54="","",IFERROR(VLOOKUP(C54,Vendedores!$A$5:$D$54,4,FALSE),""))</f>
        <v/>
      </c>
      <c r="O54" s="11" t="str">
        <f t="shared" si="3"/>
        <v/>
      </c>
      <c r="P54" s="11" t="str">
        <f>IF(A54="","",IFERROR(VLOOKUP(E54,Produtos!$A$5:$D$104,3,FALSE),""))</f>
        <v/>
      </c>
      <c r="Q54" s="11" t="str">
        <f t="shared" si="4"/>
        <v/>
      </c>
      <c r="R54" s="11" t="str">
        <f t="shared" si="5"/>
        <v/>
      </c>
      <c r="S54" s="8" t="str">
        <f t="shared" si="6"/>
        <v/>
      </c>
      <c r="T54" s="5"/>
      <c r="U54" s="10"/>
      <c r="V54" s="5"/>
      <c r="W54" s="8" t="str">
        <f t="shared" si="7"/>
        <v/>
      </c>
    </row>
    <row r="55" ht="15.75" customHeight="1">
      <c r="A55" s="5"/>
      <c r="B55" s="10"/>
      <c r="C55" s="5"/>
      <c r="D55" s="5"/>
      <c r="E55" s="5"/>
      <c r="F55" s="5"/>
      <c r="G55" s="5"/>
      <c r="H55" s="5"/>
      <c r="I55" s="6"/>
      <c r="J55" s="7"/>
      <c r="K55" s="11" t="str">
        <f>IF(A55="","",IFERROR(IF(OR(T55="Cancelado",NOT(ISNUMBER(B55)),B55&lt;=0,COUNTIF($A$5:$A$204,A55)&lt;&gt;1,COUNTIF(Vendedores!$A$5:$A$54,C55)&lt;&gt;1,COUNTIF(Produtos!$A$5:$A$104,E55)&lt;&gt;1,COUNTIFS(Produtos!$A$5:$A$104,E55,Produtos!$C$5:$C$104,"&lt;&gt;")&lt;&gt;1,COUNTIFS(Vendedores!$A$5:$A$54,C55,Vendedores!$D$5:$D$54,"&lt;&gt;")&lt;&gt;1,NOT(ISNUMBER(H55)),H55&lt;=0,NOT(ISNUMBER(I55)),I55&lt;0,AND(J55&lt;&gt;"",NOT(ISNUMBER(J55))),J55&lt;0,J55&gt;1,COUNTIF(Listas!$A$4:$A$6,T55)&lt;&gt;1,NOT(ISNUMBER(N55)),N55&lt;0,N55&gt;1,NOT(ISNUMBER(P55)),P55&lt;0),"",H55*I55),""))</f>
        <v/>
      </c>
      <c r="L55" s="11" t="str">
        <f t="shared" si="1"/>
        <v/>
      </c>
      <c r="M55" s="11" t="str">
        <f t="shared" si="2"/>
        <v/>
      </c>
      <c r="N55" s="8" t="str">
        <f>IF(A55="","",IFERROR(VLOOKUP(C55,Vendedores!$A$5:$D$54,4,FALSE),""))</f>
        <v/>
      </c>
      <c r="O55" s="11" t="str">
        <f t="shared" si="3"/>
        <v/>
      </c>
      <c r="P55" s="11" t="str">
        <f>IF(A55="","",IFERROR(VLOOKUP(E55,Produtos!$A$5:$D$104,3,FALSE),""))</f>
        <v/>
      </c>
      <c r="Q55" s="11" t="str">
        <f t="shared" si="4"/>
        <v/>
      </c>
      <c r="R55" s="11" t="str">
        <f t="shared" si="5"/>
        <v/>
      </c>
      <c r="S55" s="8" t="str">
        <f t="shared" si="6"/>
        <v/>
      </c>
      <c r="T55" s="5"/>
      <c r="U55" s="10"/>
      <c r="V55" s="5"/>
      <c r="W55" s="8" t="str">
        <f t="shared" si="7"/>
        <v/>
      </c>
    </row>
    <row r="56" ht="15.75" customHeight="1">
      <c r="A56" s="5"/>
      <c r="B56" s="10"/>
      <c r="C56" s="5"/>
      <c r="D56" s="5"/>
      <c r="E56" s="5"/>
      <c r="F56" s="5"/>
      <c r="G56" s="5"/>
      <c r="H56" s="5"/>
      <c r="I56" s="6"/>
      <c r="J56" s="7"/>
      <c r="K56" s="11" t="str">
        <f>IF(A56="","",IFERROR(IF(OR(T56="Cancelado",NOT(ISNUMBER(B56)),B56&lt;=0,COUNTIF($A$5:$A$204,A56)&lt;&gt;1,COUNTIF(Vendedores!$A$5:$A$54,C56)&lt;&gt;1,COUNTIF(Produtos!$A$5:$A$104,E56)&lt;&gt;1,COUNTIFS(Produtos!$A$5:$A$104,E56,Produtos!$C$5:$C$104,"&lt;&gt;")&lt;&gt;1,COUNTIFS(Vendedores!$A$5:$A$54,C56,Vendedores!$D$5:$D$54,"&lt;&gt;")&lt;&gt;1,NOT(ISNUMBER(H56)),H56&lt;=0,NOT(ISNUMBER(I56)),I56&lt;0,AND(J56&lt;&gt;"",NOT(ISNUMBER(J56))),J56&lt;0,J56&gt;1,COUNTIF(Listas!$A$4:$A$6,T56)&lt;&gt;1,NOT(ISNUMBER(N56)),N56&lt;0,N56&gt;1,NOT(ISNUMBER(P56)),P56&lt;0),"",H56*I56),""))</f>
        <v/>
      </c>
      <c r="L56" s="11" t="str">
        <f t="shared" si="1"/>
        <v/>
      </c>
      <c r="M56" s="11" t="str">
        <f t="shared" si="2"/>
        <v/>
      </c>
      <c r="N56" s="8" t="str">
        <f>IF(A56="","",IFERROR(VLOOKUP(C56,Vendedores!$A$5:$D$54,4,FALSE),""))</f>
        <v/>
      </c>
      <c r="O56" s="11" t="str">
        <f t="shared" si="3"/>
        <v/>
      </c>
      <c r="P56" s="11" t="str">
        <f>IF(A56="","",IFERROR(VLOOKUP(E56,Produtos!$A$5:$D$104,3,FALSE),""))</f>
        <v/>
      </c>
      <c r="Q56" s="11" t="str">
        <f t="shared" si="4"/>
        <v/>
      </c>
      <c r="R56" s="11" t="str">
        <f t="shared" si="5"/>
        <v/>
      </c>
      <c r="S56" s="8" t="str">
        <f t="shared" si="6"/>
        <v/>
      </c>
      <c r="T56" s="5"/>
      <c r="U56" s="10"/>
      <c r="V56" s="5"/>
      <c r="W56" s="8" t="str">
        <f t="shared" si="7"/>
        <v/>
      </c>
    </row>
    <row r="57" ht="15.75" customHeight="1">
      <c r="A57" s="5"/>
      <c r="B57" s="10"/>
      <c r="C57" s="5"/>
      <c r="D57" s="5"/>
      <c r="E57" s="5"/>
      <c r="F57" s="5"/>
      <c r="G57" s="5"/>
      <c r="H57" s="5"/>
      <c r="I57" s="6"/>
      <c r="J57" s="7"/>
      <c r="K57" s="11" t="str">
        <f>IF(A57="","",IFERROR(IF(OR(T57="Cancelado",NOT(ISNUMBER(B57)),B57&lt;=0,COUNTIF($A$5:$A$204,A57)&lt;&gt;1,COUNTIF(Vendedores!$A$5:$A$54,C57)&lt;&gt;1,COUNTIF(Produtos!$A$5:$A$104,E57)&lt;&gt;1,COUNTIFS(Produtos!$A$5:$A$104,E57,Produtos!$C$5:$C$104,"&lt;&gt;")&lt;&gt;1,COUNTIFS(Vendedores!$A$5:$A$54,C57,Vendedores!$D$5:$D$54,"&lt;&gt;")&lt;&gt;1,NOT(ISNUMBER(H57)),H57&lt;=0,NOT(ISNUMBER(I57)),I57&lt;0,AND(J57&lt;&gt;"",NOT(ISNUMBER(J57))),J57&lt;0,J57&gt;1,COUNTIF(Listas!$A$4:$A$6,T57)&lt;&gt;1,NOT(ISNUMBER(N57)),N57&lt;0,N57&gt;1,NOT(ISNUMBER(P57)),P57&lt;0),"",H57*I57),""))</f>
        <v/>
      </c>
      <c r="L57" s="11" t="str">
        <f t="shared" si="1"/>
        <v/>
      </c>
      <c r="M57" s="11" t="str">
        <f t="shared" si="2"/>
        <v/>
      </c>
      <c r="N57" s="8" t="str">
        <f>IF(A57="","",IFERROR(VLOOKUP(C57,Vendedores!$A$5:$D$54,4,FALSE),""))</f>
        <v/>
      </c>
      <c r="O57" s="11" t="str">
        <f t="shared" si="3"/>
        <v/>
      </c>
      <c r="P57" s="11" t="str">
        <f>IF(A57="","",IFERROR(VLOOKUP(E57,Produtos!$A$5:$D$104,3,FALSE),""))</f>
        <v/>
      </c>
      <c r="Q57" s="11" t="str">
        <f t="shared" si="4"/>
        <v/>
      </c>
      <c r="R57" s="11" t="str">
        <f t="shared" si="5"/>
        <v/>
      </c>
      <c r="S57" s="8" t="str">
        <f t="shared" si="6"/>
        <v/>
      </c>
      <c r="T57" s="5"/>
      <c r="U57" s="10"/>
      <c r="V57" s="5"/>
      <c r="W57" s="8" t="str">
        <f t="shared" si="7"/>
        <v/>
      </c>
    </row>
    <row r="58" ht="15.75" customHeight="1">
      <c r="A58" s="5"/>
      <c r="B58" s="10"/>
      <c r="C58" s="5"/>
      <c r="D58" s="5"/>
      <c r="E58" s="5"/>
      <c r="F58" s="5"/>
      <c r="G58" s="5"/>
      <c r="H58" s="5"/>
      <c r="I58" s="6"/>
      <c r="J58" s="7"/>
      <c r="K58" s="11" t="str">
        <f>IF(A58="","",IFERROR(IF(OR(T58="Cancelado",NOT(ISNUMBER(B58)),B58&lt;=0,COUNTIF($A$5:$A$204,A58)&lt;&gt;1,COUNTIF(Vendedores!$A$5:$A$54,C58)&lt;&gt;1,COUNTIF(Produtos!$A$5:$A$104,E58)&lt;&gt;1,COUNTIFS(Produtos!$A$5:$A$104,E58,Produtos!$C$5:$C$104,"&lt;&gt;")&lt;&gt;1,COUNTIFS(Vendedores!$A$5:$A$54,C58,Vendedores!$D$5:$D$54,"&lt;&gt;")&lt;&gt;1,NOT(ISNUMBER(H58)),H58&lt;=0,NOT(ISNUMBER(I58)),I58&lt;0,AND(J58&lt;&gt;"",NOT(ISNUMBER(J58))),J58&lt;0,J58&gt;1,COUNTIF(Listas!$A$4:$A$6,T58)&lt;&gt;1,NOT(ISNUMBER(N58)),N58&lt;0,N58&gt;1,NOT(ISNUMBER(P58)),P58&lt;0),"",H58*I58),""))</f>
        <v/>
      </c>
      <c r="L58" s="11" t="str">
        <f t="shared" si="1"/>
        <v/>
      </c>
      <c r="M58" s="11" t="str">
        <f t="shared" si="2"/>
        <v/>
      </c>
      <c r="N58" s="8" t="str">
        <f>IF(A58="","",IFERROR(VLOOKUP(C58,Vendedores!$A$5:$D$54,4,FALSE),""))</f>
        <v/>
      </c>
      <c r="O58" s="11" t="str">
        <f t="shared" si="3"/>
        <v/>
      </c>
      <c r="P58" s="11" t="str">
        <f>IF(A58="","",IFERROR(VLOOKUP(E58,Produtos!$A$5:$D$104,3,FALSE),""))</f>
        <v/>
      </c>
      <c r="Q58" s="11" t="str">
        <f t="shared" si="4"/>
        <v/>
      </c>
      <c r="R58" s="11" t="str">
        <f t="shared" si="5"/>
        <v/>
      </c>
      <c r="S58" s="8" t="str">
        <f t="shared" si="6"/>
        <v/>
      </c>
      <c r="T58" s="5"/>
      <c r="U58" s="10"/>
      <c r="V58" s="5"/>
      <c r="W58" s="8" t="str">
        <f t="shared" si="7"/>
        <v/>
      </c>
    </row>
    <row r="59" ht="15.75" customHeight="1">
      <c r="A59" s="5"/>
      <c r="B59" s="10"/>
      <c r="C59" s="5"/>
      <c r="D59" s="5"/>
      <c r="E59" s="5"/>
      <c r="F59" s="5"/>
      <c r="G59" s="5"/>
      <c r="H59" s="5"/>
      <c r="I59" s="6"/>
      <c r="J59" s="7"/>
      <c r="K59" s="11" t="str">
        <f>IF(A59="","",IFERROR(IF(OR(T59="Cancelado",NOT(ISNUMBER(B59)),B59&lt;=0,COUNTIF($A$5:$A$204,A59)&lt;&gt;1,COUNTIF(Vendedores!$A$5:$A$54,C59)&lt;&gt;1,COUNTIF(Produtos!$A$5:$A$104,E59)&lt;&gt;1,COUNTIFS(Produtos!$A$5:$A$104,E59,Produtos!$C$5:$C$104,"&lt;&gt;")&lt;&gt;1,COUNTIFS(Vendedores!$A$5:$A$54,C59,Vendedores!$D$5:$D$54,"&lt;&gt;")&lt;&gt;1,NOT(ISNUMBER(H59)),H59&lt;=0,NOT(ISNUMBER(I59)),I59&lt;0,AND(J59&lt;&gt;"",NOT(ISNUMBER(J59))),J59&lt;0,J59&gt;1,COUNTIF(Listas!$A$4:$A$6,T59)&lt;&gt;1,NOT(ISNUMBER(N59)),N59&lt;0,N59&gt;1,NOT(ISNUMBER(P59)),P59&lt;0),"",H59*I59),""))</f>
        <v/>
      </c>
      <c r="L59" s="11" t="str">
        <f t="shared" si="1"/>
        <v/>
      </c>
      <c r="M59" s="11" t="str">
        <f t="shared" si="2"/>
        <v/>
      </c>
      <c r="N59" s="8" t="str">
        <f>IF(A59="","",IFERROR(VLOOKUP(C59,Vendedores!$A$5:$D$54,4,FALSE),""))</f>
        <v/>
      </c>
      <c r="O59" s="11" t="str">
        <f t="shared" si="3"/>
        <v/>
      </c>
      <c r="P59" s="11" t="str">
        <f>IF(A59="","",IFERROR(VLOOKUP(E59,Produtos!$A$5:$D$104,3,FALSE),""))</f>
        <v/>
      </c>
      <c r="Q59" s="11" t="str">
        <f t="shared" si="4"/>
        <v/>
      </c>
      <c r="R59" s="11" t="str">
        <f t="shared" si="5"/>
        <v/>
      </c>
      <c r="S59" s="8" t="str">
        <f t="shared" si="6"/>
        <v/>
      </c>
      <c r="T59" s="5"/>
      <c r="U59" s="10"/>
      <c r="V59" s="5"/>
      <c r="W59" s="8" t="str">
        <f t="shared" si="7"/>
        <v/>
      </c>
    </row>
    <row r="60" ht="15.75" customHeight="1">
      <c r="A60" s="5"/>
      <c r="B60" s="10"/>
      <c r="C60" s="5"/>
      <c r="D60" s="5"/>
      <c r="E60" s="5"/>
      <c r="F60" s="5"/>
      <c r="G60" s="5"/>
      <c r="H60" s="5"/>
      <c r="I60" s="6"/>
      <c r="J60" s="7"/>
      <c r="K60" s="11" t="str">
        <f>IF(A60="","",IFERROR(IF(OR(T60="Cancelado",NOT(ISNUMBER(B60)),B60&lt;=0,COUNTIF($A$5:$A$204,A60)&lt;&gt;1,COUNTIF(Vendedores!$A$5:$A$54,C60)&lt;&gt;1,COUNTIF(Produtos!$A$5:$A$104,E60)&lt;&gt;1,COUNTIFS(Produtos!$A$5:$A$104,E60,Produtos!$C$5:$C$104,"&lt;&gt;")&lt;&gt;1,COUNTIFS(Vendedores!$A$5:$A$54,C60,Vendedores!$D$5:$D$54,"&lt;&gt;")&lt;&gt;1,NOT(ISNUMBER(H60)),H60&lt;=0,NOT(ISNUMBER(I60)),I60&lt;0,AND(J60&lt;&gt;"",NOT(ISNUMBER(J60))),J60&lt;0,J60&gt;1,COUNTIF(Listas!$A$4:$A$6,T60)&lt;&gt;1,NOT(ISNUMBER(N60)),N60&lt;0,N60&gt;1,NOT(ISNUMBER(P60)),P60&lt;0),"",H60*I60),""))</f>
        <v/>
      </c>
      <c r="L60" s="11" t="str">
        <f t="shared" si="1"/>
        <v/>
      </c>
      <c r="M60" s="11" t="str">
        <f t="shared" si="2"/>
        <v/>
      </c>
      <c r="N60" s="8" t="str">
        <f>IF(A60="","",IFERROR(VLOOKUP(C60,Vendedores!$A$5:$D$54,4,FALSE),""))</f>
        <v/>
      </c>
      <c r="O60" s="11" t="str">
        <f t="shared" si="3"/>
        <v/>
      </c>
      <c r="P60" s="11" t="str">
        <f>IF(A60="","",IFERROR(VLOOKUP(E60,Produtos!$A$5:$D$104,3,FALSE),""))</f>
        <v/>
      </c>
      <c r="Q60" s="11" t="str">
        <f t="shared" si="4"/>
        <v/>
      </c>
      <c r="R60" s="11" t="str">
        <f t="shared" si="5"/>
        <v/>
      </c>
      <c r="S60" s="8" t="str">
        <f t="shared" si="6"/>
        <v/>
      </c>
      <c r="T60" s="5"/>
      <c r="U60" s="10"/>
      <c r="V60" s="5"/>
      <c r="W60" s="8" t="str">
        <f t="shared" si="7"/>
        <v/>
      </c>
    </row>
    <row r="61" ht="15.75" customHeight="1">
      <c r="A61" s="5"/>
      <c r="B61" s="10"/>
      <c r="C61" s="5"/>
      <c r="D61" s="5"/>
      <c r="E61" s="5"/>
      <c r="F61" s="5"/>
      <c r="G61" s="5"/>
      <c r="H61" s="5"/>
      <c r="I61" s="6"/>
      <c r="J61" s="7"/>
      <c r="K61" s="11" t="str">
        <f>IF(A61="","",IFERROR(IF(OR(T61="Cancelado",NOT(ISNUMBER(B61)),B61&lt;=0,COUNTIF($A$5:$A$204,A61)&lt;&gt;1,COUNTIF(Vendedores!$A$5:$A$54,C61)&lt;&gt;1,COUNTIF(Produtos!$A$5:$A$104,E61)&lt;&gt;1,COUNTIFS(Produtos!$A$5:$A$104,E61,Produtos!$C$5:$C$104,"&lt;&gt;")&lt;&gt;1,COUNTIFS(Vendedores!$A$5:$A$54,C61,Vendedores!$D$5:$D$54,"&lt;&gt;")&lt;&gt;1,NOT(ISNUMBER(H61)),H61&lt;=0,NOT(ISNUMBER(I61)),I61&lt;0,AND(J61&lt;&gt;"",NOT(ISNUMBER(J61))),J61&lt;0,J61&gt;1,COUNTIF(Listas!$A$4:$A$6,T61)&lt;&gt;1,NOT(ISNUMBER(N61)),N61&lt;0,N61&gt;1,NOT(ISNUMBER(P61)),P61&lt;0),"",H61*I61),""))</f>
        <v/>
      </c>
      <c r="L61" s="11" t="str">
        <f t="shared" si="1"/>
        <v/>
      </c>
      <c r="M61" s="11" t="str">
        <f t="shared" si="2"/>
        <v/>
      </c>
      <c r="N61" s="8" t="str">
        <f>IF(A61="","",IFERROR(VLOOKUP(C61,Vendedores!$A$5:$D$54,4,FALSE),""))</f>
        <v/>
      </c>
      <c r="O61" s="11" t="str">
        <f t="shared" si="3"/>
        <v/>
      </c>
      <c r="P61" s="11" t="str">
        <f>IF(A61="","",IFERROR(VLOOKUP(E61,Produtos!$A$5:$D$104,3,FALSE),""))</f>
        <v/>
      </c>
      <c r="Q61" s="11" t="str">
        <f t="shared" si="4"/>
        <v/>
      </c>
      <c r="R61" s="11" t="str">
        <f t="shared" si="5"/>
        <v/>
      </c>
      <c r="S61" s="8" t="str">
        <f t="shared" si="6"/>
        <v/>
      </c>
      <c r="T61" s="5"/>
      <c r="U61" s="10"/>
      <c r="V61" s="5"/>
      <c r="W61" s="8" t="str">
        <f t="shared" si="7"/>
        <v/>
      </c>
    </row>
    <row r="62" ht="15.75" customHeight="1">
      <c r="A62" s="5"/>
      <c r="B62" s="10"/>
      <c r="C62" s="5"/>
      <c r="D62" s="5"/>
      <c r="E62" s="5"/>
      <c r="F62" s="5"/>
      <c r="G62" s="5"/>
      <c r="H62" s="5"/>
      <c r="I62" s="6"/>
      <c r="J62" s="7"/>
      <c r="K62" s="11" t="str">
        <f>IF(A62="","",IFERROR(IF(OR(T62="Cancelado",NOT(ISNUMBER(B62)),B62&lt;=0,COUNTIF($A$5:$A$204,A62)&lt;&gt;1,COUNTIF(Vendedores!$A$5:$A$54,C62)&lt;&gt;1,COUNTIF(Produtos!$A$5:$A$104,E62)&lt;&gt;1,COUNTIFS(Produtos!$A$5:$A$104,E62,Produtos!$C$5:$C$104,"&lt;&gt;")&lt;&gt;1,COUNTIFS(Vendedores!$A$5:$A$54,C62,Vendedores!$D$5:$D$54,"&lt;&gt;")&lt;&gt;1,NOT(ISNUMBER(H62)),H62&lt;=0,NOT(ISNUMBER(I62)),I62&lt;0,AND(J62&lt;&gt;"",NOT(ISNUMBER(J62))),J62&lt;0,J62&gt;1,COUNTIF(Listas!$A$4:$A$6,T62)&lt;&gt;1,NOT(ISNUMBER(N62)),N62&lt;0,N62&gt;1,NOT(ISNUMBER(P62)),P62&lt;0),"",H62*I62),""))</f>
        <v/>
      </c>
      <c r="L62" s="11" t="str">
        <f t="shared" si="1"/>
        <v/>
      </c>
      <c r="M62" s="11" t="str">
        <f t="shared" si="2"/>
        <v/>
      </c>
      <c r="N62" s="8" t="str">
        <f>IF(A62="","",IFERROR(VLOOKUP(C62,Vendedores!$A$5:$D$54,4,FALSE),""))</f>
        <v/>
      </c>
      <c r="O62" s="11" t="str">
        <f t="shared" si="3"/>
        <v/>
      </c>
      <c r="P62" s="11" t="str">
        <f>IF(A62="","",IFERROR(VLOOKUP(E62,Produtos!$A$5:$D$104,3,FALSE),""))</f>
        <v/>
      </c>
      <c r="Q62" s="11" t="str">
        <f t="shared" si="4"/>
        <v/>
      </c>
      <c r="R62" s="11" t="str">
        <f t="shared" si="5"/>
        <v/>
      </c>
      <c r="S62" s="8" t="str">
        <f t="shared" si="6"/>
        <v/>
      </c>
      <c r="T62" s="5"/>
      <c r="U62" s="10"/>
      <c r="V62" s="5"/>
      <c r="W62" s="8" t="str">
        <f t="shared" si="7"/>
        <v/>
      </c>
    </row>
    <row r="63" ht="15.75" customHeight="1">
      <c r="A63" s="5"/>
      <c r="B63" s="10"/>
      <c r="C63" s="5"/>
      <c r="D63" s="5"/>
      <c r="E63" s="5"/>
      <c r="F63" s="5"/>
      <c r="G63" s="5"/>
      <c r="H63" s="5"/>
      <c r="I63" s="6"/>
      <c r="J63" s="7"/>
      <c r="K63" s="11" t="str">
        <f>IF(A63="","",IFERROR(IF(OR(T63="Cancelado",NOT(ISNUMBER(B63)),B63&lt;=0,COUNTIF($A$5:$A$204,A63)&lt;&gt;1,COUNTIF(Vendedores!$A$5:$A$54,C63)&lt;&gt;1,COUNTIF(Produtos!$A$5:$A$104,E63)&lt;&gt;1,COUNTIFS(Produtos!$A$5:$A$104,E63,Produtos!$C$5:$C$104,"&lt;&gt;")&lt;&gt;1,COUNTIFS(Vendedores!$A$5:$A$54,C63,Vendedores!$D$5:$D$54,"&lt;&gt;")&lt;&gt;1,NOT(ISNUMBER(H63)),H63&lt;=0,NOT(ISNUMBER(I63)),I63&lt;0,AND(J63&lt;&gt;"",NOT(ISNUMBER(J63))),J63&lt;0,J63&gt;1,COUNTIF(Listas!$A$4:$A$6,T63)&lt;&gt;1,NOT(ISNUMBER(N63)),N63&lt;0,N63&gt;1,NOT(ISNUMBER(P63)),P63&lt;0),"",H63*I63),""))</f>
        <v/>
      </c>
      <c r="L63" s="11" t="str">
        <f t="shared" si="1"/>
        <v/>
      </c>
      <c r="M63" s="11" t="str">
        <f t="shared" si="2"/>
        <v/>
      </c>
      <c r="N63" s="8" t="str">
        <f>IF(A63="","",IFERROR(VLOOKUP(C63,Vendedores!$A$5:$D$54,4,FALSE),""))</f>
        <v/>
      </c>
      <c r="O63" s="11" t="str">
        <f t="shared" si="3"/>
        <v/>
      </c>
      <c r="P63" s="11" t="str">
        <f>IF(A63="","",IFERROR(VLOOKUP(E63,Produtos!$A$5:$D$104,3,FALSE),""))</f>
        <v/>
      </c>
      <c r="Q63" s="11" t="str">
        <f t="shared" si="4"/>
        <v/>
      </c>
      <c r="R63" s="11" t="str">
        <f t="shared" si="5"/>
        <v/>
      </c>
      <c r="S63" s="8" t="str">
        <f t="shared" si="6"/>
        <v/>
      </c>
      <c r="T63" s="5"/>
      <c r="U63" s="10"/>
      <c r="V63" s="5"/>
      <c r="W63" s="8" t="str">
        <f t="shared" si="7"/>
        <v/>
      </c>
    </row>
    <row r="64" ht="15.75" customHeight="1">
      <c r="A64" s="5"/>
      <c r="B64" s="10"/>
      <c r="C64" s="5"/>
      <c r="D64" s="5"/>
      <c r="E64" s="5"/>
      <c r="F64" s="5"/>
      <c r="G64" s="5"/>
      <c r="H64" s="5"/>
      <c r="I64" s="6"/>
      <c r="J64" s="7"/>
      <c r="K64" s="11" t="str">
        <f>IF(A64="","",IFERROR(IF(OR(T64="Cancelado",NOT(ISNUMBER(B64)),B64&lt;=0,COUNTIF($A$5:$A$204,A64)&lt;&gt;1,COUNTIF(Vendedores!$A$5:$A$54,C64)&lt;&gt;1,COUNTIF(Produtos!$A$5:$A$104,E64)&lt;&gt;1,COUNTIFS(Produtos!$A$5:$A$104,E64,Produtos!$C$5:$C$104,"&lt;&gt;")&lt;&gt;1,COUNTIFS(Vendedores!$A$5:$A$54,C64,Vendedores!$D$5:$D$54,"&lt;&gt;")&lt;&gt;1,NOT(ISNUMBER(H64)),H64&lt;=0,NOT(ISNUMBER(I64)),I64&lt;0,AND(J64&lt;&gt;"",NOT(ISNUMBER(J64))),J64&lt;0,J64&gt;1,COUNTIF(Listas!$A$4:$A$6,T64)&lt;&gt;1,NOT(ISNUMBER(N64)),N64&lt;0,N64&gt;1,NOT(ISNUMBER(P64)),P64&lt;0),"",H64*I64),""))</f>
        <v/>
      </c>
      <c r="L64" s="11" t="str">
        <f t="shared" si="1"/>
        <v/>
      </c>
      <c r="M64" s="11" t="str">
        <f t="shared" si="2"/>
        <v/>
      </c>
      <c r="N64" s="8" t="str">
        <f>IF(A64="","",IFERROR(VLOOKUP(C64,Vendedores!$A$5:$D$54,4,FALSE),""))</f>
        <v/>
      </c>
      <c r="O64" s="11" t="str">
        <f t="shared" si="3"/>
        <v/>
      </c>
      <c r="P64" s="11" t="str">
        <f>IF(A64="","",IFERROR(VLOOKUP(E64,Produtos!$A$5:$D$104,3,FALSE),""))</f>
        <v/>
      </c>
      <c r="Q64" s="11" t="str">
        <f t="shared" si="4"/>
        <v/>
      </c>
      <c r="R64" s="11" t="str">
        <f t="shared" si="5"/>
        <v/>
      </c>
      <c r="S64" s="8" t="str">
        <f t="shared" si="6"/>
        <v/>
      </c>
      <c r="T64" s="5"/>
      <c r="U64" s="10"/>
      <c r="V64" s="5"/>
      <c r="W64" s="8" t="str">
        <f t="shared" si="7"/>
        <v/>
      </c>
    </row>
    <row r="65" ht="15.75" customHeight="1">
      <c r="A65" s="5"/>
      <c r="B65" s="10"/>
      <c r="C65" s="5"/>
      <c r="D65" s="5"/>
      <c r="E65" s="5"/>
      <c r="F65" s="5"/>
      <c r="G65" s="5"/>
      <c r="H65" s="5"/>
      <c r="I65" s="6"/>
      <c r="J65" s="7"/>
      <c r="K65" s="11" t="str">
        <f>IF(A65="","",IFERROR(IF(OR(T65="Cancelado",NOT(ISNUMBER(B65)),B65&lt;=0,COUNTIF($A$5:$A$204,A65)&lt;&gt;1,COUNTIF(Vendedores!$A$5:$A$54,C65)&lt;&gt;1,COUNTIF(Produtos!$A$5:$A$104,E65)&lt;&gt;1,COUNTIFS(Produtos!$A$5:$A$104,E65,Produtos!$C$5:$C$104,"&lt;&gt;")&lt;&gt;1,COUNTIFS(Vendedores!$A$5:$A$54,C65,Vendedores!$D$5:$D$54,"&lt;&gt;")&lt;&gt;1,NOT(ISNUMBER(H65)),H65&lt;=0,NOT(ISNUMBER(I65)),I65&lt;0,AND(J65&lt;&gt;"",NOT(ISNUMBER(J65))),J65&lt;0,J65&gt;1,COUNTIF(Listas!$A$4:$A$6,T65)&lt;&gt;1,NOT(ISNUMBER(N65)),N65&lt;0,N65&gt;1,NOT(ISNUMBER(P65)),P65&lt;0),"",H65*I65),""))</f>
        <v/>
      </c>
      <c r="L65" s="11" t="str">
        <f t="shared" si="1"/>
        <v/>
      </c>
      <c r="M65" s="11" t="str">
        <f t="shared" si="2"/>
        <v/>
      </c>
      <c r="N65" s="8" t="str">
        <f>IF(A65="","",IFERROR(VLOOKUP(C65,Vendedores!$A$5:$D$54,4,FALSE),""))</f>
        <v/>
      </c>
      <c r="O65" s="11" t="str">
        <f t="shared" si="3"/>
        <v/>
      </c>
      <c r="P65" s="11" t="str">
        <f>IF(A65="","",IFERROR(VLOOKUP(E65,Produtos!$A$5:$D$104,3,FALSE),""))</f>
        <v/>
      </c>
      <c r="Q65" s="11" t="str">
        <f t="shared" si="4"/>
        <v/>
      </c>
      <c r="R65" s="11" t="str">
        <f t="shared" si="5"/>
        <v/>
      </c>
      <c r="S65" s="8" t="str">
        <f t="shared" si="6"/>
        <v/>
      </c>
      <c r="T65" s="5"/>
      <c r="U65" s="10"/>
      <c r="V65" s="5"/>
      <c r="W65" s="8" t="str">
        <f t="shared" si="7"/>
        <v/>
      </c>
    </row>
    <row r="66" ht="15.75" customHeight="1">
      <c r="A66" s="5"/>
      <c r="B66" s="10"/>
      <c r="C66" s="5"/>
      <c r="D66" s="5"/>
      <c r="E66" s="5"/>
      <c r="F66" s="5"/>
      <c r="G66" s="5"/>
      <c r="H66" s="5"/>
      <c r="I66" s="6"/>
      <c r="J66" s="7"/>
      <c r="K66" s="11" t="str">
        <f>IF(A66="","",IFERROR(IF(OR(T66="Cancelado",NOT(ISNUMBER(B66)),B66&lt;=0,COUNTIF($A$5:$A$204,A66)&lt;&gt;1,COUNTIF(Vendedores!$A$5:$A$54,C66)&lt;&gt;1,COUNTIF(Produtos!$A$5:$A$104,E66)&lt;&gt;1,COUNTIFS(Produtos!$A$5:$A$104,E66,Produtos!$C$5:$C$104,"&lt;&gt;")&lt;&gt;1,COUNTIFS(Vendedores!$A$5:$A$54,C66,Vendedores!$D$5:$D$54,"&lt;&gt;")&lt;&gt;1,NOT(ISNUMBER(H66)),H66&lt;=0,NOT(ISNUMBER(I66)),I66&lt;0,AND(J66&lt;&gt;"",NOT(ISNUMBER(J66))),J66&lt;0,J66&gt;1,COUNTIF(Listas!$A$4:$A$6,T66)&lt;&gt;1,NOT(ISNUMBER(N66)),N66&lt;0,N66&gt;1,NOT(ISNUMBER(P66)),P66&lt;0),"",H66*I66),""))</f>
        <v/>
      </c>
      <c r="L66" s="11" t="str">
        <f t="shared" si="1"/>
        <v/>
      </c>
      <c r="M66" s="11" t="str">
        <f t="shared" si="2"/>
        <v/>
      </c>
      <c r="N66" s="8" t="str">
        <f>IF(A66="","",IFERROR(VLOOKUP(C66,Vendedores!$A$5:$D$54,4,FALSE),""))</f>
        <v/>
      </c>
      <c r="O66" s="11" t="str">
        <f t="shared" si="3"/>
        <v/>
      </c>
      <c r="P66" s="11" t="str">
        <f>IF(A66="","",IFERROR(VLOOKUP(E66,Produtos!$A$5:$D$104,3,FALSE),""))</f>
        <v/>
      </c>
      <c r="Q66" s="11" t="str">
        <f t="shared" si="4"/>
        <v/>
      </c>
      <c r="R66" s="11" t="str">
        <f t="shared" si="5"/>
        <v/>
      </c>
      <c r="S66" s="8" t="str">
        <f t="shared" si="6"/>
        <v/>
      </c>
      <c r="T66" s="5"/>
      <c r="U66" s="10"/>
      <c r="V66" s="5"/>
      <c r="W66" s="8" t="str">
        <f t="shared" si="7"/>
        <v/>
      </c>
    </row>
    <row r="67" ht="15.75" customHeight="1">
      <c r="A67" s="5"/>
      <c r="B67" s="10"/>
      <c r="C67" s="5"/>
      <c r="D67" s="5"/>
      <c r="E67" s="5"/>
      <c r="F67" s="5"/>
      <c r="G67" s="5"/>
      <c r="H67" s="5"/>
      <c r="I67" s="6"/>
      <c r="J67" s="7"/>
      <c r="K67" s="11" t="str">
        <f>IF(A67="","",IFERROR(IF(OR(T67="Cancelado",NOT(ISNUMBER(B67)),B67&lt;=0,COUNTIF($A$5:$A$204,A67)&lt;&gt;1,COUNTIF(Vendedores!$A$5:$A$54,C67)&lt;&gt;1,COUNTIF(Produtos!$A$5:$A$104,E67)&lt;&gt;1,COUNTIFS(Produtos!$A$5:$A$104,E67,Produtos!$C$5:$C$104,"&lt;&gt;")&lt;&gt;1,COUNTIFS(Vendedores!$A$5:$A$54,C67,Vendedores!$D$5:$D$54,"&lt;&gt;")&lt;&gt;1,NOT(ISNUMBER(H67)),H67&lt;=0,NOT(ISNUMBER(I67)),I67&lt;0,AND(J67&lt;&gt;"",NOT(ISNUMBER(J67))),J67&lt;0,J67&gt;1,COUNTIF(Listas!$A$4:$A$6,T67)&lt;&gt;1,NOT(ISNUMBER(N67)),N67&lt;0,N67&gt;1,NOT(ISNUMBER(P67)),P67&lt;0),"",H67*I67),""))</f>
        <v/>
      </c>
      <c r="L67" s="11" t="str">
        <f t="shared" si="1"/>
        <v/>
      </c>
      <c r="M67" s="11" t="str">
        <f t="shared" si="2"/>
        <v/>
      </c>
      <c r="N67" s="8" t="str">
        <f>IF(A67="","",IFERROR(VLOOKUP(C67,Vendedores!$A$5:$D$54,4,FALSE),""))</f>
        <v/>
      </c>
      <c r="O67" s="11" t="str">
        <f t="shared" si="3"/>
        <v/>
      </c>
      <c r="P67" s="11" t="str">
        <f>IF(A67="","",IFERROR(VLOOKUP(E67,Produtos!$A$5:$D$104,3,FALSE),""))</f>
        <v/>
      </c>
      <c r="Q67" s="11" t="str">
        <f t="shared" si="4"/>
        <v/>
      </c>
      <c r="R67" s="11" t="str">
        <f t="shared" si="5"/>
        <v/>
      </c>
      <c r="S67" s="8" t="str">
        <f t="shared" si="6"/>
        <v/>
      </c>
      <c r="T67" s="5"/>
      <c r="U67" s="10"/>
      <c r="V67" s="5"/>
      <c r="W67" s="8" t="str">
        <f t="shared" si="7"/>
        <v/>
      </c>
    </row>
    <row r="68" ht="15.75" customHeight="1">
      <c r="A68" s="5"/>
      <c r="B68" s="10"/>
      <c r="C68" s="5"/>
      <c r="D68" s="5"/>
      <c r="E68" s="5"/>
      <c r="F68" s="5"/>
      <c r="G68" s="5"/>
      <c r="H68" s="5"/>
      <c r="I68" s="6"/>
      <c r="J68" s="7"/>
      <c r="K68" s="11" t="str">
        <f>IF(A68="","",IFERROR(IF(OR(T68="Cancelado",NOT(ISNUMBER(B68)),B68&lt;=0,COUNTIF($A$5:$A$204,A68)&lt;&gt;1,COUNTIF(Vendedores!$A$5:$A$54,C68)&lt;&gt;1,COUNTIF(Produtos!$A$5:$A$104,E68)&lt;&gt;1,COUNTIFS(Produtos!$A$5:$A$104,E68,Produtos!$C$5:$C$104,"&lt;&gt;")&lt;&gt;1,COUNTIFS(Vendedores!$A$5:$A$54,C68,Vendedores!$D$5:$D$54,"&lt;&gt;")&lt;&gt;1,NOT(ISNUMBER(H68)),H68&lt;=0,NOT(ISNUMBER(I68)),I68&lt;0,AND(J68&lt;&gt;"",NOT(ISNUMBER(J68))),J68&lt;0,J68&gt;1,COUNTIF(Listas!$A$4:$A$6,T68)&lt;&gt;1,NOT(ISNUMBER(N68)),N68&lt;0,N68&gt;1,NOT(ISNUMBER(P68)),P68&lt;0),"",H68*I68),""))</f>
        <v/>
      </c>
      <c r="L68" s="11" t="str">
        <f t="shared" si="1"/>
        <v/>
      </c>
      <c r="M68" s="11" t="str">
        <f t="shared" si="2"/>
        <v/>
      </c>
      <c r="N68" s="8" t="str">
        <f>IF(A68="","",IFERROR(VLOOKUP(C68,Vendedores!$A$5:$D$54,4,FALSE),""))</f>
        <v/>
      </c>
      <c r="O68" s="11" t="str">
        <f t="shared" si="3"/>
        <v/>
      </c>
      <c r="P68" s="11" t="str">
        <f>IF(A68="","",IFERROR(VLOOKUP(E68,Produtos!$A$5:$D$104,3,FALSE),""))</f>
        <v/>
      </c>
      <c r="Q68" s="11" t="str">
        <f t="shared" si="4"/>
        <v/>
      </c>
      <c r="R68" s="11" t="str">
        <f t="shared" si="5"/>
        <v/>
      </c>
      <c r="S68" s="8" t="str">
        <f t="shared" si="6"/>
        <v/>
      </c>
      <c r="T68" s="5"/>
      <c r="U68" s="10"/>
      <c r="V68" s="5"/>
      <c r="W68" s="8" t="str">
        <f t="shared" si="7"/>
        <v/>
      </c>
    </row>
    <row r="69" ht="15.75" customHeight="1">
      <c r="A69" s="5"/>
      <c r="B69" s="10"/>
      <c r="C69" s="5"/>
      <c r="D69" s="5"/>
      <c r="E69" s="5"/>
      <c r="F69" s="5"/>
      <c r="G69" s="5"/>
      <c r="H69" s="5"/>
      <c r="I69" s="6"/>
      <c r="J69" s="7"/>
      <c r="K69" s="11" t="str">
        <f>IF(A69="","",IFERROR(IF(OR(T69="Cancelado",NOT(ISNUMBER(B69)),B69&lt;=0,COUNTIF($A$5:$A$204,A69)&lt;&gt;1,COUNTIF(Vendedores!$A$5:$A$54,C69)&lt;&gt;1,COUNTIF(Produtos!$A$5:$A$104,E69)&lt;&gt;1,COUNTIFS(Produtos!$A$5:$A$104,E69,Produtos!$C$5:$C$104,"&lt;&gt;")&lt;&gt;1,COUNTIFS(Vendedores!$A$5:$A$54,C69,Vendedores!$D$5:$D$54,"&lt;&gt;")&lt;&gt;1,NOT(ISNUMBER(H69)),H69&lt;=0,NOT(ISNUMBER(I69)),I69&lt;0,AND(J69&lt;&gt;"",NOT(ISNUMBER(J69))),J69&lt;0,J69&gt;1,COUNTIF(Listas!$A$4:$A$6,T69)&lt;&gt;1,NOT(ISNUMBER(N69)),N69&lt;0,N69&gt;1,NOT(ISNUMBER(P69)),P69&lt;0),"",H69*I69),""))</f>
        <v/>
      </c>
      <c r="L69" s="11" t="str">
        <f t="shared" si="1"/>
        <v/>
      </c>
      <c r="M69" s="11" t="str">
        <f t="shared" si="2"/>
        <v/>
      </c>
      <c r="N69" s="8" t="str">
        <f>IF(A69="","",IFERROR(VLOOKUP(C69,Vendedores!$A$5:$D$54,4,FALSE),""))</f>
        <v/>
      </c>
      <c r="O69" s="11" t="str">
        <f t="shared" si="3"/>
        <v/>
      </c>
      <c r="P69" s="11" t="str">
        <f>IF(A69="","",IFERROR(VLOOKUP(E69,Produtos!$A$5:$D$104,3,FALSE),""))</f>
        <v/>
      </c>
      <c r="Q69" s="11" t="str">
        <f t="shared" si="4"/>
        <v/>
      </c>
      <c r="R69" s="11" t="str">
        <f t="shared" si="5"/>
        <v/>
      </c>
      <c r="S69" s="8" t="str">
        <f t="shared" si="6"/>
        <v/>
      </c>
      <c r="T69" s="5"/>
      <c r="U69" s="10"/>
      <c r="V69" s="5"/>
      <c r="W69" s="8" t="str">
        <f t="shared" si="7"/>
        <v/>
      </c>
    </row>
    <row r="70" ht="15.75" customHeight="1">
      <c r="A70" s="5"/>
      <c r="B70" s="10"/>
      <c r="C70" s="5"/>
      <c r="D70" s="5"/>
      <c r="E70" s="5"/>
      <c r="F70" s="5"/>
      <c r="G70" s="5"/>
      <c r="H70" s="5"/>
      <c r="I70" s="6"/>
      <c r="J70" s="7"/>
      <c r="K70" s="11" t="str">
        <f>IF(A70="","",IFERROR(IF(OR(T70="Cancelado",NOT(ISNUMBER(B70)),B70&lt;=0,COUNTIF($A$5:$A$204,A70)&lt;&gt;1,COUNTIF(Vendedores!$A$5:$A$54,C70)&lt;&gt;1,COUNTIF(Produtos!$A$5:$A$104,E70)&lt;&gt;1,COUNTIFS(Produtos!$A$5:$A$104,E70,Produtos!$C$5:$C$104,"&lt;&gt;")&lt;&gt;1,COUNTIFS(Vendedores!$A$5:$A$54,C70,Vendedores!$D$5:$D$54,"&lt;&gt;")&lt;&gt;1,NOT(ISNUMBER(H70)),H70&lt;=0,NOT(ISNUMBER(I70)),I70&lt;0,AND(J70&lt;&gt;"",NOT(ISNUMBER(J70))),J70&lt;0,J70&gt;1,COUNTIF(Listas!$A$4:$A$6,T70)&lt;&gt;1,NOT(ISNUMBER(N70)),N70&lt;0,N70&gt;1,NOT(ISNUMBER(P70)),P70&lt;0),"",H70*I70),""))</f>
        <v/>
      </c>
      <c r="L70" s="11" t="str">
        <f t="shared" si="1"/>
        <v/>
      </c>
      <c r="M70" s="11" t="str">
        <f t="shared" si="2"/>
        <v/>
      </c>
      <c r="N70" s="8" t="str">
        <f>IF(A70="","",IFERROR(VLOOKUP(C70,Vendedores!$A$5:$D$54,4,FALSE),""))</f>
        <v/>
      </c>
      <c r="O70" s="11" t="str">
        <f t="shared" si="3"/>
        <v/>
      </c>
      <c r="P70" s="11" t="str">
        <f>IF(A70="","",IFERROR(VLOOKUP(E70,Produtos!$A$5:$D$104,3,FALSE),""))</f>
        <v/>
      </c>
      <c r="Q70" s="11" t="str">
        <f t="shared" si="4"/>
        <v/>
      </c>
      <c r="R70" s="11" t="str">
        <f t="shared" si="5"/>
        <v/>
      </c>
      <c r="S70" s="8" t="str">
        <f t="shared" si="6"/>
        <v/>
      </c>
      <c r="T70" s="5"/>
      <c r="U70" s="10"/>
      <c r="V70" s="5"/>
      <c r="W70" s="8" t="str">
        <f t="shared" si="7"/>
        <v/>
      </c>
    </row>
    <row r="71" ht="15.75" customHeight="1">
      <c r="A71" s="5"/>
      <c r="B71" s="10"/>
      <c r="C71" s="5"/>
      <c r="D71" s="5"/>
      <c r="E71" s="5"/>
      <c r="F71" s="5"/>
      <c r="G71" s="5"/>
      <c r="H71" s="5"/>
      <c r="I71" s="6"/>
      <c r="J71" s="7"/>
      <c r="K71" s="11" t="str">
        <f>IF(A71="","",IFERROR(IF(OR(T71="Cancelado",NOT(ISNUMBER(B71)),B71&lt;=0,COUNTIF($A$5:$A$204,A71)&lt;&gt;1,COUNTIF(Vendedores!$A$5:$A$54,C71)&lt;&gt;1,COUNTIF(Produtos!$A$5:$A$104,E71)&lt;&gt;1,COUNTIFS(Produtos!$A$5:$A$104,E71,Produtos!$C$5:$C$104,"&lt;&gt;")&lt;&gt;1,COUNTIFS(Vendedores!$A$5:$A$54,C71,Vendedores!$D$5:$D$54,"&lt;&gt;")&lt;&gt;1,NOT(ISNUMBER(H71)),H71&lt;=0,NOT(ISNUMBER(I71)),I71&lt;0,AND(J71&lt;&gt;"",NOT(ISNUMBER(J71))),J71&lt;0,J71&gt;1,COUNTIF(Listas!$A$4:$A$6,T71)&lt;&gt;1,NOT(ISNUMBER(N71)),N71&lt;0,N71&gt;1,NOT(ISNUMBER(P71)),P71&lt;0),"",H71*I71),""))</f>
        <v/>
      </c>
      <c r="L71" s="11" t="str">
        <f t="shared" si="1"/>
        <v/>
      </c>
      <c r="M71" s="11" t="str">
        <f t="shared" si="2"/>
        <v/>
      </c>
      <c r="N71" s="8" t="str">
        <f>IF(A71="","",IFERROR(VLOOKUP(C71,Vendedores!$A$5:$D$54,4,FALSE),""))</f>
        <v/>
      </c>
      <c r="O71" s="11" t="str">
        <f t="shared" si="3"/>
        <v/>
      </c>
      <c r="P71" s="11" t="str">
        <f>IF(A71="","",IFERROR(VLOOKUP(E71,Produtos!$A$5:$D$104,3,FALSE),""))</f>
        <v/>
      </c>
      <c r="Q71" s="11" t="str">
        <f t="shared" si="4"/>
        <v/>
      </c>
      <c r="R71" s="11" t="str">
        <f t="shared" si="5"/>
        <v/>
      </c>
      <c r="S71" s="8" t="str">
        <f t="shared" si="6"/>
        <v/>
      </c>
      <c r="T71" s="5"/>
      <c r="U71" s="10"/>
      <c r="V71" s="5"/>
      <c r="W71" s="8" t="str">
        <f t="shared" si="7"/>
        <v/>
      </c>
    </row>
    <row r="72" ht="15.75" customHeight="1">
      <c r="A72" s="5"/>
      <c r="B72" s="10"/>
      <c r="C72" s="5"/>
      <c r="D72" s="5"/>
      <c r="E72" s="5"/>
      <c r="F72" s="5"/>
      <c r="G72" s="5"/>
      <c r="H72" s="5"/>
      <c r="I72" s="6"/>
      <c r="J72" s="7"/>
      <c r="K72" s="11" t="str">
        <f>IF(A72="","",IFERROR(IF(OR(T72="Cancelado",NOT(ISNUMBER(B72)),B72&lt;=0,COUNTIF($A$5:$A$204,A72)&lt;&gt;1,COUNTIF(Vendedores!$A$5:$A$54,C72)&lt;&gt;1,COUNTIF(Produtos!$A$5:$A$104,E72)&lt;&gt;1,COUNTIFS(Produtos!$A$5:$A$104,E72,Produtos!$C$5:$C$104,"&lt;&gt;")&lt;&gt;1,COUNTIFS(Vendedores!$A$5:$A$54,C72,Vendedores!$D$5:$D$54,"&lt;&gt;")&lt;&gt;1,NOT(ISNUMBER(H72)),H72&lt;=0,NOT(ISNUMBER(I72)),I72&lt;0,AND(J72&lt;&gt;"",NOT(ISNUMBER(J72))),J72&lt;0,J72&gt;1,COUNTIF(Listas!$A$4:$A$6,T72)&lt;&gt;1,NOT(ISNUMBER(N72)),N72&lt;0,N72&gt;1,NOT(ISNUMBER(P72)),P72&lt;0),"",H72*I72),""))</f>
        <v/>
      </c>
      <c r="L72" s="11" t="str">
        <f t="shared" si="1"/>
        <v/>
      </c>
      <c r="M72" s="11" t="str">
        <f t="shared" si="2"/>
        <v/>
      </c>
      <c r="N72" s="8" t="str">
        <f>IF(A72="","",IFERROR(VLOOKUP(C72,Vendedores!$A$5:$D$54,4,FALSE),""))</f>
        <v/>
      </c>
      <c r="O72" s="11" t="str">
        <f t="shared" si="3"/>
        <v/>
      </c>
      <c r="P72" s="11" t="str">
        <f>IF(A72="","",IFERROR(VLOOKUP(E72,Produtos!$A$5:$D$104,3,FALSE),""))</f>
        <v/>
      </c>
      <c r="Q72" s="11" t="str">
        <f t="shared" si="4"/>
        <v/>
      </c>
      <c r="R72" s="11" t="str">
        <f t="shared" si="5"/>
        <v/>
      </c>
      <c r="S72" s="8" t="str">
        <f t="shared" si="6"/>
        <v/>
      </c>
      <c r="T72" s="5"/>
      <c r="U72" s="10"/>
      <c r="V72" s="5"/>
      <c r="W72" s="8" t="str">
        <f t="shared" si="7"/>
        <v/>
      </c>
    </row>
    <row r="73" ht="15.75" customHeight="1">
      <c r="A73" s="5"/>
      <c r="B73" s="10"/>
      <c r="C73" s="5"/>
      <c r="D73" s="5"/>
      <c r="E73" s="5"/>
      <c r="F73" s="5"/>
      <c r="G73" s="5"/>
      <c r="H73" s="5"/>
      <c r="I73" s="6"/>
      <c r="J73" s="7"/>
      <c r="K73" s="11" t="str">
        <f>IF(A73="","",IFERROR(IF(OR(T73="Cancelado",NOT(ISNUMBER(B73)),B73&lt;=0,COUNTIF($A$5:$A$204,A73)&lt;&gt;1,COUNTIF(Vendedores!$A$5:$A$54,C73)&lt;&gt;1,COUNTIF(Produtos!$A$5:$A$104,E73)&lt;&gt;1,COUNTIFS(Produtos!$A$5:$A$104,E73,Produtos!$C$5:$C$104,"&lt;&gt;")&lt;&gt;1,COUNTIFS(Vendedores!$A$5:$A$54,C73,Vendedores!$D$5:$D$54,"&lt;&gt;")&lt;&gt;1,NOT(ISNUMBER(H73)),H73&lt;=0,NOT(ISNUMBER(I73)),I73&lt;0,AND(J73&lt;&gt;"",NOT(ISNUMBER(J73))),J73&lt;0,J73&gt;1,COUNTIF(Listas!$A$4:$A$6,T73)&lt;&gt;1,NOT(ISNUMBER(N73)),N73&lt;0,N73&gt;1,NOT(ISNUMBER(P73)),P73&lt;0),"",H73*I73),""))</f>
        <v/>
      </c>
      <c r="L73" s="11" t="str">
        <f t="shared" si="1"/>
        <v/>
      </c>
      <c r="M73" s="11" t="str">
        <f t="shared" si="2"/>
        <v/>
      </c>
      <c r="N73" s="8" t="str">
        <f>IF(A73="","",IFERROR(VLOOKUP(C73,Vendedores!$A$5:$D$54,4,FALSE),""))</f>
        <v/>
      </c>
      <c r="O73" s="11" t="str">
        <f t="shared" si="3"/>
        <v/>
      </c>
      <c r="P73" s="11" t="str">
        <f>IF(A73="","",IFERROR(VLOOKUP(E73,Produtos!$A$5:$D$104,3,FALSE),""))</f>
        <v/>
      </c>
      <c r="Q73" s="11" t="str">
        <f t="shared" si="4"/>
        <v/>
      </c>
      <c r="R73" s="11" t="str">
        <f t="shared" si="5"/>
        <v/>
      </c>
      <c r="S73" s="8" t="str">
        <f t="shared" si="6"/>
        <v/>
      </c>
      <c r="T73" s="5"/>
      <c r="U73" s="10"/>
      <c r="V73" s="5"/>
      <c r="W73" s="8" t="str">
        <f t="shared" si="7"/>
        <v/>
      </c>
    </row>
    <row r="74" ht="15.75" customHeight="1">
      <c r="A74" s="5"/>
      <c r="B74" s="10"/>
      <c r="C74" s="5"/>
      <c r="D74" s="5"/>
      <c r="E74" s="5"/>
      <c r="F74" s="5"/>
      <c r="G74" s="5"/>
      <c r="H74" s="5"/>
      <c r="I74" s="6"/>
      <c r="J74" s="7"/>
      <c r="K74" s="11" t="str">
        <f>IF(A74="","",IFERROR(IF(OR(T74="Cancelado",NOT(ISNUMBER(B74)),B74&lt;=0,COUNTIF($A$5:$A$204,A74)&lt;&gt;1,COUNTIF(Vendedores!$A$5:$A$54,C74)&lt;&gt;1,COUNTIF(Produtos!$A$5:$A$104,E74)&lt;&gt;1,COUNTIFS(Produtos!$A$5:$A$104,E74,Produtos!$C$5:$C$104,"&lt;&gt;")&lt;&gt;1,COUNTIFS(Vendedores!$A$5:$A$54,C74,Vendedores!$D$5:$D$54,"&lt;&gt;")&lt;&gt;1,NOT(ISNUMBER(H74)),H74&lt;=0,NOT(ISNUMBER(I74)),I74&lt;0,AND(J74&lt;&gt;"",NOT(ISNUMBER(J74))),J74&lt;0,J74&gt;1,COUNTIF(Listas!$A$4:$A$6,T74)&lt;&gt;1,NOT(ISNUMBER(N74)),N74&lt;0,N74&gt;1,NOT(ISNUMBER(P74)),P74&lt;0),"",H74*I74),""))</f>
        <v/>
      </c>
      <c r="L74" s="11" t="str">
        <f t="shared" si="1"/>
        <v/>
      </c>
      <c r="M74" s="11" t="str">
        <f t="shared" si="2"/>
        <v/>
      </c>
      <c r="N74" s="8" t="str">
        <f>IF(A74="","",IFERROR(VLOOKUP(C74,Vendedores!$A$5:$D$54,4,FALSE),""))</f>
        <v/>
      </c>
      <c r="O74" s="11" t="str">
        <f t="shared" si="3"/>
        <v/>
      </c>
      <c r="P74" s="11" t="str">
        <f>IF(A74="","",IFERROR(VLOOKUP(E74,Produtos!$A$5:$D$104,3,FALSE),""))</f>
        <v/>
      </c>
      <c r="Q74" s="11" t="str">
        <f t="shared" si="4"/>
        <v/>
      </c>
      <c r="R74" s="11" t="str">
        <f t="shared" si="5"/>
        <v/>
      </c>
      <c r="S74" s="8" t="str">
        <f t="shared" si="6"/>
        <v/>
      </c>
      <c r="T74" s="5"/>
      <c r="U74" s="10"/>
      <c r="V74" s="5"/>
      <c r="W74" s="8" t="str">
        <f t="shared" si="7"/>
        <v/>
      </c>
    </row>
    <row r="75" ht="15.75" customHeight="1">
      <c r="A75" s="5"/>
      <c r="B75" s="10"/>
      <c r="C75" s="5"/>
      <c r="D75" s="5"/>
      <c r="E75" s="5"/>
      <c r="F75" s="5"/>
      <c r="G75" s="5"/>
      <c r="H75" s="5"/>
      <c r="I75" s="6"/>
      <c r="J75" s="7"/>
      <c r="K75" s="11" t="str">
        <f>IF(A75="","",IFERROR(IF(OR(T75="Cancelado",NOT(ISNUMBER(B75)),B75&lt;=0,COUNTIF($A$5:$A$204,A75)&lt;&gt;1,COUNTIF(Vendedores!$A$5:$A$54,C75)&lt;&gt;1,COUNTIF(Produtos!$A$5:$A$104,E75)&lt;&gt;1,COUNTIFS(Produtos!$A$5:$A$104,E75,Produtos!$C$5:$C$104,"&lt;&gt;")&lt;&gt;1,COUNTIFS(Vendedores!$A$5:$A$54,C75,Vendedores!$D$5:$D$54,"&lt;&gt;")&lt;&gt;1,NOT(ISNUMBER(H75)),H75&lt;=0,NOT(ISNUMBER(I75)),I75&lt;0,AND(J75&lt;&gt;"",NOT(ISNUMBER(J75))),J75&lt;0,J75&gt;1,COUNTIF(Listas!$A$4:$A$6,T75)&lt;&gt;1,NOT(ISNUMBER(N75)),N75&lt;0,N75&gt;1,NOT(ISNUMBER(P75)),P75&lt;0),"",H75*I75),""))</f>
        <v/>
      </c>
      <c r="L75" s="11" t="str">
        <f t="shared" si="1"/>
        <v/>
      </c>
      <c r="M75" s="11" t="str">
        <f t="shared" si="2"/>
        <v/>
      </c>
      <c r="N75" s="8" t="str">
        <f>IF(A75="","",IFERROR(VLOOKUP(C75,Vendedores!$A$5:$D$54,4,FALSE),""))</f>
        <v/>
      </c>
      <c r="O75" s="11" t="str">
        <f t="shared" si="3"/>
        <v/>
      </c>
      <c r="P75" s="11" t="str">
        <f>IF(A75="","",IFERROR(VLOOKUP(E75,Produtos!$A$5:$D$104,3,FALSE),""))</f>
        <v/>
      </c>
      <c r="Q75" s="11" t="str">
        <f t="shared" si="4"/>
        <v/>
      </c>
      <c r="R75" s="11" t="str">
        <f t="shared" si="5"/>
        <v/>
      </c>
      <c r="S75" s="8" t="str">
        <f t="shared" si="6"/>
        <v/>
      </c>
      <c r="T75" s="5"/>
      <c r="U75" s="10"/>
      <c r="V75" s="5"/>
      <c r="W75" s="8" t="str">
        <f t="shared" si="7"/>
        <v/>
      </c>
    </row>
    <row r="76" ht="15.75" customHeight="1">
      <c r="A76" s="5"/>
      <c r="B76" s="10"/>
      <c r="C76" s="5"/>
      <c r="D76" s="5"/>
      <c r="E76" s="5"/>
      <c r="F76" s="5"/>
      <c r="G76" s="5"/>
      <c r="H76" s="5"/>
      <c r="I76" s="6"/>
      <c r="J76" s="7"/>
      <c r="K76" s="11" t="str">
        <f>IF(A76="","",IFERROR(IF(OR(T76="Cancelado",NOT(ISNUMBER(B76)),B76&lt;=0,COUNTIF($A$5:$A$204,A76)&lt;&gt;1,COUNTIF(Vendedores!$A$5:$A$54,C76)&lt;&gt;1,COUNTIF(Produtos!$A$5:$A$104,E76)&lt;&gt;1,COUNTIFS(Produtos!$A$5:$A$104,E76,Produtos!$C$5:$C$104,"&lt;&gt;")&lt;&gt;1,COUNTIFS(Vendedores!$A$5:$A$54,C76,Vendedores!$D$5:$D$54,"&lt;&gt;")&lt;&gt;1,NOT(ISNUMBER(H76)),H76&lt;=0,NOT(ISNUMBER(I76)),I76&lt;0,AND(J76&lt;&gt;"",NOT(ISNUMBER(J76))),J76&lt;0,J76&gt;1,COUNTIF(Listas!$A$4:$A$6,T76)&lt;&gt;1,NOT(ISNUMBER(N76)),N76&lt;0,N76&gt;1,NOT(ISNUMBER(P76)),P76&lt;0),"",H76*I76),""))</f>
        <v/>
      </c>
      <c r="L76" s="11" t="str">
        <f t="shared" si="1"/>
        <v/>
      </c>
      <c r="M76" s="11" t="str">
        <f t="shared" si="2"/>
        <v/>
      </c>
      <c r="N76" s="8" t="str">
        <f>IF(A76="","",IFERROR(VLOOKUP(C76,Vendedores!$A$5:$D$54,4,FALSE),""))</f>
        <v/>
      </c>
      <c r="O76" s="11" t="str">
        <f t="shared" si="3"/>
        <v/>
      </c>
      <c r="P76" s="11" t="str">
        <f>IF(A76="","",IFERROR(VLOOKUP(E76,Produtos!$A$5:$D$104,3,FALSE),""))</f>
        <v/>
      </c>
      <c r="Q76" s="11" t="str">
        <f t="shared" si="4"/>
        <v/>
      </c>
      <c r="R76" s="11" t="str">
        <f t="shared" si="5"/>
        <v/>
      </c>
      <c r="S76" s="8" t="str">
        <f t="shared" si="6"/>
        <v/>
      </c>
      <c r="T76" s="5"/>
      <c r="U76" s="10"/>
      <c r="V76" s="5"/>
      <c r="W76" s="8" t="str">
        <f t="shared" si="7"/>
        <v/>
      </c>
    </row>
    <row r="77" ht="15.75" customHeight="1">
      <c r="A77" s="5"/>
      <c r="B77" s="10"/>
      <c r="C77" s="5"/>
      <c r="D77" s="5"/>
      <c r="E77" s="5"/>
      <c r="F77" s="5"/>
      <c r="G77" s="5"/>
      <c r="H77" s="5"/>
      <c r="I77" s="6"/>
      <c r="J77" s="7"/>
      <c r="K77" s="11" t="str">
        <f>IF(A77="","",IFERROR(IF(OR(T77="Cancelado",NOT(ISNUMBER(B77)),B77&lt;=0,COUNTIF($A$5:$A$204,A77)&lt;&gt;1,COUNTIF(Vendedores!$A$5:$A$54,C77)&lt;&gt;1,COUNTIF(Produtos!$A$5:$A$104,E77)&lt;&gt;1,COUNTIFS(Produtos!$A$5:$A$104,E77,Produtos!$C$5:$C$104,"&lt;&gt;")&lt;&gt;1,COUNTIFS(Vendedores!$A$5:$A$54,C77,Vendedores!$D$5:$D$54,"&lt;&gt;")&lt;&gt;1,NOT(ISNUMBER(H77)),H77&lt;=0,NOT(ISNUMBER(I77)),I77&lt;0,AND(J77&lt;&gt;"",NOT(ISNUMBER(J77))),J77&lt;0,J77&gt;1,COUNTIF(Listas!$A$4:$A$6,T77)&lt;&gt;1,NOT(ISNUMBER(N77)),N77&lt;0,N77&gt;1,NOT(ISNUMBER(P77)),P77&lt;0),"",H77*I77),""))</f>
        <v/>
      </c>
      <c r="L77" s="11" t="str">
        <f t="shared" si="1"/>
        <v/>
      </c>
      <c r="M77" s="11" t="str">
        <f t="shared" si="2"/>
        <v/>
      </c>
      <c r="N77" s="8" t="str">
        <f>IF(A77="","",IFERROR(VLOOKUP(C77,Vendedores!$A$5:$D$54,4,FALSE),""))</f>
        <v/>
      </c>
      <c r="O77" s="11" t="str">
        <f t="shared" si="3"/>
        <v/>
      </c>
      <c r="P77" s="11" t="str">
        <f>IF(A77="","",IFERROR(VLOOKUP(E77,Produtos!$A$5:$D$104,3,FALSE),""))</f>
        <v/>
      </c>
      <c r="Q77" s="11" t="str">
        <f t="shared" si="4"/>
        <v/>
      </c>
      <c r="R77" s="11" t="str">
        <f t="shared" si="5"/>
        <v/>
      </c>
      <c r="S77" s="8" t="str">
        <f t="shared" si="6"/>
        <v/>
      </c>
      <c r="T77" s="5"/>
      <c r="U77" s="10"/>
      <c r="V77" s="5"/>
      <c r="W77" s="8" t="str">
        <f t="shared" si="7"/>
        <v/>
      </c>
    </row>
    <row r="78" ht="15.75" customHeight="1">
      <c r="A78" s="5"/>
      <c r="B78" s="10"/>
      <c r="C78" s="5"/>
      <c r="D78" s="5"/>
      <c r="E78" s="5"/>
      <c r="F78" s="5"/>
      <c r="G78" s="5"/>
      <c r="H78" s="5"/>
      <c r="I78" s="6"/>
      <c r="J78" s="7"/>
      <c r="K78" s="11" t="str">
        <f>IF(A78="","",IFERROR(IF(OR(T78="Cancelado",NOT(ISNUMBER(B78)),B78&lt;=0,COUNTIF($A$5:$A$204,A78)&lt;&gt;1,COUNTIF(Vendedores!$A$5:$A$54,C78)&lt;&gt;1,COUNTIF(Produtos!$A$5:$A$104,E78)&lt;&gt;1,COUNTIFS(Produtos!$A$5:$A$104,E78,Produtos!$C$5:$C$104,"&lt;&gt;")&lt;&gt;1,COUNTIFS(Vendedores!$A$5:$A$54,C78,Vendedores!$D$5:$D$54,"&lt;&gt;")&lt;&gt;1,NOT(ISNUMBER(H78)),H78&lt;=0,NOT(ISNUMBER(I78)),I78&lt;0,AND(J78&lt;&gt;"",NOT(ISNUMBER(J78))),J78&lt;0,J78&gt;1,COUNTIF(Listas!$A$4:$A$6,T78)&lt;&gt;1,NOT(ISNUMBER(N78)),N78&lt;0,N78&gt;1,NOT(ISNUMBER(P78)),P78&lt;0),"",H78*I78),""))</f>
        <v/>
      </c>
      <c r="L78" s="11" t="str">
        <f t="shared" si="1"/>
        <v/>
      </c>
      <c r="M78" s="11" t="str">
        <f t="shared" si="2"/>
        <v/>
      </c>
      <c r="N78" s="8" t="str">
        <f>IF(A78="","",IFERROR(VLOOKUP(C78,Vendedores!$A$5:$D$54,4,FALSE),""))</f>
        <v/>
      </c>
      <c r="O78" s="11" t="str">
        <f t="shared" si="3"/>
        <v/>
      </c>
      <c r="P78" s="11" t="str">
        <f>IF(A78="","",IFERROR(VLOOKUP(E78,Produtos!$A$5:$D$104,3,FALSE),""))</f>
        <v/>
      </c>
      <c r="Q78" s="11" t="str">
        <f t="shared" si="4"/>
        <v/>
      </c>
      <c r="R78" s="11" t="str">
        <f t="shared" si="5"/>
        <v/>
      </c>
      <c r="S78" s="8" t="str">
        <f t="shared" si="6"/>
        <v/>
      </c>
      <c r="T78" s="5"/>
      <c r="U78" s="10"/>
      <c r="V78" s="5"/>
      <c r="W78" s="8" t="str">
        <f t="shared" si="7"/>
        <v/>
      </c>
    </row>
    <row r="79" ht="15.75" customHeight="1">
      <c r="A79" s="5"/>
      <c r="B79" s="10"/>
      <c r="C79" s="5"/>
      <c r="D79" s="5"/>
      <c r="E79" s="5"/>
      <c r="F79" s="5"/>
      <c r="G79" s="5"/>
      <c r="H79" s="5"/>
      <c r="I79" s="6"/>
      <c r="J79" s="7"/>
      <c r="K79" s="11" t="str">
        <f>IF(A79="","",IFERROR(IF(OR(T79="Cancelado",NOT(ISNUMBER(B79)),B79&lt;=0,COUNTIF($A$5:$A$204,A79)&lt;&gt;1,COUNTIF(Vendedores!$A$5:$A$54,C79)&lt;&gt;1,COUNTIF(Produtos!$A$5:$A$104,E79)&lt;&gt;1,COUNTIFS(Produtos!$A$5:$A$104,E79,Produtos!$C$5:$C$104,"&lt;&gt;")&lt;&gt;1,COUNTIFS(Vendedores!$A$5:$A$54,C79,Vendedores!$D$5:$D$54,"&lt;&gt;")&lt;&gt;1,NOT(ISNUMBER(H79)),H79&lt;=0,NOT(ISNUMBER(I79)),I79&lt;0,AND(J79&lt;&gt;"",NOT(ISNUMBER(J79))),J79&lt;0,J79&gt;1,COUNTIF(Listas!$A$4:$A$6,T79)&lt;&gt;1,NOT(ISNUMBER(N79)),N79&lt;0,N79&gt;1,NOT(ISNUMBER(P79)),P79&lt;0),"",H79*I79),""))</f>
        <v/>
      </c>
      <c r="L79" s="11" t="str">
        <f t="shared" si="1"/>
        <v/>
      </c>
      <c r="M79" s="11" t="str">
        <f t="shared" si="2"/>
        <v/>
      </c>
      <c r="N79" s="8" t="str">
        <f>IF(A79="","",IFERROR(VLOOKUP(C79,Vendedores!$A$5:$D$54,4,FALSE),""))</f>
        <v/>
      </c>
      <c r="O79" s="11" t="str">
        <f t="shared" si="3"/>
        <v/>
      </c>
      <c r="P79" s="11" t="str">
        <f>IF(A79="","",IFERROR(VLOOKUP(E79,Produtos!$A$5:$D$104,3,FALSE),""))</f>
        <v/>
      </c>
      <c r="Q79" s="11" t="str">
        <f t="shared" si="4"/>
        <v/>
      </c>
      <c r="R79" s="11" t="str">
        <f t="shared" si="5"/>
        <v/>
      </c>
      <c r="S79" s="8" t="str">
        <f t="shared" si="6"/>
        <v/>
      </c>
      <c r="T79" s="5"/>
      <c r="U79" s="10"/>
      <c r="V79" s="5"/>
      <c r="W79" s="8" t="str">
        <f t="shared" si="7"/>
        <v/>
      </c>
    </row>
    <row r="80" ht="15.75" customHeight="1">
      <c r="A80" s="5"/>
      <c r="B80" s="10"/>
      <c r="C80" s="5"/>
      <c r="D80" s="5"/>
      <c r="E80" s="5"/>
      <c r="F80" s="5"/>
      <c r="G80" s="5"/>
      <c r="H80" s="5"/>
      <c r="I80" s="6"/>
      <c r="J80" s="7"/>
      <c r="K80" s="11" t="str">
        <f>IF(A80="","",IFERROR(IF(OR(T80="Cancelado",NOT(ISNUMBER(B80)),B80&lt;=0,COUNTIF($A$5:$A$204,A80)&lt;&gt;1,COUNTIF(Vendedores!$A$5:$A$54,C80)&lt;&gt;1,COUNTIF(Produtos!$A$5:$A$104,E80)&lt;&gt;1,COUNTIFS(Produtos!$A$5:$A$104,E80,Produtos!$C$5:$C$104,"&lt;&gt;")&lt;&gt;1,COUNTIFS(Vendedores!$A$5:$A$54,C80,Vendedores!$D$5:$D$54,"&lt;&gt;")&lt;&gt;1,NOT(ISNUMBER(H80)),H80&lt;=0,NOT(ISNUMBER(I80)),I80&lt;0,AND(J80&lt;&gt;"",NOT(ISNUMBER(J80))),J80&lt;0,J80&gt;1,COUNTIF(Listas!$A$4:$A$6,T80)&lt;&gt;1,NOT(ISNUMBER(N80)),N80&lt;0,N80&gt;1,NOT(ISNUMBER(P80)),P80&lt;0),"",H80*I80),""))</f>
        <v/>
      </c>
      <c r="L80" s="11" t="str">
        <f t="shared" si="1"/>
        <v/>
      </c>
      <c r="M80" s="11" t="str">
        <f t="shared" si="2"/>
        <v/>
      </c>
      <c r="N80" s="8" t="str">
        <f>IF(A80="","",IFERROR(VLOOKUP(C80,Vendedores!$A$5:$D$54,4,FALSE),""))</f>
        <v/>
      </c>
      <c r="O80" s="11" t="str">
        <f t="shared" si="3"/>
        <v/>
      </c>
      <c r="P80" s="11" t="str">
        <f>IF(A80="","",IFERROR(VLOOKUP(E80,Produtos!$A$5:$D$104,3,FALSE),""))</f>
        <v/>
      </c>
      <c r="Q80" s="11" t="str">
        <f t="shared" si="4"/>
        <v/>
      </c>
      <c r="R80" s="11" t="str">
        <f t="shared" si="5"/>
        <v/>
      </c>
      <c r="S80" s="8" t="str">
        <f t="shared" si="6"/>
        <v/>
      </c>
      <c r="T80" s="5"/>
      <c r="U80" s="10"/>
      <c r="V80" s="5"/>
      <c r="W80" s="8" t="str">
        <f t="shared" si="7"/>
        <v/>
      </c>
    </row>
    <row r="81" ht="15.75" customHeight="1">
      <c r="A81" s="5"/>
      <c r="B81" s="10"/>
      <c r="C81" s="5"/>
      <c r="D81" s="5"/>
      <c r="E81" s="5"/>
      <c r="F81" s="5"/>
      <c r="G81" s="5"/>
      <c r="H81" s="5"/>
      <c r="I81" s="6"/>
      <c r="J81" s="7"/>
      <c r="K81" s="11" t="str">
        <f>IF(A81="","",IFERROR(IF(OR(T81="Cancelado",NOT(ISNUMBER(B81)),B81&lt;=0,COUNTIF($A$5:$A$204,A81)&lt;&gt;1,COUNTIF(Vendedores!$A$5:$A$54,C81)&lt;&gt;1,COUNTIF(Produtos!$A$5:$A$104,E81)&lt;&gt;1,COUNTIFS(Produtos!$A$5:$A$104,E81,Produtos!$C$5:$C$104,"&lt;&gt;")&lt;&gt;1,COUNTIFS(Vendedores!$A$5:$A$54,C81,Vendedores!$D$5:$D$54,"&lt;&gt;")&lt;&gt;1,NOT(ISNUMBER(H81)),H81&lt;=0,NOT(ISNUMBER(I81)),I81&lt;0,AND(J81&lt;&gt;"",NOT(ISNUMBER(J81))),J81&lt;0,J81&gt;1,COUNTIF(Listas!$A$4:$A$6,T81)&lt;&gt;1,NOT(ISNUMBER(N81)),N81&lt;0,N81&gt;1,NOT(ISNUMBER(P81)),P81&lt;0),"",H81*I81),""))</f>
        <v/>
      </c>
      <c r="L81" s="11" t="str">
        <f t="shared" si="1"/>
        <v/>
      </c>
      <c r="M81" s="11" t="str">
        <f t="shared" si="2"/>
        <v/>
      </c>
      <c r="N81" s="8" t="str">
        <f>IF(A81="","",IFERROR(VLOOKUP(C81,Vendedores!$A$5:$D$54,4,FALSE),""))</f>
        <v/>
      </c>
      <c r="O81" s="11" t="str">
        <f t="shared" si="3"/>
        <v/>
      </c>
      <c r="P81" s="11" t="str">
        <f>IF(A81="","",IFERROR(VLOOKUP(E81,Produtos!$A$5:$D$104,3,FALSE),""))</f>
        <v/>
      </c>
      <c r="Q81" s="11" t="str">
        <f t="shared" si="4"/>
        <v/>
      </c>
      <c r="R81" s="11" t="str">
        <f t="shared" si="5"/>
        <v/>
      </c>
      <c r="S81" s="8" t="str">
        <f t="shared" si="6"/>
        <v/>
      </c>
      <c r="T81" s="5"/>
      <c r="U81" s="10"/>
      <c r="V81" s="5"/>
      <c r="W81" s="8" t="str">
        <f t="shared" si="7"/>
        <v/>
      </c>
    </row>
    <row r="82" ht="15.75" customHeight="1">
      <c r="A82" s="5"/>
      <c r="B82" s="10"/>
      <c r="C82" s="5"/>
      <c r="D82" s="5"/>
      <c r="E82" s="5"/>
      <c r="F82" s="5"/>
      <c r="G82" s="5"/>
      <c r="H82" s="5"/>
      <c r="I82" s="6"/>
      <c r="J82" s="7"/>
      <c r="K82" s="11" t="str">
        <f>IF(A82="","",IFERROR(IF(OR(T82="Cancelado",NOT(ISNUMBER(B82)),B82&lt;=0,COUNTIF($A$5:$A$204,A82)&lt;&gt;1,COUNTIF(Vendedores!$A$5:$A$54,C82)&lt;&gt;1,COUNTIF(Produtos!$A$5:$A$104,E82)&lt;&gt;1,COUNTIFS(Produtos!$A$5:$A$104,E82,Produtos!$C$5:$C$104,"&lt;&gt;")&lt;&gt;1,COUNTIFS(Vendedores!$A$5:$A$54,C82,Vendedores!$D$5:$D$54,"&lt;&gt;")&lt;&gt;1,NOT(ISNUMBER(H82)),H82&lt;=0,NOT(ISNUMBER(I82)),I82&lt;0,AND(J82&lt;&gt;"",NOT(ISNUMBER(J82))),J82&lt;0,J82&gt;1,COUNTIF(Listas!$A$4:$A$6,T82)&lt;&gt;1,NOT(ISNUMBER(N82)),N82&lt;0,N82&gt;1,NOT(ISNUMBER(P82)),P82&lt;0),"",H82*I82),""))</f>
        <v/>
      </c>
      <c r="L82" s="11" t="str">
        <f t="shared" si="1"/>
        <v/>
      </c>
      <c r="M82" s="11" t="str">
        <f t="shared" si="2"/>
        <v/>
      </c>
      <c r="N82" s="8" t="str">
        <f>IF(A82="","",IFERROR(VLOOKUP(C82,Vendedores!$A$5:$D$54,4,FALSE),""))</f>
        <v/>
      </c>
      <c r="O82" s="11" t="str">
        <f t="shared" si="3"/>
        <v/>
      </c>
      <c r="P82" s="11" t="str">
        <f>IF(A82="","",IFERROR(VLOOKUP(E82,Produtos!$A$5:$D$104,3,FALSE),""))</f>
        <v/>
      </c>
      <c r="Q82" s="11" t="str">
        <f t="shared" si="4"/>
        <v/>
      </c>
      <c r="R82" s="11" t="str">
        <f t="shared" si="5"/>
        <v/>
      </c>
      <c r="S82" s="8" t="str">
        <f t="shared" si="6"/>
        <v/>
      </c>
      <c r="T82" s="5"/>
      <c r="U82" s="10"/>
      <c r="V82" s="5"/>
      <c r="W82" s="8" t="str">
        <f t="shared" si="7"/>
        <v/>
      </c>
    </row>
    <row r="83" ht="15.75" customHeight="1">
      <c r="A83" s="5"/>
      <c r="B83" s="10"/>
      <c r="C83" s="5"/>
      <c r="D83" s="5"/>
      <c r="E83" s="5"/>
      <c r="F83" s="5"/>
      <c r="G83" s="5"/>
      <c r="H83" s="5"/>
      <c r="I83" s="6"/>
      <c r="J83" s="7"/>
      <c r="K83" s="11" t="str">
        <f>IF(A83="","",IFERROR(IF(OR(T83="Cancelado",NOT(ISNUMBER(B83)),B83&lt;=0,COUNTIF($A$5:$A$204,A83)&lt;&gt;1,COUNTIF(Vendedores!$A$5:$A$54,C83)&lt;&gt;1,COUNTIF(Produtos!$A$5:$A$104,E83)&lt;&gt;1,COUNTIFS(Produtos!$A$5:$A$104,E83,Produtos!$C$5:$C$104,"&lt;&gt;")&lt;&gt;1,COUNTIFS(Vendedores!$A$5:$A$54,C83,Vendedores!$D$5:$D$54,"&lt;&gt;")&lt;&gt;1,NOT(ISNUMBER(H83)),H83&lt;=0,NOT(ISNUMBER(I83)),I83&lt;0,AND(J83&lt;&gt;"",NOT(ISNUMBER(J83))),J83&lt;0,J83&gt;1,COUNTIF(Listas!$A$4:$A$6,T83)&lt;&gt;1,NOT(ISNUMBER(N83)),N83&lt;0,N83&gt;1,NOT(ISNUMBER(P83)),P83&lt;0),"",H83*I83),""))</f>
        <v/>
      </c>
      <c r="L83" s="11" t="str">
        <f t="shared" si="1"/>
        <v/>
      </c>
      <c r="M83" s="11" t="str">
        <f t="shared" si="2"/>
        <v/>
      </c>
      <c r="N83" s="8" t="str">
        <f>IF(A83="","",IFERROR(VLOOKUP(C83,Vendedores!$A$5:$D$54,4,FALSE),""))</f>
        <v/>
      </c>
      <c r="O83" s="11" t="str">
        <f t="shared" si="3"/>
        <v/>
      </c>
      <c r="P83" s="11" t="str">
        <f>IF(A83="","",IFERROR(VLOOKUP(E83,Produtos!$A$5:$D$104,3,FALSE),""))</f>
        <v/>
      </c>
      <c r="Q83" s="11" t="str">
        <f t="shared" si="4"/>
        <v/>
      </c>
      <c r="R83" s="11" t="str">
        <f t="shared" si="5"/>
        <v/>
      </c>
      <c r="S83" s="8" t="str">
        <f t="shared" si="6"/>
        <v/>
      </c>
      <c r="T83" s="5"/>
      <c r="U83" s="10"/>
      <c r="V83" s="5"/>
      <c r="W83" s="8" t="str">
        <f t="shared" si="7"/>
        <v/>
      </c>
    </row>
    <row r="84" ht="15.75" customHeight="1">
      <c r="A84" s="5"/>
      <c r="B84" s="10"/>
      <c r="C84" s="5"/>
      <c r="D84" s="5"/>
      <c r="E84" s="5"/>
      <c r="F84" s="5"/>
      <c r="G84" s="5"/>
      <c r="H84" s="5"/>
      <c r="I84" s="6"/>
      <c r="J84" s="7"/>
      <c r="K84" s="11" t="str">
        <f>IF(A84="","",IFERROR(IF(OR(T84="Cancelado",NOT(ISNUMBER(B84)),B84&lt;=0,COUNTIF($A$5:$A$204,A84)&lt;&gt;1,COUNTIF(Vendedores!$A$5:$A$54,C84)&lt;&gt;1,COUNTIF(Produtos!$A$5:$A$104,E84)&lt;&gt;1,COUNTIFS(Produtos!$A$5:$A$104,E84,Produtos!$C$5:$C$104,"&lt;&gt;")&lt;&gt;1,COUNTIFS(Vendedores!$A$5:$A$54,C84,Vendedores!$D$5:$D$54,"&lt;&gt;")&lt;&gt;1,NOT(ISNUMBER(H84)),H84&lt;=0,NOT(ISNUMBER(I84)),I84&lt;0,AND(J84&lt;&gt;"",NOT(ISNUMBER(J84))),J84&lt;0,J84&gt;1,COUNTIF(Listas!$A$4:$A$6,T84)&lt;&gt;1,NOT(ISNUMBER(N84)),N84&lt;0,N84&gt;1,NOT(ISNUMBER(P84)),P84&lt;0),"",H84*I84),""))</f>
        <v/>
      </c>
      <c r="L84" s="11" t="str">
        <f t="shared" si="1"/>
        <v/>
      </c>
      <c r="M84" s="11" t="str">
        <f t="shared" si="2"/>
        <v/>
      </c>
      <c r="N84" s="8" t="str">
        <f>IF(A84="","",IFERROR(VLOOKUP(C84,Vendedores!$A$5:$D$54,4,FALSE),""))</f>
        <v/>
      </c>
      <c r="O84" s="11" t="str">
        <f t="shared" si="3"/>
        <v/>
      </c>
      <c r="P84" s="11" t="str">
        <f>IF(A84="","",IFERROR(VLOOKUP(E84,Produtos!$A$5:$D$104,3,FALSE),""))</f>
        <v/>
      </c>
      <c r="Q84" s="11" t="str">
        <f t="shared" si="4"/>
        <v/>
      </c>
      <c r="R84" s="11" t="str">
        <f t="shared" si="5"/>
        <v/>
      </c>
      <c r="S84" s="8" t="str">
        <f t="shared" si="6"/>
        <v/>
      </c>
      <c r="T84" s="5"/>
      <c r="U84" s="10"/>
      <c r="V84" s="5"/>
      <c r="W84" s="8" t="str">
        <f t="shared" si="7"/>
        <v/>
      </c>
    </row>
    <row r="85" ht="15.75" customHeight="1">
      <c r="A85" s="5"/>
      <c r="B85" s="10"/>
      <c r="C85" s="5"/>
      <c r="D85" s="5"/>
      <c r="E85" s="5"/>
      <c r="F85" s="5"/>
      <c r="G85" s="5"/>
      <c r="H85" s="5"/>
      <c r="I85" s="6"/>
      <c r="J85" s="7"/>
      <c r="K85" s="11" t="str">
        <f>IF(A85="","",IFERROR(IF(OR(T85="Cancelado",NOT(ISNUMBER(B85)),B85&lt;=0,COUNTIF($A$5:$A$204,A85)&lt;&gt;1,COUNTIF(Vendedores!$A$5:$A$54,C85)&lt;&gt;1,COUNTIF(Produtos!$A$5:$A$104,E85)&lt;&gt;1,COUNTIFS(Produtos!$A$5:$A$104,E85,Produtos!$C$5:$C$104,"&lt;&gt;")&lt;&gt;1,COUNTIFS(Vendedores!$A$5:$A$54,C85,Vendedores!$D$5:$D$54,"&lt;&gt;")&lt;&gt;1,NOT(ISNUMBER(H85)),H85&lt;=0,NOT(ISNUMBER(I85)),I85&lt;0,AND(J85&lt;&gt;"",NOT(ISNUMBER(J85))),J85&lt;0,J85&gt;1,COUNTIF(Listas!$A$4:$A$6,T85)&lt;&gt;1,NOT(ISNUMBER(N85)),N85&lt;0,N85&gt;1,NOT(ISNUMBER(P85)),P85&lt;0),"",H85*I85),""))</f>
        <v/>
      </c>
      <c r="L85" s="11" t="str">
        <f t="shared" si="1"/>
        <v/>
      </c>
      <c r="M85" s="11" t="str">
        <f t="shared" si="2"/>
        <v/>
      </c>
      <c r="N85" s="8" t="str">
        <f>IF(A85="","",IFERROR(VLOOKUP(C85,Vendedores!$A$5:$D$54,4,FALSE),""))</f>
        <v/>
      </c>
      <c r="O85" s="11" t="str">
        <f t="shared" si="3"/>
        <v/>
      </c>
      <c r="P85" s="11" t="str">
        <f>IF(A85="","",IFERROR(VLOOKUP(E85,Produtos!$A$5:$D$104,3,FALSE),""))</f>
        <v/>
      </c>
      <c r="Q85" s="11" t="str">
        <f t="shared" si="4"/>
        <v/>
      </c>
      <c r="R85" s="11" t="str">
        <f t="shared" si="5"/>
        <v/>
      </c>
      <c r="S85" s="8" t="str">
        <f t="shared" si="6"/>
        <v/>
      </c>
      <c r="T85" s="5"/>
      <c r="U85" s="10"/>
      <c r="V85" s="5"/>
      <c r="W85" s="8" t="str">
        <f t="shared" si="7"/>
        <v/>
      </c>
    </row>
    <row r="86" ht="15.75" customHeight="1">
      <c r="A86" s="5"/>
      <c r="B86" s="10"/>
      <c r="C86" s="5"/>
      <c r="D86" s="5"/>
      <c r="E86" s="5"/>
      <c r="F86" s="5"/>
      <c r="G86" s="5"/>
      <c r="H86" s="5"/>
      <c r="I86" s="6"/>
      <c r="J86" s="7"/>
      <c r="K86" s="11" t="str">
        <f>IF(A86="","",IFERROR(IF(OR(T86="Cancelado",NOT(ISNUMBER(B86)),B86&lt;=0,COUNTIF($A$5:$A$204,A86)&lt;&gt;1,COUNTIF(Vendedores!$A$5:$A$54,C86)&lt;&gt;1,COUNTIF(Produtos!$A$5:$A$104,E86)&lt;&gt;1,COUNTIFS(Produtos!$A$5:$A$104,E86,Produtos!$C$5:$C$104,"&lt;&gt;")&lt;&gt;1,COUNTIFS(Vendedores!$A$5:$A$54,C86,Vendedores!$D$5:$D$54,"&lt;&gt;")&lt;&gt;1,NOT(ISNUMBER(H86)),H86&lt;=0,NOT(ISNUMBER(I86)),I86&lt;0,AND(J86&lt;&gt;"",NOT(ISNUMBER(J86))),J86&lt;0,J86&gt;1,COUNTIF(Listas!$A$4:$A$6,T86)&lt;&gt;1,NOT(ISNUMBER(N86)),N86&lt;0,N86&gt;1,NOT(ISNUMBER(P86)),P86&lt;0),"",H86*I86),""))</f>
        <v/>
      </c>
      <c r="L86" s="11" t="str">
        <f t="shared" si="1"/>
        <v/>
      </c>
      <c r="M86" s="11" t="str">
        <f t="shared" si="2"/>
        <v/>
      </c>
      <c r="N86" s="8" t="str">
        <f>IF(A86="","",IFERROR(VLOOKUP(C86,Vendedores!$A$5:$D$54,4,FALSE),""))</f>
        <v/>
      </c>
      <c r="O86" s="11" t="str">
        <f t="shared" si="3"/>
        <v/>
      </c>
      <c r="P86" s="11" t="str">
        <f>IF(A86="","",IFERROR(VLOOKUP(E86,Produtos!$A$5:$D$104,3,FALSE),""))</f>
        <v/>
      </c>
      <c r="Q86" s="11" t="str">
        <f t="shared" si="4"/>
        <v/>
      </c>
      <c r="R86" s="11" t="str">
        <f t="shared" si="5"/>
        <v/>
      </c>
      <c r="S86" s="8" t="str">
        <f t="shared" si="6"/>
        <v/>
      </c>
      <c r="T86" s="5"/>
      <c r="U86" s="10"/>
      <c r="V86" s="5"/>
      <c r="W86" s="8" t="str">
        <f t="shared" si="7"/>
        <v/>
      </c>
    </row>
    <row r="87" ht="15.75" customHeight="1">
      <c r="A87" s="5"/>
      <c r="B87" s="10"/>
      <c r="C87" s="5"/>
      <c r="D87" s="5"/>
      <c r="E87" s="5"/>
      <c r="F87" s="5"/>
      <c r="G87" s="5"/>
      <c r="H87" s="5"/>
      <c r="I87" s="6"/>
      <c r="J87" s="7"/>
      <c r="K87" s="11" t="str">
        <f>IF(A87="","",IFERROR(IF(OR(T87="Cancelado",NOT(ISNUMBER(B87)),B87&lt;=0,COUNTIF($A$5:$A$204,A87)&lt;&gt;1,COUNTIF(Vendedores!$A$5:$A$54,C87)&lt;&gt;1,COUNTIF(Produtos!$A$5:$A$104,E87)&lt;&gt;1,COUNTIFS(Produtos!$A$5:$A$104,E87,Produtos!$C$5:$C$104,"&lt;&gt;")&lt;&gt;1,COUNTIFS(Vendedores!$A$5:$A$54,C87,Vendedores!$D$5:$D$54,"&lt;&gt;")&lt;&gt;1,NOT(ISNUMBER(H87)),H87&lt;=0,NOT(ISNUMBER(I87)),I87&lt;0,AND(J87&lt;&gt;"",NOT(ISNUMBER(J87))),J87&lt;0,J87&gt;1,COUNTIF(Listas!$A$4:$A$6,T87)&lt;&gt;1,NOT(ISNUMBER(N87)),N87&lt;0,N87&gt;1,NOT(ISNUMBER(P87)),P87&lt;0),"",H87*I87),""))</f>
        <v/>
      </c>
      <c r="L87" s="11" t="str">
        <f t="shared" si="1"/>
        <v/>
      </c>
      <c r="M87" s="11" t="str">
        <f t="shared" si="2"/>
        <v/>
      </c>
      <c r="N87" s="8" t="str">
        <f>IF(A87="","",IFERROR(VLOOKUP(C87,Vendedores!$A$5:$D$54,4,FALSE),""))</f>
        <v/>
      </c>
      <c r="O87" s="11" t="str">
        <f t="shared" si="3"/>
        <v/>
      </c>
      <c r="P87" s="11" t="str">
        <f>IF(A87="","",IFERROR(VLOOKUP(E87,Produtos!$A$5:$D$104,3,FALSE),""))</f>
        <v/>
      </c>
      <c r="Q87" s="11" t="str">
        <f t="shared" si="4"/>
        <v/>
      </c>
      <c r="R87" s="11" t="str">
        <f t="shared" si="5"/>
        <v/>
      </c>
      <c r="S87" s="8" t="str">
        <f t="shared" si="6"/>
        <v/>
      </c>
      <c r="T87" s="5"/>
      <c r="U87" s="10"/>
      <c r="V87" s="5"/>
      <c r="W87" s="8" t="str">
        <f t="shared" si="7"/>
        <v/>
      </c>
    </row>
    <row r="88" ht="15.75" customHeight="1">
      <c r="A88" s="5"/>
      <c r="B88" s="10"/>
      <c r="C88" s="5"/>
      <c r="D88" s="5"/>
      <c r="E88" s="5"/>
      <c r="F88" s="5"/>
      <c r="G88" s="5"/>
      <c r="H88" s="5"/>
      <c r="I88" s="6"/>
      <c r="J88" s="7"/>
      <c r="K88" s="11" t="str">
        <f>IF(A88="","",IFERROR(IF(OR(T88="Cancelado",NOT(ISNUMBER(B88)),B88&lt;=0,COUNTIF($A$5:$A$204,A88)&lt;&gt;1,COUNTIF(Vendedores!$A$5:$A$54,C88)&lt;&gt;1,COUNTIF(Produtos!$A$5:$A$104,E88)&lt;&gt;1,COUNTIFS(Produtos!$A$5:$A$104,E88,Produtos!$C$5:$C$104,"&lt;&gt;")&lt;&gt;1,COUNTIFS(Vendedores!$A$5:$A$54,C88,Vendedores!$D$5:$D$54,"&lt;&gt;")&lt;&gt;1,NOT(ISNUMBER(H88)),H88&lt;=0,NOT(ISNUMBER(I88)),I88&lt;0,AND(J88&lt;&gt;"",NOT(ISNUMBER(J88))),J88&lt;0,J88&gt;1,COUNTIF(Listas!$A$4:$A$6,T88)&lt;&gt;1,NOT(ISNUMBER(N88)),N88&lt;0,N88&gt;1,NOT(ISNUMBER(P88)),P88&lt;0),"",H88*I88),""))</f>
        <v/>
      </c>
      <c r="L88" s="11" t="str">
        <f t="shared" si="1"/>
        <v/>
      </c>
      <c r="M88" s="11" t="str">
        <f t="shared" si="2"/>
        <v/>
      </c>
      <c r="N88" s="8" t="str">
        <f>IF(A88="","",IFERROR(VLOOKUP(C88,Vendedores!$A$5:$D$54,4,FALSE),""))</f>
        <v/>
      </c>
      <c r="O88" s="11" t="str">
        <f t="shared" si="3"/>
        <v/>
      </c>
      <c r="P88" s="11" t="str">
        <f>IF(A88="","",IFERROR(VLOOKUP(E88,Produtos!$A$5:$D$104,3,FALSE),""))</f>
        <v/>
      </c>
      <c r="Q88" s="11" t="str">
        <f t="shared" si="4"/>
        <v/>
      </c>
      <c r="R88" s="11" t="str">
        <f t="shared" si="5"/>
        <v/>
      </c>
      <c r="S88" s="8" t="str">
        <f t="shared" si="6"/>
        <v/>
      </c>
      <c r="T88" s="5"/>
      <c r="U88" s="10"/>
      <c r="V88" s="5"/>
      <c r="W88" s="8" t="str">
        <f t="shared" si="7"/>
        <v/>
      </c>
    </row>
    <row r="89" ht="15.75" customHeight="1">
      <c r="A89" s="5"/>
      <c r="B89" s="10"/>
      <c r="C89" s="5"/>
      <c r="D89" s="5"/>
      <c r="E89" s="5"/>
      <c r="F89" s="5"/>
      <c r="G89" s="5"/>
      <c r="H89" s="5"/>
      <c r="I89" s="6"/>
      <c r="J89" s="7"/>
      <c r="K89" s="11" t="str">
        <f>IF(A89="","",IFERROR(IF(OR(T89="Cancelado",NOT(ISNUMBER(B89)),B89&lt;=0,COUNTIF($A$5:$A$204,A89)&lt;&gt;1,COUNTIF(Vendedores!$A$5:$A$54,C89)&lt;&gt;1,COUNTIF(Produtos!$A$5:$A$104,E89)&lt;&gt;1,COUNTIFS(Produtos!$A$5:$A$104,E89,Produtos!$C$5:$C$104,"&lt;&gt;")&lt;&gt;1,COUNTIFS(Vendedores!$A$5:$A$54,C89,Vendedores!$D$5:$D$54,"&lt;&gt;")&lt;&gt;1,NOT(ISNUMBER(H89)),H89&lt;=0,NOT(ISNUMBER(I89)),I89&lt;0,AND(J89&lt;&gt;"",NOT(ISNUMBER(J89))),J89&lt;0,J89&gt;1,COUNTIF(Listas!$A$4:$A$6,T89)&lt;&gt;1,NOT(ISNUMBER(N89)),N89&lt;0,N89&gt;1,NOT(ISNUMBER(P89)),P89&lt;0),"",H89*I89),""))</f>
        <v/>
      </c>
      <c r="L89" s="11" t="str">
        <f t="shared" si="1"/>
        <v/>
      </c>
      <c r="M89" s="11" t="str">
        <f t="shared" si="2"/>
        <v/>
      </c>
      <c r="N89" s="8" t="str">
        <f>IF(A89="","",IFERROR(VLOOKUP(C89,Vendedores!$A$5:$D$54,4,FALSE),""))</f>
        <v/>
      </c>
      <c r="O89" s="11" t="str">
        <f t="shared" si="3"/>
        <v/>
      </c>
      <c r="P89" s="11" t="str">
        <f>IF(A89="","",IFERROR(VLOOKUP(E89,Produtos!$A$5:$D$104,3,FALSE),""))</f>
        <v/>
      </c>
      <c r="Q89" s="11" t="str">
        <f t="shared" si="4"/>
        <v/>
      </c>
      <c r="R89" s="11" t="str">
        <f t="shared" si="5"/>
        <v/>
      </c>
      <c r="S89" s="8" t="str">
        <f t="shared" si="6"/>
        <v/>
      </c>
      <c r="T89" s="5"/>
      <c r="U89" s="10"/>
      <c r="V89" s="5"/>
      <c r="W89" s="8" t="str">
        <f t="shared" si="7"/>
        <v/>
      </c>
    </row>
    <row r="90" ht="15.75" customHeight="1">
      <c r="A90" s="5"/>
      <c r="B90" s="10"/>
      <c r="C90" s="5"/>
      <c r="D90" s="5"/>
      <c r="E90" s="5"/>
      <c r="F90" s="5"/>
      <c r="G90" s="5"/>
      <c r="H90" s="5"/>
      <c r="I90" s="6"/>
      <c r="J90" s="7"/>
      <c r="K90" s="11" t="str">
        <f>IF(A90="","",IFERROR(IF(OR(T90="Cancelado",NOT(ISNUMBER(B90)),B90&lt;=0,COUNTIF($A$5:$A$204,A90)&lt;&gt;1,COUNTIF(Vendedores!$A$5:$A$54,C90)&lt;&gt;1,COUNTIF(Produtos!$A$5:$A$104,E90)&lt;&gt;1,COUNTIFS(Produtos!$A$5:$A$104,E90,Produtos!$C$5:$C$104,"&lt;&gt;")&lt;&gt;1,COUNTIFS(Vendedores!$A$5:$A$54,C90,Vendedores!$D$5:$D$54,"&lt;&gt;")&lt;&gt;1,NOT(ISNUMBER(H90)),H90&lt;=0,NOT(ISNUMBER(I90)),I90&lt;0,AND(J90&lt;&gt;"",NOT(ISNUMBER(J90))),J90&lt;0,J90&gt;1,COUNTIF(Listas!$A$4:$A$6,T90)&lt;&gt;1,NOT(ISNUMBER(N90)),N90&lt;0,N90&gt;1,NOT(ISNUMBER(P90)),P90&lt;0),"",H90*I90),""))</f>
        <v/>
      </c>
      <c r="L90" s="11" t="str">
        <f t="shared" si="1"/>
        <v/>
      </c>
      <c r="M90" s="11" t="str">
        <f t="shared" si="2"/>
        <v/>
      </c>
      <c r="N90" s="8" t="str">
        <f>IF(A90="","",IFERROR(VLOOKUP(C90,Vendedores!$A$5:$D$54,4,FALSE),""))</f>
        <v/>
      </c>
      <c r="O90" s="11" t="str">
        <f t="shared" si="3"/>
        <v/>
      </c>
      <c r="P90" s="11" t="str">
        <f>IF(A90="","",IFERROR(VLOOKUP(E90,Produtos!$A$5:$D$104,3,FALSE),""))</f>
        <v/>
      </c>
      <c r="Q90" s="11" t="str">
        <f t="shared" si="4"/>
        <v/>
      </c>
      <c r="R90" s="11" t="str">
        <f t="shared" si="5"/>
        <v/>
      </c>
      <c r="S90" s="8" t="str">
        <f t="shared" si="6"/>
        <v/>
      </c>
      <c r="T90" s="5"/>
      <c r="U90" s="10"/>
      <c r="V90" s="5"/>
      <c r="W90" s="8" t="str">
        <f t="shared" si="7"/>
        <v/>
      </c>
    </row>
    <row r="91" ht="15.75" customHeight="1">
      <c r="A91" s="5"/>
      <c r="B91" s="10"/>
      <c r="C91" s="5"/>
      <c r="D91" s="5"/>
      <c r="E91" s="5"/>
      <c r="F91" s="5"/>
      <c r="G91" s="5"/>
      <c r="H91" s="5"/>
      <c r="I91" s="6"/>
      <c r="J91" s="7"/>
      <c r="K91" s="11" t="str">
        <f>IF(A91="","",IFERROR(IF(OR(T91="Cancelado",NOT(ISNUMBER(B91)),B91&lt;=0,COUNTIF($A$5:$A$204,A91)&lt;&gt;1,COUNTIF(Vendedores!$A$5:$A$54,C91)&lt;&gt;1,COUNTIF(Produtos!$A$5:$A$104,E91)&lt;&gt;1,COUNTIFS(Produtos!$A$5:$A$104,E91,Produtos!$C$5:$C$104,"&lt;&gt;")&lt;&gt;1,COUNTIFS(Vendedores!$A$5:$A$54,C91,Vendedores!$D$5:$D$54,"&lt;&gt;")&lt;&gt;1,NOT(ISNUMBER(H91)),H91&lt;=0,NOT(ISNUMBER(I91)),I91&lt;0,AND(J91&lt;&gt;"",NOT(ISNUMBER(J91))),J91&lt;0,J91&gt;1,COUNTIF(Listas!$A$4:$A$6,T91)&lt;&gt;1,NOT(ISNUMBER(N91)),N91&lt;0,N91&gt;1,NOT(ISNUMBER(P91)),P91&lt;0),"",H91*I91),""))</f>
        <v/>
      </c>
      <c r="L91" s="11" t="str">
        <f t="shared" si="1"/>
        <v/>
      </c>
      <c r="M91" s="11" t="str">
        <f t="shared" si="2"/>
        <v/>
      </c>
      <c r="N91" s="8" t="str">
        <f>IF(A91="","",IFERROR(VLOOKUP(C91,Vendedores!$A$5:$D$54,4,FALSE),""))</f>
        <v/>
      </c>
      <c r="O91" s="11" t="str">
        <f t="shared" si="3"/>
        <v/>
      </c>
      <c r="P91" s="11" t="str">
        <f>IF(A91="","",IFERROR(VLOOKUP(E91,Produtos!$A$5:$D$104,3,FALSE),""))</f>
        <v/>
      </c>
      <c r="Q91" s="11" t="str">
        <f t="shared" si="4"/>
        <v/>
      </c>
      <c r="R91" s="11" t="str">
        <f t="shared" si="5"/>
        <v/>
      </c>
      <c r="S91" s="8" t="str">
        <f t="shared" si="6"/>
        <v/>
      </c>
      <c r="T91" s="5"/>
      <c r="U91" s="10"/>
      <c r="V91" s="5"/>
      <c r="W91" s="8" t="str">
        <f t="shared" si="7"/>
        <v/>
      </c>
    </row>
    <row r="92" ht="15.75" customHeight="1">
      <c r="A92" s="5"/>
      <c r="B92" s="10"/>
      <c r="C92" s="5"/>
      <c r="D92" s="5"/>
      <c r="E92" s="5"/>
      <c r="F92" s="5"/>
      <c r="G92" s="5"/>
      <c r="H92" s="5"/>
      <c r="I92" s="6"/>
      <c r="J92" s="7"/>
      <c r="K92" s="11" t="str">
        <f>IF(A92="","",IFERROR(IF(OR(T92="Cancelado",NOT(ISNUMBER(B92)),B92&lt;=0,COUNTIF($A$5:$A$204,A92)&lt;&gt;1,COUNTIF(Vendedores!$A$5:$A$54,C92)&lt;&gt;1,COUNTIF(Produtos!$A$5:$A$104,E92)&lt;&gt;1,COUNTIFS(Produtos!$A$5:$A$104,E92,Produtos!$C$5:$C$104,"&lt;&gt;")&lt;&gt;1,COUNTIFS(Vendedores!$A$5:$A$54,C92,Vendedores!$D$5:$D$54,"&lt;&gt;")&lt;&gt;1,NOT(ISNUMBER(H92)),H92&lt;=0,NOT(ISNUMBER(I92)),I92&lt;0,AND(J92&lt;&gt;"",NOT(ISNUMBER(J92))),J92&lt;0,J92&gt;1,COUNTIF(Listas!$A$4:$A$6,T92)&lt;&gt;1,NOT(ISNUMBER(N92)),N92&lt;0,N92&gt;1,NOT(ISNUMBER(P92)),P92&lt;0),"",H92*I92),""))</f>
        <v/>
      </c>
      <c r="L92" s="11" t="str">
        <f t="shared" si="1"/>
        <v/>
      </c>
      <c r="M92" s="11" t="str">
        <f t="shared" si="2"/>
        <v/>
      </c>
      <c r="N92" s="8" t="str">
        <f>IF(A92="","",IFERROR(VLOOKUP(C92,Vendedores!$A$5:$D$54,4,FALSE),""))</f>
        <v/>
      </c>
      <c r="O92" s="11" t="str">
        <f t="shared" si="3"/>
        <v/>
      </c>
      <c r="P92" s="11" t="str">
        <f>IF(A92="","",IFERROR(VLOOKUP(E92,Produtos!$A$5:$D$104,3,FALSE),""))</f>
        <v/>
      </c>
      <c r="Q92" s="11" t="str">
        <f t="shared" si="4"/>
        <v/>
      </c>
      <c r="R92" s="11" t="str">
        <f t="shared" si="5"/>
        <v/>
      </c>
      <c r="S92" s="8" t="str">
        <f t="shared" si="6"/>
        <v/>
      </c>
      <c r="T92" s="5"/>
      <c r="U92" s="10"/>
      <c r="V92" s="5"/>
      <c r="W92" s="8" t="str">
        <f t="shared" si="7"/>
        <v/>
      </c>
    </row>
    <row r="93" ht="15.75" customHeight="1">
      <c r="A93" s="5"/>
      <c r="B93" s="10"/>
      <c r="C93" s="5"/>
      <c r="D93" s="5"/>
      <c r="E93" s="5"/>
      <c r="F93" s="5"/>
      <c r="G93" s="5"/>
      <c r="H93" s="5"/>
      <c r="I93" s="6"/>
      <c r="J93" s="7"/>
      <c r="K93" s="11" t="str">
        <f>IF(A93="","",IFERROR(IF(OR(T93="Cancelado",NOT(ISNUMBER(B93)),B93&lt;=0,COUNTIF($A$5:$A$204,A93)&lt;&gt;1,COUNTIF(Vendedores!$A$5:$A$54,C93)&lt;&gt;1,COUNTIF(Produtos!$A$5:$A$104,E93)&lt;&gt;1,COUNTIFS(Produtos!$A$5:$A$104,E93,Produtos!$C$5:$C$104,"&lt;&gt;")&lt;&gt;1,COUNTIFS(Vendedores!$A$5:$A$54,C93,Vendedores!$D$5:$D$54,"&lt;&gt;")&lt;&gt;1,NOT(ISNUMBER(H93)),H93&lt;=0,NOT(ISNUMBER(I93)),I93&lt;0,AND(J93&lt;&gt;"",NOT(ISNUMBER(J93))),J93&lt;0,J93&gt;1,COUNTIF(Listas!$A$4:$A$6,T93)&lt;&gt;1,NOT(ISNUMBER(N93)),N93&lt;0,N93&gt;1,NOT(ISNUMBER(P93)),P93&lt;0),"",H93*I93),""))</f>
        <v/>
      </c>
      <c r="L93" s="11" t="str">
        <f t="shared" si="1"/>
        <v/>
      </c>
      <c r="M93" s="11" t="str">
        <f t="shared" si="2"/>
        <v/>
      </c>
      <c r="N93" s="8" t="str">
        <f>IF(A93="","",IFERROR(VLOOKUP(C93,Vendedores!$A$5:$D$54,4,FALSE),""))</f>
        <v/>
      </c>
      <c r="O93" s="11" t="str">
        <f t="shared" si="3"/>
        <v/>
      </c>
      <c r="P93" s="11" t="str">
        <f>IF(A93="","",IFERROR(VLOOKUP(E93,Produtos!$A$5:$D$104,3,FALSE),""))</f>
        <v/>
      </c>
      <c r="Q93" s="11" t="str">
        <f t="shared" si="4"/>
        <v/>
      </c>
      <c r="R93" s="11" t="str">
        <f t="shared" si="5"/>
        <v/>
      </c>
      <c r="S93" s="8" t="str">
        <f t="shared" si="6"/>
        <v/>
      </c>
      <c r="T93" s="5"/>
      <c r="U93" s="10"/>
      <c r="V93" s="5"/>
      <c r="W93" s="8" t="str">
        <f t="shared" si="7"/>
        <v/>
      </c>
    </row>
    <row r="94" ht="15.75" customHeight="1">
      <c r="A94" s="5"/>
      <c r="B94" s="10"/>
      <c r="C94" s="5"/>
      <c r="D94" s="5"/>
      <c r="E94" s="5"/>
      <c r="F94" s="5"/>
      <c r="G94" s="5"/>
      <c r="H94" s="5"/>
      <c r="I94" s="6"/>
      <c r="J94" s="7"/>
      <c r="K94" s="11" t="str">
        <f>IF(A94="","",IFERROR(IF(OR(T94="Cancelado",NOT(ISNUMBER(B94)),B94&lt;=0,COUNTIF($A$5:$A$204,A94)&lt;&gt;1,COUNTIF(Vendedores!$A$5:$A$54,C94)&lt;&gt;1,COUNTIF(Produtos!$A$5:$A$104,E94)&lt;&gt;1,COUNTIFS(Produtos!$A$5:$A$104,E94,Produtos!$C$5:$C$104,"&lt;&gt;")&lt;&gt;1,COUNTIFS(Vendedores!$A$5:$A$54,C94,Vendedores!$D$5:$D$54,"&lt;&gt;")&lt;&gt;1,NOT(ISNUMBER(H94)),H94&lt;=0,NOT(ISNUMBER(I94)),I94&lt;0,AND(J94&lt;&gt;"",NOT(ISNUMBER(J94))),J94&lt;0,J94&gt;1,COUNTIF(Listas!$A$4:$A$6,T94)&lt;&gt;1,NOT(ISNUMBER(N94)),N94&lt;0,N94&gt;1,NOT(ISNUMBER(P94)),P94&lt;0),"",H94*I94),""))</f>
        <v/>
      </c>
      <c r="L94" s="11" t="str">
        <f t="shared" si="1"/>
        <v/>
      </c>
      <c r="M94" s="11" t="str">
        <f t="shared" si="2"/>
        <v/>
      </c>
      <c r="N94" s="8" t="str">
        <f>IF(A94="","",IFERROR(VLOOKUP(C94,Vendedores!$A$5:$D$54,4,FALSE),""))</f>
        <v/>
      </c>
      <c r="O94" s="11" t="str">
        <f t="shared" si="3"/>
        <v/>
      </c>
      <c r="P94" s="11" t="str">
        <f>IF(A94="","",IFERROR(VLOOKUP(E94,Produtos!$A$5:$D$104,3,FALSE),""))</f>
        <v/>
      </c>
      <c r="Q94" s="11" t="str">
        <f t="shared" si="4"/>
        <v/>
      </c>
      <c r="R94" s="11" t="str">
        <f t="shared" si="5"/>
        <v/>
      </c>
      <c r="S94" s="8" t="str">
        <f t="shared" si="6"/>
        <v/>
      </c>
      <c r="T94" s="5"/>
      <c r="U94" s="10"/>
      <c r="V94" s="5"/>
      <c r="W94" s="8" t="str">
        <f t="shared" si="7"/>
        <v/>
      </c>
    </row>
    <row r="95" ht="15.75" customHeight="1">
      <c r="A95" s="5"/>
      <c r="B95" s="10"/>
      <c r="C95" s="5"/>
      <c r="D95" s="5"/>
      <c r="E95" s="5"/>
      <c r="F95" s="5"/>
      <c r="G95" s="5"/>
      <c r="H95" s="5"/>
      <c r="I95" s="6"/>
      <c r="J95" s="7"/>
      <c r="K95" s="11" t="str">
        <f>IF(A95="","",IFERROR(IF(OR(T95="Cancelado",NOT(ISNUMBER(B95)),B95&lt;=0,COUNTIF($A$5:$A$204,A95)&lt;&gt;1,COUNTIF(Vendedores!$A$5:$A$54,C95)&lt;&gt;1,COUNTIF(Produtos!$A$5:$A$104,E95)&lt;&gt;1,COUNTIFS(Produtos!$A$5:$A$104,E95,Produtos!$C$5:$C$104,"&lt;&gt;")&lt;&gt;1,COUNTIFS(Vendedores!$A$5:$A$54,C95,Vendedores!$D$5:$D$54,"&lt;&gt;")&lt;&gt;1,NOT(ISNUMBER(H95)),H95&lt;=0,NOT(ISNUMBER(I95)),I95&lt;0,AND(J95&lt;&gt;"",NOT(ISNUMBER(J95))),J95&lt;0,J95&gt;1,COUNTIF(Listas!$A$4:$A$6,T95)&lt;&gt;1,NOT(ISNUMBER(N95)),N95&lt;0,N95&gt;1,NOT(ISNUMBER(P95)),P95&lt;0),"",H95*I95),""))</f>
        <v/>
      </c>
      <c r="L95" s="11" t="str">
        <f t="shared" si="1"/>
        <v/>
      </c>
      <c r="M95" s="11" t="str">
        <f t="shared" si="2"/>
        <v/>
      </c>
      <c r="N95" s="8" t="str">
        <f>IF(A95="","",IFERROR(VLOOKUP(C95,Vendedores!$A$5:$D$54,4,FALSE),""))</f>
        <v/>
      </c>
      <c r="O95" s="11" t="str">
        <f t="shared" si="3"/>
        <v/>
      </c>
      <c r="P95" s="11" t="str">
        <f>IF(A95="","",IFERROR(VLOOKUP(E95,Produtos!$A$5:$D$104,3,FALSE),""))</f>
        <v/>
      </c>
      <c r="Q95" s="11" t="str">
        <f t="shared" si="4"/>
        <v/>
      </c>
      <c r="R95" s="11" t="str">
        <f t="shared" si="5"/>
        <v/>
      </c>
      <c r="S95" s="8" t="str">
        <f t="shared" si="6"/>
        <v/>
      </c>
      <c r="T95" s="5"/>
      <c r="U95" s="10"/>
      <c r="V95" s="5"/>
      <c r="W95" s="8" t="str">
        <f t="shared" si="7"/>
        <v/>
      </c>
    </row>
    <row r="96" ht="15.75" customHeight="1">
      <c r="A96" s="5"/>
      <c r="B96" s="10"/>
      <c r="C96" s="5"/>
      <c r="D96" s="5"/>
      <c r="E96" s="5"/>
      <c r="F96" s="5"/>
      <c r="G96" s="5"/>
      <c r="H96" s="5"/>
      <c r="I96" s="6"/>
      <c r="J96" s="7"/>
      <c r="K96" s="11" t="str">
        <f>IF(A96="","",IFERROR(IF(OR(T96="Cancelado",NOT(ISNUMBER(B96)),B96&lt;=0,COUNTIF($A$5:$A$204,A96)&lt;&gt;1,COUNTIF(Vendedores!$A$5:$A$54,C96)&lt;&gt;1,COUNTIF(Produtos!$A$5:$A$104,E96)&lt;&gt;1,COUNTIFS(Produtos!$A$5:$A$104,E96,Produtos!$C$5:$C$104,"&lt;&gt;")&lt;&gt;1,COUNTIFS(Vendedores!$A$5:$A$54,C96,Vendedores!$D$5:$D$54,"&lt;&gt;")&lt;&gt;1,NOT(ISNUMBER(H96)),H96&lt;=0,NOT(ISNUMBER(I96)),I96&lt;0,AND(J96&lt;&gt;"",NOT(ISNUMBER(J96))),J96&lt;0,J96&gt;1,COUNTIF(Listas!$A$4:$A$6,T96)&lt;&gt;1,NOT(ISNUMBER(N96)),N96&lt;0,N96&gt;1,NOT(ISNUMBER(P96)),P96&lt;0),"",H96*I96),""))</f>
        <v/>
      </c>
      <c r="L96" s="11" t="str">
        <f t="shared" si="1"/>
        <v/>
      </c>
      <c r="M96" s="11" t="str">
        <f t="shared" si="2"/>
        <v/>
      </c>
      <c r="N96" s="8" t="str">
        <f>IF(A96="","",IFERROR(VLOOKUP(C96,Vendedores!$A$5:$D$54,4,FALSE),""))</f>
        <v/>
      </c>
      <c r="O96" s="11" t="str">
        <f t="shared" si="3"/>
        <v/>
      </c>
      <c r="P96" s="11" t="str">
        <f>IF(A96="","",IFERROR(VLOOKUP(E96,Produtos!$A$5:$D$104,3,FALSE),""))</f>
        <v/>
      </c>
      <c r="Q96" s="11" t="str">
        <f t="shared" si="4"/>
        <v/>
      </c>
      <c r="R96" s="11" t="str">
        <f t="shared" si="5"/>
        <v/>
      </c>
      <c r="S96" s="8" t="str">
        <f t="shared" si="6"/>
        <v/>
      </c>
      <c r="T96" s="5"/>
      <c r="U96" s="10"/>
      <c r="V96" s="5"/>
      <c r="W96" s="8" t="str">
        <f t="shared" si="7"/>
        <v/>
      </c>
    </row>
    <row r="97" ht="15.75" customHeight="1">
      <c r="A97" s="5"/>
      <c r="B97" s="10"/>
      <c r="C97" s="5"/>
      <c r="D97" s="5"/>
      <c r="E97" s="5"/>
      <c r="F97" s="5"/>
      <c r="G97" s="5"/>
      <c r="H97" s="5"/>
      <c r="I97" s="6"/>
      <c r="J97" s="7"/>
      <c r="K97" s="11" t="str">
        <f>IF(A97="","",IFERROR(IF(OR(T97="Cancelado",NOT(ISNUMBER(B97)),B97&lt;=0,COUNTIF($A$5:$A$204,A97)&lt;&gt;1,COUNTIF(Vendedores!$A$5:$A$54,C97)&lt;&gt;1,COUNTIF(Produtos!$A$5:$A$104,E97)&lt;&gt;1,COUNTIFS(Produtos!$A$5:$A$104,E97,Produtos!$C$5:$C$104,"&lt;&gt;")&lt;&gt;1,COUNTIFS(Vendedores!$A$5:$A$54,C97,Vendedores!$D$5:$D$54,"&lt;&gt;")&lt;&gt;1,NOT(ISNUMBER(H97)),H97&lt;=0,NOT(ISNUMBER(I97)),I97&lt;0,AND(J97&lt;&gt;"",NOT(ISNUMBER(J97))),J97&lt;0,J97&gt;1,COUNTIF(Listas!$A$4:$A$6,T97)&lt;&gt;1,NOT(ISNUMBER(N97)),N97&lt;0,N97&gt;1,NOT(ISNUMBER(P97)),P97&lt;0),"",H97*I97),""))</f>
        <v/>
      </c>
      <c r="L97" s="11" t="str">
        <f t="shared" si="1"/>
        <v/>
      </c>
      <c r="M97" s="11" t="str">
        <f t="shared" si="2"/>
        <v/>
      </c>
      <c r="N97" s="8" t="str">
        <f>IF(A97="","",IFERROR(VLOOKUP(C97,Vendedores!$A$5:$D$54,4,FALSE),""))</f>
        <v/>
      </c>
      <c r="O97" s="11" t="str">
        <f t="shared" si="3"/>
        <v/>
      </c>
      <c r="P97" s="11" t="str">
        <f>IF(A97="","",IFERROR(VLOOKUP(E97,Produtos!$A$5:$D$104,3,FALSE),""))</f>
        <v/>
      </c>
      <c r="Q97" s="11" t="str">
        <f t="shared" si="4"/>
        <v/>
      </c>
      <c r="R97" s="11" t="str">
        <f t="shared" si="5"/>
        <v/>
      </c>
      <c r="S97" s="8" t="str">
        <f t="shared" si="6"/>
        <v/>
      </c>
      <c r="T97" s="5"/>
      <c r="U97" s="10"/>
      <c r="V97" s="5"/>
      <c r="W97" s="8" t="str">
        <f t="shared" si="7"/>
        <v/>
      </c>
    </row>
    <row r="98" ht="15.75" customHeight="1">
      <c r="A98" s="5"/>
      <c r="B98" s="10"/>
      <c r="C98" s="5"/>
      <c r="D98" s="5"/>
      <c r="E98" s="5"/>
      <c r="F98" s="5"/>
      <c r="G98" s="5"/>
      <c r="H98" s="5"/>
      <c r="I98" s="6"/>
      <c r="J98" s="7"/>
      <c r="K98" s="11" t="str">
        <f>IF(A98="","",IFERROR(IF(OR(T98="Cancelado",NOT(ISNUMBER(B98)),B98&lt;=0,COUNTIF($A$5:$A$204,A98)&lt;&gt;1,COUNTIF(Vendedores!$A$5:$A$54,C98)&lt;&gt;1,COUNTIF(Produtos!$A$5:$A$104,E98)&lt;&gt;1,COUNTIFS(Produtos!$A$5:$A$104,E98,Produtos!$C$5:$C$104,"&lt;&gt;")&lt;&gt;1,COUNTIFS(Vendedores!$A$5:$A$54,C98,Vendedores!$D$5:$D$54,"&lt;&gt;")&lt;&gt;1,NOT(ISNUMBER(H98)),H98&lt;=0,NOT(ISNUMBER(I98)),I98&lt;0,AND(J98&lt;&gt;"",NOT(ISNUMBER(J98))),J98&lt;0,J98&gt;1,COUNTIF(Listas!$A$4:$A$6,T98)&lt;&gt;1,NOT(ISNUMBER(N98)),N98&lt;0,N98&gt;1,NOT(ISNUMBER(P98)),P98&lt;0),"",H98*I98),""))</f>
        <v/>
      </c>
      <c r="L98" s="11" t="str">
        <f t="shared" si="1"/>
        <v/>
      </c>
      <c r="M98" s="11" t="str">
        <f t="shared" si="2"/>
        <v/>
      </c>
      <c r="N98" s="8" t="str">
        <f>IF(A98="","",IFERROR(VLOOKUP(C98,Vendedores!$A$5:$D$54,4,FALSE),""))</f>
        <v/>
      </c>
      <c r="O98" s="11" t="str">
        <f t="shared" si="3"/>
        <v/>
      </c>
      <c r="P98" s="11" t="str">
        <f>IF(A98="","",IFERROR(VLOOKUP(E98,Produtos!$A$5:$D$104,3,FALSE),""))</f>
        <v/>
      </c>
      <c r="Q98" s="11" t="str">
        <f t="shared" si="4"/>
        <v/>
      </c>
      <c r="R98" s="11" t="str">
        <f t="shared" si="5"/>
        <v/>
      </c>
      <c r="S98" s="8" t="str">
        <f t="shared" si="6"/>
        <v/>
      </c>
      <c r="T98" s="5"/>
      <c r="U98" s="10"/>
      <c r="V98" s="5"/>
      <c r="W98" s="8" t="str">
        <f t="shared" si="7"/>
        <v/>
      </c>
    </row>
    <row r="99" ht="15.75" customHeight="1">
      <c r="A99" s="5"/>
      <c r="B99" s="10"/>
      <c r="C99" s="5"/>
      <c r="D99" s="5"/>
      <c r="E99" s="5"/>
      <c r="F99" s="5"/>
      <c r="G99" s="5"/>
      <c r="H99" s="5"/>
      <c r="I99" s="6"/>
      <c r="J99" s="7"/>
      <c r="K99" s="11" t="str">
        <f>IF(A99="","",IFERROR(IF(OR(T99="Cancelado",NOT(ISNUMBER(B99)),B99&lt;=0,COUNTIF($A$5:$A$204,A99)&lt;&gt;1,COUNTIF(Vendedores!$A$5:$A$54,C99)&lt;&gt;1,COUNTIF(Produtos!$A$5:$A$104,E99)&lt;&gt;1,COUNTIFS(Produtos!$A$5:$A$104,E99,Produtos!$C$5:$C$104,"&lt;&gt;")&lt;&gt;1,COUNTIFS(Vendedores!$A$5:$A$54,C99,Vendedores!$D$5:$D$54,"&lt;&gt;")&lt;&gt;1,NOT(ISNUMBER(H99)),H99&lt;=0,NOT(ISNUMBER(I99)),I99&lt;0,AND(J99&lt;&gt;"",NOT(ISNUMBER(J99))),J99&lt;0,J99&gt;1,COUNTIF(Listas!$A$4:$A$6,T99)&lt;&gt;1,NOT(ISNUMBER(N99)),N99&lt;0,N99&gt;1,NOT(ISNUMBER(P99)),P99&lt;0),"",H99*I99),""))</f>
        <v/>
      </c>
      <c r="L99" s="11" t="str">
        <f t="shared" si="1"/>
        <v/>
      </c>
      <c r="M99" s="11" t="str">
        <f t="shared" si="2"/>
        <v/>
      </c>
      <c r="N99" s="8" t="str">
        <f>IF(A99="","",IFERROR(VLOOKUP(C99,Vendedores!$A$5:$D$54,4,FALSE),""))</f>
        <v/>
      </c>
      <c r="O99" s="11" t="str">
        <f t="shared" si="3"/>
        <v/>
      </c>
      <c r="P99" s="11" t="str">
        <f>IF(A99="","",IFERROR(VLOOKUP(E99,Produtos!$A$5:$D$104,3,FALSE),""))</f>
        <v/>
      </c>
      <c r="Q99" s="11" t="str">
        <f t="shared" si="4"/>
        <v/>
      </c>
      <c r="R99" s="11" t="str">
        <f t="shared" si="5"/>
        <v/>
      </c>
      <c r="S99" s="8" t="str">
        <f t="shared" si="6"/>
        <v/>
      </c>
      <c r="T99" s="5"/>
      <c r="U99" s="10"/>
      <c r="V99" s="5"/>
      <c r="W99" s="8" t="str">
        <f t="shared" si="7"/>
        <v/>
      </c>
    </row>
    <row r="100" ht="15.75" customHeight="1">
      <c r="A100" s="5"/>
      <c r="B100" s="10"/>
      <c r="C100" s="5"/>
      <c r="D100" s="5"/>
      <c r="E100" s="5"/>
      <c r="F100" s="5"/>
      <c r="G100" s="5"/>
      <c r="H100" s="5"/>
      <c r="I100" s="6"/>
      <c r="J100" s="7"/>
      <c r="K100" s="11" t="str">
        <f>IF(A100="","",IFERROR(IF(OR(T100="Cancelado",NOT(ISNUMBER(B100)),B100&lt;=0,COUNTIF($A$5:$A$204,A100)&lt;&gt;1,COUNTIF(Vendedores!$A$5:$A$54,C100)&lt;&gt;1,COUNTIF(Produtos!$A$5:$A$104,E100)&lt;&gt;1,COUNTIFS(Produtos!$A$5:$A$104,E100,Produtos!$C$5:$C$104,"&lt;&gt;")&lt;&gt;1,COUNTIFS(Vendedores!$A$5:$A$54,C100,Vendedores!$D$5:$D$54,"&lt;&gt;")&lt;&gt;1,NOT(ISNUMBER(H100)),H100&lt;=0,NOT(ISNUMBER(I100)),I100&lt;0,AND(J100&lt;&gt;"",NOT(ISNUMBER(J100))),J100&lt;0,J100&gt;1,COUNTIF(Listas!$A$4:$A$6,T100)&lt;&gt;1,NOT(ISNUMBER(N100)),N100&lt;0,N100&gt;1,NOT(ISNUMBER(P100)),P100&lt;0),"",H100*I100),""))</f>
        <v/>
      </c>
      <c r="L100" s="11" t="str">
        <f t="shared" si="1"/>
        <v/>
      </c>
      <c r="M100" s="11" t="str">
        <f t="shared" si="2"/>
        <v/>
      </c>
      <c r="N100" s="8" t="str">
        <f>IF(A100="","",IFERROR(VLOOKUP(C100,Vendedores!$A$5:$D$54,4,FALSE),""))</f>
        <v/>
      </c>
      <c r="O100" s="11" t="str">
        <f t="shared" si="3"/>
        <v/>
      </c>
      <c r="P100" s="11" t="str">
        <f>IF(A100="","",IFERROR(VLOOKUP(E100,Produtos!$A$5:$D$104,3,FALSE),""))</f>
        <v/>
      </c>
      <c r="Q100" s="11" t="str">
        <f t="shared" si="4"/>
        <v/>
      </c>
      <c r="R100" s="11" t="str">
        <f t="shared" si="5"/>
        <v/>
      </c>
      <c r="S100" s="8" t="str">
        <f t="shared" si="6"/>
        <v/>
      </c>
      <c r="T100" s="5"/>
      <c r="U100" s="10"/>
      <c r="V100" s="5"/>
      <c r="W100" s="8" t="str">
        <f t="shared" si="7"/>
        <v/>
      </c>
    </row>
    <row r="101" ht="15.75" customHeight="1">
      <c r="A101" s="5"/>
      <c r="B101" s="10"/>
      <c r="C101" s="5"/>
      <c r="D101" s="5"/>
      <c r="E101" s="5"/>
      <c r="F101" s="5"/>
      <c r="G101" s="5"/>
      <c r="H101" s="5"/>
      <c r="I101" s="6"/>
      <c r="J101" s="7"/>
      <c r="K101" s="11" t="str">
        <f>IF(A101="","",IFERROR(IF(OR(T101="Cancelado",NOT(ISNUMBER(B101)),B101&lt;=0,COUNTIF($A$5:$A$204,A101)&lt;&gt;1,COUNTIF(Vendedores!$A$5:$A$54,C101)&lt;&gt;1,COUNTIF(Produtos!$A$5:$A$104,E101)&lt;&gt;1,COUNTIFS(Produtos!$A$5:$A$104,E101,Produtos!$C$5:$C$104,"&lt;&gt;")&lt;&gt;1,COUNTIFS(Vendedores!$A$5:$A$54,C101,Vendedores!$D$5:$D$54,"&lt;&gt;")&lt;&gt;1,NOT(ISNUMBER(H101)),H101&lt;=0,NOT(ISNUMBER(I101)),I101&lt;0,AND(J101&lt;&gt;"",NOT(ISNUMBER(J101))),J101&lt;0,J101&gt;1,COUNTIF(Listas!$A$4:$A$6,T101)&lt;&gt;1,NOT(ISNUMBER(N101)),N101&lt;0,N101&gt;1,NOT(ISNUMBER(P101)),P101&lt;0),"",H101*I101),""))</f>
        <v/>
      </c>
      <c r="L101" s="11" t="str">
        <f t="shared" si="1"/>
        <v/>
      </c>
      <c r="M101" s="11" t="str">
        <f t="shared" si="2"/>
        <v/>
      </c>
      <c r="N101" s="8" t="str">
        <f>IF(A101="","",IFERROR(VLOOKUP(C101,Vendedores!$A$5:$D$54,4,FALSE),""))</f>
        <v/>
      </c>
      <c r="O101" s="11" t="str">
        <f t="shared" si="3"/>
        <v/>
      </c>
      <c r="P101" s="11" t="str">
        <f>IF(A101="","",IFERROR(VLOOKUP(E101,Produtos!$A$5:$D$104,3,FALSE),""))</f>
        <v/>
      </c>
      <c r="Q101" s="11" t="str">
        <f t="shared" si="4"/>
        <v/>
      </c>
      <c r="R101" s="11" t="str">
        <f t="shared" si="5"/>
        <v/>
      </c>
      <c r="S101" s="8" t="str">
        <f t="shared" si="6"/>
        <v/>
      </c>
      <c r="T101" s="5"/>
      <c r="U101" s="10"/>
      <c r="V101" s="5"/>
      <c r="W101" s="8" t="str">
        <f t="shared" si="7"/>
        <v/>
      </c>
    </row>
    <row r="102" ht="15.75" customHeight="1">
      <c r="A102" s="5"/>
      <c r="B102" s="10"/>
      <c r="C102" s="5"/>
      <c r="D102" s="5"/>
      <c r="E102" s="5"/>
      <c r="F102" s="5"/>
      <c r="G102" s="5"/>
      <c r="H102" s="5"/>
      <c r="I102" s="6"/>
      <c r="J102" s="7"/>
      <c r="K102" s="11" t="str">
        <f>IF(A102="","",IFERROR(IF(OR(T102="Cancelado",NOT(ISNUMBER(B102)),B102&lt;=0,COUNTIF($A$5:$A$204,A102)&lt;&gt;1,COUNTIF(Vendedores!$A$5:$A$54,C102)&lt;&gt;1,COUNTIF(Produtos!$A$5:$A$104,E102)&lt;&gt;1,COUNTIFS(Produtos!$A$5:$A$104,E102,Produtos!$C$5:$C$104,"&lt;&gt;")&lt;&gt;1,COUNTIFS(Vendedores!$A$5:$A$54,C102,Vendedores!$D$5:$D$54,"&lt;&gt;")&lt;&gt;1,NOT(ISNUMBER(H102)),H102&lt;=0,NOT(ISNUMBER(I102)),I102&lt;0,AND(J102&lt;&gt;"",NOT(ISNUMBER(J102))),J102&lt;0,J102&gt;1,COUNTIF(Listas!$A$4:$A$6,T102)&lt;&gt;1,NOT(ISNUMBER(N102)),N102&lt;0,N102&gt;1,NOT(ISNUMBER(P102)),P102&lt;0),"",H102*I102),""))</f>
        <v/>
      </c>
      <c r="L102" s="11" t="str">
        <f t="shared" si="1"/>
        <v/>
      </c>
      <c r="M102" s="11" t="str">
        <f t="shared" si="2"/>
        <v/>
      </c>
      <c r="N102" s="8" t="str">
        <f>IF(A102="","",IFERROR(VLOOKUP(C102,Vendedores!$A$5:$D$54,4,FALSE),""))</f>
        <v/>
      </c>
      <c r="O102" s="11" t="str">
        <f t="shared" si="3"/>
        <v/>
      </c>
      <c r="P102" s="11" t="str">
        <f>IF(A102="","",IFERROR(VLOOKUP(E102,Produtos!$A$5:$D$104,3,FALSE),""))</f>
        <v/>
      </c>
      <c r="Q102" s="11" t="str">
        <f t="shared" si="4"/>
        <v/>
      </c>
      <c r="R102" s="11" t="str">
        <f t="shared" si="5"/>
        <v/>
      </c>
      <c r="S102" s="8" t="str">
        <f t="shared" si="6"/>
        <v/>
      </c>
      <c r="T102" s="5"/>
      <c r="U102" s="10"/>
      <c r="V102" s="5"/>
      <c r="W102" s="8" t="str">
        <f t="shared" si="7"/>
        <v/>
      </c>
    </row>
    <row r="103" ht="15.75" customHeight="1">
      <c r="A103" s="5"/>
      <c r="B103" s="10"/>
      <c r="C103" s="5"/>
      <c r="D103" s="5"/>
      <c r="E103" s="5"/>
      <c r="F103" s="5"/>
      <c r="G103" s="5"/>
      <c r="H103" s="5"/>
      <c r="I103" s="6"/>
      <c r="J103" s="7"/>
      <c r="K103" s="11" t="str">
        <f>IF(A103="","",IFERROR(IF(OR(T103="Cancelado",NOT(ISNUMBER(B103)),B103&lt;=0,COUNTIF($A$5:$A$204,A103)&lt;&gt;1,COUNTIF(Vendedores!$A$5:$A$54,C103)&lt;&gt;1,COUNTIF(Produtos!$A$5:$A$104,E103)&lt;&gt;1,COUNTIFS(Produtos!$A$5:$A$104,E103,Produtos!$C$5:$C$104,"&lt;&gt;")&lt;&gt;1,COUNTIFS(Vendedores!$A$5:$A$54,C103,Vendedores!$D$5:$D$54,"&lt;&gt;")&lt;&gt;1,NOT(ISNUMBER(H103)),H103&lt;=0,NOT(ISNUMBER(I103)),I103&lt;0,AND(J103&lt;&gt;"",NOT(ISNUMBER(J103))),J103&lt;0,J103&gt;1,COUNTIF(Listas!$A$4:$A$6,T103)&lt;&gt;1,NOT(ISNUMBER(N103)),N103&lt;0,N103&gt;1,NOT(ISNUMBER(P103)),P103&lt;0),"",H103*I103),""))</f>
        <v/>
      </c>
      <c r="L103" s="11" t="str">
        <f t="shared" si="1"/>
        <v/>
      </c>
      <c r="M103" s="11" t="str">
        <f t="shared" si="2"/>
        <v/>
      </c>
      <c r="N103" s="8" t="str">
        <f>IF(A103="","",IFERROR(VLOOKUP(C103,Vendedores!$A$5:$D$54,4,FALSE),""))</f>
        <v/>
      </c>
      <c r="O103" s="11" t="str">
        <f t="shared" si="3"/>
        <v/>
      </c>
      <c r="P103" s="11" t="str">
        <f>IF(A103="","",IFERROR(VLOOKUP(E103,Produtos!$A$5:$D$104,3,FALSE),""))</f>
        <v/>
      </c>
      <c r="Q103" s="11" t="str">
        <f t="shared" si="4"/>
        <v/>
      </c>
      <c r="R103" s="11" t="str">
        <f t="shared" si="5"/>
        <v/>
      </c>
      <c r="S103" s="8" t="str">
        <f t="shared" si="6"/>
        <v/>
      </c>
      <c r="T103" s="5"/>
      <c r="U103" s="10"/>
      <c r="V103" s="5"/>
      <c r="W103" s="8" t="str">
        <f t="shared" si="7"/>
        <v/>
      </c>
    </row>
    <row r="104" ht="15.75" customHeight="1">
      <c r="A104" s="5"/>
      <c r="B104" s="10"/>
      <c r="C104" s="5"/>
      <c r="D104" s="5"/>
      <c r="E104" s="5"/>
      <c r="F104" s="5"/>
      <c r="G104" s="5"/>
      <c r="H104" s="5"/>
      <c r="I104" s="6"/>
      <c r="J104" s="7"/>
      <c r="K104" s="11" t="str">
        <f>IF(A104="","",IFERROR(IF(OR(T104="Cancelado",NOT(ISNUMBER(B104)),B104&lt;=0,COUNTIF($A$5:$A$204,A104)&lt;&gt;1,COUNTIF(Vendedores!$A$5:$A$54,C104)&lt;&gt;1,COUNTIF(Produtos!$A$5:$A$104,E104)&lt;&gt;1,COUNTIFS(Produtos!$A$5:$A$104,E104,Produtos!$C$5:$C$104,"&lt;&gt;")&lt;&gt;1,COUNTIFS(Vendedores!$A$5:$A$54,C104,Vendedores!$D$5:$D$54,"&lt;&gt;")&lt;&gt;1,NOT(ISNUMBER(H104)),H104&lt;=0,NOT(ISNUMBER(I104)),I104&lt;0,AND(J104&lt;&gt;"",NOT(ISNUMBER(J104))),J104&lt;0,J104&gt;1,COUNTIF(Listas!$A$4:$A$6,T104)&lt;&gt;1,NOT(ISNUMBER(N104)),N104&lt;0,N104&gt;1,NOT(ISNUMBER(P104)),P104&lt;0),"",H104*I104),""))</f>
        <v/>
      </c>
      <c r="L104" s="11" t="str">
        <f t="shared" si="1"/>
        <v/>
      </c>
      <c r="M104" s="11" t="str">
        <f t="shared" si="2"/>
        <v/>
      </c>
      <c r="N104" s="8" t="str">
        <f>IF(A104="","",IFERROR(VLOOKUP(C104,Vendedores!$A$5:$D$54,4,FALSE),""))</f>
        <v/>
      </c>
      <c r="O104" s="11" t="str">
        <f t="shared" si="3"/>
        <v/>
      </c>
      <c r="P104" s="11" t="str">
        <f>IF(A104="","",IFERROR(VLOOKUP(E104,Produtos!$A$5:$D$104,3,FALSE),""))</f>
        <v/>
      </c>
      <c r="Q104" s="11" t="str">
        <f t="shared" si="4"/>
        <v/>
      </c>
      <c r="R104" s="11" t="str">
        <f t="shared" si="5"/>
        <v/>
      </c>
      <c r="S104" s="8" t="str">
        <f t="shared" si="6"/>
        <v/>
      </c>
      <c r="T104" s="5"/>
      <c r="U104" s="10"/>
      <c r="V104" s="5"/>
      <c r="W104" s="8" t="str">
        <f t="shared" si="7"/>
        <v/>
      </c>
    </row>
    <row r="105" ht="15.75" customHeight="1">
      <c r="A105" s="5"/>
      <c r="B105" s="10"/>
      <c r="C105" s="5"/>
      <c r="D105" s="5"/>
      <c r="E105" s="5"/>
      <c r="F105" s="5"/>
      <c r="G105" s="5"/>
      <c r="H105" s="5"/>
      <c r="I105" s="6"/>
      <c r="J105" s="7"/>
      <c r="K105" s="11" t="str">
        <f>IF(A105="","",IFERROR(IF(OR(T105="Cancelado",NOT(ISNUMBER(B105)),B105&lt;=0,COUNTIF($A$5:$A$204,A105)&lt;&gt;1,COUNTIF(Vendedores!$A$5:$A$54,C105)&lt;&gt;1,COUNTIF(Produtos!$A$5:$A$104,E105)&lt;&gt;1,COUNTIFS(Produtos!$A$5:$A$104,E105,Produtos!$C$5:$C$104,"&lt;&gt;")&lt;&gt;1,COUNTIFS(Vendedores!$A$5:$A$54,C105,Vendedores!$D$5:$D$54,"&lt;&gt;")&lt;&gt;1,NOT(ISNUMBER(H105)),H105&lt;=0,NOT(ISNUMBER(I105)),I105&lt;0,AND(J105&lt;&gt;"",NOT(ISNUMBER(J105))),J105&lt;0,J105&gt;1,COUNTIF(Listas!$A$4:$A$6,T105)&lt;&gt;1,NOT(ISNUMBER(N105)),N105&lt;0,N105&gt;1,NOT(ISNUMBER(P105)),P105&lt;0),"",H105*I105),""))</f>
        <v/>
      </c>
      <c r="L105" s="11" t="str">
        <f t="shared" si="1"/>
        <v/>
      </c>
      <c r="M105" s="11" t="str">
        <f t="shared" si="2"/>
        <v/>
      </c>
      <c r="N105" s="8" t="str">
        <f>IF(A105="","",IFERROR(VLOOKUP(C105,Vendedores!$A$5:$D$54,4,FALSE),""))</f>
        <v/>
      </c>
      <c r="O105" s="11" t="str">
        <f t="shared" si="3"/>
        <v/>
      </c>
      <c r="P105" s="11" t="str">
        <f>IF(A105="","",IFERROR(VLOOKUP(E105,Produtos!$A$5:$D$104,3,FALSE),""))</f>
        <v/>
      </c>
      <c r="Q105" s="11" t="str">
        <f t="shared" si="4"/>
        <v/>
      </c>
      <c r="R105" s="11" t="str">
        <f t="shared" si="5"/>
        <v/>
      </c>
      <c r="S105" s="8" t="str">
        <f t="shared" si="6"/>
        <v/>
      </c>
      <c r="T105" s="5"/>
      <c r="U105" s="10"/>
      <c r="V105" s="5"/>
      <c r="W105" s="8" t="str">
        <f t="shared" si="7"/>
        <v/>
      </c>
    </row>
    <row r="106" ht="15.75" customHeight="1">
      <c r="A106" s="5"/>
      <c r="B106" s="10"/>
      <c r="C106" s="5"/>
      <c r="D106" s="5"/>
      <c r="E106" s="5"/>
      <c r="F106" s="5"/>
      <c r="G106" s="5"/>
      <c r="H106" s="5"/>
      <c r="I106" s="6"/>
      <c r="J106" s="7"/>
      <c r="K106" s="11" t="str">
        <f>IF(A106="","",IFERROR(IF(OR(T106="Cancelado",NOT(ISNUMBER(B106)),B106&lt;=0,COUNTIF($A$5:$A$204,A106)&lt;&gt;1,COUNTIF(Vendedores!$A$5:$A$54,C106)&lt;&gt;1,COUNTIF(Produtos!$A$5:$A$104,E106)&lt;&gt;1,COUNTIFS(Produtos!$A$5:$A$104,E106,Produtos!$C$5:$C$104,"&lt;&gt;")&lt;&gt;1,COUNTIFS(Vendedores!$A$5:$A$54,C106,Vendedores!$D$5:$D$54,"&lt;&gt;")&lt;&gt;1,NOT(ISNUMBER(H106)),H106&lt;=0,NOT(ISNUMBER(I106)),I106&lt;0,AND(J106&lt;&gt;"",NOT(ISNUMBER(J106))),J106&lt;0,J106&gt;1,COUNTIF(Listas!$A$4:$A$6,T106)&lt;&gt;1,NOT(ISNUMBER(N106)),N106&lt;0,N106&gt;1,NOT(ISNUMBER(P106)),P106&lt;0),"",H106*I106),""))</f>
        <v/>
      </c>
      <c r="L106" s="11" t="str">
        <f t="shared" si="1"/>
        <v/>
      </c>
      <c r="M106" s="11" t="str">
        <f t="shared" si="2"/>
        <v/>
      </c>
      <c r="N106" s="8" t="str">
        <f>IF(A106="","",IFERROR(VLOOKUP(C106,Vendedores!$A$5:$D$54,4,FALSE),""))</f>
        <v/>
      </c>
      <c r="O106" s="11" t="str">
        <f t="shared" si="3"/>
        <v/>
      </c>
      <c r="P106" s="11" t="str">
        <f>IF(A106="","",IFERROR(VLOOKUP(E106,Produtos!$A$5:$D$104,3,FALSE),""))</f>
        <v/>
      </c>
      <c r="Q106" s="11" t="str">
        <f t="shared" si="4"/>
        <v/>
      </c>
      <c r="R106" s="11" t="str">
        <f t="shared" si="5"/>
        <v/>
      </c>
      <c r="S106" s="8" t="str">
        <f t="shared" si="6"/>
        <v/>
      </c>
      <c r="T106" s="5"/>
      <c r="U106" s="10"/>
      <c r="V106" s="5"/>
      <c r="W106" s="8" t="str">
        <f t="shared" si="7"/>
        <v/>
      </c>
    </row>
    <row r="107" ht="15.75" customHeight="1">
      <c r="A107" s="5"/>
      <c r="B107" s="10"/>
      <c r="C107" s="5"/>
      <c r="D107" s="5"/>
      <c r="E107" s="5"/>
      <c r="F107" s="5"/>
      <c r="G107" s="5"/>
      <c r="H107" s="5"/>
      <c r="I107" s="6"/>
      <c r="J107" s="7"/>
      <c r="K107" s="11" t="str">
        <f>IF(A107="","",IFERROR(IF(OR(T107="Cancelado",NOT(ISNUMBER(B107)),B107&lt;=0,COUNTIF($A$5:$A$204,A107)&lt;&gt;1,COUNTIF(Vendedores!$A$5:$A$54,C107)&lt;&gt;1,COUNTIF(Produtos!$A$5:$A$104,E107)&lt;&gt;1,COUNTIFS(Produtos!$A$5:$A$104,E107,Produtos!$C$5:$C$104,"&lt;&gt;")&lt;&gt;1,COUNTIFS(Vendedores!$A$5:$A$54,C107,Vendedores!$D$5:$D$54,"&lt;&gt;")&lt;&gt;1,NOT(ISNUMBER(H107)),H107&lt;=0,NOT(ISNUMBER(I107)),I107&lt;0,AND(J107&lt;&gt;"",NOT(ISNUMBER(J107))),J107&lt;0,J107&gt;1,COUNTIF(Listas!$A$4:$A$6,T107)&lt;&gt;1,NOT(ISNUMBER(N107)),N107&lt;0,N107&gt;1,NOT(ISNUMBER(P107)),P107&lt;0),"",H107*I107),""))</f>
        <v/>
      </c>
      <c r="L107" s="11" t="str">
        <f t="shared" si="1"/>
        <v/>
      </c>
      <c r="M107" s="11" t="str">
        <f t="shared" si="2"/>
        <v/>
      </c>
      <c r="N107" s="8" t="str">
        <f>IF(A107="","",IFERROR(VLOOKUP(C107,Vendedores!$A$5:$D$54,4,FALSE),""))</f>
        <v/>
      </c>
      <c r="O107" s="11" t="str">
        <f t="shared" si="3"/>
        <v/>
      </c>
      <c r="P107" s="11" t="str">
        <f>IF(A107="","",IFERROR(VLOOKUP(E107,Produtos!$A$5:$D$104,3,FALSE),""))</f>
        <v/>
      </c>
      <c r="Q107" s="11" t="str">
        <f t="shared" si="4"/>
        <v/>
      </c>
      <c r="R107" s="11" t="str">
        <f t="shared" si="5"/>
        <v/>
      </c>
      <c r="S107" s="8" t="str">
        <f t="shared" si="6"/>
        <v/>
      </c>
      <c r="T107" s="5"/>
      <c r="U107" s="10"/>
      <c r="V107" s="5"/>
      <c r="W107" s="8" t="str">
        <f t="shared" si="7"/>
        <v/>
      </c>
    </row>
    <row r="108" ht="15.75" customHeight="1">
      <c r="A108" s="5"/>
      <c r="B108" s="10"/>
      <c r="C108" s="5"/>
      <c r="D108" s="5"/>
      <c r="E108" s="5"/>
      <c r="F108" s="5"/>
      <c r="G108" s="5"/>
      <c r="H108" s="5"/>
      <c r="I108" s="6"/>
      <c r="J108" s="7"/>
      <c r="K108" s="11" t="str">
        <f>IF(A108="","",IFERROR(IF(OR(T108="Cancelado",NOT(ISNUMBER(B108)),B108&lt;=0,COUNTIF($A$5:$A$204,A108)&lt;&gt;1,COUNTIF(Vendedores!$A$5:$A$54,C108)&lt;&gt;1,COUNTIF(Produtos!$A$5:$A$104,E108)&lt;&gt;1,COUNTIFS(Produtos!$A$5:$A$104,E108,Produtos!$C$5:$C$104,"&lt;&gt;")&lt;&gt;1,COUNTIFS(Vendedores!$A$5:$A$54,C108,Vendedores!$D$5:$D$54,"&lt;&gt;")&lt;&gt;1,NOT(ISNUMBER(H108)),H108&lt;=0,NOT(ISNUMBER(I108)),I108&lt;0,AND(J108&lt;&gt;"",NOT(ISNUMBER(J108))),J108&lt;0,J108&gt;1,COUNTIF(Listas!$A$4:$A$6,T108)&lt;&gt;1,NOT(ISNUMBER(N108)),N108&lt;0,N108&gt;1,NOT(ISNUMBER(P108)),P108&lt;0),"",H108*I108),""))</f>
        <v/>
      </c>
      <c r="L108" s="11" t="str">
        <f t="shared" si="1"/>
        <v/>
      </c>
      <c r="M108" s="11" t="str">
        <f t="shared" si="2"/>
        <v/>
      </c>
      <c r="N108" s="8" t="str">
        <f>IF(A108="","",IFERROR(VLOOKUP(C108,Vendedores!$A$5:$D$54,4,FALSE),""))</f>
        <v/>
      </c>
      <c r="O108" s="11" t="str">
        <f t="shared" si="3"/>
        <v/>
      </c>
      <c r="P108" s="11" t="str">
        <f>IF(A108="","",IFERROR(VLOOKUP(E108,Produtos!$A$5:$D$104,3,FALSE),""))</f>
        <v/>
      </c>
      <c r="Q108" s="11" t="str">
        <f t="shared" si="4"/>
        <v/>
      </c>
      <c r="R108" s="11" t="str">
        <f t="shared" si="5"/>
        <v/>
      </c>
      <c r="S108" s="8" t="str">
        <f t="shared" si="6"/>
        <v/>
      </c>
      <c r="T108" s="5"/>
      <c r="U108" s="10"/>
      <c r="V108" s="5"/>
      <c r="W108" s="8" t="str">
        <f t="shared" si="7"/>
        <v/>
      </c>
    </row>
    <row r="109" ht="15.75" customHeight="1">
      <c r="A109" s="5"/>
      <c r="B109" s="10"/>
      <c r="C109" s="5"/>
      <c r="D109" s="5"/>
      <c r="E109" s="5"/>
      <c r="F109" s="5"/>
      <c r="G109" s="5"/>
      <c r="H109" s="5"/>
      <c r="I109" s="6"/>
      <c r="J109" s="7"/>
      <c r="K109" s="11" t="str">
        <f>IF(A109="","",IFERROR(IF(OR(T109="Cancelado",NOT(ISNUMBER(B109)),B109&lt;=0,COUNTIF($A$5:$A$204,A109)&lt;&gt;1,COUNTIF(Vendedores!$A$5:$A$54,C109)&lt;&gt;1,COUNTIF(Produtos!$A$5:$A$104,E109)&lt;&gt;1,COUNTIFS(Produtos!$A$5:$A$104,E109,Produtos!$C$5:$C$104,"&lt;&gt;")&lt;&gt;1,COUNTIFS(Vendedores!$A$5:$A$54,C109,Vendedores!$D$5:$D$54,"&lt;&gt;")&lt;&gt;1,NOT(ISNUMBER(H109)),H109&lt;=0,NOT(ISNUMBER(I109)),I109&lt;0,AND(J109&lt;&gt;"",NOT(ISNUMBER(J109))),J109&lt;0,J109&gt;1,COUNTIF(Listas!$A$4:$A$6,T109)&lt;&gt;1,NOT(ISNUMBER(N109)),N109&lt;0,N109&gt;1,NOT(ISNUMBER(P109)),P109&lt;0),"",H109*I109),""))</f>
        <v/>
      </c>
      <c r="L109" s="11" t="str">
        <f t="shared" si="1"/>
        <v/>
      </c>
      <c r="M109" s="11" t="str">
        <f t="shared" si="2"/>
        <v/>
      </c>
      <c r="N109" s="8" t="str">
        <f>IF(A109="","",IFERROR(VLOOKUP(C109,Vendedores!$A$5:$D$54,4,FALSE),""))</f>
        <v/>
      </c>
      <c r="O109" s="11" t="str">
        <f t="shared" si="3"/>
        <v/>
      </c>
      <c r="P109" s="11" t="str">
        <f>IF(A109="","",IFERROR(VLOOKUP(E109,Produtos!$A$5:$D$104,3,FALSE),""))</f>
        <v/>
      </c>
      <c r="Q109" s="11" t="str">
        <f t="shared" si="4"/>
        <v/>
      </c>
      <c r="R109" s="11" t="str">
        <f t="shared" si="5"/>
        <v/>
      </c>
      <c r="S109" s="8" t="str">
        <f t="shared" si="6"/>
        <v/>
      </c>
      <c r="T109" s="5"/>
      <c r="U109" s="10"/>
      <c r="V109" s="5"/>
      <c r="W109" s="8" t="str">
        <f t="shared" si="7"/>
        <v/>
      </c>
    </row>
    <row r="110" ht="15.75" customHeight="1">
      <c r="A110" s="5"/>
      <c r="B110" s="10"/>
      <c r="C110" s="5"/>
      <c r="D110" s="5"/>
      <c r="E110" s="5"/>
      <c r="F110" s="5"/>
      <c r="G110" s="5"/>
      <c r="H110" s="5"/>
      <c r="I110" s="6"/>
      <c r="J110" s="7"/>
      <c r="K110" s="11" t="str">
        <f>IF(A110="","",IFERROR(IF(OR(T110="Cancelado",NOT(ISNUMBER(B110)),B110&lt;=0,COUNTIF($A$5:$A$204,A110)&lt;&gt;1,COUNTIF(Vendedores!$A$5:$A$54,C110)&lt;&gt;1,COUNTIF(Produtos!$A$5:$A$104,E110)&lt;&gt;1,COUNTIFS(Produtos!$A$5:$A$104,E110,Produtos!$C$5:$C$104,"&lt;&gt;")&lt;&gt;1,COUNTIFS(Vendedores!$A$5:$A$54,C110,Vendedores!$D$5:$D$54,"&lt;&gt;")&lt;&gt;1,NOT(ISNUMBER(H110)),H110&lt;=0,NOT(ISNUMBER(I110)),I110&lt;0,AND(J110&lt;&gt;"",NOT(ISNUMBER(J110))),J110&lt;0,J110&gt;1,COUNTIF(Listas!$A$4:$A$6,T110)&lt;&gt;1,NOT(ISNUMBER(N110)),N110&lt;0,N110&gt;1,NOT(ISNUMBER(P110)),P110&lt;0),"",H110*I110),""))</f>
        <v/>
      </c>
      <c r="L110" s="11" t="str">
        <f t="shared" si="1"/>
        <v/>
      </c>
      <c r="M110" s="11" t="str">
        <f t="shared" si="2"/>
        <v/>
      </c>
      <c r="N110" s="8" t="str">
        <f>IF(A110="","",IFERROR(VLOOKUP(C110,Vendedores!$A$5:$D$54,4,FALSE),""))</f>
        <v/>
      </c>
      <c r="O110" s="11" t="str">
        <f t="shared" si="3"/>
        <v/>
      </c>
      <c r="P110" s="11" t="str">
        <f>IF(A110="","",IFERROR(VLOOKUP(E110,Produtos!$A$5:$D$104,3,FALSE),""))</f>
        <v/>
      </c>
      <c r="Q110" s="11" t="str">
        <f t="shared" si="4"/>
        <v/>
      </c>
      <c r="R110" s="11" t="str">
        <f t="shared" si="5"/>
        <v/>
      </c>
      <c r="S110" s="8" t="str">
        <f t="shared" si="6"/>
        <v/>
      </c>
      <c r="T110" s="5"/>
      <c r="U110" s="10"/>
      <c r="V110" s="5"/>
      <c r="W110" s="8" t="str">
        <f t="shared" si="7"/>
        <v/>
      </c>
    </row>
    <row r="111" ht="15.75" customHeight="1">
      <c r="A111" s="5"/>
      <c r="B111" s="10"/>
      <c r="C111" s="5"/>
      <c r="D111" s="5"/>
      <c r="E111" s="5"/>
      <c r="F111" s="5"/>
      <c r="G111" s="5"/>
      <c r="H111" s="5"/>
      <c r="I111" s="6"/>
      <c r="J111" s="7"/>
      <c r="K111" s="11" t="str">
        <f>IF(A111="","",IFERROR(IF(OR(T111="Cancelado",NOT(ISNUMBER(B111)),B111&lt;=0,COUNTIF($A$5:$A$204,A111)&lt;&gt;1,COUNTIF(Vendedores!$A$5:$A$54,C111)&lt;&gt;1,COUNTIF(Produtos!$A$5:$A$104,E111)&lt;&gt;1,COUNTIFS(Produtos!$A$5:$A$104,E111,Produtos!$C$5:$C$104,"&lt;&gt;")&lt;&gt;1,COUNTIFS(Vendedores!$A$5:$A$54,C111,Vendedores!$D$5:$D$54,"&lt;&gt;")&lt;&gt;1,NOT(ISNUMBER(H111)),H111&lt;=0,NOT(ISNUMBER(I111)),I111&lt;0,AND(J111&lt;&gt;"",NOT(ISNUMBER(J111))),J111&lt;0,J111&gt;1,COUNTIF(Listas!$A$4:$A$6,T111)&lt;&gt;1,NOT(ISNUMBER(N111)),N111&lt;0,N111&gt;1,NOT(ISNUMBER(P111)),P111&lt;0),"",H111*I111),""))</f>
        <v/>
      </c>
      <c r="L111" s="11" t="str">
        <f t="shared" si="1"/>
        <v/>
      </c>
      <c r="M111" s="11" t="str">
        <f t="shared" si="2"/>
        <v/>
      </c>
      <c r="N111" s="8" t="str">
        <f>IF(A111="","",IFERROR(VLOOKUP(C111,Vendedores!$A$5:$D$54,4,FALSE),""))</f>
        <v/>
      </c>
      <c r="O111" s="11" t="str">
        <f t="shared" si="3"/>
        <v/>
      </c>
      <c r="P111" s="11" t="str">
        <f>IF(A111="","",IFERROR(VLOOKUP(E111,Produtos!$A$5:$D$104,3,FALSE),""))</f>
        <v/>
      </c>
      <c r="Q111" s="11" t="str">
        <f t="shared" si="4"/>
        <v/>
      </c>
      <c r="R111" s="11" t="str">
        <f t="shared" si="5"/>
        <v/>
      </c>
      <c r="S111" s="8" t="str">
        <f t="shared" si="6"/>
        <v/>
      </c>
      <c r="T111" s="5"/>
      <c r="U111" s="10"/>
      <c r="V111" s="5"/>
      <c r="W111" s="8" t="str">
        <f t="shared" si="7"/>
        <v/>
      </c>
    </row>
    <row r="112" ht="15.75" customHeight="1">
      <c r="A112" s="5"/>
      <c r="B112" s="10"/>
      <c r="C112" s="5"/>
      <c r="D112" s="5"/>
      <c r="E112" s="5"/>
      <c r="F112" s="5"/>
      <c r="G112" s="5"/>
      <c r="H112" s="5"/>
      <c r="I112" s="6"/>
      <c r="J112" s="7"/>
      <c r="K112" s="11" t="str">
        <f>IF(A112="","",IFERROR(IF(OR(T112="Cancelado",NOT(ISNUMBER(B112)),B112&lt;=0,COUNTIF($A$5:$A$204,A112)&lt;&gt;1,COUNTIF(Vendedores!$A$5:$A$54,C112)&lt;&gt;1,COUNTIF(Produtos!$A$5:$A$104,E112)&lt;&gt;1,COUNTIFS(Produtos!$A$5:$A$104,E112,Produtos!$C$5:$C$104,"&lt;&gt;")&lt;&gt;1,COUNTIFS(Vendedores!$A$5:$A$54,C112,Vendedores!$D$5:$D$54,"&lt;&gt;")&lt;&gt;1,NOT(ISNUMBER(H112)),H112&lt;=0,NOT(ISNUMBER(I112)),I112&lt;0,AND(J112&lt;&gt;"",NOT(ISNUMBER(J112))),J112&lt;0,J112&gt;1,COUNTIF(Listas!$A$4:$A$6,T112)&lt;&gt;1,NOT(ISNUMBER(N112)),N112&lt;0,N112&gt;1,NOT(ISNUMBER(P112)),P112&lt;0),"",H112*I112),""))</f>
        <v/>
      </c>
      <c r="L112" s="11" t="str">
        <f t="shared" si="1"/>
        <v/>
      </c>
      <c r="M112" s="11" t="str">
        <f t="shared" si="2"/>
        <v/>
      </c>
      <c r="N112" s="8" t="str">
        <f>IF(A112="","",IFERROR(VLOOKUP(C112,Vendedores!$A$5:$D$54,4,FALSE),""))</f>
        <v/>
      </c>
      <c r="O112" s="11" t="str">
        <f t="shared" si="3"/>
        <v/>
      </c>
      <c r="P112" s="11" t="str">
        <f>IF(A112="","",IFERROR(VLOOKUP(E112,Produtos!$A$5:$D$104,3,FALSE),""))</f>
        <v/>
      </c>
      <c r="Q112" s="11" t="str">
        <f t="shared" si="4"/>
        <v/>
      </c>
      <c r="R112" s="11" t="str">
        <f t="shared" si="5"/>
        <v/>
      </c>
      <c r="S112" s="8" t="str">
        <f t="shared" si="6"/>
        <v/>
      </c>
      <c r="T112" s="5"/>
      <c r="U112" s="10"/>
      <c r="V112" s="5"/>
      <c r="W112" s="8" t="str">
        <f t="shared" si="7"/>
        <v/>
      </c>
    </row>
    <row r="113" ht="15.75" customHeight="1">
      <c r="A113" s="5"/>
      <c r="B113" s="10"/>
      <c r="C113" s="5"/>
      <c r="D113" s="5"/>
      <c r="E113" s="5"/>
      <c r="F113" s="5"/>
      <c r="G113" s="5"/>
      <c r="H113" s="5"/>
      <c r="I113" s="6"/>
      <c r="J113" s="7"/>
      <c r="K113" s="11" t="str">
        <f>IF(A113="","",IFERROR(IF(OR(T113="Cancelado",NOT(ISNUMBER(B113)),B113&lt;=0,COUNTIF($A$5:$A$204,A113)&lt;&gt;1,COUNTIF(Vendedores!$A$5:$A$54,C113)&lt;&gt;1,COUNTIF(Produtos!$A$5:$A$104,E113)&lt;&gt;1,COUNTIFS(Produtos!$A$5:$A$104,E113,Produtos!$C$5:$C$104,"&lt;&gt;")&lt;&gt;1,COUNTIFS(Vendedores!$A$5:$A$54,C113,Vendedores!$D$5:$D$54,"&lt;&gt;")&lt;&gt;1,NOT(ISNUMBER(H113)),H113&lt;=0,NOT(ISNUMBER(I113)),I113&lt;0,AND(J113&lt;&gt;"",NOT(ISNUMBER(J113))),J113&lt;0,J113&gt;1,COUNTIF(Listas!$A$4:$A$6,T113)&lt;&gt;1,NOT(ISNUMBER(N113)),N113&lt;0,N113&gt;1,NOT(ISNUMBER(P113)),P113&lt;0),"",H113*I113),""))</f>
        <v/>
      </c>
      <c r="L113" s="11" t="str">
        <f t="shared" si="1"/>
        <v/>
      </c>
      <c r="M113" s="11" t="str">
        <f t="shared" si="2"/>
        <v/>
      </c>
      <c r="N113" s="8" t="str">
        <f>IF(A113="","",IFERROR(VLOOKUP(C113,Vendedores!$A$5:$D$54,4,FALSE),""))</f>
        <v/>
      </c>
      <c r="O113" s="11" t="str">
        <f t="shared" si="3"/>
        <v/>
      </c>
      <c r="P113" s="11" t="str">
        <f>IF(A113="","",IFERROR(VLOOKUP(E113,Produtos!$A$5:$D$104,3,FALSE),""))</f>
        <v/>
      </c>
      <c r="Q113" s="11" t="str">
        <f t="shared" si="4"/>
        <v/>
      </c>
      <c r="R113" s="11" t="str">
        <f t="shared" si="5"/>
        <v/>
      </c>
      <c r="S113" s="8" t="str">
        <f t="shared" si="6"/>
        <v/>
      </c>
      <c r="T113" s="5"/>
      <c r="U113" s="10"/>
      <c r="V113" s="5"/>
      <c r="W113" s="8" t="str">
        <f t="shared" si="7"/>
        <v/>
      </c>
    </row>
    <row r="114" ht="15.75" customHeight="1">
      <c r="A114" s="5"/>
      <c r="B114" s="10"/>
      <c r="C114" s="5"/>
      <c r="D114" s="5"/>
      <c r="E114" s="5"/>
      <c r="F114" s="5"/>
      <c r="G114" s="5"/>
      <c r="H114" s="5"/>
      <c r="I114" s="6"/>
      <c r="J114" s="7"/>
      <c r="K114" s="11" t="str">
        <f>IF(A114="","",IFERROR(IF(OR(T114="Cancelado",NOT(ISNUMBER(B114)),B114&lt;=0,COUNTIF($A$5:$A$204,A114)&lt;&gt;1,COUNTIF(Vendedores!$A$5:$A$54,C114)&lt;&gt;1,COUNTIF(Produtos!$A$5:$A$104,E114)&lt;&gt;1,COUNTIFS(Produtos!$A$5:$A$104,E114,Produtos!$C$5:$C$104,"&lt;&gt;")&lt;&gt;1,COUNTIFS(Vendedores!$A$5:$A$54,C114,Vendedores!$D$5:$D$54,"&lt;&gt;")&lt;&gt;1,NOT(ISNUMBER(H114)),H114&lt;=0,NOT(ISNUMBER(I114)),I114&lt;0,AND(J114&lt;&gt;"",NOT(ISNUMBER(J114))),J114&lt;0,J114&gt;1,COUNTIF(Listas!$A$4:$A$6,T114)&lt;&gt;1,NOT(ISNUMBER(N114)),N114&lt;0,N114&gt;1,NOT(ISNUMBER(P114)),P114&lt;0),"",H114*I114),""))</f>
        <v/>
      </c>
      <c r="L114" s="11" t="str">
        <f t="shared" si="1"/>
        <v/>
      </c>
      <c r="M114" s="11" t="str">
        <f t="shared" si="2"/>
        <v/>
      </c>
      <c r="N114" s="8" t="str">
        <f>IF(A114="","",IFERROR(VLOOKUP(C114,Vendedores!$A$5:$D$54,4,FALSE),""))</f>
        <v/>
      </c>
      <c r="O114" s="11" t="str">
        <f t="shared" si="3"/>
        <v/>
      </c>
      <c r="P114" s="11" t="str">
        <f>IF(A114="","",IFERROR(VLOOKUP(E114,Produtos!$A$5:$D$104,3,FALSE),""))</f>
        <v/>
      </c>
      <c r="Q114" s="11" t="str">
        <f t="shared" si="4"/>
        <v/>
      </c>
      <c r="R114" s="11" t="str">
        <f t="shared" si="5"/>
        <v/>
      </c>
      <c r="S114" s="8" t="str">
        <f t="shared" si="6"/>
        <v/>
      </c>
      <c r="T114" s="5"/>
      <c r="U114" s="10"/>
      <c r="V114" s="5"/>
      <c r="W114" s="8" t="str">
        <f t="shared" si="7"/>
        <v/>
      </c>
    </row>
    <row r="115" ht="15.75" customHeight="1">
      <c r="A115" s="5"/>
      <c r="B115" s="10"/>
      <c r="C115" s="5"/>
      <c r="D115" s="5"/>
      <c r="E115" s="5"/>
      <c r="F115" s="5"/>
      <c r="G115" s="5"/>
      <c r="H115" s="5"/>
      <c r="I115" s="6"/>
      <c r="J115" s="7"/>
      <c r="K115" s="11" t="str">
        <f>IF(A115="","",IFERROR(IF(OR(T115="Cancelado",NOT(ISNUMBER(B115)),B115&lt;=0,COUNTIF($A$5:$A$204,A115)&lt;&gt;1,COUNTIF(Vendedores!$A$5:$A$54,C115)&lt;&gt;1,COUNTIF(Produtos!$A$5:$A$104,E115)&lt;&gt;1,COUNTIFS(Produtos!$A$5:$A$104,E115,Produtos!$C$5:$C$104,"&lt;&gt;")&lt;&gt;1,COUNTIFS(Vendedores!$A$5:$A$54,C115,Vendedores!$D$5:$D$54,"&lt;&gt;")&lt;&gt;1,NOT(ISNUMBER(H115)),H115&lt;=0,NOT(ISNUMBER(I115)),I115&lt;0,AND(J115&lt;&gt;"",NOT(ISNUMBER(J115))),J115&lt;0,J115&gt;1,COUNTIF(Listas!$A$4:$A$6,T115)&lt;&gt;1,NOT(ISNUMBER(N115)),N115&lt;0,N115&gt;1,NOT(ISNUMBER(P115)),P115&lt;0),"",H115*I115),""))</f>
        <v/>
      </c>
      <c r="L115" s="11" t="str">
        <f t="shared" si="1"/>
        <v/>
      </c>
      <c r="M115" s="11" t="str">
        <f t="shared" si="2"/>
        <v/>
      </c>
      <c r="N115" s="8" t="str">
        <f>IF(A115="","",IFERROR(VLOOKUP(C115,Vendedores!$A$5:$D$54,4,FALSE),""))</f>
        <v/>
      </c>
      <c r="O115" s="11" t="str">
        <f t="shared" si="3"/>
        <v/>
      </c>
      <c r="P115" s="11" t="str">
        <f>IF(A115="","",IFERROR(VLOOKUP(E115,Produtos!$A$5:$D$104,3,FALSE),""))</f>
        <v/>
      </c>
      <c r="Q115" s="11" t="str">
        <f t="shared" si="4"/>
        <v/>
      </c>
      <c r="R115" s="11" t="str">
        <f t="shared" si="5"/>
        <v/>
      </c>
      <c r="S115" s="8" t="str">
        <f t="shared" si="6"/>
        <v/>
      </c>
      <c r="T115" s="5"/>
      <c r="U115" s="10"/>
      <c r="V115" s="5"/>
      <c r="W115" s="8" t="str">
        <f t="shared" si="7"/>
        <v/>
      </c>
    </row>
    <row r="116" ht="15.75" customHeight="1">
      <c r="A116" s="5"/>
      <c r="B116" s="10"/>
      <c r="C116" s="5"/>
      <c r="D116" s="5"/>
      <c r="E116" s="5"/>
      <c r="F116" s="5"/>
      <c r="G116" s="5"/>
      <c r="H116" s="5"/>
      <c r="I116" s="6"/>
      <c r="J116" s="7"/>
      <c r="K116" s="11" t="str">
        <f>IF(A116="","",IFERROR(IF(OR(T116="Cancelado",NOT(ISNUMBER(B116)),B116&lt;=0,COUNTIF($A$5:$A$204,A116)&lt;&gt;1,COUNTIF(Vendedores!$A$5:$A$54,C116)&lt;&gt;1,COUNTIF(Produtos!$A$5:$A$104,E116)&lt;&gt;1,COUNTIFS(Produtos!$A$5:$A$104,E116,Produtos!$C$5:$C$104,"&lt;&gt;")&lt;&gt;1,COUNTIFS(Vendedores!$A$5:$A$54,C116,Vendedores!$D$5:$D$54,"&lt;&gt;")&lt;&gt;1,NOT(ISNUMBER(H116)),H116&lt;=0,NOT(ISNUMBER(I116)),I116&lt;0,AND(J116&lt;&gt;"",NOT(ISNUMBER(J116))),J116&lt;0,J116&gt;1,COUNTIF(Listas!$A$4:$A$6,T116)&lt;&gt;1,NOT(ISNUMBER(N116)),N116&lt;0,N116&gt;1,NOT(ISNUMBER(P116)),P116&lt;0),"",H116*I116),""))</f>
        <v/>
      </c>
      <c r="L116" s="11" t="str">
        <f t="shared" si="1"/>
        <v/>
      </c>
      <c r="M116" s="11" t="str">
        <f t="shared" si="2"/>
        <v/>
      </c>
      <c r="N116" s="8" t="str">
        <f>IF(A116="","",IFERROR(VLOOKUP(C116,Vendedores!$A$5:$D$54,4,FALSE),""))</f>
        <v/>
      </c>
      <c r="O116" s="11" t="str">
        <f t="shared" si="3"/>
        <v/>
      </c>
      <c r="P116" s="11" t="str">
        <f>IF(A116="","",IFERROR(VLOOKUP(E116,Produtos!$A$5:$D$104,3,FALSE),""))</f>
        <v/>
      </c>
      <c r="Q116" s="11" t="str">
        <f t="shared" si="4"/>
        <v/>
      </c>
      <c r="R116" s="11" t="str">
        <f t="shared" si="5"/>
        <v/>
      </c>
      <c r="S116" s="8" t="str">
        <f t="shared" si="6"/>
        <v/>
      </c>
      <c r="T116" s="5"/>
      <c r="U116" s="10"/>
      <c r="V116" s="5"/>
      <c r="W116" s="8" t="str">
        <f t="shared" si="7"/>
        <v/>
      </c>
    </row>
    <row r="117" ht="15.75" customHeight="1">
      <c r="A117" s="5"/>
      <c r="B117" s="10"/>
      <c r="C117" s="5"/>
      <c r="D117" s="5"/>
      <c r="E117" s="5"/>
      <c r="F117" s="5"/>
      <c r="G117" s="5"/>
      <c r="H117" s="5"/>
      <c r="I117" s="6"/>
      <c r="J117" s="7"/>
      <c r="K117" s="11" t="str">
        <f>IF(A117="","",IFERROR(IF(OR(T117="Cancelado",NOT(ISNUMBER(B117)),B117&lt;=0,COUNTIF($A$5:$A$204,A117)&lt;&gt;1,COUNTIF(Vendedores!$A$5:$A$54,C117)&lt;&gt;1,COUNTIF(Produtos!$A$5:$A$104,E117)&lt;&gt;1,COUNTIFS(Produtos!$A$5:$A$104,E117,Produtos!$C$5:$C$104,"&lt;&gt;")&lt;&gt;1,COUNTIFS(Vendedores!$A$5:$A$54,C117,Vendedores!$D$5:$D$54,"&lt;&gt;")&lt;&gt;1,NOT(ISNUMBER(H117)),H117&lt;=0,NOT(ISNUMBER(I117)),I117&lt;0,AND(J117&lt;&gt;"",NOT(ISNUMBER(J117))),J117&lt;0,J117&gt;1,COUNTIF(Listas!$A$4:$A$6,T117)&lt;&gt;1,NOT(ISNUMBER(N117)),N117&lt;0,N117&gt;1,NOT(ISNUMBER(P117)),P117&lt;0),"",H117*I117),""))</f>
        <v/>
      </c>
      <c r="L117" s="11" t="str">
        <f t="shared" si="1"/>
        <v/>
      </c>
      <c r="M117" s="11" t="str">
        <f t="shared" si="2"/>
        <v/>
      </c>
      <c r="N117" s="8" t="str">
        <f>IF(A117="","",IFERROR(VLOOKUP(C117,Vendedores!$A$5:$D$54,4,FALSE),""))</f>
        <v/>
      </c>
      <c r="O117" s="11" t="str">
        <f t="shared" si="3"/>
        <v/>
      </c>
      <c r="P117" s="11" t="str">
        <f>IF(A117="","",IFERROR(VLOOKUP(E117,Produtos!$A$5:$D$104,3,FALSE),""))</f>
        <v/>
      </c>
      <c r="Q117" s="11" t="str">
        <f t="shared" si="4"/>
        <v/>
      </c>
      <c r="R117" s="11" t="str">
        <f t="shared" si="5"/>
        <v/>
      </c>
      <c r="S117" s="8" t="str">
        <f t="shared" si="6"/>
        <v/>
      </c>
      <c r="T117" s="5"/>
      <c r="U117" s="10"/>
      <c r="V117" s="5"/>
      <c r="W117" s="8" t="str">
        <f t="shared" si="7"/>
        <v/>
      </c>
    </row>
    <row r="118" ht="15.75" customHeight="1">
      <c r="A118" s="5"/>
      <c r="B118" s="10"/>
      <c r="C118" s="5"/>
      <c r="D118" s="5"/>
      <c r="E118" s="5"/>
      <c r="F118" s="5"/>
      <c r="G118" s="5"/>
      <c r="H118" s="5"/>
      <c r="I118" s="6"/>
      <c r="J118" s="7"/>
      <c r="K118" s="11" t="str">
        <f>IF(A118="","",IFERROR(IF(OR(T118="Cancelado",NOT(ISNUMBER(B118)),B118&lt;=0,COUNTIF($A$5:$A$204,A118)&lt;&gt;1,COUNTIF(Vendedores!$A$5:$A$54,C118)&lt;&gt;1,COUNTIF(Produtos!$A$5:$A$104,E118)&lt;&gt;1,COUNTIFS(Produtos!$A$5:$A$104,E118,Produtos!$C$5:$C$104,"&lt;&gt;")&lt;&gt;1,COUNTIFS(Vendedores!$A$5:$A$54,C118,Vendedores!$D$5:$D$54,"&lt;&gt;")&lt;&gt;1,NOT(ISNUMBER(H118)),H118&lt;=0,NOT(ISNUMBER(I118)),I118&lt;0,AND(J118&lt;&gt;"",NOT(ISNUMBER(J118))),J118&lt;0,J118&gt;1,COUNTIF(Listas!$A$4:$A$6,T118)&lt;&gt;1,NOT(ISNUMBER(N118)),N118&lt;0,N118&gt;1,NOT(ISNUMBER(P118)),P118&lt;0),"",H118*I118),""))</f>
        <v/>
      </c>
      <c r="L118" s="11" t="str">
        <f t="shared" si="1"/>
        <v/>
      </c>
      <c r="M118" s="11" t="str">
        <f t="shared" si="2"/>
        <v/>
      </c>
      <c r="N118" s="8" t="str">
        <f>IF(A118="","",IFERROR(VLOOKUP(C118,Vendedores!$A$5:$D$54,4,FALSE),""))</f>
        <v/>
      </c>
      <c r="O118" s="11" t="str">
        <f t="shared" si="3"/>
        <v/>
      </c>
      <c r="P118" s="11" t="str">
        <f>IF(A118="","",IFERROR(VLOOKUP(E118,Produtos!$A$5:$D$104,3,FALSE),""))</f>
        <v/>
      </c>
      <c r="Q118" s="11" t="str">
        <f t="shared" si="4"/>
        <v/>
      </c>
      <c r="R118" s="11" t="str">
        <f t="shared" si="5"/>
        <v/>
      </c>
      <c r="S118" s="8" t="str">
        <f t="shared" si="6"/>
        <v/>
      </c>
      <c r="T118" s="5"/>
      <c r="U118" s="10"/>
      <c r="V118" s="5"/>
      <c r="W118" s="8" t="str">
        <f t="shared" si="7"/>
        <v/>
      </c>
    </row>
    <row r="119" ht="15.75" customHeight="1">
      <c r="A119" s="5"/>
      <c r="B119" s="10"/>
      <c r="C119" s="5"/>
      <c r="D119" s="5"/>
      <c r="E119" s="5"/>
      <c r="F119" s="5"/>
      <c r="G119" s="5"/>
      <c r="H119" s="5"/>
      <c r="I119" s="6"/>
      <c r="J119" s="7"/>
      <c r="K119" s="11" t="str">
        <f>IF(A119="","",IFERROR(IF(OR(T119="Cancelado",NOT(ISNUMBER(B119)),B119&lt;=0,COUNTIF($A$5:$A$204,A119)&lt;&gt;1,COUNTIF(Vendedores!$A$5:$A$54,C119)&lt;&gt;1,COUNTIF(Produtos!$A$5:$A$104,E119)&lt;&gt;1,COUNTIFS(Produtos!$A$5:$A$104,E119,Produtos!$C$5:$C$104,"&lt;&gt;")&lt;&gt;1,COUNTIFS(Vendedores!$A$5:$A$54,C119,Vendedores!$D$5:$D$54,"&lt;&gt;")&lt;&gt;1,NOT(ISNUMBER(H119)),H119&lt;=0,NOT(ISNUMBER(I119)),I119&lt;0,AND(J119&lt;&gt;"",NOT(ISNUMBER(J119))),J119&lt;0,J119&gt;1,COUNTIF(Listas!$A$4:$A$6,T119)&lt;&gt;1,NOT(ISNUMBER(N119)),N119&lt;0,N119&gt;1,NOT(ISNUMBER(P119)),P119&lt;0),"",H119*I119),""))</f>
        <v/>
      </c>
      <c r="L119" s="11" t="str">
        <f t="shared" si="1"/>
        <v/>
      </c>
      <c r="M119" s="11" t="str">
        <f t="shared" si="2"/>
        <v/>
      </c>
      <c r="N119" s="8" t="str">
        <f>IF(A119="","",IFERROR(VLOOKUP(C119,Vendedores!$A$5:$D$54,4,FALSE),""))</f>
        <v/>
      </c>
      <c r="O119" s="11" t="str">
        <f t="shared" si="3"/>
        <v/>
      </c>
      <c r="P119" s="11" t="str">
        <f>IF(A119="","",IFERROR(VLOOKUP(E119,Produtos!$A$5:$D$104,3,FALSE),""))</f>
        <v/>
      </c>
      <c r="Q119" s="11" t="str">
        <f t="shared" si="4"/>
        <v/>
      </c>
      <c r="R119" s="11" t="str">
        <f t="shared" si="5"/>
        <v/>
      </c>
      <c r="S119" s="8" t="str">
        <f t="shared" si="6"/>
        <v/>
      </c>
      <c r="T119" s="5"/>
      <c r="U119" s="10"/>
      <c r="V119" s="5"/>
      <c r="W119" s="8" t="str">
        <f t="shared" si="7"/>
        <v/>
      </c>
    </row>
    <row r="120" ht="15.75" customHeight="1">
      <c r="A120" s="5"/>
      <c r="B120" s="10"/>
      <c r="C120" s="5"/>
      <c r="D120" s="5"/>
      <c r="E120" s="5"/>
      <c r="F120" s="5"/>
      <c r="G120" s="5"/>
      <c r="H120" s="5"/>
      <c r="I120" s="6"/>
      <c r="J120" s="7"/>
      <c r="K120" s="11" t="str">
        <f>IF(A120="","",IFERROR(IF(OR(T120="Cancelado",NOT(ISNUMBER(B120)),B120&lt;=0,COUNTIF($A$5:$A$204,A120)&lt;&gt;1,COUNTIF(Vendedores!$A$5:$A$54,C120)&lt;&gt;1,COUNTIF(Produtos!$A$5:$A$104,E120)&lt;&gt;1,COUNTIFS(Produtos!$A$5:$A$104,E120,Produtos!$C$5:$C$104,"&lt;&gt;")&lt;&gt;1,COUNTIFS(Vendedores!$A$5:$A$54,C120,Vendedores!$D$5:$D$54,"&lt;&gt;")&lt;&gt;1,NOT(ISNUMBER(H120)),H120&lt;=0,NOT(ISNUMBER(I120)),I120&lt;0,AND(J120&lt;&gt;"",NOT(ISNUMBER(J120))),J120&lt;0,J120&gt;1,COUNTIF(Listas!$A$4:$A$6,T120)&lt;&gt;1,NOT(ISNUMBER(N120)),N120&lt;0,N120&gt;1,NOT(ISNUMBER(P120)),P120&lt;0),"",H120*I120),""))</f>
        <v/>
      </c>
      <c r="L120" s="11" t="str">
        <f t="shared" si="1"/>
        <v/>
      </c>
      <c r="M120" s="11" t="str">
        <f t="shared" si="2"/>
        <v/>
      </c>
      <c r="N120" s="8" t="str">
        <f>IF(A120="","",IFERROR(VLOOKUP(C120,Vendedores!$A$5:$D$54,4,FALSE),""))</f>
        <v/>
      </c>
      <c r="O120" s="11" t="str">
        <f t="shared" si="3"/>
        <v/>
      </c>
      <c r="P120" s="11" t="str">
        <f>IF(A120="","",IFERROR(VLOOKUP(E120,Produtos!$A$5:$D$104,3,FALSE),""))</f>
        <v/>
      </c>
      <c r="Q120" s="11" t="str">
        <f t="shared" si="4"/>
        <v/>
      </c>
      <c r="R120" s="11" t="str">
        <f t="shared" si="5"/>
        <v/>
      </c>
      <c r="S120" s="8" t="str">
        <f t="shared" si="6"/>
        <v/>
      </c>
      <c r="T120" s="5"/>
      <c r="U120" s="10"/>
      <c r="V120" s="5"/>
      <c r="W120" s="8" t="str">
        <f t="shared" si="7"/>
        <v/>
      </c>
    </row>
    <row r="121" ht="15.75" customHeight="1">
      <c r="A121" s="5"/>
      <c r="B121" s="10"/>
      <c r="C121" s="5"/>
      <c r="D121" s="5"/>
      <c r="E121" s="5"/>
      <c r="F121" s="5"/>
      <c r="G121" s="5"/>
      <c r="H121" s="5"/>
      <c r="I121" s="6"/>
      <c r="J121" s="7"/>
      <c r="K121" s="11" t="str">
        <f>IF(A121="","",IFERROR(IF(OR(T121="Cancelado",NOT(ISNUMBER(B121)),B121&lt;=0,COUNTIF($A$5:$A$204,A121)&lt;&gt;1,COUNTIF(Vendedores!$A$5:$A$54,C121)&lt;&gt;1,COUNTIF(Produtos!$A$5:$A$104,E121)&lt;&gt;1,COUNTIFS(Produtos!$A$5:$A$104,E121,Produtos!$C$5:$C$104,"&lt;&gt;")&lt;&gt;1,COUNTIFS(Vendedores!$A$5:$A$54,C121,Vendedores!$D$5:$D$54,"&lt;&gt;")&lt;&gt;1,NOT(ISNUMBER(H121)),H121&lt;=0,NOT(ISNUMBER(I121)),I121&lt;0,AND(J121&lt;&gt;"",NOT(ISNUMBER(J121))),J121&lt;0,J121&gt;1,COUNTIF(Listas!$A$4:$A$6,T121)&lt;&gt;1,NOT(ISNUMBER(N121)),N121&lt;0,N121&gt;1,NOT(ISNUMBER(P121)),P121&lt;0),"",H121*I121),""))</f>
        <v/>
      </c>
      <c r="L121" s="11" t="str">
        <f t="shared" si="1"/>
        <v/>
      </c>
      <c r="M121" s="11" t="str">
        <f t="shared" si="2"/>
        <v/>
      </c>
      <c r="N121" s="8" t="str">
        <f>IF(A121="","",IFERROR(VLOOKUP(C121,Vendedores!$A$5:$D$54,4,FALSE),""))</f>
        <v/>
      </c>
      <c r="O121" s="11" t="str">
        <f t="shared" si="3"/>
        <v/>
      </c>
      <c r="P121" s="11" t="str">
        <f>IF(A121="","",IFERROR(VLOOKUP(E121,Produtos!$A$5:$D$104,3,FALSE),""))</f>
        <v/>
      </c>
      <c r="Q121" s="11" t="str">
        <f t="shared" si="4"/>
        <v/>
      </c>
      <c r="R121" s="11" t="str">
        <f t="shared" si="5"/>
        <v/>
      </c>
      <c r="S121" s="8" t="str">
        <f t="shared" si="6"/>
        <v/>
      </c>
      <c r="T121" s="5"/>
      <c r="U121" s="10"/>
      <c r="V121" s="5"/>
      <c r="W121" s="8" t="str">
        <f t="shared" si="7"/>
        <v/>
      </c>
    </row>
    <row r="122" ht="15.75" customHeight="1">
      <c r="A122" s="5"/>
      <c r="B122" s="10"/>
      <c r="C122" s="5"/>
      <c r="D122" s="5"/>
      <c r="E122" s="5"/>
      <c r="F122" s="5"/>
      <c r="G122" s="5"/>
      <c r="H122" s="5"/>
      <c r="I122" s="6"/>
      <c r="J122" s="7"/>
      <c r="K122" s="11" t="str">
        <f>IF(A122="","",IFERROR(IF(OR(T122="Cancelado",NOT(ISNUMBER(B122)),B122&lt;=0,COUNTIF($A$5:$A$204,A122)&lt;&gt;1,COUNTIF(Vendedores!$A$5:$A$54,C122)&lt;&gt;1,COUNTIF(Produtos!$A$5:$A$104,E122)&lt;&gt;1,COUNTIFS(Produtos!$A$5:$A$104,E122,Produtos!$C$5:$C$104,"&lt;&gt;")&lt;&gt;1,COUNTIFS(Vendedores!$A$5:$A$54,C122,Vendedores!$D$5:$D$54,"&lt;&gt;")&lt;&gt;1,NOT(ISNUMBER(H122)),H122&lt;=0,NOT(ISNUMBER(I122)),I122&lt;0,AND(J122&lt;&gt;"",NOT(ISNUMBER(J122))),J122&lt;0,J122&gt;1,COUNTIF(Listas!$A$4:$A$6,T122)&lt;&gt;1,NOT(ISNUMBER(N122)),N122&lt;0,N122&gt;1,NOT(ISNUMBER(P122)),P122&lt;0),"",H122*I122),""))</f>
        <v/>
      </c>
      <c r="L122" s="11" t="str">
        <f t="shared" si="1"/>
        <v/>
      </c>
      <c r="M122" s="11" t="str">
        <f t="shared" si="2"/>
        <v/>
      </c>
      <c r="N122" s="8" t="str">
        <f>IF(A122="","",IFERROR(VLOOKUP(C122,Vendedores!$A$5:$D$54,4,FALSE),""))</f>
        <v/>
      </c>
      <c r="O122" s="11" t="str">
        <f t="shared" si="3"/>
        <v/>
      </c>
      <c r="P122" s="11" t="str">
        <f>IF(A122="","",IFERROR(VLOOKUP(E122,Produtos!$A$5:$D$104,3,FALSE),""))</f>
        <v/>
      </c>
      <c r="Q122" s="11" t="str">
        <f t="shared" si="4"/>
        <v/>
      </c>
      <c r="R122" s="11" t="str">
        <f t="shared" si="5"/>
        <v/>
      </c>
      <c r="S122" s="8" t="str">
        <f t="shared" si="6"/>
        <v/>
      </c>
      <c r="T122" s="5"/>
      <c r="U122" s="10"/>
      <c r="V122" s="5"/>
      <c r="W122" s="8" t="str">
        <f t="shared" si="7"/>
        <v/>
      </c>
    </row>
    <row r="123" ht="15.75" customHeight="1">
      <c r="A123" s="5"/>
      <c r="B123" s="10"/>
      <c r="C123" s="5"/>
      <c r="D123" s="5"/>
      <c r="E123" s="5"/>
      <c r="F123" s="5"/>
      <c r="G123" s="5"/>
      <c r="H123" s="5"/>
      <c r="I123" s="6"/>
      <c r="J123" s="7"/>
      <c r="K123" s="11" t="str">
        <f>IF(A123="","",IFERROR(IF(OR(T123="Cancelado",NOT(ISNUMBER(B123)),B123&lt;=0,COUNTIF($A$5:$A$204,A123)&lt;&gt;1,COUNTIF(Vendedores!$A$5:$A$54,C123)&lt;&gt;1,COUNTIF(Produtos!$A$5:$A$104,E123)&lt;&gt;1,COUNTIFS(Produtos!$A$5:$A$104,E123,Produtos!$C$5:$C$104,"&lt;&gt;")&lt;&gt;1,COUNTIFS(Vendedores!$A$5:$A$54,C123,Vendedores!$D$5:$D$54,"&lt;&gt;")&lt;&gt;1,NOT(ISNUMBER(H123)),H123&lt;=0,NOT(ISNUMBER(I123)),I123&lt;0,AND(J123&lt;&gt;"",NOT(ISNUMBER(J123))),J123&lt;0,J123&gt;1,COUNTIF(Listas!$A$4:$A$6,T123)&lt;&gt;1,NOT(ISNUMBER(N123)),N123&lt;0,N123&gt;1,NOT(ISNUMBER(P123)),P123&lt;0),"",H123*I123),""))</f>
        <v/>
      </c>
      <c r="L123" s="11" t="str">
        <f t="shared" si="1"/>
        <v/>
      </c>
      <c r="M123" s="11" t="str">
        <f t="shared" si="2"/>
        <v/>
      </c>
      <c r="N123" s="8" t="str">
        <f>IF(A123="","",IFERROR(VLOOKUP(C123,Vendedores!$A$5:$D$54,4,FALSE),""))</f>
        <v/>
      </c>
      <c r="O123" s="11" t="str">
        <f t="shared" si="3"/>
        <v/>
      </c>
      <c r="P123" s="11" t="str">
        <f>IF(A123="","",IFERROR(VLOOKUP(E123,Produtos!$A$5:$D$104,3,FALSE),""))</f>
        <v/>
      </c>
      <c r="Q123" s="11" t="str">
        <f t="shared" si="4"/>
        <v/>
      </c>
      <c r="R123" s="11" t="str">
        <f t="shared" si="5"/>
        <v/>
      </c>
      <c r="S123" s="8" t="str">
        <f t="shared" si="6"/>
        <v/>
      </c>
      <c r="T123" s="5"/>
      <c r="U123" s="10"/>
      <c r="V123" s="5"/>
      <c r="W123" s="8" t="str">
        <f t="shared" si="7"/>
        <v/>
      </c>
    </row>
    <row r="124" ht="15.75" customHeight="1">
      <c r="A124" s="5"/>
      <c r="B124" s="10"/>
      <c r="C124" s="5"/>
      <c r="D124" s="5"/>
      <c r="E124" s="5"/>
      <c r="F124" s="5"/>
      <c r="G124" s="5"/>
      <c r="H124" s="5"/>
      <c r="I124" s="6"/>
      <c r="J124" s="7"/>
      <c r="K124" s="11" t="str">
        <f>IF(A124="","",IFERROR(IF(OR(T124="Cancelado",NOT(ISNUMBER(B124)),B124&lt;=0,COUNTIF($A$5:$A$204,A124)&lt;&gt;1,COUNTIF(Vendedores!$A$5:$A$54,C124)&lt;&gt;1,COUNTIF(Produtos!$A$5:$A$104,E124)&lt;&gt;1,COUNTIFS(Produtos!$A$5:$A$104,E124,Produtos!$C$5:$C$104,"&lt;&gt;")&lt;&gt;1,COUNTIFS(Vendedores!$A$5:$A$54,C124,Vendedores!$D$5:$D$54,"&lt;&gt;")&lt;&gt;1,NOT(ISNUMBER(H124)),H124&lt;=0,NOT(ISNUMBER(I124)),I124&lt;0,AND(J124&lt;&gt;"",NOT(ISNUMBER(J124))),J124&lt;0,J124&gt;1,COUNTIF(Listas!$A$4:$A$6,T124)&lt;&gt;1,NOT(ISNUMBER(N124)),N124&lt;0,N124&gt;1,NOT(ISNUMBER(P124)),P124&lt;0),"",H124*I124),""))</f>
        <v/>
      </c>
      <c r="L124" s="11" t="str">
        <f t="shared" si="1"/>
        <v/>
      </c>
      <c r="M124" s="11" t="str">
        <f t="shared" si="2"/>
        <v/>
      </c>
      <c r="N124" s="8" t="str">
        <f>IF(A124="","",IFERROR(VLOOKUP(C124,Vendedores!$A$5:$D$54,4,FALSE),""))</f>
        <v/>
      </c>
      <c r="O124" s="11" t="str">
        <f t="shared" si="3"/>
        <v/>
      </c>
      <c r="P124" s="11" t="str">
        <f>IF(A124="","",IFERROR(VLOOKUP(E124,Produtos!$A$5:$D$104,3,FALSE),""))</f>
        <v/>
      </c>
      <c r="Q124" s="11" t="str">
        <f t="shared" si="4"/>
        <v/>
      </c>
      <c r="R124" s="11" t="str">
        <f t="shared" si="5"/>
        <v/>
      </c>
      <c r="S124" s="8" t="str">
        <f t="shared" si="6"/>
        <v/>
      </c>
      <c r="T124" s="5"/>
      <c r="U124" s="10"/>
      <c r="V124" s="5"/>
      <c r="W124" s="8" t="str">
        <f t="shared" si="7"/>
        <v/>
      </c>
    </row>
    <row r="125" ht="15.75" customHeight="1">
      <c r="A125" s="5"/>
      <c r="B125" s="10"/>
      <c r="C125" s="5"/>
      <c r="D125" s="5"/>
      <c r="E125" s="5"/>
      <c r="F125" s="5"/>
      <c r="G125" s="5"/>
      <c r="H125" s="5"/>
      <c r="I125" s="6"/>
      <c r="J125" s="7"/>
      <c r="K125" s="11" t="str">
        <f>IF(A125="","",IFERROR(IF(OR(T125="Cancelado",NOT(ISNUMBER(B125)),B125&lt;=0,COUNTIF($A$5:$A$204,A125)&lt;&gt;1,COUNTIF(Vendedores!$A$5:$A$54,C125)&lt;&gt;1,COUNTIF(Produtos!$A$5:$A$104,E125)&lt;&gt;1,COUNTIFS(Produtos!$A$5:$A$104,E125,Produtos!$C$5:$C$104,"&lt;&gt;")&lt;&gt;1,COUNTIFS(Vendedores!$A$5:$A$54,C125,Vendedores!$D$5:$D$54,"&lt;&gt;")&lt;&gt;1,NOT(ISNUMBER(H125)),H125&lt;=0,NOT(ISNUMBER(I125)),I125&lt;0,AND(J125&lt;&gt;"",NOT(ISNUMBER(J125))),J125&lt;0,J125&gt;1,COUNTIF(Listas!$A$4:$A$6,T125)&lt;&gt;1,NOT(ISNUMBER(N125)),N125&lt;0,N125&gt;1,NOT(ISNUMBER(P125)),P125&lt;0),"",H125*I125),""))</f>
        <v/>
      </c>
      <c r="L125" s="11" t="str">
        <f t="shared" si="1"/>
        <v/>
      </c>
      <c r="M125" s="11" t="str">
        <f t="shared" si="2"/>
        <v/>
      </c>
      <c r="N125" s="8" t="str">
        <f>IF(A125="","",IFERROR(VLOOKUP(C125,Vendedores!$A$5:$D$54,4,FALSE),""))</f>
        <v/>
      </c>
      <c r="O125" s="11" t="str">
        <f t="shared" si="3"/>
        <v/>
      </c>
      <c r="P125" s="11" t="str">
        <f>IF(A125="","",IFERROR(VLOOKUP(E125,Produtos!$A$5:$D$104,3,FALSE),""))</f>
        <v/>
      </c>
      <c r="Q125" s="11" t="str">
        <f t="shared" si="4"/>
        <v/>
      </c>
      <c r="R125" s="11" t="str">
        <f t="shared" si="5"/>
        <v/>
      </c>
      <c r="S125" s="8" t="str">
        <f t="shared" si="6"/>
        <v/>
      </c>
      <c r="T125" s="5"/>
      <c r="U125" s="10"/>
      <c r="V125" s="5"/>
      <c r="W125" s="8" t="str">
        <f t="shared" si="7"/>
        <v/>
      </c>
    </row>
    <row r="126" ht="15.75" customHeight="1">
      <c r="A126" s="5"/>
      <c r="B126" s="10"/>
      <c r="C126" s="5"/>
      <c r="D126" s="5"/>
      <c r="E126" s="5"/>
      <c r="F126" s="5"/>
      <c r="G126" s="5"/>
      <c r="H126" s="5"/>
      <c r="I126" s="6"/>
      <c r="J126" s="7"/>
      <c r="K126" s="11" t="str">
        <f>IF(A126="","",IFERROR(IF(OR(T126="Cancelado",NOT(ISNUMBER(B126)),B126&lt;=0,COUNTIF($A$5:$A$204,A126)&lt;&gt;1,COUNTIF(Vendedores!$A$5:$A$54,C126)&lt;&gt;1,COUNTIF(Produtos!$A$5:$A$104,E126)&lt;&gt;1,COUNTIFS(Produtos!$A$5:$A$104,E126,Produtos!$C$5:$C$104,"&lt;&gt;")&lt;&gt;1,COUNTIFS(Vendedores!$A$5:$A$54,C126,Vendedores!$D$5:$D$54,"&lt;&gt;")&lt;&gt;1,NOT(ISNUMBER(H126)),H126&lt;=0,NOT(ISNUMBER(I126)),I126&lt;0,AND(J126&lt;&gt;"",NOT(ISNUMBER(J126))),J126&lt;0,J126&gt;1,COUNTIF(Listas!$A$4:$A$6,T126)&lt;&gt;1,NOT(ISNUMBER(N126)),N126&lt;0,N126&gt;1,NOT(ISNUMBER(P126)),P126&lt;0),"",H126*I126),""))</f>
        <v/>
      </c>
      <c r="L126" s="11" t="str">
        <f t="shared" si="1"/>
        <v/>
      </c>
      <c r="M126" s="11" t="str">
        <f t="shared" si="2"/>
        <v/>
      </c>
      <c r="N126" s="8" t="str">
        <f>IF(A126="","",IFERROR(VLOOKUP(C126,Vendedores!$A$5:$D$54,4,FALSE),""))</f>
        <v/>
      </c>
      <c r="O126" s="11" t="str">
        <f t="shared" si="3"/>
        <v/>
      </c>
      <c r="P126" s="11" t="str">
        <f>IF(A126="","",IFERROR(VLOOKUP(E126,Produtos!$A$5:$D$104,3,FALSE),""))</f>
        <v/>
      </c>
      <c r="Q126" s="11" t="str">
        <f t="shared" si="4"/>
        <v/>
      </c>
      <c r="R126" s="11" t="str">
        <f t="shared" si="5"/>
        <v/>
      </c>
      <c r="S126" s="8" t="str">
        <f t="shared" si="6"/>
        <v/>
      </c>
      <c r="T126" s="5"/>
      <c r="U126" s="10"/>
      <c r="V126" s="5"/>
      <c r="W126" s="8" t="str">
        <f t="shared" si="7"/>
        <v/>
      </c>
    </row>
    <row r="127" ht="15.75" customHeight="1">
      <c r="A127" s="5"/>
      <c r="B127" s="10"/>
      <c r="C127" s="5"/>
      <c r="D127" s="5"/>
      <c r="E127" s="5"/>
      <c r="F127" s="5"/>
      <c r="G127" s="5"/>
      <c r="H127" s="5"/>
      <c r="I127" s="6"/>
      <c r="J127" s="7"/>
      <c r="K127" s="11" t="str">
        <f>IF(A127="","",IFERROR(IF(OR(T127="Cancelado",NOT(ISNUMBER(B127)),B127&lt;=0,COUNTIF($A$5:$A$204,A127)&lt;&gt;1,COUNTIF(Vendedores!$A$5:$A$54,C127)&lt;&gt;1,COUNTIF(Produtos!$A$5:$A$104,E127)&lt;&gt;1,COUNTIFS(Produtos!$A$5:$A$104,E127,Produtos!$C$5:$C$104,"&lt;&gt;")&lt;&gt;1,COUNTIFS(Vendedores!$A$5:$A$54,C127,Vendedores!$D$5:$D$54,"&lt;&gt;")&lt;&gt;1,NOT(ISNUMBER(H127)),H127&lt;=0,NOT(ISNUMBER(I127)),I127&lt;0,AND(J127&lt;&gt;"",NOT(ISNUMBER(J127))),J127&lt;0,J127&gt;1,COUNTIF(Listas!$A$4:$A$6,T127)&lt;&gt;1,NOT(ISNUMBER(N127)),N127&lt;0,N127&gt;1,NOT(ISNUMBER(P127)),P127&lt;0),"",H127*I127),""))</f>
        <v/>
      </c>
      <c r="L127" s="11" t="str">
        <f t="shared" si="1"/>
        <v/>
      </c>
      <c r="M127" s="11" t="str">
        <f t="shared" si="2"/>
        <v/>
      </c>
      <c r="N127" s="8" t="str">
        <f>IF(A127="","",IFERROR(VLOOKUP(C127,Vendedores!$A$5:$D$54,4,FALSE),""))</f>
        <v/>
      </c>
      <c r="O127" s="11" t="str">
        <f t="shared" si="3"/>
        <v/>
      </c>
      <c r="P127" s="11" t="str">
        <f>IF(A127="","",IFERROR(VLOOKUP(E127,Produtos!$A$5:$D$104,3,FALSE),""))</f>
        <v/>
      </c>
      <c r="Q127" s="11" t="str">
        <f t="shared" si="4"/>
        <v/>
      </c>
      <c r="R127" s="11" t="str">
        <f t="shared" si="5"/>
        <v/>
      </c>
      <c r="S127" s="8" t="str">
        <f t="shared" si="6"/>
        <v/>
      </c>
      <c r="T127" s="5"/>
      <c r="U127" s="10"/>
      <c r="V127" s="5"/>
      <c r="W127" s="8" t="str">
        <f t="shared" si="7"/>
        <v/>
      </c>
    </row>
    <row r="128" ht="15.75" customHeight="1">
      <c r="A128" s="5"/>
      <c r="B128" s="10"/>
      <c r="C128" s="5"/>
      <c r="D128" s="5"/>
      <c r="E128" s="5"/>
      <c r="F128" s="5"/>
      <c r="G128" s="5"/>
      <c r="H128" s="5"/>
      <c r="I128" s="6"/>
      <c r="J128" s="7"/>
      <c r="K128" s="11" t="str">
        <f>IF(A128="","",IFERROR(IF(OR(T128="Cancelado",NOT(ISNUMBER(B128)),B128&lt;=0,COUNTIF($A$5:$A$204,A128)&lt;&gt;1,COUNTIF(Vendedores!$A$5:$A$54,C128)&lt;&gt;1,COUNTIF(Produtos!$A$5:$A$104,E128)&lt;&gt;1,COUNTIFS(Produtos!$A$5:$A$104,E128,Produtos!$C$5:$C$104,"&lt;&gt;")&lt;&gt;1,COUNTIFS(Vendedores!$A$5:$A$54,C128,Vendedores!$D$5:$D$54,"&lt;&gt;")&lt;&gt;1,NOT(ISNUMBER(H128)),H128&lt;=0,NOT(ISNUMBER(I128)),I128&lt;0,AND(J128&lt;&gt;"",NOT(ISNUMBER(J128))),J128&lt;0,J128&gt;1,COUNTIF(Listas!$A$4:$A$6,T128)&lt;&gt;1,NOT(ISNUMBER(N128)),N128&lt;0,N128&gt;1,NOT(ISNUMBER(P128)),P128&lt;0),"",H128*I128),""))</f>
        <v/>
      </c>
      <c r="L128" s="11" t="str">
        <f t="shared" si="1"/>
        <v/>
      </c>
      <c r="M128" s="11" t="str">
        <f t="shared" si="2"/>
        <v/>
      </c>
      <c r="N128" s="8" t="str">
        <f>IF(A128="","",IFERROR(VLOOKUP(C128,Vendedores!$A$5:$D$54,4,FALSE),""))</f>
        <v/>
      </c>
      <c r="O128" s="11" t="str">
        <f t="shared" si="3"/>
        <v/>
      </c>
      <c r="P128" s="11" t="str">
        <f>IF(A128="","",IFERROR(VLOOKUP(E128,Produtos!$A$5:$D$104,3,FALSE),""))</f>
        <v/>
      </c>
      <c r="Q128" s="11" t="str">
        <f t="shared" si="4"/>
        <v/>
      </c>
      <c r="R128" s="11" t="str">
        <f t="shared" si="5"/>
        <v/>
      </c>
      <c r="S128" s="8" t="str">
        <f t="shared" si="6"/>
        <v/>
      </c>
      <c r="T128" s="5"/>
      <c r="U128" s="10"/>
      <c r="V128" s="5"/>
      <c r="W128" s="8" t="str">
        <f t="shared" si="7"/>
        <v/>
      </c>
    </row>
    <row r="129" ht="15.75" customHeight="1">
      <c r="A129" s="5"/>
      <c r="B129" s="10"/>
      <c r="C129" s="5"/>
      <c r="D129" s="5"/>
      <c r="E129" s="5"/>
      <c r="F129" s="5"/>
      <c r="G129" s="5"/>
      <c r="H129" s="5"/>
      <c r="I129" s="6"/>
      <c r="J129" s="7"/>
      <c r="K129" s="11" t="str">
        <f>IF(A129="","",IFERROR(IF(OR(T129="Cancelado",NOT(ISNUMBER(B129)),B129&lt;=0,COUNTIF($A$5:$A$204,A129)&lt;&gt;1,COUNTIF(Vendedores!$A$5:$A$54,C129)&lt;&gt;1,COUNTIF(Produtos!$A$5:$A$104,E129)&lt;&gt;1,COUNTIFS(Produtos!$A$5:$A$104,E129,Produtos!$C$5:$C$104,"&lt;&gt;")&lt;&gt;1,COUNTIFS(Vendedores!$A$5:$A$54,C129,Vendedores!$D$5:$D$54,"&lt;&gt;")&lt;&gt;1,NOT(ISNUMBER(H129)),H129&lt;=0,NOT(ISNUMBER(I129)),I129&lt;0,AND(J129&lt;&gt;"",NOT(ISNUMBER(J129))),J129&lt;0,J129&gt;1,COUNTIF(Listas!$A$4:$A$6,T129)&lt;&gt;1,NOT(ISNUMBER(N129)),N129&lt;0,N129&gt;1,NOT(ISNUMBER(P129)),P129&lt;0),"",H129*I129),""))</f>
        <v/>
      </c>
      <c r="L129" s="11" t="str">
        <f t="shared" si="1"/>
        <v/>
      </c>
      <c r="M129" s="11" t="str">
        <f t="shared" si="2"/>
        <v/>
      </c>
      <c r="N129" s="8" t="str">
        <f>IF(A129="","",IFERROR(VLOOKUP(C129,Vendedores!$A$5:$D$54,4,FALSE),""))</f>
        <v/>
      </c>
      <c r="O129" s="11" t="str">
        <f t="shared" si="3"/>
        <v/>
      </c>
      <c r="P129" s="11" t="str">
        <f>IF(A129="","",IFERROR(VLOOKUP(E129,Produtos!$A$5:$D$104,3,FALSE),""))</f>
        <v/>
      </c>
      <c r="Q129" s="11" t="str">
        <f t="shared" si="4"/>
        <v/>
      </c>
      <c r="R129" s="11" t="str">
        <f t="shared" si="5"/>
        <v/>
      </c>
      <c r="S129" s="8" t="str">
        <f t="shared" si="6"/>
        <v/>
      </c>
      <c r="T129" s="5"/>
      <c r="U129" s="10"/>
      <c r="V129" s="5"/>
      <c r="W129" s="8" t="str">
        <f t="shared" si="7"/>
        <v/>
      </c>
    </row>
    <row r="130" ht="15.75" customHeight="1">
      <c r="A130" s="5"/>
      <c r="B130" s="10"/>
      <c r="C130" s="5"/>
      <c r="D130" s="5"/>
      <c r="E130" s="5"/>
      <c r="F130" s="5"/>
      <c r="G130" s="5"/>
      <c r="H130" s="5"/>
      <c r="I130" s="6"/>
      <c r="J130" s="7"/>
      <c r="K130" s="11" t="str">
        <f>IF(A130="","",IFERROR(IF(OR(T130="Cancelado",NOT(ISNUMBER(B130)),B130&lt;=0,COUNTIF($A$5:$A$204,A130)&lt;&gt;1,COUNTIF(Vendedores!$A$5:$A$54,C130)&lt;&gt;1,COUNTIF(Produtos!$A$5:$A$104,E130)&lt;&gt;1,COUNTIFS(Produtos!$A$5:$A$104,E130,Produtos!$C$5:$C$104,"&lt;&gt;")&lt;&gt;1,COUNTIFS(Vendedores!$A$5:$A$54,C130,Vendedores!$D$5:$D$54,"&lt;&gt;")&lt;&gt;1,NOT(ISNUMBER(H130)),H130&lt;=0,NOT(ISNUMBER(I130)),I130&lt;0,AND(J130&lt;&gt;"",NOT(ISNUMBER(J130))),J130&lt;0,J130&gt;1,COUNTIF(Listas!$A$4:$A$6,T130)&lt;&gt;1,NOT(ISNUMBER(N130)),N130&lt;0,N130&gt;1,NOT(ISNUMBER(P130)),P130&lt;0),"",H130*I130),""))</f>
        <v/>
      </c>
      <c r="L130" s="11" t="str">
        <f t="shared" si="1"/>
        <v/>
      </c>
      <c r="M130" s="11" t="str">
        <f t="shared" si="2"/>
        <v/>
      </c>
      <c r="N130" s="8" t="str">
        <f>IF(A130="","",IFERROR(VLOOKUP(C130,Vendedores!$A$5:$D$54,4,FALSE),""))</f>
        <v/>
      </c>
      <c r="O130" s="11" t="str">
        <f t="shared" si="3"/>
        <v/>
      </c>
      <c r="P130" s="11" t="str">
        <f>IF(A130="","",IFERROR(VLOOKUP(E130,Produtos!$A$5:$D$104,3,FALSE),""))</f>
        <v/>
      </c>
      <c r="Q130" s="11" t="str">
        <f t="shared" si="4"/>
        <v/>
      </c>
      <c r="R130" s="11" t="str">
        <f t="shared" si="5"/>
        <v/>
      </c>
      <c r="S130" s="8" t="str">
        <f t="shared" si="6"/>
        <v/>
      </c>
      <c r="T130" s="5"/>
      <c r="U130" s="10"/>
      <c r="V130" s="5"/>
      <c r="W130" s="8" t="str">
        <f t="shared" si="7"/>
        <v/>
      </c>
    </row>
    <row r="131" ht="15.75" customHeight="1">
      <c r="A131" s="5"/>
      <c r="B131" s="10"/>
      <c r="C131" s="5"/>
      <c r="D131" s="5"/>
      <c r="E131" s="5"/>
      <c r="F131" s="5"/>
      <c r="G131" s="5"/>
      <c r="H131" s="5"/>
      <c r="I131" s="6"/>
      <c r="J131" s="7"/>
      <c r="K131" s="11" t="str">
        <f>IF(A131="","",IFERROR(IF(OR(T131="Cancelado",NOT(ISNUMBER(B131)),B131&lt;=0,COUNTIF($A$5:$A$204,A131)&lt;&gt;1,COUNTIF(Vendedores!$A$5:$A$54,C131)&lt;&gt;1,COUNTIF(Produtos!$A$5:$A$104,E131)&lt;&gt;1,COUNTIFS(Produtos!$A$5:$A$104,E131,Produtos!$C$5:$C$104,"&lt;&gt;")&lt;&gt;1,COUNTIFS(Vendedores!$A$5:$A$54,C131,Vendedores!$D$5:$D$54,"&lt;&gt;")&lt;&gt;1,NOT(ISNUMBER(H131)),H131&lt;=0,NOT(ISNUMBER(I131)),I131&lt;0,AND(J131&lt;&gt;"",NOT(ISNUMBER(J131))),J131&lt;0,J131&gt;1,COUNTIF(Listas!$A$4:$A$6,T131)&lt;&gt;1,NOT(ISNUMBER(N131)),N131&lt;0,N131&gt;1,NOT(ISNUMBER(P131)),P131&lt;0),"",H131*I131),""))</f>
        <v/>
      </c>
      <c r="L131" s="11" t="str">
        <f t="shared" si="1"/>
        <v/>
      </c>
      <c r="M131" s="11" t="str">
        <f t="shared" si="2"/>
        <v/>
      </c>
      <c r="N131" s="8" t="str">
        <f>IF(A131="","",IFERROR(VLOOKUP(C131,Vendedores!$A$5:$D$54,4,FALSE),""))</f>
        <v/>
      </c>
      <c r="O131" s="11" t="str">
        <f t="shared" si="3"/>
        <v/>
      </c>
      <c r="P131" s="11" t="str">
        <f>IF(A131="","",IFERROR(VLOOKUP(E131,Produtos!$A$5:$D$104,3,FALSE),""))</f>
        <v/>
      </c>
      <c r="Q131" s="11" t="str">
        <f t="shared" si="4"/>
        <v/>
      </c>
      <c r="R131" s="11" t="str">
        <f t="shared" si="5"/>
        <v/>
      </c>
      <c r="S131" s="8" t="str">
        <f t="shared" si="6"/>
        <v/>
      </c>
      <c r="T131" s="5"/>
      <c r="U131" s="10"/>
      <c r="V131" s="5"/>
      <c r="W131" s="8" t="str">
        <f t="shared" si="7"/>
        <v/>
      </c>
    </row>
    <row r="132" ht="15.75" customHeight="1">
      <c r="A132" s="5"/>
      <c r="B132" s="10"/>
      <c r="C132" s="5"/>
      <c r="D132" s="5"/>
      <c r="E132" s="5"/>
      <c r="F132" s="5"/>
      <c r="G132" s="5"/>
      <c r="H132" s="5"/>
      <c r="I132" s="6"/>
      <c r="J132" s="7"/>
      <c r="K132" s="11" t="str">
        <f>IF(A132="","",IFERROR(IF(OR(T132="Cancelado",NOT(ISNUMBER(B132)),B132&lt;=0,COUNTIF($A$5:$A$204,A132)&lt;&gt;1,COUNTIF(Vendedores!$A$5:$A$54,C132)&lt;&gt;1,COUNTIF(Produtos!$A$5:$A$104,E132)&lt;&gt;1,COUNTIFS(Produtos!$A$5:$A$104,E132,Produtos!$C$5:$C$104,"&lt;&gt;")&lt;&gt;1,COUNTIFS(Vendedores!$A$5:$A$54,C132,Vendedores!$D$5:$D$54,"&lt;&gt;")&lt;&gt;1,NOT(ISNUMBER(H132)),H132&lt;=0,NOT(ISNUMBER(I132)),I132&lt;0,AND(J132&lt;&gt;"",NOT(ISNUMBER(J132))),J132&lt;0,J132&gt;1,COUNTIF(Listas!$A$4:$A$6,T132)&lt;&gt;1,NOT(ISNUMBER(N132)),N132&lt;0,N132&gt;1,NOT(ISNUMBER(P132)),P132&lt;0),"",H132*I132),""))</f>
        <v/>
      </c>
      <c r="L132" s="11" t="str">
        <f t="shared" si="1"/>
        <v/>
      </c>
      <c r="M132" s="11" t="str">
        <f t="shared" si="2"/>
        <v/>
      </c>
      <c r="N132" s="8" t="str">
        <f>IF(A132="","",IFERROR(VLOOKUP(C132,Vendedores!$A$5:$D$54,4,FALSE),""))</f>
        <v/>
      </c>
      <c r="O132" s="11" t="str">
        <f t="shared" si="3"/>
        <v/>
      </c>
      <c r="P132" s="11" t="str">
        <f>IF(A132="","",IFERROR(VLOOKUP(E132,Produtos!$A$5:$D$104,3,FALSE),""))</f>
        <v/>
      </c>
      <c r="Q132" s="11" t="str">
        <f t="shared" si="4"/>
        <v/>
      </c>
      <c r="R132" s="11" t="str">
        <f t="shared" si="5"/>
        <v/>
      </c>
      <c r="S132" s="8" t="str">
        <f t="shared" si="6"/>
        <v/>
      </c>
      <c r="T132" s="5"/>
      <c r="U132" s="10"/>
      <c r="V132" s="5"/>
      <c r="W132" s="8" t="str">
        <f t="shared" si="7"/>
        <v/>
      </c>
    </row>
    <row r="133" ht="15.75" customHeight="1">
      <c r="A133" s="5"/>
      <c r="B133" s="10"/>
      <c r="C133" s="5"/>
      <c r="D133" s="5"/>
      <c r="E133" s="5"/>
      <c r="F133" s="5"/>
      <c r="G133" s="5"/>
      <c r="H133" s="5"/>
      <c r="I133" s="6"/>
      <c r="J133" s="7"/>
      <c r="K133" s="11" t="str">
        <f>IF(A133="","",IFERROR(IF(OR(T133="Cancelado",NOT(ISNUMBER(B133)),B133&lt;=0,COUNTIF($A$5:$A$204,A133)&lt;&gt;1,COUNTIF(Vendedores!$A$5:$A$54,C133)&lt;&gt;1,COUNTIF(Produtos!$A$5:$A$104,E133)&lt;&gt;1,COUNTIFS(Produtos!$A$5:$A$104,E133,Produtos!$C$5:$C$104,"&lt;&gt;")&lt;&gt;1,COUNTIFS(Vendedores!$A$5:$A$54,C133,Vendedores!$D$5:$D$54,"&lt;&gt;")&lt;&gt;1,NOT(ISNUMBER(H133)),H133&lt;=0,NOT(ISNUMBER(I133)),I133&lt;0,AND(J133&lt;&gt;"",NOT(ISNUMBER(J133))),J133&lt;0,J133&gt;1,COUNTIF(Listas!$A$4:$A$6,T133)&lt;&gt;1,NOT(ISNUMBER(N133)),N133&lt;0,N133&gt;1,NOT(ISNUMBER(P133)),P133&lt;0),"",H133*I133),""))</f>
        <v/>
      </c>
      <c r="L133" s="11" t="str">
        <f t="shared" si="1"/>
        <v/>
      </c>
      <c r="M133" s="11" t="str">
        <f t="shared" si="2"/>
        <v/>
      </c>
      <c r="N133" s="8" t="str">
        <f>IF(A133="","",IFERROR(VLOOKUP(C133,Vendedores!$A$5:$D$54,4,FALSE),""))</f>
        <v/>
      </c>
      <c r="O133" s="11" t="str">
        <f t="shared" si="3"/>
        <v/>
      </c>
      <c r="P133" s="11" t="str">
        <f>IF(A133="","",IFERROR(VLOOKUP(E133,Produtos!$A$5:$D$104,3,FALSE),""))</f>
        <v/>
      </c>
      <c r="Q133" s="11" t="str">
        <f t="shared" si="4"/>
        <v/>
      </c>
      <c r="R133" s="11" t="str">
        <f t="shared" si="5"/>
        <v/>
      </c>
      <c r="S133" s="8" t="str">
        <f t="shared" si="6"/>
        <v/>
      </c>
      <c r="T133" s="5"/>
      <c r="U133" s="10"/>
      <c r="V133" s="5"/>
      <c r="W133" s="8" t="str">
        <f t="shared" si="7"/>
        <v/>
      </c>
    </row>
    <row r="134" ht="15.75" customHeight="1">
      <c r="A134" s="5"/>
      <c r="B134" s="10"/>
      <c r="C134" s="5"/>
      <c r="D134" s="5"/>
      <c r="E134" s="5"/>
      <c r="F134" s="5"/>
      <c r="G134" s="5"/>
      <c r="H134" s="5"/>
      <c r="I134" s="6"/>
      <c r="J134" s="7"/>
      <c r="K134" s="11" t="str">
        <f>IF(A134="","",IFERROR(IF(OR(T134="Cancelado",NOT(ISNUMBER(B134)),B134&lt;=0,COUNTIF($A$5:$A$204,A134)&lt;&gt;1,COUNTIF(Vendedores!$A$5:$A$54,C134)&lt;&gt;1,COUNTIF(Produtos!$A$5:$A$104,E134)&lt;&gt;1,COUNTIFS(Produtos!$A$5:$A$104,E134,Produtos!$C$5:$C$104,"&lt;&gt;")&lt;&gt;1,COUNTIFS(Vendedores!$A$5:$A$54,C134,Vendedores!$D$5:$D$54,"&lt;&gt;")&lt;&gt;1,NOT(ISNUMBER(H134)),H134&lt;=0,NOT(ISNUMBER(I134)),I134&lt;0,AND(J134&lt;&gt;"",NOT(ISNUMBER(J134))),J134&lt;0,J134&gt;1,COUNTIF(Listas!$A$4:$A$6,T134)&lt;&gt;1,NOT(ISNUMBER(N134)),N134&lt;0,N134&gt;1,NOT(ISNUMBER(P134)),P134&lt;0),"",H134*I134),""))</f>
        <v/>
      </c>
      <c r="L134" s="11" t="str">
        <f t="shared" si="1"/>
        <v/>
      </c>
      <c r="M134" s="11" t="str">
        <f t="shared" si="2"/>
        <v/>
      </c>
      <c r="N134" s="8" t="str">
        <f>IF(A134="","",IFERROR(VLOOKUP(C134,Vendedores!$A$5:$D$54,4,FALSE),""))</f>
        <v/>
      </c>
      <c r="O134" s="11" t="str">
        <f t="shared" si="3"/>
        <v/>
      </c>
      <c r="P134" s="11" t="str">
        <f>IF(A134="","",IFERROR(VLOOKUP(E134,Produtos!$A$5:$D$104,3,FALSE),""))</f>
        <v/>
      </c>
      <c r="Q134" s="11" t="str">
        <f t="shared" si="4"/>
        <v/>
      </c>
      <c r="R134" s="11" t="str">
        <f t="shared" si="5"/>
        <v/>
      </c>
      <c r="S134" s="8" t="str">
        <f t="shared" si="6"/>
        <v/>
      </c>
      <c r="T134" s="5"/>
      <c r="U134" s="10"/>
      <c r="V134" s="5"/>
      <c r="W134" s="8" t="str">
        <f t="shared" si="7"/>
        <v/>
      </c>
    </row>
    <row r="135" ht="15.75" customHeight="1">
      <c r="A135" s="5"/>
      <c r="B135" s="10"/>
      <c r="C135" s="5"/>
      <c r="D135" s="5"/>
      <c r="E135" s="5"/>
      <c r="F135" s="5"/>
      <c r="G135" s="5"/>
      <c r="H135" s="5"/>
      <c r="I135" s="6"/>
      <c r="J135" s="7"/>
      <c r="K135" s="11" t="str">
        <f>IF(A135="","",IFERROR(IF(OR(T135="Cancelado",NOT(ISNUMBER(B135)),B135&lt;=0,COUNTIF($A$5:$A$204,A135)&lt;&gt;1,COUNTIF(Vendedores!$A$5:$A$54,C135)&lt;&gt;1,COUNTIF(Produtos!$A$5:$A$104,E135)&lt;&gt;1,COUNTIFS(Produtos!$A$5:$A$104,E135,Produtos!$C$5:$C$104,"&lt;&gt;")&lt;&gt;1,COUNTIFS(Vendedores!$A$5:$A$54,C135,Vendedores!$D$5:$D$54,"&lt;&gt;")&lt;&gt;1,NOT(ISNUMBER(H135)),H135&lt;=0,NOT(ISNUMBER(I135)),I135&lt;0,AND(J135&lt;&gt;"",NOT(ISNUMBER(J135))),J135&lt;0,J135&gt;1,COUNTIF(Listas!$A$4:$A$6,T135)&lt;&gt;1,NOT(ISNUMBER(N135)),N135&lt;0,N135&gt;1,NOT(ISNUMBER(P135)),P135&lt;0),"",H135*I135),""))</f>
        <v/>
      </c>
      <c r="L135" s="11" t="str">
        <f t="shared" si="1"/>
        <v/>
      </c>
      <c r="M135" s="11" t="str">
        <f t="shared" si="2"/>
        <v/>
      </c>
      <c r="N135" s="8" t="str">
        <f>IF(A135="","",IFERROR(VLOOKUP(C135,Vendedores!$A$5:$D$54,4,FALSE),""))</f>
        <v/>
      </c>
      <c r="O135" s="11" t="str">
        <f t="shared" si="3"/>
        <v/>
      </c>
      <c r="P135" s="11" t="str">
        <f>IF(A135="","",IFERROR(VLOOKUP(E135,Produtos!$A$5:$D$104,3,FALSE),""))</f>
        <v/>
      </c>
      <c r="Q135" s="11" t="str">
        <f t="shared" si="4"/>
        <v/>
      </c>
      <c r="R135" s="11" t="str">
        <f t="shared" si="5"/>
        <v/>
      </c>
      <c r="S135" s="8" t="str">
        <f t="shared" si="6"/>
        <v/>
      </c>
      <c r="T135" s="5"/>
      <c r="U135" s="10"/>
      <c r="V135" s="5"/>
      <c r="W135" s="8" t="str">
        <f t="shared" si="7"/>
        <v/>
      </c>
    </row>
    <row r="136" ht="15.75" customHeight="1">
      <c r="A136" s="5"/>
      <c r="B136" s="10"/>
      <c r="C136" s="5"/>
      <c r="D136" s="5"/>
      <c r="E136" s="5"/>
      <c r="F136" s="5"/>
      <c r="G136" s="5"/>
      <c r="H136" s="5"/>
      <c r="I136" s="6"/>
      <c r="J136" s="7"/>
      <c r="K136" s="11" t="str">
        <f>IF(A136="","",IFERROR(IF(OR(T136="Cancelado",NOT(ISNUMBER(B136)),B136&lt;=0,COUNTIF($A$5:$A$204,A136)&lt;&gt;1,COUNTIF(Vendedores!$A$5:$A$54,C136)&lt;&gt;1,COUNTIF(Produtos!$A$5:$A$104,E136)&lt;&gt;1,COUNTIFS(Produtos!$A$5:$A$104,E136,Produtos!$C$5:$C$104,"&lt;&gt;")&lt;&gt;1,COUNTIFS(Vendedores!$A$5:$A$54,C136,Vendedores!$D$5:$D$54,"&lt;&gt;")&lt;&gt;1,NOT(ISNUMBER(H136)),H136&lt;=0,NOT(ISNUMBER(I136)),I136&lt;0,AND(J136&lt;&gt;"",NOT(ISNUMBER(J136))),J136&lt;0,J136&gt;1,COUNTIF(Listas!$A$4:$A$6,T136)&lt;&gt;1,NOT(ISNUMBER(N136)),N136&lt;0,N136&gt;1,NOT(ISNUMBER(P136)),P136&lt;0),"",H136*I136),""))</f>
        <v/>
      </c>
      <c r="L136" s="11" t="str">
        <f t="shared" si="1"/>
        <v/>
      </c>
      <c r="M136" s="11" t="str">
        <f t="shared" si="2"/>
        <v/>
      </c>
      <c r="N136" s="8" t="str">
        <f>IF(A136="","",IFERROR(VLOOKUP(C136,Vendedores!$A$5:$D$54,4,FALSE),""))</f>
        <v/>
      </c>
      <c r="O136" s="11" t="str">
        <f t="shared" si="3"/>
        <v/>
      </c>
      <c r="P136" s="11" t="str">
        <f>IF(A136="","",IFERROR(VLOOKUP(E136,Produtos!$A$5:$D$104,3,FALSE),""))</f>
        <v/>
      </c>
      <c r="Q136" s="11" t="str">
        <f t="shared" si="4"/>
        <v/>
      </c>
      <c r="R136" s="11" t="str">
        <f t="shared" si="5"/>
        <v/>
      </c>
      <c r="S136" s="8" t="str">
        <f t="shared" si="6"/>
        <v/>
      </c>
      <c r="T136" s="5"/>
      <c r="U136" s="10"/>
      <c r="V136" s="5"/>
      <c r="W136" s="8" t="str">
        <f t="shared" si="7"/>
        <v/>
      </c>
    </row>
    <row r="137" ht="15.75" customHeight="1">
      <c r="A137" s="5"/>
      <c r="B137" s="10"/>
      <c r="C137" s="5"/>
      <c r="D137" s="5"/>
      <c r="E137" s="5"/>
      <c r="F137" s="5"/>
      <c r="G137" s="5"/>
      <c r="H137" s="5"/>
      <c r="I137" s="6"/>
      <c r="J137" s="7"/>
      <c r="K137" s="11" t="str">
        <f>IF(A137="","",IFERROR(IF(OR(T137="Cancelado",NOT(ISNUMBER(B137)),B137&lt;=0,COUNTIF($A$5:$A$204,A137)&lt;&gt;1,COUNTIF(Vendedores!$A$5:$A$54,C137)&lt;&gt;1,COUNTIF(Produtos!$A$5:$A$104,E137)&lt;&gt;1,COUNTIFS(Produtos!$A$5:$A$104,E137,Produtos!$C$5:$C$104,"&lt;&gt;")&lt;&gt;1,COUNTIFS(Vendedores!$A$5:$A$54,C137,Vendedores!$D$5:$D$54,"&lt;&gt;")&lt;&gt;1,NOT(ISNUMBER(H137)),H137&lt;=0,NOT(ISNUMBER(I137)),I137&lt;0,AND(J137&lt;&gt;"",NOT(ISNUMBER(J137))),J137&lt;0,J137&gt;1,COUNTIF(Listas!$A$4:$A$6,T137)&lt;&gt;1,NOT(ISNUMBER(N137)),N137&lt;0,N137&gt;1,NOT(ISNUMBER(P137)),P137&lt;0),"",H137*I137),""))</f>
        <v/>
      </c>
      <c r="L137" s="11" t="str">
        <f t="shared" si="1"/>
        <v/>
      </c>
      <c r="M137" s="11" t="str">
        <f t="shared" si="2"/>
        <v/>
      </c>
      <c r="N137" s="8" t="str">
        <f>IF(A137="","",IFERROR(VLOOKUP(C137,Vendedores!$A$5:$D$54,4,FALSE),""))</f>
        <v/>
      </c>
      <c r="O137" s="11" t="str">
        <f t="shared" si="3"/>
        <v/>
      </c>
      <c r="P137" s="11" t="str">
        <f>IF(A137="","",IFERROR(VLOOKUP(E137,Produtos!$A$5:$D$104,3,FALSE),""))</f>
        <v/>
      </c>
      <c r="Q137" s="11" t="str">
        <f t="shared" si="4"/>
        <v/>
      </c>
      <c r="R137" s="11" t="str">
        <f t="shared" si="5"/>
        <v/>
      </c>
      <c r="S137" s="8" t="str">
        <f t="shared" si="6"/>
        <v/>
      </c>
      <c r="T137" s="5"/>
      <c r="U137" s="10"/>
      <c r="V137" s="5"/>
      <c r="W137" s="8" t="str">
        <f t="shared" si="7"/>
        <v/>
      </c>
    </row>
    <row r="138" ht="15.75" customHeight="1">
      <c r="A138" s="5"/>
      <c r="B138" s="10"/>
      <c r="C138" s="5"/>
      <c r="D138" s="5"/>
      <c r="E138" s="5"/>
      <c r="F138" s="5"/>
      <c r="G138" s="5"/>
      <c r="H138" s="5"/>
      <c r="I138" s="6"/>
      <c r="J138" s="7"/>
      <c r="K138" s="11" t="str">
        <f>IF(A138="","",IFERROR(IF(OR(T138="Cancelado",NOT(ISNUMBER(B138)),B138&lt;=0,COUNTIF($A$5:$A$204,A138)&lt;&gt;1,COUNTIF(Vendedores!$A$5:$A$54,C138)&lt;&gt;1,COUNTIF(Produtos!$A$5:$A$104,E138)&lt;&gt;1,COUNTIFS(Produtos!$A$5:$A$104,E138,Produtos!$C$5:$C$104,"&lt;&gt;")&lt;&gt;1,COUNTIFS(Vendedores!$A$5:$A$54,C138,Vendedores!$D$5:$D$54,"&lt;&gt;")&lt;&gt;1,NOT(ISNUMBER(H138)),H138&lt;=0,NOT(ISNUMBER(I138)),I138&lt;0,AND(J138&lt;&gt;"",NOT(ISNUMBER(J138))),J138&lt;0,J138&gt;1,COUNTIF(Listas!$A$4:$A$6,T138)&lt;&gt;1,NOT(ISNUMBER(N138)),N138&lt;0,N138&gt;1,NOT(ISNUMBER(P138)),P138&lt;0),"",H138*I138),""))</f>
        <v/>
      </c>
      <c r="L138" s="11" t="str">
        <f t="shared" si="1"/>
        <v/>
      </c>
      <c r="M138" s="11" t="str">
        <f t="shared" si="2"/>
        <v/>
      </c>
      <c r="N138" s="8" t="str">
        <f>IF(A138="","",IFERROR(VLOOKUP(C138,Vendedores!$A$5:$D$54,4,FALSE),""))</f>
        <v/>
      </c>
      <c r="O138" s="11" t="str">
        <f t="shared" si="3"/>
        <v/>
      </c>
      <c r="P138" s="11" t="str">
        <f>IF(A138="","",IFERROR(VLOOKUP(E138,Produtos!$A$5:$D$104,3,FALSE),""))</f>
        <v/>
      </c>
      <c r="Q138" s="11" t="str">
        <f t="shared" si="4"/>
        <v/>
      </c>
      <c r="R138" s="11" t="str">
        <f t="shared" si="5"/>
        <v/>
      </c>
      <c r="S138" s="8" t="str">
        <f t="shared" si="6"/>
        <v/>
      </c>
      <c r="T138" s="5"/>
      <c r="U138" s="10"/>
      <c r="V138" s="5"/>
      <c r="W138" s="8" t="str">
        <f t="shared" si="7"/>
        <v/>
      </c>
    </row>
    <row r="139" ht="15.75" customHeight="1">
      <c r="A139" s="5"/>
      <c r="B139" s="10"/>
      <c r="C139" s="5"/>
      <c r="D139" s="5"/>
      <c r="E139" s="5"/>
      <c r="F139" s="5"/>
      <c r="G139" s="5"/>
      <c r="H139" s="5"/>
      <c r="I139" s="6"/>
      <c r="J139" s="7"/>
      <c r="K139" s="11" t="str">
        <f>IF(A139="","",IFERROR(IF(OR(T139="Cancelado",NOT(ISNUMBER(B139)),B139&lt;=0,COUNTIF($A$5:$A$204,A139)&lt;&gt;1,COUNTIF(Vendedores!$A$5:$A$54,C139)&lt;&gt;1,COUNTIF(Produtos!$A$5:$A$104,E139)&lt;&gt;1,COUNTIFS(Produtos!$A$5:$A$104,E139,Produtos!$C$5:$C$104,"&lt;&gt;")&lt;&gt;1,COUNTIFS(Vendedores!$A$5:$A$54,C139,Vendedores!$D$5:$D$54,"&lt;&gt;")&lt;&gt;1,NOT(ISNUMBER(H139)),H139&lt;=0,NOT(ISNUMBER(I139)),I139&lt;0,AND(J139&lt;&gt;"",NOT(ISNUMBER(J139))),J139&lt;0,J139&gt;1,COUNTIF(Listas!$A$4:$A$6,T139)&lt;&gt;1,NOT(ISNUMBER(N139)),N139&lt;0,N139&gt;1,NOT(ISNUMBER(P139)),P139&lt;0),"",H139*I139),""))</f>
        <v/>
      </c>
      <c r="L139" s="11" t="str">
        <f t="shared" si="1"/>
        <v/>
      </c>
      <c r="M139" s="11" t="str">
        <f t="shared" si="2"/>
        <v/>
      </c>
      <c r="N139" s="8" t="str">
        <f>IF(A139="","",IFERROR(VLOOKUP(C139,Vendedores!$A$5:$D$54,4,FALSE),""))</f>
        <v/>
      </c>
      <c r="O139" s="11" t="str">
        <f t="shared" si="3"/>
        <v/>
      </c>
      <c r="P139" s="11" t="str">
        <f>IF(A139="","",IFERROR(VLOOKUP(E139,Produtos!$A$5:$D$104,3,FALSE),""))</f>
        <v/>
      </c>
      <c r="Q139" s="11" t="str">
        <f t="shared" si="4"/>
        <v/>
      </c>
      <c r="R139" s="11" t="str">
        <f t="shared" si="5"/>
        <v/>
      </c>
      <c r="S139" s="8" t="str">
        <f t="shared" si="6"/>
        <v/>
      </c>
      <c r="T139" s="5"/>
      <c r="U139" s="10"/>
      <c r="V139" s="5"/>
      <c r="W139" s="8" t="str">
        <f t="shared" si="7"/>
        <v/>
      </c>
    </row>
    <row r="140" ht="15.75" customHeight="1">
      <c r="A140" s="5"/>
      <c r="B140" s="10"/>
      <c r="C140" s="5"/>
      <c r="D140" s="5"/>
      <c r="E140" s="5"/>
      <c r="F140" s="5"/>
      <c r="G140" s="5"/>
      <c r="H140" s="5"/>
      <c r="I140" s="6"/>
      <c r="J140" s="7"/>
      <c r="K140" s="11" t="str">
        <f>IF(A140="","",IFERROR(IF(OR(T140="Cancelado",NOT(ISNUMBER(B140)),B140&lt;=0,COUNTIF($A$5:$A$204,A140)&lt;&gt;1,COUNTIF(Vendedores!$A$5:$A$54,C140)&lt;&gt;1,COUNTIF(Produtos!$A$5:$A$104,E140)&lt;&gt;1,COUNTIFS(Produtos!$A$5:$A$104,E140,Produtos!$C$5:$C$104,"&lt;&gt;")&lt;&gt;1,COUNTIFS(Vendedores!$A$5:$A$54,C140,Vendedores!$D$5:$D$54,"&lt;&gt;")&lt;&gt;1,NOT(ISNUMBER(H140)),H140&lt;=0,NOT(ISNUMBER(I140)),I140&lt;0,AND(J140&lt;&gt;"",NOT(ISNUMBER(J140))),J140&lt;0,J140&gt;1,COUNTIF(Listas!$A$4:$A$6,T140)&lt;&gt;1,NOT(ISNUMBER(N140)),N140&lt;0,N140&gt;1,NOT(ISNUMBER(P140)),P140&lt;0),"",H140*I140),""))</f>
        <v/>
      </c>
      <c r="L140" s="11" t="str">
        <f t="shared" si="1"/>
        <v/>
      </c>
      <c r="M140" s="11" t="str">
        <f t="shared" si="2"/>
        <v/>
      </c>
      <c r="N140" s="8" t="str">
        <f>IF(A140="","",IFERROR(VLOOKUP(C140,Vendedores!$A$5:$D$54,4,FALSE),""))</f>
        <v/>
      </c>
      <c r="O140" s="11" t="str">
        <f t="shared" si="3"/>
        <v/>
      </c>
      <c r="P140" s="11" t="str">
        <f>IF(A140="","",IFERROR(VLOOKUP(E140,Produtos!$A$5:$D$104,3,FALSE),""))</f>
        <v/>
      </c>
      <c r="Q140" s="11" t="str">
        <f t="shared" si="4"/>
        <v/>
      </c>
      <c r="R140" s="11" t="str">
        <f t="shared" si="5"/>
        <v/>
      </c>
      <c r="S140" s="8" t="str">
        <f t="shared" si="6"/>
        <v/>
      </c>
      <c r="T140" s="5"/>
      <c r="U140" s="10"/>
      <c r="V140" s="5"/>
      <c r="W140" s="8" t="str">
        <f t="shared" si="7"/>
        <v/>
      </c>
    </row>
    <row r="141" ht="15.75" customHeight="1">
      <c r="A141" s="5"/>
      <c r="B141" s="10"/>
      <c r="C141" s="5"/>
      <c r="D141" s="5"/>
      <c r="E141" s="5"/>
      <c r="F141" s="5"/>
      <c r="G141" s="5"/>
      <c r="H141" s="5"/>
      <c r="I141" s="6"/>
      <c r="J141" s="7"/>
      <c r="K141" s="11" t="str">
        <f>IF(A141="","",IFERROR(IF(OR(T141="Cancelado",NOT(ISNUMBER(B141)),B141&lt;=0,COUNTIF($A$5:$A$204,A141)&lt;&gt;1,COUNTIF(Vendedores!$A$5:$A$54,C141)&lt;&gt;1,COUNTIF(Produtos!$A$5:$A$104,E141)&lt;&gt;1,COUNTIFS(Produtos!$A$5:$A$104,E141,Produtos!$C$5:$C$104,"&lt;&gt;")&lt;&gt;1,COUNTIFS(Vendedores!$A$5:$A$54,C141,Vendedores!$D$5:$D$54,"&lt;&gt;")&lt;&gt;1,NOT(ISNUMBER(H141)),H141&lt;=0,NOT(ISNUMBER(I141)),I141&lt;0,AND(J141&lt;&gt;"",NOT(ISNUMBER(J141))),J141&lt;0,J141&gt;1,COUNTIF(Listas!$A$4:$A$6,T141)&lt;&gt;1,NOT(ISNUMBER(N141)),N141&lt;0,N141&gt;1,NOT(ISNUMBER(P141)),P141&lt;0),"",H141*I141),""))</f>
        <v/>
      </c>
      <c r="L141" s="11" t="str">
        <f t="shared" si="1"/>
        <v/>
      </c>
      <c r="M141" s="11" t="str">
        <f t="shared" si="2"/>
        <v/>
      </c>
      <c r="N141" s="8" t="str">
        <f>IF(A141="","",IFERROR(VLOOKUP(C141,Vendedores!$A$5:$D$54,4,FALSE),""))</f>
        <v/>
      </c>
      <c r="O141" s="11" t="str">
        <f t="shared" si="3"/>
        <v/>
      </c>
      <c r="P141" s="11" t="str">
        <f>IF(A141="","",IFERROR(VLOOKUP(E141,Produtos!$A$5:$D$104,3,FALSE),""))</f>
        <v/>
      </c>
      <c r="Q141" s="11" t="str">
        <f t="shared" si="4"/>
        <v/>
      </c>
      <c r="R141" s="11" t="str">
        <f t="shared" si="5"/>
        <v/>
      </c>
      <c r="S141" s="8" t="str">
        <f t="shared" si="6"/>
        <v/>
      </c>
      <c r="T141" s="5"/>
      <c r="U141" s="10"/>
      <c r="V141" s="5"/>
      <c r="W141" s="8" t="str">
        <f t="shared" si="7"/>
        <v/>
      </c>
    </row>
    <row r="142" ht="15.75" customHeight="1">
      <c r="A142" s="5"/>
      <c r="B142" s="10"/>
      <c r="C142" s="5"/>
      <c r="D142" s="5"/>
      <c r="E142" s="5"/>
      <c r="F142" s="5"/>
      <c r="G142" s="5"/>
      <c r="H142" s="5"/>
      <c r="I142" s="6"/>
      <c r="J142" s="7"/>
      <c r="K142" s="11" t="str">
        <f>IF(A142="","",IFERROR(IF(OR(T142="Cancelado",NOT(ISNUMBER(B142)),B142&lt;=0,COUNTIF($A$5:$A$204,A142)&lt;&gt;1,COUNTIF(Vendedores!$A$5:$A$54,C142)&lt;&gt;1,COUNTIF(Produtos!$A$5:$A$104,E142)&lt;&gt;1,COUNTIFS(Produtos!$A$5:$A$104,E142,Produtos!$C$5:$C$104,"&lt;&gt;")&lt;&gt;1,COUNTIFS(Vendedores!$A$5:$A$54,C142,Vendedores!$D$5:$D$54,"&lt;&gt;")&lt;&gt;1,NOT(ISNUMBER(H142)),H142&lt;=0,NOT(ISNUMBER(I142)),I142&lt;0,AND(J142&lt;&gt;"",NOT(ISNUMBER(J142))),J142&lt;0,J142&gt;1,COUNTIF(Listas!$A$4:$A$6,T142)&lt;&gt;1,NOT(ISNUMBER(N142)),N142&lt;0,N142&gt;1,NOT(ISNUMBER(P142)),P142&lt;0),"",H142*I142),""))</f>
        <v/>
      </c>
      <c r="L142" s="11" t="str">
        <f t="shared" si="1"/>
        <v/>
      </c>
      <c r="M142" s="11" t="str">
        <f t="shared" si="2"/>
        <v/>
      </c>
      <c r="N142" s="8" t="str">
        <f>IF(A142="","",IFERROR(VLOOKUP(C142,Vendedores!$A$5:$D$54,4,FALSE),""))</f>
        <v/>
      </c>
      <c r="O142" s="11" t="str">
        <f t="shared" si="3"/>
        <v/>
      </c>
      <c r="P142" s="11" t="str">
        <f>IF(A142="","",IFERROR(VLOOKUP(E142,Produtos!$A$5:$D$104,3,FALSE),""))</f>
        <v/>
      </c>
      <c r="Q142" s="11" t="str">
        <f t="shared" si="4"/>
        <v/>
      </c>
      <c r="R142" s="11" t="str">
        <f t="shared" si="5"/>
        <v/>
      </c>
      <c r="S142" s="8" t="str">
        <f t="shared" si="6"/>
        <v/>
      </c>
      <c r="T142" s="5"/>
      <c r="U142" s="10"/>
      <c r="V142" s="5"/>
      <c r="W142" s="8" t="str">
        <f t="shared" si="7"/>
        <v/>
      </c>
    </row>
    <row r="143" ht="15.75" customHeight="1">
      <c r="A143" s="5"/>
      <c r="B143" s="10"/>
      <c r="C143" s="5"/>
      <c r="D143" s="5"/>
      <c r="E143" s="5"/>
      <c r="F143" s="5"/>
      <c r="G143" s="5"/>
      <c r="H143" s="5"/>
      <c r="I143" s="6"/>
      <c r="J143" s="7"/>
      <c r="K143" s="11" t="str">
        <f>IF(A143="","",IFERROR(IF(OR(T143="Cancelado",NOT(ISNUMBER(B143)),B143&lt;=0,COUNTIF($A$5:$A$204,A143)&lt;&gt;1,COUNTIF(Vendedores!$A$5:$A$54,C143)&lt;&gt;1,COUNTIF(Produtos!$A$5:$A$104,E143)&lt;&gt;1,COUNTIFS(Produtos!$A$5:$A$104,E143,Produtos!$C$5:$C$104,"&lt;&gt;")&lt;&gt;1,COUNTIFS(Vendedores!$A$5:$A$54,C143,Vendedores!$D$5:$D$54,"&lt;&gt;")&lt;&gt;1,NOT(ISNUMBER(H143)),H143&lt;=0,NOT(ISNUMBER(I143)),I143&lt;0,AND(J143&lt;&gt;"",NOT(ISNUMBER(J143))),J143&lt;0,J143&gt;1,COUNTIF(Listas!$A$4:$A$6,T143)&lt;&gt;1,NOT(ISNUMBER(N143)),N143&lt;0,N143&gt;1,NOT(ISNUMBER(P143)),P143&lt;0),"",H143*I143),""))</f>
        <v/>
      </c>
      <c r="L143" s="11" t="str">
        <f t="shared" si="1"/>
        <v/>
      </c>
      <c r="M143" s="11" t="str">
        <f t="shared" si="2"/>
        <v/>
      </c>
      <c r="N143" s="8" t="str">
        <f>IF(A143="","",IFERROR(VLOOKUP(C143,Vendedores!$A$5:$D$54,4,FALSE),""))</f>
        <v/>
      </c>
      <c r="O143" s="11" t="str">
        <f t="shared" si="3"/>
        <v/>
      </c>
      <c r="P143" s="11" t="str">
        <f>IF(A143="","",IFERROR(VLOOKUP(E143,Produtos!$A$5:$D$104,3,FALSE),""))</f>
        <v/>
      </c>
      <c r="Q143" s="11" t="str">
        <f t="shared" si="4"/>
        <v/>
      </c>
      <c r="R143" s="11" t="str">
        <f t="shared" si="5"/>
        <v/>
      </c>
      <c r="S143" s="8" t="str">
        <f t="shared" si="6"/>
        <v/>
      </c>
      <c r="T143" s="5"/>
      <c r="U143" s="10"/>
      <c r="V143" s="5"/>
      <c r="W143" s="8" t="str">
        <f t="shared" si="7"/>
        <v/>
      </c>
    </row>
    <row r="144" ht="15.75" customHeight="1">
      <c r="A144" s="5"/>
      <c r="B144" s="10"/>
      <c r="C144" s="5"/>
      <c r="D144" s="5"/>
      <c r="E144" s="5"/>
      <c r="F144" s="5"/>
      <c r="G144" s="5"/>
      <c r="H144" s="5"/>
      <c r="I144" s="6"/>
      <c r="J144" s="7"/>
      <c r="K144" s="11" t="str">
        <f>IF(A144="","",IFERROR(IF(OR(T144="Cancelado",NOT(ISNUMBER(B144)),B144&lt;=0,COUNTIF($A$5:$A$204,A144)&lt;&gt;1,COUNTIF(Vendedores!$A$5:$A$54,C144)&lt;&gt;1,COUNTIF(Produtos!$A$5:$A$104,E144)&lt;&gt;1,COUNTIFS(Produtos!$A$5:$A$104,E144,Produtos!$C$5:$C$104,"&lt;&gt;")&lt;&gt;1,COUNTIFS(Vendedores!$A$5:$A$54,C144,Vendedores!$D$5:$D$54,"&lt;&gt;")&lt;&gt;1,NOT(ISNUMBER(H144)),H144&lt;=0,NOT(ISNUMBER(I144)),I144&lt;0,AND(J144&lt;&gt;"",NOT(ISNUMBER(J144))),J144&lt;0,J144&gt;1,COUNTIF(Listas!$A$4:$A$6,T144)&lt;&gt;1,NOT(ISNUMBER(N144)),N144&lt;0,N144&gt;1,NOT(ISNUMBER(P144)),P144&lt;0),"",H144*I144),""))</f>
        <v/>
      </c>
      <c r="L144" s="11" t="str">
        <f t="shared" si="1"/>
        <v/>
      </c>
      <c r="M144" s="11" t="str">
        <f t="shared" si="2"/>
        <v/>
      </c>
      <c r="N144" s="8" t="str">
        <f>IF(A144="","",IFERROR(VLOOKUP(C144,Vendedores!$A$5:$D$54,4,FALSE),""))</f>
        <v/>
      </c>
      <c r="O144" s="11" t="str">
        <f t="shared" si="3"/>
        <v/>
      </c>
      <c r="P144" s="11" t="str">
        <f>IF(A144="","",IFERROR(VLOOKUP(E144,Produtos!$A$5:$D$104,3,FALSE),""))</f>
        <v/>
      </c>
      <c r="Q144" s="11" t="str">
        <f t="shared" si="4"/>
        <v/>
      </c>
      <c r="R144" s="11" t="str">
        <f t="shared" si="5"/>
        <v/>
      </c>
      <c r="S144" s="8" t="str">
        <f t="shared" si="6"/>
        <v/>
      </c>
      <c r="T144" s="5"/>
      <c r="U144" s="10"/>
      <c r="V144" s="5"/>
      <c r="W144" s="8" t="str">
        <f t="shared" si="7"/>
        <v/>
      </c>
    </row>
    <row r="145" ht="15.75" customHeight="1">
      <c r="A145" s="5"/>
      <c r="B145" s="10"/>
      <c r="C145" s="5"/>
      <c r="D145" s="5"/>
      <c r="E145" s="5"/>
      <c r="F145" s="5"/>
      <c r="G145" s="5"/>
      <c r="H145" s="5"/>
      <c r="I145" s="6"/>
      <c r="J145" s="7"/>
      <c r="K145" s="11" t="str">
        <f>IF(A145="","",IFERROR(IF(OR(T145="Cancelado",NOT(ISNUMBER(B145)),B145&lt;=0,COUNTIF($A$5:$A$204,A145)&lt;&gt;1,COUNTIF(Vendedores!$A$5:$A$54,C145)&lt;&gt;1,COUNTIF(Produtos!$A$5:$A$104,E145)&lt;&gt;1,COUNTIFS(Produtos!$A$5:$A$104,E145,Produtos!$C$5:$C$104,"&lt;&gt;")&lt;&gt;1,COUNTIFS(Vendedores!$A$5:$A$54,C145,Vendedores!$D$5:$D$54,"&lt;&gt;")&lt;&gt;1,NOT(ISNUMBER(H145)),H145&lt;=0,NOT(ISNUMBER(I145)),I145&lt;0,AND(J145&lt;&gt;"",NOT(ISNUMBER(J145))),J145&lt;0,J145&gt;1,COUNTIF(Listas!$A$4:$A$6,T145)&lt;&gt;1,NOT(ISNUMBER(N145)),N145&lt;0,N145&gt;1,NOT(ISNUMBER(P145)),P145&lt;0),"",H145*I145),""))</f>
        <v/>
      </c>
      <c r="L145" s="11" t="str">
        <f t="shared" si="1"/>
        <v/>
      </c>
      <c r="M145" s="11" t="str">
        <f t="shared" si="2"/>
        <v/>
      </c>
      <c r="N145" s="8" t="str">
        <f>IF(A145="","",IFERROR(VLOOKUP(C145,Vendedores!$A$5:$D$54,4,FALSE),""))</f>
        <v/>
      </c>
      <c r="O145" s="11" t="str">
        <f t="shared" si="3"/>
        <v/>
      </c>
      <c r="P145" s="11" t="str">
        <f>IF(A145="","",IFERROR(VLOOKUP(E145,Produtos!$A$5:$D$104,3,FALSE),""))</f>
        <v/>
      </c>
      <c r="Q145" s="11" t="str">
        <f t="shared" si="4"/>
        <v/>
      </c>
      <c r="R145" s="11" t="str">
        <f t="shared" si="5"/>
        <v/>
      </c>
      <c r="S145" s="8" t="str">
        <f t="shared" si="6"/>
        <v/>
      </c>
      <c r="T145" s="5"/>
      <c r="U145" s="10"/>
      <c r="V145" s="5"/>
      <c r="W145" s="8" t="str">
        <f t="shared" si="7"/>
        <v/>
      </c>
    </row>
    <row r="146" ht="15.75" customHeight="1">
      <c r="A146" s="5"/>
      <c r="B146" s="10"/>
      <c r="C146" s="5"/>
      <c r="D146" s="5"/>
      <c r="E146" s="5"/>
      <c r="F146" s="5"/>
      <c r="G146" s="5"/>
      <c r="H146" s="5"/>
      <c r="I146" s="6"/>
      <c r="J146" s="7"/>
      <c r="K146" s="11" t="str">
        <f>IF(A146="","",IFERROR(IF(OR(T146="Cancelado",NOT(ISNUMBER(B146)),B146&lt;=0,COUNTIF($A$5:$A$204,A146)&lt;&gt;1,COUNTIF(Vendedores!$A$5:$A$54,C146)&lt;&gt;1,COUNTIF(Produtos!$A$5:$A$104,E146)&lt;&gt;1,COUNTIFS(Produtos!$A$5:$A$104,E146,Produtos!$C$5:$C$104,"&lt;&gt;")&lt;&gt;1,COUNTIFS(Vendedores!$A$5:$A$54,C146,Vendedores!$D$5:$D$54,"&lt;&gt;")&lt;&gt;1,NOT(ISNUMBER(H146)),H146&lt;=0,NOT(ISNUMBER(I146)),I146&lt;0,AND(J146&lt;&gt;"",NOT(ISNUMBER(J146))),J146&lt;0,J146&gt;1,COUNTIF(Listas!$A$4:$A$6,T146)&lt;&gt;1,NOT(ISNUMBER(N146)),N146&lt;0,N146&gt;1,NOT(ISNUMBER(P146)),P146&lt;0),"",H146*I146),""))</f>
        <v/>
      </c>
      <c r="L146" s="11" t="str">
        <f t="shared" si="1"/>
        <v/>
      </c>
      <c r="M146" s="11" t="str">
        <f t="shared" si="2"/>
        <v/>
      </c>
      <c r="N146" s="8" t="str">
        <f>IF(A146="","",IFERROR(VLOOKUP(C146,Vendedores!$A$5:$D$54,4,FALSE),""))</f>
        <v/>
      </c>
      <c r="O146" s="11" t="str">
        <f t="shared" si="3"/>
        <v/>
      </c>
      <c r="P146" s="11" t="str">
        <f>IF(A146="","",IFERROR(VLOOKUP(E146,Produtos!$A$5:$D$104,3,FALSE),""))</f>
        <v/>
      </c>
      <c r="Q146" s="11" t="str">
        <f t="shared" si="4"/>
        <v/>
      </c>
      <c r="R146" s="11" t="str">
        <f t="shared" si="5"/>
        <v/>
      </c>
      <c r="S146" s="8" t="str">
        <f t="shared" si="6"/>
        <v/>
      </c>
      <c r="T146" s="5"/>
      <c r="U146" s="10"/>
      <c r="V146" s="5"/>
      <c r="W146" s="8" t="str">
        <f t="shared" si="7"/>
        <v/>
      </c>
    </row>
    <row r="147" ht="15.75" customHeight="1">
      <c r="A147" s="5"/>
      <c r="B147" s="10"/>
      <c r="C147" s="5"/>
      <c r="D147" s="5"/>
      <c r="E147" s="5"/>
      <c r="F147" s="5"/>
      <c r="G147" s="5"/>
      <c r="H147" s="5"/>
      <c r="I147" s="6"/>
      <c r="J147" s="7"/>
      <c r="K147" s="11" t="str">
        <f>IF(A147="","",IFERROR(IF(OR(T147="Cancelado",NOT(ISNUMBER(B147)),B147&lt;=0,COUNTIF($A$5:$A$204,A147)&lt;&gt;1,COUNTIF(Vendedores!$A$5:$A$54,C147)&lt;&gt;1,COUNTIF(Produtos!$A$5:$A$104,E147)&lt;&gt;1,COUNTIFS(Produtos!$A$5:$A$104,E147,Produtos!$C$5:$C$104,"&lt;&gt;")&lt;&gt;1,COUNTIFS(Vendedores!$A$5:$A$54,C147,Vendedores!$D$5:$D$54,"&lt;&gt;")&lt;&gt;1,NOT(ISNUMBER(H147)),H147&lt;=0,NOT(ISNUMBER(I147)),I147&lt;0,AND(J147&lt;&gt;"",NOT(ISNUMBER(J147))),J147&lt;0,J147&gt;1,COUNTIF(Listas!$A$4:$A$6,T147)&lt;&gt;1,NOT(ISNUMBER(N147)),N147&lt;0,N147&gt;1,NOT(ISNUMBER(P147)),P147&lt;0),"",H147*I147),""))</f>
        <v/>
      </c>
      <c r="L147" s="11" t="str">
        <f t="shared" si="1"/>
        <v/>
      </c>
      <c r="M147" s="11" t="str">
        <f t="shared" si="2"/>
        <v/>
      </c>
      <c r="N147" s="8" t="str">
        <f>IF(A147="","",IFERROR(VLOOKUP(C147,Vendedores!$A$5:$D$54,4,FALSE),""))</f>
        <v/>
      </c>
      <c r="O147" s="11" t="str">
        <f t="shared" si="3"/>
        <v/>
      </c>
      <c r="P147" s="11" t="str">
        <f>IF(A147="","",IFERROR(VLOOKUP(E147,Produtos!$A$5:$D$104,3,FALSE),""))</f>
        <v/>
      </c>
      <c r="Q147" s="11" t="str">
        <f t="shared" si="4"/>
        <v/>
      </c>
      <c r="R147" s="11" t="str">
        <f t="shared" si="5"/>
        <v/>
      </c>
      <c r="S147" s="8" t="str">
        <f t="shared" si="6"/>
        <v/>
      </c>
      <c r="T147" s="5"/>
      <c r="U147" s="10"/>
      <c r="V147" s="5"/>
      <c r="W147" s="8" t="str">
        <f t="shared" si="7"/>
        <v/>
      </c>
    </row>
    <row r="148" ht="15.75" customHeight="1">
      <c r="A148" s="5"/>
      <c r="B148" s="10"/>
      <c r="C148" s="5"/>
      <c r="D148" s="5"/>
      <c r="E148" s="5"/>
      <c r="F148" s="5"/>
      <c r="G148" s="5"/>
      <c r="H148" s="5"/>
      <c r="I148" s="6"/>
      <c r="J148" s="7"/>
      <c r="K148" s="11" t="str">
        <f>IF(A148="","",IFERROR(IF(OR(T148="Cancelado",NOT(ISNUMBER(B148)),B148&lt;=0,COUNTIF($A$5:$A$204,A148)&lt;&gt;1,COUNTIF(Vendedores!$A$5:$A$54,C148)&lt;&gt;1,COUNTIF(Produtos!$A$5:$A$104,E148)&lt;&gt;1,COUNTIFS(Produtos!$A$5:$A$104,E148,Produtos!$C$5:$C$104,"&lt;&gt;")&lt;&gt;1,COUNTIFS(Vendedores!$A$5:$A$54,C148,Vendedores!$D$5:$D$54,"&lt;&gt;")&lt;&gt;1,NOT(ISNUMBER(H148)),H148&lt;=0,NOT(ISNUMBER(I148)),I148&lt;0,AND(J148&lt;&gt;"",NOT(ISNUMBER(J148))),J148&lt;0,J148&gt;1,COUNTIF(Listas!$A$4:$A$6,T148)&lt;&gt;1,NOT(ISNUMBER(N148)),N148&lt;0,N148&gt;1,NOT(ISNUMBER(P148)),P148&lt;0),"",H148*I148),""))</f>
        <v/>
      </c>
      <c r="L148" s="11" t="str">
        <f t="shared" si="1"/>
        <v/>
      </c>
      <c r="M148" s="11" t="str">
        <f t="shared" si="2"/>
        <v/>
      </c>
      <c r="N148" s="8" t="str">
        <f>IF(A148="","",IFERROR(VLOOKUP(C148,Vendedores!$A$5:$D$54,4,FALSE),""))</f>
        <v/>
      </c>
      <c r="O148" s="11" t="str">
        <f t="shared" si="3"/>
        <v/>
      </c>
      <c r="P148" s="11" t="str">
        <f>IF(A148="","",IFERROR(VLOOKUP(E148,Produtos!$A$5:$D$104,3,FALSE),""))</f>
        <v/>
      </c>
      <c r="Q148" s="11" t="str">
        <f t="shared" si="4"/>
        <v/>
      </c>
      <c r="R148" s="11" t="str">
        <f t="shared" si="5"/>
        <v/>
      </c>
      <c r="S148" s="8" t="str">
        <f t="shared" si="6"/>
        <v/>
      </c>
      <c r="T148" s="5"/>
      <c r="U148" s="10"/>
      <c r="V148" s="5"/>
      <c r="W148" s="8" t="str">
        <f t="shared" si="7"/>
        <v/>
      </c>
    </row>
    <row r="149" ht="15.75" customHeight="1">
      <c r="A149" s="5"/>
      <c r="B149" s="10"/>
      <c r="C149" s="5"/>
      <c r="D149" s="5"/>
      <c r="E149" s="5"/>
      <c r="F149" s="5"/>
      <c r="G149" s="5"/>
      <c r="H149" s="5"/>
      <c r="I149" s="6"/>
      <c r="J149" s="7"/>
      <c r="K149" s="11" t="str">
        <f>IF(A149="","",IFERROR(IF(OR(T149="Cancelado",NOT(ISNUMBER(B149)),B149&lt;=0,COUNTIF($A$5:$A$204,A149)&lt;&gt;1,COUNTIF(Vendedores!$A$5:$A$54,C149)&lt;&gt;1,COUNTIF(Produtos!$A$5:$A$104,E149)&lt;&gt;1,COUNTIFS(Produtos!$A$5:$A$104,E149,Produtos!$C$5:$C$104,"&lt;&gt;")&lt;&gt;1,COUNTIFS(Vendedores!$A$5:$A$54,C149,Vendedores!$D$5:$D$54,"&lt;&gt;")&lt;&gt;1,NOT(ISNUMBER(H149)),H149&lt;=0,NOT(ISNUMBER(I149)),I149&lt;0,AND(J149&lt;&gt;"",NOT(ISNUMBER(J149))),J149&lt;0,J149&gt;1,COUNTIF(Listas!$A$4:$A$6,T149)&lt;&gt;1,NOT(ISNUMBER(N149)),N149&lt;0,N149&gt;1,NOT(ISNUMBER(P149)),P149&lt;0),"",H149*I149),""))</f>
        <v/>
      </c>
      <c r="L149" s="11" t="str">
        <f t="shared" si="1"/>
        <v/>
      </c>
      <c r="M149" s="11" t="str">
        <f t="shared" si="2"/>
        <v/>
      </c>
      <c r="N149" s="8" t="str">
        <f>IF(A149="","",IFERROR(VLOOKUP(C149,Vendedores!$A$5:$D$54,4,FALSE),""))</f>
        <v/>
      </c>
      <c r="O149" s="11" t="str">
        <f t="shared" si="3"/>
        <v/>
      </c>
      <c r="P149" s="11" t="str">
        <f>IF(A149="","",IFERROR(VLOOKUP(E149,Produtos!$A$5:$D$104,3,FALSE),""))</f>
        <v/>
      </c>
      <c r="Q149" s="11" t="str">
        <f t="shared" si="4"/>
        <v/>
      </c>
      <c r="R149" s="11" t="str">
        <f t="shared" si="5"/>
        <v/>
      </c>
      <c r="S149" s="8" t="str">
        <f t="shared" si="6"/>
        <v/>
      </c>
      <c r="T149" s="5"/>
      <c r="U149" s="10"/>
      <c r="V149" s="5"/>
      <c r="W149" s="8" t="str">
        <f t="shared" si="7"/>
        <v/>
      </c>
    </row>
    <row r="150" ht="15.75" customHeight="1">
      <c r="A150" s="5"/>
      <c r="B150" s="10"/>
      <c r="C150" s="5"/>
      <c r="D150" s="5"/>
      <c r="E150" s="5"/>
      <c r="F150" s="5"/>
      <c r="G150" s="5"/>
      <c r="H150" s="5"/>
      <c r="I150" s="6"/>
      <c r="J150" s="7"/>
      <c r="K150" s="11" t="str">
        <f>IF(A150="","",IFERROR(IF(OR(T150="Cancelado",NOT(ISNUMBER(B150)),B150&lt;=0,COUNTIF($A$5:$A$204,A150)&lt;&gt;1,COUNTIF(Vendedores!$A$5:$A$54,C150)&lt;&gt;1,COUNTIF(Produtos!$A$5:$A$104,E150)&lt;&gt;1,COUNTIFS(Produtos!$A$5:$A$104,E150,Produtos!$C$5:$C$104,"&lt;&gt;")&lt;&gt;1,COUNTIFS(Vendedores!$A$5:$A$54,C150,Vendedores!$D$5:$D$54,"&lt;&gt;")&lt;&gt;1,NOT(ISNUMBER(H150)),H150&lt;=0,NOT(ISNUMBER(I150)),I150&lt;0,AND(J150&lt;&gt;"",NOT(ISNUMBER(J150))),J150&lt;0,J150&gt;1,COUNTIF(Listas!$A$4:$A$6,T150)&lt;&gt;1,NOT(ISNUMBER(N150)),N150&lt;0,N150&gt;1,NOT(ISNUMBER(P150)),P150&lt;0),"",H150*I150),""))</f>
        <v/>
      </c>
      <c r="L150" s="11" t="str">
        <f t="shared" si="1"/>
        <v/>
      </c>
      <c r="M150" s="11" t="str">
        <f t="shared" si="2"/>
        <v/>
      </c>
      <c r="N150" s="8" t="str">
        <f>IF(A150="","",IFERROR(VLOOKUP(C150,Vendedores!$A$5:$D$54,4,FALSE),""))</f>
        <v/>
      </c>
      <c r="O150" s="11" t="str">
        <f t="shared" si="3"/>
        <v/>
      </c>
      <c r="P150" s="11" t="str">
        <f>IF(A150="","",IFERROR(VLOOKUP(E150,Produtos!$A$5:$D$104,3,FALSE),""))</f>
        <v/>
      </c>
      <c r="Q150" s="11" t="str">
        <f t="shared" si="4"/>
        <v/>
      </c>
      <c r="R150" s="11" t="str">
        <f t="shared" si="5"/>
        <v/>
      </c>
      <c r="S150" s="8" t="str">
        <f t="shared" si="6"/>
        <v/>
      </c>
      <c r="T150" s="5"/>
      <c r="U150" s="10"/>
      <c r="V150" s="5"/>
      <c r="W150" s="8" t="str">
        <f t="shared" si="7"/>
        <v/>
      </c>
    </row>
    <row r="151" ht="15.75" customHeight="1">
      <c r="A151" s="5"/>
      <c r="B151" s="10"/>
      <c r="C151" s="5"/>
      <c r="D151" s="5"/>
      <c r="E151" s="5"/>
      <c r="F151" s="5"/>
      <c r="G151" s="5"/>
      <c r="H151" s="5"/>
      <c r="I151" s="6"/>
      <c r="J151" s="7"/>
      <c r="K151" s="11" t="str">
        <f>IF(A151="","",IFERROR(IF(OR(T151="Cancelado",NOT(ISNUMBER(B151)),B151&lt;=0,COUNTIF($A$5:$A$204,A151)&lt;&gt;1,COUNTIF(Vendedores!$A$5:$A$54,C151)&lt;&gt;1,COUNTIF(Produtos!$A$5:$A$104,E151)&lt;&gt;1,COUNTIFS(Produtos!$A$5:$A$104,E151,Produtos!$C$5:$C$104,"&lt;&gt;")&lt;&gt;1,COUNTIFS(Vendedores!$A$5:$A$54,C151,Vendedores!$D$5:$D$54,"&lt;&gt;")&lt;&gt;1,NOT(ISNUMBER(H151)),H151&lt;=0,NOT(ISNUMBER(I151)),I151&lt;0,AND(J151&lt;&gt;"",NOT(ISNUMBER(J151))),J151&lt;0,J151&gt;1,COUNTIF(Listas!$A$4:$A$6,T151)&lt;&gt;1,NOT(ISNUMBER(N151)),N151&lt;0,N151&gt;1,NOT(ISNUMBER(P151)),P151&lt;0),"",H151*I151),""))</f>
        <v/>
      </c>
      <c r="L151" s="11" t="str">
        <f t="shared" si="1"/>
        <v/>
      </c>
      <c r="M151" s="11" t="str">
        <f t="shared" si="2"/>
        <v/>
      </c>
      <c r="N151" s="8" t="str">
        <f>IF(A151="","",IFERROR(VLOOKUP(C151,Vendedores!$A$5:$D$54,4,FALSE),""))</f>
        <v/>
      </c>
      <c r="O151" s="11" t="str">
        <f t="shared" si="3"/>
        <v/>
      </c>
      <c r="P151" s="11" t="str">
        <f>IF(A151="","",IFERROR(VLOOKUP(E151,Produtos!$A$5:$D$104,3,FALSE),""))</f>
        <v/>
      </c>
      <c r="Q151" s="11" t="str">
        <f t="shared" si="4"/>
        <v/>
      </c>
      <c r="R151" s="11" t="str">
        <f t="shared" si="5"/>
        <v/>
      </c>
      <c r="S151" s="8" t="str">
        <f t="shared" si="6"/>
        <v/>
      </c>
      <c r="T151" s="5"/>
      <c r="U151" s="10"/>
      <c r="V151" s="5"/>
      <c r="W151" s="8" t="str">
        <f t="shared" si="7"/>
        <v/>
      </c>
    </row>
    <row r="152" ht="15.75" customHeight="1">
      <c r="A152" s="5"/>
      <c r="B152" s="10"/>
      <c r="C152" s="5"/>
      <c r="D152" s="5"/>
      <c r="E152" s="5"/>
      <c r="F152" s="5"/>
      <c r="G152" s="5"/>
      <c r="H152" s="5"/>
      <c r="I152" s="6"/>
      <c r="J152" s="7"/>
      <c r="K152" s="11" t="str">
        <f>IF(A152="","",IFERROR(IF(OR(T152="Cancelado",NOT(ISNUMBER(B152)),B152&lt;=0,COUNTIF($A$5:$A$204,A152)&lt;&gt;1,COUNTIF(Vendedores!$A$5:$A$54,C152)&lt;&gt;1,COUNTIF(Produtos!$A$5:$A$104,E152)&lt;&gt;1,COUNTIFS(Produtos!$A$5:$A$104,E152,Produtos!$C$5:$C$104,"&lt;&gt;")&lt;&gt;1,COUNTIFS(Vendedores!$A$5:$A$54,C152,Vendedores!$D$5:$D$54,"&lt;&gt;")&lt;&gt;1,NOT(ISNUMBER(H152)),H152&lt;=0,NOT(ISNUMBER(I152)),I152&lt;0,AND(J152&lt;&gt;"",NOT(ISNUMBER(J152))),J152&lt;0,J152&gt;1,COUNTIF(Listas!$A$4:$A$6,T152)&lt;&gt;1,NOT(ISNUMBER(N152)),N152&lt;0,N152&gt;1,NOT(ISNUMBER(P152)),P152&lt;0),"",H152*I152),""))</f>
        <v/>
      </c>
      <c r="L152" s="11" t="str">
        <f t="shared" si="1"/>
        <v/>
      </c>
      <c r="M152" s="11" t="str">
        <f t="shared" si="2"/>
        <v/>
      </c>
      <c r="N152" s="8" t="str">
        <f>IF(A152="","",IFERROR(VLOOKUP(C152,Vendedores!$A$5:$D$54,4,FALSE),""))</f>
        <v/>
      </c>
      <c r="O152" s="11" t="str">
        <f t="shared" si="3"/>
        <v/>
      </c>
      <c r="P152" s="11" t="str">
        <f>IF(A152="","",IFERROR(VLOOKUP(E152,Produtos!$A$5:$D$104,3,FALSE),""))</f>
        <v/>
      </c>
      <c r="Q152" s="11" t="str">
        <f t="shared" si="4"/>
        <v/>
      </c>
      <c r="R152" s="11" t="str">
        <f t="shared" si="5"/>
        <v/>
      </c>
      <c r="S152" s="8" t="str">
        <f t="shared" si="6"/>
        <v/>
      </c>
      <c r="T152" s="5"/>
      <c r="U152" s="10"/>
      <c r="V152" s="5"/>
      <c r="W152" s="8" t="str">
        <f t="shared" si="7"/>
        <v/>
      </c>
    </row>
    <row r="153" ht="15.75" customHeight="1">
      <c r="A153" s="5"/>
      <c r="B153" s="10"/>
      <c r="C153" s="5"/>
      <c r="D153" s="5"/>
      <c r="E153" s="5"/>
      <c r="F153" s="5"/>
      <c r="G153" s="5"/>
      <c r="H153" s="5"/>
      <c r="I153" s="6"/>
      <c r="J153" s="7"/>
      <c r="K153" s="11" t="str">
        <f>IF(A153="","",IFERROR(IF(OR(T153="Cancelado",NOT(ISNUMBER(B153)),B153&lt;=0,COUNTIF($A$5:$A$204,A153)&lt;&gt;1,COUNTIF(Vendedores!$A$5:$A$54,C153)&lt;&gt;1,COUNTIF(Produtos!$A$5:$A$104,E153)&lt;&gt;1,COUNTIFS(Produtos!$A$5:$A$104,E153,Produtos!$C$5:$C$104,"&lt;&gt;")&lt;&gt;1,COUNTIFS(Vendedores!$A$5:$A$54,C153,Vendedores!$D$5:$D$54,"&lt;&gt;")&lt;&gt;1,NOT(ISNUMBER(H153)),H153&lt;=0,NOT(ISNUMBER(I153)),I153&lt;0,AND(J153&lt;&gt;"",NOT(ISNUMBER(J153))),J153&lt;0,J153&gt;1,COUNTIF(Listas!$A$4:$A$6,T153)&lt;&gt;1,NOT(ISNUMBER(N153)),N153&lt;0,N153&gt;1,NOT(ISNUMBER(P153)),P153&lt;0),"",H153*I153),""))</f>
        <v/>
      </c>
      <c r="L153" s="11" t="str">
        <f t="shared" si="1"/>
        <v/>
      </c>
      <c r="M153" s="11" t="str">
        <f t="shared" si="2"/>
        <v/>
      </c>
      <c r="N153" s="8" t="str">
        <f>IF(A153="","",IFERROR(VLOOKUP(C153,Vendedores!$A$5:$D$54,4,FALSE),""))</f>
        <v/>
      </c>
      <c r="O153" s="11" t="str">
        <f t="shared" si="3"/>
        <v/>
      </c>
      <c r="P153" s="11" t="str">
        <f>IF(A153="","",IFERROR(VLOOKUP(E153,Produtos!$A$5:$D$104,3,FALSE),""))</f>
        <v/>
      </c>
      <c r="Q153" s="11" t="str">
        <f t="shared" si="4"/>
        <v/>
      </c>
      <c r="R153" s="11" t="str">
        <f t="shared" si="5"/>
        <v/>
      </c>
      <c r="S153" s="8" t="str">
        <f t="shared" si="6"/>
        <v/>
      </c>
      <c r="T153" s="5"/>
      <c r="U153" s="10"/>
      <c r="V153" s="5"/>
      <c r="W153" s="8" t="str">
        <f t="shared" si="7"/>
        <v/>
      </c>
    </row>
    <row r="154" ht="15.75" customHeight="1">
      <c r="A154" s="5"/>
      <c r="B154" s="10"/>
      <c r="C154" s="5"/>
      <c r="D154" s="5"/>
      <c r="E154" s="5"/>
      <c r="F154" s="5"/>
      <c r="G154" s="5"/>
      <c r="H154" s="5"/>
      <c r="I154" s="6"/>
      <c r="J154" s="7"/>
      <c r="K154" s="11" t="str">
        <f>IF(A154="","",IFERROR(IF(OR(T154="Cancelado",NOT(ISNUMBER(B154)),B154&lt;=0,COUNTIF($A$5:$A$204,A154)&lt;&gt;1,COUNTIF(Vendedores!$A$5:$A$54,C154)&lt;&gt;1,COUNTIF(Produtos!$A$5:$A$104,E154)&lt;&gt;1,COUNTIFS(Produtos!$A$5:$A$104,E154,Produtos!$C$5:$C$104,"&lt;&gt;")&lt;&gt;1,COUNTIFS(Vendedores!$A$5:$A$54,C154,Vendedores!$D$5:$D$54,"&lt;&gt;")&lt;&gt;1,NOT(ISNUMBER(H154)),H154&lt;=0,NOT(ISNUMBER(I154)),I154&lt;0,AND(J154&lt;&gt;"",NOT(ISNUMBER(J154))),J154&lt;0,J154&gt;1,COUNTIF(Listas!$A$4:$A$6,T154)&lt;&gt;1,NOT(ISNUMBER(N154)),N154&lt;0,N154&gt;1,NOT(ISNUMBER(P154)),P154&lt;0),"",H154*I154),""))</f>
        <v/>
      </c>
      <c r="L154" s="11" t="str">
        <f t="shared" si="1"/>
        <v/>
      </c>
      <c r="M154" s="11" t="str">
        <f t="shared" si="2"/>
        <v/>
      </c>
      <c r="N154" s="8" t="str">
        <f>IF(A154="","",IFERROR(VLOOKUP(C154,Vendedores!$A$5:$D$54,4,FALSE),""))</f>
        <v/>
      </c>
      <c r="O154" s="11" t="str">
        <f t="shared" si="3"/>
        <v/>
      </c>
      <c r="P154" s="11" t="str">
        <f>IF(A154="","",IFERROR(VLOOKUP(E154,Produtos!$A$5:$D$104,3,FALSE),""))</f>
        <v/>
      </c>
      <c r="Q154" s="11" t="str">
        <f t="shared" si="4"/>
        <v/>
      </c>
      <c r="R154" s="11" t="str">
        <f t="shared" si="5"/>
        <v/>
      </c>
      <c r="S154" s="8" t="str">
        <f t="shared" si="6"/>
        <v/>
      </c>
      <c r="T154" s="5"/>
      <c r="U154" s="10"/>
      <c r="V154" s="5"/>
      <c r="W154" s="8" t="str">
        <f t="shared" si="7"/>
        <v/>
      </c>
    </row>
    <row r="155" ht="15.75" customHeight="1">
      <c r="A155" s="5"/>
      <c r="B155" s="10"/>
      <c r="C155" s="5"/>
      <c r="D155" s="5"/>
      <c r="E155" s="5"/>
      <c r="F155" s="5"/>
      <c r="G155" s="5"/>
      <c r="H155" s="5"/>
      <c r="I155" s="6"/>
      <c r="J155" s="7"/>
      <c r="K155" s="11" t="str">
        <f>IF(A155="","",IFERROR(IF(OR(T155="Cancelado",NOT(ISNUMBER(B155)),B155&lt;=0,COUNTIF($A$5:$A$204,A155)&lt;&gt;1,COUNTIF(Vendedores!$A$5:$A$54,C155)&lt;&gt;1,COUNTIF(Produtos!$A$5:$A$104,E155)&lt;&gt;1,COUNTIFS(Produtos!$A$5:$A$104,E155,Produtos!$C$5:$C$104,"&lt;&gt;")&lt;&gt;1,COUNTIFS(Vendedores!$A$5:$A$54,C155,Vendedores!$D$5:$D$54,"&lt;&gt;")&lt;&gt;1,NOT(ISNUMBER(H155)),H155&lt;=0,NOT(ISNUMBER(I155)),I155&lt;0,AND(J155&lt;&gt;"",NOT(ISNUMBER(J155))),J155&lt;0,J155&gt;1,COUNTIF(Listas!$A$4:$A$6,T155)&lt;&gt;1,NOT(ISNUMBER(N155)),N155&lt;0,N155&gt;1,NOT(ISNUMBER(P155)),P155&lt;0),"",H155*I155),""))</f>
        <v/>
      </c>
      <c r="L155" s="11" t="str">
        <f t="shared" si="1"/>
        <v/>
      </c>
      <c r="M155" s="11" t="str">
        <f t="shared" si="2"/>
        <v/>
      </c>
      <c r="N155" s="8" t="str">
        <f>IF(A155="","",IFERROR(VLOOKUP(C155,Vendedores!$A$5:$D$54,4,FALSE),""))</f>
        <v/>
      </c>
      <c r="O155" s="11" t="str">
        <f t="shared" si="3"/>
        <v/>
      </c>
      <c r="P155" s="11" t="str">
        <f>IF(A155="","",IFERROR(VLOOKUP(E155,Produtos!$A$5:$D$104,3,FALSE),""))</f>
        <v/>
      </c>
      <c r="Q155" s="11" t="str">
        <f t="shared" si="4"/>
        <v/>
      </c>
      <c r="R155" s="11" t="str">
        <f t="shared" si="5"/>
        <v/>
      </c>
      <c r="S155" s="8" t="str">
        <f t="shared" si="6"/>
        <v/>
      </c>
      <c r="T155" s="5"/>
      <c r="U155" s="10"/>
      <c r="V155" s="5"/>
      <c r="W155" s="8" t="str">
        <f t="shared" si="7"/>
        <v/>
      </c>
    </row>
    <row r="156" ht="15.75" customHeight="1">
      <c r="A156" s="5"/>
      <c r="B156" s="10"/>
      <c r="C156" s="5"/>
      <c r="D156" s="5"/>
      <c r="E156" s="5"/>
      <c r="F156" s="5"/>
      <c r="G156" s="5"/>
      <c r="H156" s="5"/>
      <c r="I156" s="6"/>
      <c r="J156" s="7"/>
      <c r="K156" s="11" t="str">
        <f>IF(A156="","",IFERROR(IF(OR(T156="Cancelado",NOT(ISNUMBER(B156)),B156&lt;=0,COUNTIF($A$5:$A$204,A156)&lt;&gt;1,COUNTIF(Vendedores!$A$5:$A$54,C156)&lt;&gt;1,COUNTIF(Produtos!$A$5:$A$104,E156)&lt;&gt;1,COUNTIFS(Produtos!$A$5:$A$104,E156,Produtos!$C$5:$C$104,"&lt;&gt;")&lt;&gt;1,COUNTIFS(Vendedores!$A$5:$A$54,C156,Vendedores!$D$5:$D$54,"&lt;&gt;")&lt;&gt;1,NOT(ISNUMBER(H156)),H156&lt;=0,NOT(ISNUMBER(I156)),I156&lt;0,AND(J156&lt;&gt;"",NOT(ISNUMBER(J156))),J156&lt;0,J156&gt;1,COUNTIF(Listas!$A$4:$A$6,T156)&lt;&gt;1,NOT(ISNUMBER(N156)),N156&lt;0,N156&gt;1,NOT(ISNUMBER(P156)),P156&lt;0),"",H156*I156),""))</f>
        <v/>
      </c>
      <c r="L156" s="11" t="str">
        <f t="shared" si="1"/>
        <v/>
      </c>
      <c r="M156" s="11" t="str">
        <f t="shared" si="2"/>
        <v/>
      </c>
      <c r="N156" s="8" t="str">
        <f>IF(A156="","",IFERROR(VLOOKUP(C156,Vendedores!$A$5:$D$54,4,FALSE),""))</f>
        <v/>
      </c>
      <c r="O156" s="11" t="str">
        <f t="shared" si="3"/>
        <v/>
      </c>
      <c r="P156" s="11" t="str">
        <f>IF(A156="","",IFERROR(VLOOKUP(E156,Produtos!$A$5:$D$104,3,FALSE),""))</f>
        <v/>
      </c>
      <c r="Q156" s="11" t="str">
        <f t="shared" si="4"/>
        <v/>
      </c>
      <c r="R156" s="11" t="str">
        <f t="shared" si="5"/>
        <v/>
      </c>
      <c r="S156" s="8" t="str">
        <f t="shared" si="6"/>
        <v/>
      </c>
      <c r="T156" s="5"/>
      <c r="U156" s="10"/>
      <c r="V156" s="5"/>
      <c r="W156" s="8" t="str">
        <f t="shared" si="7"/>
        <v/>
      </c>
    </row>
    <row r="157" ht="15.75" customHeight="1">
      <c r="A157" s="5"/>
      <c r="B157" s="10"/>
      <c r="C157" s="5"/>
      <c r="D157" s="5"/>
      <c r="E157" s="5"/>
      <c r="F157" s="5"/>
      <c r="G157" s="5"/>
      <c r="H157" s="5"/>
      <c r="I157" s="6"/>
      <c r="J157" s="7"/>
      <c r="K157" s="11" t="str">
        <f>IF(A157="","",IFERROR(IF(OR(T157="Cancelado",NOT(ISNUMBER(B157)),B157&lt;=0,COUNTIF($A$5:$A$204,A157)&lt;&gt;1,COUNTIF(Vendedores!$A$5:$A$54,C157)&lt;&gt;1,COUNTIF(Produtos!$A$5:$A$104,E157)&lt;&gt;1,COUNTIFS(Produtos!$A$5:$A$104,E157,Produtos!$C$5:$C$104,"&lt;&gt;")&lt;&gt;1,COUNTIFS(Vendedores!$A$5:$A$54,C157,Vendedores!$D$5:$D$54,"&lt;&gt;")&lt;&gt;1,NOT(ISNUMBER(H157)),H157&lt;=0,NOT(ISNUMBER(I157)),I157&lt;0,AND(J157&lt;&gt;"",NOT(ISNUMBER(J157))),J157&lt;0,J157&gt;1,COUNTIF(Listas!$A$4:$A$6,T157)&lt;&gt;1,NOT(ISNUMBER(N157)),N157&lt;0,N157&gt;1,NOT(ISNUMBER(P157)),P157&lt;0),"",H157*I157),""))</f>
        <v/>
      </c>
      <c r="L157" s="11" t="str">
        <f t="shared" si="1"/>
        <v/>
      </c>
      <c r="M157" s="11" t="str">
        <f t="shared" si="2"/>
        <v/>
      </c>
      <c r="N157" s="8" t="str">
        <f>IF(A157="","",IFERROR(VLOOKUP(C157,Vendedores!$A$5:$D$54,4,FALSE),""))</f>
        <v/>
      </c>
      <c r="O157" s="11" t="str">
        <f t="shared" si="3"/>
        <v/>
      </c>
      <c r="P157" s="11" t="str">
        <f>IF(A157="","",IFERROR(VLOOKUP(E157,Produtos!$A$5:$D$104,3,FALSE),""))</f>
        <v/>
      </c>
      <c r="Q157" s="11" t="str">
        <f t="shared" si="4"/>
        <v/>
      </c>
      <c r="R157" s="11" t="str">
        <f t="shared" si="5"/>
        <v/>
      </c>
      <c r="S157" s="8" t="str">
        <f t="shared" si="6"/>
        <v/>
      </c>
      <c r="T157" s="5"/>
      <c r="U157" s="10"/>
      <c r="V157" s="5"/>
      <c r="W157" s="8" t="str">
        <f t="shared" si="7"/>
        <v/>
      </c>
    </row>
    <row r="158" ht="15.75" customHeight="1">
      <c r="A158" s="5"/>
      <c r="B158" s="10"/>
      <c r="C158" s="5"/>
      <c r="D158" s="5"/>
      <c r="E158" s="5"/>
      <c r="F158" s="5"/>
      <c r="G158" s="5"/>
      <c r="H158" s="5"/>
      <c r="I158" s="6"/>
      <c r="J158" s="7"/>
      <c r="K158" s="11" t="str">
        <f>IF(A158="","",IFERROR(IF(OR(T158="Cancelado",NOT(ISNUMBER(B158)),B158&lt;=0,COUNTIF($A$5:$A$204,A158)&lt;&gt;1,COUNTIF(Vendedores!$A$5:$A$54,C158)&lt;&gt;1,COUNTIF(Produtos!$A$5:$A$104,E158)&lt;&gt;1,COUNTIFS(Produtos!$A$5:$A$104,E158,Produtos!$C$5:$C$104,"&lt;&gt;")&lt;&gt;1,COUNTIFS(Vendedores!$A$5:$A$54,C158,Vendedores!$D$5:$D$54,"&lt;&gt;")&lt;&gt;1,NOT(ISNUMBER(H158)),H158&lt;=0,NOT(ISNUMBER(I158)),I158&lt;0,AND(J158&lt;&gt;"",NOT(ISNUMBER(J158))),J158&lt;0,J158&gt;1,COUNTIF(Listas!$A$4:$A$6,T158)&lt;&gt;1,NOT(ISNUMBER(N158)),N158&lt;0,N158&gt;1,NOT(ISNUMBER(P158)),P158&lt;0),"",H158*I158),""))</f>
        <v/>
      </c>
      <c r="L158" s="11" t="str">
        <f t="shared" si="1"/>
        <v/>
      </c>
      <c r="M158" s="11" t="str">
        <f t="shared" si="2"/>
        <v/>
      </c>
      <c r="N158" s="8" t="str">
        <f>IF(A158="","",IFERROR(VLOOKUP(C158,Vendedores!$A$5:$D$54,4,FALSE),""))</f>
        <v/>
      </c>
      <c r="O158" s="11" t="str">
        <f t="shared" si="3"/>
        <v/>
      </c>
      <c r="P158" s="11" t="str">
        <f>IF(A158="","",IFERROR(VLOOKUP(E158,Produtos!$A$5:$D$104,3,FALSE),""))</f>
        <v/>
      </c>
      <c r="Q158" s="11" t="str">
        <f t="shared" si="4"/>
        <v/>
      </c>
      <c r="R158" s="11" t="str">
        <f t="shared" si="5"/>
        <v/>
      </c>
      <c r="S158" s="8" t="str">
        <f t="shared" si="6"/>
        <v/>
      </c>
      <c r="T158" s="5"/>
      <c r="U158" s="10"/>
      <c r="V158" s="5"/>
      <c r="W158" s="8" t="str">
        <f t="shared" si="7"/>
        <v/>
      </c>
    </row>
    <row r="159" ht="15.75" customHeight="1">
      <c r="A159" s="5"/>
      <c r="B159" s="10"/>
      <c r="C159" s="5"/>
      <c r="D159" s="5"/>
      <c r="E159" s="5"/>
      <c r="F159" s="5"/>
      <c r="G159" s="5"/>
      <c r="H159" s="5"/>
      <c r="I159" s="6"/>
      <c r="J159" s="7"/>
      <c r="K159" s="11" t="str">
        <f>IF(A159="","",IFERROR(IF(OR(T159="Cancelado",NOT(ISNUMBER(B159)),B159&lt;=0,COUNTIF($A$5:$A$204,A159)&lt;&gt;1,COUNTIF(Vendedores!$A$5:$A$54,C159)&lt;&gt;1,COUNTIF(Produtos!$A$5:$A$104,E159)&lt;&gt;1,COUNTIFS(Produtos!$A$5:$A$104,E159,Produtos!$C$5:$C$104,"&lt;&gt;")&lt;&gt;1,COUNTIFS(Vendedores!$A$5:$A$54,C159,Vendedores!$D$5:$D$54,"&lt;&gt;")&lt;&gt;1,NOT(ISNUMBER(H159)),H159&lt;=0,NOT(ISNUMBER(I159)),I159&lt;0,AND(J159&lt;&gt;"",NOT(ISNUMBER(J159))),J159&lt;0,J159&gt;1,COUNTIF(Listas!$A$4:$A$6,T159)&lt;&gt;1,NOT(ISNUMBER(N159)),N159&lt;0,N159&gt;1,NOT(ISNUMBER(P159)),P159&lt;0),"",H159*I159),""))</f>
        <v/>
      </c>
      <c r="L159" s="11" t="str">
        <f t="shared" si="1"/>
        <v/>
      </c>
      <c r="M159" s="11" t="str">
        <f t="shared" si="2"/>
        <v/>
      </c>
      <c r="N159" s="8" t="str">
        <f>IF(A159="","",IFERROR(VLOOKUP(C159,Vendedores!$A$5:$D$54,4,FALSE),""))</f>
        <v/>
      </c>
      <c r="O159" s="11" t="str">
        <f t="shared" si="3"/>
        <v/>
      </c>
      <c r="P159" s="11" t="str">
        <f>IF(A159="","",IFERROR(VLOOKUP(E159,Produtos!$A$5:$D$104,3,FALSE),""))</f>
        <v/>
      </c>
      <c r="Q159" s="11" t="str">
        <f t="shared" si="4"/>
        <v/>
      </c>
      <c r="R159" s="11" t="str">
        <f t="shared" si="5"/>
        <v/>
      </c>
      <c r="S159" s="8" t="str">
        <f t="shared" si="6"/>
        <v/>
      </c>
      <c r="T159" s="5"/>
      <c r="U159" s="10"/>
      <c r="V159" s="5"/>
      <c r="W159" s="8" t="str">
        <f t="shared" si="7"/>
        <v/>
      </c>
    </row>
    <row r="160" ht="15.75" customHeight="1">
      <c r="A160" s="5"/>
      <c r="B160" s="10"/>
      <c r="C160" s="5"/>
      <c r="D160" s="5"/>
      <c r="E160" s="5"/>
      <c r="F160" s="5"/>
      <c r="G160" s="5"/>
      <c r="H160" s="5"/>
      <c r="I160" s="6"/>
      <c r="J160" s="7"/>
      <c r="K160" s="11" t="str">
        <f>IF(A160="","",IFERROR(IF(OR(T160="Cancelado",NOT(ISNUMBER(B160)),B160&lt;=0,COUNTIF($A$5:$A$204,A160)&lt;&gt;1,COUNTIF(Vendedores!$A$5:$A$54,C160)&lt;&gt;1,COUNTIF(Produtos!$A$5:$A$104,E160)&lt;&gt;1,COUNTIFS(Produtos!$A$5:$A$104,E160,Produtos!$C$5:$C$104,"&lt;&gt;")&lt;&gt;1,COUNTIFS(Vendedores!$A$5:$A$54,C160,Vendedores!$D$5:$D$54,"&lt;&gt;")&lt;&gt;1,NOT(ISNUMBER(H160)),H160&lt;=0,NOT(ISNUMBER(I160)),I160&lt;0,AND(J160&lt;&gt;"",NOT(ISNUMBER(J160))),J160&lt;0,J160&gt;1,COUNTIF(Listas!$A$4:$A$6,T160)&lt;&gt;1,NOT(ISNUMBER(N160)),N160&lt;0,N160&gt;1,NOT(ISNUMBER(P160)),P160&lt;0),"",H160*I160),""))</f>
        <v/>
      </c>
      <c r="L160" s="11" t="str">
        <f t="shared" si="1"/>
        <v/>
      </c>
      <c r="M160" s="11" t="str">
        <f t="shared" si="2"/>
        <v/>
      </c>
      <c r="N160" s="8" t="str">
        <f>IF(A160="","",IFERROR(VLOOKUP(C160,Vendedores!$A$5:$D$54,4,FALSE),""))</f>
        <v/>
      </c>
      <c r="O160" s="11" t="str">
        <f t="shared" si="3"/>
        <v/>
      </c>
      <c r="P160" s="11" t="str">
        <f>IF(A160="","",IFERROR(VLOOKUP(E160,Produtos!$A$5:$D$104,3,FALSE),""))</f>
        <v/>
      </c>
      <c r="Q160" s="11" t="str">
        <f t="shared" si="4"/>
        <v/>
      </c>
      <c r="R160" s="11" t="str">
        <f t="shared" si="5"/>
        <v/>
      </c>
      <c r="S160" s="8" t="str">
        <f t="shared" si="6"/>
        <v/>
      </c>
      <c r="T160" s="5"/>
      <c r="U160" s="10"/>
      <c r="V160" s="5"/>
      <c r="W160" s="8" t="str">
        <f t="shared" si="7"/>
        <v/>
      </c>
    </row>
    <row r="161" ht="15.75" customHeight="1">
      <c r="A161" s="5"/>
      <c r="B161" s="10"/>
      <c r="C161" s="5"/>
      <c r="D161" s="5"/>
      <c r="E161" s="5"/>
      <c r="F161" s="5"/>
      <c r="G161" s="5"/>
      <c r="H161" s="5"/>
      <c r="I161" s="6"/>
      <c r="J161" s="7"/>
      <c r="K161" s="11" t="str">
        <f>IF(A161="","",IFERROR(IF(OR(T161="Cancelado",NOT(ISNUMBER(B161)),B161&lt;=0,COUNTIF($A$5:$A$204,A161)&lt;&gt;1,COUNTIF(Vendedores!$A$5:$A$54,C161)&lt;&gt;1,COUNTIF(Produtos!$A$5:$A$104,E161)&lt;&gt;1,COUNTIFS(Produtos!$A$5:$A$104,E161,Produtos!$C$5:$C$104,"&lt;&gt;")&lt;&gt;1,COUNTIFS(Vendedores!$A$5:$A$54,C161,Vendedores!$D$5:$D$54,"&lt;&gt;")&lt;&gt;1,NOT(ISNUMBER(H161)),H161&lt;=0,NOT(ISNUMBER(I161)),I161&lt;0,AND(J161&lt;&gt;"",NOT(ISNUMBER(J161))),J161&lt;0,J161&gt;1,COUNTIF(Listas!$A$4:$A$6,T161)&lt;&gt;1,NOT(ISNUMBER(N161)),N161&lt;0,N161&gt;1,NOT(ISNUMBER(P161)),P161&lt;0),"",H161*I161),""))</f>
        <v/>
      </c>
      <c r="L161" s="11" t="str">
        <f t="shared" si="1"/>
        <v/>
      </c>
      <c r="M161" s="11" t="str">
        <f t="shared" si="2"/>
        <v/>
      </c>
      <c r="N161" s="8" t="str">
        <f>IF(A161="","",IFERROR(VLOOKUP(C161,Vendedores!$A$5:$D$54,4,FALSE),""))</f>
        <v/>
      </c>
      <c r="O161" s="11" t="str">
        <f t="shared" si="3"/>
        <v/>
      </c>
      <c r="P161" s="11" t="str">
        <f>IF(A161="","",IFERROR(VLOOKUP(E161,Produtos!$A$5:$D$104,3,FALSE),""))</f>
        <v/>
      </c>
      <c r="Q161" s="11" t="str">
        <f t="shared" si="4"/>
        <v/>
      </c>
      <c r="R161" s="11" t="str">
        <f t="shared" si="5"/>
        <v/>
      </c>
      <c r="S161" s="8" t="str">
        <f t="shared" si="6"/>
        <v/>
      </c>
      <c r="T161" s="5"/>
      <c r="U161" s="10"/>
      <c r="V161" s="5"/>
      <c r="W161" s="8" t="str">
        <f t="shared" si="7"/>
        <v/>
      </c>
    </row>
    <row r="162" ht="15.75" customHeight="1">
      <c r="A162" s="5"/>
      <c r="B162" s="10"/>
      <c r="C162" s="5"/>
      <c r="D162" s="5"/>
      <c r="E162" s="5"/>
      <c r="F162" s="5"/>
      <c r="G162" s="5"/>
      <c r="H162" s="5"/>
      <c r="I162" s="6"/>
      <c r="J162" s="7"/>
      <c r="K162" s="11" t="str">
        <f>IF(A162="","",IFERROR(IF(OR(T162="Cancelado",NOT(ISNUMBER(B162)),B162&lt;=0,COUNTIF($A$5:$A$204,A162)&lt;&gt;1,COUNTIF(Vendedores!$A$5:$A$54,C162)&lt;&gt;1,COUNTIF(Produtos!$A$5:$A$104,E162)&lt;&gt;1,COUNTIFS(Produtos!$A$5:$A$104,E162,Produtos!$C$5:$C$104,"&lt;&gt;")&lt;&gt;1,COUNTIFS(Vendedores!$A$5:$A$54,C162,Vendedores!$D$5:$D$54,"&lt;&gt;")&lt;&gt;1,NOT(ISNUMBER(H162)),H162&lt;=0,NOT(ISNUMBER(I162)),I162&lt;0,AND(J162&lt;&gt;"",NOT(ISNUMBER(J162))),J162&lt;0,J162&gt;1,COUNTIF(Listas!$A$4:$A$6,T162)&lt;&gt;1,NOT(ISNUMBER(N162)),N162&lt;0,N162&gt;1,NOT(ISNUMBER(P162)),P162&lt;0),"",H162*I162),""))</f>
        <v/>
      </c>
      <c r="L162" s="11" t="str">
        <f t="shared" si="1"/>
        <v/>
      </c>
      <c r="M162" s="11" t="str">
        <f t="shared" si="2"/>
        <v/>
      </c>
      <c r="N162" s="8" t="str">
        <f>IF(A162="","",IFERROR(VLOOKUP(C162,Vendedores!$A$5:$D$54,4,FALSE),""))</f>
        <v/>
      </c>
      <c r="O162" s="11" t="str">
        <f t="shared" si="3"/>
        <v/>
      </c>
      <c r="P162" s="11" t="str">
        <f>IF(A162="","",IFERROR(VLOOKUP(E162,Produtos!$A$5:$D$104,3,FALSE),""))</f>
        <v/>
      </c>
      <c r="Q162" s="11" t="str">
        <f t="shared" si="4"/>
        <v/>
      </c>
      <c r="R162" s="11" t="str">
        <f t="shared" si="5"/>
        <v/>
      </c>
      <c r="S162" s="8" t="str">
        <f t="shared" si="6"/>
        <v/>
      </c>
      <c r="T162" s="5"/>
      <c r="U162" s="10"/>
      <c r="V162" s="5"/>
      <c r="W162" s="8" t="str">
        <f t="shared" si="7"/>
        <v/>
      </c>
    </row>
    <row r="163" ht="15.75" customHeight="1">
      <c r="A163" s="5"/>
      <c r="B163" s="10"/>
      <c r="C163" s="5"/>
      <c r="D163" s="5"/>
      <c r="E163" s="5"/>
      <c r="F163" s="5"/>
      <c r="G163" s="5"/>
      <c r="H163" s="5"/>
      <c r="I163" s="6"/>
      <c r="J163" s="7"/>
      <c r="K163" s="11" t="str">
        <f>IF(A163="","",IFERROR(IF(OR(T163="Cancelado",NOT(ISNUMBER(B163)),B163&lt;=0,COUNTIF($A$5:$A$204,A163)&lt;&gt;1,COUNTIF(Vendedores!$A$5:$A$54,C163)&lt;&gt;1,COUNTIF(Produtos!$A$5:$A$104,E163)&lt;&gt;1,COUNTIFS(Produtos!$A$5:$A$104,E163,Produtos!$C$5:$C$104,"&lt;&gt;")&lt;&gt;1,COUNTIFS(Vendedores!$A$5:$A$54,C163,Vendedores!$D$5:$D$54,"&lt;&gt;")&lt;&gt;1,NOT(ISNUMBER(H163)),H163&lt;=0,NOT(ISNUMBER(I163)),I163&lt;0,AND(J163&lt;&gt;"",NOT(ISNUMBER(J163))),J163&lt;0,J163&gt;1,COUNTIF(Listas!$A$4:$A$6,T163)&lt;&gt;1,NOT(ISNUMBER(N163)),N163&lt;0,N163&gt;1,NOT(ISNUMBER(P163)),P163&lt;0),"",H163*I163),""))</f>
        <v/>
      </c>
      <c r="L163" s="11" t="str">
        <f t="shared" si="1"/>
        <v/>
      </c>
      <c r="M163" s="11" t="str">
        <f t="shared" si="2"/>
        <v/>
      </c>
      <c r="N163" s="8" t="str">
        <f>IF(A163="","",IFERROR(VLOOKUP(C163,Vendedores!$A$5:$D$54,4,FALSE),""))</f>
        <v/>
      </c>
      <c r="O163" s="11" t="str">
        <f t="shared" si="3"/>
        <v/>
      </c>
      <c r="P163" s="11" t="str">
        <f>IF(A163="","",IFERROR(VLOOKUP(E163,Produtos!$A$5:$D$104,3,FALSE),""))</f>
        <v/>
      </c>
      <c r="Q163" s="11" t="str">
        <f t="shared" si="4"/>
        <v/>
      </c>
      <c r="R163" s="11" t="str">
        <f t="shared" si="5"/>
        <v/>
      </c>
      <c r="S163" s="8" t="str">
        <f t="shared" si="6"/>
        <v/>
      </c>
      <c r="T163" s="5"/>
      <c r="U163" s="10"/>
      <c r="V163" s="5"/>
      <c r="W163" s="8" t="str">
        <f t="shared" si="7"/>
        <v/>
      </c>
    </row>
    <row r="164" ht="15.75" customHeight="1">
      <c r="A164" s="5"/>
      <c r="B164" s="10"/>
      <c r="C164" s="5"/>
      <c r="D164" s="5"/>
      <c r="E164" s="5"/>
      <c r="F164" s="5"/>
      <c r="G164" s="5"/>
      <c r="H164" s="5"/>
      <c r="I164" s="6"/>
      <c r="J164" s="7"/>
      <c r="K164" s="11" t="str">
        <f>IF(A164="","",IFERROR(IF(OR(T164="Cancelado",NOT(ISNUMBER(B164)),B164&lt;=0,COUNTIF($A$5:$A$204,A164)&lt;&gt;1,COUNTIF(Vendedores!$A$5:$A$54,C164)&lt;&gt;1,COUNTIF(Produtos!$A$5:$A$104,E164)&lt;&gt;1,COUNTIFS(Produtos!$A$5:$A$104,E164,Produtos!$C$5:$C$104,"&lt;&gt;")&lt;&gt;1,COUNTIFS(Vendedores!$A$5:$A$54,C164,Vendedores!$D$5:$D$54,"&lt;&gt;")&lt;&gt;1,NOT(ISNUMBER(H164)),H164&lt;=0,NOT(ISNUMBER(I164)),I164&lt;0,AND(J164&lt;&gt;"",NOT(ISNUMBER(J164))),J164&lt;0,J164&gt;1,COUNTIF(Listas!$A$4:$A$6,T164)&lt;&gt;1,NOT(ISNUMBER(N164)),N164&lt;0,N164&gt;1,NOT(ISNUMBER(P164)),P164&lt;0),"",H164*I164),""))</f>
        <v/>
      </c>
      <c r="L164" s="11" t="str">
        <f t="shared" si="1"/>
        <v/>
      </c>
      <c r="M164" s="11" t="str">
        <f t="shared" si="2"/>
        <v/>
      </c>
      <c r="N164" s="8" t="str">
        <f>IF(A164="","",IFERROR(VLOOKUP(C164,Vendedores!$A$5:$D$54,4,FALSE),""))</f>
        <v/>
      </c>
      <c r="O164" s="11" t="str">
        <f t="shared" si="3"/>
        <v/>
      </c>
      <c r="P164" s="11" t="str">
        <f>IF(A164="","",IFERROR(VLOOKUP(E164,Produtos!$A$5:$D$104,3,FALSE),""))</f>
        <v/>
      </c>
      <c r="Q164" s="11" t="str">
        <f t="shared" si="4"/>
        <v/>
      </c>
      <c r="R164" s="11" t="str">
        <f t="shared" si="5"/>
        <v/>
      </c>
      <c r="S164" s="8" t="str">
        <f t="shared" si="6"/>
        <v/>
      </c>
      <c r="T164" s="5"/>
      <c r="U164" s="10"/>
      <c r="V164" s="5"/>
      <c r="W164" s="8" t="str">
        <f t="shared" si="7"/>
        <v/>
      </c>
    </row>
    <row r="165" ht="15.75" customHeight="1">
      <c r="A165" s="5"/>
      <c r="B165" s="10"/>
      <c r="C165" s="5"/>
      <c r="D165" s="5"/>
      <c r="E165" s="5"/>
      <c r="F165" s="5"/>
      <c r="G165" s="5"/>
      <c r="H165" s="5"/>
      <c r="I165" s="6"/>
      <c r="J165" s="7"/>
      <c r="K165" s="11" t="str">
        <f>IF(A165="","",IFERROR(IF(OR(T165="Cancelado",NOT(ISNUMBER(B165)),B165&lt;=0,COUNTIF($A$5:$A$204,A165)&lt;&gt;1,COUNTIF(Vendedores!$A$5:$A$54,C165)&lt;&gt;1,COUNTIF(Produtos!$A$5:$A$104,E165)&lt;&gt;1,COUNTIFS(Produtos!$A$5:$A$104,E165,Produtos!$C$5:$C$104,"&lt;&gt;")&lt;&gt;1,COUNTIFS(Vendedores!$A$5:$A$54,C165,Vendedores!$D$5:$D$54,"&lt;&gt;")&lt;&gt;1,NOT(ISNUMBER(H165)),H165&lt;=0,NOT(ISNUMBER(I165)),I165&lt;0,AND(J165&lt;&gt;"",NOT(ISNUMBER(J165))),J165&lt;0,J165&gt;1,COUNTIF(Listas!$A$4:$A$6,T165)&lt;&gt;1,NOT(ISNUMBER(N165)),N165&lt;0,N165&gt;1,NOT(ISNUMBER(P165)),P165&lt;0),"",H165*I165),""))</f>
        <v/>
      </c>
      <c r="L165" s="11" t="str">
        <f t="shared" si="1"/>
        <v/>
      </c>
      <c r="M165" s="11" t="str">
        <f t="shared" si="2"/>
        <v/>
      </c>
      <c r="N165" s="8" t="str">
        <f>IF(A165="","",IFERROR(VLOOKUP(C165,Vendedores!$A$5:$D$54,4,FALSE),""))</f>
        <v/>
      </c>
      <c r="O165" s="11" t="str">
        <f t="shared" si="3"/>
        <v/>
      </c>
      <c r="P165" s="11" t="str">
        <f>IF(A165="","",IFERROR(VLOOKUP(E165,Produtos!$A$5:$D$104,3,FALSE),""))</f>
        <v/>
      </c>
      <c r="Q165" s="11" t="str">
        <f t="shared" si="4"/>
        <v/>
      </c>
      <c r="R165" s="11" t="str">
        <f t="shared" si="5"/>
        <v/>
      </c>
      <c r="S165" s="8" t="str">
        <f t="shared" si="6"/>
        <v/>
      </c>
      <c r="T165" s="5"/>
      <c r="U165" s="10"/>
      <c r="V165" s="5"/>
      <c r="W165" s="8" t="str">
        <f t="shared" si="7"/>
        <v/>
      </c>
    </row>
    <row r="166" ht="15.75" customHeight="1">
      <c r="A166" s="5"/>
      <c r="B166" s="10"/>
      <c r="C166" s="5"/>
      <c r="D166" s="5"/>
      <c r="E166" s="5"/>
      <c r="F166" s="5"/>
      <c r="G166" s="5"/>
      <c r="H166" s="5"/>
      <c r="I166" s="6"/>
      <c r="J166" s="7"/>
      <c r="K166" s="11" t="str">
        <f>IF(A166="","",IFERROR(IF(OR(T166="Cancelado",NOT(ISNUMBER(B166)),B166&lt;=0,COUNTIF($A$5:$A$204,A166)&lt;&gt;1,COUNTIF(Vendedores!$A$5:$A$54,C166)&lt;&gt;1,COUNTIF(Produtos!$A$5:$A$104,E166)&lt;&gt;1,COUNTIFS(Produtos!$A$5:$A$104,E166,Produtos!$C$5:$C$104,"&lt;&gt;")&lt;&gt;1,COUNTIFS(Vendedores!$A$5:$A$54,C166,Vendedores!$D$5:$D$54,"&lt;&gt;")&lt;&gt;1,NOT(ISNUMBER(H166)),H166&lt;=0,NOT(ISNUMBER(I166)),I166&lt;0,AND(J166&lt;&gt;"",NOT(ISNUMBER(J166))),J166&lt;0,J166&gt;1,COUNTIF(Listas!$A$4:$A$6,T166)&lt;&gt;1,NOT(ISNUMBER(N166)),N166&lt;0,N166&gt;1,NOT(ISNUMBER(P166)),P166&lt;0),"",H166*I166),""))</f>
        <v/>
      </c>
      <c r="L166" s="11" t="str">
        <f t="shared" si="1"/>
        <v/>
      </c>
      <c r="M166" s="11" t="str">
        <f t="shared" si="2"/>
        <v/>
      </c>
      <c r="N166" s="8" t="str">
        <f>IF(A166="","",IFERROR(VLOOKUP(C166,Vendedores!$A$5:$D$54,4,FALSE),""))</f>
        <v/>
      </c>
      <c r="O166" s="11" t="str">
        <f t="shared" si="3"/>
        <v/>
      </c>
      <c r="P166" s="11" t="str">
        <f>IF(A166="","",IFERROR(VLOOKUP(E166,Produtos!$A$5:$D$104,3,FALSE),""))</f>
        <v/>
      </c>
      <c r="Q166" s="11" t="str">
        <f t="shared" si="4"/>
        <v/>
      </c>
      <c r="R166" s="11" t="str">
        <f t="shared" si="5"/>
        <v/>
      </c>
      <c r="S166" s="8" t="str">
        <f t="shared" si="6"/>
        <v/>
      </c>
      <c r="T166" s="5"/>
      <c r="U166" s="10"/>
      <c r="V166" s="5"/>
      <c r="W166" s="8" t="str">
        <f t="shared" si="7"/>
        <v/>
      </c>
    </row>
    <row r="167" ht="15.75" customHeight="1">
      <c r="A167" s="5"/>
      <c r="B167" s="10"/>
      <c r="C167" s="5"/>
      <c r="D167" s="5"/>
      <c r="E167" s="5"/>
      <c r="F167" s="5"/>
      <c r="G167" s="5"/>
      <c r="H167" s="5"/>
      <c r="I167" s="6"/>
      <c r="J167" s="7"/>
      <c r="K167" s="11" t="str">
        <f>IF(A167="","",IFERROR(IF(OR(T167="Cancelado",NOT(ISNUMBER(B167)),B167&lt;=0,COUNTIF($A$5:$A$204,A167)&lt;&gt;1,COUNTIF(Vendedores!$A$5:$A$54,C167)&lt;&gt;1,COUNTIF(Produtos!$A$5:$A$104,E167)&lt;&gt;1,COUNTIFS(Produtos!$A$5:$A$104,E167,Produtos!$C$5:$C$104,"&lt;&gt;")&lt;&gt;1,COUNTIFS(Vendedores!$A$5:$A$54,C167,Vendedores!$D$5:$D$54,"&lt;&gt;")&lt;&gt;1,NOT(ISNUMBER(H167)),H167&lt;=0,NOT(ISNUMBER(I167)),I167&lt;0,AND(J167&lt;&gt;"",NOT(ISNUMBER(J167))),J167&lt;0,J167&gt;1,COUNTIF(Listas!$A$4:$A$6,T167)&lt;&gt;1,NOT(ISNUMBER(N167)),N167&lt;0,N167&gt;1,NOT(ISNUMBER(P167)),P167&lt;0),"",H167*I167),""))</f>
        <v/>
      </c>
      <c r="L167" s="11" t="str">
        <f t="shared" si="1"/>
        <v/>
      </c>
      <c r="M167" s="11" t="str">
        <f t="shared" si="2"/>
        <v/>
      </c>
      <c r="N167" s="8" t="str">
        <f>IF(A167="","",IFERROR(VLOOKUP(C167,Vendedores!$A$5:$D$54,4,FALSE),""))</f>
        <v/>
      </c>
      <c r="O167" s="11" t="str">
        <f t="shared" si="3"/>
        <v/>
      </c>
      <c r="P167" s="11" t="str">
        <f>IF(A167="","",IFERROR(VLOOKUP(E167,Produtos!$A$5:$D$104,3,FALSE),""))</f>
        <v/>
      </c>
      <c r="Q167" s="11" t="str">
        <f t="shared" si="4"/>
        <v/>
      </c>
      <c r="R167" s="11" t="str">
        <f t="shared" si="5"/>
        <v/>
      </c>
      <c r="S167" s="8" t="str">
        <f t="shared" si="6"/>
        <v/>
      </c>
      <c r="T167" s="5"/>
      <c r="U167" s="10"/>
      <c r="V167" s="5"/>
      <c r="W167" s="8" t="str">
        <f t="shared" si="7"/>
        <v/>
      </c>
    </row>
    <row r="168" ht="15.75" customHeight="1">
      <c r="A168" s="5"/>
      <c r="B168" s="10"/>
      <c r="C168" s="5"/>
      <c r="D168" s="5"/>
      <c r="E168" s="5"/>
      <c r="F168" s="5"/>
      <c r="G168" s="5"/>
      <c r="H168" s="5"/>
      <c r="I168" s="6"/>
      <c r="J168" s="7"/>
      <c r="K168" s="11" t="str">
        <f>IF(A168="","",IFERROR(IF(OR(T168="Cancelado",NOT(ISNUMBER(B168)),B168&lt;=0,COUNTIF($A$5:$A$204,A168)&lt;&gt;1,COUNTIF(Vendedores!$A$5:$A$54,C168)&lt;&gt;1,COUNTIF(Produtos!$A$5:$A$104,E168)&lt;&gt;1,COUNTIFS(Produtos!$A$5:$A$104,E168,Produtos!$C$5:$C$104,"&lt;&gt;")&lt;&gt;1,COUNTIFS(Vendedores!$A$5:$A$54,C168,Vendedores!$D$5:$D$54,"&lt;&gt;")&lt;&gt;1,NOT(ISNUMBER(H168)),H168&lt;=0,NOT(ISNUMBER(I168)),I168&lt;0,AND(J168&lt;&gt;"",NOT(ISNUMBER(J168))),J168&lt;0,J168&gt;1,COUNTIF(Listas!$A$4:$A$6,T168)&lt;&gt;1,NOT(ISNUMBER(N168)),N168&lt;0,N168&gt;1,NOT(ISNUMBER(P168)),P168&lt;0),"",H168*I168),""))</f>
        <v/>
      </c>
      <c r="L168" s="11" t="str">
        <f t="shared" si="1"/>
        <v/>
      </c>
      <c r="M168" s="11" t="str">
        <f t="shared" si="2"/>
        <v/>
      </c>
      <c r="N168" s="8" t="str">
        <f>IF(A168="","",IFERROR(VLOOKUP(C168,Vendedores!$A$5:$D$54,4,FALSE),""))</f>
        <v/>
      </c>
      <c r="O168" s="11" t="str">
        <f t="shared" si="3"/>
        <v/>
      </c>
      <c r="P168" s="11" t="str">
        <f>IF(A168="","",IFERROR(VLOOKUP(E168,Produtos!$A$5:$D$104,3,FALSE),""))</f>
        <v/>
      </c>
      <c r="Q168" s="11" t="str">
        <f t="shared" si="4"/>
        <v/>
      </c>
      <c r="R168" s="11" t="str">
        <f t="shared" si="5"/>
        <v/>
      </c>
      <c r="S168" s="8" t="str">
        <f t="shared" si="6"/>
        <v/>
      </c>
      <c r="T168" s="5"/>
      <c r="U168" s="10"/>
      <c r="V168" s="5"/>
      <c r="W168" s="8" t="str">
        <f t="shared" si="7"/>
        <v/>
      </c>
    </row>
    <row r="169" ht="15.75" customHeight="1">
      <c r="A169" s="5"/>
      <c r="B169" s="10"/>
      <c r="C169" s="5"/>
      <c r="D169" s="5"/>
      <c r="E169" s="5"/>
      <c r="F169" s="5"/>
      <c r="G169" s="5"/>
      <c r="H169" s="5"/>
      <c r="I169" s="6"/>
      <c r="J169" s="7"/>
      <c r="K169" s="11" t="str">
        <f>IF(A169="","",IFERROR(IF(OR(T169="Cancelado",NOT(ISNUMBER(B169)),B169&lt;=0,COUNTIF($A$5:$A$204,A169)&lt;&gt;1,COUNTIF(Vendedores!$A$5:$A$54,C169)&lt;&gt;1,COUNTIF(Produtos!$A$5:$A$104,E169)&lt;&gt;1,COUNTIFS(Produtos!$A$5:$A$104,E169,Produtos!$C$5:$C$104,"&lt;&gt;")&lt;&gt;1,COUNTIFS(Vendedores!$A$5:$A$54,C169,Vendedores!$D$5:$D$54,"&lt;&gt;")&lt;&gt;1,NOT(ISNUMBER(H169)),H169&lt;=0,NOT(ISNUMBER(I169)),I169&lt;0,AND(J169&lt;&gt;"",NOT(ISNUMBER(J169))),J169&lt;0,J169&gt;1,COUNTIF(Listas!$A$4:$A$6,T169)&lt;&gt;1,NOT(ISNUMBER(N169)),N169&lt;0,N169&gt;1,NOT(ISNUMBER(P169)),P169&lt;0),"",H169*I169),""))</f>
        <v/>
      </c>
      <c r="L169" s="11" t="str">
        <f t="shared" si="1"/>
        <v/>
      </c>
      <c r="M169" s="11" t="str">
        <f t="shared" si="2"/>
        <v/>
      </c>
      <c r="N169" s="8" t="str">
        <f>IF(A169="","",IFERROR(VLOOKUP(C169,Vendedores!$A$5:$D$54,4,FALSE),""))</f>
        <v/>
      </c>
      <c r="O169" s="11" t="str">
        <f t="shared" si="3"/>
        <v/>
      </c>
      <c r="P169" s="11" t="str">
        <f>IF(A169="","",IFERROR(VLOOKUP(E169,Produtos!$A$5:$D$104,3,FALSE),""))</f>
        <v/>
      </c>
      <c r="Q169" s="11" t="str">
        <f t="shared" si="4"/>
        <v/>
      </c>
      <c r="R169" s="11" t="str">
        <f t="shared" si="5"/>
        <v/>
      </c>
      <c r="S169" s="8" t="str">
        <f t="shared" si="6"/>
        <v/>
      </c>
      <c r="T169" s="5"/>
      <c r="U169" s="10"/>
      <c r="V169" s="5"/>
      <c r="W169" s="8" t="str">
        <f t="shared" si="7"/>
        <v/>
      </c>
    </row>
    <row r="170" ht="15.75" customHeight="1">
      <c r="A170" s="5"/>
      <c r="B170" s="10"/>
      <c r="C170" s="5"/>
      <c r="D170" s="5"/>
      <c r="E170" s="5"/>
      <c r="F170" s="5"/>
      <c r="G170" s="5"/>
      <c r="H170" s="5"/>
      <c r="I170" s="6"/>
      <c r="J170" s="7"/>
      <c r="K170" s="11" t="str">
        <f>IF(A170="","",IFERROR(IF(OR(T170="Cancelado",NOT(ISNUMBER(B170)),B170&lt;=0,COUNTIF($A$5:$A$204,A170)&lt;&gt;1,COUNTIF(Vendedores!$A$5:$A$54,C170)&lt;&gt;1,COUNTIF(Produtos!$A$5:$A$104,E170)&lt;&gt;1,COUNTIFS(Produtos!$A$5:$A$104,E170,Produtos!$C$5:$C$104,"&lt;&gt;")&lt;&gt;1,COUNTIFS(Vendedores!$A$5:$A$54,C170,Vendedores!$D$5:$D$54,"&lt;&gt;")&lt;&gt;1,NOT(ISNUMBER(H170)),H170&lt;=0,NOT(ISNUMBER(I170)),I170&lt;0,AND(J170&lt;&gt;"",NOT(ISNUMBER(J170))),J170&lt;0,J170&gt;1,COUNTIF(Listas!$A$4:$A$6,T170)&lt;&gt;1,NOT(ISNUMBER(N170)),N170&lt;0,N170&gt;1,NOT(ISNUMBER(P170)),P170&lt;0),"",H170*I170),""))</f>
        <v/>
      </c>
      <c r="L170" s="11" t="str">
        <f t="shared" si="1"/>
        <v/>
      </c>
      <c r="M170" s="11" t="str">
        <f t="shared" si="2"/>
        <v/>
      </c>
      <c r="N170" s="8" t="str">
        <f>IF(A170="","",IFERROR(VLOOKUP(C170,Vendedores!$A$5:$D$54,4,FALSE),""))</f>
        <v/>
      </c>
      <c r="O170" s="11" t="str">
        <f t="shared" si="3"/>
        <v/>
      </c>
      <c r="P170" s="11" t="str">
        <f>IF(A170="","",IFERROR(VLOOKUP(E170,Produtos!$A$5:$D$104,3,FALSE),""))</f>
        <v/>
      </c>
      <c r="Q170" s="11" t="str">
        <f t="shared" si="4"/>
        <v/>
      </c>
      <c r="R170" s="11" t="str">
        <f t="shared" si="5"/>
        <v/>
      </c>
      <c r="S170" s="8" t="str">
        <f t="shared" si="6"/>
        <v/>
      </c>
      <c r="T170" s="5"/>
      <c r="U170" s="10"/>
      <c r="V170" s="5"/>
      <c r="W170" s="8" t="str">
        <f t="shared" si="7"/>
        <v/>
      </c>
    </row>
    <row r="171" ht="15.75" customHeight="1">
      <c r="A171" s="5"/>
      <c r="B171" s="10"/>
      <c r="C171" s="5"/>
      <c r="D171" s="5"/>
      <c r="E171" s="5"/>
      <c r="F171" s="5"/>
      <c r="G171" s="5"/>
      <c r="H171" s="5"/>
      <c r="I171" s="6"/>
      <c r="J171" s="7"/>
      <c r="K171" s="11" t="str">
        <f>IF(A171="","",IFERROR(IF(OR(T171="Cancelado",NOT(ISNUMBER(B171)),B171&lt;=0,COUNTIF($A$5:$A$204,A171)&lt;&gt;1,COUNTIF(Vendedores!$A$5:$A$54,C171)&lt;&gt;1,COUNTIF(Produtos!$A$5:$A$104,E171)&lt;&gt;1,COUNTIFS(Produtos!$A$5:$A$104,E171,Produtos!$C$5:$C$104,"&lt;&gt;")&lt;&gt;1,COUNTIFS(Vendedores!$A$5:$A$54,C171,Vendedores!$D$5:$D$54,"&lt;&gt;")&lt;&gt;1,NOT(ISNUMBER(H171)),H171&lt;=0,NOT(ISNUMBER(I171)),I171&lt;0,AND(J171&lt;&gt;"",NOT(ISNUMBER(J171))),J171&lt;0,J171&gt;1,COUNTIF(Listas!$A$4:$A$6,T171)&lt;&gt;1,NOT(ISNUMBER(N171)),N171&lt;0,N171&gt;1,NOT(ISNUMBER(P171)),P171&lt;0),"",H171*I171),""))</f>
        <v/>
      </c>
      <c r="L171" s="11" t="str">
        <f t="shared" si="1"/>
        <v/>
      </c>
      <c r="M171" s="11" t="str">
        <f t="shared" si="2"/>
        <v/>
      </c>
      <c r="N171" s="8" t="str">
        <f>IF(A171="","",IFERROR(VLOOKUP(C171,Vendedores!$A$5:$D$54,4,FALSE),""))</f>
        <v/>
      </c>
      <c r="O171" s="11" t="str">
        <f t="shared" si="3"/>
        <v/>
      </c>
      <c r="P171" s="11" t="str">
        <f>IF(A171="","",IFERROR(VLOOKUP(E171,Produtos!$A$5:$D$104,3,FALSE),""))</f>
        <v/>
      </c>
      <c r="Q171" s="11" t="str">
        <f t="shared" si="4"/>
        <v/>
      </c>
      <c r="R171" s="11" t="str">
        <f t="shared" si="5"/>
        <v/>
      </c>
      <c r="S171" s="8" t="str">
        <f t="shared" si="6"/>
        <v/>
      </c>
      <c r="T171" s="5"/>
      <c r="U171" s="10"/>
      <c r="V171" s="5"/>
      <c r="W171" s="8" t="str">
        <f t="shared" si="7"/>
        <v/>
      </c>
    </row>
    <row r="172" ht="15.75" customHeight="1">
      <c r="A172" s="5"/>
      <c r="B172" s="10"/>
      <c r="C172" s="5"/>
      <c r="D172" s="5"/>
      <c r="E172" s="5"/>
      <c r="F172" s="5"/>
      <c r="G172" s="5"/>
      <c r="H172" s="5"/>
      <c r="I172" s="6"/>
      <c r="J172" s="7"/>
      <c r="K172" s="11" t="str">
        <f>IF(A172="","",IFERROR(IF(OR(T172="Cancelado",NOT(ISNUMBER(B172)),B172&lt;=0,COUNTIF($A$5:$A$204,A172)&lt;&gt;1,COUNTIF(Vendedores!$A$5:$A$54,C172)&lt;&gt;1,COUNTIF(Produtos!$A$5:$A$104,E172)&lt;&gt;1,COUNTIFS(Produtos!$A$5:$A$104,E172,Produtos!$C$5:$C$104,"&lt;&gt;")&lt;&gt;1,COUNTIFS(Vendedores!$A$5:$A$54,C172,Vendedores!$D$5:$D$54,"&lt;&gt;")&lt;&gt;1,NOT(ISNUMBER(H172)),H172&lt;=0,NOT(ISNUMBER(I172)),I172&lt;0,AND(J172&lt;&gt;"",NOT(ISNUMBER(J172))),J172&lt;0,J172&gt;1,COUNTIF(Listas!$A$4:$A$6,T172)&lt;&gt;1,NOT(ISNUMBER(N172)),N172&lt;0,N172&gt;1,NOT(ISNUMBER(P172)),P172&lt;0),"",H172*I172),""))</f>
        <v/>
      </c>
      <c r="L172" s="11" t="str">
        <f t="shared" si="1"/>
        <v/>
      </c>
      <c r="M172" s="11" t="str">
        <f t="shared" si="2"/>
        <v/>
      </c>
      <c r="N172" s="8" t="str">
        <f>IF(A172="","",IFERROR(VLOOKUP(C172,Vendedores!$A$5:$D$54,4,FALSE),""))</f>
        <v/>
      </c>
      <c r="O172" s="11" t="str">
        <f t="shared" si="3"/>
        <v/>
      </c>
      <c r="P172" s="11" t="str">
        <f>IF(A172="","",IFERROR(VLOOKUP(E172,Produtos!$A$5:$D$104,3,FALSE),""))</f>
        <v/>
      </c>
      <c r="Q172" s="11" t="str">
        <f t="shared" si="4"/>
        <v/>
      </c>
      <c r="R172" s="11" t="str">
        <f t="shared" si="5"/>
        <v/>
      </c>
      <c r="S172" s="8" t="str">
        <f t="shared" si="6"/>
        <v/>
      </c>
      <c r="T172" s="5"/>
      <c r="U172" s="10"/>
      <c r="V172" s="5"/>
      <c r="W172" s="8" t="str">
        <f t="shared" si="7"/>
        <v/>
      </c>
    </row>
    <row r="173" ht="15.75" customHeight="1">
      <c r="A173" s="5"/>
      <c r="B173" s="10"/>
      <c r="C173" s="5"/>
      <c r="D173" s="5"/>
      <c r="E173" s="5"/>
      <c r="F173" s="5"/>
      <c r="G173" s="5"/>
      <c r="H173" s="5"/>
      <c r="I173" s="6"/>
      <c r="J173" s="7"/>
      <c r="K173" s="11" t="str">
        <f>IF(A173="","",IFERROR(IF(OR(T173="Cancelado",NOT(ISNUMBER(B173)),B173&lt;=0,COUNTIF($A$5:$A$204,A173)&lt;&gt;1,COUNTIF(Vendedores!$A$5:$A$54,C173)&lt;&gt;1,COUNTIF(Produtos!$A$5:$A$104,E173)&lt;&gt;1,COUNTIFS(Produtos!$A$5:$A$104,E173,Produtos!$C$5:$C$104,"&lt;&gt;")&lt;&gt;1,COUNTIFS(Vendedores!$A$5:$A$54,C173,Vendedores!$D$5:$D$54,"&lt;&gt;")&lt;&gt;1,NOT(ISNUMBER(H173)),H173&lt;=0,NOT(ISNUMBER(I173)),I173&lt;0,AND(J173&lt;&gt;"",NOT(ISNUMBER(J173))),J173&lt;0,J173&gt;1,COUNTIF(Listas!$A$4:$A$6,T173)&lt;&gt;1,NOT(ISNUMBER(N173)),N173&lt;0,N173&gt;1,NOT(ISNUMBER(P173)),P173&lt;0),"",H173*I173),""))</f>
        <v/>
      </c>
      <c r="L173" s="11" t="str">
        <f t="shared" si="1"/>
        <v/>
      </c>
      <c r="M173" s="11" t="str">
        <f t="shared" si="2"/>
        <v/>
      </c>
      <c r="N173" s="8" t="str">
        <f>IF(A173="","",IFERROR(VLOOKUP(C173,Vendedores!$A$5:$D$54,4,FALSE),""))</f>
        <v/>
      </c>
      <c r="O173" s="11" t="str">
        <f t="shared" si="3"/>
        <v/>
      </c>
      <c r="P173" s="11" t="str">
        <f>IF(A173="","",IFERROR(VLOOKUP(E173,Produtos!$A$5:$D$104,3,FALSE),""))</f>
        <v/>
      </c>
      <c r="Q173" s="11" t="str">
        <f t="shared" si="4"/>
        <v/>
      </c>
      <c r="R173" s="11" t="str">
        <f t="shared" si="5"/>
        <v/>
      </c>
      <c r="S173" s="8" t="str">
        <f t="shared" si="6"/>
        <v/>
      </c>
      <c r="T173" s="5"/>
      <c r="U173" s="10"/>
      <c r="V173" s="5"/>
      <c r="W173" s="8" t="str">
        <f t="shared" si="7"/>
        <v/>
      </c>
    </row>
    <row r="174" ht="15.75" customHeight="1">
      <c r="A174" s="5"/>
      <c r="B174" s="10"/>
      <c r="C174" s="5"/>
      <c r="D174" s="5"/>
      <c r="E174" s="5"/>
      <c r="F174" s="5"/>
      <c r="G174" s="5"/>
      <c r="H174" s="5"/>
      <c r="I174" s="6"/>
      <c r="J174" s="7"/>
      <c r="K174" s="11" t="str">
        <f>IF(A174="","",IFERROR(IF(OR(T174="Cancelado",NOT(ISNUMBER(B174)),B174&lt;=0,COUNTIF($A$5:$A$204,A174)&lt;&gt;1,COUNTIF(Vendedores!$A$5:$A$54,C174)&lt;&gt;1,COUNTIF(Produtos!$A$5:$A$104,E174)&lt;&gt;1,COUNTIFS(Produtos!$A$5:$A$104,E174,Produtos!$C$5:$C$104,"&lt;&gt;")&lt;&gt;1,COUNTIFS(Vendedores!$A$5:$A$54,C174,Vendedores!$D$5:$D$54,"&lt;&gt;")&lt;&gt;1,NOT(ISNUMBER(H174)),H174&lt;=0,NOT(ISNUMBER(I174)),I174&lt;0,AND(J174&lt;&gt;"",NOT(ISNUMBER(J174))),J174&lt;0,J174&gt;1,COUNTIF(Listas!$A$4:$A$6,T174)&lt;&gt;1,NOT(ISNUMBER(N174)),N174&lt;0,N174&gt;1,NOT(ISNUMBER(P174)),P174&lt;0),"",H174*I174),""))</f>
        <v/>
      </c>
      <c r="L174" s="11" t="str">
        <f t="shared" si="1"/>
        <v/>
      </c>
      <c r="M174" s="11" t="str">
        <f t="shared" si="2"/>
        <v/>
      </c>
      <c r="N174" s="8" t="str">
        <f>IF(A174="","",IFERROR(VLOOKUP(C174,Vendedores!$A$5:$D$54,4,FALSE),""))</f>
        <v/>
      </c>
      <c r="O174" s="11" t="str">
        <f t="shared" si="3"/>
        <v/>
      </c>
      <c r="P174" s="11" t="str">
        <f>IF(A174="","",IFERROR(VLOOKUP(E174,Produtos!$A$5:$D$104,3,FALSE),""))</f>
        <v/>
      </c>
      <c r="Q174" s="11" t="str">
        <f t="shared" si="4"/>
        <v/>
      </c>
      <c r="R174" s="11" t="str">
        <f t="shared" si="5"/>
        <v/>
      </c>
      <c r="S174" s="8" t="str">
        <f t="shared" si="6"/>
        <v/>
      </c>
      <c r="T174" s="5"/>
      <c r="U174" s="10"/>
      <c r="V174" s="5"/>
      <c r="W174" s="8" t="str">
        <f t="shared" si="7"/>
        <v/>
      </c>
    </row>
    <row r="175" ht="15.75" customHeight="1">
      <c r="A175" s="5"/>
      <c r="B175" s="10"/>
      <c r="C175" s="5"/>
      <c r="D175" s="5"/>
      <c r="E175" s="5"/>
      <c r="F175" s="5"/>
      <c r="G175" s="5"/>
      <c r="H175" s="5"/>
      <c r="I175" s="6"/>
      <c r="J175" s="7"/>
      <c r="K175" s="11" t="str">
        <f>IF(A175="","",IFERROR(IF(OR(T175="Cancelado",NOT(ISNUMBER(B175)),B175&lt;=0,COUNTIF($A$5:$A$204,A175)&lt;&gt;1,COUNTIF(Vendedores!$A$5:$A$54,C175)&lt;&gt;1,COUNTIF(Produtos!$A$5:$A$104,E175)&lt;&gt;1,COUNTIFS(Produtos!$A$5:$A$104,E175,Produtos!$C$5:$C$104,"&lt;&gt;")&lt;&gt;1,COUNTIFS(Vendedores!$A$5:$A$54,C175,Vendedores!$D$5:$D$54,"&lt;&gt;")&lt;&gt;1,NOT(ISNUMBER(H175)),H175&lt;=0,NOT(ISNUMBER(I175)),I175&lt;0,AND(J175&lt;&gt;"",NOT(ISNUMBER(J175))),J175&lt;0,J175&gt;1,COUNTIF(Listas!$A$4:$A$6,T175)&lt;&gt;1,NOT(ISNUMBER(N175)),N175&lt;0,N175&gt;1,NOT(ISNUMBER(P175)),P175&lt;0),"",H175*I175),""))</f>
        <v/>
      </c>
      <c r="L175" s="11" t="str">
        <f t="shared" si="1"/>
        <v/>
      </c>
      <c r="M175" s="11" t="str">
        <f t="shared" si="2"/>
        <v/>
      </c>
      <c r="N175" s="8" t="str">
        <f>IF(A175="","",IFERROR(VLOOKUP(C175,Vendedores!$A$5:$D$54,4,FALSE),""))</f>
        <v/>
      </c>
      <c r="O175" s="11" t="str">
        <f t="shared" si="3"/>
        <v/>
      </c>
      <c r="P175" s="11" t="str">
        <f>IF(A175="","",IFERROR(VLOOKUP(E175,Produtos!$A$5:$D$104,3,FALSE),""))</f>
        <v/>
      </c>
      <c r="Q175" s="11" t="str">
        <f t="shared" si="4"/>
        <v/>
      </c>
      <c r="R175" s="11" t="str">
        <f t="shared" si="5"/>
        <v/>
      </c>
      <c r="S175" s="8" t="str">
        <f t="shared" si="6"/>
        <v/>
      </c>
      <c r="T175" s="5"/>
      <c r="U175" s="10"/>
      <c r="V175" s="5"/>
      <c r="W175" s="8" t="str">
        <f t="shared" si="7"/>
        <v/>
      </c>
    </row>
    <row r="176" ht="15.75" customHeight="1">
      <c r="A176" s="5"/>
      <c r="B176" s="10"/>
      <c r="C176" s="5"/>
      <c r="D176" s="5"/>
      <c r="E176" s="5"/>
      <c r="F176" s="5"/>
      <c r="G176" s="5"/>
      <c r="H176" s="5"/>
      <c r="I176" s="6"/>
      <c r="J176" s="7"/>
      <c r="K176" s="11" t="str">
        <f>IF(A176="","",IFERROR(IF(OR(T176="Cancelado",NOT(ISNUMBER(B176)),B176&lt;=0,COUNTIF($A$5:$A$204,A176)&lt;&gt;1,COUNTIF(Vendedores!$A$5:$A$54,C176)&lt;&gt;1,COUNTIF(Produtos!$A$5:$A$104,E176)&lt;&gt;1,COUNTIFS(Produtos!$A$5:$A$104,E176,Produtos!$C$5:$C$104,"&lt;&gt;")&lt;&gt;1,COUNTIFS(Vendedores!$A$5:$A$54,C176,Vendedores!$D$5:$D$54,"&lt;&gt;")&lt;&gt;1,NOT(ISNUMBER(H176)),H176&lt;=0,NOT(ISNUMBER(I176)),I176&lt;0,AND(J176&lt;&gt;"",NOT(ISNUMBER(J176))),J176&lt;0,J176&gt;1,COUNTIF(Listas!$A$4:$A$6,T176)&lt;&gt;1,NOT(ISNUMBER(N176)),N176&lt;0,N176&gt;1,NOT(ISNUMBER(P176)),P176&lt;0),"",H176*I176),""))</f>
        <v/>
      </c>
      <c r="L176" s="11" t="str">
        <f t="shared" si="1"/>
        <v/>
      </c>
      <c r="M176" s="11" t="str">
        <f t="shared" si="2"/>
        <v/>
      </c>
      <c r="N176" s="8" t="str">
        <f>IF(A176="","",IFERROR(VLOOKUP(C176,Vendedores!$A$5:$D$54,4,FALSE),""))</f>
        <v/>
      </c>
      <c r="O176" s="11" t="str">
        <f t="shared" si="3"/>
        <v/>
      </c>
      <c r="P176" s="11" t="str">
        <f>IF(A176="","",IFERROR(VLOOKUP(E176,Produtos!$A$5:$D$104,3,FALSE),""))</f>
        <v/>
      </c>
      <c r="Q176" s="11" t="str">
        <f t="shared" si="4"/>
        <v/>
      </c>
      <c r="R176" s="11" t="str">
        <f t="shared" si="5"/>
        <v/>
      </c>
      <c r="S176" s="8" t="str">
        <f t="shared" si="6"/>
        <v/>
      </c>
      <c r="T176" s="5"/>
      <c r="U176" s="10"/>
      <c r="V176" s="5"/>
      <c r="W176" s="8" t="str">
        <f t="shared" si="7"/>
        <v/>
      </c>
    </row>
    <row r="177" ht="15.75" customHeight="1">
      <c r="A177" s="5"/>
      <c r="B177" s="10"/>
      <c r="C177" s="5"/>
      <c r="D177" s="5"/>
      <c r="E177" s="5"/>
      <c r="F177" s="5"/>
      <c r="G177" s="5"/>
      <c r="H177" s="5"/>
      <c r="I177" s="6"/>
      <c r="J177" s="7"/>
      <c r="K177" s="11" t="str">
        <f>IF(A177="","",IFERROR(IF(OR(T177="Cancelado",NOT(ISNUMBER(B177)),B177&lt;=0,COUNTIF($A$5:$A$204,A177)&lt;&gt;1,COUNTIF(Vendedores!$A$5:$A$54,C177)&lt;&gt;1,COUNTIF(Produtos!$A$5:$A$104,E177)&lt;&gt;1,COUNTIFS(Produtos!$A$5:$A$104,E177,Produtos!$C$5:$C$104,"&lt;&gt;")&lt;&gt;1,COUNTIFS(Vendedores!$A$5:$A$54,C177,Vendedores!$D$5:$D$54,"&lt;&gt;")&lt;&gt;1,NOT(ISNUMBER(H177)),H177&lt;=0,NOT(ISNUMBER(I177)),I177&lt;0,AND(J177&lt;&gt;"",NOT(ISNUMBER(J177))),J177&lt;0,J177&gt;1,COUNTIF(Listas!$A$4:$A$6,T177)&lt;&gt;1,NOT(ISNUMBER(N177)),N177&lt;0,N177&gt;1,NOT(ISNUMBER(P177)),P177&lt;0),"",H177*I177),""))</f>
        <v/>
      </c>
      <c r="L177" s="11" t="str">
        <f t="shared" si="1"/>
        <v/>
      </c>
      <c r="M177" s="11" t="str">
        <f t="shared" si="2"/>
        <v/>
      </c>
      <c r="N177" s="8" t="str">
        <f>IF(A177="","",IFERROR(VLOOKUP(C177,Vendedores!$A$5:$D$54,4,FALSE),""))</f>
        <v/>
      </c>
      <c r="O177" s="11" t="str">
        <f t="shared" si="3"/>
        <v/>
      </c>
      <c r="P177" s="11" t="str">
        <f>IF(A177="","",IFERROR(VLOOKUP(E177,Produtos!$A$5:$D$104,3,FALSE),""))</f>
        <v/>
      </c>
      <c r="Q177" s="11" t="str">
        <f t="shared" si="4"/>
        <v/>
      </c>
      <c r="R177" s="11" t="str">
        <f t="shared" si="5"/>
        <v/>
      </c>
      <c r="S177" s="8" t="str">
        <f t="shared" si="6"/>
        <v/>
      </c>
      <c r="T177" s="5"/>
      <c r="U177" s="10"/>
      <c r="V177" s="5"/>
      <c r="W177" s="8" t="str">
        <f t="shared" si="7"/>
        <v/>
      </c>
    </row>
    <row r="178" ht="15.75" customHeight="1">
      <c r="A178" s="5"/>
      <c r="B178" s="10"/>
      <c r="C178" s="5"/>
      <c r="D178" s="5"/>
      <c r="E178" s="5"/>
      <c r="F178" s="5"/>
      <c r="G178" s="5"/>
      <c r="H178" s="5"/>
      <c r="I178" s="6"/>
      <c r="J178" s="7"/>
      <c r="K178" s="11" t="str">
        <f>IF(A178="","",IFERROR(IF(OR(T178="Cancelado",NOT(ISNUMBER(B178)),B178&lt;=0,COUNTIF($A$5:$A$204,A178)&lt;&gt;1,COUNTIF(Vendedores!$A$5:$A$54,C178)&lt;&gt;1,COUNTIF(Produtos!$A$5:$A$104,E178)&lt;&gt;1,COUNTIFS(Produtos!$A$5:$A$104,E178,Produtos!$C$5:$C$104,"&lt;&gt;")&lt;&gt;1,COUNTIFS(Vendedores!$A$5:$A$54,C178,Vendedores!$D$5:$D$54,"&lt;&gt;")&lt;&gt;1,NOT(ISNUMBER(H178)),H178&lt;=0,NOT(ISNUMBER(I178)),I178&lt;0,AND(J178&lt;&gt;"",NOT(ISNUMBER(J178))),J178&lt;0,J178&gt;1,COUNTIF(Listas!$A$4:$A$6,T178)&lt;&gt;1,NOT(ISNUMBER(N178)),N178&lt;0,N178&gt;1,NOT(ISNUMBER(P178)),P178&lt;0),"",H178*I178),""))</f>
        <v/>
      </c>
      <c r="L178" s="11" t="str">
        <f t="shared" si="1"/>
        <v/>
      </c>
      <c r="M178" s="11" t="str">
        <f t="shared" si="2"/>
        <v/>
      </c>
      <c r="N178" s="8" t="str">
        <f>IF(A178="","",IFERROR(VLOOKUP(C178,Vendedores!$A$5:$D$54,4,FALSE),""))</f>
        <v/>
      </c>
      <c r="O178" s="11" t="str">
        <f t="shared" si="3"/>
        <v/>
      </c>
      <c r="P178" s="11" t="str">
        <f>IF(A178="","",IFERROR(VLOOKUP(E178,Produtos!$A$5:$D$104,3,FALSE),""))</f>
        <v/>
      </c>
      <c r="Q178" s="11" t="str">
        <f t="shared" si="4"/>
        <v/>
      </c>
      <c r="R178" s="11" t="str">
        <f t="shared" si="5"/>
        <v/>
      </c>
      <c r="S178" s="8" t="str">
        <f t="shared" si="6"/>
        <v/>
      </c>
      <c r="T178" s="5"/>
      <c r="U178" s="10"/>
      <c r="V178" s="5"/>
      <c r="W178" s="8" t="str">
        <f t="shared" si="7"/>
        <v/>
      </c>
    </row>
    <row r="179" ht="15.75" customHeight="1">
      <c r="A179" s="5"/>
      <c r="B179" s="10"/>
      <c r="C179" s="5"/>
      <c r="D179" s="5"/>
      <c r="E179" s="5"/>
      <c r="F179" s="5"/>
      <c r="G179" s="5"/>
      <c r="H179" s="5"/>
      <c r="I179" s="6"/>
      <c r="J179" s="7"/>
      <c r="K179" s="11" t="str">
        <f>IF(A179="","",IFERROR(IF(OR(T179="Cancelado",NOT(ISNUMBER(B179)),B179&lt;=0,COUNTIF($A$5:$A$204,A179)&lt;&gt;1,COUNTIF(Vendedores!$A$5:$A$54,C179)&lt;&gt;1,COUNTIF(Produtos!$A$5:$A$104,E179)&lt;&gt;1,COUNTIFS(Produtos!$A$5:$A$104,E179,Produtos!$C$5:$C$104,"&lt;&gt;")&lt;&gt;1,COUNTIFS(Vendedores!$A$5:$A$54,C179,Vendedores!$D$5:$D$54,"&lt;&gt;")&lt;&gt;1,NOT(ISNUMBER(H179)),H179&lt;=0,NOT(ISNUMBER(I179)),I179&lt;0,AND(J179&lt;&gt;"",NOT(ISNUMBER(J179))),J179&lt;0,J179&gt;1,COUNTIF(Listas!$A$4:$A$6,T179)&lt;&gt;1,NOT(ISNUMBER(N179)),N179&lt;0,N179&gt;1,NOT(ISNUMBER(P179)),P179&lt;0),"",H179*I179),""))</f>
        <v/>
      </c>
      <c r="L179" s="11" t="str">
        <f t="shared" si="1"/>
        <v/>
      </c>
      <c r="M179" s="11" t="str">
        <f t="shared" si="2"/>
        <v/>
      </c>
      <c r="N179" s="8" t="str">
        <f>IF(A179="","",IFERROR(VLOOKUP(C179,Vendedores!$A$5:$D$54,4,FALSE),""))</f>
        <v/>
      </c>
      <c r="O179" s="11" t="str">
        <f t="shared" si="3"/>
        <v/>
      </c>
      <c r="P179" s="11" t="str">
        <f>IF(A179="","",IFERROR(VLOOKUP(E179,Produtos!$A$5:$D$104,3,FALSE),""))</f>
        <v/>
      </c>
      <c r="Q179" s="11" t="str">
        <f t="shared" si="4"/>
        <v/>
      </c>
      <c r="R179" s="11" t="str">
        <f t="shared" si="5"/>
        <v/>
      </c>
      <c r="S179" s="8" t="str">
        <f t="shared" si="6"/>
        <v/>
      </c>
      <c r="T179" s="5"/>
      <c r="U179" s="10"/>
      <c r="V179" s="5"/>
      <c r="W179" s="8" t="str">
        <f t="shared" si="7"/>
        <v/>
      </c>
    </row>
    <row r="180" ht="15.75" customHeight="1">
      <c r="A180" s="5"/>
      <c r="B180" s="10"/>
      <c r="C180" s="5"/>
      <c r="D180" s="5"/>
      <c r="E180" s="5"/>
      <c r="F180" s="5"/>
      <c r="G180" s="5"/>
      <c r="H180" s="5"/>
      <c r="I180" s="6"/>
      <c r="J180" s="7"/>
      <c r="K180" s="11" t="str">
        <f>IF(A180="","",IFERROR(IF(OR(T180="Cancelado",NOT(ISNUMBER(B180)),B180&lt;=0,COUNTIF($A$5:$A$204,A180)&lt;&gt;1,COUNTIF(Vendedores!$A$5:$A$54,C180)&lt;&gt;1,COUNTIF(Produtos!$A$5:$A$104,E180)&lt;&gt;1,COUNTIFS(Produtos!$A$5:$A$104,E180,Produtos!$C$5:$C$104,"&lt;&gt;")&lt;&gt;1,COUNTIFS(Vendedores!$A$5:$A$54,C180,Vendedores!$D$5:$D$54,"&lt;&gt;")&lt;&gt;1,NOT(ISNUMBER(H180)),H180&lt;=0,NOT(ISNUMBER(I180)),I180&lt;0,AND(J180&lt;&gt;"",NOT(ISNUMBER(J180))),J180&lt;0,J180&gt;1,COUNTIF(Listas!$A$4:$A$6,T180)&lt;&gt;1,NOT(ISNUMBER(N180)),N180&lt;0,N180&gt;1,NOT(ISNUMBER(P180)),P180&lt;0),"",H180*I180),""))</f>
        <v/>
      </c>
      <c r="L180" s="11" t="str">
        <f t="shared" si="1"/>
        <v/>
      </c>
      <c r="M180" s="11" t="str">
        <f t="shared" si="2"/>
        <v/>
      </c>
      <c r="N180" s="8" t="str">
        <f>IF(A180="","",IFERROR(VLOOKUP(C180,Vendedores!$A$5:$D$54,4,FALSE),""))</f>
        <v/>
      </c>
      <c r="O180" s="11" t="str">
        <f t="shared" si="3"/>
        <v/>
      </c>
      <c r="P180" s="11" t="str">
        <f>IF(A180="","",IFERROR(VLOOKUP(E180,Produtos!$A$5:$D$104,3,FALSE),""))</f>
        <v/>
      </c>
      <c r="Q180" s="11" t="str">
        <f t="shared" si="4"/>
        <v/>
      </c>
      <c r="R180" s="11" t="str">
        <f t="shared" si="5"/>
        <v/>
      </c>
      <c r="S180" s="8" t="str">
        <f t="shared" si="6"/>
        <v/>
      </c>
      <c r="T180" s="5"/>
      <c r="U180" s="10"/>
      <c r="V180" s="5"/>
      <c r="W180" s="8" t="str">
        <f t="shared" si="7"/>
        <v/>
      </c>
    </row>
    <row r="181" ht="15.75" customHeight="1">
      <c r="A181" s="5"/>
      <c r="B181" s="10"/>
      <c r="C181" s="5"/>
      <c r="D181" s="5"/>
      <c r="E181" s="5"/>
      <c r="F181" s="5"/>
      <c r="G181" s="5"/>
      <c r="H181" s="5"/>
      <c r="I181" s="6"/>
      <c r="J181" s="7"/>
      <c r="K181" s="11" t="str">
        <f>IF(A181="","",IFERROR(IF(OR(T181="Cancelado",NOT(ISNUMBER(B181)),B181&lt;=0,COUNTIF($A$5:$A$204,A181)&lt;&gt;1,COUNTIF(Vendedores!$A$5:$A$54,C181)&lt;&gt;1,COUNTIF(Produtos!$A$5:$A$104,E181)&lt;&gt;1,COUNTIFS(Produtos!$A$5:$A$104,E181,Produtos!$C$5:$C$104,"&lt;&gt;")&lt;&gt;1,COUNTIFS(Vendedores!$A$5:$A$54,C181,Vendedores!$D$5:$D$54,"&lt;&gt;")&lt;&gt;1,NOT(ISNUMBER(H181)),H181&lt;=0,NOT(ISNUMBER(I181)),I181&lt;0,AND(J181&lt;&gt;"",NOT(ISNUMBER(J181))),J181&lt;0,J181&gt;1,COUNTIF(Listas!$A$4:$A$6,T181)&lt;&gt;1,NOT(ISNUMBER(N181)),N181&lt;0,N181&gt;1,NOT(ISNUMBER(P181)),P181&lt;0),"",H181*I181),""))</f>
        <v/>
      </c>
      <c r="L181" s="11" t="str">
        <f t="shared" si="1"/>
        <v/>
      </c>
      <c r="M181" s="11" t="str">
        <f t="shared" si="2"/>
        <v/>
      </c>
      <c r="N181" s="8" t="str">
        <f>IF(A181="","",IFERROR(VLOOKUP(C181,Vendedores!$A$5:$D$54,4,FALSE),""))</f>
        <v/>
      </c>
      <c r="O181" s="11" t="str">
        <f t="shared" si="3"/>
        <v/>
      </c>
      <c r="P181" s="11" t="str">
        <f>IF(A181="","",IFERROR(VLOOKUP(E181,Produtos!$A$5:$D$104,3,FALSE),""))</f>
        <v/>
      </c>
      <c r="Q181" s="11" t="str">
        <f t="shared" si="4"/>
        <v/>
      </c>
      <c r="R181" s="11" t="str">
        <f t="shared" si="5"/>
        <v/>
      </c>
      <c r="S181" s="8" t="str">
        <f t="shared" si="6"/>
        <v/>
      </c>
      <c r="T181" s="5"/>
      <c r="U181" s="10"/>
      <c r="V181" s="5"/>
      <c r="W181" s="8" t="str">
        <f t="shared" si="7"/>
        <v/>
      </c>
    </row>
    <row r="182" ht="15.75" customHeight="1">
      <c r="A182" s="5"/>
      <c r="B182" s="10"/>
      <c r="C182" s="5"/>
      <c r="D182" s="5"/>
      <c r="E182" s="5"/>
      <c r="F182" s="5"/>
      <c r="G182" s="5"/>
      <c r="H182" s="5"/>
      <c r="I182" s="6"/>
      <c r="J182" s="7"/>
      <c r="K182" s="11" t="str">
        <f>IF(A182="","",IFERROR(IF(OR(T182="Cancelado",NOT(ISNUMBER(B182)),B182&lt;=0,COUNTIF($A$5:$A$204,A182)&lt;&gt;1,COUNTIF(Vendedores!$A$5:$A$54,C182)&lt;&gt;1,COUNTIF(Produtos!$A$5:$A$104,E182)&lt;&gt;1,COUNTIFS(Produtos!$A$5:$A$104,E182,Produtos!$C$5:$C$104,"&lt;&gt;")&lt;&gt;1,COUNTIFS(Vendedores!$A$5:$A$54,C182,Vendedores!$D$5:$D$54,"&lt;&gt;")&lt;&gt;1,NOT(ISNUMBER(H182)),H182&lt;=0,NOT(ISNUMBER(I182)),I182&lt;0,AND(J182&lt;&gt;"",NOT(ISNUMBER(J182))),J182&lt;0,J182&gt;1,COUNTIF(Listas!$A$4:$A$6,T182)&lt;&gt;1,NOT(ISNUMBER(N182)),N182&lt;0,N182&gt;1,NOT(ISNUMBER(P182)),P182&lt;0),"",H182*I182),""))</f>
        <v/>
      </c>
      <c r="L182" s="11" t="str">
        <f t="shared" si="1"/>
        <v/>
      </c>
      <c r="M182" s="11" t="str">
        <f t="shared" si="2"/>
        <v/>
      </c>
      <c r="N182" s="8" t="str">
        <f>IF(A182="","",IFERROR(VLOOKUP(C182,Vendedores!$A$5:$D$54,4,FALSE),""))</f>
        <v/>
      </c>
      <c r="O182" s="11" t="str">
        <f t="shared" si="3"/>
        <v/>
      </c>
      <c r="P182" s="11" t="str">
        <f>IF(A182="","",IFERROR(VLOOKUP(E182,Produtos!$A$5:$D$104,3,FALSE),""))</f>
        <v/>
      </c>
      <c r="Q182" s="11" t="str">
        <f t="shared" si="4"/>
        <v/>
      </c>
      <c r="R182" s="11" t="str">
        <f t="shared" si="5"/>
        <v/>
      </c>
      <c r="S182" s="8" t="str">
        <f t="shared" si="6"/>
        <v/>
      </c>
      <c r="T182" s="5"/>
      <c r="U182" s="10"/>
      <c r="V182" s="5"/>
      <c r="W182" s="8" t="str">
        <f t="shared" si="7"/>
        <v/>
      </c>
    </row>
    <row r="183" ht="15.75" customHeight="1">
      <c r="A183" s="5"/>
      <c r="B183" s="10"/>
      <c r="C183" s="5"/>
      <c r="D183" s="5"/>
      <c r="E183" s="5"/>
      <c r="F183" s="5"/>
      <c r="G183" s="5"/>
      <c r="H183" s="5"/>
      <c r="I183" s="6"/>
      <c r="J183" s="7"/>
      <c r="K183" s="11" t="str">
        <f>IF(A183="","",IFERROR(IF(OR(T183="Cancelado",NOT(ISNUMBER(B183)),B183&lt;=0,COUNTIF($A$5:$A$204,A183)&lt;&gt;1,COUNTIF(Vendedores!$A$5:$A$54,C183)&lt;&gt;1,COUNTIF(Produtos!$A$5:$A$104,E183)&lt;&gt;1,COUNTIFS(Produtos!$A$5:$A$104,E183,Produtos!$C$5:$C$104,"&lt;&gt;")&lt;&gt;1,COUNTIFS(Vendedores!$A$5:$A$54,C183,Vendedores!$D$5:$D$54,"&lt;&gt;")&lt;&gt;1,NOT(ISNUMBER(H183)),H183&lt;=0,NOT(ISNUMBER(I183)),I183&lt;0,AND(J183&lt;&gt;"",NOT(ISNUMBER(J183))),J183&lt;0,J183&gt;1,COUNTIF(Listas!$A$4:$A$6,T183)&lt;&gt;1,NOT(ISNUMBER(N183)),N183&lt;0,N183&gt;1,NOT(ISNUMBER(P183)),P183&lt;0),"",H183*I183),""))</f>
        <v/>
      </c>
      <c r="L183" s="11" t="str">
        <f t="shared" si="1"/>
        <v/>
      </c>
      <c r="M183" s="11" t="str">
        <f t="shared" si="2"/>
        <v/>
      </c>
      <c r="N183" s="8" t="str">
        <f>IF(A183="","",IFERROR(VLOOKUP(C183,Vendedores!$A$5:$D$54,4,FALSE),""))</f>
        <v/>
      </c>
      <c r="O183" s="11" t="str">
        <f t="shared" si="3"/>
        <v/>
      </c>
      <c r="P183" s="11" t="str">
        <f>IF(A183="","",IFERROR(VLOOKUP(E183,Produtos!$A$5:$D$104,3,FALSE),""))</f>
        <v/>
      </c>
      <c r="Q183" s="11" t="str">
        <f t="shared" si="4"/>
        <v/>
      </c>
      <c r="R183" s="11" t="str">
        <f t="shared" si="5"/>
        <v/>
      </c>
      <c r="S183" s="8" t="str">
        <f t="shared" si="6"/>
        <v/>
      </c>
      <c r="T183" s="5"/>
      <c r="U183" s="10"/>
      <c r="V183" s="5"/>
      <c r="W183" s="8" t="str">
        <f t="shared" si="7"/>
        <v/>
      </c>
    </row>
    <row r="184" ht="15.75" customHeight="1">
      <c r="A184" s="5"/>
      <c r="B184" s="10"/>
      <c r="C184" s="5"/>
      <c r="D184" s="5"/>
      <c r="E184" s="5"/>
      <c r="F184" s="5"/>
      <c r="G184" s="5"/>
      <c r="H184" s="5"/>
      <c r="I184" s="6"/>
      <c r="J184" s="7"/>
      <c r="K184" s="11" t="str">
        <f>IF(A184="","",IFERROR(IF(OR(T184="Cancelado",NOT(ISNUMBER(B184)),B184&lt;=0,COUNTIF($A$5:$A$204,A184)&lt;&gt;1,COUNTIF(Vendedores!$A$5:$A$54,C184)&lt;&gt;1,COUNTIF(Produtos!$A$5:$A$104,E184)&lt;&gt;1,COUNTIFS(Produtos!$A$5:$A$104,E184,Produtos!$C$5:$C$104,"&lt;&gt;")&lt;&gt;1,COUNTIFS(Vendedores!$A$5:$A$54,C184,Vendedores!$D$5:$D$54,"&lt;&gt;")&lt;&gt;1,NOT(ISNUMBER(H184)),H184&lt;=0,NOT(ISNUMBER(I184)),I184&lt;0,AND(J184&lt;&gt;"",NOT(ISNUMBER(J184))),J184&lt;0,J184&gt;1,COUNTIF(Listas!$A$4:$A$6,T184)&lt;&gt;1,NOT(ISNUMBER(N184)),N184&lt;0,N184&gt;1,NOT(ISNUMBER(P184)),P184&lt;0),"",H184*I184),""))</f>
        <v/>
      </c>
      <c r="L184" s="11" t="str">
        <f t="shared" si="1"/>
        <v/>
      </c>
      <c r="M184" s="11" t="str">
        <f t="shared" si="2"/>
        <v/>
      </c>
      <c r="N184" s="8" t="str">
        <f>IF(A184="","",IFERROR(VLOOKUP(C184,Vendedores!$A$5:$D$54,4,FALSE),""))</f>
        <v/>
      </c>
      <c r="O184" s="11" t="str">
        <f t="shared" si="3"/>
        <v/>
      </c>
      <c r="P184" s="11" t="str">
        <f>IF(A184="","",IFERROR(VLOOKUP(E184,Produtos!$A$5:$D$104,3,FALSE),""))</f>
        <v/>
      </c>
      <c r="Q184" s="11" t="str">
        <f t="shared" si="4"/>
        <v/>
      </c>
      <c r="R184" s="11" t="str">
        <f t="shared" si="5"/>
        <v/>
      </c>
      <c r="S184" s="8" t="str">
        <f t="shared" si="6"/>
        <v/>
      </c>
      <c r="T184" s="5"/>
      <c r="U184" s="10"/>
      <c r="V184" s="5"/>
      <c r="W184" s="8" t="str">
        <f t="shared" si="7"/>
        <v/>
      </c>
    </row>
    <row r="185" ht="15.75" customHeight="1">
      <c r="A185" s="5"/>
      <c r="B185" s="10"/>
      <c r="C185" s="5"/>
      <c r="D185" s="5"/>
      <c r="E185" s="5"/>
      <c r="F185" s="5"/>
      <c r="G185" s="5"/>
      <c r="H185" s="5"/>
      <c r="I185" s="6"/>
      <c r="J185" s="7"/>
      <c r="K185" s="11" t="str">
        <f>IF(A185="","",IFERROR(IF(OR(T185="Cancelado",NOT(ISNUMBER(B185)),B185&lt;=0,COUNTIF($A$5:$A$204,A185)&lt;&gt;1,COUNTIF(Vendedores!$A$5:$A$54,C185)&lt;&gt;1,COUNTIF(Produtos!$A$5:$A$104,E185)&lt;&gt;1,COUNTIFS(Produtos!$A$5:$A$104,E185,Produtos!$C$5:$C$104,"&lt;&gt;")&lt;&gt;1,COUNTIFS(Vendedores!$A$5:$A$54,C185,Vendedores!$D$5:$D$54,"&lt;&gt;")&lt;&gt;1,NOT(ISNUMBER(H185)),H185&lt;=0,NOT(ISNUMBER(I185)),I185&lt;0,AND(J185&lt;&gt;"",NOT(ISNUMBER(J185))),J185&lt;0,J185&gt;1,COUNTIF(Listas!$A$4:$A$6,T185)&lt;&gt;1,NOT(ISNUMBER(N185)),N185&lt;0,N185&gt;1,NOT(ISNUMBER(P185)),P185&lt;0),"",H185*I185),""))</f>
        <v/>
      </c>
      <c r="L185" s="11" t="str">
        <f t="shared" si="1"/>
        <v/>
      </c>
      <c r="M185" s="11" t="str">
        <f t="shared" si="2"/>
        <v/>
      </c>
      <c r="N185" s="8" t="str">
        <f>IF(A185="","",IFERROR(VLOOKUP(C185,Vendedores!$A$5:$D$54,4,FALSE),""))</f>
        <v/>
      </c>
      <c r="O185" s="11" t="str">
        <f t="shared" si="3"/>
        <v/>
      </c>
      <c r="P185" s="11" t="str">
        <f>IF(A185="","",IFERROR(VLOOKUP(E185,Produtos!$A$5:$D$104,3,FALSE),""))</f>
        <v/>
      </c>
      <c r="Q185" s="11" t="str">
        <f t="shared" si="4"/>
        <v/>
      </c>
      <c r="R185" s="11" t="str">
        <f t="shared" si="5"/>
        <v/>
      </c>
      <c r="S185" s="8" t="str">
        <f t="shared" si="6"/>
        <v/>
      </c>
      <c r="T185" s="5"/>
      <c r="U185" s="10"/>
      <c r="V185" s="5"/>
      <c r="W185" s="8" t="str">
        <f t="shared" si="7"/>
        <v/>
      </c>
    </row>
    <row r="186" ht="15.75" customHeight="1">
      <c r="A186" s="5"/>
      <c r="B186" s="10"/>
      <c r="C186" s="5"/>
      <c r="D186" s="5"/>
      <c r="E186" s="5"/>
      <c r="F186" s="5"/>
      <c r="G186" s="5"/>
      <c r="H186" s="5"/>
      <c r="I186" s="6"/>
      <c r="J186" s="7"/>
      <c r="K186" s="11" t="str">
        <f>IF(A186="","",IFERROR(IF(OR(T186="Cancelado",NOT(ISNUMBER(B186)),B186&lt;=0,COUNTIF($A$5:$A$204,A186)&lt;&gt;1,COUNTIF(Vendedores!$A$5:$A$54,C186)&lt;&gt;1,COUNTIF(Produtos!$A$5:$A$104,E186)&lt;&gt;1,COUNTIFS(Produtos!$A$5:$A$104,E186,Produtos!$C$5:$C$104,"&lt;&gt;")&lt;&gt;1,COUNTIFS(Vendedores!$A$5:$A$54,C186,Vendedores!$D$5:$D$54,"&lt;&gt;")&lt;&gt;1,NOT(ISNUMBER(H186)),H186&lt;=0,NOT(ISNUMBER(I186)),I186&lt;0,AND(J186&lt;&gt;"",NOT(ISNUMBER(J186))),J186&lt;0,J186&gt;1,COUNTIF(Listas!$A$4:$A$6,T186)&lt;&gt;1,NOT(ISNUMBER(N186)),N186&lt;0,N186&gt;1,NOT(ISNUMBER(P186)),P186&lt;0),"",H186*I186),""))</f>
        <v/>
      </c>
      <c r="L186" s="11" t="str">
        <f t="shared" si="1"/>
        <v/>
      </c>
      <c r="M186" s="11" t="str">
        <f t="shared" si="2"/>
        <v/>
      </c>
      <c r="N186" s="8" t="str">
        <f>IF(A186="","",IFERROR(VLOOKUP(C186,Vendedores!$A$5:$D$54,4,FALSE),""))</f>
        <v/>
      </c>
      <c r="O186" s="11" t="str">
        <f t="shared" si="3"/>
        <v/>
      </c>
      <c r="P186" s="11" t="str">
        <f>IF(A186="","",IFERROR(VLOOKUP(E186,Produtos!$A$5:$D$104,3,FALSE),""))</f>
        <v/>
      </c>
      <c r="Q186" s="11" t="str">
        <f t="shared" si="4"/>
        <v/>
      </c>
      <c r="R186" s="11" t="str">
        <f t="shared" si="5"/>
        <v/>
      </c>
      <c r="S186" s="8" t="str">
        <f t="shared" si="6"/>
        <v/>
      </c>
      <c r="T186" s="5"/>
      <c r="U186" s="10"/>
      <c r="V186" s="5"/>
      <c r="W186" s="8" t="str">
        <f t="shared" si="7"/>
        <v/>
      </c>
    </row>
    <row r="187" ht="15.75" customHeight="1">
      <c r="A187" s="5"/>
      <c r="B187" s="10"/>
      <c r="C187" s="5"/>
      <c r="D187" s="5"/>
      <c r="E187" s="5"/>
      <c r="F187" s="5"/>
      <c r="G187" s="5"/>
      <c r="H187" s="5"/>
      <c r="I187" s="6"/>
      <c r="J187" s="7"/>
      <c r="K187" s="11" t="str">
        <f>IF(A187="","",IFERROR(IF(OR(T187="Cancelado",NOT(ISNUMBER(B187)),B187&lt;=0,COUNTIF($A$5:$A$204,A187)&lt;&gt;1,COUNTIF(Vendedores!$A$5:$A$54,C187)&lt;&gt;1,COUNTIF(Produtos!$A$5:$A$104,E187)&lt;&gt;1,COUNTIFS(Produtos!$A$5:$A$104,E187,Produtos!$C$5:$C$104,"&lt;&gt;")&lt;&gt;1,COUNTIFS(Vendedores!$A$5:$A$54,C187,Vendedores!$D$5:$D$54,"&lt;&gt;")&lt;&gt;1,NOT(ISNUMBER(H187)),H187&lt;=0,NOT(ISNUMBER(I187)),I187&lt;0,AND(J187&lt;&gt;"",NOT(ISNUMBER(J187))),J187&lt;0,J187&gt;1,COUNTIF(Listas!$A$4:$A$6,T187)&lt;&gt;1,NOT(ISNUMBER(N187)),N187&lt;0,N187&gt;1,NOT(ISNUMBER(P187)),P187&lt;0),"",H187*I187),""))</f>
        <v/>
      </c>
      <c r="L187" s="11" t="str">
        <f t="shared" si="1"/>
        <v/>
      </c>
      <c r="M187" s="11" t="str">
        <f t="shared" si="2"/>
        <v/>
      </c>
      <c r="N187" s="8" t="str">
        <f>IF(A187="","",IFERROR(VLOOKUP(C187,Vendedores!$A$5:$D$54,4,FALSE),""))</f>
        <v/>
      </c>
      <c r="O187" s="11" t="str">
        <f t="shared" si="3"/>
        <v/>
      </c>
      <c r="P187" s="11" t="str">
        <f>IF(A187="","",IFERROR(VLOOKUP(E187,Produtos!$A$5:$D$104,3,FALSE),""))</f>
        <v/>
      </c>
      <c r="Q187" s="11" t="str">
        <f t="shared" si="4"/>
        <v/>
      </c>
      <c r="R187" s="11" t="str">
        <f t="shared" si="5"/>
        <v/>
      </c>
      <c r="S187" s="8" t="str">
        <f t="shared" si="6"/>
        <v/>
      </c>
      <c r="T187" s="5"/>
      <c r="U187" s="10"/>
      <c r="V187" s="5"/>
      <c r="W187" s="8" t="str">
        <f t="shared" si="7"/>
        <v/>
      </c>
    </row>
    <row r="188" ht="15.75" customHeight="1">
      <c r="A188" s="5"/>
      <c r="B188" s="10"/>
      <c r="C188" s="5"/>
      <c r="D188" s="5"/>
      <c r="E188" s="5"/>
      <c r="F188" s="5"/>
      <c r="G188" s="5"/>
      <c r="H188" s="5"/>
      <c r="I188" s="6"/>
      <c r="J188" s="7"/>
      <c r="K188" s="11" t="str">
        <f>IF(A188="","",IFERROR(IF(OR(T188="Cancelado",NOT(ISNUMBER(B188)),B188&lt;=0,COUNTIF($A$5:$A$204,A188)&lt;&gt;1,COUNTIF(Vendedores!$A$5:$A$54,C188)&lt;&gt;1,COUNTIF(Produtos!$A$5:$A$104,E188)&lt;&gt;1,COUNTIFS(Produtos!$A$5:$A$104,E188,Produtos!$C$5:$C$104,"&lt;&gt;")&lt;&gt;1,COUNTIFS(Vendedores!$A$5:$A$54,C188,Vendedores!$D$5:$D$54,"&lt;&gt;")&lt;&gt;1,NOT(ISNUMBER(H188)),H188&lt;=0,NOT(ISNUMBER(I188)),I188&lt;0,AND(J188&lt;&gt;"",NOT(ISNUMBER(J188))),J188&lt;0,J188&gt;1,COUNTIF(Listas!$A$4:$A$6,T188)&lt;&gt;1,NOT(ISNUMBER(N188)),N188&lt;0,N188&gt;1,NOT(ISNUMBER(P188)),P188&lt;0),"",H188*I188),""))</f>
        <v/>
      </c>
      <c r="L188" s="11" t="str">
        <f t="shared" si="1"/>
        <v/>
      </c>
      <c r="M188" s="11" t="str">
        <f t="shared" si="2"/>
        <v/>
      </c>
      <c r="N188" s="8" t="str">
        <f>IF(A188="","",IFERROR(VLOOKUP(C188,Vendedores!$A$5:$D$54,4,FALSE),""))</f>
        <v/>
      </c>
      <c r="O188" s="11" t="str">
        <f t="shared" si="3"/>
        <v/>
      </c>
      <c r="P188" s="11" t="str">
        <f>IF(A188="","",IFERROR(VLOOKUP(E188,Produtos!$A$5:$D$104,3,FALSE),""))</f>
        <v/>
      </c>
      <c r="Q188" s="11" t="str">
        <f t="shared" si="4"/>
        <v/>
      </c>
      <c r="R188" s="11" t="str">
        <f t="shared" si="5"/>
        <v/>
      </c>
      <c r="S188" s="8" t="str">
        <f t="shared" si="6"/>
        <v/>
      </c>
      <c r="T188" s="5"/>
      <c r="U188" s="10"/>
      <c r="V188" s="5"/>
      <c r="W188" s="8" t="str">
        <f t="shared" si="7"/>
        <v/>
      </c>
    </row>
    <row r="189" ht="15.75" customHeight="1">
      <c r="A189" s="5"/>
      <c r="B189" s="10"/>
      <c r="C189" s="5"/>
      <c r="D189" s="5"/>
      <c r="E189" s="5"/>
      <c r="F189" s="5"/>
      <c r="G189" s="5"/>
      <c r="H189" s="5"/>
      <c r="I189" s="6"/>
      <c r="J189" s="7"/>
      <c r="K189" s="11" t="str">
        <f>IF(A189="","",IFERROR(IF(OR(T189="Cancelado",NOT(ISNUMBER(B189)),B189&lt;=0,COUNTIF($A$5:$A$204,A189)&lt;&gt;1,COUNTIF(Vendedores!$A$5:$A$54,C189)&lt;&gt;1,COUNTIF(Produtos!$A$5:$A$104,E189)&lt;&gt;1,COUNTIFS(Produtos!$A$5:$A$104,E189,Produtos!$C$5:$C$104,"&lt;&gt;")&lt;&gt;1,COUNTIFS(Vendedores!$A$5:$A$54,C189,Vendedores!$D$5:$D$54,"&lt;&gt;")&lt;&gt;1,NOT(ISNUMBER(H189)),H189&lt;=0,NOT(ISNUMBER(I189)),I189&lt;0,AND(J189&lt;&gt;"",NOT(ISNUMBER(J189))),J189&lt;0,J189&gt;1,COUNTIF(Listas!$A$4:$A$6,T189)&lt;&gt;1,NOT(ISNUMBER(N189)),N189&lt;0,N189&gt;1,NOT(ISNUMBER(P189)),P189&lt;0),"",H189*I189),""))</f>
        <v/>
      </c>
      <c r="L189" s="11" t="str">
        <f t="shared" si="1"/>
        <v/>
      </c>
      <c r="M189" s="11" t="str">
        <f t="shared" si="2"/>
        <v/>
      </c>
      <c r="N189" s="8" t="str">
        <f>IF(A189="","",IFERROR(VLOOKUP(C189,Vendedores!$A$5:$D$54,4,FALSE),""))</f>
        <v/>
      </c>
      <c r="O189" s="11" t="str">
        <f t="shared" si="3"/>
        <v/>
      </c>
      <c r="P189" s="11" t="str">
        <f>IF(A189="","",IFERROR(VLOOKUP(E189,Produtos!$A$5:$D$104,3,FALSE),""))</f>
        <v/>
      </c>
      <c r="Q189" s="11" t="str">
        <f t="shared" si="4"/>
        <v/>
      </c>
      <c r="R189" s="11" t="str">
        <f t="shared" si="5"/>
        <v/>
      </c>
      <c r="S189" s="8" t="str">
        <f t="shared" si="6"/>
        <v/>
      </c>
      <c r="T189" s="5"/>
      <c r="U189" s="10"/>
      <c r="V189" s="5"/>
      <c r="W189" s="8" t="str">
        <f t="shared" si="7"/>
        <v/>
      </c>
    </row>
    <row r="190" ht="15.75" customHeight="1">
      <c r="A190" s="5"/>
      <c r="B190" s="10"/>
      <c r="C190" s="5"/>
      <c r="D190" s="5"/>
      <c r="E190" s="5"/>
      <c r="F190" s="5"/>
      <c r="G190" s="5"/>
      <c r="H190" s="5"/>
      <c r="I190" s="6"/>
      <c r="J190" s="7"/>
      <c r="K190" s="11" t="str">
        <f>IF(A190="","",IFERROR(IF(OR(T190="Cancelado",NOT(ISNUMBER(B190)),B190&lt;=0,COUNTIF($A$5:$A$204,A190)&lt;&gt;1,COUNTIF(Vendedores!$A$5:$A$54,C190)&lt;&gt;1,COUNTIF(Produtos!$A$5:$A$104,E190)&lt;&gt;1,COUNTIFS(Produtos!$A$5:$A$104,E190,Produtos!$C$5:$C$104,"&lt;&gt;")&lt;&gt;1,COUNTIFS(Vendedores!$A$5:$A$54,C190,Vendedores!$D$5:$D$54,"&lt;&gt;")&lt;&gt;1,NOT(ISNUMBER(H190)),H190&lt;=0,NOT(ISNUMBER(I190)),I190&lt;0,AND(J190&lt;&gt;"",NOT(ISNUMBER(J190))),J190&lt;0,J190&gt;1,COUNTIF(Listas!$A$4:$A$6,T190)&lt;&gt;1,NOT(ISNUMBER(N190)),N190&lt;0,N190&gt;1,NOT(ISNUMBER(P190)),P190&lt;0),"",H190*I190),""))</f>
        <v/>
      </c>
      <c r="L190" s="11" t="str">
        <f t="shared" si="1"/>
        <v/>
      </c>
      <c r="M190" s="11" t="str">
        <f t="shared" si="2"/>
        <v/>
      </c>
      <c r="N190" s="8" t="str">
        <f>IF(A190="","",IFERROR(VLOOKUP(C190,Vendedores!$A$5:$D$54,4,FALSE),""))</f>
        <v/>
      </c>
      <c r="O190" s="11" t="str">
        <f t="shared" si="3"/>
        <v/>
      </c>
      <c r="P190" s="11" t="str">
        <f>IF(A190="","",IFERROR(VLOOKUP(E190,Produtos!$A$5:$D$104,3,FALSE),""))</f>
        <v/>
      </c>
      <c r="Q190" s="11" t="str">
        <f t="shared" si="4"/>
        <v/>
      </c>
      <c r="R190" s="11" t="str">
        <f t="shared" si="5"/>
        <v/>
      </c>
      <c r="S190" s="8" t="str">
        <f t="shared" si="6"/>
        <v/>
      </c>
      <c r="T190" s="5"/>
      <c r="U190" s="10"/>
      <c r="V190" s="5"/>
      <c r="W190" s="8" t="str">
        <f t="shared" si="7"/>
        <v/>
      </c>
    </row>
    <row r="191" ht="15.75" customHeight="1">
      <c r="A191" s="5"/>
      <c r="B191" s="10"/>
      <c r="C191" s="5"/>
      <c r="D191" s="5"/>
      <c r="E191" s="5"/>
      <c r="F191" s="5"/>
      <c r="G191" s="5"/>
      <c r="H191" s="5"/>
      <c r="I191" s="6"/>
      <c r="J191" s="7"/>
      <c r="K191" s="11" t="str">
        <f>IF(A191="","",IFERROR(IF(OR(T191="Cancelado",NOT(ISNUMBER(B191)),B191&lt;=0,COUNTIF($A$5:$A$204,A191)&lt;&gt;1,COUNTIF(Vendedores!$A$5:$A$54,C191)&lt;&gt;1,COUNTIF(Produtos!$A$5:$A$104,E191)&lt;&gt;1,COUNTIFS(Produtos!$A$5:$A$104,E191,Produtos!$C$5:$C$104,"&lt;&gt;")&lt;&gt;1,COUNTIFS(Vendedores!$A$5:$A$54,C191,Vendedores!$D$5:$D$54,"&lt;&gt;")&lt;&gt;1,NOT(ISNUMBER(H191)),H191&lt;=0,NOT(ISNUMBER(I191)),I191&lt;0,AND(J191&lt;&gt;"",NOT(ISNUMBER(J191))),J191&lt;0,J191&gt;1,COUNTIF(Listas!$A$4:$A$6,T191)&lt;&gt;1,NOT(ISNUMBER(N191)),N191&lt;0,N191&gt;1,NOT(ISNUMBER(P191)),P191&lt;0),"",H191*I191),""))</f>
        <v/>
      </c>
      <c r="L191" s="11" t="str">
        <f t="shared" si="1"/>
        <v/>
      </c>
      <c r="M191" s="11" t="str">
        <f t="shared" si="2"/>
        <v/>
      </c>
      <c r="N191" s="8" t="str">
        <f>IF(A191="","",IFERROR(VLOOKUP(C191,Vendedores!$A$5:$D$54,4,FALSE),""))</f>
        <v/>
      </c>
      <c r="O191" s="11" t="str">
        <f t="shared" si="3"/>
        <v/>
      </c>
      <c r="P191" s="11" t="str">
        <f>IF(A191="","",IFERROR(VLOOKUP(E191,Produtos!$A$5:$D$104,3,FALSE),""))</f>
        <v/>
      </c>
      <c r="Q191" s="11" t="str">
        <f t="shared" si="4"/>
        <v/>
      </c>
      <c r="R191" s="11" t="str">
        <f t="shared" si="5"/>
        <v/>
      </c>
      <c r="S191" s="8" t="str">
        <f t="shared" si="6"/>
        <v/>
      </c>
      <c r="T191" s="5"/>
      <c r="U191" s="10"/>
      <c r="V191" s="5"/>
      <c r="W191" s="8" t="str">
        <f t="shared" si="7"/>
        <v/>
      </c>
    </row>
    <row r="192" ht="15.75" customHeight="1">
      <c r="A192" s="5"/>
      <c r="B192" s="10"/>
      <c r="C192" s="5"/>
      <c r="D192" s="5"/>
      <c r="E192" s="5"/>
      <c r="F192" s="5"/>
      <c r="G192" s="5"/>
      <c r="H192" s="5"/>
      <c r="I192" s="6"/>
      <c r="J192" s="7"/>
      <c r="K192" s="11" t="str">
        <f>IF(A192="","",IFERROR(IF(OR(T192="Cancelado",NOT(ISNUMBER(B192)),B192&lt;=0,COUNTIF($A$5:$A$204,A192)&lt;&gt;1,COUNTIF(Vendedores!$A$5:$A$54,C192)&lt;&gt;1,COUNTIF(Produtos!$A$5:$A$104,E192)&lt;&gt;1,COUNTIFS(Produtos!$A$5:$A$104,E192,Produtos!$C$5:$C$104,"&lt;&gt;")&lt;&gt;1,COUNTIFS(Vendedores!$A$5:$A$54,C192,Vendedores!$D$5:$D$54,"&lt;&gt;")&lt;&gt;1,NOT(ISNUMBER(H192)),H192&lt;=0,NOT(ISNUMBER(I192)),I192&lt;0,AND(J192&lt;&gt;"",NOT(ISNUMBER(J192))),J192&lt;0,J192&gt;1,COUNTIF(Listas!$A$4:$A$6,T192)&lt;&gt;1,NOT(ISNUMBER(N192)),N192&lt;0,N192&gt;1,NOT(ISNUMBER(P192)),P192&lt;0),"",H192*I192),""))</f>
        <v/>
      </c>
      <c r="L192" s="11" t="str">
        <f t="shared" si="1"/>
        <v/>
      </c>
      <c r="M192" s="11" t="str">
        <f t="shared" si="2"/>
        <v/>
      </c>
      <c r="N192" s="8" t="str">
        <f>IF(A192="","",IFERROR(VLOOKUP(C192,Vendedores!$A$5:$D$54,4,FALSE),""))</f>
        <v/>
      </c>
      <c r="O192" s="11" t="str">
        <f t="shared" si="3"/>
        <v/>
      </c>
      <c r="P192" s="11" t="str">
        <f>IF(A192="","",IFERROR(VLOOKUP(E192,Produtos!$A$5:$D$104,3,FALSE),""))</f>
        <v/>
      </c>
      <c r="Q192" s="11" t="str">
        <f t="shared" si="4"/>
        <v/>
      </c>
      <c r="R192" s="11" t="str">
        <f t="shared" si="5"/>
        <v/>
      </c>
      <c r="S192" s="8" t="str">
        <f t="shared" si="6"/>
        <v/>
      </c>
      <c r="T192" s="5"/>
      <c r="U192" s="10"/>
      <c r="V192" s="5"/>
      <c r="W192" s="8" t="str">
        <f t="shared" si="7"/>
        <v/>
      </c>
    </row>
    <row r="193" ht="15.75" customHeight="1">
      <c r="A193" s="5"/>
      <c r="B193" s="10"/>
      <c r="C193" s="5"/>
      <c r="D193" s="5"/>
      <c r="E193" s="5"/>
      <c r="F193" s="5"/>
      <c r="G193" s="5"/>
      <c r="H193" s="5"/>
      <c r="I193" s="6"/>
      <c r="J193" s="7"/>
      <c r="K193" s="11" t="str">
        <f>IF(A193="","",IFERROR(IF(OR(T193="Cancelado",NOT(ISNUMBER(B193)),B193&lt;=0,COUNTIF($A$5:$A$204,A193)&lt;&gt;1,COUNTIF(Vendedores!$A$5:$A$54,C193)&lt;&gt;1,COUNTIF(Produtos!$A$5:$A$104,E193)&lt;&gt;1,COUNTIFS(Produtos!$A$5:$A$104,E193,Produtos!$C$5:$C$104,"&lt;&gt;")&lt;&gt;1,COUNTIFS(Vendedores!$A$5:$A$54,C193,Vendedores!$D$5:$D$54,"&lt;&gt;")&lt;&gt;1,NOT(ISNUMBER(H193)),H193&lt;=0,NOT(ISNUMBER(I193)),I193&lt;0,AND(J193&lt;&gt;"",NOT(ISNUMBER(J193))),J193&lt;0,J193&gt;1,COUNTIF(Listas!$A$4:$A$6,T193)&lt;&gt;1,NOT(ISNUMBER(N193)),N193&lt;0,N193&gt;1,NOT(ISNUMBER(P193)),P193&lt;0),"",H193*I193),""))</f>
        <v/>
      </c>
      <c r="L193" s="11" t="str">
        <f t="shared" si="1"/>
        <v/>
      </c>
      <c r="M193" s="11" t="str">
        <f t="shared" si="2"/>
        <v/>
      </c>
      <c r="N193" s="8" t="str">
        <f>IF(A193="","",IFERROR(VLOOKUP(C193,Vendedores!$A$5:$D$54,4,FALSE),""))</f>
        <v/>
      </c>
      <c r="O193" s="11" t="str">
        <f t="shared" si="3"/>
        <v/>
      </c>
      <c r="P193" s="11" t="str">
        <f>IF(A193="","",IFERROR(VLOOKUP(E193,Produtos!$A$5:$D$104,3,FALSE),""))</f>
        <v/>
      </c>
      <c r="Q193" s="11" t="str">
        <f t="shared" si="4"/>
        <v/>
      </c>
      <c r="R193" s="11" t="str">
        <f t="shared" si="5"/>
        <v/>
      </c>
      <c r="S193" s="8" t="str">
        <f t="shared" si="6"/>
        <v/>
      </c>
      <c r="T193" s="5"/>
      <c r="U193" s="10"/>
      <c r="V193" s="5"/>
      <c r="W193" s="8" t="str">
        <f t="shared" si="7"/>
        <v/>
      </c>
    </row>
    <row r="194" ht="15.75" customHeight="1">
      <c r="A194" s="5"/>
      <c r="B194" s="10"/>
      <c r="C194" s="5"/>
      <c r="D194" s="5"/>
      <c r="E194" s="5"/>
      <c r="F194" s="5"/>
      <c r="G194" s="5"/>
      <c r="H194" s="5"/>
      <c r="I194" s="6"/>
      <c r="J194" s="7"/>
      <c r="K194" s="11" t="str">
        <f>IF(A194="","",IFERROR(IF(OR(T194="Cancelado",NOT(ISNUMBER(B194)),B194&lt;=0,COUNTIF($A$5:$A$204,A194)&lt;&gt;1,COUNTIF(Vendedores!$A$5:$A$54,C194)&lt;&gt;1,COUNTIF(Produtos!$A$5:$A$104,E194)&lt;&gt;1,COUNTIFS(Produtos!$A$5:$A$104,E194,Produtos!$C$5:$C$104,"&lt;&gt;")&lt;&gt;1,COUNTIFS(Vendedores!$A$5:$A$54,C194,Vendedores!$D$5:$D$54,"&lt;&gt;")&lt;&gt;1,NOT(ISNUMBER(H194)),H194&lt;=0,NOT(ISNUMBER(I194)),I194&lt;0,AND(J194&lt;&gt;"",NOT(ISNUMBER(J194))),J194&lt;0,J194&gt;1,COUNTIF(Listas!$A$4:$A$6,T194)&lt;&gt;1,NOT(ISNUMBER(N194)),N194&lt;0,N194&gt;1,NOT(ISNUMBER(P194)),P194&lt;0),"",H194*I194),""))</f>
        <v/>
      </c>
      <c r="L194" s="11" t="str">
        <f t="shared" si="1"/>
        <v/>
      </c>
      <c r="M194" s="11" t="str">
        <f t="shared" si="2"/>
        <v/>
      </c>
      <c r="N194" s="8" t="str">
        <f>IF(A194="","",IFERROR(VLOOKUP(C194,Vendedores!$A$5:$D$54,4,FALSE),""))</f>
        <v/>
      </c>
      <c r="O194" s="11" t="str">
        <f t="shared" si="3"/>
        <v/>
      </c>
      <c r="P194" s="11" t="str">
        <f>IF(A194="","",IFERROR(VLOOKUP(E194,Produtos!$A$5:$D$104,3,FALSE),""))</f>
        <v/>
      </c>
      <c r="Q194" s="11" t="str">
        <f t="shared" si="4"/>
        <v/>
      </c>
      <c r="R194" s="11" t="str">
        <f t="shared" si="5"/>
        <v/>
      </c>
      <c r="S194" s="8" t="str">
        <f t="shared" si="6"/>
        <v/>
      </c>
      <c r="T194" s="5"/>
      <c r="U194" s="10"/>
      <c r="V194" s="5"/>
      <c r="W194" s="8" t="str">
        <f t="shared" si="7"/>
        <v/>
      </c>
    </row>
    <row r="195" ht="15.75" customHeight="1">
      <c r="A195" s="5"/>
      <c r="B195" s="10"/>
      <c r="C195" s="5"/>
      <c r="D195" s="5"/>
      <c r="E195" s="5"/>
      <c r="F195" s="5"/>
      <c r="G195" s="5"/>
      <c r="H195" s="5"/>
      <c r="I195" s="6"/>
      <c r="J195" s="7"/>
      <c r="K195" s="11" t="str">
        <f>IF(A195="","",IFERROR(IF(OR(T195="Cancelado",NOT(ISNUMBER(B195)),B195&lt;=0,COUNTIF($A$5:$A$204,A195)&lt;&gt;1,COUNTIF(Vendedores!$A$5:$A$54,C195)&lt;&gt;1,COUNTIF(Produtos!$A$5:$A$104,E195)&lt;&gt;1,COUNTIFS(Produtos!$A$5:$A$104,E195,Produtos!$C$5:$C$104,"&lt;&gt;")&lt;&gt;1,COUNTIFS(Vendedores!$A$5:$A$54,C195,Vendedores!$D$5:$D$54,"&lt;&gt;")&lt;&gt;1,NOT(ISNUMBER(H195)),H195&lt;=0,NOT(ISNUMBER(I195)),I195&lt;0,AND(J195&lt;&gt;"",NOT(ISNUMBER(J195))),J195&lt;0,J195&gt;1,COUNTIF(Listas!$A$4:$A$6,T195)&lt;&gt;1,NOT(ISNUMBER(N195)),N195&lt;0,N195&gt;1,NOT(ISNUMBER(P195)),P195&lt;0),"",H195*I195),""))</f>
        <v/>
      </c>
      <c r="L195" s="11" t="str">
        <f t="shared" si="1"/>
        <v/>
      </c>
      <c r="M195" s="11" t="str">
        <f t="shared" si="2"/>
        <v/>
      </c>
      <c r="N195" s="8" t="str">
        <f>IF(A195="","",IFERROR(VLOOKUP(C195,Vendedores!$A$5:$D$54,4,FALSE),""))</f>
        <v/>
      </c>
      <c r="O195" s="11" t="str">
        <f t="shared" si="3"/>
        <v/>
      </c>
      <c r="P195" s="11" t="str">
        <f>IF(A195="","",IFERROR(VLOOKUP(E195,Produtos!$A$5:$D$104,3,FALSE),""))</f>
        <v/>
      </c>
      <c r="Q195" s="11" t="str">
        <f t="shared" si="4"/>
        <v/>
      </c>
      <c r="R195" s="11" t="str">
        <f t="shared" si="5"/>
        <v/>
      </c>
      <c r="S195" s="8" t="str">
        <f t="shared" si="6"/>
        <v/>
      </c>
      <c r="T195" s="5"/>
      <c r="U195" s="10"/>
      <c r="V195" s="5"/>
      <c r="W195" s="8" t="str">
        <f t="shared" si="7"/>
        <v/>
      </c>
    </row>
    <row r="196" ht="15.75" customHeight="1">
      <c r="A196" s="5"/>
      <c r="B196" s="10"/>
      <c r="C196" s="5"/>
      <c r="D196" s="5"/>
      <c r="E196" s="5"/>
      <c r="F196" s="5"/>
      <c r="G196" s="5"/>
      <c r="H196" s="5"/>
      <c r="I196" s="6"/>
      <c r="J196" s="7"/>
      <c r="K196" s="11" t="str">
        <f>IF(A196="","",IFERROR(IF(OR(T196="Cancelado",NOT(ISNUMBER(B196)),B196&lt;=0,COUNTIF($A$5:$A$204,A196)&lt;&gt;1,COUNTIF(Vendedores!$A$5:$A$54,C196)&lt;&gt;1,COUNTIF(Produtos!$A$5:$A$104,E196)&lt;&gt;1,COUNTIFS(Produtos!$A$5:$A$104,E196,Produtos!$C$5:$C$104,"&lt;&gt;")&lt;&gt;1,COUNTIFS(Vendedores!$A$5:$A$54,C196,Vendedores!$D$5:$D$54,"&lt;&gt;")&lt;&gt;1,NOT(ISNUMBER(H196)),H196&lt;=0,NOT(ISNUMBER(I196)),I196&lt;0,AND(J196&lt;&gt;"",NOT(ISNUMBER(J196))),J196&lt;0,J196&gt;1,COUNTIF(Listas!$A$4:$A$6,T196)&lt;&gt;1,NOT(ISNUMBER(N196)),N196&lt;0,N196&gt;1,NOT(ISNUMBER(P196)),P196&lt;0),"",H196*I196),""))</f>
        <v/>
      </c>
      <c r="L196" s="11" t="str">
        <f t="shared" si="1"/>
        <v/>
      </c>
      <c r="M196" s="11" t="str">
        <f t="shared" si="2"/>
        <v/>
      </c>
      <c r="N196" s="8" t="str">
        <f>IF(A196="","",IFERROR(VLOOKUP(C196,Vendedores!$A$5:$D$54,4,FALSE),""))</f>
        <v/>
      </c>
      <c r="O196" s="11" t="str">
        <f t="shared" si="3"/>
        <v/>
      </c>
      <c r="P196" s="11" t="str">
        <f>IF(A196="","",IFERROR(VLOOKUP(E196,Produtos!$A$5:$D$104,3,FALSE),""))</f>
        <v/>
      </c>
      <c r="Q196" s="11" t="str">
        <f t="shared" si="4"/>
        <v/>
      </c>
      <c r="R196" s="11" t="str">
        <f t="shared" si="5"/>
        <v/>
      </c>
      <c r="S196" s="8" t="str">
        <f t="shared" si="6"/>
        <v/>
      </c>
      <c r="T196" s="5"/>
      <c r="U196" s="10"/>
      <c r="V196" s="5"/>
      <c r="W196" s="8" t="str">
        <f t="shared" si="7"/>
        <v/>
      </c>
    </row>
    <row r="197" ht="15.75" customHeight="1">
      <c r="A197" s="5"/>
      <c r="B197" s="10"/>
      <c r="C197" s="5"/>
      <c r="D197" s="5"/>
      <c r="E197" s="5"/>
      <c r="F197" s="5"/>
      <c r="G197" s="5"/>
      <c r="H197" s="5"/>
      <c r="I197" s="6"/>
      <c r="J197" s="7"/>
      <c r="K197" s="11" t="str">
        <f>IF(A197="","",IFERROR(IF(OR(T197="Cancelado",NOT(ISNUMBER(B197)),B197&lt;=0,COUNTIF($A$5:$A$204,A197)&lt;&gt;1,COUNTIF(Vendedores!$A$5:$A$54,C197)&lt;&gt;1,COUNTIF(Produtos!$A$5:$A$104,E197)&lt;&gt;1,COUNTIFS(Produtos!$A$5:$A$104,E197,Produtos!$C$5:$C$104,"&lt;&gt;")&lt;&gt;1,COUNTIFS(Vendedores!$A$5:$A$54,C197,Vendedores!$D$5:$D$54,"&lt;&gt;")&lt;&gt;1,NOT(ISNUMBER(H197)),H197&lt;=0,NOT(ISNUMBER(I197)),I197&lt;0,AND(J197&lt;&gt;"",NOT(ISNUMBER(J197))),J197&lt;0,J197&gt;1,COUNTIF(Listas!$A$4:$A$6,T197)&lt;&gt;1,NOT(ISNUMBER(N197)),N197&lt;0,N197&gt;1,NOT(ISNUMBER(P197)),P197&lt;0),"",H197*I197),""))</f>
        <v/>
      </c>
      <c r="L197" s="11" t="str">
        <f t="shared" si="1"/>
        <v/>
      </c>
      <c r="M197" s="11" t="str">
        <f t="shared" si="2"/>
        <v/>
      </c>
      <c r="N197" s="8" t="str">
        <f>IF(A197="","",IFERROR(VLOOKUP(C197,Vendedores!$A$5:$D$54,4,FALSE),""))</f>
        <v/>
      </c>
      <c r="O197" s="11" t="str">
        <f t="shared" si="3"/>
        <v/>
      </c>
      <c r="P197" s="11" t="str">
        <f>IF(A197="","",IFERROR(VLOOKUP(E197,Produtos!$A$5:$D$104,3,FALSE),""))</f>
        <v/>
      </c>
      <c r="Q197" s="11" t="str">
        <f t="shared" si="4"/>
        <v/>
      </c>
      <c r="R197" s="11" t="str">
        <f t="shared" si="5"/>
        <v/>
      </c>
      <c r="S197" s="8" t="str">
        <f t="shared" si="6"/>
        <v/>
      </c>
      <c r="T197" s="5"/>
      <c r="U197" s="10"/>
      <c r="V197" s="5"/>
      <c r="W197" s="8" t="str">
        <f t="shared" si="7"/>
        <v/>
      </c>
    </row>
    <row r="198" ht="15.75" customHeight="1">
      <c r="A198" s="5"/>
      <c r="B198" s="10"/>
      <c r="C198" s="5"/>
      <c r="D198" s="5"/>
      <c r="E198" s="5"/>
      <c r="F198" s="5"/>
      <c r="G198" s="5"/>
      <c r="H198" s="5"/>
      <c r="I198" s="6"/>
      <c r="J198" s="7"/>
      <c r="K198" s="11" t="str">
        <f>IF(A198="","",IFERROR(IF(OR(T198="Cancelado",NOT(ISNUMBER(B198)),B198&lt;=0,COUNTIF($A$5:$A$204,A198)&lt;&gt;1,COUNTIF(Vendedores!$A$5:$A$54,C198)&lt;&gt;1,COUNTIF(Produtos!$A$5:$A$104,E198)&lt;&gt;1,COUNTIFS(Produtos!$A$5:$A$104,E198,Produtos!$C$5:$C$104,"&lt;&gt;")&lt;&gt;1,COUNTIFS(Vendedores!$A$5:$A$54,C198,Vendedores!$D$5:$D$54,"&lt;&gt;")&lt;&gt;1,NOT(ISNUMBER(H198)),H198&lt;=0,NOT(ISNUMBER(I198)),I198&lt;0,AND(J198&lt;&gt;"",NOT(ISNUMBER(J198))),J198&lt;0,J198&gt;1,COUNTIF(Listas!$A$4:$A$6,T198)&lt;&gt;1,NOT(ISNUMBER(N198)),N198&lt;0,N198&gt;1,NOT(ISNUMBER(P198)),P198&lt;0),"",H198*I198),""))</f>
        <v/>
      </c>
      <c r="L198" s="11" t="str">
        <f t="shared" si="1"/>
        <v/>
      </c>
      <c r="M198" s="11" t="str">
        <f t="shared" si="2"/>
        <v/>
      </c>
      <c r="N198" s="8" t="str">
        <f>IF(A198="","",IFERROR(VLOOKUP(C198,Vendedores!$A$5:$D$54,4,FALSE),""))</f>
        <v/>
      </c>
      <c r="O198" s="11" t="str">
        <f t="shared" si="3"/>
        <v/>
      </c>
      <c r="P198" s="11" t="str">
        <f>IF(A198="","",IFERROR(VLOOKUP(E198,Produtos!$A$5:$D$104,3,FALSE),""))</f>
        <v/>
      </c>
      <c r="Q198" s="11" t="str">
        <f t="shared" si="4"/>
        <v/>
      </c>
      <c r="R198" s="11" t="str">
        <f t="shared" si="5"/>
        <v/>
      </c>
      <c r="S198" s="8" t="str">
        <f t="shared" si="6"/>
        <v/>
      </c>
      <c r="T198" s="5"/>
      <c r="U198" s="10"/>
      <c r="V198" s="5"/>
      <c r="W198" s="8" t="str">
        <f t="shared" si="7"/>
        <v/>
      </c>
    </row>
    <row r="199" ht="15.75" customHeight="1">
      <c r="A199" s="5"/>
      <c r="B199" s="10"/>
      <c r="C199" s="5"/>
      <c r="D199" s="5"/>
      <c r="E199" s="5"/>
      <c r="F199" s="5"/>
      <c r="G199" s="5"/>
      <c r="H199" s="5"/>
      <c r="I199" s="6"/>
      <c r="J199" s="7"/>
      <c r="K199" s="11" t="str">
        <f>IF(A199="","",IFERROR(IF(OR(T199="Cancelado",NOT(ISNUMBER(B199)),B199&lt;=0,COUNTIF($A$5:$A$204,A199)&lt;&gt;1,COUNTIF(Vendedores!$A$5:$A$54,C199)&lt;&gt;1,COUNTIF(Produtos!$A$5:$A$104,E199)&lt;&gt;1,COUNTIFS(Produtos!$A$5:$A$104,E199,Produtos!$C$5:$C$104,"&lt;&gt;")&lt;&gt;1,COUNTIFS(Vendedores!$A$5:$A$54,C199,Vendedores!$D$5:$D$54,"&lt;&gt;")&lt;&gt;1,NOT(ISNUMBER(H199)),H199&lt;=0,NOT(ISNUMBER(I199)),I199&lt;0,AND(J199&lt;&gt;"",NOT(ISNUMBER(J199))),J199&lt;0,J199&gt;1,COUNTIF(Listas!$A$4:$A$6,T199)&lt;&gt;1,NOT(ISNUMBER(N199)),N199&lt;0,N199&gt;1,NOT(ISNUMBER(P199)),P199&lt;0),"",H199*I199),""))</f>
        <v/>
      </c>
      <c r="L199" s="11" t="str">
        <f t="shared" si="1"/>
        <v/>
      </c>
      <c r="M199" s="11" t="str">
        <f t="shared" si="2"/>
        <v/>
      </c>
      <c r="N199" s="8" t="str">
        <f>IF(A199="","",IFERROR(VLOOKUP(C199,Vendedores!$A$5:$D$54,4,FALSE),""))</f>
        <v/>
      </c>
      <c r="O199" s="11" t="str">
        <f t="shared" si="3"/>
        <v/>
      </c>
      <c r="P199" s="11" t="str">
        <f>IF(A199="","",IFERROR(VLOOKUP(E199,Produtos!$A$5:$D$104,3,FALSE),""))</f>
        <v/>
      </c>
      <c r="Q199" s="11" t="str">
        <f t="shared" si="4"/>
        <v/>
      </c>
      <c r="R199" s="11" t="str">
        <f t="shared" si="5"/>
        <v/>
      </c>
      <c r="S199" s="8" t="str">
        <f t="shared" si="6"/>
        <v/>
      </c>
      <c r="T199" s="5"/>
      <c r="U199" s="10"/>
      <c r="V199" s="5"/>
      <c r="W199" s="8" t="str">
        <f t="shared" si="7"/>
        <v/>
      </c>
    </row>
    <row r="200" ht="15.75" customHeight="1">
      <c r="A200" s="5"/>
      <c r="B200" s="10"/>
      <c r="C200" s="5"/>
      <c r="D200" s="5"/>
      <c r="E200" s="5"/>
      <c r="F200" s="5"/>
      <c r="G200" s="5"/>
      <c r="H200" s="5"/>
      <c r="I200" s="6"/>
      <c r="J200" s="7"/>
      <c r="K200" s="11" t="str">
        <f>IF(A200="","",IFERROR(IF(OR(T200="Cancelado",NOT(ISNUMBER(B200)),B200&lt;=0,COUNTIF($A$5:$A$204,A200)&lt;&gt;1,COUNTIF(Vendedores!$A$5:$A$54,C200)&lt;&gt;1,COUNTIF(Produtos!$A$5:$A$104,E200)&lt;&gt;1,COUNTIFS(Produtos!$A$5:$A$104,E200,Produtos!$C$5:$C$104,"&lt;&gt;")&lt;&gt;1,COUNTIFS(Vendedores!$A$5:$A$54,C200,Vendedores!$D$5:$D$54,"&lt;&gt;")&lt;&gt;1,NOT(ISNUMBER(H200)),H200&lt;=0,NOT(ISNUMBER(I200)),I200&lt;0,AND(J200&lt;&gt;"",NOT(ISNUMBER(J200))),J200&lt;0,J200&gt;1,COUNTIF(Listas!$A$4:$A$6,T200)&lt;&gt;1,NOT(ISNUMBER(N200)),N200&lt;0,N200&gt;1,NOT(ISNUMBER(P200)),P200&lt;0),"",H200*I200),""))</f>
        <v/>
      </c>
      <c r="L200" s="11" t="str">
        <f t="shared" si="1"/>
        <v/>
      </c>
      <c r="M200" s="11" t="str">
        <f t="shared" si="2"/>
        <v/>
      </c>
      <c r="N200" s="8" t="str">
        <f>IF(A200="","",IFERROR(VLOOKUP(C200,Vendedores!$A$5:$D$54,4,FALSE),""))</f>
        <v/>
      </c>
      <c r="O200" s="11" t="str">
        <f t="shared" si="3"/>
        <v/>
      </c>
      <c r="P200" s="11" t="str">
        <f>IF(A200="","",IFERROR(VLOOKUP(E200,Produtos!$A$5:$D$104,3,FALSE),""))</f>
        <v/>
      </c>
      <c r="Q200" s="11" t="str">
        <f t="shared" si="4"/>
        <v/>
      </c>
      <c r="R200" s="11" t="str">
        <f t="shared" si="5"/>
        <v/>
      </c>
      <c r="S200" s="8" t="str">
        <f t="shared" si="6"/>
        <v/>
      </c>
      <c r="T200" s="5"/>
      <c r="U200" s="10"/>
      <c r="V200" s="5"/>
      <c r="W200" s="8" t="str">
        <f t="shared" si="7"/>
        <v/>
      </c>
    </row>
    <row r="201" ht="15.75" customHeight="1">
      <c r="A201" s="5"/>
      <c r="B201" s="10"/>
      <c r="C201" s="5"/>
      <c r="D201" s="5"/>
      <c r="E201" s="5"/>
      <c r="F201" s="5"/>
      <c r="G201" s="5"/>
      <c r="H201" s="5"/>
      <c r="I201" s="6"/>
      <c r="J201" s="7"/>
      <c r="K201" s="11" t="str">
        <f>IF(A201="","",IFERROR(IF(OR(T201="Cancelado",NOT(ISNUMBER(B201)),B201&lt;=0,COUNTIF($A$5:$A$204,A201)&lt;&gt;1,COUNTIF(Vendedores!$A$5:$A$54,C201)&lt;&gt;1,COUNTIF(Produtos!$A$5:$A$104,E201)&lt;&gt;1,COUNTIFS(Produtos!$A$5:$A$104,E201,Produtos!$C$5:$C$104,"&lt;&gt;")&lt;&gt;1,COUNTIFS(Vendedores!$A$5:$A$54,C201,Vendedores!$D$5:$D$54,"&lt;&gt;")&lt;&gt;1,NOT(ISNUMBER(H201)),H201&lt;=0,NOT(ISNUMBER(I201)),I201&lt;0,AND(J201&lt;&gt;"",NOT(ISNUMBER(J201))),J201&lt;0,J201&gt;1,COUNTIF(Listas!$A$4:$A$6,T201)&lt;&gt;1,NOT(ISNUMBER(N201)),N201&lt;0,N201&gt;1,NOT(ISNUMBER(P201)),P201&lt;0),"",H201*I201),""))</f>
        <v/>
      </c>
      <c r="L201" s="11" t="str">
        <f t="shared" si="1"/>
        <v/>
      </c>
      <c r="M201" s="11" t="str">
        <f t="shared" si="2"/>
        <v/>
      </c>
      <c r="N201" s="8" t="str">
        <f>IF(A201="","",IFERROR(VLOOKUP(C201,Vendedores!$A$5:$D$54,4,FALSE),""))</f>
        <v/>
      </c>
      <c r="O201" s="11" t="str">
        <f t="shared" si="3"/>
        <v/>
      </c>
      <c r="P201" s="11" t="str">
        <f>IF(A201="","",IFERROR(VLOOKUP(E201,Produtos!$A$5:$D$104,3,FALSE),""))</f>
        <v/>
      </c>
      <c r="Q201" s="11" t="str">
        <f t="shared" si="4"/>
        <v/>
      </c>
      <c r="R201" s="11" t="str">
        <f t="shared" si="5"/>
        <v/>
      </c>
      <c r="S201" s="8" t="str">
        <f t="shared" si="6"/>
        <v/>
      </c>
      <c r="T201" s="5"/>
      <c r="U201" s="10"/>
      <c r="V201" s="5"/>
      <c r="W201" s="8" t="str">
        <f t="shared" si="7"/>
        <v/>
      </c>
    </row>
    <row r="202" ht="15.75" customHeight="1">
      <c r="A202" s="5"/>
      <c r="B202" s="10"/>
      <c r="C202" s="5"/>
      <c r="D202" s="5"/>
      <c r="E202" s="5"/>
      <c r="F202" s="5"/>
      <c r="G202" s="5"/>
      <c r="H202" s="5"/>
      <c r="I202" s="6"/>
      <c r="J202" s="7"/>
      <c r="K202" s="11" t="str">
        <f>IF(A202="","",IFERROR(IF(OR(T202="Cancelado",NOT(ISNUMBER(B202)),B202&lt;=0,COUNTIF($A$5:$A$204,A202)&lt;&gt;1,COUNTIF(Vendedores!$A$5:$A$54,C202)&lt;&gt;1,COUNTIF(Produtos!$A$5:$A$104,E202)&lt;&gt;1,COUNTIFS(Produtos!$A$5:$A$104,E202,Produtos!$C$5:$C$104,"&lt;&gt;")&lt;&gt;1,COUNTIFS(Vendedores!$A$5:$A$54,C202,Vendedores!$D$5:$D$54,"&lt;&gt;")&lt;&gt;1,NOT(ISNUMBER(H202)),H202&lt;=0,NOT(ISNUMBER(I202)),I202&lt;0,AND(J202&lt;&gt;"",NOT(ISNUMBER(J202))),J202&lt;0,J202&gt;1,COUNTIF(Listas!$A$4:$A$6,T202)&lt;&gt;1,NOT(ISNUMBER(N202)),N202&lt;0,N202&gt;1,NOT(ISNUMBER(P202)),P202&lt;0),"",H202*I202),""))</f>
        <v/>
      </c>
      <c r="L202" s="11" t="str">
        <f t="shared" si="1"/>
        <v/>
      </c>
      <c r="M202" s="11" t="str">
        <f t="shared" si="2"/>
        <v/>
      </c>
      <c r="N202" s="8" t="str">
        <f>IF(A202="","",IFERROR(VLOOKUP(C202,Vendedores!$A$5:$D$54,4,FALSE),""))</f>
        <v/>
      </c>
      <c r="O202" s="11" t="str">
        <f t="shared" si="3"/>
        <v/>
      </c>
      <c r="P202" s="11" t="str">
        <f>IF(A202="","",IFERROR(VLOOKUP(E202,Produtos!$A$5:$D$104,3,FALSE),""))</f>
        <v/>
      </c>
      <c r="Q202" s="11" t="str">
        <f t="shared" si="4"/>
        <v/>
      </c>
      <c r="R202" s="11" t="str">
        <f t="shared" si="5"/>
        <v/>
      </c>
      <c r="S202" s="8" t="str">
        <f t="shared" si="6"/>
        <v/>
      </c>
      <c r="T202" s="5"/>
      <c r="U202" s="10"/>
      <c r="V202" s="5"/>
      <c r="W202" s="8" t="str">
        <f t="shared" si="7"/>
        <v/>
      </c>
    </row>
    <row r="203" ht="15.75" customHeight="1">
      <c r="A203" s="5"/>
      <c r="B203" s="10"/>
      <c r="C203" s="5"/>
      <c r="D203" s="5"/>
      <c r="E203" s="5"/>
      <c r="F203" s="5"/>
      <c r="G203" s="5"/>
      <c r="H203" s="5"/>
      <c r="I203" s="6"/>
      <c r="J203" s="7"/>
      <c r="K203" s="11" t="str">
        <f>IF(A203="","",IFERROR(IF(OR(T203="Cancelado",NOT(ISNUMBER(B203)),B203&lt;=0,COUNTIF($A$5:$A$204,A203)&lt;&gt;1,COUNTIF(Vendedores!$A$5:$A$54,C203)&lt;&gt;1,COUNTIF(Produtos!$A$5:$A$104,E203)&lt;&gt;1,COUNTIFS(Produtos!$A$5:$A$104,E203,Produtos!$C$5:$C$104,"&lt;&gt;")&lt;&gt;1,COUNTIFS(Vendedores!$A$5:$A$54,C203,Vendedores!$D$5:$D$54,"&lt;&gt;")&lt;&gt;1,NOT(ISNUMBER(H203)),H203&lt;=0,NOT(ISNUMBER(I203)),I203&lt;0,AND(J203&lt;&gt;"",NOT(ISNUMBER(J203))),J203&lt;0,J203&gt;1,COUNTIF(Listas!$A$4:$A$6,T203)&lt;&gt;1,NOT(ISNUMBER(N203)),N203&lt;0,N203&gt;1,NOT(ISNUMBER(P203)),P203&lt;0),"",H203*I203),""))</f>
        <v/>
      </c>
      <c r="L203" s="11" t="str">
        <f t="shared" si="1"/>
        <v/>
      </c>
      <c r="M203" s="11" t="str">
        <f t="shared" si="2"/>
        <v/>
      </c>
      <c r="N203" s="8" t="str">
        <f>IF(A203="","",IFERROR(VLOOKUP(C203,Vendedores!$A$5:$D$54,4,FALSE),""))</f>
        <v/>
      </c>
      <c r="O203" s="11" t="str">
        <f t="shared" si="3"/>
        <v/>
      </c>
      <c r="P203" s="11" t="str">
        <f>IF(A203="","",IFERROR(VLOOKUP(E203,Produtos!$A$5:$D$104,3,FALSE),""))</f>
        <v/>
      </c>
      <c r="Q203" s="11" t="str">
        <f t="shared" si="4"/>
        <v/>
      </c>
      <c r="R203" s="11" t="str">
        <f t="shared" si="5"/>
        <v/>
      </c>
      <c r="S203" s="8" t="str">
        <f t="shared" si="6"/>
        <v/>
      </c>
      <c r="T203" s="5"/>
      <c r="U203" s="10"/>
      <c r="V203" s="5"/>
      <c r="W203" s="8" t="str">
        <f t="shared" si="7"/>
        <v/>
      </c>
    </row>
    <row r="204" ht="15.75" customHeight="1">
      <c r="A204" s="5"/>
      <c r="B204" s="10"/>
      <c r="C204" s="5"/>
      <c r="D204" s="5"/>
      <c r="E204" s="5"/>
      <c r="F204" s="5"/>
      <c r="G204" s="5"/>
      <c r="H204" s="5"/>
      <c r="I204" s="6"/>
      <c r="J204" s="7"/>
      <c r="K204" s="11" t="str">
        <f>IF(A204="","",IFERROR(IF(OR(T204="Cancelado",NOT(ISNUMBER(B204)),B204&lt;=0,COUNTIF($A$5:$A$204,A204)&lt;&gt;1,COUNTIF(Vendedores!$A$5:$A$54,C204)&lt;&gt;1,COUNTIF(Produtos!$A$5:$A$104,E204)&lt;&gt;1,COUNTIFS(Produtos!$A$5:$A$104,E204,Produtos!$C$5:$C$104,"&lt;&gt;")&lt;&gt;1,COUNTIFS(Vendedores!$A$5:$A$54,C204,Vendedores!$D$5:$D$54,"&lt;&gt;")&lt;&gt;1,NOT(ISNUMBER(H204)),H204&lt;=0,NOT(ISNUMBER(I204)),I204&lt;0,AND(J204&lt;&gt;"",NOT(ISNUMBER(J204))),J204&lt;0,J204&gt;1,COUNTIF(Listas!$A$4:$A$6,T204)&lt;&gt;1,NOT(ISNUMBER(N204)),N204&lt;0,N204&gt;1,NOT(ISNUMBER(P204)),P204&lt;0),"",H204*I204),""))</f>
        <v/>
      </c>
      <c r="L204" s="11" t="str">
        <f t="shared" si="1"/>
        <v/>
      </c>
      <c r="M204" s="11" t="str">
        <f t="shared" si="2"/>
        <v/>
      </c>
      <c r="N204" s="8" t="str">
        <f>IF(A204="","",IFERROR(VLOOKUP(C204,Vendedores!$A$5:$D$54,4,FALSE),""))</f>
        <v/>
      </c>
      <c r="O204" s="11" t="str">
        <f t="shared" si="3"/>
        <v/>
      </c>
      <c r="P204" s="11" t="str">
        <f>IF(A204="","",IFERROR(VLOOKUP(E204,Produtos!$A$5:$D$104,3,FALSE),""))</f>
        <v/>
      </c>
      <c r="Q204" s="11" t="str">
        <f t="shared" si="4"/>
        <v/>
      </c>
      <c r="R204" s="11" t="str">
        <f t="shared" si="5"/>
        <v/>
      </c>
      <c r="S204" s="8" t="str">
        <f t="shared" si="6"/>
        <v/>
      </c>
      <c r="T204" s="5"/>
      <c r="U204" s="10"/>
      <c r="V204" s="5"/>
      <c r="W204" s="8" t="str">
        <f t="shared" si="7"/>
        <v/>
      </c>
    </row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V1"/>
    <mergeCell ref="A2:V2"/>
  </mergeCells>
  <conditionalFormatting sqref="T5:T204">
    <cfRule type="containsText" dxfId="5" priority="1" operator="containsText" text="Recebido">
      <formula>NOT(ISERROR(SEARCH(("Recebido"),(T5))))</formula>
    </cfRule>
  </conditionalFormatting>
  <conditionalFormatting sqref="T5:T204">
    <cfRule type="containsText" dxfId="6" priority="2" operator="containsText" text="Pendente">
      <formula>NOT(ISERROR(SEARCH(("Pendente"),(T5))))</formula>
    </cfRule>
  </conditionalFormatting>
  <conditionalFormatting sqref="T5:T204">
    <cfRule type="containsText" dxfId="7" priority="3" operator="containsText" text="Atrasado">
      <formula>NOT(ISERROR(SEARCH(("Atrasado"),(T5))))</formula>
    </cfRule>
  </conditionalFormatting>
  <dataValidations>
    <dataValidation type="list" allowBlank="1" showErrorMessage="1" sqref="E5:E204">
      <formula1>Produtos!$A$5:$A$104</formula1>
    </dataValidation>
    <dataValidation type="list" allowBlank="1" sqref="T5:T204">
      <formula1>"Recebido,Pendente,Atrasado,Cancelado"</formula1>
    </dataValidation>
    <dataValidation type="list" allowBlank="1" showErrorMessage="1" sqref="C5:C204">
      <formula1>Vendedores!$A$5:$A$54</formula1>
    </dataValidation>
    <dataValidation type="list" allowBlank="1" sqref="G5:G204">
      <formula1>"Indicação,WhatsApp,Prospecção,Site,Telefone,Marketplace"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18.0"/>
    <col customWidth="1" min="2" max="2" width="16.0"/>
    <col customWidth="1" min="3" max="3" width="15.0"/>
    <col customWidth="1" min="4" max="5" width="16.0"/>
    <col customWidth="1" min="6" max="6" width="13.0"/>
    <col customWidth="1" min="7" max="7" width="16.0"/>
    <col customWidth="1" min="8" max="8" width="15.0"/>
    <col customWidth="1" min="9" max="9" width="11.0"/>
    <col customWidth="1" min="10" max="10" width="19.0"/>
    <col customWidth="1" min="11" max="11" width="28.0"/>
    <col customWidth="1" min="12" max="26" width="8.63"/>
  </cols>
  <sheetData>
    <row r="1" ht="33.75" customHeight="1">
      <c r="A1" s="1" t="s">
        <v>0</v>
      </c>
    </row>
    <row r="2">
      <c r="A2" s="2" t="s">
        <v>4</v>
      </c>
    </row>
    <row r="4" ht="33.75" customHeight="1">
      <c r="A4" s="4" t="s">
        <v>7</v>
      </c>
      <c r="B4" s="4" t="s">
        <v>10</v>
      </c>
      <c r="C4" s="4" t="s">
        <v>13</v>
      </c>
      <c r="D4" s="4" t="s">
        <v>16</v>
      </c>
      <c r="E4" s="4" t="s">
        <v>19</v>
      </c>
      <c r="F4" s="4" t="s">
        <v>23</v>
      </c>
      <c r="G4" s="4" t="s">
        <v>27</v>
      </c>
      <c r="H4" s="4" t="s">
        <v>29</v>
      </c>
      <c r="I4" s="4" t="s">
        <v>31</v>
      </c>
      <c r="J4" s="4" t="s">
        <v>33</v>
      </c>
      <c r="K4" s="4" t="s">
        <v>20</v>
      </c>
    </row>
    <row r="5">
      <c r="A5" s="5" t="s">
        <v>36</v>
      </c>
      <c r="B5" s="5" t="s">
        <v>38</v>
      </c>
      <c r="C5" s="6">
        <v>28000.0</v>
      </c>
      <c r="D5" s="7">
        <v>0.035</v>
      </c>
      <c r="E5" s="11">
        <f>IF(A5="","",SUMIFS(Vendas!$M$5:$M$204,Vendas!$C$5:$C$204,A5,Vendas!$B$5:$B$204,"&gt;="&amp;Dashboard!$B$3,Vendas!$B$5:$B$204,"&lt;="&amp;Dashboard!$D$3))</f>
        <v>17816</v>
      </c>
      <c r="F5" s="8">
        <f t="shared" ref="F5:F54" si="1">IF(A5="","",IF(C5=0,0,E5/C5))</f>
        <v>0.6362857143</v>
      </c>
      <c r="G5" s="11">
        <f>IF(A5="","",SUMIFS(Vendas!$O$5:$O$204,Vendas!$C$5:$C$204,A5,Vendas!$B$5:$B$204,"&gt;="&amp;Dashboard!$B$3,Vendas!$B$5:$B$204,"&lt;="&amp;Dashboard!$D$3))</f>
        <v>623.56</v>
      </c>
      <c r="H5" s="11">
        <f t="shared" ref="H5:H54" si="2">IF(A5="","",IF(I5=0,0,E5/I5))</f>
        <v>5938.666667</v>
      </c>
      <c r="I5" s="13">
        <f>IF(A5="","",COUNTIFS(Vendas!$C$5:$C$204,A5,Vendas!$K$5:$K$204,"&lt;&gt;",Vendas!$B$5:$B$204,"&gt;="&amp;Dashboard!$B$3,Vendas!$B$5:$B$204,"&lt;="&amp;Dashboard!$D$3))</f>
        <v>3</v>
      </c>
      <c r="J5" s="13" t="str">
        <f t="shared" ref="J5:J54" si="3">IF(A5="","",IF(F5&gt;=1,"META ATINGIDA",IF(F5&gt;=0.8,"PRÓXIMO DA META","ABAIXO DA META")))</f>
        <v>ABAIXO DA META</v>
      </c>
      <c r="K5" s="5" t="s">
        <v>61</v>
      </c>
    </row>
    <row r="6">
      <c r="A6" s="5" t="s">
        <v>62</v>
      </c>
      <c r="B6" s="5" t="s">
        <v>38</v>
      </c>
      <c r="C6" s="6">
        <v>24000.0</v>
      </c>
      <c r="D6" s="7">
        <v>0.03</v>
      </c>
      <c r="E6" s="11">
        <f>IF(A6="","",SUMIFS(Vendas!$M$5:$M$204,Vendas!$C$5:$C$204,A6,Vendas!$B$5:$B$204,"&gt;="&amp;Dashboard!$B$3,Vendas!$B$5:$B$204,"&lt;="&amp;Dashboard!$D$3))</f>
        <v>11426</v>
      </c>
      <c r="F6" s="8">
        <f t="shared" si="1"/>
        <v>0.4760833333</v>
      </c>
      <c r="G6" s="11">
        <f>IF(A6="","",SUMIFS(Vendas!$O$5:$O$204,Vendas!$C$5:$C$204,A6,Vendas!$B$5:$B$204,"&gt;="&amp;Dashboard!$B$3,Vendas!$B$5:$B$204,"&lt;="&amp;Dashboard!$D$3))</f>
        <v>342.78</v>
      </c>
      <c r="H6" s="11">
        <f t="shared" si="2"/>
        <v>5713</v>
      </c>
      <c r="I6" s="13">
        <f>IF(A6="","",COUNTIFS(Vendas!$C$5:$C$204,A6,Vendas!$K$5:$K$204,"&lt;&gt;",Vendas!$B$5:$B$204,"&gt;="&amp;Dashboard!$B$3,Vendas!$B$5:$B$204,"&lt;="&amp;Dashboard!$D$3))</f>
        <v>2</v>
      </c>
      <c r="J6" s="13" t="str">
        <f t="shared" si="3"/>
        <v>ABAIXO DA META</v>
      </c>
      <c r="K6" s="5" t="s">
        <v>72</v>
      </c>
    </row>
    <row r="7">
      <c r="A7" s="5" t="s">
        <v>73</v>
      </c>
      <c r="B7" s="5" t="s">
        <v>74</v>
      </c>
      <c r="C7" s="6">
        <v>22000.0</v>
      </c>
      <c r="D7" s="7">
        <v>0.04</v>
      </c>
      <c r="E7" s="11">
        <f>IF(A7="","",SUMIFS(Vendas!$M$5:$M$204,Vendas!$C$5:$C$204,A7,Vendas!$B$5:$B$204,"&gt;="&amp;Dashboard!$B$3,Vendas!$B$5:$B$204,"&lt;="&amp;Dashboard!$D$3))</f>
        <v>16151</v>
      </c>
      <c r="F7" s="8">
        <f t="shared" si="1"/>
        <v>0.7341363636</v>
      </c>
      <c r="G7" s="11">
        <f>IF(A7="","",SUMIFS(Vendas!$O$5:$O$204,Vendas!$C$5:$C$204,A7,Vendas!$B$5:$B$204,"&gt;="&amp;Dashboard!$B$3,Vendas!$B$5:$B$204,"&lt;="&amp;Dashboard!$D$3))</f>
        <v>646.04</v>
      </c>
      <c r="H7" s="11">
        <f t="shared" si="2"/>
        <v>5383.666667</v>
      </c>
      <c r="I7" s="13">
        <f>IF(A7="","",COUNTIFS(Vendas!$C$5:$C$204,A7,Vendas!$K$5:$K$204,"&lt;&gt;",Vendas!$B$5:$B$204,"&gt;="&amp;Dashboard!$B$3,Vendas!$B$5:$B$204,"&lt;="&amp;Dashboard!$D$3))</f>
        <v>3</v>
      </c>
      <c r="J7" s="13" t="str">
        <f t="shared" si="3"/>
        <v>ABAIXO DA META</v>
      </c>
      <c r="K7" s="5" t="s">
        <v>80</v>
      </c>
    </row>
    <row r="8">
      <c r="A8" s="5" t="s">
        <v>81</v>
      </c>
      <c r="B8" s="5" t="s">
        <v>74</v>
      </c>
      <c r="C8" s="6">
        <v>18000.0</v>
      </c>
      <c r="D8" s="7">
        <v>0.03</v>
      </c>
      <c r="E8" s="11">
        <f>IF(A8="","",SUMIFS(Vendas!$M$5:$M$204,Vendas!$C$5:$C$204,A8,Vendas!$B$5:$B$204,"&gt;="&amp;Dashboard!$B$3,Vendas!$B$5:$B$204,"&lt;="&amp;Dashboard!$D$3))</f>
        <v>8403</v>
      </c>
      <c r="F8" s="8">
        <f t="shared" si="1"/>
        <v>0.4668333333</v>
      </c>
      <c r="G8" s="11">
        <f>IF(A8="","",SUMIFS(Vendas!$O$5:$O$204,Vendas!$C$5:$C$204,A8,Vendas!$B$5:$B$204,"&gt;="&amp;Dashboard!$B$3,Vendas!$B$5:$B$204,"&lt;="&amp;Dashboard!$D$3))</f>
        <v>252.09</v>
      </c>
      <c r="H8" s="11">
        <f t="shared" si="2"/>
        <v>4201.5</v>
      </c>
      <c r="I8" s="13">
        <f>IF(A8="","",COUNTIFS(Vendas!$C$5:$C$204,A8,Vendas!$K$5:$K$204,"&lt;&gt;",Vendas!$B$5:$B$204,"&gt;="&amp;Dashboard!$B$3,Vendas!$B$5:$B$204,"&lt;="&amp;Dashboard!$D$3))</f>
        <v>2</v>
      </c>
      <c r="J8" s="13" t="str">
        <f t="shared" si="3"/>
        <v>ABAIXO DA META</v>
      </c>
      <c r="K8" s="5" t="s">
        <v>88</v>
      </c>
    </row>
    <row r="9">
      <c r="A9" s="5"/>
      <c r="B9" s="5"/>
      <c r="C9" s="6"/>
      <c r="D9" s="7"/>
      <c r="E9" s="11" t="str">
        <f>IF(A9="","",SUMIFS(Vendas!$M$5:$M$204,Vendas!$C$5:$C$204,A9,Vendas!$B$5:$B$204,"&gt;="&amp;Dashboard!$B$3,Vendas!$B$5:$B$204,"&lt;="&amp;Dashboard!$D$3))</f>
        <v/>
      </c>
      <c r="F9" s="8" t="str">
        <f t="shared" si="1"/>
        <v/>
      </c>
      <c r="G9" s="11" t="str">
        <f>IF(A9="","",SUMIFS(Vendas!$O$5:$O$204,Vendas!$C$5:$C$204,A9,Vendas!$B$5:$B$204,"&gt;="&amp;Dashboard!$B$3,Vendas!$B$5:$B$204,"&lt;="&amp;Dashboard!$D$3))</f>
        <v/>
      </c>
      <c r="H9" s="11" t="str">
        <f t="shared" si="2"/>
        <v/>
      </c>
      <c r="I9" s="13" t="str">
        <f>IF(A9="","",COUNTIFS(Vendas!$C$5:$C$204,A9,Vendas!$K$5:$K$204,"&lt;&gt;",Vendas!$B$5:$B$204,"&gt;="&amp;Dashboard!$B$3,Vendas!$B$5:$B$204,"&lt;="&amp;Dashboard!$D$3))</f>
        <v/>
      </c>
      <c r="J9" s="13" t="str">
        <f t="shared" si="3"/>
        <v/>
      </c>
      <c r="K9" s="5"/>
    </row>
    <row r="10">
      <c r="A10" s="5"/>
      <c r="B10" s="5"/>
      <c r="C10" s="6"/>
      <c r="D10" s="7"/>
      <c r="E10" s="11" t="str">
        <f>IF(A10="","",SUMIFS(Vendas!$M$5:$M$204,Vendas!$C$5:$C$204,A10,Vendas!$B$5:$B$204,"&gt;="&amp;Dashboard!$B$3,Vendas!$B$5:$B$204,"&lt;="&amp;Dashboard!$D$3))</f>
        <v/>
      </c>
      <c r="F10" s="8" t="str">
        <f t="shared" si="1"/>
        <v/>
      </c>
      <c r="G10" s="11" t="str">
        <f>IF(A10="","",SUMIFS(Vendas!$O$5:$O$204,Vendas!$C$5:$C$204,A10,Vendas!$B$5:$B$204,"&gt;="&amp;Dashboard!$B$3,Vendas!$B$5:$B$204,"&lt;="&amp;Dashboard!$D$3))</f>
        <v/>
      </c>
      <c r="H10" s="11" t="str">
        <f t="shared" si="2"/>
        <v/>
      </c>
      <c r="I10" s="13" t="str">
        <f>IF(A10="","",COUNTIFS(Vendas!$C$5:$C$204,A10,Vendas!$K$5:$K$204,"&lt;&gt;",Vendas!$B$5:$B$204,"&gt;="&amp;Dashboard!$B$3,Vendas!$B$5:$B$204,"&lt;="&amp;Dashboard!$D$3))</f>
        <v/>
      </c>
      <c r="J10" s="13" t="str">
        <f t="shared" si="3"/>
        <v/>
      </c>
      <c r="K10" s="5"/>
    </row>
    <row r="11">
      <c r="A11" s="5"/>
      <c r="B11" s="5"/>
      <c r="C11" s="6"/>
      <c r="D11" s="7"/>
      <c r="E11" s="11" t="str">
        <f>IF(A11="","",SUMIFS(Vendas!$M$5:$M$204,Vendas!$C$5:$C$204,A11,Vendas!$B$5:$B$204,"&gt;="&amp;Dashboard!$B$3,Vendas!$B$5:$B$204,"&lt;="&amp;Dashboard!$D$3))</f>
        <v/>
      </c>
      <c r="F11" s="8" t="str">
        <f t="shared" si="1"/>
        <v/>
      </c>
      <c r="G11" s="11" t="str">
        <f>IF(A11="","",SUMIFS(Vendas!$O$5:$O$204,Vendas!$C$5:$C$204,A11,Vendas!$B$5:$B$204,"&gt;="&amp;Dashboard!$B$3,Vendas!$B$5:$B$204,"&lt;="&amp;Dashboard!$D$3))</f>
        <v/>
      </c>
      <c r="H11" s="11" t="str">
        <f t="shared" si="2"/>
        <v/>
      </c>
      <c r="I11" s="13" t="str">
        <f>IF(A11="","",COUNTIFS(Vendas!$C$5:$C$204,A11,Vendas!$K$5:$K$204,"&lt;&gt;",Vendas!$B$5:$B$204,"&gt;="&amp;Dashboard!$B$3,Vendas!$B$5:$B$204,"&lt;="&amp;Dashboard!$D$3))</f>
        <v/>
      </c>
      <c r="J11" s="13" t="str">
        <f t="shared" si="3"/>
        <v/>
      </c>
      <c r="K11" s="5"/>
    </row>
    <row r="12">
      <c r="A12" s="5"/>
      <c r="B12" s="5"/>
      <c r="C12" s="6"/>
      <c r="D12" s="7"/>
      <c r="E12" s="11" t="str">
        <f>IF(A12="","",SUMIFS(Vendas!$M$5:$M$204,Vendas!$C$5:$C$204,A12,Vendas!$B$5:$B$204,"&gt;="&amp;Dashboard!$B$3,Vendas!$B$5:$B$204,"&lt;="&amp;Dashboard!$D$3))</f>
        <v/>
      </c>
      <c r="F12" s="8" t="str">
        <f t="shared" si="1"/>
        <v/>
      </c>
      <c r="G12" s="11" t="str">
        <f>IF(A12="","",SUMIFS(Vendas!$O$5:$O$204,Vendas!$C$5:$C$204,A12,Vendas!$B$5:$B$204,"&gt;="&amp;Dashboard!$B$3,Vendas!$B$5:$B$204,"&lt;="&amp;Dashboard!$D$3))</f>
        <v/>
      </c>
      <c r="H12" s="11" t="str">
        <f t="shared" si="2"/>
        <v/>
      </c>
      <c r="I12" s="13" t="str">
        <f>IF(A12="","",COUNTIFS(Vendas!$C$5:$C$204,A12,Vendas!$K$5:$K$204,"&lt;&gt;",Vendas!$B$5:$B$204,"&gt;="&amp;Dashboard!$B$3,Vendas!$B$5:$B$204,"&lt;="&amp;Dashboard!$D$3))</f>
        <v/>
      </c>
      <c r="J12" s="13" t="str">
        <f t="shared" si="3"/>
        <v/>
      </c>
      <c r="K12" s="5"/>
    </row>
    <row r="13">
      <c r="A13" s="5"/>
      <c r="B13" s="5"/>
      <c r="C13" s="6"/>
      <c r="D13" s="7"/>
      <c r="E13" s="11" t="str">
        <f>IF(A13="","",SUMIFS(Vendas!$M$5:$M$204,Vendas!$C$5:$C$204,A13,Vendas!$B$5:$B$204,"&gt;="&amp;Dashboard!$B$3,Vendas!$B$5:$B$204,"&lt;="&amp;Dashboard!$D$3))</f>
        <v/>
      </c>
      <c r="F13" s="8" t="str">
        <f t="shared" si="1"/>
        <v/>
      </c>
      <c r="G13" s="11" t="str">
        <f>IF(A13="","",SUMIFS(Vendas!$O$5:$O$204,Vendas!$C$5:$C$204,A13,Vendas!$B$5:$B$204,"&gt;="&amp;Dashboard!$B$3,Vendas!$B$5:$B$204,"&lt;="&amp;Dashboard!$D$3))</f>
        <v/>
      </c>
      <c r="H13" s="11" t="str">
        <f t="shared" si="2"/>
        <v/>
      </c>
      <c r="I13" s="13" t="str">
        <f>IF(A13="","",COUNTIFS(Vendas!$C$5:$C$204,A13,Vendas!$K$5:$K$204,"&lt;&gt;",Vendas!$B$5:$B$204,"&gt;="&amp;Dashboard!$B$3,Vendas!$B$5:$B$204,"&lt;="&amp;Dashboard!$D$3))</f>
        <v/>
      </c>
      <c r="J13" s="13" t="str">
        <f t="shared" si="3"/>
        <v/>
      </c>
      <c r="K13" s="5"/>
    </row>
    <row r="14">
      <c r="A14" s="5"/>
      <c r="B14" s="5"/>
      <c r="C14" s="6"/>
      <c r="D14" s="7"/>
      <c r="E14" s="11" t="str">
        <f>IF(A14="","",SUMIFS(Vendas!$M$5:$M$204,Vendas!$C$5:$C$204,A14,Vendas!$B$5:$B$204,"&gt;="&amp;Dashboard!$B$3,Vendas!$B$5:$B$204,"&lt;="&amp;Dashboard!$D$3))</f>
        <v/>
      </c>
      <c r="F14" s="8" t="str">
        <f t="shared" si="1"/>
        <v/>
      </c>
      <c r="G14" s="11" t="str">
        <f>IF(A14="","",SUMIFS(Vendas!$O$5:$O$204,Vendas!$C$5:$C$204,A14,Vendas!$B$5:$B$204,"&gt;="&amp;Dashboard!$B$3,Vendas!$B$5:$B$204,"&lt;="&amp;Dashboard!$D$3))</f>
        <v/>
      </c>
      <c r="H14" s="11" t="str">
        <f t="shared" si="2"/>
        <v/>
      </c>
      <c r="I14" s="13" t="str">
        <f>IF(A14="","",COUNTIFS(Vendas!$C$5:$C$204,A14,Vendas!$K$5:$K$204,"&lt;&gt;",Vendas!$B$5:$B$204,"&gt;="&amp;Dashboard!$B$3,Vendas!$B$5:$B$204,"&lt;="&amp;Dashboard!$D$3))</f>
        <v/>
      </c>
      <c r="J14" s="13" t="str">
        <f t="shared" si="3"/>
        <v/>
      </c>
      <c r="K14" s="5"/>
    </row>
    <row r="15">
      <c r="A15" s="5"/>
      <c r="B15" s="5"/>
      <c r="C15" s="6"/>
      <c r="D15" s="7"/>
      <c r="E15" s="11" t="str">
        <f>IF(A15="","",SUMIFS(Vendas!$M$5:$M$204,Vendas!$C$5:$C$204,A15,Vendas!$B$5:$B$204,"&gt;="&amp;Dashboard!$B$3,Vendas!$B$5:$B$204,"&lt;="&amp;Dashboard!$D$3))</f>
        <v/>
      </c>
      <c r="F15" s="8" t="str">
        <f t="shared" si="1"/>
        <v/>
      </c>
      <c r="G15" s="11" t="str">
        <f>IF(A15="","",SUMIFS(Vendas!$O$5:$O$204,Vendas!$C$5:$C$204,A15,Vendas!$B$5:$B$204,"&gt;="&amp;Dashboard!$B$3,Vendas!$B$5:$B$204,"&lt;="&amp;Dashboard!$D$3))</f>
        <v/>
      </c>
      <c r="H15" s="11" t="str">
        <f t="shared" si="2"/>
        <v/>
      </c>
      <c r="I15" s="13" t="str">
        <f>IF(A15="","",COUNTIFS(Vendas!$C$5:$C$204,A15,Vendas!$K$5:$K$204,"&lt;&gt;",Vendas!$B$5:$B$204,"&gt;="&amp;Dashboard!$B$3,Vendas!$B$5:$B$204,"&lt;="&amp;Dashboard!$D$3))</f>
        <v/>
      </c>
      <c r="J15" s="13" t="str">
        <f t="shared" si="3"/>
        <v/>
      </c>
      <c r="K15" s="5"/>
    </row>
    <row r="16">
      <c r="A16" s="5"/>
      <c r="B16" s="5"/>
      <c r="C16" s="6"/>
      <c r="D16" s="7"/>
      <c r="E16" s="11" t="str">
        <f>IF(A16="","",SUMIFS(Vendas!$M$5:$M$204,Vendas!$C$5:$C$204,A16,Vendas!$B$5:$B$204,"&gt;="&amp;Dashboard!$B$3,Vendas!$B$5:$B$204,"&lt;="&amp;Dashboard!$D$3))</f>
        <v/>
      </c>
      <c r="F16" s="8" t="str">
        <f t="shared" si="1"/>
        <v/>
      </c>
      <c r="G16" s="11" t="str">
        <f>IF(A16="","",SUMIFS(Vendas!$O$5:$O$204,Vendas!$C$5:$C$204,A16,Vendas!$B$5:$B$204,"&gt;="&amp;Dashboard!$B$3,Vendas!$B$5:$B$204,"&lt;="&amp;Dashboard!$D$3))</f>
        <v/>
      </c>
      <c r="H16" s="11" t="str">
        <f t="shared" si="2"/>
        <v/>
      </c>
      <c r="I16" s="13" t="str">
        <f>IF(A16="","",COUNTIFS(Vendas!$C$5:$C$204,A16,Vendas!$K$5:$K$204,"&lt;&gt;",Vendas!$B$5:$B$204,"&gt;="&amp;Dashboard!$B$3,Vendas!$B$5:$B$204,"&lt;="&amp;Dashboard!$D$3))</f>
        <v/>
      </c>
      <c r="J16" s="13" t="str">
        <f t="shared" si="3"/>
        <v/>
      </c>
      <c r="K16" s="5"/>
    </row>
    <row r="17">
      <c r="A17" s="5"/>
      <c r="B17" s="5"/>
      <c r="C17" s="6"/>
      <c r="D17" s="7"/>
      <c r="E17" s="11" t="str">
        <f>IF(A17="","",SUMIFS(Vendas!$M$5:$M$204,Vendas!$C$5:$C$204,A17,Vendas!$B$5:$B$204,"&gt;="&amp;Dashboard!$B$3,Vendas!$B$5:$B$204,"&lt;="&amp;Dashboard!$D$3))</f>
        <v/>
      </c>
      <c r="F17" s="8" t="str">
        <f t="shared" si="1"/>
        <v/>
      </c>
      <c r="G17" s="11" t="str">
        <f>IF(A17="","",SUMIFS(Vendas!$O$5:$O$204,Vendas!$C$5:$C$204,A17,Vendas!$B$5:$B$204,"&gt;="&amp;Dashboard!$B$3,Vendas!$B$5:$B$204,"&lt;="&amp;Dashboard!$D$3))</f>
        <v/>
      </c>
      <c r="H17" s="11" t="str">
        <f t="shared" si="2"/>
        <v/>
      </c>
      <c r="I17" s="13" t="str">
        <f>IF(A17="","",COUNTIFS(Vendas!$C$5:$C$204,A17,Vendas!$K$5:$K$204,"&lt;&gt;",Vendas!$B$5:$B$204,"&gt;="&amp;Dashboard!$B$3,Vendas!$B$5:$B$204,"&lt;="&amp;Dashboard!$D$3))</f>
        <v/>
      </c>
      <c r="J17" s="13" t="str">
        <f t="shared" si="3"/>
        <v/>
      </c>
      <c r="K17" s="5"/>
    </row>
    <row r="18">
      <c r="A18" s="5"/>
      <c r="B18" s="5"/>
      <c r="C18" s="6"/>
      <c r="D18" s="7"/>
      <c r="E18" s="11" t="str">
        <f>IF(A18="","",SUMIFS(Vendas!$M$5:$M$204,Vendas!$C$5:$C$204,A18,Vendas!$B$5:$B$204,"&gt;="&amp;Dashboard!$B$3,Vendas!$B$5:$B$204,"&lt;="&amp;Dashboard!$D$3))</f>
        <v/>
      </c>
      <c r="F18" s="8" t="str">
        <f t="shared" si="1"/>
        <v/>
      </c>
      <c r="G18" s="11" t="str">
        <f>IF(A18="","",SUMIFS(Vendas!$O$5:$O$204,Vendas!$C$5:$C$204,A18,Vendas!$B$5:$B$204,"&gt;="&amp;Dashboard!$B$3,Vendas!$B$5:$B$204,"&lt;="&amp;Dashboard!$D$3))</f>
        <v/>
      </c>
      <c r="H18" s="11" t="str">
        <f t="shared" si="2"/>
        <v/>
      </c>
      <c r="I18" s="13" t="str">
        <f>IF(A18="","",COUNTIFS(Vendas!$C$5:$C$204,A18,Vendas!$K$5:$K$204,"&lt;&gt;",Vendas!$B$5:$B$204,"&gt;="&amp;Dashboard!$B$3,Vendas!$B$5:$B$204,"&lt;="&amp;Dashboard!$D$3))</f>
        <v/>
      </c>
      <c r="J18" s="13" t="str">
        <f t="shared" si="3"/>
        <v/>
      </c>
      <c r="K18" s="5"/>
    </row>
    <row r="19">
      <c r="A19" s="5"/>
      <c r="B19" s="5"/>
      <c r="C19" s="6"/>
      <c r="D19" s="7"/>
      <c r="E19" s="11" t="str">
        <f>IF(A19="","",SUMIFS(Vendas!$M$5:$M$204,Vendas!$C$5:$C$204,A19,Vendas!$B$5:$B$204,"&gt;="&amp;Dashboard!$B$3,Vendas!$B$5:$B$204,"&lt;="&amp;Dashboard!$D$3))</f>
        <v/>
      </c>
      <c r="F19" s="8" t="str">
        <f t="shared" si="1"/>
        <v/>
      </c>
      <c r="G19" s="11" t="str">
        <f>IF(A19="","",SUMIFS(Vendas!$O$5:$O$204,Vendas!$C$5:$C$204,A19,Vendas!$B$5:$B$204,"&gt;="&amp;Dashboard!$B$3,Vendas!$B$5:$B$204,"&lt;="&amp;Dashboard!$D$3))</f>
        <v/>
      </c>
      <c r="H19" s="11" t="str">
        <f t="shared" si="2"/>
        <v/>
      </c>
      <c r="I19" s="13" t="str">
        <f>IF(A19="","",COUNTIFS(Vendas!$C$5:$C$204,A19,Vendas!$K$5:$K$204,"&lt;&gt;",Vendas!$B$5:$B$204,"&gt;="&amp;Dashboard!$B$3,Vendas!$B$5:$B$204,"&lt;="&amp;Dashboard!$D$3))</f>
        <v/>
      </c>
      <c r="J19" s="13" t="str">
        <f t="shared" si="3"/>
        <v/>
      </c>
      <c r="K19" s="5"/>
    </row>
    <row r="20">
      <c r="A20" s="5"/>
      <c r="B20" s="5"/>
      <c r="C20" s="6"/>
      <c r="D20" s="7"/>
      <c r="E20" s="11" t="str">
        <f>IF(A20="","",SUMIFS(Vendas!$M$5:$M$204,Vendas!$C$5:$C$204,A20,Vendas!$B$5:$B$204,"&gt;="&amp;Dashboard!$B$3,Vendas!$B$5:$B$204,"&lt;="&amp;Dashboard!$D$3))</f>
        <v/>
      </c>
      <c r="F20" s="8" t="str">
        <f t="shared" si="1"/>
        <v/>
      </c>
      <c r="G20" s="11" t="str">
        <f>IF(A20="","",SUMIFS(Vendas!$O$5:$O$204,Vendas!$C$5:$C$204,A20,Vendas!$B$5:$B$204,"&gt;="&amp;Dashboard!$B$3,Vendas!$B$5:$B$204,"&lt;="&amp;Dashboard!$D$3))</f>
        <v/>
      </c>
      <c r="H20" s="11" t="str">
        <f t="shared" si="2"/>
        <v/>
      </c>
      <c r="I20" s="13" t="str">
        <f>IF(A20="","",COUNTIFS(Vendas!$C$5:$C$204,A20,Vendas!$K$5:$K$204,"&lt;&gt;",Vendas!$B$5:$B$204,"&gt;="&amp;Dashboard!$B$3,Vendas!$B$5:$B$204,"&lt;="&amp;Dashboard!$D$3))</f>
        <v/>
      </c>
      <c r="J20" s="13" t="str">
        <f t="shared" si="3"/>
        <v/>
      </c>
      <c r="K20" s="5"/>
    </row>
    <row r="21" ht="15.75" customHeight="1">
      <c r="A21" s="5"/>
      <c r="B21" s="5"/>
      <c r="C21" s="6"/>
      <c r="D21" s="7"/>
      <c r="E21" s="11" t="str">
        <f>IF(A21="","",SUMIFS(Vendas!$M$5:$M$204,Vendas!$C$5:$C$204,A21,Vendas!$B$5:$B$204,"&gt;="&amp;Dashboard!$B$3,Vendas!$B$5:$B$204,"&lt;="&amp;Dashboard!$D$3))</f>
        <v/>
      </c>
      <c r="F21" s="8" t="str">
        <f t="shared" si="1"/>
        <v/>
      </c>
      <c r="G21" s="11" t="str">
        <f>IF(A21="","",SUMIFS(Vendas!$O$5:$O$204,Vendas!$C$5:$C$204,A21,Vendas!$B$5:$B$204,"&gt;="&amp;Dashboard!$B$3,Vendas!$B$5:$B$204,"&lt;="&amp;Dashboard!$D$3))</f>
        <v/>
      </c>
      <c r="H21" s="11" t="str">
        <f t="shared" si="2"/>
        <v/>
      </c>
      <c r="I21" s="13" t="str">
        <f>IF(A21="","",COUNTIFS(Vendas!$C$5:$C$204,A21,Vendas!$K$5:$K$204,"&lt;&gt;",Vendas!$B$5:$B$204,"&gt;="&amp;Dashboard!$B$3,Vendas!$B$5:$B$204,"&lt;="&amp;Dashboard!$D$3))</f>
        <v/>
      </c>
      <c r="J21" s="13" t="str">
        <f t="shared" si="3"/>
        <v/>
      </c>
      <c r="K21" s="5"/>
    </row>
    <row r="22" ht="15.75" customHeight="1">
      <c r="A22" s="5"/>
      <c r="B22" s="5"/>
      <c r="C22" s="6"/>
      <c r="D22" s="7"/>
      <c r="E22" s="11" t="str">
        <f>IF(A22="","",SUMIFS(Vendas!$M$5:$M$204,Vendas!$C$5:$C$204,A22,Vendas!$B$5:$B$204,"&gt;="&amp;Dashboard!$B$3,Vendas!$B$5:$B$204,"&lt;="&amp;Dashboard!$D$3))</f>
        <v/>
      </c>
      <c r="F22" s="8" t="str">
        <f t="shared" si="1"/>
        <v/>
      </c>
      <c r="G22" s="11" t="str">
        <f>IF(A22="","",SUMIFS(Vendas!$O$5:$O$204,Vendas!$C$5:$C$204,A22,Vendas!$B$5:$B$204,"&gt;="&amp;Dashboard!$B$3,Vendas!$B$5:$B$204,"&lt;="&amp;Dashboard!$D$3))</f>
        <v/>
      </c>
      <c r="H22" s="11" t="str">
        <f t="shared" si="2"/>
        <v/>
      </c>
      <c r="I22" s="13" t="str">
        <f>IF(A22="","",COUNTIFS(Vendas!$C$5:$C$204,A22,Vendas!$K$5:$K$204,"&lt;&gt;",Vendas!$B$5:$B$204,"&gt;="&amp;Dashboard!$B$3,Vendas!$B$5:$B$204,"&lt;="&amp;Dashboard!$D$3))</f>
        <v/>
      </c>
      <c r="J22" s="13" t="str">
        <f t="shared" si="3"/>
        <v/>
      </c>
      <c r="K22" s="5"/>
    </row>
    <row r="23" ht="15.75" customHeight="1">
      <c r="A23" s="5"/>
      <c r="B23" s="5"/>
      <c r="C23" s="6"/>
      <c r="D23" s="7"/>
      <c r="E23" s="11" t="str">
        <f>IF(A23="","",SUMIFS(Vendas!$M$5:$M$204,Vendas!$C$5:$C$204,A23,Vendas!$B$5:$B$204,"&gt;="&amp;Dashboard!$B$3,Vendas!$B$5:$B$204,"&lt;="&amp;Dashboard!$D$3))</f>
        <v/>
      </c>
      <c r="F23" s="8" t="str">
        <f t="shared" si="1"/>
        <v/>
      </c>
      <c r="G23" s="11" t="str">
        <f>IF(A23="","",SUMIFS(Vendas!$O$5:$O$204,Vendas!$C$5:$C$204,A23,Vendas!$B$5:$B$204,"&gt;="&amp;Dashboard!$B$3,Vendas!$B$5:$B$204,"&lt;="&amp;Dashboard!$D$3))</f>
        <v/>
      </c>
      <c r="H23" s="11" t="str">
        <f t="shared" si="2"/>
        <v/>
      </c>
      <c r="I23" s="13" t="str">
        <f>IF(A23="","",COUNTIFS(Vendas!$C$5:$C$204,A23,Vendas!$K$5:$K$204,"&lt;&gt;",Vendas!$B$5:$B$204,"&gt;="&amp;Dashboard!$B$3,Vendas!$B$5:$B$204,"&lt;="&amp;Dashboard!$D$3))</f>
        <v/>
      </c>
      <c r="J23" s="13" t="str">
        <f t="shared" si="3"/>
        <v/>
      </c>
      <c r="K23" s="5"/>
    </row>
    <row r="24" ht="15.75" customHeight="1">
      <c r="A24" s="5"/>
      <c r="B24" s="5"/>
      <c r="C24" s="6"/>
      <c r="D24" s="7"/>
      <c r="E24" s="11" t="str">
        <f>IF(A24="","",SUMIFS(Vendas!$M$5:$M$204,Vendas!$C$5:$C$204,A24,Vendas!$B$5:$B$204,"&gt;="&amp;Dashboard!$B$3,Vendas!$B$5:$B$204,"&lt;="&amp;Dashboard!$D$3))</f>
        <v/>
      </c>
      <c r="F24" s="8" t="str">
        <f t="shared" si="1"/>
        <v/>
      </c>
      <c r="G24" s="11" t="str">
        <f>IF(A24="","",SUMIFS(Vendas!$O$5:$O$204,Vendas!$C$5:$C$204,A24,Vendas!$B$5:$B$204,"&gt;="&amp;Dashboard!$B$3,Vendas!$B$5:$B$204,"&lt;="&amp;Dashboard!$D$3))</f>
        <v/>
      </c>
      <c r="H24" s="11" t="str">
        <f t="shared" si="2"/>
        <v/>
      </c>
      <c r="I24" s="13" t="str">
        <f>IF(A24="","",COUNTIFS(Vendas!$C$5:$C$204,A24,Vendas!$K$5:$K$204,"&lt;&gt;",Vendas!$B$5:$B$204,"&gt;="&amp;Dashboard!$B$3,Vendas!$B$5:$B$204,"&lt;="&amp;Dashboard!$D$3))</f>
        <v/>
      </c>
      <c r="J24" s="13" t="str">
        <f t="shared" si="3"/>
        <v/>
      </c>
      <c r="K24" s="5"/>
    </row>
    <row r="25" ht="15.75" customHeight="1">
      <c r="A25" s="5"/>
      <c r="B25" s="5"/>
      <c r="C25" s="6"/>
      <c r="D25" s="7"/>
      <c r="E25" s="11" t="str">
        <f>IF(A25="","",SUMIFS(Vendas!$M$5:$M$204,Vendas!$C$5:$C$204,A25,Vendas!$B$5:$B$204,"&gt;="&amp;Dashboard!$B$3,Vendas!$B$5:$B$204,"&lt;="&amp;Dashboard!$D$3))</f>
        <v/>
      </c>
      <c r="F25" s="8" t="str">
        <f t="shared" si="1"/>
        <v/>
      </c>
      <c r="G25" s="11" t="str">
        <f>IF(A25="","",SUMIFS(Vendas!$O$5:$O$204,Vendas!$C$5:$C$204,A25,Vendas!$B$5:$B$204,"&gt;="&amp;Dashboard!$B$3,Vendas!$B$5:$B$204,"&lt;="&amp;Dashboard!$D$3))</f>
        <v/>
      </c>
      <c r="H25" s="11" t="str">
        <f t="shared" si="2"/>
        <v/>
      </c>
      <c r="I25" s="13" t="str">
        <f>IF(A25="","",COUNTIFS(Vendas!$C$5:$C$204,A25,Vendas!$K$5:$K$204,"&lt;&gt;",Vendas!$B$5:$B$204,"&gt;="&amp;Dashboard!$B$3,Vendas!$B$5:$B$204,"&lt;="&amp;Dashboard!$D$3))</f>
        <v/>
      </c>
      <c r="J25" s="13" t="str">
        <f t="shared" si="3"/>
        <v/>
      </c>
      <c r="K25" s="5"/>
    </row>
    <row r="26" ht="15.75" customHeight="1">
      <c r="A26" s="5"/>
      <c r="B26" s="5"/>
      <c r="C26" s="6"/>
      <c r="D26" s="7"/>
      <c r="E26" s="11" t="str">
        <f>IF(A26="","",SUMIFS(Vendas!$M$5:$M$204,Vendas!$C$5:$C$204,A26,Vendas!$B$5:$B$204,"&gt;="&amp;Dashboard!$B$3,Vendas!$B$5:$B$204,"&lt;="&amp;Dashboard!$D$3))</f>
        <v/>
      </c>
      <c r="F26" s="8" t="str">
        <f t="shared" si="1"/>
        <v/>
      </c>
      <c r="G26" s="11" t="str">
        <f>IF(A26="","",SUMIFS(Vendas!$O$5:$O$204,Vendas!$C$5:$C$204,A26,Vendas!$B$5:$B$204,"&gt;="&amp;Dashboard!$B$3,Vendas!$B$5:$B$204,"&lt;="&amp;Dashboard!$D$3))</f>
        <v/>
      </c>
      <c r="H26" s="11" t="str">
        <f t="shared" si="2"/>
        <v/>
      </c>
      <c r="I26" s="13" t="str">
        <f>IF(A26="","",COUNTIFS(Vendas!$C$5:$C$204,A26,Vendas!$K$5:$K$204,"&lt;&gt;",Vendas!$B$5:$B$204,"&gt;="&amp;Dashboard!$B$3,Vendas!$B$5:$B$204,"&lt;="&amp;Dashboard!$D$3))</f>
        <v/>
      </c>
      <c r="J26" s="13" t="str">
        <f t="shared" si="3"/>
        <v/>
      </c>
      <c r="K26" s="5"/>
    </row>
    <row r="27" ht="15.75" customHeight="1">
      <c r="A27" s="5"/>
      <c r="B27" s="5"/>
      <c r="C27" s="6"/>
      <c r="D27" s="7"/>
      <c r="E27" s="11" t="str">
        <f>IF(A27="","",SUMIFS(Vendas!$M$5:$M$204,Vendas!$C$5:$C$204,A27,Vendas!$B$5:$B$204,"&gt;="&amp;Dashboard!$B$3,Vendas!$B$5:$B$204,"&lt;="&amp;Dashboard!$D$3))</f>
        <v/>
      </c>
      <c r="F27" s="8" t="str">
        <f t="shared" si="1"/>
        <v/>
      </c>
      <c r="G27" s="11" t="str">
        <f>IF(A27="","",SUMIFS(Vendas!$O$5:$O$204,Vendas!$C$5:$C$204,A27,Vendas!$B$5:$B$204,"&gt;="&amp;Dashboard!$B$3,Vendas!$B$5:$B$204,"&lt;="&amp;Dashboard!$D$3))</f>
        <v/>
      </c>
      <c r="H27" s="11" t="str">
        <f t="shared" si="2"/>
        <v/>
      </c>
      <c r="I27" s="13" t="str">
        <f>IF(A27="","",COUNTIFS(Vendas!$C$5:$C$204,A27,Vendas!$K$5:$K$204,"&lt;&gt;",Vendas!$B$5:$B$204,"&gt;="&amp;Dashboard!$B$3,Vendas!$B$5:$B$204,"&lt;="&amp;Dashboard!$D$3))</f>
        <v/>
      </c>
      <c r="J27" s="13" t="str">
        <f t="shared" si="3"/>
        <v/>
      </c>
      <c r="K27" s="5"/>
    </row>
    <row r="28" ht="15.75" customHeight="1">
      <c r="A28" s="5"/>
      <c r="B28" s="5"/>
      <c r="C28" s="6"/>
      <c r="D28" s="7"/>
      <c r="E28" s="11" t="str">
        <f>IF(A28="","",SUMIFS(Vendas!$M$5:$M$204,Vendas!$C$5:$C$204,A28,Vendas!$B$5:$B$204,"&gt;="&amp;Dashboard!$B$3,Vendas!$B$5:$B$204,"&lt;="&amp;Dashboard!$D$3))</f>
        <v/>
      </c>
      <c r="F28" s="8" t="str">
        <f t="shared" si="1"/>
        <v/>
      </c>
      <c r="G28" s="11" t="str">
        <f>IF(A28="","",SUMIFS(Vendas!$O$5:$O$204,Vendas!$C$5:$C$204,A28,Vendas!$B$5:$B$204,"&gt;="&amp;Dashboard!$B$3,Vendas!$B$5:$B$204,"&lt;="&amp;Dashboard!$D$3))</f>
        <v/>
      </c>
      <c r="H28" s="11" t="str">
        <f t="shared" si="2"/>
        <v/>
      </c>
      <c r="I28" s="13" t="str">
        <f>IF(A28="","",COUNTIFS(Vendas!$C$5:$C$204,A28,Vendas!$K$5:$K$204,"&lt;&gt;",Vendas!$B$5:$B$204,"&gt;="&amp;Dashboard!$B$3,Vendas!$B$5:$B$204,"&lt;="&amp;Dashboard!$D$3))</f>
        <v/>
      </c>
      <c r="J28" s="13" t="str">
        <f t="shared" si="3"/>
        <v/>
      </c>
      <c r="K28" s="5"/>
    </row>
    <row r="29" ht="15.75" customHeight="1">
      <c r="A29" s="5"/>
      <c r="B29" s="5"/>
      <c r="C29" s="6"/>
      <c r="D29" s="7"/>
      <c r="E29" s="11" t="str">
        <f>IF(A29="","",SUMIFS(Vendas!$M$5:$M$204,Vendas!$C$5:$C$204,A29,Vendas!$B$5:$B$204,"&gt;="&amp;Dashboard!$B$3,Vendas!$B$5:$B$204,"&lt;="&amp;Dashboard!$D$3))</f>
        <v/>
      </c>
      <c r="F29" s="8" t="str">
        <f t="shared" si="1"/>
        <v/>
      </c>
      <c r="G29" s="11" t="str">
        <f>IF(A29="","",SUMIFS(Vendas!$O$5:$O$204,Vendas!$C$5:$C$204,A29,Vendas!$B$5:$B$204,"&gt;="&amp;Dashboard!$B$3,Vendas!$B$5:$B$204,"&lt;="&amp;Dashboard!$D$3))</f>
        <v/>
      </c>
      <c r="H29" s="11" t="str">
        <f t="shared" si="2"/>
        <v/>
      </c>
      <c r="I29" s="13" t="str">
        <f>IF(A29="","",COUNTIFS(Vendas!$C$5:$C$204,A29,Vendas!$K$5:$K$204,"&lt;&gt;",Vendas!$B$5:$B$204,"&gt;="&amp;Dashboard!$B$3,Vendas!$B$5:$B$204,"&lt;="&amp;Dashboard!$D$3))</f>
        <v/>
      </c>
      <c r="J29" s="13" t="str">
        <f t="shared" si="3"/>
        <v/>
      </c>
      <c r="K29" s="5"/>
    </row>
    <row r="30" ht="15.75" customHeight="1">
      <c r="A30" s="5"/>
      <c r="B30" s="5"/>
      <c r="C30" s="6"/>
      <c r="D30" s="7"/>
      <c r="E30" s="11" t="str">
        <f>IF(A30="","",SUMIFS(Vendas!$M$5:$M$204,Vendas!$C$5:$C$204,A30,Vendas!$B$5:$B$204,"&gt;="&amp;Dashboard!$B$3,Vendas!$B$5:$B$204,"&lt;="&amp;Dashboard!$D$3))</f>
        <v/>
      </c>
      <c r="F30" s="8" t="str">
        <f t="shared" si="1"/>
        <v/>
      </c>
      <c r="G30" s="11" t="str">
        <f>IF(A30="","",SUMIFS(Vendas!$O$5:$O$204,Vendas!$C$5:$C$204,A30,Vendas!$B$5:$B$204,"&gt;="&amp;Dashboard!$B$3,Vendas!$B$5:$B$204,"&lt;="&amp;Dashboard!$D$3))</f>
        <v/>
      </c>
      <c r="H30" s="11" t="str">
        <f t="shared" si="2"/>
        <v/>
      </c>
      <c r="I30" s="13" t="str">
        <f>IF(A30="","",COUNTIFS(Vendas!$C$5:$C$204,A30,Vendas!$K$5:$K$204,"&lt;&gt;",Vendas!$B$5:$B$204,"&gt;="&amp;Dashboard!$B$3,Vendas!$B$5:$B$204,"&lt;="&amp;Dashboard!$D$3))</f>
        <v/>
      </c>
      <c r="J30" s="13" t="str">
        <f t="shared" si="3"/>
        <v/>
      </c>
      <c r="K30" s="5"/>
    </row>
    <row r="31" ht="15.75" customHeight="1">
      <c r="A31" s="5"/>
      <c r="B31" s="5"/>
      <c r="C31" s="6"/>
      <c r="D31" s="7"/>
      <c r="E31" s="11" t="str">
        <f>IF(A31="","",SUMIFS(Vendas!$M$5:$M$204,Vendas!$C$5:$C$204,A31,Vendas!$B$5:$B$204,"&gt;="&amp;Dashboard!$B$3,Vendas!$B$5:$B$204,"&lt;="&amp;Dashboard!$D$3))</f>
        <v/>
      </c>
      <c r="F31" s="8" t="str">
        <f t="shared" si="1"/>
        <v/>
      </c>
      <c r="G31" s="11" t="str">
        <f>IF(A31="","",SUMIFS(Vendas!$O$5:$O$204,Vendas!$C$5:$C$204,A31,Vendas!$B$5:$B$204,"&gt;="&amp;Dashboard!$B$3,Vendas!$B$5:$B$204,"&lt;="&amp;Dashboard!$D$3))</f>
        <v/>
      </c>
      <c r="H31" s="11" t="str">
        <f t="shared" si="2"/>
        <v/>
      </c>
      <c r="I31" s="13" t="str">
        <f>IF(A31="","",COUNTIFS(Vendas!$C$5:$C$204,A31,Vendas!$K$5:$K$204,"&lt;&gt;",Vendas!$B$5:$B$204,"&gt;="&amp;Dashboard!$B$3,Vendas!$B$5:$B$204,"&lt;="&amp;Dashboard!$D$3))</f>
        <v/>
      </c>
      <c r="J31" s="13" t="str">
        <f t="shared" si="3"/>
        <v/>
      </c>
      <c r="K31" s="5"/>
    </row>
    <row r="32" ht="15.75" customHeight="1">
      <c r="A32" s="5"/>
      <c r="B32" s="5"/>
      <c r="C32" s="6"/>
      <c r="D32" s="7"/>
      <c r="E32" s="11" t="str">
        <f>IF(A32="","",SUMIFS(Vendas!$M$5:$M$204,Vendas!$C$5:$C$204,A32,Vendas!$B$5:$B$204,"&gt;="&amp;Dashboard!$B$3,Vendas!$B$5:$B$204,"&lt;="&amp;Dashboard!$D$3))</f>
        <v/>
      </c>
      <c r="F32" s="8" t="str">
        <f t="shared" si="1"/>
        <v/>
      </c>
      <c r="G32" s="11" t="str">
        <f>IF(A32="","",SUMIFS(Vendas!$O$5:$O$204,Vendas!$C$5:$C$204,A32,Vendas!$B$5:$B$204,"&gt;="&amp;Dashboard!$B$3,Vendas!$B$5:$B$204,"&lt;="&amp;Dashboard!$D$3))</f>
        <v/>
      </c>
      <c r="H32" s="11" t="str">
        <f t="shared" si="2"/>
        <v/>
      </c>
      <c r="I32" s="13" t="str">
        <f>IF(A32="","",COUNTIFS(Vendas!$C$5:$C$204,A32,Vendas!$K$5:$K$204,"&lt;&gt;",Vendas!$B$5:$B$204,"&gt;="&amp;Dashboard!$B$3,Vendas!$B$5:$B$204,"&lt;="&amp;Dashboard!$D$3))</f>
        <v/>
      </c>
      <c r="J32" s="13" t="str">
        <f t="shared" si="3"/>
        <v/>
      </c>
      <c r="K32" s="5"/>
    </row>
    <row r="33" ht="15.75" customHeight="1">
      <c r="A33" s="5"/>
      <c r="B33" s="5"/>
      <c r="C33" s="6"/>
      <c r="D33" s="7"/>
      <c r="E33" s="11" t="str">
        <f>IF(A33="","",SUMIFS(Vendas!$M$5:$M$204,Vendas!$C$5:$C$204,A33,Vendas!$B$5:$B$204,"&gt;="&amp;Dashboard!$B$3,Vendas!$B$5:$B$204,"&lt;="&amp;Dashboard!$D$3))</f>
        <v/>
      </c>
      <c r="F33" s="8" t="str">
        <f t="shared" si="1"/>
        <v/>
      </c>
      <c r="G33" s="11" t="str">
        <f>IF(A33="","",SUMIFS(Vendas!$O$5:$O$204,Vendas!$C$5:$C$204,A33,Vendas!$B$5:$B$204,"&gt;="&amp;Dashboard!$B$3,Vendas!$B$5:$B$204,"&lt;="&amp;Dashboard!$D$3))</f>
        <v/>
      </c>
      <c r="H33" s="11" t="str">
        <f t="shared" si="2"/>
        <v/>
      </c>
      <c r="I33" s="13" t="str">
        <f>IF(A33="","",COUNTIFS(Vendas!$C$5:$C$204,A33,Vendas!$K$5:$K$204,"&lt;&gt;",Vendas!$B$5:$B$204,"&gt;="&amp;Dashboard!$B$3,Vendas!$B$5:$B$204,"&lt;="&amp;Dashboard!$D$3))</f>
        <v/>
      </c>
      <c r="J33" s="13" t="str">
        <f t="shared" si="3"/>
        <v/>
      </c>
      <c r="K33" s="5"/>
    </row>
    <row r="34" ht="15.75" customHeight="1">
      <c r="A34" s="5"/>
      <c r="B34" s="5"/>
      <c r="C34" s="6"/>
      <c r="D34" s="7"/>
      <c r="E34" s="11" t="str">
        <f>IF(A34="","",SUMIFS(Vendas!$M$5:$M$204,Vendas!$C$5:$C$204,A34,Vendas!$B$5:$B$204,"&gt;="&amp;Dashboard!$B$3,Vendas!$B$5:$B$204,"&lt;="&amp;Dashboard!$D$3))</f>
        <v/>
      </c>
      <c r="F34" s="8" t="str">
        <f t="shared" si="1"/>
        <v/>
      </c>
      <c r="G34" s="11" t="str">
        <f>IF(A34="","",SUMIFS(Vendas!$O$5:$O$204,Vendas!$C$5:$C$204,A34,Vendas!$B$5:$B$204,"&gt;="&amp;Dashboard!$B$3,Vendas!$B$5:$B$204,"&lt;="&amp;Dashboard!$D$3))</f>
        <v/>
      </c>
      <c r="H34" s="11" t="str">
        <f t="shared" si="2"/>
        <v/>
      </c>
      <c r="I34" s="13" t="str">
        <f>IF(A34="","",COUNTIFS(Vendas!$C$5:$C$204,A34,Vendas!$K$5:$K$204,"&lt;&gt;",Vendas!$B$5:$B$204,"&gt;="&amp;Dashboard!$B$3,Vendas!$B$5:$B$204,"&lt;="&amp;Dashboard!$D$3))</f>
        <v/>
      </c>
      <c r="J34" s="13" t="str">
        <f t="shared" si="3"/>
        <v/>
      </c>
      <c r="K34" s="5"/>
    </row>
    <row r="35" ht="15.75" customHeight="1">
      <c r="A35" s="5"/>
      <c r="B35" s="5"/>
      <c r="C35" s="6"/>
      <c r="D35" s="7"/>
      <c r="E35" s="11" t="str">
        <f>IF(A35="","",SUMIFS(Vendas!$M$5:$M$204,Vendas!$C$5:$C$204,A35,Vendas!$B$5:$B$204,"&gt;="&amp;Dashboard!$B$3,Vendas!$B$5:$B$204,"&lt;="&amp;Dashboard!$D$3))</f>
        <v/>
      </c>
      <c r="F35" s="8" t="str">
        <f t="shared" si="1"/>
        <v/>
      </c>
      <c r="G35" s="11" t="str">
        <f>IF(A35="","",SUMIFS(Vendas!$O$5:$O$204,Vendas!$C$5:$C$204,A35,Vendas!$B$5:$B$204,"&gt;="&amp;Dashboard!$B$3,Vendas!$B$5:$B$204,"&lt;="&amp;Dashboard!$D$3))</f>
        <v/>
      </c>
      <c r="H35" s="11" t="str">
        <f t="shared" si="2"/>
        <v/>
      </c>
      <c r="I35" s="13" t="str">
        <f>IF(A35="","",COUNTIFS(Vendas!$C$5:$C$204,A35,Vendas!$K$5:$K$204,"&lt;&gt;",Vendas!$B$5:$B$204,"&gt;="&amp;Dashboard!$B$3,Vendas!$B$5:$B$204,"&lt;="&amp;Dashboard!$D$3))</f>
        <v/>
      </c>
      <c r="J35" s="13" t="str">
        <f t="shared" si="3"/>
        <v/>
      </c>
      <c r="K35" s="5"/>
    </row>
    <row r="36" ht="15.75" customHeight="1">
      <c r="A36" s="5"/>
      <c r="B36" s="5"/>
      <c r="C36" s="6"/>
      <c r="D36" s="7"/>
      <c r="E36" s="11" t="str">
        <f>IF(A36="","",SUMIFS(Vendas!$M$5:$M$204,Vendas!$C$5:$C$204,A36,Vendas!$B$5:$B$204,"&gt;="&amp;Dashboard!$B$3,Vendas!$B$5:$B$204,"&lt;="&amp;Dashboard!$D$3))</f>
        <v/>
      </c>
      <c r="F36" s="8" t="str">
        <f t="shared" si="1"/>
        <v/>
      </c>
      <c r="G36" s="11" t="str">
        <f>IF(A36="","",SUMIFS(Vendas!$O$5:$O$204,Vendas!$C$5:$C$204,A36,Vendas!$B$5:$B$204,"&gt;="&amp;Dashboard!$B$3,Vendas!$B$5:$B$204,"&lt;="&amp;Dashboard!$D$3))</f>
        <v/>
      </c>
      <c r="H36" s="11" t="str">
        <f t="shared" si="2"/>
        <v/>
      </c>
      <c r="I36" s="13" t="str">
        <f>IF(A36="","",COUNTIFS(Vendas!$C$5:$C$204,A36,Vendas!$K$5:$K$204,"&lt;&gt;",Vendas!$B$5:$B$204,"&gt;="&amp;Dashboard!$B$3,Vendas!$B$5:$B$204,"&lt;="&amp;Dashboard!$D$3))</f>
        <v/>
      </c>
      <c r="J36" s="13" t="str">
        <f t="shared" si="3"/>
        <v/>
      </c>
      <c r="K36" s="5"/>
    </row>
    <row r="37" ht="15.75" customHeight="1">
      <c r="A37" s="5"/>
      <c r="B37" s="5"/>
      <c r="C37" s="6"/>
      <c r="D37" s="7"/>
      <c r="E37" s="11" t="str">
        <f>IF(A37="","",SUMIFS(Vendas!$M$5:$M$204,Vendas!$C$5:$C$204,A37,Vendas!$B$5:$B$204,"&gt;="&amp;Dashboard!$B$3,Vendas!$B$5:$B$204,"&lt;="&amp;Dashboard!$D$3))</f>
        <v/>
      </c>
      <c r="F37" s="8" t="str">
        <f t="shared" si="1"/>
        <v/>
      </c>
      <c r="G37" s="11" t="str">
        <f>IF(A37="","",SUMIFS(Vendas!$O$5:$O$204,Vendas!$C$5:$C$204,A37,Vendas!$B$5:$B$204,"&gt;="&amp;Dashboard!$B$3,Vendas!$B$5:$B$204,"&lt;="&amp;Dashboard!$D$3))</f>
        <v/>
      </c>
      <c r="H37" s="11" t="str">
        <f t="shared" si="2"/>
        <v/>
      </c>
      <c r="I37" s="13" t="str">
        <f>IF(A37="","",COUNTIFS(Vendas!$C$5:$C$204,A37,Vendas!$K$5:$K$204,"&lt;&gt;",Vendas!$B$5:$B$204,"&gt;="&amp;Dashboard!$B$3,Vendas!$B$5:$B$204,"&lt;="&amp;Dashboard!$D$3))</f>
        <v/>
      </c>
      <c r="J37" s="13" t="str">
        <f t="shared" si="3"/>
        <v/>
      </c>
      <c r="K37" s="5"/>
    </row>
    <row r="38" ht="15.75" customHeight="1">
      <c r="A38" s="5"/>
      <c r="B38" s="5"/>
      <c r="C38" s="6"/>
      <c r="D38" s="7"/>
      <c r="E38" s="11" t="str">
        <f>IF(A38="","",SUMIFS(Vendas!$M$5:$M$204,Vendas!$C$5:$C$204,A38,Vendas!$B$5:$B$204,"&gt;="&amp;Dashboard!$B$3,Vendas!$B$5:$B$204,"&lt;="&amp;Dashboard!$D$3))</f>
        <v/>
      </c>
      <c r="F38" s="8" t="str">
        <f t="shared" si="1"/>
        <v/>
      </c>
      <c r="G38" s="11" t="str">
        <f>IF(A38="","",SUMIFS(Vendas!$O$5:$O$204,Vendas!$C$5:$C$204,A38,Vendas!$B$5:$B$204,"&gt;="&amp;Dashboard!$B$3,Vendas!$B$5:$B$204,"&lt;="&amp;Dashboard!$D$3))</f>
        <v/>
      </c>
      <c r="H38" s="11" t="str">
        <f t="shared" si="2"/>
        <v/>
      </c>
      <c r="I38" s="13" t="str">
        <f>IF(A38="","",COUNTIFS(Vendas!$C$5:$C$204,A38,Vendas!$K$5:$K$204,"&lt;&gt;",Vendas!$B$5:$B$204,"&gt;="&amp;Dashboard!$B$3,Vendas!$B$5:$B$204,"&lt;="&amp;Dashboard!$D$3))</f>
        <v/>
      </c>
      <c r="J38" s="13" t="str">
        <f t="shared" si="3"/>
        <v/>
      </c>
      <c r="K38" s="5"/>
    </row>
    <row r="39" ht="15.75" customHeight="1">
      <c r="A39" s="5"/>
      <c r="B39" s="5"/>
      <c r="C39" s="6"/>
      <c r="D39" s="7"/>
      <c r="E39" s="11" t="str">
        <f>IF(A39="","",SUMIFS(Vendas!$M$5:$M$204,Vendas!$C$5:$C$204,A39,Vendas!$B$5:$B$204,"&gt;="&amp;Dashboard!$B$3,Vendas!$B$5:$B$204,"&lt;="&amp;Dashboard!$D$3))</f>
        <v/>
      </c>
      <c r="F39" s="8" t="str">
        <f t="shared" si="1"/>
        <v/>
      </c>
      <c r="G39" s="11" t="str">
        <f>IF(A39="","",SUMIFS(Vendas!$O$5:$O$204,Vendas!$C$5:$C$204,A39,Vendas!$B$5:$B$204,"&gt;="&amp;Dashboard!$B$3,Vendas!$B$5:$B$204,"&lt;="&amp;Dashboard!$D$3))</f>
        <v/>
      </c>
      <c r="H39" s="11" t="str">
        <f t="shared" si="2"/>
        <v/>
      </c>
      <c r="I39" s="13" t="str">
        <f>IF(A39="","",COUNTIFS(Vendas!$C$5:$C$204,A39,Vendas!$K$5:$K$204,"&lt;&gt;",Vendas!$B$5:$B$204,"&gt;="&amp;Dashboard!$B$3,Vendas!$B$5:$B$204,"&lt;="&amp;Dashboard!$D$3))</f>
        <v/>
      </c>
      <c r="J39" s="13" t="str">
        <f t="shared" si="3"/>
        <v/>
      </c>
      <c r="K39" s="5"/>
    </row>
    <row r="40" ht="15.75" customHeight="1">
      <c r="A40" s="5"/>
      <c r="B40" s="5"/>
      <c r="C40" s="6"/>
      <c r="D40" s="7"/>
      <c r="E40" s="11" t="str">
        <f>IF(A40="","",SUMIFS(Vendas!$M$5:$M$204,Vendas!$C$5:$C$204,A40,Vendas!$B$5:$B$204,"&gt;="&amp;Dashboard!$B$3,Vendas!$B$5:$B$204,"&lt;="&amp;Dashboard!$D$3))</f>
        <v/>
      </c>
      <c r="F40" s="8" t="str">
        <f t="shared" si="1"/>
        <v/>
      </c>
      <c r="G40" s="11" t="str">
        <f>IF(A40="","",SUMIFS(Vendas!$O$5:$O$204,Vendas!$C$5:$C$204,A40,Vendas!$B$5:$B$204,"&gt;="&amp;Dashboard!$B$3,Vendas!$B$5:$B$204,"&lt;="&amp;Dashboard!$D$3))</f>
        <v/>
      </c>
      <c r="H40" s="11" t="str">
        <f t="shared" si="2"/>
        <v/>
      </c>
      <c r="I40" s="13" t="str">
        <f>IF(A40="","",COUNTIFS(Vendas!$C$5:$C$204,A40,Vendas!$K$5:$K$204,"&lt;&gt;",Vendas!$B$5:$B$204,"&gt;="&amp;Dashboard!$B$3,Vendas!$B$5:$B$204,"&lt;="&amp;Dashboard!$D$3))</f>
        <v/>
      </c>
      <c r="J40" s="13" t="str">
        <f t="shared" si="3"/>
        <v/>
      </c>
      <c r="K40" s="5"/>
    </row>
    <row r="41" ht="15.75" customHeight="1">
      <c r="A41" s="5"/>
      <c r="B41" s="5"/>
      <c r="C41" s="6"/>
      <c r="D41" s="7"/>
      <c r="E41" s="11" t="str">
        <f>IF(A41="","",SUMIFS(Vendas!$M$5:$M$204,Vendas!$C$5:$C$204,A41,Vendas!$B$5:$B$204,"&gt;="&amp;Dashboard!$B$3,Vendas!$B$5:$B$204,"&lt;="&amp;Dashboard!$D$3))</f>
        <v/>
      </c>
      <c r="F41" s="8" t="str">
        <f t="shared" si="1"/>
        <v/>
      </c>
      <c r="G41" s="11" t="str">
        <f>IF(A41="","",SUMIFS(Vendas!$O$5:$O$204,Vendas!$C$5:$C$204,A41,Vendas!$B$5:$B$204,"&gt;="&amp;Dashboard!$B$3,Vendas!$B$5:$B$204,"&lt;="&amp;Dashboard!$D$3))</f>
        <v/>
      </c>
      <c r="H41" s="11" t="str">
        <f t="shared" si="2"/>
        <v/>
      </c>
      <c r="I41" s="13" t="str">
        <f>IF(A41="","",COUNTIFS(Vendas!$C$5:$C$204,A41,Vendas!$K$5:$K$204,"&lt;&gt;",Vendas!$B$5:$B$204,"&gt;="&amp;Dashboard!$B$3,Vendas!$B$5:$B$204,"&lt;="&amp;Dashboard!$D$3))</f>
        <v/>
      </c>
      <c r="J41" s="13" t="str">
        <f t="shared" si="3"/>
        <v/>
      </c>
      <c r="K41" s="5"/>
    </row>
    <row r="42" ht="15.75" customHeight="1">
      <c r="A42" s="5"/>
      <c r="B42" s="5"/>
      <c r="C42" s="6"/>
      <c r="D42" s="7"/>
      <c r="E42" s="11" t="str">
        <f>IF(A42="","",SUMIFS(Vendas!$M$5:$M$204,Vendas!$C$5:$C$204,A42,Vendas!$B$5:$B$204,"&gt;="&amp;Dashboard!$B$3,Vendas!$B$5:$B$204,"&lt;="&amp;Dashboard!$D$3))</f>
        <v/>
      </c>
      <c r="F42" s="8" t="str">
        <f t="shared" si="1"/>
        <v/>
      </c>
      <c r="G42" s="11" t="str">
        <f>IF(A42="","",SUMIFS(Vendas!$O$5:$O$204,Vendas!$C$5:$C$204,A42,Vendas!$B$5:$B$204,"&gt;="&amp;Dashboard!$B$3,Vendas!$B$5:$B$204,"&lt;="&amp;Dashboard!$D$3))</f>
        <v/>
      </c>
      <c r="H42" s="11" t="str">
        <f t="shared" si="2"/>
        <v/>
      </c>
      <c r="I42" s="13" t="str">
        <f>IF(A42="","",COUNTIFS(Vendas!$C$5:$C$204,A42,Vendas!$K$5:$K$204,"&lt;&gt;",Vendas!$B$5:$B$204,"&gt;="&amp;Dashboard!$B$3,Vendas!$B$5:$B$204,"&lt;="&amp;Dashboard!$D$3))</f>
        <v/>
      </c>
      <c r="J42" s="13" t="str">
        <f t="shared" si="3"/>
        <v/>
      </c>
      <c r="K42" s="5"/>
    </row>
    <row r="43" ht="15.75" customHeight="1">
      <c r="A43" s="5"/>
      <c r="B43" s="5"/>
      <c r="C43" s="6"/>
      <c r="D43" s="7"/>
      <c r="E43" s="11" t="str">
        <f>IF(A43="","",SUMIFS(Vendas!$M$5:$M$204,Vendas!$C$5:$C$204,A43,Vendas!$B$5:$B$204,"&gt;="&amp;Dashboard!$B$3,Vendas!$B$5:$B$204,"&lt;="&amp;Dashboard!$D$3))</f>
        <v/>
      </c>
      <c r="F43" s="8" t="str">
        <f t="shared" si="1"/>
        <v/>
      </c>
      <c r="G43" s="11" t="str">
        <f>IF(A43="","",SUMIFS(Vendas!$O$5:$O$204,Vendas!$C$5:$C$204,A43,Vendas!$B$5:$B$204,"&gt;="&amp;Dashboard!$B$3,Vendas!$B$5:$B$204,"&lt;="&amp;Dashboard!$D$3))</f>
        <v/>
      </c>
      <c r="H43" s="11" t="str">
        <f t="shared" si="2"/>
        <v/>
      </c>
      <c r="I43" s="13" t="str">
        <f>IF(A43="","",COUNTIFS(Vendas!$C$5:$C$204,A43,Vendas!$K$5:$K$204,"&lt;&gt;",Vendas!$B$5:$B$204,"&gt;="&amp;Dashboard!$B$3,Vendas!$B$5:$B$204,"&lt;="&amp;Dashboard!$D$3))</f>
        <v/>
      </c>
      <c r="J43" s="13" t="str">
        <f t="shared" si="3"/>
        <v/>
      </c>
      <c r="K43" s="5"/>
    </row>
    <row r="44" ht="15.75" customHeight="1">
      <c r="A44" s="5"/>
      <c r="B44" s="5"/>
      <c r="C44" s="6"/>
      <c r="D44" s="7"/>
      <c r="E44" s="11" t="str">
        <f>IF(A44="","",SUMIFS(Vendas!$M$5:$M$204,Vendas!$C$5:$C$204,A44,Vendas!$B$5:$B$204,"&gt;="&amp;Dashboard!$B$3,Vendas!$B$5:$B$204,"&lt;="&amp;Dashboard!$D$3))</f>
        <v/>
      </c>
      <c r="F44" s="8" t="str">
        <f t="shared" si="1"/>
        <v/>
      </c>
      <c r="G44" s="11" t="str">
        <f>IF(A44="","",SUMIFS(Vendas!$O$5:$O$204,Vendas!$C$5:$C$204,A44,Vendas!$B$5:$B$204,"&gt;="&amp;Dashboard!$B$3,Vendas!$B$5:$B$204,"&lt;="&amp;Dashboard!$D$3))</f>
        <v/>
      </c>
      <c r="H44" s="11" t="str">
        <f t="shared" si="2"/>
        <v/>
      </c>
      <c r="I44" s="13" t="str">
        <f>IF(A44="","",COUNTIFS(Vendas!$C$5:$C$204,A44,Vendas!$K$5:$K$204,"&lt;&gt;",Vendas!$B$5:$B$204,"&gt;="&amp;Dashboard!$B$3,Vendas!$B$5:$B$204,"&lt;="&amp;Dashboard!$D$3))</f>
        <v/>
      </c>
      <c r="J44" s="13" t="str">
        <f t="shared" si="3"/>
        <v/>
      </c>
      <c r="K44" s="5"/>
    </row>
    <row r="45" ht="15.75" customHeight="1">
      <c r="A45" s="5"/>
      <c r="B45" s="5"/>
      <c r="C45" s="6"/>
      <c r="D45" s="7"/>
      <c r="E45" s="11" t="str">
        <f>IF(A45="","",SUMIFS(Vendas!$M$5:$M$204,Vendas!$C$5:$C$204,A45,Vendas!$B$5:$B$204,"&gt;="&amp;Dashboard!$B$3,Vendas!$B$5:$B$204,"&lt;="&amp;Dashboard!$D$3))</f>
        <v/>
      </c>
      <c r="F45" s="8" t="str">
        <f t="shared" si="1"/>
        <v/>
      </c>
      <c r="G45" s="11" t="str">
        <f>IF(A45="","",SUMIFS(Vendas!$O$5:$O$204,Vendas!$C$5:$C$204,A45,Vendas!$B$5:$B$204,"&gt;="&amp;Dashboard!$B$3,Vendas!$B$5:$B$204,"&lt;="&amp;Dashboard!$D$3))</f>
        <v/>
      </c>
      <c r="H45" s="11" t="str">
        <f t="shared" si="2"/>
        <v/>
      </c>
      <c r="I45" s="13" t="str">
        <f>IF(A45="","",COUNTIFS(Vendas!$C$5:$C$204,A45,Vendas!$K$5:$K$204,"&lt;&gt;",Vendas!$B$5:$B$204,"&gt;="&amp;Dashboard!$B$3,Vendas!$B$5:$B$204,"&lt;="&amp;Dashboard!$D$3))</f>
        <v/>
      </c>
      <c r="J45" s="13" t="str">
        <f t="shared" si="3"/>
        <v/>
      </c>
      <c r="K45" s="5"/>
    </row>
    <row r="46" ht="15.75" customHeight="1">
      <c r="A46" s="5"/>
      <c r="B46" s="5"/>
      <c r="C46" s="6"/>
      <c r="D46" s="7"/>
      <c r="E46" s="11" t="str">
        <f>IF(A46="","",SUMIFS(Vendas!$M$5:$M$204,Vendas!$C$5:$C$204,A46,Vendas!$B$5:$B$204,"&gt;="&amp;Dashboard!$B$3,Vendas!$B$5:$B$204,"&lt;="&amp;Dashboard!$D$3))</f>
        <v/>
      </c>
      <c r="F46" s="8" t="str">
        <f t="shared" si="1"/>
        <v/>
      </c>
      <c r="G46" s="11" t="str">
        <f>IF(A46="","",SUMIFS(Vendas!$O$5:$O$204,Vendas!$C$5:$C$204,A46,Vendas!$B$5:$B$204,"&gt;="&amp;Dashboard!$B$3,Vendas!$B$5:$B$204,"&lt;="&amp;Dashboard!$D$3))</f>
        <v/>
      </c>
      <c r="H46" s="11" t="str">
        <f t="shared" si="2"/>
        <v/>
      </c>
      <c r="I46" s="13" t="str">
        <f>IF(A46="","",COUNTIFS(Vendas!$C$5:$C$204,A46,Vendas!$K$5:$K$204,"&lt;&gt;",Vendas!$B$5:$B$204,"&gt;="&amp;Dashboard!$B$3,Vendas!$B$5:$B$204,"&lt;="&amp;Dashboard!$D$3))</f>
        <v/>
      </c>
      <c r="J46" s="13" t="str">
        <f t="shared" si="3"/>
        <v/>
      </c>
      <c r="K46" s="5"/>
    </row>
    <row r="47" ht="15.75" customHeight="1">
      <c r="A47" s="5"/>
      <c r="B47" s="5"/>
      <c r="C47" s="6"/>
      <c r="D47" s="7"/>
      <c r="E47" s="11" t="str">
        <f>IF(A47="","",SUMIFS(Vendas!$M$5:$M$204,Vendas!$C$5:$C$204,A47,Vendas!$B$5:$B$204,"&gt;="&amp;Dashboard!$B$3,Vendas!$B$5:$B$204,"&lt;="&amp;Dashboard!$D$3))</f>
        <v/>
      </c>
      <c r="F47" s="8" t="str">
        <f t="shared" si="1"/>
        <v/>
      </c>
      <c r="G47" s="11" t="str">
        <f>IF(A47="","",SUMIFS(Vendas!$O$5:$O$204,Vendas!$C$5:$C$204,A47,Vendas!$B$5:$B$204,"&gt;="&amp;Dashboard!$B$3,Vendas!$B$5:$B$204,"&lt;="&amp;Dashboard!$D$3))</f>
        <v/>
      </c>
      <c r="H47" s="11" t="str">
        <f t="shared" si="2"/>
        <v/>
      </c>
      <c r="I47" s="13" t="str">
        <f>IF(A47="","",COUNTIFS(Vendas!$C$5:$C$204,A47,Vendas!$K$5:$K$204,"&lt;&gt;",Vendas!$B$5:$B$204,"&gt;="&amp;Dashboard!$B$3,Vendas!$B$5:$B$204,"&lt;="&amp;Dashboard!$D$3))</f>
        <v/>
      </c>
      <c r="J47" s="13" t="str">
        <f t="shared" si="3"/>
        <v/>
      </c>
      <c r="K47" s="5"/>
    </row>
    <row r="48" ht="15.75" customHeight="1">
      <c r="A48" s="5"/>
      <c r="B48" s="5"/>
      <c r="C48" s="6"/>
      <c r="D48" s="7"/>
      <c r="E48" s="11" t="str">
        <f>IF(A48="","",SUMIFS(Vendas!$M$5:$M$204,Vendas!$C$5:$C$204,A48,Vendas!$B$5:$B$204,"&gt;="&amp;Dashboard!$B$3,Vendas!$B$5:$B$204,"&lt;="&amp;Dashboard!$D$3))</f>
        <v/>
      </c>
      <c r="F48" s="8" t="str">
        <f t="shared" si="1"/>
        <v/>
      </c>
      <c r="G48" s="11" t="str">
        <f>IF(A48="","",SUMIFS(Vendas!$O$5:$O$204,Vendas!$C$5:$C$204,A48,Vendas!$B$5:$B$204,"&gt;="&amp;Dashboard!$B$3,Vendas!$B$5:$B$204,"&lt;="&amp;Dashboard!$D$3))</f>
        <v/>
      </c>
      <c r="H48" s="11" t="str">
        <f t="shared" si="2"/>
        <v/>
      </c>
      <c r="I48" s="13" t="str">
        <f>IF(A48="","",COUNTIFS(Vendas!$C$5:$C$204,A48,Vendas!$K$5:$K$204,"&lt;&gt;",Vendas!$B$5:$B$204,"&gt;="&amp;Dashboard!$B$3,Vendas!$B$5:$B$204,"&lt;="&amp;Dashboard!$D$3))</f>
        <v/>
      </c>
      <c r="J48" s="13" t="str">
        <f t="shared" si="3"/>
        <v/>
      </c>
      <c r="K48" s="5"/>
    </row>
    <row r="49" ht="15.75" customHeight="1">
      <c r="A49" s="5"/>
      <c r="B49" s="5"/>
      <c r="C49" s="6"/>
      <c r="D49" s="7"/>
      <c r="E49" s="11" t="str">
        <f>IF(A49="","",SUMIFS(Vendas!$M$5:$M$204,Vendas!$C$5:$C$204,A49,Vendas!$B$5:$B$204,"&gt;="&amp;Dashboard!$B$3,Vendas!$B$5:$B$204,"&lt;="&amp;Dashboard!$D$3))</f>
        <v/>
      </c>
      <c r="F49" s="8" t="str">
        <f t="shared" si="1"/>
        <v/>
      </c>
      <c r="G49" s="11" t="str">
        <f>IF(A49="","",SUMIFS(Vendas!$O$5:$O$204,Vendas!$C$5:$C$204,A49,Vendas!$B$5:$B$204,"&gt;="&amp;Dashboard!$B$3,Vendas!$B$5:$B$204,"&lt;="&amp;Dashboard!$D$3))</f>
        <v/>
      </c>
      <c r="H49" s="11" t="str">
        <f t="shared" si="2"/>
        <v/>
      </c>
      <c r="I49" s="13" t="str">
        <f>IF(A49="","",COUNTIFS(Vendas!$C$5:$C$204,A49,Vendas!$K$5:$K$204,"&lt;&gt;",Vendas!$B$5:$B$204,"&gt;="&amp;Dashboard!$B$3,Vendas!$B$5:$B$204,"&lt;="&amp;Dashboard!$D$3))</f>
        <v/>
      </c>
      <c r="J49" s="13" t="str">
        <f t="shared" si="3"/>
        <v/>
      </c>
      <c r="K49" s="5"/>
    </row>
    <row r="50" ht="15.75" customHeight="1">
      <c r="A50" s="5"/>
      <c r="B50" s="5"/>
      <c r="C50" s="6"/>
      <c r="D50" s="7"/>
      <c r="E50" s="11" t="str">
        <f>IF(A50="","",SUMIFS(Vendas!$M$5:$M$204,Vendas!$C$5:$C$204,A50,Vendas!$B$5:$B$204,"&gt;="&amp;Dashboard!$B$3,Vendas!$B$5:$B$204,"&lt;="&amp;Dashboard!$D$3))</f>
        <v/>
      </c>
      <c r="F50" s="8" t="str">
        <f t="shared" si="1"/>
        <v/>
      </c>
      <c r="G50" s="11" t="str">
        <f>IF(A50="","",SUMIFS(Vendas!$O$5:$O$204,Vendas!$C$5:$C$204,A50,Vendas!$B$5:$B$204,"&gt;="&amp;Dashboard!$B$3,Vendas!$B$5:$B$204,"&lt;="&amp;Dashboard!$D$3))</f>
        <v/>
      </c>
      <c r="H50" s="11" t="str">
        <f t="shared" si="2"/>
        <v/>
      </c>
      <c r="I50" s="13" t="str">
        <f>IF(A50="","",COUNTIFS(Vendas!$C$5:$C$204,A50,Vendas!$K$5:$K$204,"&lt;&gt;",Vendas!$B$5:$B$204,"&gt;="&amp;Dashboard!$B$3,Vendas!$B$5:$B$204,"&lt;="&amp;Dashboard!$D$3))</f>
        <v/>
      </c>
      <c r="J50" s="13" t="str">
        <f t="shared" si="3"/>
        <v/>
      </c>
      <c r="K50" s="5"/>
    </row>
    <row r="51" ht="15.75" customHeight="1">
      <c r="A51" s="5"/>
      <c r="B51" s="5"/>
      <c r="C51" s="6"/>
      <c r="D51" s="7"/>
      <c r="E51" s="11" t="str">
        <f>IF(A51="","",SUMIFS(Vendas!$M$5:$M$204,Vendas!$C$5:$C$204,A51,Vendas!$B$5:$B$204,"&gt;="&amp;Dashboard!$B$3,Vendas!$B$5:$B$204,"&lt;="&amp;Dashboard!$D$3))</f>
        <v/>
      </c>
      <c r="F51" s="8" t="str">
        <f t="shared" si="1"/>
        <v/>
      </c>
      <c r="G51" s="11" t="str">
        <f>IF(A51="","",SUMIFS(Vendas!$O$5:$O$204,Vendas!$C$5:$C$204,A51,Vendas!$B$5:$B$204,"&gt;="&amp;Dashboard!$B$3,Vendas!$B$5:$B$204,"&lt;="&amp;Dashboard!$D$3))</f>
        <v/>
      </c>
      <c r="H51" s="11" t="str">
        <f t="shared" si="2"/>
        <v/>
      </c>
      <c r="I51" s="13" t="str">
        <f>IF(A51="","",COUNTIFS(Vendas!$C$5:$C$204,A51,Vendas!$K$5:$K$204,"&lt;&gt;",Vendas!$B$5:$B$204,"&gt;="&amp;Dashboard!$B$3,Vendas!$B$5:$B$204,"&lt;="&amp;Dashboard!$D$3))</f>
        <v/>
      </c>
      <c r="J51" s="13" t="str">
        <f t="shared" si="3"/>
        <v/>
      </c>
      <c r="K51" s="5"/>
    </row>
    <row r="52" ht="15.75" customHeight="1">
      <c r="A52" s="5"/>
      <c r="B52" s="5"/>
      <c r="C52" s="6"/>
      <c r="D52" s="7"/>
      <c r="E52" s="11" t="str">
        <f>IF(A52="","",SUMIFS(Vendas!$M$5:$M$204,Vendas!$C$5:$C$204,A52,Vendas!$B$5:$B$204,"&gt;="&amp;Dashboard!$B$3,Vendas!$B$5:$B$204,"&lt;="&amp;Dashboard!$D$3))</f>
        <v/>
      </c>
      <c r="F52" s="8" t="str">
        <f t="shared" si="1"/>
        <v/>
      </c>
      <c r="G52" s="11" t="str">
        <f>IF(A52="","",SUMIFS(Vendas!$O$5:$O$204,Vendas!$C$5:$C$204,A52,Vendas!$B$5:$B$204,"&gt;="&amp;Dashboard!$B$3,Vendas!$B$5:$B$204,"&lt;="&amp;Dashboard!$D$3))</f>
        <v/>
      </c>
      <c r="H52" s="11" t="str">
        <f t="shared" si="2"/>
        <v/>
      </c>
      <c r="I52" s="13" t="str">
        <f>IF(A52="","",COUNTIFS(Vendas!$C$5:$C$204,A52,Vendas!$K$5:$K$204,"&lt;&gt;",Vendas!$B$5:$B$204,"&gt;="&amp;Dashboard!$B$3,Vendas!$B$5:$B$204,"&lt;="&amp;Dashboard!$D$3))</f>
        <v/>
      </c>
      <c r="J52" s="13" t="str">
        <f t="shared" si="3"/>
        <v/>
      </c>
      <c r="K52" s="5"/>
    </row>
    <row r="53" ht="15.75" customHeight="1">
      <c r="A53" s="5"/>
      <c r="B53" s="5"/>
      <c r="C53" s="6"/>
      <c r="D53" s="7"/>
      <c r="E53" s="11" t="str">
        <f>IF(A53="","",SUMIFS(Vendas!$M$5:$M$204,Vendas!$C$5:$C$204,A53,Vendas!$B$5:$B$204,"&gt;="&amp;Dashboard!$B$3,Vendas!$B$5:$B$204,"&lt;="&amp;Dashboard!$D$3))</f>
        <v/>
      </c>
      <c r="F53" s="8" t="str">
        <f t="shared" si="1"/>
        <v/>
      </c>
      <c r="G53" s="11" t="str">
        <f>IF(A53="","",SUMIFS(Vendas!$O$5:$O$204,Vendas!$C$5:$C$204,A53,Vendas!$B$5:$B$204,"&gt;="&amp;Dashboard!$B$3,Vendas!$B$5:$B$204,"&lt;="&amp;Dashboard!$D$3))</f>
        <v/>
      </c>
      <c r="H53" s="11" t="str">
        <f t="shared" si="2"/>
        <v/>
      </c>
      <c r="I53" s="13" t="str">
        <f>IF(A53="","",COUNTIFS(Vendas!$C$5:$C$204,A53,Vendas!$K$5:$K$204,"&lt;&gt;",Vendas!$B$5:$B$204,"&gt;="&amp;Dashboard!$B$3,Vendas!$B$5:$B$204,"&lt;="&amp;Dashboard!$D$3))</f>
        <v/>
      </c>
      <c r="J53" s="13" t="str">
        <f t="shared" si="3"/>
        <v/>
      </c>
      <c r="K53" s="5"/>
    </row>
    <row r="54" ht="15.75" customHeight="1">
      <c r="A54" s="5"/>
      <c r="B54" s="5"/>
      <c r="C54" s="6"/>
      <c r="D54" s="7"/>
      <c r="E54" s="11" t="str">
        <f>IF(A54="","",SUMIFS(Vendas!$M$5:$M$204,Vendas!$C$5:$C$204,A54,Vendas!$B$5:$B$204,"&gt;="&amp;Dashboard!$B$3,Vendas!$B$5:$B$204,"&lt;="&amp;Dashboard!$D$3))</f>
        <v/>
      </c>
      <c r="F54" s="8" t="str">
        <f t="shared" si="1"/>
        <v/>
      </c>
      <c r="G54" s="11" t="str">
        <f>IF(A54="","",SUMIFS(Vendas!$O$5:$O$204,Vendas!$C$5:$C$204,A54,Vendas!$B$5:$B$204,"&gt;="&amp;Dashboard!$B$3,Vendas!$B$5:$B$204,"&lt;="&amp;Dashboard!$D$3))</f>
        <v/>
      </c>
      <c r="H54" s="11" t="str">
        <f t="shared" si="2"/>
        <v/>
      </c>
      <c r="I54" s="13" t="str">
        <f>IF(A54="","",COUNTIFS(Vendas!$C$5:$C$204,A54,Vendas!$K$5:$K$204,"&lt;&gt;",Vendas!$B$5:$B$204,"&gt;="&amp;Dashboard!$B$3,Vendas!$B$5:$B$204,"&lt;="&amp;Dashboard!$D$3))</f>
        <v/>
      </c>
      <c r="J54" s="13" t="str">
        <f t="shared" si="3"/>
        <v/>
      </c>
      <c r="K54" s="5"/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K1"/>
    <mergeCell ref="A2:K2"/>
  </mergeCells>
  <conditionalFormatting sqref="J5:J54">
    <cfRule type="containsText" dxfId="5" priority="1" operator="containsText" text="ATINGIDA">
      <formula>NOT(ISERROR(SEARCH(("ATINGIDA"),(J5))))</formula>
    </cfRule>
  </conditionalFormatting>
  <conditionalFormatting sqref="J5:J54">
    <cfRule type="containsText" dxfId="6" priority="2" operator="containsText" text="PRÓXIMO">
      <formula>NOT(ISERROR(SEARCH(("PRÓXIMO"),(J5))))</formula>
    </cfRule>
  </conditionalFormatting>
  <conditionalFormatting sqref="J5:J54">
    <cfRule type="containsText" dxfId="7" priority="3" operator="containsText" text="ABAIXO">
      <formula>NOT(ISERROR(SEARCH(("ABAIXO"),(J5))))</formula>
    </cfRule>
  </conditionalFormatting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7.0"/>
    <col customWidth="1" min="2" max="2" width="18.0"/>
    <col customWidth="1" min="3" max="3" width="16.0"/>
    <col customWidth="1" min="4" max="4" width="18.0"/>
    <col customWidth="1" min="5" max="5" width="16.0"/>
    <col customWidth="1" min="6" max="6" width="11.0"/>
    <col customWidth="1" min="7" max="7" width="30.0"/>
    <col customWidth="1" min="8" max="26" width="8.63"/>
  </cols>
  <sheetData>
    <row r="1" ht="33.75" customHeight="1">
      <c r="A1" s="1" t="s">
        <v>1</v>
      </c>
    </row>
    <row r="2">
      <c r="A2" s="2" t="s">
        <v>3</v>
      </c>
    </row>
    <row r="4" ht="33.75" customHeight="1">
      <c r="A4" s="4" t="s">
        <v>6</v>
      </c>
      <c r="B4" s="4" t="s">
        <v>11</v>
      </c>
      <c r="C4" s="4" t="s">
        <v>12</v>
      </c>
      <c r="D4" s="4" t="s">
        <v>14</v>
      </c>
      <c r="E4" s="4" t="s">
        <v>17</v>
      </c>
      <c r="F4" s="4" t="s">
        <v>18</v>
      </c>
      <c r="G4" s="4" t="s">
        <v>20</v>
      </c>
    </row>
    <row r="5">
      <c r="A5" s="5" t="s">
        <v>22</v>
      </c>
      <c r="B5" s="5" t="s">
        <v>25</v>
      </c>
      <c r="C5" s="6">
        <v>850.0</v>
      </c>
      <c r="D5" s="6">
        <v>2400.0</v>
      </c>
      <c r="E5" s="8">
        <f t="shared" ref="E5:E104" si="1">IF(OR(A5="",D5=0),0,(D5-C5)/D5)</f>
        <v>0.6458333333</v>
      </c>
      <c r="F5" s="5" t="s">
        <v>44</v>
      </c>
      <c r="G5" s="5" t="s">
        <v>45</v>
      </c>
    </row>
    <row r="6">
      <c r="A6" s="5" t="s">
        <v>46</v>
      </c>
      <c r="B6" s="5" t="s">
        <v>25</v>
      </c>
      <c r="C6" s="6">
        <v>1800.0</v>
      </c>
      <c r="D6" s="6">
        <v>5200.0</v>
      </c>
      <c r="E6" s="8">
        <f t="shared" si="1"/>
        <v>0.6538461538</v>
      </c>
      <c r="F6" s="5" t="s">
        <v>44</v>
      </c>
      <c r="G6" s="5" t="s">
        <v>49</v>
      </c>
    </row>
    <row r="7">
      <c r="A7" s="5" t="s">
        <v>50</v>
      </c>
      <c r="B7" s="5" t="s">
        <v>52</v>
      </c>
      <c r="C7" s="6">
        <v>120.0</v>
      </c>
      <c r="D7" s="6">
        <v>690.0</v>
      </c>
      <c r="E7" s="8">
        <f t="shared" si="1"/>
        <v>0.8260869565</v>
      </c>
      <c r="F7" s="5" t="s">
        <v>44</v>
      </c>
      <c r="G7" s="5" t="s">
        <v>53</v>
      </c>
    </row>
    <row r="8">
      <c r="A8" s="5" t="s">
        <v>55</v>
      </c>
      <c r="B8" s="5" t="s">
        <v>52</v>
      </c>
      <c r="C8" s="6">
        <v>260.0</v>
      </c>
      <c r="D8" s="6">
        <v>1490.0</v>
      </c>
      <c r="E8" s="8">
        <f t="shared" si="1"/>
        <v>0.8255033557</v>
      </c>
      <c r="F8" s="5" t="s">
        <v>44</v>
      </c>
      <c r="G8" s="5" t="s">
        <v>53</v>
      </c>
    </row>
    <row r="9">
      <c r="A9" s="5" t="s">
        <v>56</v>
      </c>
      <c r="B9" s="5" t="s">
        <v>57</v>
      </c>
      <c r="C9" s="6">
        <v>1600.0</v>
      </c>
      <c r="D9" s="6">
        <v>4500.0</v>
      </c>
      <c r="E9" s="8">
        <f t="shared" si="1"/>
        <v>0.6444444444</v>
      </c>
      <c r="F9" s="5" t="s">
        <v>44</v>
      </c>
      <c r="G9" s="5" t="s">
        <v>58</v>
      </c>
    </row>
    <row r="10">
      <c r="A10" s="5" t="s">
        <v>59</v>
      </c>
      <c r="B10" s="5" t="s">
        <v>25</v>
      </c>
      <c r="C10" s="6">
        <v>300.0</v>
      </c>
      <c r="D10" s="6">
        <v>980.0</v>
      </c>
      <c r="E10" s="8">
        <f t="shared" si="1"/>
        <v>0.693877551</v>
      </c>
      <c r="F10" s="5" t="s">
        <v>44</v>
      </c>
      <c r="G10" s="5" t="s">
        <v>60</v>
      </c>
    </row>
    <row r="11">
      <c r="A11" s="5"/>
      <c r="B11" s="5"/>
      <c r="C11" s="6"/>
      <c r="D11" s="6"/>
      <c r="E11" s="8">
        <f t="shared" si="1"/>
        <v>0</v>
      </c>
      <c r="F11" s="5"/>
      <c r="G11" s="5"/>
    </row>
    <row r="12">
      <c r="A12" s="5"/>
      <c r="B12" s="5"/>
      <c r="C12" s="6"/>
      <c r="D12" s="6"/>
      <c r="E12" s="8">
        <f t="shared" si="1"/>
        <v>0</v>
      </c>
      <c r="F12" s="5"/>
      <c r="G12" s="5"/>
    </row>
    <row r="13">
      <c r="A13" s="5"/>
      <c r="B13" s="5"/>
      <c r="C13" s="6"/>
      <c r="D13" s="6"/>
      <c r="E13" s="8">
        <f t="shared" si="1"/>
        <v>0</v>
      </c>
      <c r="F13" s="5"/>
      <c r="G13" s="5"/>
    </row>
    <row r="14">
      <c r="A14" s="5"/>
      <c r="B14" s="5"/>
      <c r="C14" s="6"/>
      <c r="D14" s="6"/>
      <c r="E14" s="8">
        <f t="shared" si="1"/>
        <v>0</v>
      </c>
      <c r="F14" s="5"/>
      <c r="G14" s="5"/>
    </row>
    <row r="15">
      <c r="A15" s="5"/>
      <c r="B15" s="5"/>
      <c r="C15" s="6"/>
      <c r="D15" s="6"/>
      <c r="E15" s="8">
        <f t="shared" si="1"/>
        <v>0</v>
      </c>
      <c r="F15" s="5"/>
      <c r="G15" s="5"/>
    </row>
    <row r="16">
      <c r="A16" s="5"/>
      <c r="B16" s="5"/>
      <c r="C16" s="6"/>
      <c r="D16" s="6"/>
      <c r="E16" s="8">
        <f t="shared" si="1"/>
        <v>0</v>
      </c>
      <c r="F16" s="5"/>
      <c r="G16" s="5"/>
    </row>
    <row r="17">
      <c r="A17" s="5"/>
      <c r="B17" s="5"/>
      <c r="C17" s="6"/>
      <c r="D17" s="6"/>
      <c r="E17" s="8">
        <f t="shared" si="1"/>
        <v>0</v>
      </c>
      <c r="F17" s="5"/>
      <c r="G17" s="5"/>
    </row>
    <row r="18">
      <c r="A18" s="5"/>
      <c r="B18" s="5"/>
      <c r="C18" s="6"/>
      <c r="D18" s="6"/>
      <c r="E18" s="8">
        <f t="shared" si="1"/>
        <v>0</v>
      </c>
      <c r="F18" s="5"/>
      <c r="G18" s="5"/>
    </row>
    <row r="19">
      <c r="A19" s="5"/>
      <c r="B19" s="5"/>
      <c r="C19" s="6"/>
      <c r="D19" s="6"/>
      <c r="E19" s="8">
        <f t="shared" si="1"/>
        <v>0</v>
      </c>
      <c r="F19" s="5"/>
      <c r="G19" s="5"/>
    </row>
    <row r="20">
      <c r="A20" s="5"/>
      <c r="B20" s="5"/>
      <c r="C20" s="6"/>
      <c r="D20" s="6"/>
      <c r="E20" s="8">
        <f t="shared" si="1"/>
        <v>0</v>
      </c>
      <c r="F20" s="5"/>
      <c r="G20" s="5"/>
    </row>
    <row r="21" ht="15.75" customHeight="1">
      <c r="A21" s="5"/>
      <c r="B21" s="5"/>
      <c r="C21" s="6"/>
      <c r="D21" s="6"/>
      <c r="E21" s="8">
        <f t="shared" si="1"/>
        <v>0</v>
      </c>
      <c r="F21" s="5"/>
      <c r="G21" s="5"/>
    </row>
    <row r="22" ht="15.75" customHeight="1">
      <c r="A22" s="5"/>
      <c r="B22" s="5"/>
      <c r="C22" s="6"/>
      <c r="D22" s="6"/>
      <c r="E22" s="8">
        <f t="shared" si="1"/>
        <v>0</v>
      </c>
      <c r="F22" s="5"/>
      <c r="G22" s="5"/>
    </row>
    <row r="23" ht="15.75" customHeight="1">
      <c r="A23" s="5"/>
      <c r="B23" s="5"/>
      <c r="C23" s="6"/>
      <c r="D23" s="6"/>
      <c r="E23" s="8">
        <f t="shared" si="1"/>
        <v>0</v>
      </c>
      <c r="F23" s="5"/>
      <c r="G23" s="5"/>
    </row>
    <row r="24" ht="15.75" customHeight="1">
      <c r="A24" s="5"/>
      <c r="B24" s="5"/>
      <c r="C24" s="6"/>
      <c r="D24" s="6"/>
      <c r="E24" s="8">
        <f t="shared" si="1"/>
        <v>0</v>
      </c>
      <c r="F24" s="5"/>
      <c r="G24" s="5"/>
    </row>
    <row r="25" ht="15.75" customHeight="1">
      <c r="A25" s="5"/>
      <c r="B25" s="5"/>
      <c r="C25" s="6"/>
      <c r="D25" s="6"/>
      <c r="E25" s="8">
        <f t="shared" si="1"/>
        <v>0</v>
      </c>
      <c r="F25" s="5"/>
      <c r="G25" s="5"/>
    </row>
    <row r="26" ht="15.75" customHeight="1">
      <c r="A26" s="5"/>
      <c r="B26" s="5"/>
      <c r="C26" s="6"/>
      <c r="D26" s="6"/>
      <c r="E26" s="8">
        <f t="shared" si="1"/>
        <v>0</v>
      </c>
      <c r="F26" s="5"/>
      <c r="G26" s="5"/>
    </row>
    <row r="27" ht="15.75" customHeight="1">
      <c r="A27" s="5"/>
      <c r="B27" s="5"/>
      <c r="C27" s="6"/>
      <c r="D27" s="6"/>
      <c r="E27" s="8">
        <f t="shared" si="1"/>
        <v>0</v>
      </c>
      <c r="F27" s="5"/>
      <c r="G27" s="5"/>
    </row>
    <row r="28" ht="15.75" customHeight="1">
      <c r="A28" s="5"/>
      <c r="B28" s="5"/>
      <c r="C28" s="6"/>
      <c r="D28" s="6"/>
      <c r="E28" s="8">
        <f t="shared" si="1"/>
        <v>0</v>
      </c>
      <c r="F28" s="5"/>
      <c r="G28" s="5"/>
    </row>
    <row r="29" ht="15.75" customHeight="1">
      <c r="A29" s="5"/>
      <c r="B29" s="5"/>
      <c r="C29" s="6"/>
      <c r="D29" s="6"/>
      <c r="E29" s="8">
        <f t="shared" si="1"/>
        <v>0</v>
      </c>
      <c r="F29" s="5"/>
      <c r="G29" s="5"/>
    </row>
    <row r="30" ht="15.75" customHeight="1">
      <c r="A30" s="5"/>
      <c r="B30" s="5"/>
      <c r="C30" s="6"/>
      <c r="D30" s="6"/>
      <c r="E30" s="8">
        <f t="shared" si="1"/>
        <v>0</v>
      </c>
      <c r="F30" s="5"/>
      <c r="G30" s="5"/>
    </row>
    <row r="31" ht="15.75" customHeight="1">
      <c r="A31" s="5"/>
      <c r="B31" s="5"/>
      <c r="C31" s="6"/>
      <c r="D31" s="6"/>
      <c r="E31" s="8">
        <f t="shared" si="1"/>
        <v>0</v>
      </c>
      <c r="F31" s="5"/>
      <c r="G31" s="5"/>
    </row>
    <row r="32" ht="15.75" customHeight="1">
      <c r="A32" s="5"/>
      <c r="B32" s="5"/>
      <c r="C32" s="6"/>
      <c r="D32" s="6"/>
      <c r="E32" s="8">
        <f t="shared" si="1"/>
        <v>0</v>
      </c>
      <c r="F32" s="5"/>
      <c r="G32" s="5"/>
    </row>
    <row r="33" ht="15.75" customHeight="1">
      <c r="A33" s="5"/>
      <c r="B33" s="5"/>
      <c r="C33" s="6"/>
      <c r="D33" s="6"/>
      <c r="E33" s="8">
        <f t="shared" si="1"/>
        <v>0</v>
      </c>
      <c r="F33" s="5"/>
      <c r="G33" s="5"/>
    </row>
    <row r="34" ht="15.75" customHeight="1">
      <c r="A34" s="5"/>
      <c r="B34" s="5"/>
      <c r="C34" s="6"/>
      <c r="D34" s="6"/>
      <c r="E34" s="8">
        <f t="shared" si="1"/>
        <v>0</v>
      </c>
      <c r="F34" s="5"/>
      <c r="G34" s="5"/>
    </row>
    <row r="35" ht="15.75" customHeight="1">
      <c r="A35" s="5"/>
      <c r="B35" s="5"/>
      <c r="C35" s="6"/>
      <c r="D35" s="6"/>
      <c r="E35" s="8">
        <f t="shared" si="1"/>
        <v>0</v>
      </c>
      <c r="F35" s="5"/>
      <c r="G35" s="5"/>
    </row>
    <row r="36" ht="15.75" customHeight="1">
      <c r="A36" s="5"/>
      <c r="B36" s="5"/>
      <c r="C36" s="6"/>
      <c r="D36" s="6"/>
      <c r="E36" s="8">
        <f t="shared" si="1"/>
        <v>0</v>
      </c>
      <c r="F36" s="5"/>
      <c r="G36" s="5"/>
    </row>
    <row r="37" ht="15.75" customHeight="1">
      <c r="A37" s="5"/>
      <c r="B37" s="5"/>
      <c r="C37" s="6"/>
      <c r="D37" s="6"/>
      <c r="E37" s="8">
        <f t="shared" si="1"/>
        <v>0</v>
      </c>
      <c r="F37" s="5"/>
      <c r="G37" s="5"/>
    </row>
    <row r="38" ht="15.75" customHeight="1">
      <c r="A38" s="5"/>
      <c r="B38" s="5"/>
      <c r="C38" s="6"/>
      <c r="D38" s="6"/>
      <c r="E38" s="8">
        <f t="shared" si="1"/>
        <v>0</v>
      </c>
      <c r="F38" s="5"/>
      <c r="G38" s="5"/>
    </row>
    <row r="39" ht="15.75" customHeight="1">
      <c r="A39" s="5"/>
      <c r="B39" s="5"/>
      <c r="C39" s="6"/>
      <c r="D39" s="6"/>
      <c r="E39" s="8">
        <f t="shared" si="1"/>
        <v>0</v>
      </c>
      <c r="F39" s="5"/>
      <c r="G39" s="5"/>
    </row>
    <row r="40" ht="15.75" customHeight="1">
      <c r="A40" s="5"/>
      <c r="B40" s="5"/>
      <c r="C40" s="6"/>
      <c r="D40" s="6"/>
      <c r="E40" s="8">
        <f t="shared" si="1"/>
        <v>0</v>
      </c>
      <c r="F40" s="5"/>
      <c r="G40" s="5"/>
    </row>
    <row r="41" ht="15.75" customHeight="1">
      <c r="A41" s="5"/>
      <c r="B41" s="5"/>
      <c r="C41" s="6"/>
      <c r="D41" s="6"/>
      <c r="E41" s="8">
        <f t="shared" si="1"/>
        <v>0</v>
      </c>
      <c r="F41" s="5"/>
      <c r="G41" s="5"/>
    </row>
    <row r="42" ht="15.75" customHeight="1">
      <c r="A42" s="5"/>
      <c r="B42" s="5"/>
      <c r="C42" s="6"/>
      <c r="D42" s="6"/>
      <c r="E42" s="8">
        <f t="shared" si="1"/>
        <v>0</v>
      </c>
      <c r="F42" s="5"/>
      <c r="G42" s="5"/>
    </row>
    <row r="43" ht="15.75" customHeight="1">
      <c r="A43" s="5"/>
      <c r="B43" s="5"/>
      <c r="C43" s="6"/>
      <c r="D43" s="6"/>
      <c r="E43" s="8">
        <f t="shared" si="1"/>
        <v>0</v>
      </c>
      <c r="F43" s="5"/>
      <c r="G43" s="5"/>
    </row>
    <row r="44" ht="15.75" customHeight="1">
      <c r="A44" s="5"/>
      <c r="B44" s="5"/>
      <c r="C44" s="6"/>
      <c r="D44" s="6"/>
      <c r="E44" s="8">
        <f t="shared" si="1"/>
        <v>0</v>
      </c>
      <c r="F44" s="5"/>
      <c r="G44" s="5"/>
    </row>
    <row r="45" ht="15.75" customHeight="1">
      <c r="A45" s="5"/>
      <c r="B45" s="5"/>
      <c r="C45" s="6"/>
      <c r="D45" s="6"/>
      <c r="E45" s="8">
        <f t="shared" si="1"/>
        <v>0</v>
      </c>
      <c r="F45" s="5"/>
      <c r="G45" s="5"/>
    </row>
    <row r="46" ht="15.75" customHeight="1">
      <c r="A46" s="5"/>
      <c r="B46" s="5"/>
      <c r="C46" s="6"/>
      <c r="D46" s="6"/>
      <c r="E46" s="8">
        <f t="shared" si="1"/>
        <v>0</v>
      </c>
      <c r="F46" s="5"/>
      <c r="G46" s="5"/>
    </row>
    <row r="47" ht="15.75" customHeight="1">
      <c r="A47" s="5"/>
      <c r="B47" s="5"/>
      <c r="C47" s="6"/>
      <c r="D47" s="6"/>
      <c r="E47" s="8">
        <f t="shared" si="1"/>
        <v>0</v>
      </c>
      <c r="F47" s="5"/>
      <c r="G47" s="5"/>
    </row>
    <row r="48" ht="15.75" customHeight="1">
      <c r="A48" s="5"/>
      <c r="B48" s="5"/>
      <c r="C48" s="6"/>
      <c r="D48" s="6"/>
      <c r="E48" s="8">
        <f t="shared" si="1"/>
        <v>0</v>
      </c>
      <c r="F48" s="5"/>
      <c r="G48" s="5"/>
    </row>
    <row r="49" ht="15.75" customHeight="1">
      <c r="A49" s="5"/>
      <c r="B49" s="5"/>
      <c r="C49" s="6"/>
      <c r="D49" s="6"/>
      <c r="E49" s="8">
        <f t="shared" si="1"/>
        <v>0</v>
      </c>
      <c r="F49" s="5"/>
      <c r="G49" s="5"/>
    </row>
    <row r="50" ht="15.75" customHeight="1">
      <c r="A50" s="5"/>
      <c r="B50" s="5"/>
      <c r="C50" s="6"/>
      <c r="D50" s="6"/>
      <c r="E50" s="8">
        <f t="shared" si="1"/>
        <v>0</v>
      </c>
      <c r="F50" s="5"/>
      <c r="G50" s="5"/>
    </row>
    <row r="51" ht="15.75" customHeight="1">
      <c r="A51" s="5"/>
      <c r="B51" s="5"/>
      <c r="C51" s="6"/>
      <c r="D51" s="6"/>
      <c r="E51" s="8">
        <f t="shared" si="1"/>
        <v>0</v>
      </c>
      <c r="F51" s="5"/>
      <c r="G51" s="5"/>
    </row>
    <row r="52" ht="15.75" customHeight="1">
      <c r="A52" s="5"/>
      <c r="B52" s="5"/>
      <c r="C52" s="6"/>
      <c r="D52" s="6"/>
      <c r="E52" s="8">
        <f t="shared" si="1"/>
        <v>0</v>
      </c>
      <c r="F52" s="5"/>
      <c r="G52" s="5"/>
    </row>
    <row r="53" ht="15.75" customHeight="1">
      <c r="A53" s="5"/>
      <c r="B53" s="5"/>
      <c r="C53" s="6"/>
      <c r="D53" s="6"/>
      <c r="E53" s="8">
        <f t="shared" si="1"/>
        <v>0</v>
      </c>
      <c r="F53" s="5"/>
      <c r="G53" s="5"/>
    </row>
    <row r="54" ht="15.75" customHeight="1">
      <c r="A54" s="5"/>
      <c r="B54" s="5"/>
      <c r="C54" s="6"/>
      <c r="D54" s="6"/>
      <c r="E54" s="8">
        <f t="shared" si="1"/>
        <v>0</v>
      </c>
      <c r="F54" s="5"/>
      <c r="G54" s="5"/>
    </row>
    <row r="55" ht="15.75" customHeight="1">
      <c r="A55" s="5"/>
      <c r="B55" s="5"/>
      <c r="C55" s="6"/>
      <c r="D55" s="6"/>
      <c r="E55" s="8">
        <f t="shared" si="1"/>
        <v>0</v>
      </c>
      <c r="F55" s="5"/>
      <c r="G55" s="5"/>
    </row>
    <row r="56" ht="15.75" customHeight="1">
      <c r="A56" s="5"/>
      <c r="B56" s="5"/>
      <c r="C56" s="6"/>
      <c r="D56" s="6"/>
      <c r="E56" s="8">
        <f t="shared" si="1"/>
        <v>0</v>
      </c>
      <c r="F56" s="5"/>
      <c r="G56" s="5"/>
    </row>
    <row r="57" ht="15.75" customHeight="1">
      <c r="A57" s="5"/>
      <c r="B57" s="5"/>
      <c r="C57" s="6"/>
      <c r="D57" s="6"/>
      <c r="E57" s="8">
        <f t="shared" si="1"/>
        <v>0</v>
      </c>
      <c r="F57" s="5"/>
      <c r="G57" s="5"/>
    </row>
    <row r="58" ht="15.75" customHeight="1">
      <c r="A58" s="5"/>
      <c r="B58" s="5"/>
      <c r="C58" s="6"/>
      <c r="D58" s="6"/>
      <c r="E58" s="8">
        <f t="shared" si="1"/>
        <v>0</v>
      </c>
      <c r="F58" s="5"/>
      <c r="G58" s="5"/>
    </row>
    <row r="59" ht="15.75" customHeight="1">
      <c r="A59" s="5"/>
      <c r="B59" s="5"/>
      <c r="C59" s="6"/>
      <c r="D59" s="6"/>
      <c r="E59" s="8">
        <f t="shared" si="1"/>
        <v>0</v>
      </c>
      <c r="F59" s="5"/>
      <c r="G59" s="5"/>
    </row>
    <row r="60" ht="15.75" customHeight="1">
      <c r="A60" s="5"/>
      <c r="B60" s="5"/>
      <c r="C60" s="6"/>
      <c r="D60" s="6"/>
      <c r="E60" s="8">
        <f t="shared" si="1"/>
        <v>0</v>
      </c>
      <c r="F60" s="5"/>
      <c r="G60" s="5"/>
    </row>
    <row r="61" ht="15.75" customHeight="1">
      <c r="A61" s="5"/>
      <c r="B61" s="5"/>
      <c r="C61" s="6"/>
      <c r="D61" s="6"/>
      <c r="E61" s="8">
        <f t="shared" si="1"/>
        <v>0</v>
      </c>
      <c r="F61" s="5"/>
      <c r="G61" s="5"/>
    </row>
    <row r="62" ht="15.75" customHeight="1">
      <c r="A62" s="5"/>
      <c r="B62" s="5"/>
      <c r="C62" s="6"/>
      <c r="D62" s="6"/>
      <c r="E62" s="8">
        <f t="shared" si="1"/>
        <v>0</v>
      </c>
      <c r="F62" s="5"/>
      <c r="G62" s="5"/>
    </row>
    <row r="63" ht="15.75" customHeight="1">
      <c r="A63" s="5"/>
      <c r="B63" s="5"/>
      <c r="C63" s="6"/>
      <c r="D63" s="6"/>
      <c r="E63" s="8">
        <f t="shared" si="1"/>
        <v>0</v>
      </c>
      <c r="F63" s="5"/>
      <c r="G63" s="5"/>
    </row>
    <row r="64" ht="15.75" customHeight="1">
      <c r="A64" s="5"/>
      <c r="B64" s="5"/>
      <c r="C64" s="6"/>
      <c r="D64" s="6"/>
      <c r="E64" s="8">
        <f t="shared" si="1"/>
        <v>0</v>
      </c>
      <c r="F64" s="5"/>
      <c r="G64" s="5"/>
    </row>
    <row r="65" ht="15.75" customHeight="1">
      <c r="A65" s="5"/>
      <c r="B65" s="5"/>
      <c r="C65" s="6"/>
      <c r="D65" s="6"/>
      <c r="E65" s="8">
        <f t="shared" si="1"/>
        <v>0</v>
      </c>
      <c r="F65" s="5"/>
      <c r="G65" s="5"/>
    </row>
    <row r="66" ht="15.75" customHeight="1">
      <c r="A66" s="5"/>
      <c r="B66" s="5"/>
      <c r="C66" s="6"/>
      <c r="D66" s="6"/>
      <c r="E66" s="8">
        <f t="shared" si="1"/>
        <v>0</v>
      </c>
      <c r="F66" s="5"/>
      <c r="G66" s="5"/>
    </row>
    <row r="67" ht="15.75" customHeight="1">
      <c r="A67" s="5"/>
      <c r="B67" s="5"/>
      <c r="C67" s="6"/>
      <c r="D67" s="6"/>
      <c r="E67" s="8">
        <f t="shared" si="1"/>
        <v>0</v>
      </c>
      <c r="F67" s="5"/>
      <c r="G67" s="5"/>
    </row>
    <row r="68" ht="15.75" customHeight="1">
      <c r="A68" s="5"/>
      <c r="B68" s="5"/>
      <c r="C68" s="6"/>
      <c r="D68" s="6"/>
      <c r="E68" s="8">
        <f t="shared" si="1"/>
        <v>0</v>
      </c>
      <c r="F68" s="5"/>
      <c r="G68" s="5"/>
    </row>
    <row r="69" ht="15.75" customHeight="1">
      <c r="A69" s="5"/>
      <c r="B69" s="5"/>
      <c r="C69" s="6"/>
      <c r="D69" s="6"/>
      <c r="E69" s="8">
        <f t="shared" si="1"/>
        <v>0</v>
      </c>
      <c r="F69" s="5"/>
      <c r="G69" s="5"/>
    </row>
    <row r="70" ht="15.75" customHeight="1">
      <c r="A70" s="5"/>
      <c r="B70" s="5"/>
      <c r="C70" s="6"/>
      <c r="D70" s="6"/>
      <c r="E70" s="8">
        <f t="shared" si="1"/>
        <v>0</v>
      </c>
      <c r="F70" s="5"/>
      <c r="G70" s="5"/>
    </row>
    <row r="71" ht="15.75" customHeight="1">
      <c r="A71" s="5"/>
      <c r="B71" s="5"/>
      <c r="C71" s="6"/>
      <c r="D71" s="6"/>
      <c r="E71" s="8">
        <f t="shared" si="1"/>
        <v>0</v>
      </c>
      <c r="F71" s="5"/>
      <c r="G71" s="5"/>
    </row>
    <row r="72" ht="15.75" customHeight="1">
      <c r="A72" s="5"/>
      <c r="B72" s="5"/>
      <c r="C72" s="6"/>
      <c r="D72" s="6"/>
      <c r="E72" s="8">
        <f t="shared" si="1"/>
        <v>0</v>
      </c>
      <c r="F72" s="5"/>
      <c r="G72" s="5"/>
    </row>
    <row r="73" ht="15.75" customHeight="1">
      <c r="A73" s="5"/>
      <c r="B73" s="5"/>
      <c r="C73" s="6"/>
      <c r="D73" s="6"/>
      <c r="E73" s="8">
        <f t="shared" si="1"/>
        <v>0</v>
      </c>
      <c r="F73" s="5"/>
      <c r="G73" s="5"/>
    </row>
    <row r="74" ht="15.75" customHeight="1">
      <c r="A74" s="5"/>
      <c r="B74" s="5"/>
      <c r="C74" s="6"/>
      <c r="D74" s="6"/>
      <c r="E74" s="8">
        <f t="shared" si="1"/>
        <v>0</v>
      </c>
      <c r="F74" s="5"/>
      <c r="G74" s="5"/>
    </row>
    <row r="75" ht="15.75" customHeight="1">
      <c r="A75" s="5"/>
      <c r="B75" s="5"/>
      <c r="C75" s="6"/>
      <c r="D75" s="6"/>
      <c r="E75" s="8">
        <f t="shared" si="1"/>
        <v>0</v>
      </c>
      <c r="F75" s="5"/>
      <c r="G75" s="5"/>
    </row>
    <row r="76" ht="15.75" customHeight="1">
      <c r="A76" s="5"/>
      <c r="B76" s="5"/>
      <c r="C76" s="6"/>
      <c r="D76" s="6"/>
      <c r="E76" s="8">
        <f t="shared" si="1"/>
        <v>0</v>
      </c>
      <c r="F76" s="5"/>
      <c r="G76" s="5"/>
    </row>
    <row r="77" ht="15.75" customHeight="1">
      <c r="A77" s="5"/>
      <c r="B77" s="5"/>
      <c r="C77" s="6"/>
      <c r="D77" s="6"/>
      <c r="E77" s="8">
        <f t="shared" si="1"/>
        <v>0</v>
      </c>
      <c r="F77" s="5"/>
      <c r="G77" s="5"/>
    </row>
    <row r="78" ht="15.75" customHeight="1">
      <c r="A78" s="5"/>
      <c r="B78" s="5"/>
      <c r="C78" s="6"/>
      <c r="D78" s="6"/>
      <c r="E78" s="8">
        <f t="shared" si="1"/>
        <v>0</v>
      </c>
      <c r="F78" s="5"/>
      <c r="G78" s="5"/>
    </row>
    <row r="79" ht="15.75" customHeight="1">
      <c r="A79" s="5"/>
      <c r="B79" s="5"/>
      <c r="C79" s="6"/>
      <c r="D79" s="6"/>
      <c r="E79" s="8">
        <f t="shared" si="1"/>
        <v>0</v>
      </c>
      <c r="F79" s="5"/>
      <c r="G79" s="5"/>
    </row>
    <row r="80" ht="15.75" customHeight="1">
      <c r="A80" s="5"/>
      <c r="B80" s="5"/>
      <c r="C80" s="6"/>
      <c r="D80" s="6"/>
      <c r="E80" s="8">
        <f t="shared" si="1"/>
        <v>0</v>
      </c>
      <c r="F80" s="5"/>
      <c r="G80" s="5"/>
    </row>
    <row r="81" ht="15.75" customHeight="1">
      <c r="A81" s="5"/>
      <c r="B81" s="5"/>
      <c r="C81" s="6"/>
      <c r="D81" s="6"/>
      <c r="E81" s="8">
        <f t="shared" si="1"/>
        <v>0</v>
      </c>
      <c r="F81" s="5"/>
      <c r="G81" s="5"/>
    </row>
    <row r="82" ht="15.75" customHeight="1">
      <c r="A82" s="5"/>
      <c r="B82" s="5"/>
      <c r="C82" s="6"/>
      <c r="D82" s="6"/>
      <c r="E82" s="8">
        <f t="shared" si="1"/>
        <v>0</v>
      </c>
      <c r="F82" s="5"/>
      <c r="G82" s="5"/>
    </row>
    <row r="83" ht="15.75" customHeight="1">
      <c r="A83" s="5"/>
      <c r="B83" s="5"/>
      <c r="C83" s="6"/>
      <c r="D83" s="6"/>
      <c r="E83" s="8">
        <f t="shared" si="1"/>
        <v>0</v>
      </c>
      <c r="F83" s="5"/>
      <c r="G83" s="5"/>
    </row>
    <row r="84" ht="15.75" customHeight="1">
      <c r="A84" s="5"/>
      <c r="B84" s="5"/>
      <c r="C84" s="6"/>
      <c r="D84" s="6"/>
      <c r="E84" s="8">
        <f t="shared" si="1"/>
        <v>0</v>
      </c>
      <c r="F84" s="5"/>
      <c r="G84" s="5"/>
    </row>
    <row r="85" ht="15.75" customHeight="1">
      <c r="A85" s="5"/>
      <c r="B85" s="5"/>
      <c r="C85" s="6"/>
      <c r="D85" s="6"/>
      <c r="E85" s="8">
        <f t="shared" si="1"/>
        <v>0</v>
      </c>
      <c r="F85" s="5"/>
      <c r="G85" s="5"/>
    </row>
    <row r="86" ht="15.75" customHeight="1">
      <c r="A86" s="5"/>
      <c r="B86" s="5"/>
      <c r="C86" s="6"/>
      <c r="D86" s="6"/>
      <c r="E86" s="8">
        <f t="shared" si="1"/>
        <v>0</v>
      </c>
      <c r="F86" s="5"/>
      <c r="G86" s="5"/>
    </row>
    <row r="87" ht="15.75" customHeight="1">
      <c r="A87" s="5"/>
      <c r="B87" s="5"/>
      <c r="C87" s="6"/>
      <c r="D87" s="6"/>
      <c r="E87" s="8">
        <f t="shared" si="1"/>
        <v>0</v>
      </c>
      <c r="F87" s="5"/>
      <c r="G87" s="5"/>
    </row>
    <row r="88" ht="15.75" customHeight="1">
      <c r="A88" s="5"/>
      <c r="B88" s="5"/>
      <c r="C88" s="6"/>
      <c r="D88" s="6"/>
      <c r="E88" s="8">
        <f t="shared" si="1"/>
        <v>0</v>
      </c>
      <c r="F88" s="5"/>
      <c r="G88" s="5"/>
    </row>
    <row r="89" ht="15.75" customHeight="1">
      <c r="A89" s="5"/>
      <c r="B89" s="5"/>
      <c r="C89" s="6"/>
      <c r="D89" s="6"/>
      <c r="E89" s="8">
        <f t="shared" si="1"/>
        <v>0</v>
      </c>
      <c r="F89" s="5"/>
      <c r="G89" s="5"/>
    </row>
    <row r="90" ht="15.75" customHeight="1">
      <c r="A90" s="5"/>
      <c r="B90" s="5"/>
      <c r="C90" s="6"/>
      <c r="D90" s="6"/>
      <c r="E90" s="8">
        <f t="shared" si="1"/>
        <v>0</v>
      </c>
      <c r="F90" s="5"/>
      <c r="G90" s="5"/>
    </row>
    <row r="91" ht="15.75" customHeight="1">
      <c r="A91" s="5"/>
      <c r="B91" s="5"/>
      <c r="C91" s="6"/>
      <c r="D91" s="6"/>
      <c r="E91" s="8">
        <f t="shared" si="1"/>
        <v>0</v>
      </c>
      <c r="F91" s="5"/>
      <c r="G91" s="5"/>
    </row>
    <row r="92" ht="15.75" customHeight="1">
      <c r="A92" s="5"/>
      <c r="B92" s="5"/>
      <c r="C92" s="6"/>
      <c r="D92" s="6"/>
      <c r="E92" s="8">
        <f t="shared" si="1"/>
        <v>0</v>
      </c>
      <c r="F92" s="5"/>
      <c r="G92" s="5"/>
    </row>
    <row r="93" ht="15.75" customHeight="1">
      <c r="A93" s="5"/>
      <c r="B93" s="5"/>
      <c r="C93" s="6"/>
      <c r="D93" s="6"/>
      <c r="E93" s="8">
        <f t="shared" si="1"/>
        <v>0</v>
      </c>
      <c r="F93" s="5"/>
      <c r="G93" s="5"/>
    </row>
    <row r="94" ht="15.75" customHeight="1">
      <c r="A94" s="5"/>
      <c r="B94" s="5"/>
      <c r="C94" s="6"/>
      <c r="D94" s="6"/>
      <c r="E94" s="8">
        <f t="shared" si="1"/>
        <v>0</v>
      </c>
      <c r="F94" s="5"/>
      <c r="G94" s="5"/>
    </row>
    <row r="95" ht="15.75" customHeight="1">
      <c r="A95" s="5"/>
      <c r="B95" s="5"/>
      <c r="C95" s="6"/>
      <c r="D95" s="6"/>
      <c r="E95" s="8">
        <f t="shared" si="1"/>
        <v>0</v>
      </c>
      <c r="F95" s="5"/>
      <c r="G95" s="5"/>
    </row>
    <row r="96" ht="15.75" customHeight="1">
      <c r="A96" s="5"/>
      <c r="B96" s="5"/>
      <c r="C96" s="6"/>
      <c r="D96" s="6"/>
      <c r="E96" s="8">
        <f t="shared" si="1"/>
        <v>0</v>
      </c>
      <c r="F96" s="5"/>
      <c r="G96" s="5"/>
    </row>
    <row r="97" ht="15.75" customHeight="1">
      <c r="A97" s="5"/>
      <c r="B97" s="5"/>
      <c r="C97" s="6"/>
      <c r="D97" s="6"/>
      <c r="E97" s="8">
        <f t="shared" si="1"/>
        <v>0</v>
      </c>
      <c r="F97" s="5"/>
      <c r="G97" s="5"/>
    </row>
    <row r="98" ht="15.75" customHeight="1">
      <c r="A98" s="5"/>
      <c r="B98" s="5"/>
      <c r="C98" s="6"/>
      <c r="D98" s="6"/>
      <c r="E98" s="8">
        <f t="shared" si="1"/>
        <v>0</v>
      </c>
      <c r="F98" s="5"/>
      <c r="G98" s="5"/>
    </row>
    <row r="99" ht="15.75" customHeight="1">
      <c r="A99" s="5"/>
      <c r="B99" s="5"/>
      <c r="C99" s="6"/>
      <c r="D99" s="6"/>
      <c r="E99" s="8">
        <f t="shared" si="1"/>
        <v>0</v>
      </c>
      <c r="F99" s="5"/>
      <c r="G99" s="5"/>
    </row>
    <row r="100" ht="15.75" customHeight="1">
      <c r="A100" s="5"/>
      <c r="B100" s="5"/>
      <c r="C100" s="6"/>
      <c r="D100" s="6"/>
      <c r="E100" s="8">
        <f t="shared" si="1"/>
        <v>0</v>
      </c>
      <c r="F100" s="5"/>
      <c r="G100" s="5"/>
    </row>
    <row r="101" ht="15.75" customHeight="1">
      <c r="A101" s="5"/>
      <c r="B101" s="5"/>
      <c r="C101" s="6"/>
      <c r="D101" s="6"/>
      <c r="E101" s="8">
        <f t="shared" si="1"/>
        <v>0</v>
      </c>
      <c r="F101" s="5"/>
      <c r="G101" s="5"/>
    </row>
    <row r="102" ht="15.75" customHeight="1">
      <c r="A102" s="5"/>
      <c r="B102" s="5"/>
      <c r="C102" s="6"/>
      <c r="D102" s="6"/>
      <c r="E102" s="8">
        <f t="shared" si="1"/>
        <v>0</v>
      </c>
      <c r="F102" s="5"/>
      <c r="G102" s="5"/>
    </row>
    <row r="103" ht="15.75" customHeight="1">
      <c r="A103" s="5"/>
      <c r="B103" s="5"/>
      <c r="C103" s="6"/>
      <c r="D103" s="6"/>
      <c r="E103" s="8">
        <f t="shared" si="1"/>
        <v>0</v>
      </c>
      <c r="F103" s="5"/>
      <c r="G103" s="5"/>
    </row>
    <row r="104" ht="15.75" customHeight="1">
      <c r="A104" s="5"/>
      <c r="B104" s="5"/>
      <c r="C104" s="6"/>
      <c r="D104" s="6"/>
      <c r="E104" s="8">
        <f t="shared" si="1"/>
        <v>0</v>
      </c>
      <c r="F104" s="5"/>
      <c r="G104" s="5"/>
    </row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dataValidations>
    <dataValidation type="list" allowBlank="1" sqref="F5:F104">
      <formula1>"SIM,NÃO"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5" width="22.0"/>
    <col customWidth="1" min="6" max="26" width="8.63"/>
  </cols>
  <sheetData>
    <row r="1" ht="33.75" customHeight="1">
      <c r="A1" s="1" t="s">
        <v>131</v>
      </c>
    </row>
    <row r="3" ht="33.75" customHeight="1">
      <c r="A3" s="27" t="s">
        <v>42</v>
      </c>
      <c r="B3" s="27" t="s">
        <v>132</v>
      </c>
      <c r="C3" s="27" t="s">
        <v>133</v>
      </c>
      <c r="D3" s="27" t="s">
        <v>18</v>
      </c>
      <c r="E3" s="27" t="s">
        <v>134</v>
      </c>
    </row>
    <row r="4">
      <c r="A4" s="32" t="s">
        <v>75</v>
      </c>
      <c r="B4" s="32" t="s">
        <v>54</v>
      </c>
      <c r="C4" s="32" t="s">
        <v>25</v>
      </c>
      <c r="D4" s="32" t="s">
        <v>44</v>
      </c>
      <c r="E4" s="32" t="s">
        <v>38</v>
      </c>
    </row>
    <row r="5">
      <c r="A5" s="32" t="s">
        <v>99</v>
      </c>
      <c r="B5" s="32" t="s">
        <v>79</v>
      </c>
      <c r="C5" s="32" t="s">
        <v>52</v>
      </c>
      <c r="D5" s="32" t="s">
        <v>135</v>
      </c>
      <c r="E5" s="32" t="s">
        <v>74</v>
      </c>
    </row>
    <row r="6">
      <c r="A6" s="32" t="s">
        <v>127</v>
      </c>
      <c r="B6" s="32" t="s">
        <v>91</v>
      </c>
      <c r="C6" s="32" t="s">
        <v>57</v>
      </c>
    </row>
    <row r="7">
      <c r="A7" s="32" t="s">
        <v>136</v>
      </c>
      <c r="B7" s="32" t="s">
        <v>105</v>
      </c>
      <c r="C7" s="32" t="s">
        <v>137</v>
      </c>
    </row>
    <row r="8">
      <c r="B8" s="32" t="s">
        <v>112</v>
      </c>
      <c r="C8" s="32" t="s">
        <v>138</v>
      </c>
    </row>
    <row r="9">
      <c r="B9" s="32" t="s">
        <v>118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E1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5.0"/>
    <col customWidth="1" min="2" max="2" width="78.0"/>
    <col customWidth="1" min="3" max="8" width="12.0"/>
    <col customWidth="1" min="9" max="26" width="8.63"/>
  </cols>
  <sheetData>
    <row r="1" ht="33.75" customHeight="1">
      <c r="A1" s="1" t="s">
        <v>143</v>
      </c>
    </row>
    <row r="3" ht="45.75" customHeight="1">
      <c r="A3" s="43" t="s">
        <v>145</v>
      </c>
    </row>
    <row r="5" ht="48.0" customHeight="1">
      <c r="A5" s="44" t="s">
        <v>147</v>
      </c>
      <c r="B5" s="45" t="s">
        <v>148</v>
      </c>
      <c r="C5" s="46"/>
      <c r="D5" s="46"/>
      <c r="E5" s="46"/>
      <c r="F5" s="46"/>
      <c r="G5" s="46"/>
      <c r="H5" s="46"/>
    </row>
    <row r="6" ht="48.0" customHeight="1">
      <c r="A6" s="44" t="s">
        <v>149</v>
      </c>
      <c r="B6" s="45" t="s">
        <v>150</v>
      </c>
      <c r="C6" s="46"/>
      <c r="D6" s="46"/>
      <c r="E6" s="46"/>
      <c r="F6" s="46"/>
      <c r="G6" s="46"/>
      <c r="H6" s="46"/>
    </row>
    <row r="7" ht="48.0" customHeight="1">
      <c r="A7" s="44" t="s">
        <v>151</v>
      </c>
      <c r="B7" s="47" t="s">
        <v>152</v>
      </c>
      <c r="C7" s="46"/>
      <c r="D7" s="46"/>
      <c r="E7" s="46"/>
      <c r="F7" s="46"/>
      <c r="G7" s="46"/>
      <c r="H7" s="46"/>
    </row>
    <row r="8" ht="48.0" customHeight="1">
      <c r="A8" s="44" t="s">
        <v>153</v>
      </c>
      <c r="B8" s="45" t="s">
        <v>154</v>
      </c>
      <c r="C8" s="46"/>
      <c r="D8" s="46"/>
      <c r="E8" s="46"/>
      <c r="F8" s="46"/>
      <c r="G8" s="46"/>
      <c r="H8" s="46"/>
    </row>
    <row r="9" ht="48.0" customHeight="1">
      <c r="A9" s="44" t="s">
        <v>155</v>
      </c>
      <c r="B9" s="47" t="s">
        <v>156</v>
      </c>
      <c r="C9" s="46"/>
      <c r="D9" s="46"/>
      <c r="E9" s="46"/>
      <c r="F9" s="46"/>
      <c r="G9" s="46"/>
      <c r="H9" s="46"/>
    </row>
    <row r="10" ht="48.0" customHeight="1">
      <c r="A10" s="44" t="s">
        <v>157</v>
      </c>
      <c r="B10" s="45" t="s">
        <v>158</v>
      </c>
      <c r="C10" s="46"/>
      <c r="D10" s="46"/>
      <c r="E10" s="46"/>
      <c r="F10" s="46"/>
      <c r="G10" s="46"/>
      <c r="H10" s="46"/>
    </row>
    <row r="12" ht="48.75" customHeight="1">
      <c r="A12" s="48" t="s">
        <v>159</v>
      </c>
      <c r="B12" s="20"/>
      <c r="C12" s="20"/>
      <c r="D12" s="20"/>
      <c r="E12" s="20"/>
      <c r="F12" s="20"/>
      <c r="G12" s="20"/>
      <c r="H12" s="21"/>
    </row>
    <row r="13" ht="48.75" customHeight="1">
      <c r="A13" s="40"/>
      <c r="H13" s="41"/>
    </row>
    <row r="14" ht="48.75" customHeight="1">
      <c r="A14" s="40"/>
      <c r="H14" s="41"/>
    </row>
    <row r="15" ht="48.75" customHeight="1">
      <c r="A15" s="23"/>
      <c r="B15" s="24"/>
      <c r="C15" s="24"/>
      <c r="D15" s="24"/>
      <c r="E15" s="24"/>
      <c r="F15" s="24"/>
      <c r="G15" s="24"/>
      <c r="H15" s="2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H1"/>
    <mergeCell ref="A3:H3"/>
    <mergeCell ref="A12:H15"/>
  </mergeCells>
  <printOptions/>
  <pageMargins bottom="0.75" footer="0.0" header="0.0" left="0.7" right="0.7" top="0.75"/>
  <pageSetup orientation="landscape"/>
  <drawing r:id="rId1"/>
</worksheet>
</file>