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shboard" sheetId="1" r:id="rId5"/>
    <sheet state="visible" name="Carteira" sheetId="2" r:id="rId6"/>
    <sheet state="visible" name="Movimentacoes" sheetId="3" r:id="rId7"/>
    <sheet state="visible" name="Metas" sheetId="4" r:id="rId8"/>
    <sheet state="visible" name="Listas" sheetId="5" r:id="rId9"/>
    <sheet state="visible" name="Instrucoes" sheetId="6" r:id="rId10"/>
  </sheets>
  <definedNames/>
  <calcPr/>
</workbook>
</file>

<file path=xl/sharedStrings.xml><?xml version="1.0" encoding="utf-8"?>
<sst xmlns="http://schemas.openxmlformats.org/spreadsheetml/2006/main" count="199" uniqueCount="116">
  <si>
    <t>METAS E PARÂMETROS DA CARTEIRA</t>
  </si>
  <si>
    <t>Parâmetro</t>
  </si>
  <si>
    <t>Valor</t>
  </si>
  <si>
    <t>Data-base</t>
  </si>
  <si>
    <t>Câmbio USD/BRL</t>
  </si>
  <si>
    <t>Aporte disponível</t>
  </si>
  <si>
    <t>ALOCAÇÃO-ALVO POR CLASSE</t>
  </si>
  <si>
    <t>Classe</t>
  </si>
  <si>
    <t>% Alvo</t>
  </si>
  <si>
    <t>Faixa mínima</t>
  </si>
  <si>
    <t>Faixa máxima</t>
  </si>
  <si>
    <t>Soma das metas</t>
  </si>
  <si>
    <t>Ações Brasil</t>
  </si>
  <si>
    <t>FIIs</t>
  </si>
  <si>
    <t>Stocks</t>
  </si>
  <si>
    <t>Conferência metas</t>
  </si>
  <si>
    <t>ETFs</t>
  </si>
  <si>
    <t>Renda Fixa</t>
  </si>
  <si>
    <t>Edite apenas as células amarelas. As metas devem somar 100%. A planilha usa essas metas para mostrar classes abaixo ou acima do objetivo e distribuir o aporte disponível proporcionalmente entre as lacunas.</t>
  </si>
  <si>
    <t>HISTÓRICO DE MOVIMENTAÇÕES</t>
  </si>
  <si>
    <t>CARTEIRA DE INVESTIMENTOS</t>
  </si>
  <si>
    <t>Registre compras, vendas e proventos. O valor em reais é calculado pelo câmbio informado na própria movimentação.</t>
  </si>
  <si>
    <t>Preencha as células amarelas. Valores consolidados, rentabilidade, alocação e sinais de rebalanceamento são calculados automaticamente.</t>
  </si>
  <si>
    <t>Data</t>
  </si>
  <si>
    <t>Ativo</t>
  </si>
  <si>
    <t>Descrição</t>
  </si>
  <si>
    <t>Moeda</t>
  </si>
  <si>
    <t>Evento</t>
  </si>
  <si>
    <t>Quantidade</t>
  </si>
  <si>
    <t>Preço médio</t>
  </si>
  <si>
    <t>Preço/valor</t>
  </si>
  <si>
    <t>Preço atual</t>
  </si>
  <si>
    <t>Câmbio</t>
  </si>
  <si>
    <t>Custo total BRL</t>
  </si>
  <si>
    <t>Taxas</t>
  </si>
  <si>
    <t>Valor atual BRL</t>
  </si>
  <si>
    <t>Resultado BRL</t>
  </si>
  <si>
    <t>Valor bruto BRL</t>
  </si>
  <si>
    <t>Rentabilidade</t>
  </si>
  <si>
    <t>Impacto caixa BRL</t>
  </si>
  <si>
    <t>Proventos BRL</t>
  </si>
  <si>
    <t>Observações</t>
  </si>
  <si>
    <t>Resultado + proventos</t>
  </si>
  <si>
    <t>Conferência</t>
  </si>
  <si>
    <t>% carteira</t>
  </si>
  <si>
    <t>% alvo classe</t>
  </si>
  <si>
    <t>Diferença p.p.</t>
  </si>
  <si>
    <t>Status alocação</t>
  </si>
  <si>
    <t>Preço-teto</t>
  </si>
  <si>
    <t>Margem de segurança</t>
  </si>
  <si>
    <t>Sinal de preço</t>
  </si>
  <si>
    <t>ABCD3</t>
  </si>
  <si>
    <t>COMPRA</t>
  </si>
  <si>
    <t>Empresa industrial</t>
  </si>
  <si>
    <t>BRL</t>
  </si>
  <si>
    <t>FIIX11</t>
  </si>
  <si>
    <t>LISTAS DE APOIO</t>
  </si>
  <si>
    <t>Classes</t>
  </si>
  <si>
    <t>Moedas</t>
  </si>
  <si>
    <t>Eventos</t>
  </si>
  <si>
    <t>Decisões</t>
  </si>
  <si>
    <t>COMPRAR</t>
  </si>
  <si>
    <t>USD</t>
  </si>
  <si>
    <t>VENDA</t>
  </si>
  <si>
    <t>APORTE PARCIAL</t>
  </si>
  <si>
    <t>PROVENTO</t>
  </si>
  <si>
    <t>AGUARDAR</t>
  </si>
  <si>
    <t>NÃO APLICÁVEL</t>
  </si>
  <si>
    <t>TECH</t>
  </si>
  <si>
    <t>Exemplo fictício</t>
  </si>
  <si>
    <t>EFGH4</t>
  </si>
  <si>
    <t>Banco digital</t>
  </si>
  <si>
    <t>DASHBOARD DA CARTEIRA</t>
  </si>
  <si>
    <t>VALOR ATUAL</t>
  </si>
  <si>
    <t>CUSTO TOTAL</t>
  </si>
  <si>
    <t>RESULTADO + PROVENTOS</t>
  </si>
  <si>
    <t>RETORNO SIMPLES</t>
  </si>
  <si>
    <t>ATIVOS</t>
  </si>
  <si>
    <t>WORLD</t>
  </si>
  <si>
    <t>Fundo logístico</t>
  </si>
  <si>
    <t>COMO USAR ESTA PLANILHA</t>
  </si>
  <si>
    <t>OBJETIVO: consolidar investimentos em reais, medir rentabilidade e proventos, comparar alocação atual com metas e orientar a distribuição de um novo aporte.</t>
  </si>
  <si>
    <t>1. Ajuste parâmetros</t>
  </si>
  <si>
    <t>Na aba Metas, informe data-base, câmbio e aporte disponível. Revise os percentuais-alvo; a soma deve ser 100%.</t>
  </si>
  <si>
    <t>2. Cadastre os ativos</t>
  </si>
  <si>
    <t>Carteira: entradas A:G, M, S e V; automáticas H:L, N:R, T:U e W. Até 100 ativos, linhas 5:104. Movimentacoes: entradas A:I e L; J:K e M automáticas, até 200 operações, linhas 5:204.</t>
  </si>
  <si>
    <t>3. Registre operações</t>
  </si>
  <si>
    <t>Use Movimentacoes para compras, vendas e proventos. Essa aba mantém o histórico, mas a posição consolidada continua sendo atualizada na Carteira.</t>
  </si>
  <si>
    <t>4. Leia o Dashboard</t>
  </si>
  <si>
    <t>Confira Carteira W e Movimentacoes M: dados faltantes/negativos, classe ou moeda inválida mostram Revisar dados. Totais da carteira ficam bloqueados até corrigir. Preço atual zero explícito é aceito, mas não gera sinal COMPRAR.</t>
  </si>
  <si>
    <t>5. Avalie o preço</t>
  </si>
  <si>
    <t>Sinal de preço é comparação matemática entre preço atual e preço-teto; não é recomendação. Resultado + proventos é um valor em reais. Retorno simples é esse resultado dividido pelo custo, sem ajuste pelo tempo ou fluxo de caixa.</t>
  </si>
  <si>
    <t>6. Faça cópias</t>
  </si>
  <si>
    <t>Metas: cinco percentuais numéricos entre 0% e 100% devem somar 100%, e aporte deve ser numérico não negativo. F13 mostra OK ou Revisar metas; aportes ficam em branco até corrigir. Faixas mínima/máxima são apenas referência; status alocação usa tolerância fixa de 2 p.p.</t>
  </si>
  <si>
    <t>Dados fictícios, preços/câmbio manuais. Histórico não atualiza Carteira. Proventos da Carteira M já devem estar em reais e não são somados automaticamente do histórico. Gráfico só deve ser interpretado com conferências OK. Lista de atenção mostra os oito primeiros ativos, não todos. Para ampliar limites, estenda fórmulas, tabelas, validações e intervalos do Dashboard.</t>
  </si>
  <si>
    <t>ALOCAÇÃO E APORTE POR CLASSE</t>
  </si>
  <si>
    <t>Valor atual</t>
  </si>
  <si>
    <t>% atual</t>
  </si>
  <si>
    <t>% alvo</t>
  </si>
  <si>
    <t>Lacuna em R$</t>
  </si>
  <si>
    <t>Aporte sugerido</t>
  </si>
  <si>
    <t>FIIP11</t>
  </si>
  <si>
    <t>Fundo de recebíveis</t>
  </si>
  <si>
    <t>Tecnologia global</t>
  </si>
  <si>
    <t>ETF global</t>
  </si>
  <si>
    <t>ATIVOS QUE PEDEM ATENÇÃO</t>
  </si>
  <si>
    <t>Margem segurança</t>
  </si>
  <si>
    <t>CDB 2028</t>
  </si>
  <si>
    <t>CDB pós-fixado</t>
  </si>
  <si>
    <t>Valor por cota única</t>
  </si>
  <si>
    <t>Como decidir: use o aporte sugerido para corrigir a alocação por classe. Depois, confira preço-teto e margem de segurança por ativo. A planilha organiza dados e cenários; não substitui análise de risco nem recomendação profissional.</t>
  </si>
  <si>
    <t>Tesouro IPCA</t>
  </si>
  <si>
    <t>Título público</t>
  </si>
  <si>
    <t>Carteira: linhas a corrigir</t>
  </si>
  <si>
    <t>Metas e aporte</t>
  </si>
  <si>
    <t>Histórico: linhas a corrigir</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</si>
</sst>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dd/mm/yyyy"/>
    <numFmt numFmtId="165" formatCode="0.0000"/>
    <numFmt numFmtId="166" formatCode="&quot;R$&quot; #,##0.00"/>
    <numFmt numFmtId="167" formatCode="0.0%"/>
    <numFmt numFmtId="168" formatCode="0.########"/>
    <numFmt numFmtId="169" formatCode="#,##0.00;[Red](#,##0.00);-"/>
    <numFmt numFmtId="170" formatCode="&quot;R$&quot; #,##0.00;[Red](&quot;R$&quot; #,##0.00);-"/>
    <numFmt numFmtId="171" formatCode="0.0&quot;%&quot;"/>
  </numFmts>
  <fonts count="16">
    <font>
      <sz val="11.0"/>
      <color rgb="FF000000"/>
      <name val="Carlito"/>
      <scheme val="minor"/>
    </font>
    <font>
      <b/>
      <sz val="18.0"/>
      <color rgb="FFFFFFFF"/>
      <name val="Carlito"/>
    </font>
    <font>
      <b/>
      <sz val="11.0"/>
      <color rgb="FFFFFFFF"/>
      <name val="Carlito"/>
    </font>
    <font>
      <color theme="1"/>
      <name val="Carlito"/>
      <scheme val="minor"/>
    </font>
    <font>
      <b/>
      <sz val="11.0"/>
      <color rgb="FF245B91"/>
      <name val="Carlito"/>
    </font>
    <font>
      <b/>
      <sz val="11.0"/>
      <color rgb="FF5D6B63"/>
      <name val="Carlito"/>
    </font>
    <font>
      <sz val="11.0"/>
      <color rgb="FF245B91"/>
      <name val="Carlito"/>
    </font>
    <font>
      <b/>
      <sz val="11.0"/>
      <color theme="1"/>
      <name val="Carlito"/>
    </font>
    <font/>
    <font>
      <i/>
      <sz val="11.0"/>
      <color rgb="FF245B91"/>
      <name val="Carlito"/>
    </font>
    <font>
      <sz val="11.0"/>
      <color theme="1"/>
      <name val="Carlito"/>
    </font>
    <font>
      <i/>
      <sz val="11.0"/>
      <color rgb="FF5D6B63"/>
      <name val="Carlito"/>
    </font>
    <font>
      <b/>
      <sz val="15.0"/>
      <color rgb="FF173D2B"/>
      <name val="Carlito"/>
    </font>
    <font>
      <b/>
      <sz val="11.0"/>
      <color rgb="FF173D2B"/>
      <name val="Carlito"/>
    </font>
    <font>
      <sz val="11.0"/>
      <color rgb="FF23312A"/>
      <name val="Carlito"/>
    </font>
    <font>
      <b/>
      <sz val="11.0"/>
      <color rgb="FF6F5200"/>
      <name val="Carlito"/>
    </font>
  </fonts>
  <fills count="9">
    <fill>
      <patternFill patternType="none"/>
    </fill>
    <fill>
      <patternFill patternType="lightGray"/>
    </fill>
    <fill>
      <patternFill patternType="solid">
        <fgColor rgb="FF173D2B"/>
        <bgColor rgb="FF173D2B"/>
      </patternFill>
    </fill>
    <fill>
      <patternFill patternType="solid">
        <fgColor rgb="FF2F7D4A"/>
        <bgColor rgb="FF2F7D4A"/>
      </patternFill>
    </fill>
    <fill>
      <patternFill patternType="solid">
        <fgColor rgb="FFFFF9E6"/>
        <bgColor rgb="FFFFF9E6"/>
      </patternFill>
    </fill>
    <fill>
      <patternFill patternType="solid">
        <fgColor rgb="FFE7F0FA"/>
        <bgColor rgb="FFE7F0FA"/>
      </patternFill>
    </fill>
    <fill>
      <patternFill patternType="solid">
        <fgColor rgb="FFF3F7F4"/>
        <bgColor rgb="FFF3F7F4"/>
      </patternFill>
    </fill>
    <fill>
      <patternFill patternType="solid">
        <fgColor rgb="FFDFF2E5"/>
        <bgColor rgb="FFDFF2E5"/>
      </patternFill>
    </fill>
    <fill>
      <patternFill patternType="solid">
        <fgColor rgb="FFFFF2CC"/>
        <bgColor rgb="FFFFF2CC"/>
      </patternFill>
    </fill>
  </fills>
  <borders count="13">
    <border/>
    <border>
      <left style="thin">
        <color rgb="FFCFD9D2"/>
      </left>
      <right style="thin">
        <color rgb="FFCFD9D2"/>
      </right>
      <top style="thin">
        <color rgb="FFCFD9D2"/>
      </top>
      <bottom style="thin">
        <color rgb="FFCFD9D2"/>
      </bottom>
    </border>
    <border>
      <left style="thin">
        <color rgb="FFCFD9D2"/>
      </left>
      <top style="thin">
        <color rgb="FFCFD9D2"/>
      </top>
    </border>
    <border>
      <top style="thin">
        <color rgb="FFCFD9D2"/>
      </top>
    </border>
    <border>
      <right style="thin">
        <color rgb="FFCFD9D2"/>
      </right>
      <top style="thin">
        <color rgb="FFCFD9D2"/>
      </top>
    </border>
    <border>
      <left style="thin">
        <color rgb="FFCFD9D2"/>
      </left>
    </border>
    <border>
      <right style="thin">
        <color rgb="FFCFD9D2"/>
      </right>
    </border>
    <border>
      <left style="thin">
        <color rgb="FFCFD9D2"/>
      </left>
      <bottom style="thin">
        <color rgb="FFCFD9D2"/>
      </bottom>
    </border>
    <border>
      <bottom style="thin">
        <color rgb="FFCFD9D2"/>
      </bottom>
    </border>
    <border>
      <right style="thin">
        <color rgb="FFCFD9D2"/>
      </right>
      <bottom style="thin">
        <color rgb="FFCFD9D2"/>
      </bottom>
    </border>
    <border>
      <left style="thin">
        <color rgb="FFCFD9D2"/>
      </left>
      <top style="thin">
        <color rgb="FFCFD9D2"/>
      </top>
      <bottom style="thin">
        <color rgb="FFCFD9D2"/>
      </bottom>
    </border>
    <border>
      <top style="thin">
        <color rgb="FFCFD9D2"/>
      </top>
      <bottom style="thin">
        <color rgb="FFCFD9D2"/>
      </bottom>
    </border>
    <border>
      <right style="thin">
        <color rgb="FFCFD9D2"/>
      </right>
      <top style="thin">
        <color rgb="FFCFD9D2"/>
      </top>
      <bottom style="thin">
        <color rgb="FFCFD9D2"/>
      </bottom>
    </border>
  </borders>
  <cellStyleXfs count="1">
    <xf borderId="0" fillId="0" fontId="0" numFmtId="0" applyAlignment="1" applyFont="1"/>
  </cellStyleXfs>
  <cellXfs count="59">
    <xf borderId="0" fillId="0" fontId="0" numFmtId="0" xfId="0" applyAlignment="1" applyFont="1">
      <alignment readingOrder="0" shrinkToFit="0" vertical="bottom" wrapText="0"/>
    </xf>
    <xf borderId="0" fillId="2" fontId="1" numFmtId="0" xfId="0" applyAlignment="1" applyFill="1" applyFont="1">
      <alignment horizontal="left" vertical="center"/>
    </xf>
    <xf borderId="1" fillId="3" fontId="2" numFmtId="0" xfId="0" applyAlignment="1" applyBorder="1" applyFill="1" applyFont="1">
      <alignment horizontal="center" shrinkToFit="0" vertical="center" wrapText="1"/>
    </xf>
    <xf borderId="0" fillId="0" fontId="3" numFmtId="0" xfId="0" applyFont="1"/>
    <xf borderId="0" fillId="4" fontId="4" numFmtId="164" xfId="0" applyFill="1" applyFont="1" applyNumberFormat="1"/>
    <xf borderId="0" fillId="4" fontId="4" numFmtId="165" xfId="0" applyAlignment="1" applyFill="1" applyFont="1" applyNumberFormat="1">
      <alignment readingOrder="0"/>
    </xf>
    <xf borderId="0" fillId="4" fontId="4" numFmtId="166" xfId="0" applyFill="1" applyFont="1" applyNumberFormat="1"/>
    <xf borderId="0" fillId="2" fontId="2" numFmtId="0" xfId="0" applyAlignment="1" applyFill="1" applyFont="1">
      <alignment vertical="center"/>
    </xf>
    <xf borderId="0" fillId="0" fontId="5" numFmtId="0" xfId="0" applyFont="1"/>
    <xf borderId="0" fillId="4" fontId="6" numFmtId="167" xfId="0" applyAlignment="1" applyFill="1" applyFont="1" applyNumberFormat="1">
      <alignment readingOrder="0"/>
    </xf>
    <xf borderId="0" fillId="4" fontId="6" numFmtId="167" xfId="0" applyFill="1" applyFont="1" applyNumberFormat="1"/>
    <xf borderId="0" fillId="0" fontId="7" numFmtId="167" xfId="0" applyFont="1" applyNumberFormat="1"/>
    <xf borderId="0" fillId="0" fontId="3" numFmtId="0" xfId="0" applyAlignment="1" applyFont="1">
      <alignment readingOrder="0"/>
    </xf>
    <xf borderId="2" fillId="5" fontId="6" numFmtId="0" xfId="0" applyAlignment="1" applyBorder="1" applyFill="1" applyFont="1">
      <alignment shrinkToFit="0" vertical="center" wrapText="1"/>
    </xf>
    <xf borderId="3" fillId="0" fontId="8" numFmtId="0" xfId="0" applyBorder="1" applyFont="1"/>
    <xf borderId="4" fillId="0" fontId="8" numFmtId="0" xfId="0" applyBorder="1" applyFont="1"/>
    <xf borderId="5" fillId="0" fontId="8" numFmtId="0" xfId="0" applyBorder="1" applyFont="1"/>
    <xf borderId="0" fillId="5" fontId="9" numFmtId="0" xfId="0" applyFill="1" applyFont="1"/>
    <xf borderId="0" fillId="5" fontId="9" numFmtId="0" xfId="0" applyAlignment="1" applyFill="1" applyFont="1">
      <alignment vertical="center"/>
    </xf>
    <xf borderId="6" fillId="0" fontId="8" numFmtId="0" xfId="0" applyBorder="1" applyFont="1"/>
    <xf borderId="7" fillId="0" fontId="8" numFmtId="0" xfId="0" applyBorder="1" applyFont="1"/>
    <xf borderId="8" fillId="0" fontId="8" numFmtId="0" xfId="0" applyBorder="1" applyFont="1"/>
    <xf borderId="9" fillId="0" fontId="8" numFmtId="0" xfId="0" applyBorder="1" applyFont="1"/>
    <xf borderId="0" fillId="0" fontId="7" numFmtId="0" xfId="0" applyAlignment="1" applyFont="1">
      <alignment horizontal="center" readingOrder="0" shrinkToFit="0" vertical="center" wrapText="1"/>
    </xf>
    <xf borderId="0" fillId="0" fontId="7" numFmtId="49" xfId="0" applyAlignment="1" applyFont="1" applyNumberFormat="1">
      <alignment horizontal="center" readingOrder="0" shrinkToFit="0" vertical="center" wrapText="1"/>
    </xf>
    <xf borderId="0" fillId="4" fontId="10" numFmtId="164" xfId="0" applyAlignment="1" applyFill="1" applyFont="1" applyNumberFormat="1">
      <alignment shrinkToFit="0" vertical="center" wrapText="0"/>
    </xf>
    <xf borderId="0" fillId="4" fontId="10" numFmtId="0" xfId="0" applyAlignment="1" applyFill="1" applyFont="1">
      <alignment shrinkToFit="0" vertical="center" wrapText="0"/>
    </xf>
    <xf borderId="0" fillId="4" fontId="10" numFmtId="168" xfId="0" applyAlignment="1" applyFill="1" applyFont="1" applyNumberFormat="1">
      <alignment shrinkToFit="0" vertical="center" wrapText="0"/>
    </xf>
    <xf borderId="0" fillId="4" fontId="10" numFmtId="169" xfId="0" applyAlignment="1" applyFill="1" applyFont="1" applyNumberFormat="1">
      <alignment readingOrder="0" shrinkToFit="0" vertical="center" wrapText="0"/>
    </xf>
    <xf borderId="0" fillId="4" fontId="10" numFmtId="0" xfId="0" applyAlignment="1" applyFill="1" applyFont="1">
      <alignment readingOrder="0" shrinkToFit="0" vertical="center" wrapText="0"/>
    </xf>
    <xf borderId="0" fillId="4" fontId="10" numFmtId="169" xfId="0" applyAlignment="1" applyFill="1" applyFont="1" applyNumberFormat="1">
      <alignment shrinkToFit="0" vertical="center" wrapText="0"/>
    </xf>
    <xf borderId="0" fillId="0" fontId="10" numFmtId="169" xfId="0" applyAlignment="1" applyFont="1" applyNumberFormat="1">
      <alignment shrinkToFit="0" vertical="center" wrapText="0"/>
    </xf>
    <xf borderId="0" fillId="0" fontId="10" numFmtId="167" xfId="0" applyAlignment="1" applyFont="1" applyNumberFormat="1">
      <alignment shrinkToFit="0" vertical="center" wrapText="0"/>
    </xf>
    <xf borderId="0" fillId="4" fontId="10" numFmtId="170" xfId="0" applyAlignment="1" applyFill="1" applyFont="1" applyNumberFormat="1">
      <alignment shrinkToFit="0" vertical="center" wrapText="0"/>
    </xf>
    <xf borderId="0" fillId="0" fontId="10" numFmtId="170" xfId="0" applyAlignment="1" applyFont="1" applyNumberFormat="1">
      <alignment shrinkToFit="0" vertical="center" wrapText="0"/>
    </xf>
    <xf borderId="0" fillId="0" fontId="3" numFmtId="0" xfId="0" applyAlignment="1" applyFont="1">
      <alignment shrinkToFit="0" vertical="center" wrapText="0"/>
    </xf>
    <xf borderId="0" fillId="6" fontId="11" numFmtId="0" xfId="0" applyFill="1" applyFont="1"/>
    <xf borderId="0" fillId="3" fontId="2" numFmtId="0" xfId="0" applyAlignment="1" applyFill="1" applyFont="1">
      <alignment horizontal="center" vertical="center"/>
    </xf>
    <xf borderId="0" fillId="3" fontId="2" numFmtId="0" xfId="0" applyAlignment="1" applyFill="1" applyFont="1">
      <alignment horizontal="center" readingOrder="0" vertical="center"/>
    </xf>
    <xf borderId="2" fillId="7" fontId="12" numFmtId="166" xfId="0" applyAlignment="1" applyBorder="1" applyFill="1" applyFont="1" applyNumberFormat="1">
      <alignment horizontal="center" vertical="center"/>
    </xf>
    <xf borderId="0" fillId="7" fontId="13" numFmtId="0" xfId="0" applyAlignment="1" applyFill="1" applyFont="1">
      <alignment shrinkToFit="0" vertical="center" wrapText="1"/>
    </xf>
    <xf borderId="0" fillId="3" fontId="2" numFmtId="0" xfId="0" applyAlignment="1" applyFill="1" applyFont="1">
      <alignment shrinkToFit="0" vertical="center" wrapText="1"/>
    </xf>
    <xf borderId="10" fillId="6" fontId="14" numFmtId="0" xfId="0" applyAlignment="1" applyBorder="1" applyFill="1" applyFont="1">
      <alignment shrinkToFit="0" vertical="center" wrapText="1"/>
    </xf>
    <xf borderId="11" fillId="0" fontId="8" numFmtId="0" xfId="0" applyBorder="1" applyFont="1"/>
    <xf borderId="12" fillId="0" fontId="8" numFmtId="0" xfId="0" applyBorder="1" applyFont="1"/>
    <xf borderId="10" fillId="6" fontId="14" numFmtId="0" xfId="0" applyAlignment="1" applyBorder="1" applyFill="1" applyFont="1">
      <alignment readingOrder="0" shrinkToFit="0" vertical="center" wrapText="1"/>
    </xf>
    <xf borderId="2" fillId="7" fontId="12" numFmtId="167" xfId="0" applyAlignment="1" applyBorder="1" applyFill="1" applyFont="1" applyNumberFormat="1">
      <alignment horizontal="center" vertical="center"/>
    </xf>
    <xf borderId="2" fillId="8" fontId="15" numFmtId="0" xfId="0" applyAlignment="1" applyBorder="1" applyFill="1" applyFont="1">
      <alignment readingOrder="0" shrinkToFit="0" vertical="center" wrapText="1"/>
    </xf>
    <xf borderId="2" fillId="7" fontId="12" numFmtId="1" xfId="0" applyAlignment="1" applyBorder="1" applyFill="1" applyFont="1" applyNumberFormat="1">
      <alignment horizontal="center" vertical="center"/>
    </xf>
    <xf borderId="10" fillId="0" fontId="10" numFmtId="0" xfId="0" applyBorder="1" applyFont="1"/>
    <xf borderId="11" fillId="0" fontId="10" numFmtId="166" xfId="0" applyBorder="1" applyFont="1" applyNumberFormat="1"/>
    <xf borderId="11" fillId="0" fontId="10" numFmtId="167" xfId="0" applyBorder="1" applyFont="1" applyNumberFormat="1"/>
    <xf borderId="12" fillId="0" fontId="10" numFmtId="166" xfId="0" applyBorder="1" applyFont="1" applyNumberFormat="1"/>
    <xf borderId="0" fillId="0" fontId="10" numFmtId="171" xfId="0" applyFont="1" applyNumberFormat="1"/>
    <xf borderId="1" fillId="3" fontId="2" numFmtId="0" xfId="0" applyAlignment="1" applyBorder="1" applyFill="1" applyFont="1">
      <alignment horizontal="center" readingOrder="0" shrinkToFit="0" vertical="center" wrapText="1"/>
    </xf>
    <xf borderId="11" fillId="0" fontId="10" numFmtId="0" xfId="0" applyBorder="1" applyFont="1"/>
    <xf borderId="12" fillId="0" fontId="10" numFmtId="0" xfId="0" applyBorder="1" applyFont="1"/>
    <xf borderId="0" fillId="4" fontId="10" numFmtId="168" xfId="0" applyAlignment="1" applyFill="1" applyFont="1" applyNumberFormat="1">
      <alignment readingOrder="0" shrinkToFit="0" vertical="center" wrapText="0"/>
    </xf>
    <xf borderId="0" fillId="4" fontId="10" numFmtId="170" xfId="0" applyAlignment="1" applyFill="1" applyFont="1" applyNumberFormat="1">
      <alignment readingOrder="0" shrinkToFit="0" vertical="center" wrapText="0"/>
    </xf>
  </cellXfs>
  <cellStyles count="1">
    <cellStyle xfId="0" name="Normal" builtinId="0"/>
  </cellStyles>
  <dxfs count="8">
    <dxf>
      <font/>
      <fill>
        <patternFill patternType="none"/>
      </fill>
      <border/>
    </dxf>
    <dxf>
      <font/>
      <fill>
        <patternFill patternType="solid">
          <fgColor theme="6"/>
          <bgColor theme="6"/>
        </patternFill>
      </fill>
      <border/>
    </dxf>
    <dxf>
      <font/>
      <fill>
        <patternFill patternType="solid">
          <fgColor rgb="FFC1F0C8"/>
          <bgColor rgb="FFC1F0C8"/>
        </patternFill>
      </fill>
      <border/>
    </dxf>
    <dxf>
      <font/>
      <fill>
        <patternFill patternType="solid">
          <fgColor theme="0"/>
          <bgColor theme="0"/>
        </patternFill>
      </fill>
      <border/>
    </dxf>
    <dxf>
      <border>
        <left style="thin">
          <color theme="6"/>
        </left>
        <right style="thin">
          <color theme="6"/>
        </right>
        <top style="thin">
          <color theme="6"/>
        </top>
        <bottom style="thin">
          <color theme="6"/>
        </bottom>
        <vertical style="thin">
          <color rgb="FFD4D4D4"/>
        </vertical>
        <horizontal style="thin">
          <color rgb="FFD4D4D4"/>
        </horizontal>
      </border>
    </dxf>
    <dxf>
      <font>
        <b/>
        <color rgb="FF2F7D4A"/>
      </font>
      <fill>
        <patternFill patternType="solid">
          <fgColor rgb="FFDFF2E5"/>
          <bgColor rgb="FFDFF2E5"/>
        </patternFill>
      </fill>
      <border/>
    </dxf>
    <dxf>
      <font>
        <b/>
        <color rgb="FFA12828"/>
      </font>
      <fill>
        <patternFill patternType="solid">
          <fgColor rgb="FFFCE4E4"/>
          <bgColor rgb="FFFCE4E4"/>
        </patternFill>
      </fill>
      <border/>
    </dxf>
    <dxf>
      <font>
        <b/>
        <color rgb="FF8A5A00"/>
      </font>
      <fill>
        <patternFill patternType="solid">
          <fgColor rgb="FFFFF2CC"/>
          <bgColor rgb="FFFFF2CC"/>
        </patternFill>
      </fill>
      <border/>
    </dxf>
  </dxfs>
  <tableStyles count="2">
    <tableStyle count="4" pivot="0" name="Movimentacoes-style">
      <tableStyleElement dxfId="1" type="headerRow"/>
      <tableStyleElement dxfId="2" type="firstRowStripe"/>
      <tableStyleElement dxfId="3" type="secondRowStripe"/>
      <tableStyleElement dxfId="4" size="0" type="wholeTable"/>
    </tableStyle>
    <tableStyle count="4" pivot="0" name="Carteira-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Alocação atual x meta</a:t>
            </a:r>
          </a:p>
        </c:rich>
      </c:tx>
      <c:overlay val="0"/>
    </c:title>
    <c:plotArea>
      <c:layout/>
      <c:barChart>
        <c:barDir val="col"/>
        <c:ser>
          <c:idx val="0"/>
          <c:order val="0"/>
          <c:tx>
            <c:v>% atual</c:v>
          </c:tx>
          <c:spPr>
            <a:solidFill>
              <a:schemeClr val="accent1"/>
            </a:solidFill>
            <a:ln cmpd="sng">
              <a:noFill/>
            </a:ln>
          </c:spPr>
          <c:invertIfNegative val="0"/>
          <c:cat>
            <c:strRef>
              <c:f>Dashboard!$I$9:$I$13</c:f>
            </c:strRef>
          </c:cat>
          <c:val>
            <c:numRef>
              <c:f>Dashboard!$J$9:$J$13</c:f>
              <c:numCache/>
            </c:numRef>
          </c:val>
        </c:ser>
        <c:ser>
          <c:idx val="1"/>
          <c:order val="1"/>
          <c:tx>
            <c:v>% alvo</c:v>
          </c:tx>
          <c:spPr>
            <a:solidFill>
              <a:schemeClr val="accent2"/>
            </a:solidFill>
            <a:ln cmpd="sng">
              <a:noFill/>
            </a:ln>
          </c:spPr>
          <c:invertIfNegative val="0"/>
          <c:cat>
            <c:strRef>
              <c:f>Dashboard!$I$9:$I$13</c:f>
            </c:strRef>
          </c:cat>
          <c:val>
            <c:numRef>
              <c:f>Dashboard!$K$9:$K$13</c:f>
              <c:numCache/>
            </c:numRef>
          </c:val>
        </c:ser>
        <c:axId val="739192540"/>
        <c:axId val="482451272"/>
      </c:barChart>
      <c:catAx>
        <c:axId val="7391925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0"/>
        <c:majorTickMark val="none"/>
        <c:minorTickMark val="none"/>
        <c:spPr>
          <a:ln>
            <a:noFill/>
          </a:ln>
        </c:spPr>
        <c:txPr>
          <a:bodyPr/>
          <a:lstStyle/>
          <a:p>
            <a:pPr lvl="0">
              <a:defRPr b="0">
                <a:solidFill>
                  <a:srgbClr val="000000"/>
                </a:solidFill>
                <a:latin typeface="+mn-lt"/>
              </a:defRPr>
            </a:pPr>
          </a:p>
        </c:txPr>
        <c:crossAx val="482451272"/>
      </c:catAx>
      <c:valAx>
        <c:axId val="48245127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0"/>
        <c:majorTickMark val="none"/>
        <c:minorTickMark val="none"/>
        <c:tickLblPos val="nextTo"/>
        <c:spPr>
          <a:ln>
            <a:noFill/>
          </a:ln>
        </c:spPr>
        <c:txPr>
          <a:bodyPr/>
          <a:lstStyle/>
          <a:p>
            <a:pPr lvl="0">
              <a:defRPr b="0">
                <a:solidFill>
                  <a:srgbClr val="000000"/>
                </a:solidFill>
                <a:latin typeface="+mn-lt"/>
              </a:defRPr>
            </a:pPr>
          </a:p>
        </c:txPr>
        <c:crossAx val="739192540"/>
      </c:valAx>
    </c:plotArea>
    <c:legend>
      <c:legendPos val="b"/>
      <c:overlay val="0"/>
      <c:txPr>
        <a:bodyPr/>
        <a:lstStyle/>
        <a:p>
          <a:pPr lvl="0">
            <a:defRPr b="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29</xdr:row>
      <xdr:rowOff>0</xdr:rowOff>
    </xdr:from>
    <xdr:ext cx="8572500" cy="2857500"/>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4:W104" displayName="TabelaCarteira" name="TabelaCarteira" id="2">
  <tableColumns count="23">
    <tableColumn name="Classe" id="1"/>
    <tableColumn name="Ativo" id="2"/>
    <tableColumn name="Descrição" id="3"/>
    <tableColumn name="Moeda" id="4"/>
    <tableColumn name="Quantidade" id="5"/>
    <tableColumn name="Preço médio" id="6"/>
    <tableColumn name="Preço atual" id="7"/>
    <tableColumn name="Câmbio" id="8"/>
    <tableColumn name="Custo total BRL" id="9"/>
    <tableColumn name="Valor atual BRL" id="10"/>
    <tableColumn name="Resultado BRL" id="11"/>
    <tableColumn name="Rentabilidade" id="12"/>
    <tableColumn name="Proventos BRL" id="13"/>
    <tableColumn name="Resultado + proventos" id="14"/>
    <tableColumn name="% carteira" id="15"/>
    <tableColumn name="% alvo classe" id="16"/>
    <tableColumn name="Diferença p.p." id="17"/>
    <tableColumn name="Status alocação" id="18"/>
    <tableColumn name="Preço-teto" id="19"/>
    <tableColumn name="Margem de segurança" id="20"/>
    <tableColumn name="Sinal de preço" id="21"/>
    <tableColumn name="Observações" id="22"/>
    <tableColumn name="Conferência" id="23"/>
  </tableColumns>
  <tableStyleInfo name="Carteira-style" showColumnStripes="0" showFirstColumn="1" showLastColumn="1" showRowStripes="1"/>
</table>
</file>

<file path=xl/tables/table2.xml><?xml version="1.0" encoding="utf-8"?>
<table xmlns="http://schemas.openxmlformats.org/spreadsheetml/2006/main" ref="A4:M204" displayName="TabelaMovimentacoes" name="TabelaMovimentacoes" id="1">
  <tableColumns count="13">
    <tableColumn name="Data" id="1"/>
    <tableColumn name="Ativo" id="2"/>
    <tableColumn name="Classe" id="3"/>
    <tableColumn name="Evento" id="4"/>
    <tableColumn name="Quantidade" id="5"/>
    <tableColumn name="Preço/valor" id="6"/>
    <tableColumn name="Moeda" id="7"/>
    <tableColumn name="Câmbio" id="8"/>
    <tableColumn name="Taxas" id="9"/>
    <tableColumn name="Valor bruto BRL" id="10"/>
    <tableColumn name="Impacto caixa BRL" id="11"/>
    <tableColumn name="Observações" id="12"/>
    <tableColumn name="Conferência" id="13"/>
  </tableColumns>
  <tableStyleInfo name="Movimentacoe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2.0" topLeftCell="A3" activePane="bottomLeft" state="frozen"/>
      <selection activeCell="B4" sqref="B4" pane="bottomLeft"/>
    </sheetView>
  </sheetViews>
  <sheetFormatPr customHeight="1" defaultColWidth="12.63" defaultRowHeight="15.0"/>
  <cols>
    <col customWidth="1" min="1" max="1" width="14.0"/>
    <col customWidth="1" min="2" max="3" width="15.0"/>
    <col customWidth="1" min="4" max="5" width="14.0"/>
    <col customWidth="1" min="6" max="7" width="16.0"/>
    <col customWidth="1" min="8" max="8" width="3.0"/>
    <col customWidth="1" min="9" max="9" width="15.0"/>
    <col customWidth="1" min="10" max="11" width="14.0"/>
    <col customWidth="1" min="12" max="14" width="13.0"/>
    <col customWidth="1" min="15" max="26" width="8.63"/>
  </cols>
  <sheetData>
    <row r="1" ht="33.75" customHeight="1">
      <c r="A1" s="1" t="s">
        <v>72</v>
      </c>
    </row>
    <row r="2">
      <c r="A2" s="36" t="str">
        <f>"Posição em "&amp;TEXT(Metas!B4,"dd/mm/yyyy")&amp;" | Valores em reais | Exemplos fictícios"</f>
        <v>Posição em 24/09/2026 | Valores em reais | Exemplos fictícios</v>
      </c>
    </row>
    <row r="3">
      <c r="A3" s="37" t="s">
        <v>73</v>
      </c>
      <c r="D3" s="37" t="s">
        <v>74</v>
      </c>
      <c r="G3" s="37" t="s">
        <v>75</v>
      </c>
      <c r="J3" s="38" t="s">
        <v>76</v>
      </c>
      <c r="M3" s="37" t="s">
        <v>77</v>
      </c>
    </row>
    <row r="4">
      <c r="A4" s="39">
        <f>IF(COUNTIF(Carteira!$W$5:$W$104,"Revisar dados")&gt;0,"Revisar dados",SUM(Carteira!J5:J104))</f>
        <v>62048.95</v>
      </c>
      <c r="B4" s="14"/>
      <c r="C4" s="15"/>
      <c r="D4" s="39">
        <f>IF(COUNTIF(Carteira!$W$5:$W$104,"Revisar dados")&gt;0,"Revisar dados",SUM(Carteira!I5:I104))</f>
        <v>57127.2</v>
      </c>
      <c r="E4" s="14"/>
      <c r="F4" s="15"/>
      <c r="G4" s="39">
        <f>IF(COUNTIF(Carteira!$W$5:$W$104,"Revisar dados")&gt;0,"Revisar dados",SUM(Carteira!N5:N104))</f>
        <v>6722.75</v>
      </c>
      <c r="H4" s="14"/>
      <c r="I4" s="15"/>
      <c r="J4" s="46">
        <f>IF(COUNTIF(Carteira!$W$5:$W$104,"Revisar dados")&gt;0,"Revisar dados",IF(SUM(Carteira!I5:I104)=0,0,SUM(Carteira!N5:N104)/SUM(Carteira!I5:I104)))</f>
        <v>0.1176803694</v>
      </c>
      <c r="K4" s="14"/>
      <c r="L4" s="15"/>
      <c r="M4" s="48">
        <f>COUNTA(Carteira!B5:B104)</f>
        <v>8</v>
      </c>
      <c r="N4" s="15"/>
    </row>
    <row r="5">
      <c r="A5" s="20"/>
      <c r="B5" s="21"/>
      <c r="C5" s="22"/>
      <c r="D5" s="20"/>
      <c r="E5" s="21"/>
      <c r="F5" s="22"/>
      <c r="G5" s="20"/>
      <c r="H5" s="21"/>
      <c r="I5" s="22"/>
      <c r="J5" s="20"/>
      <c r="K5" s="21"/>
      <c r="L5" s="22"/>
      <c r="M5" s="20"/>
      <c r="N5" s="22"/>
    </row>
    <row r="7">
      <c r="A7" s="7" t="s">
        <v>95</v>
      </c>
    </row>
    <row r="8" ht="31.5" customHeight="1">
      <c r="A8" s="2" t="s">
        <v>7</v>
      </c>
      <c r="B8" s="2" t="s">
        <v>96</v>
      </c>
      <c r="C8" s="2" t="s">
        <v>97</v>
      </c>
      <c r="D8" s="2" t="s">
        <v>98</v>
      </c>
      <c r="E8" s="2" t="s">
        <v>46</v>
      </c>
      <c r="F8" s="2" t="s">
        <v>99</v>
      </c>
      <c r="G8" s="2" t="s">
        <v>100</v>
      </c>
      <c r="I8" s="2" t="s">
        <v>7</v>
      </c>
      <c r="J8" s="2" t="s">
        <v>97</v>
      </c>
      <c r="K8" s="2" t="s">
        <v>98</v>
      </c>
    </row>
    <row r="9">
      <c r="A9" s="49" t="s">
        <v>12</v>
      </c>
      <c r="B9" s="50">
        <f>IF(ISNUMBER($A$4),SUMIF(Carteira!$A$5:$A$104,A9,Carteira!$J$5:$J$104),"")</f>
        <v>6828</v>
      </c>
      <c r="C9" s="51">
        <f t="shared" ref="C9:C13" si="1">IF(ISNUMBER($A$4),IF($A$4=0,0,B9/$A$4),"")</f>
        <v>0.1100421522</v>
      </c>
      <c r="D9" s="51">
        <f>IF(Metas!$F$13="OK",Metas!B10,"")</f>
        <v>0.3</v>
      </c>
      <c r="E9" s="51">
        <f>IF(AND(ISNUMBER($A$4),Metas!$F$13="OK"),C9-D9,"")</f>
        <v>-0.1899578478</v>
      </c>
      <c r="F9" s="50">
        <f>IF(AND(ISNUMBER($A$4),Metas!$F$13="OK"),MAX(0,($A$4+Metas!$B$6)*D9-B9),"")</f>
        <v>12236.685</v>
      </c>
      <c r="G9" s="52">
        <f>IF(AND(ISNUMBER($A$4),Metas!$F$13="OK"),IF(SUM($F$9:$F$13)=0,0,Metas!$B$6*F9/SUM($F$9:$F$13)),"")</f>
        <v>1286.478001</v>
      </c>
      <c r="I9" s="3" t="str">
        <f t="shared" ref="I9:I13" si="2">A9</f>
        <v>Ações Brasil</v>
      </c>
      <c r="J9" s="53">
        <f t="shared" ref="J9:J13" si="3">IF(ISNUMBER($A$4),C9*100,"")</f>
        <v>11.00421522</v>
      </c>
      <c r="K9" s="53">
        <f>IF(Metas!$F$13="OK",D9*100,"")</f>
        <v>30</v>
      </c>
    </row>
    <row r="10">
      <c r="A10" s="49" t="s">
        <v>13</v>
      </c>
      <c r="B10" s="50">
        <f>IF(ISNUMBER($A$4),SUMIF(Carteira!$A$5:$A$104,A10,Carteira!$J$5:$J$104),"")</f>
        <v>12696</v>
      </c>
      <c r="C10" s="51">
        <f t="shared" si="1"/>
        <v>0.2046126486</v>
      </c>
      <c r="D10" s="51">
        <f>IF(Metas!$F$13="OK",Metas!B11,"")</f>
        <v>0.2</v>
      </c>
      <c r="E10" s="51">
        <f>IF(AND(ISNUMBER($A$4),Metas!$F$13="OK"),C10-D10,"")</f>
        <v>0.004612648562</v>
      </c>
      <c r="F10" s="50">
        <f>IF(AND(ISNUMBER($A$4),Metas!$F$13="OK"),MAX(0,($A$4+Metas!$B$6)*D10-B10),"")</f>
        <v>13.79</v>
      </c>
      <c r="G10" s="52">
        <f>IF(AND(ISNUMBER($A$4),Metas!$F$13="OK"),IF(SUM($F$9:$F$13)=0,0,Metas!$B$6*F10/SUM($F$9:$F$13)),"")</f>
        <v>1.449782489</v>
      </c>
      <c r="I10" s="3" t="str">
        <f t="shared" si="2"/>
        <v>FIIs</v>
      </c>
      <c r="J10" s="53">
        <f t="shared" si="3"/>
        <v>20.46126486</v>
      </c>
      <c r="K10" s="53">
        <f>IF(Metas!$F$13="OK",D10*100,"")</f>
        <v>20</v>
      </c>
    </row>
    <row r="11">
      <c r="A11" s="49" t="s">
        <v>14</v>
      </c>
      <c r="B11" s="50">
        <f>IF(ISNUMBER($A$4),SUMIF(Carteira!$A$5:$A$104,A11,Carteira!$J$5:$J$104),"")</f>
        <v>11248.8</v>
      </c>
      <c r="C11" s="51">
        <f t="shared" si="1"/>
        <v>0.1812891274</v>
      </c>
      <c r="D11" s="51">
        <f>IF(Metas!$F$13="OK",Metas!B12,"")</f>
        <v>0.2</v>
      </c>
      <c r="E11" s="51">
        <f>IF(AND(ISNUMBER($A$4),Metas!$F$13="OK"),C11-D11,"")</f>
        <v>-0.01871087263</v>
      </c>
      <c r="F11" s="50">
        <f>IF(AND(ISNUMBER($A$4),Metas!$F$13="OK"),MAX(0,($A$4+Metas!$B$6)*D11-B11),"")</f>
        <v>1460.99</v>
      </c>
      <c r="G11" s="52">
        <f>IF(AND(ISNUMBER($A$4),Metas!$F$13="OK"),IF(SUM($F$9:$F$13)=0,0,Metas!$B$6*F11/SUM($F$9:$F$13)),"")</f>
        <v>153.5980942</v>
      </c>
      <c r="I11" s="3" t="str">
        <f t="shared" si="2"/>
        <v>Stocks</v>
      </c>
      <c r="J11" s="53">
        <f t="shared" si="3"/>
        <v>18.12891274</v>
      </c>
      <c r="K11" s="53">
        <f>IF(Metas!$F$13="OK",D11*100,"")</f>
        <v>20</v>
      </c>
    </row>
    <row r="12">
      <c r="A12" s="49" t="s">
        <v>16</v>
      </c>
      <c r="B12" s="50">
        <f>IF(ISNUMBER($A$4),SUMIF(Carteira!$A$5:$A$104,A12,Carteira!$J$5:$J$104),"")</f>
        <v>8976.15</v>
      </c>
      <c r="C12" s="51">
        <f t="shared" si="1"/>
        <v>0.1446623996</v>
      </c>
      <c r="D12" s="51">
        <f>IF(Metas!$F$13="OK",Metas!B13,"")</f>
        <v>0.15</v>
      </c>
      <c r="E12" s="51">
        <f>IF(AND(ISNUMBER($A$4),Metas!$F$13="OK"),C12-D12,"")</f>
        <v>-0.005337600395</v>
      </c>
      <c r="F12" s="50">
        <f>IF(AND(ISNUMBER($A$4),Metas!$F$13="OK"),MAX(0,($A$4+Metas!$B$6)*D12-B12),"")</f>
        <v>556.1925</v>
      </c>
      <c r="G12" s="52">
        <f>IF(AND(ISNUMBER($A$4),Metas!$F$13="OK"),IF(SUM($F$9:$F$13)=0,0,Metas!$B$6*F12/SUM($F$9:$F$13)),"")</f>
        <v>58.47412233</v>
      </c>
      <c r="I12" s="3" t="str">
        <f t="shared" si="2"/>
        <v>ETFs</v>
      </c>
      <c r="J12" s="53">
        <f t="shared" si="3"/>
        <v>14.46623996</v>
      </c>
      <c r="K12" s="53">
        <f>IF(Metas!$F$13="OK",D12*100,"")</f>
        <v>15</v>
      </c>
    </row>
    <row r="13">
      <c r="A13" s="49" t="s">
        <v>17</v>
      </c>
      <c r="B13" s="50">
        <f>IF(ISNUMBER($A$4),SUMIF(Carteira!$A$5:$A$104,A13,Carteira!$J$5:$J$104),"")</f>
        <v>22300</v>
      </c>
      <c r="C13" s="51">
        <f t="shared" si="1"/>
        <v>0.3593936723</v>
      </c>
      <c r="D13" s="51">
        <f>IF(Metas!$F$13="OK",Metas!B14,"")</f>
        <v>0.15</v>
      </c>
      <c r="E13" s="51">
        <f>IF(AND(ISNUMBER($A$4),Metas!$F$13="OK"),C13-D13,"")</f>
        <v>0.2093936723</v>
      </c>
      <c r="F13" s="50">
        <f>IF(AND(ISNUMBER($A$4),Metas!$F$13="OK"),MAX(0,($A$4+Metas!$B$6)*D13-B13),"")</f>
        <v>0</v>
      </c>
      <c r="G13" s="52">
        <f>IF(AND(ISNUMBER($A$4),Metas!$F$13="OK"),IF(SUM($F$9:$F$13)=0,0,Metas!$B$6*F13/SUM($F$9:$F$13)),"")</f>
        <v>0</v>
      </c>
      <c r="I13" s="3" t="str">
        <f t="shared" si="2"/>
        <v>Renda Fixa</v>
      </c>
      <c r="J13" s="53">
        <f t="shared" si="3"/>
        <v>35.93936723</v>
      </c>
      <c r="K13" s="53">
        <f>IF(Metas!$F$13="OK",D13*100,"")</f>
        <v>15</v>
      </c>
    </row>
    <row r="16">
      <c r="A16" s="7" t="s">
        <v>105</v>
      </c>
    </row>
    <row r="17" ht="31.5" customHeight="1">
      <c r="A17" s="2" t="s">
        <v>24</v>
      </c>
      <c r="B17" s="2" t="s">
        <v>7</v>
      </c>
      <c r="C17" s="2" t="s">
        <v>96</v>
      </c>
      <c r="D17" s="2" t="s">
        <v>38</v>
      </c>
      <c r="E17" s="2" t="s">
        <v>44</v>
      </c>
      <c r="F17" s="2" t="s">
        <v>106</v>
      </c>
      <c r="G17" s="54" t="s">
        <v>50</v>
      </c>
    </row>
    <row r="18">
      <c r="A18" s="49" t="str">
        <f>Carteira!B5</f>
        <v>ABCD3</v>
      </c>
      <c r="B18" s="55" t="str">
        <f>Carteira!A5</f>
        <v>Ações Brasil</v>
      </c>
      <c r="C18" s="50">
        <f>Carteira!J5</f>
        <v>3408</v>
      </c>
      <c r="D18" s="51">
        <f>Carteira!L5</f>
        <v>0.1591836735</v>
      </c>
      <c r="E18" s="51">
        <f>Carteira!O5</f>
        <v>0.05492437825</v>
      </c>
      <c r="F18" s="51">
        <f>Carteira!T5</f>
        <v>0.1091549296</v>
      </c>
      <c r="G18" s="56" t="str">
        <f>Carteira!U5</f>
        <v>APORTE PARCIAL</v>
      </c>
    </row>
    <row r="19">
      <c r="A19" s="49" t="str">
        <f>Carteira!B6</f>
        <v>EFGH4</v>
      </c>
      <c r="B19" s="55" t="str">
        <f>Carteira!A6</f>
        <v>Ações Brasil</v>
      </c>
      <c r="C19" s="50">
        <f>Carteira!J6</f>
        <v>3420</v>
      </c>
      <c r="D19" s="51">
        <f>Carteira!L6</f>
        <v>-0.06043956044</v>
      </c>
      <c r="E19" s="51">
        <f>Carteira!O6</f>
        <v>0.05511777395</v>
      </c>
      <c r="F19" s="51">
        <f>Carteira!T6</f>
        <v>0.1695906433</v>
      </c>
      <c r="G19" s="56" t="str">
        <f>Carteira!U6</f>
        <v>COMPRAR</v>
      </c>
    </row>
    <row r="20">
      <c r="A20" s="49" t="str">
        <f>Carteira!B7</f>
        <v>FIIX11</v>
      </c>
      <c r="B20" s="55" t="str">
        <f>Carteira!A7</f>
        <v>FIIs</v>
      </c>
      <c r="C20" s="50">
        <f>Carteira!J7</f>
        <v>8120</v>
      </c>
      <c r="D20" s="51">
        <f>Carteira!L7</f>
        <v>0.05729166667</v>
      </c>
      <c r="E20" s="51">
        <f>Carteira!O7</f>
        <v>0.1308644224</v>
      </c>
      <c r="F20" s="51">
        <f>Carteira!T7</f>
        <v>0.03448275862</v>
      </c>
      <c r="G20" s="56" t="str">
        <f>Carteira!U7</f>
        <v>APORTE PARCIAL</v>
      </c>
      <c r="I20" s="13" t="s">
        <v>110</v>
      </c>
      <c r="J20" s="14"/>
      <c r="K20" s="14"/>
      <c r="L20" s="14"/>
      <c r="M20" s="14"/>
      <c r="N20" s="15"/>
    </row>
    <row r="21" ht="15.75" customHeight="1">
      <c r="A21" s="49" t="str">
        <f>Carteira!B8</f>
        <v>FIIP11</v>
      </c>
      <c r="B21" s="55" t="str">
        <f>Carteira!A8</f>
        <v>FIIs</v>
      </c>
      <c r="C21" s="50">
        <f>Carteira!J8</f>
        <v>4576</v>
      </c>
      <c r="D21" s="51">
        <f>Carteira!L8</f>
        <v>-0.05454545455</v>
      </c>
      <c r="E21" s="51">
        <f>Carteira!O8</f>
        <v>0.0737482262</v>
      </c>
      <c r="F21" s="51">
        <f>Carteira!T8</f>
        <v>0.08173076923</v>
      </c>
      <c r="G21" s="56" t="str">
        <f>Carteira!U8</f>
        <v>APORTE PARCIAL</v>
      </c>
      <c r="I21" s="16"/>
      <c r="N21" s="19"/>
    </row>
    <row r="22" ht="15.75" customHeight="1">
      <c r="A22" s="49" t="str">
        <f>Carteira!B9</f>
        <v>TECH</v>
      </c>
      <c r="B22" s="55" t="str">
        <f>Carteira!A9</f>
        <v>Stocks</v>
      </c>
      <c r="C22" s="50">
        <f>Carteira!J9</f>
        <v>11248.8</v>
      </c>
      <c r="D22" s="51">
        <f>Carteira!L9</f>
        <v>0.1862068966</v>
      </c>
      <c r="E22" s="51">
        <f>Carteira!O9</f>
        <v>0.1812891274</v>
      </c>
      <c r="F22" s="51">
        <f>Carteira!T9</f>
        <v>0.07558139535</v>
      </c>
      <c r="G22" s="56" t="str">
        <f>Carteira!U9</f>
        <v>APORTE PARCIAL</v>
      </c>
      <c r="I22" s="16"/>
      <c r="N22" s="19"/>
    </row>
    <row r="23" ht="15.75" customHeight="1">
      <c r="A23" s="49" t="str">
        <f>Carteira!B10</f>
        <v>WORLD</v>
      </c>
      <c r="B23" s="55" t="str">
        <f>Carteira!A10</f>
        <v>ETFs</v>
      </c>
      <c r="C23" s="50">
        <f>Carteira!J10</f>
        <v>8976.15</v>
      </c>
      <c r="D23" s="51">
        <f>Carteira!L10</f>
        <v>0.1158536585</v>
      </c>
      <c r="E23" s="51">
        <f>Carteira!O10</f>
        <v>0.1446623996</v>
      </c>
      <c r="F23" s="51">
        <f>Carteira!T10</f>
        <v>0.07103825137</v>
      </c>
      <c r="G23" s="56" t="str">
        <f>Carteira!U10</f>
        <v>APORTE PARCIAL</v>
      </c>
      <c r="I23" s="16"/>
      <c r="N23" s="19"/>
    </row>
    <row r="24" ht="15.75" customHeight="1">
      <c r="A24" s="49" t="str">
        <f>Carteira!B11</f>
        <v>CDB 2028</v>
      </c>
      <c r="B24" s="55" t="str">
        <f>Carteira!A11</f>
        <v>Renda Fixa</v>
      </c>
      <c r="C24" s="50">
        <f>Carteira!J11</f>
        <v>13280</v>
      </c>
      <c r="D24" s="51">
        <f>Carteira!L11</f>
        <v>0.1066666667</v>
      </c>
      <c r="E24" s="51">
        <f>Carteira!O11</f>
        <v>0.2140245725</v>
      </c>
      <c r="F24" s="51" t="str">
        <f>Carteira!T11</f>
        <v/>
      </c>
      <c r="G24" s="56" t="str">
        <f>Carteira!U11</f>
        <v>NÃO APLICÁVEL</v>
      </c>
      <c r="I24" s="20"/>
      <c r="J24" s="21"/>
      <c r="K24" s="21"/>
      <c r="L24" s="21"/>
      <c r="M24" s="21"/>
      <c r="N24" s="22"/>
    </row>
    <row r="25" ht="15.75" customHeight="1">
      <c r="A25" s="49" t="str">
        <f>Carteira!B12</f>
        <v>Tesouro IPCA</v>
      </c>
      <c r="B25" s="55" t="str">
        <f>Carteira!A12</f>
        <v>Renda Fixa</v>
      </c>
      <c r="C25" s="50">
        <f>Carteira!J12</f>
        <v>9020</v>
      </c>
      <c r="D25" s="51">
        <f>Carteira!L12</f>
        <v>0.06117647059</v>
      </c>
      <c r="E25" s="51">
        <f>Carteira!O12</f>
        <v>0.1453690997</v>
      </c>
      <c r="F25" s="51" t="str">
        <f>Carteira!T12</f>
        <v/>
      </c>
      <c r="G25" s="56" t="str">
        <f>Carteira!U12</f>
        <v>NÃO APLICÁVEL</v>
      </c>
    </row>
    <row r="26" ht="15.75" customHeight="1">
      <c r="A26" s="12" t="s">
        <v>113</v>
      </c>
      <c r="D26" s="3">
        <f>COUNTIF(Carteira!W5:W104,"Revisar dados")</f>
        <v>0</v>
      </c>
    </row>
    <row r="27" ht="15.75" customHeight="1">
      <c r="A27" s="12" t="s">
        <v>114</v>
      </c>
      <c r="D27" s="3" t="str">
        <f>Metas!F13</f>
        <v>OK</v>
      </c>
    </row>
    <row r="28" ht="15.75" customHeight="1">
      <c r="A28" s="12" t="s">
        <v>115</v>
      </c>
      <c r="D28" s="3">
        <f>COUNTIF(Movimentacoes!M5:M204,"Revisar dados")</f>
        <v>0</v>
      </c>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A4:C5"/>
    <mergeCell ref="D4:F5"/>
    <mergeCell ref="G4:I5"/>
    <mergeCell ref="J4:L5"/>
    <mergeCell ref="M4:N5"/>
    <mergeCell ref="A7:G7"/>
    <mergeCell ref="A16:G16"/>
    <mergeCell ref="I20:N24"/>
    <mergeCell ref="A1:N1"/>
    <mergeCell ref="A2:N2"/>
    <mergeCell ref="A3:C3"/>
    <mergeCell ref="D3:F3"/>
    <mergeCell ref="G3:I3"/>
    <mergeCell ref="J3:L3"/>
    <mergeCell ref="M3:N3"/>
  </mergeCells>
  <conditionalFormatting sqref="E9:E13">
    <cfRule type="cellIs" dxfId="7" priority="1" operator="lessThan">
      <formula>-0.02</formula>
    </cfRule>
  </conditionalFormatting>
  <conditionalFormatting sqref="E9:E13">
    <cfRule type="cellIs" dxfId="6" priority="2" operator="greaterThan">
      <formula>0.02</formula>
    </cfRule>
  </conditionalFormatting>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0"/>
  <cols>
    <col customWidth="1" min="1" max="1" width="18.0"/>
    <col customWidth="1" min="2" max="2" width="13.0"/>
    <col customWidth="1" min="3" max="3" width="24.0"/>
    <col customWidth="1" min="4" max="4" width="9.0"/>
    <col customWidth="1" min="5" max="5" width="12.0"/>
    <col customWidth="1" min="6" max="7" width="13.0"/>
    <col customWidth="1" min="8" max="8" width="11.0"/>
    <col customWidth="1" min="9" max="11" width="15.0"/>
    <col customWidth="1" min="12" max="12" width="13.0"/>
    <col customWidth="1" min="13" max="14" width="15.0"/>
    <col customWidth="1" min="15" max="15" width="13.0"/>
    <col customWidth="1" min="16" max="17" width="14.0"/>
    <col customWidth="1" min="18" max="18" width="20.0"/>
    <col customWidth="1" min="19" max="19" width="13.0"/>
    <col customWidth="1" min="20" max="20" width="15.0"/>
    <col customWidth="1" min="21" max="21" width="16.0"/>
    <col customWidth="1" min="22" max="22" width="28.0"/>
    <col customWidth="1" min="23" max="23" width="20.13"/>
    <col customWidth="1" min="24" max="26" width="8.63"/>
  </cols>
  <sheetData>
    <row r="1" ht="33.75" customHeight="1">
      <c r="A1" s="1" t="s">
        <v>20</v>
      </c>
    </row>
    <row r="2">
      <c r="A2" s="18" t="s">
        <v>22</v>
      </c>
    </row>
    <row r="4" ht="31.5" customHeight="1">
      <c r="A4" s="23" t="s">
        <v>7</v>
      </c>
      <c r="B4" s="23" t="s">
        <v>24</v>
      </c>
      <c r="C4" s="23" t="s">
        <v>25</v>
      </c>
      <c r="D4" s="23" t="s">
        <v>26</v>
      </c>
      <c r="E4" s="23" t="s">
        <v>28</v>
      </c>
      <c r="F4" s="23" t="s">
        <v>29</v>
      </c>
      <c r="G4" s="23" t="s">
        <v>31</v>
      </c>
      <c r="H4" s="23" t="s">
        <v>32</v>
      </c>
      <c r="I4" s="23" t="s">
        <v>33</v>
      </c>
      <c r="J4" s="23" t="s">
        <v>35</v>
      </c>
      <c r="K4" s="23" t="s">
        <v>36</v>
      </c>
      <c r="L4" s="23" t="s">
        <v>38</v>
      </c>
      <c r="M4" s="23" t="s">
        <v>40</v>
      </c>
      <c r="N4" s="23" t="s">
        <v>42</v>
      </c>
      <c r="O4" s="23" t="s">
        <v>44</v>
      </c>
      <c r="P4" s="23" t="s">
        <v>45</v>
      </c>
      <c r="Q4" s="23" t="s">
        <v>46</v>
      </c>
      <c r="R4" s="23" t="s">
        <v>47</v>
      </c>
      <c r="S4" s="23" t="s">
        <v>48</v>
      </c>
      <c r="T4" s="23" t="s">
        <v>49</v>
      </c>
      <c r="U4" s="23" t="s">
        <v>50</v>
      </c>
      <c r="V4" s="23" t="s">
        <v>41</v>
      </c>
      <c r="W4" s="24" t="s">
        <v>43</v>
      </c>
    </row>
    <row r="5">
      <c r="A5" s="26" t="s">
        <v>12</v>
      </c>
      <c r="B5" s="26" t="s">
        <v>51</v>
      </c>
      <c r="C5" s="26" t="s">
        <v>53</v>
      </c>
      <c r="D5" s="29" t="s">
        <v>54</v>
      </c>
      <c r="E5" s="27">
        <v>120.0</v>
      </c>
      <c r="F5" s="30">
        <v>24.5</v>
      </c>
      <c r="G5" s="28">
        <v>28.4</v>
      </c>
      <c r="H5" s="31">
        <f>IF(W5="","",IF(W5&lt;&gt;"OK","Revisar dados",IF(B5="","",IF(D5="BRL",1,IF(D5="USD",Metas!$B$5,"")))))</f>
        <v>1</v>
      </c>
      <c r="I5" s="31">
        <f t="shared" ref="I5:I104" si="1">IF(W5="","",IF(W5&lt;&gt;"OK","Revisar dados",IF(B5="","",E5*F5*H5)))</f>
        <v>2940</v>
      </c>
      <c r="J5" s="31">
        <f t="shared" ref="J5:J104" si="2">IF(W5="","",IF(W5&lt;&gt;"OK","Revisar dados",IF(B5="","",E5*G5*H5)))</f>
        <v>3408</v>
      </c>
      <c r="K5" s="31">
        <f t="shared" ref="K5:K104" si="3">IF(W5="","",IF(W5&lt;&gt;"OK","Revisar dados",IF(B5="","",J5-I5)))</f>
        <v>468</v>
      </c>
      <c r="L5" s="32">
        <f t="shared" ref="L5:L104" si="4">IF(W5="","",IF(W5&lt;&gt;"OK","Revisar dados",IF(OR(B5="",I5=0),"",K5/I5)))</f>
        <v>0.1591836735</v>
      </c>
      <c r="M5" s="33">
        <v>186.0</v>
      </c>
      <c r="N5" s="34">
        <f t="shared" ref="N5:N104" si="5">IF(W5="","",IF(W5&lt;&gt;"OK","Revisar dados",IF(B5="","",K5+M5)))</f>
        <v>654</v>
      </c>
      <c r="O5" s="32">
        <f t="shared" ref="O5:O104" si="6">IF(W5="","",IF(W5&lt;&gt;"OK","Revisar dados",IF(OR(B5="",SUM($J$5:$J$104)=0),"",J5/SUM($J$5:$J$104))))</f>
        <v>0.05492437825</v>
      </c>
      <c r="P5" s="32">
        <f>IF(W5="","",IF(W5&lt;&gt;"OK","Revisar dados",IF(B5="","",IF(A5="Ações Brasil",Metas!$B$10,IF(A5="FIIs",Metas!$B$11,IF(A5="Stocks",Metas!$B$12,IF(A5="ETFs",Metas!$B$13,IF(A5="Renda Fixa",Metas!$B$14,""))))))))</f>
        <v>0.3</v>
      </c>
      <c r="Q5" s="32">
        <f t="shared" ref="Q5:Q104" si="7">IF(W5="","",IF(W5&lt;&gt;"OK","Revisar dados",IF(B5="","",SUMIF($A$5:$A$104,A5,$O$5:$O$104)-P5)))</f>
        <v>-0.1899578478</v>
      </c>
      <c r="R5" s="35" t="str">
        <f t="shared" ref="R5:R104" si="8">IF(W5="","",IF(W5&lt;&gt;"OK","Revisar dados",IF(B5="","",IF(Q5&lt;-0.02,"ABAIXO DA META",IF(Q5&gt;0.02,"ACIMA DA META","DENTRO DA FAIXA")))))</f>
        <v>ABAIXO DA META</v>
      </c>
      <c r="S5" s="26">
        <v>31.5</v>
      </c>
      <c r="T5" s="32">
        <f t="shared" ref="T5:T104" si="9">IF(W5="","",IF(W5&lt;&gt;"OK","Revisar dados",IF(OR(B5="",S5=0,G5=0),"",S5/G5-1)))</f>
        <v>0.1091549296</v>
      </c>
      <c r="U5" s="35" t="str">
        <f t="shared" ref="U5:U104" si="10">IF(W5="","",IF(W5&lt;&gt;"OK","Revisar dados",IF(OR(S5="",S5=0,G5=0),"NÃO APLICÁVEL",IF(G5&lt;=S5*9/10,"COMPRAR",IF(G5&lt;=S5,"APORTE PARCIAL","AGUARDAR")))))</f>
        <v>APORTE PARCIAL</v>
      </c>
      <c r="V5" s="26" t="s">
        <v>69</v>
      </c>
      <c r="W5" s="26" t="str">
        <f>IF(COUNTA(A5:G5,M5,S5,V5)=0,"",IF(AND(COUNTIF(Listas!$A$4:$A$8,A5)=1,B5&lt;&gt;"",COUNTIF(Listas!$B$4:$B$5,D5)=1,ISNUMBER(E5),E5&gt;0,ISNUMBER(F5),F5&gt;=0,ISNUMBER(G5),G5&gt;=0,OR(M5="",AND(ISNUMBER(M5),M5&gt;=0)),OR(S5="",AND(ISNUMBER(S5),S5&gt;=0)),OR(D5="BRL",AND(ISNUMBER(Metas!$B$5),Metas!$B$5&gt;0))),"OK","Revisar dados"))</f>
        <v>OK</v>
      </c>
    </row>
    <row r="6">
      <c r="A6" s="26" t="s">
        <v>12</v>
      </c>
      <c r="B6" s="26" t="s">
        <v>70</v>
      </c>
      <c r="C6" s="26" t="s">
        <v>71</v>
      </c>
      <c r="D6" s="26" t="s">
        <v>54</v>
      </c>
      <c r="E6" s="27">
        <v>200.0</v>
      </c>
      <c r="F6" s="30">
        <v>18.2</v>
      </c>
      <c r="G6" s="30">
        <v>17.1</v>
      </c>
      <c r="H6" s="31">
        <f>IF(W6="","",IF(W6&lt;&gt;"OK","Revisar dados",IF(B6="","",IF(D6="BRL",1,IF(D6="USD",Metas!$B$5,"")))))</f>
        <v>1</v>
      </c>
      <c r="I6" s="31">
        <f t="shared" si="1"/>
        <v>3640</v>
      </c>
      <c r="J6" s="31">
        <f t="shared" si="2"/>
        <v>3420</v>
      </c>
      <c r="K6" s="31">
        <f t="shared" si="3"/>
        <v>-220</v>
      </c>
      <c r="L6" s="32">
        <f t="shared" si="4"/>
        <v>-0.06043956044</v>
      </c>
      <c r="M6" s="33">
        <v>240.0</v>
      </c>
      <c r="N6" s="34">
        <f t="shared" si="5"/>
        <v>20</v>
      </c>
      <c r="O6" s="32">
        <f t="shared" si="6"/>
        <v>0.05511777395</v>
      </c>
      <c r="P6" s="32">
        <f>IF(W6="","",IF(W6&lt;&gt;"OK","Revisar dados",IF(B6="","",IF(A6="Ações Brasil",Metas!$B$10,IF(A6="FIIs",Metas!$B$11,IF(A6="Stocks",Metas!$B$12,IF(A6="ETFs",Metas!$B$13,IF(A6="Renda Fixa",Metas!$B$14,""))))))))</f>
        <v>0.3</v>
      </c>
      <c r="Q6" s="32">
        <f t="shared" si="7"/>
        <v>-0.1899578478</v>
      </c>
      <c r="R6" s="35" t="str">
        <f t="shared" si="8"/>
        <v>ABAIXO DA META</v>
      </c>
      <c r="S6" s="26">
        <v>20.0</v>
      </c>
      <c r="T6" s="32">
        <f t="shared" si="9"/>
        <v>0.1695906433</v>
      </c>
      <c r="U6" s="35" t="str">
        <f t="shared" si="10"/>
        <v>COMPRAR</v>
      </c>
      <c r="V6" s="26" t="s">
        <v>69</v>
      </c>
      <c r="W6" s="26" t="str">
        <f>IF(COUNTA(A6:G6,M6,S6,V6)=0,"",IF(AND(COUNTIF(Listas!$A$4:$A$8,A6)=1,B6&lt;&gt;"",COUNTIF(Listas!$B$4:$B$5,D6)=1,ISNUMBER(E6),E6&gt;0,ISNUMBER(F6),F6&gt;=0,ISNUMBER(G6),G6&gt;=0,OR(M6="",AND(ISNUMBER(M6),M6&gt;=0)),OR(S6="",AND(ISNUMBER(S6),S6&gt;=0)),OR(D6="BRL",AND(ISNUMBER(Metas!$B$5),Metas!$B$5&gt;0))),"OK","Revisar dados"))</f>
        <v>OK</v>
      </c>
    </row>
    <row r="7">
      <c r="A7" s="26" t="s">
        <v>13</v>
      </c>
      <c r="B7" s="26" t="s">
        <v>55</v>
      </c>
      <c r="C7" s="26" t="s">
        <v>79</v>
      </c>
      <c r="D7" s="26" t="s">
        <v>54</v>
      </c>
      <c r="E7" s="27">
        <v>80.0</v>
      </c>
      <c r="F7" s="30">
        <v>96.0</v>
      </c>
      <c r="G7" s="30">
        <v>101.5</v>
      </c>
      <c r="H7" s="31">
        <f>IF(W7="","",IF(W7&lt;&gt;"OK","Revisar dados",IF(B7="","",IF(D7="BRL",1,IF(D7="USD",Metas!$B$5,"")))))</f>
        <v>1</v>
      </c>
      <c r="I7" s="31">
        <f t="shared" si="1"/>
        <v>7680</v>
      </c>
      <c r="J7" s="31">
        <f t="shared" si="2"/>
        <v>8120</v>
      </c>
      <c r="K7" s="31">
        <f t="shared" si="3"/>
        <v>440</v>
      </c>
      <c r="L7" s="32">
        <f t="shared" si="4"/>
        <v>0.05729166667</v>
      </c>
      <c r="M7" s="33">
        <v>680.0</v>
      </c>
      <c r="N7" s="34">
        <f t="shared" si="5"/>
        <v>1120</v>
      </c>
      <c r="O7" s="32">
        <f t="shared" si="6"/>
        <v>0.1308644224</v>
      </c>
      <c r="P7" s="32">
        <f>IF(W7="","",IF(W7&lt;&gt;"OK","Revisar dados",IF(B7="","",IF(A7="Ações Brasil",Metas!$B$10,IF(A7="FIIs",Metas!$B$11,IF(A7="Stocks",Metas!$B$12,IF(A7="ETFs",Metas!$B$13,IF(A7="Renda Fixa",Metas!$B$14,""))))))))</f>
        <v>0.2</v>
      </c>
      <c r="Q7" s="32">
        <f t="shared" si="7"/>
        <v>0.004612648562</v>
      </c>
      <c r="R7" s="35" t="str">
        <f t="shared" si="8"/>
        <v>DENTRO DA FAIXA</v>
      </c>
      <c r="S7" s="26">
        <v>105.0</v>
      </c>
      <c r="T7" s="32">
        <f t="shared" si="9"/>
        <v>0.03448275862</v>
      </c>
      <c r="U7" s="35" t="str">
        <f t="shared" si="10"/>
        <v>APORTE PARCIAL</v>
      </c>
      <c r="V7" s="26" t="s">
        <v>69</v>
      </c>
      <c r="W7" s="26" t="str">
        <f>IF(COUNTA(A7:G7,M7,S7,V7)=0,"",IF(AND(COUNTIF(Listas!$A$4:$A$8,A7)=1,B7&lt;&gt;"",COUNTIF(Listas!$B$4:$B$5,D7)=1,ISNUMBER(E7),E7&gt;0,ISNUMBER(F7),F7&gt;=0,ISNUMBER(G7),G7&gt;=0,OR(M7="",AND(ISNUMBER(M7),M7&gt;=0)),OR(S7="",AND(ISNUMBER(S7),S7&gt;=0)),OR(D7="BRL",AND(ISNUMBER(Metas!$B$5),Metas!$B$5&gt;0))),"OK","Revisar dados"))</f>
        <v>OK</v>
      </c>
    </row>
    <row r="8">
      <c r="A8" s="26" t="s">
        <v>13</v>
      </c>
      <c r="B8" s="26" t="s">
        <v>101</v>
      </c>
      <c r="C8" s="26" t="s">
        <v>102</v>
      </c>
      <c r="D8" s="26" t="s">
        <v>54</v>
      </c>
      <c r="E8" s="27">
        <v>55.0</v>
      </c>
      <c r="F8" s="30">
        <v>88.0</v>
      </c>
      <c r="G8" s="30">
        <v>83.2</v>
      </c>
      <c r="H8" s="31">
        <f>IF(W8="","",IF(W8&lt;&gt;"OK","Revisar dados",IF(B8="","",IF(D8="BRL",1,IF(D8="USD",Metas!$B$5,"")))))</f>
        <v>1</v>
      </c>
      <c r="I8" s="31">
        <f t="shared" si="1"/>
        <v>4840</v>
      </c>
      <c r="J8" s="31">
        <f t="shared" si="2"/>
        <v>4576</v>
      </c>
      <c r="K8" s="31">
        <f t="shared" si="3"/>
        <v>-264</v>
      </c>
      <c r="L8" s="32">
        <f t="shared" si="4"/>
        <v>-0.05454545455</v>
      </c>
      <c r="M8" s="33">
        <v>390.0</v>
      </c>
      <c r="N8" s="34">
        <f t="shared" si="5"/>
        <v>126</v>
      </c>
      <c r="O8" s="32">
        <f t="shared" si="6"/>
        <v>0.0737482262</v>
      </c>
      <c r="P8" s="32">
        <f>IF(W8="","",IF(W8&lt;&gt;"OK","Revisar dados",IF(B8="","",IF(A8="Ações Brasil",Metas!$B$10,IF(A8="FIIs",Metas!$B$11,IF(A8="Stocks",Metas!$B$12,IF(A8="ETFs",Metas!$B$13,IF(A8="Renda Fixa",Metas!$B$14,""))))))))</f>
        <v>0.2</v>
      </c>
      <c r="Q8" s="32">
        <f t="shared" si="7"/>
        <v>0.004612648562</v>
      </c>
      <c r="R8" s="35" t="str">
        <f t="shared" si="8"/>
        <v>DENTRO DA FAIXA</v>
      </c>
      <c r="S8" s="26">
        <v>90.0</v>
      </c>
      <c r="T8" s="32">
        <f t="shared" si="9"/>
        <v>0.08173076923</v>
      </c>
      <c r="U8" s="35" t="str">
        <f t="shared" si="10"/>
        <v>APORTE PARCIAL</v>
      </c>
      <c r="V8" s="26" t="s">
        <v>69</v>
      </c>
      <c r="W8" s="26" t="str">
        <f>IF(COUNTA(A8:G8,M8,S8,V8)=0,"",IF(AND(COUNTIF(Listas!$A$4:$A$8,A8)=1,B8&lt;&gt;"",COUNTIF(Listas!$B$4:$B$5,D8)=1,ISNUMBER(E8),E8&gt;0,ISNUMBER(F8),F8&gt;=0,ISNUMBER(G8),G8&gt;=0,OR(M8="",AND(ISNUMBER(M8),M8&gt;=0)),OR(S8="",AND(ISNUMBER(S8),S8&gt;=0)),OR(D8="BRL",AND(ISNUMBER(Metas!$B$5),Metas!$B$5&gt;0))),"OK","Revisar dados"))</f>
        <v>OK</v>
      </c>
    </row>
    <row r="9">
      <c r="A9" s="26" t="s">
        <v>14</v>
      </c>
      <c r="B9" s="26" t="s">
        <v>68</v>
      </c>
      <c r="C9" s="26" t="s">
        <v>103</v>
      </c>
      <c r="D9" s="26" t="s">
        <v>62</v>
      </c>
      <c r="E9" s="27">
        <v>12.0</v>
      </c>
      <c r="F9" s="30">
        <v>145.0</v>
      </c>
      <c r="G9" s="30">
        <v>172.0</v>
      </c>
      <c r="H9" s="31">
        <f>IF(W9="","",IF(W9&lt;&gt;"OK","Revisar dados",IF(B9="","",IF(D9="BRL",1,IF(D9="USD",Metas!$B$5,"")))))</f>
        <v>5.45</v>
      </c>
      <c r="I9" s="31">
        <f t="shared" si="1"/>
        <v>9483</v>
      </c>
      <c r="J9" s="31">
        <f t="shared" si="2"/>
        <v>11248.8</v>
      </c>
      <c r="K9" s="31">
        <f t="shared" si="3"/>
        <v>1765.8</v>
      </c>
      <c r="L9" s="32">
        <f t="shared" si="4"/>
        <v>0.1862068966</v>
      </c>
      <c r="M9" s="33">
        <v>210.0</v>
      </c>
      <c r="N9" s="34">
        <f t="shared" si="5"/>
        <v>1975.8</v>
      </c>
      <c r="O9" s="32">
        <f t="shared" si="6"/>
        <v>0.1812891274</v>
      </c>
      <c r="P9" s="32">
        <f>IF(W9="","",IF(W9&lt;&gt;"OK","Revisar dados",IF(B9="","",IF(A9="Ações Brasil",Metas!$B$10,IF(A9="FIIs",Metas!$B$11,IF(A9="Stocks",Metas!$B$12,IF(A9="ETFs",Metas!$B$13,IF(A9="Renda Fixa",Metas!$B$14,""))))))))</f>
        <v>0.2</v>
      </c>
      <c r="Q9" s="32">
        <f t="shared" si="7"/>
        <v>-0.01871087263</v>
      </c>
      <c r="R9" s="35" t="str">
        <f t="shared" si="8"/>
        <v>DENTRO DA FAIXA</v>
      </c>
      <c r="S9" s="26">
        <v>185.0</v>
      </c>
      <c r="T9" s="32">
        <f t="shared" si="9"/>
        <v>0.07558139535</v>
      </c>
      <c r="U9" s="35" t="str">
        <f t="shared" si="10"/>
        <v>APORTE PARCIAL</v>
      </c>
      <c r="V9" s="26" t="s">
        <v>69</v>
      </c>
      <c r="W9" s="26" t="str">
        <f>IF(COUNTA(A9:G9,M9,S9,V9)=0,"",IF(AND(COUNTIF(Listas!$A$4:$A$8,A9)=1,B9&lt;&gt;"",COUNTIF(Listas!$B$4:$B$5,D9)=1,ISNUMBER(E9),E9&gt;0,ISNUMBER(F9),F9&gt;=0,ISNUMBER(G9),G9&gt;=0,OR(M9="",AND(ISNUMBER(M9),M9&gt;=0)),OR(S9="",AND(ISNUMBER(S9),S9&gt;=0)),OR(D9="BRL",AND(ISNUMBER(Metas!$B$5),Metas!$B$5&gt;0))),"OK","Revisar dados"))</f>
        <v>OK</v>
      </c>
    </row>
    <row r="10">
      <c r="A10" s="26" t="s">
        <v>16</v>
      </c>
      <c r="B10" s="26" t="s">
        <v>78</v>
      </c>
      <c r="C10" s="26" t="s">
        <v>104</v>
      </c>
      <c r="D10" s="26" t="s">
        <v>62</v>
      </c>
      <c r="E10" s="27">
        <v>18.0</v>
      </c>
      <c r="F10" s="30">
        <v>82.0</v>
      </c>
      <c r="G10" s="30">
        <v>91.5</v>
      </c>
      <c r="H10" s="31">
        <f>IF(W10="","",IF(W10&lt;&gt;"OK","Revisar dados",IF(B10="","",IF(D10="BRL",1,IF(D10="USD",Metas!$B$5,"")))))</f>
        <v>5.45</v>
      </c>
      <c r="I10" s="31">
        <f t="shared" si="1"/>
        <v>8044.2</v>
      </c>
      <c r="J10" s="31">
        <f t="shared" si="2"/>
        <v>8976.15</v>
      </c>
      <c r="K10" s="31">
        <f t="shared" si="3"/>
        <v>931.95</v>
      </c>
      <c r="L10" s="32">
        <f t="shared" si="4"/>
        <v>0.1158536585</v>
      </c>
      <c r="M10" s="33">
        <v>95.0</v>
      </c>
      <c r="N10" s="34">
        <f t="shared" si="5"/>
        <v>1026.95</v>
      </c>
      <c r="O10" s="32">
        <f t="shared" si="6"/>
        <v>0.1446623996</v>
      </c>
      <c r="P10" s="32">
        <f>IF(W10="","",IF(W10&lt;&gt;"OK","Revisar dados",IF(B10="","",IF(A10="Ações Brasil",Metas!$B$10,IF(A10="FIIs",Metas!$B$11,IF(A10="Stocks",Metas!$B$12,IF(A10="ETFs",Metas!$B$13,IF(A10="Renda Fixa",Metas!$B$14,""))))))))</f>
        <v>0.15</v>
      </c>
      <c r="Q10" s="32">
        <f t="shared" si="7"/>
        <v>-0.005337600395</v>
      </c>
      <c r="R10" s="35" t="str">
        <f t="shared" si="8"/>
        <v>DENTRO DA FAIXA</v>
      </c>
      <c r="S10" s="26">
        <v>98.0</v>
      </c>
      <c r="T10" s="32">
        <f t="shared" si="9"/>
        <v>0.07103825137</v>
      </c>
      <c r="U10" s="35" t="str">
        <f t="shared" si="10"/>
        <v>APORTE PARCIAL</v>
      </c>
      <c r="V10" s="26" t="s">
        <v>69</v>
      </c>
      <c r="W10" s="26" t="str">
        <f>IF(COUNTA(A10:G10,M10,S10,V10)=0,"",IF(AND(COUNTIF(Listas!$A$4:$A$8,A10)=1,B10&lt;&gt;"",COUNTIF(Listas!$B$4:$B$5,D10)=1,ISNUMBER(E10),E10&gt;0,ISNUMBER(F10),F10&gt;=0,ISNUMBER(G10),G10&gt;=0,OR(M10="",AND(ISNUMBER(M10),M10&gt;=0)),OR(S10="",AND(ISNUMBER(S10),S10&gt;=0)),OR(D10="BRL",AND(ISNUMBER(Metas!$B$5),Metas!$B$5&gt;0))),"OK","Revisar dados"))</f>
        <v>OK</v>
      </c>
    </row>
    <row r="11">
      <c r="A11" s="26" t="s">
        <v>17</v>
      </c>
      <c r="B11" s="26" t="s">
        <v>107</v>
      </c>
      <c r="C11" s="26" t="s">
        <v>108</v>
      </c>
      <c r="D11" s="26" t="s">
        <v>54</v>
      </c>
      <c r="E11" s="27">
        <v>1.0</v>
      </c>
      <c r="F11" s="30">
        <v>12000.0</v>
      </c>
      <c r="G11" s="30">
        <v>13280.0</v>
      </c>
      <c r="H11" s="31">
        <f>IF(W11="","",IF(W11&lt;&gt;"OK","Revisar dados",IF(B11="","",IF(D11="BRL",1,IF(D11="USD",Metas!$B$5,"")))))</f>
        <v>1</v>
      </c>
      <c r="I11" s="31">
        <f t="shared" si="1"/>
        <v>12000</v>
      </c>
      <c r="J11" s="31">
        <f t="shared" si="2"/>
        <v>13280</v>
      </c>
      <c r="K11" s="31">
        <f t="shared" si="3"/>
        <v>1280</v>
      </c>
      <c r="L11" s="32">
        <f t="shared" si="4"/>
        <v>0.1066666667</v>
      </c>
      <c r="M11" s="33">
        <v>0.0</v>
      </c>
      <c r="N11" s="34">
        <f t="shared" si="5"/>
        <v>1280</v>
      </c>
      <c r="O11" s="32">
        <f t="shared" si="6"/>
        <v>0.2140245725</v>
      </c>
      <c r="P11" s="32">
        <f>IF(W11="","",IF(W11&lt;&gt;"OK","Revisar dados",IF(B11="","",IF(A11="Ações Brasil",Metas!$B$10,IF(A11="FIIs",Metas!$B$11,IF(A11="Stocks",Metas!$B$12,IF(A11="ETFs",Metas!$B$13,IF(A11="Renda Fixa",Metas!$B$14,""))))))))</f>
        <v>0.15</v>
      </c>
      <c r="Q11" s="32">
        <f t="shared" si="7"/>
        <v>0.2093936723</v>
      </c>
      <c r="R11" s="35" t="str">
        <f t="shared" si="8"/>
        <v>ACIMA DA META</v>
      </c>
      <c r="S11" s="26">
        <v>0.0</v>
      </c>
      <c r="T11" s="32" t="str">
        <f t="shared" si="9"/>
        <v/>
      </c>
      <c r="U11" s="35" t="str">
        <f t="shared" si="10"/>
        <v>NÃO APLICÁVEL</v>
      </c>
      <c r="V11" s="26" t="s">
        <v>109</v>
      </c>
      <c r="W11" s="26" t="str">
        <f>IF(COUNTA(A11:G11,M11,S11,V11)=0,"",IF(AND(COUNTIF(Listas!$A$4:$A$8,A11)=1,B11&lt;&gt;"",COUNTIF(Listas!$B$4:$B$5,D11)=1,ISNUMBER(E11),E11&gt;0,ISNUMBER(F11),F11&gt;=0,ISNUMBER(G11),G11&gt;=0,OR(M11="",AND(ISNUMBER(M11),M11&gt;=0)),OR(S11="",AND(ISNUMBER(S11),S11&gt;=0)),OR(D11="BRL",AND(ISNUMBER(Metas!$B$5),Metas!$B$5&gt;0))),"OK","Revisar dados"))</f>
        <v>OK</v>
      </c>
    </row>
    <row r="12">
      <c r="A12" s="26" t="s">
        <v>17</v>
      </c>
      <c r="B12" s="26" t="s">
        <v>111</v>
      </c>
      <c r="C12" s="26" t="s">
        <v>112</v>
      </c>
      <c r="D12" s="26" t="s">
        <v>54</v>
      </c>
      <c r="E12" s="27">
        <v>1.0</v>
      </c>
      <c r="F12" s="30">
        <v>8500.0</v>
      </c>
      <c r="G12" s="30">
        <v>9020.0</v>
      </c>
      <c r="H12" s="31">
        <f>IF(W12="","",IF(W12&lt;&gt;"OK","Revisar dados",IF(B12="","",IF(D12="BRL",1,IF(D12="USD",Metas!$B$5,"")))))</f>
        <v>1</v>
      </c>
      <c r="I12" s="31">
        <f t="shared" si="1"/>
        <v>8500</v>
      </c>
      <c r="J12" s="31">
        <f t="shared" si="2"/>
        <v>9020</v>
      </c>
      <c r="K12" s="31">
        <f t="shared" si="3"/>
        <v>520</v>
      </c>
      <c r="L12" s="32">
        <f t="shared" si="4"/>
        <v>0.06117647059</v>
      </c>
      <c r="M12" s="33">
        <v>0.0</v>
      </c>
      <c r="N12" s="34">
        <f t="shared" si="5"/>
        <v>520</v>
      </c>
      <c r="O12" s="32">
        <f t="shared" si="6"/>
        <v>0.1453690997</v>
      </c>
      <c r="P12" s="32">
        <f>IF(W12="","",IF(W12&lt;&gt;"OK","Revisar dados",IF(B12="","",IF(A12="Ações Brasil",Metas!$B$10,IF(A12="FIIs",Metas!$B$11,IF(A12="Stocks",Metas!$B$12,IF(A12="ETFs",Metas!$B$13,IF(A12="Renda Fixa",Metas!$B$14,""))))))))</f>
        <v>0.15</v>
      </c>
      <c r="Q12" s="32">
        <f t="shared" si="7"/>
        <v>0.2093936723</v>
      </c>
      <c r="R12" s="35" t="str">
        <f t="shared" si="8"/>
        <v>ACIMA DA META</v>
      </c>
      <c r="S12" s="26">
        <v>0.0</v>
      </c>
      <c r="T12" s="32" t="str">
        <f t="shared" si="9"/>
        <v/>
      </c>
      <c r="U12" s="35" t="str">
        <f t="shared" si="10"/>
        <v>NÃO APLICÁVEL</v>
      </c>
      <c r="V12" s="26" t="s">
        <v>109</v>
      </c>
      <c r="W12" s="26" t="str">
        <f>IF(COUNTA(A12:G12,M12,S12,V12)=0,"",IF(AND(COUNTIF(Listas!$A$4:$A$8,A12)=1,B12&lt;&gt;"",COUNTIF(Listas!$B$4:$B$5,D12)=1,ISNUMBER(E12),E12&gt;0,ISNUMBER(F12),F12&gt;=0,ISNUMBER(G12),G12&gt;=0,OR(M12="",AND(ISNUMBER(M12),M12&gt;=0)),OR(S12="",AND(ISNUMBER(S12),S12&gt;=0)),OR(D12="BRL",AND(ISNUMBER(Metas!$B$5),Metas!$B$5&gt;0))),"OK","Revisar dados"))</f>
        <v>OK</v>
      </c>
    </row>
    <row r="13">
      <c r="A13" s="26"/>
      <c r="B13" s="26"/>
      <c r="C13" s="26"/>
      <c r="D13" s="26"/>
      <c r="E13" s="27"/>
      <c r="F13" s="30"/>
      <c r="G13" s="30"/>
      <c r="H13" s="31" t="str">
        <f>IF(W13="","",IF(W13&lt;&gt;"OK","Revisar dados",IF(B13="","",IF(D13="BRL",1,IF(D13="USD",Metas!$B$5,"")))))</f>
        <v/>
      </c>
      <c r="I13" s="31" t="str">
        <f t="shared" si="1"/>
        <v/>
      </c>
      <c r="J13" s="31" t="str">
        <f t="shared" si="2"/>
        <v/>
      </c>
      <c r="K13" s="31" t="str">
        <f t="shared" si="3"/>
        <v/>
      </c>
      <c r="L13" s="32" t="str">
        <f t="shared" si="4"/>
        <v/>
      </c>
      <c r="M13" s="33"/>
      <c r="N13" s="34" t="str">
        <f t="shared" si="5"/>
        <v/>
      </c>
      <c r="O13" s="32" t="str">
        <f t="shared" si="6"/>
        <v/>
      </c>
      <c r="P13" s="32" t="str">
        <f>IF(W13="","",IF(W13&lt;&gt;"OK","Revisar dados",IF(B13="","",IF(A13="Ações Brasil",Metas!$B$10,IF(A13="FIIs",Metas!$B$11,IF(A13="Stocks",Metas!$B$12,IF(A13="ETFs",Metas!$B$13,IF(A13="Renda Fixa",Metas!$B$14,""))))))))</f>
        <v/>
      </c>
      <c r="Q13" s="32" t="str">
        <f t="shared" si="7"/>
        <v/>
      </c>
      <c r="R13" s="35" t="str">
        <f t="shared" si="8"/>
        <v/>
      </c>
      <c r="S13" s="26"/>
      <c r="T13" s="32" t="str">
        <f t="shared" si="9"/>
        <v/>
      </c>
      <c r="U13" s="35" t="str">
        <f t="shared" si="10"/>
        <v/>
      </c>
      <c r="V13" s="26"/>
      <c r="W13" s="26" t="str">
        <f>IF(COUNTA(A13:G13,M13,S13,V13)=0,"",IF(AND(COUNTIF(Listas!$A$4:$A$8,A13)=1,B13&lt;&gt;"",COUNTIF(Listas!$B$4:$B$5,D13)=1,ISNUMBER(E13),E13&gt;0,ISNUMBER(F13),F13&gt;=0,ISNUMBER(G13),G13&gt;=0,OR(M13="",AND(ISNUMBER(M13),M13&gt;=0)),OR(S13="",AND(ISNUMBER(S13),S13&gt;=0)),OR(D13="BRL",AND(ISNUMBER(Metas!$B$5),Metas!$B$5&gt;0))),"OK","Revisar dados"))</f>
        <v/>
      </c>
    </row>
    <row r="14">
      <c r="A14" s="26"/>
      <c r="B14" s="26"/>
      <c r="C14" s="26"/>
      <c r="D14" s="26"/>
      <c r="E14" s="27"/>
      <c r="F14" s="30"/>
      <c r="G14" s="30"/>
      <c r="H14" s="31" t="str">
        <f>IF(W14="","",IF(W14&lt;&gt;"OK","Revisar dados",IF(B14="","",IF(D14="BRL",1,IF(D14="USD",Metas!$B$5,"")))))</f>
        <v/>
      </c>
      <c r="I14" s="31" t="str">
        <f t="shared" si="1"/>
        <v/>
      </c>
      <c r="J14" s="31" t="str">
        <f t="shared" si="2"/>
        <v/>
      </c>
      <c r="K14" s="31" t="str">
        <f t="shared" si="3"/>
        <v/>
      </c>
      <c r="L14" s="32" t="str">
        <f t="shared" si="4"/>
        <v/>
      </c>
      <c r="M14" s="33"/>
      <c r="N14" s="34" t="str">
        <f t="shared" si="5"/>
        <v/>
      </c>
      <c r="O14" s="32" t="str">
        <f t="shared" si="6"/>
        <v/>
      </c>
      <c r="P14" s="32" t="str">
        <f>IF(W14="","",IF(W14&lt;&gt;"OK","Revisar dados",IF(B14="","",IF(A14="Ações Brasil",Metas!$B$10,IF(A14="FIIs",Metas!$B$11,IF(A14="Stocks",Metas!$B$12,IF(A14="ETFs",Metas!$B$13,IF(A14="Renda Fixa",Metas!$B$14,""))))))))</f>
        <v/>
      </c>
      <c r="Q14" s="32" t="str">
        <f t="shared" si="7"/>
        <v/>
      </c>
      <c r="R14" s="35" t="str">
        <f t="shared" si="8"/>
        <v/>
      </c>
      <c r="S14" s="26"/>
      <c r="T14" s="32" t="str">
        <f t="shared" si="9"/>
        <v/>
      </c>
      <c r="U14" s="35" t="str">
        <f t="shared" si="10"/>
        <v/>
      </c>
      <c r="V14" s="26"/>
      <c r="W14" s="26" t="str">
        <f>IF(COUNTA(A14:G14,M14,S14,V14)=0,"",IF(AND(COUNTIF(Listas!$A$4:$A$8,A14)=1,B14&lt;&gt;"",COUNTIF(Listas!$B$4:$B$5,D14)=1,ISNUMBER(E14),E14&gt;0,ISNUMBER(F14),F14&gt;=0,ISNUMBER(G14),G14&gt;=0,OR(M14="",AND(ISNUMBER(M14),M14&gt;=0)),OR(S14="",AND(ISNUMBER(S14),S14&gt;=0)),OR(D14="BRL",AND(ISNUMBER(Metas!$B$5),Metas!$B$5&gt;0))),"OK","Revisar dados"))</f>
        <v/>
      </c>
    </row>
    <row r="15">
      <c r="A15" s="26"/>
      <c r="B15" s="26"/>
      <c r="C15" s="26"/>
      <c r="D15" s="26"/>
      <c r="E15" s="27"/>
      <c r="F15" s="30"/>
      <c r="G15" s="30"/>
      <c r="H15" s="31" t="str">
        <f>IF(W15="","",IF(W15&lt;&gt;"OK","Revisar dados",IF(B15="","",IF(D15="BRL",1,IF(D15="USD",Metas!$B$5,"")))))</f>
        <v/>
      </c>
      <c r="I15" s="31" t="str">
        <f t="shared" si="1"/>
        <v/>
      </c>
      <c r="J15" s="31" t="str">
        <f t="shared" si="2"/>
        <v/>
      </c>
      <c r="K15" s="31" t="str">
        <f t="shared" si="3"/>
        <v/>
      </c>
      <c r="L15" s="32" t="str">
        <f t="shared" si="4"/>
        <v/>
      </c>
      <c r="M15" s="33"/>
      <c r="N15" s="34" t="str">
        <f t="shared" si="5"/>
        <v/>
      </c>
      <c r="O15" s="32" t="str">
        <f t="shared" si="6"/>
        <v/>
      </c>
      <c r="P15" s="32" t="str">
        <f>IF(W15="","",IF(W15&lt;&gt;"OK","Revisar dados",IF(B15="","",IF(A15="Ações Brasil",Metas!$B$10,IF(A15="FIIs",Metas!$B$11,IF(A15="Stocks",Metas!$B$12,IF(A15="ETFs",Metas!$B$13,IF(A15="Renda Fixa",Metas!$B$14,""))))))))</f>
        <v/>
      </c>
      <c r="Q15" s="32" t="str">
        <f t="shared" si="7"/>
        <v/>
      </c>
      <c r="R15" s="35" t="str">
        <f t="shared" si="8"/>
        <v/>
      </c>
      <c r="S15" s="26"/>
      <c r="T15" s="32" t="str">
        <f t="shared" si="9"/>
        <v/>
      </c>
      <c r="U15" s="35" t="str">
        <f t="shared" si="10"/>
        <v/>
      </c>
      <c r="V15" s="26"/>
      <c r="W15" s="26" t="str">
        <f>IF(COUNTA(A15:G15,M15,S15,V15)=0,"",IF(AND(COUNTIF(Listas!$A$4:$A$8,A15)=1,B15&lt;&gt;"",COUNTIF(Listas!$B$4:$B$5,D15)=1,ISNUMBER(E15),E15&gt;0,ISNUMBER(F15),F15&gt;=0,ISNUMBER(G15),G15&gt;=0,OR(M15="",AND(ISNUMBER(M15),M15&gt;=0)),OR(S15="",AND(ISNUMBER(S15),S15&gt;=0)),OR(D15="BRL",AND(ISNUMBER(Metas!$B$5),Metas!$B$5&gt;0))),"OK","Revisar dados"))</f>
        <v/>
      </c>
    </row>
    <row r="16">
      <c r="A16" s="26"/>
      <c r="B16" s="26"/>
      <c r="C16" s="26"/>
      <c r="D16" s="26"/>
      <c r="E16" s="27"/>
      <c r="F16" s="30"/>
      <c r="G16" s="30"/>
      <c r="H16" s="31" t="str">
        <f>IF(W16="","",IF(W16&lt;&gt;"OK","Revisar dados",IF(B16="","",IF(D16="BRL",1,IF(D16="USD",Metas!$B$5,"")))))</f>
        <v/>
      </c>
      <c r="I16" s="31" t="str">
        <f t="shared" si="1"/>
        <v/>
      </c>
      <c r="J16" s="31" t="str">
        <f t="shared" si="2"/>
        <v/>
      </c>
      <c r="K16" s="31" t="str">
        <f t="shared" si="3"/>
        <v/>
      </c>
      <c r="L16" s="32" t="str">
        <f t="shared" si="4"/>
        <v/>
      </c>
      <c r="M16" s="33"/>
      <c r="N16" s="34" t="str">
        <f t="shared" si="5"/>
        <v/>
      </c>
      <c r="O16" s="32" t="str">
        <f t="shared" si="6"/>
        <v/>
      </c>
      <c r="P16" s="32" t="str">
        <f>IF(W16="","",IF(W16&lt;&gt;"OK","Revisar dados",IF(B16="","",IF(A16="Ações Brasil",Metas!$B$10,IF(A16="FIIs",Metas!$B$11,IF(A16="Stocks",Metas!$B$12,IF(A16="ETFs",Metas!$B$13,IF(A16="Renda Fixa",Metas!$B$14,""))))))))</f>
        <v/>
      </c>
      <c r="Q16" s="32" t="str">
        <f t="shared" si="7"/>
        <v/>
      </c>
      <c r="R16" s="35" t="str">
        <f t="shared" si="8"/>
        <v/>
      </c>
      <c r="S16" s="26"/>
      <c r="T16" s="32" t="str">
        <f t="shared" si="9"/>
        <v/>
      </c>
      <c r="U16" s="35" t="str">
        <f t="shared" si="10"/>
        <v/>
      </c>
      <c r="V16" s="26"/>
      <c r="W16" s="26" t="str">
        <f>IF(COUNTA(A16:G16,M16,S16,V16)=0,"",IF(AND(COUNTIF(Listas!$A$4:$A$8,A16)=1,B16&lt;&gt;"",COUNTIF(Listas!$B$4:$B$5,D16)=1,ISNUMBER(E16),E16&gt;0,ISNUMBER(F16),F16&gt;=0,ISNUMBER(G16),G16&gt;=0,OR(M16="",AND(ISNUMBER(M16),M16&gt;=0)),OR(S16="",AND(ISNUMBER(S16),S16&gt;=0)),OR(D16="BRL",AND(ISNUMBER(Metas!$B$5),Metas!$B$5&gt;0))),"OK","Revisar dados"))</f>
        <v/>
      </c>
    </row>
    <row r="17">
      <c r="A17" s="26"/>
      <c r="B17" s="26"/>
      <c r="C17" s="26"/>
      <c r="D17" s="26"/>
      <c r="E17" s="27"/>
      <c r="F17" s="30"/>
      <c r="G17" s="30"/>
      <c r="H17" s="31" t="str">
        <f>IF(W17="","",IF(W17&lt;&gt;"OK","Revisar dados",IF(B17="","",IF(D17="BRL",1,IF(D17="USD",Metas!$B$5,"")))))</f>
        <v/>
      </c>
      <c r="I17" s="31" t="str">
        <f t="shared" si="1"/>
        <v/>
      </c>
      <c r="J17" s="31" t="str">
        <f t="shared" si="2"/>
        <v/>
      </c>
      <c r="K17" s="31" t="str">
        <f t="shared" si="3"/>
        <v/>
      </c>
      <c r="L17" s="32" t="str">
        <f t="shared" si="4"/>
        <v/>
      </c>
      <c r="M17" s="33"/>
      <c r="N17" s="34" t="str">
        <f t="shared" si="5"/>
        <v/>
      </c>
      <c r="O17" s="32" t="str">
        <f t="shared" si="6"/>
        <v/>
      </c>
      <c r="P17" s="32" t="str">
        <f>IF(W17="","",IF(W17&lt;&gt;"OK","Revisar dados",IF(B17="","",IF(A17="Ações Brasil",Metas!$B$10,IF(A17="FIIs",Metas!$B$11,IF(A17="Stocks",Metas!$B$12,IF(A17="ETFs",Metas!$B$13,IF(A17="Renda Fixa",Metas!$B$14,""))))))))</f>
        <v/>
      </c>
      <c r="Q17" s="32" t="str">
        <f t="shared" si="7"/>
        <v/>
      </c>
      <c r="R17" s="35" t="str">
        <f t="shared" si="8"/>
        <v/>
      </c>
      <c r="S17" s="26"/>
      <c r="T17" s="32" t="str">
        <f t="shared" si="9"/>
        <v/>
      </c>
      <c r="U17" s="35" t="str">
        <f t="shared" si="10"/>
        <v/>
      </c>
      <c r="V17" s="26"/>
      <c r="W17" s="26" t="str">
        <f>IF(COUNTA(A17:G17,M17,S17,V17)=0,"",IF(AND(COUNTIF(Listas!$A$4:$A$8,A17)=1,B17&lt;&gt;"",COUNTIF(Listas!$B$4:$B$5,D17)=1,ISNUMBER(E17),E17&gt;0,ISNUMBER(F17),F17&gt;=0,ISNUMBER(G17),G17&gt;=0,OR(M17="",AND(ISNUMBER(M17),M17&gt;=0)),OR(S17="",AND(ISNUMBER(S17),S17&gt;=0)),OR(D17="BRL",AND(ISNUMBER(Metas!$B$5),Metas!$B$5&gt;0))),"OK","Revisar dados"))</f>
        <v/>
      </c>
    </row>
    <row r="18">
      <c r="A18" s="26"/>
      <c r="B18" s="26"/>
      <c r="C18" s="26"/>
      <c r="D18" s="26"/>
      <c r="E18" s="27"/>
      <c r="F18" s="30"/>
      <c r="G18" s="30"/>
      <c r="H18" s="31" t="str">
        <f>IF(W18="","",IF(W18&lt;&gt;"OK","Revisar dados",IF(B18="","",IF(D18="BRL",1,IF(D18="USD",Metas!$B$5,"")))))</f>
        <v/>
      </c>
      <c r="I18" s="31" t="str">
        <f t="shared" si="1"/>
        <v/>
      </c>
      <c r="J18" s="31" t="str">
        <f t="shared" si="2"/>
        <v/>
      </c>
      <c r="K18" s="31" t="str">
        <f t="shared" si="3"/>
        <v/>
      </c>
      <c r="L18" s="32" t="str">
        <f t="shared" si="4"/>
        <v/>
      </c>
      <c r="M18" s="33"/>
      <c r="N18" s="34" t="str">
        <f t="shared" si="5"/>
        <v/>
      </c>
      <c r="O18" s="32" t="str">
        <f t="shared" si="6"/>
        <v/>
      </c>
      <c r="P18" s="32" t="str">
        <f>IF(W18="","",IF(W18&lt;&gt;"OK","Revisar dados",IF(B18="","",IF(A18="Ações Brasil",Metas!$B$10,IF(A18="FIIs",Metas!$B$11,IF(A18="Stocks",Metas!$B$12,IF(A18="ETFs",Metas!$B$13,IF(A18="Renda Fixa",Metas!$B$14,""))))))))</f>
        <v/>
      </c>
      <c r="Q18" s="32" t="str">
        <f t="shared" si="7"/>
        <v/>
      </c>
      <c r="R18" s="35" t="str">
        <f t="shared" si="8"/>
        <v/>
      </c>
      <c r="S18" s="26"/>
      <c r="T18" s="32" t="str">
        <f t="shared" si="9"/>
        <v/>
      </c>
      <c r="U18" s="35" t="str">
        <f t="shared" si="10"/>
        <v/>
      </c>
      <c r="V18" s="26"/>
      <c r="W18" s="26" t="str">
        <f>IF(COUNTA(A18:G18,M18,S18,V18)=0,"",IF(AND(COUNTIF(Listas!$A$4:$A$8,A18)=1,B18&lt;&gt;"",COUNTIF(Listas!$B$4:$B$5,D18)=1,ISNUMBER(E18),E18&gt;0,ISNUMBER(F18),F18&gt;=0,ISNUMBER(G18),G18&gt;=0,OR(M18="",AND(ISNUMBER(M18),M18&gt;=0)),OR(S18="",AND(ISNUMBER(S18),S18&gt;=0)),OR(D18="BRL",AND(ISNUMBER(Metas!$B$5),Metas!$B$5&gt;0))),"OK","Revisar dados"))</f>
        <v/>
      </c>
    </row>
    <row r="19">
      <c r="A19" s="26"/>
      <c r="B19" s="26"/>
      <c r="C19" s="26"/>
      <c r="D19" s="26"/>
      <c r="E19" s="27"/>
      <c r="F19" s="30"/>
      <c r="G19" s="30"/>
      <c r="H19" s="31" t="str">
        <f>IF(W19="","",IF(W19&lt;&gt;"OK","Revisar dados",IF(B19="","",IF(D19="BRL",1,IF(D19="USD",Metas!$B$5,"")))))</f>
        <v/>
      </c>
      <c r="I19" s="31" t="str">
        <f t="shared" si="1"/>
        <v/>
      </c>
      <c r="J19" s="31" t="str">
        <f t="shared" si="2"/>
        <v/>
      </c>
      <c r="K19" s="31" t="str">
        <f t="shared" si="3"/>
        <v/>
      </c>
      <c r="L19" s="32" t="str">
        <f t="shared" si="4"/>
        <v/>
      </c>
      <c r="M19" s="33"/>
      <c r="N19" s="34" t="str">
        <f t="shared" si="5"/>
        <v/>
      </c>
      <c r="O19" s="32" t="str">
        <f t="shared" si="6"/>
        <v/>
      </c>
      <c r="P19" s="32" t="str">
        <f>IF(W19="","",IF(W19&lt;&gt;"OK","Revisar dados",IF(B19="","",IF(A19="Ações Brasil",Metas!$B$10,IF(A19="FIIs",Metas!$B$11,IF(A19="Stocks",Metas!$B$12,IF(A19="ETFs",Metas!$B$13,IF(A19="Renda Fixa",Metas!$B$14,""))))))))</f>
        <v/>
      </c>
      <c r="Q19" s="32" t="str">
        <f t="shared" si="7"/>
        <v/>
      </c>
      <c r="R19" s="35" t="str">
        <f t="shared" si="8"/>
        <v/>
      </c>
      <c r="S19" s="26"/>
      <c r="T19" s="32" t="str">
        <f t="shared" si="9"/>
        <v/>
      </c>
      <c r="U19" s="35" t="str">
        <f t="shared" si="10"/>
        <v/>
      </c>
      <c r="V19" s="26"/>
      <c r="W19" s="26" t="str">
        <f>IF(COUNTA(A19:G19,M19,S19,V19)=0,"",IF(AND(COUNTIF(Listas!$A$4:$A$8,A19)=1,B19&lt;&gt;"",COUNTIF(Listas!$B$4:$B$5,D19)=1,ISNUMBER(E19),E19&gt;0,ISNUMBER(F19),F19&gt;=0,ISNUMBER(G19),G19&gt;=0,OR(M19="",AND(ISNUMBER(M19),M19&gt;=0)),OR(S19="",AND(ISNUMBER(S19),S19&gt;=0)),OR(D19="BRL",AND(ISNUMBER(Metas!$B$5),Metas!$B$5&gt;0))),"OK","Revisar dados"))</f>
        <v/>
      </c>
    </row>
    <row r="20">
      <c r="A20" s="26"/>
      <c r="B20" s="26"/>
      <c r="C20" s="26"/>
      <c r="D20" s="26"/>
      <c r="E20" s="27"/>
      <c r="F20" s="30"/>
      <c r="G20" s="30"/>
      <c r="H20" s="31" t="str">
        <f>IF(W20="","",IF(W20&lt;&gt;"OK","Revisar dados",IF(B20="","",IF(D20="BRL",1,IF(D20="USD",Metas!$B$5,"")))))</f>
        <v/>
      </c>
      <c r="I20" s="31" t="str">
        <f t="shared" si="1"/>
        <v/>
      </c>
      <c r="J20" s="31" t="str">
        <f t="shared" si="2"/>
        <v/>
      </c>
      <c r="K20" s="31" t="str">
        <f t="shared" si="3"/>
        <v/>
      </c>
      <c r="L20" s="32" t="str">
        <f t="shared" si="4"/>
        <v/>
      </c>
      <c r="M20" s="33"/>
      <c r="N20" s="34" t="str">
        <f t="shared" si="5"/>
        <v/>
      </c>
      <c r="O20" s="32" t="str">
        <f t="shared" si="6"/>
        <v/>
      </c>
      <c r="P20" s="32" t="str">
        <f>IF(W20="","",IF(W20&lt;&gt;"OK","Revisar dados",IF(B20="","",IF(A20="Ações Brasil",Metas!$B$10,IF(A20="FIIs",Metas!$B$11,IF(A20="Stocks",Metas!$B$12,IF(A20="ETFs",Metas!$B$13,IF(A20="Renda Fixa",Metas!$B$14,""))))))))</f>
        <v/>
      </c>
      <c r="Q20" s="32" t="str">
        <f t="shared" si="7"/>
        <v/>
      </c>
      <c r="R20" s="35" t="str">
        <f t="shared" si="8"/>
        <v/>
      </c>
      <c r="S20" s="26"/>
      <c r="T20" s="32" t="str">
        <f t="shared" si="9"/>
        <v/>
      </c>
      <c r="U20" s="35" t="str">
        <f t="shared" si="10"/>
        <v/>
      </c>
      <c r="V20" s="26"/>
      <c r="W20" s="26" t="str">
        <f>IF(COUNTA(A20:G20,M20,S20,V20)=0,"",IF(AND(COUNTIF(Listas!$A$4:$A$8,A20)=1,B20&lt;&gt;"",COUNTIF(Listas!$B$4:$B$5,D20)=1,ISNUMBER(E20),E20&gt;0,ISNUMBER(F20),F20&gt;=0,ISNUMBER(G20),G20&gt;=0,OR(M20="",AND(ISNUMBER(M20),M20&gt;=0)),OR(S20="",AND(ISNUMBER(S20),S20&gt;=0)),OR(D20="BRL",AND(ISNUMBER(Metas!$B$5),Metas!$B$5&gt;0))),"OK","Revisar dados"))</f>
        <v/>
      </c>
    </row>
    <row r="21" ht="15.75" customHeight="1">
      <c r="A21" s="26"/>
      <c r="B21" s="26"/>
      <c r="C21" s="26"/>
      <c r="D21" s="26"/>
      <c r="E21" s="27"/>
      <c r="F21" s="30"/>
      <c r="G21" s="30"/>
      <c r="H21" s="31" t="str">
        <f>IF(W21="","",IF(W21&lt;&gt;"OK","Revisar dados",IF(B21="","",IF(D21="BRL",1,IF(D21="USD",Metas!$B$5,"")))))</f>
        <v/>
      </c>
      <c r="I21" s="31" t="str">
        <f t="shared" si="1"/>
        <v/>
      </c>
      <c r="J21" s="31" t="str">
        <f t="shared" si="2"/>
        <v/>
      </c>
      <c r="K21" s="31" t="str">
        <f t="shared" si="3"/>
        <v/>
      </c>
      <c r="L21" s="32" t="str">
        <f t="shared" si="4"/>
        <v/>
      </c>
      <c r="M21" s="33"/>
      <c r="N21" s="34" t="str">
        <f t="shared" si="5"/>
        <v/>
      </c>
      <c r="O21" s="32" t="str">
        <f t="shared" si="6"/>
        <v/>
      </c>
      <c r="P21" s="32" t="str">
        <f>IF(W21="","",IF(W21&lt;&gt;"OK","Revisar dados",IF(B21="","",IF(A21="Ações Brasil",Metas!$B$10,IF(A21="FIIs",Metas!$B$11,IF(A21="Stocks",Metas!$B$12,IF(A21="ETFs",Metas!$B$13,IF(A21="Renda Fixa",Metas!$B$14,""))))))))</f>
        <v/>
      </c>
      <c r="Q21" s="32" t="str">
        <f t="shared" si="7"/>
        <v/>
      </c>
      <c r="R21" s="35" t="str">
        <f t="shared" si="8"/>
        <v/>
      </c>
      <c r="S21" s="26"/>
      <c r="T21" s="32" t="str">
        <f t="shared" si="9"/>
        <v/>
      </c>
      <c r="U21" s="35" t="str">
        <f t="shared" si="10"/>
        <v/>
      </c>
      <c r="V21" s="26"/>
      <c r="W21" s="26" t="str">
        <f>IF(COUNTA(A21:G21,M21,S21,V21)=0,"",IF(AND(COUNTIF(Listas!$A$4:$A$8,A21)=1,B21&lt;&gt;"",COUNTIF(Listas!$B$4:$B$5,D21)=1,ISNUMBER(E21),E21&gt;0,ISNUMBER(F21),F21&gt;=0,ISNUMBER(G21),G21&gt;=0,OR(M21="",AND(ISNUMBER(M21),M21&gt;=0)),OR(S21="",AND(ISNUMBER(S21),S21&gt;=0)),OR(D21="BRL",AND(ISNUMBER(Metas!$B$5),Metas!$B$5&gt;0))),"OK","Revisar dados"))</f>
        <v/>
      </c>
    </row>
    <row r="22" ht="15.75" customHeight="1">
      <c r="A22" s="26"/>
      <c r="B22" s="26"/>
      <c r="C22" s="26"/>
      <c r="D22" s="26"/>
      <c r="E22" s="27"/>
      <c r="F22" s="30"/>
      <c r="G22" s="30"/>
      <c r="H22" s="31" t="str">
        <f>IF(W22="","",IF(W22&lt;&gt;"OK","Revisar dados",IF(B22="","",IF(D22="BRL",1,IF(D22="USD",Metas!$B$5,"")))))</f>
        <v/>
      </c>
      <c r="I22" s="31" t="str">
        <f t="shared" si="1"/>
        <v/>
      </c>
      <c r="J22" s="31" t="str">
        <f t="shared" si="2"/>
        <v/>
      </c>
      <c r="K22" s="31" t="str">
        <f t="shared" si="3"/>
        <v/>
      </c>
      <c r="L22" s="32" t="str">
        <f t="shared" si="4"/>
        <v/>
      </c>
      <c r="M22" s="33"/>
      <c r="N22" s="34" t="str">
        <f t="shared" si="5"/>
        <v/>
      </c>
      <c r="O22" s="32" t="str">
        <f t="shared" si="6"/>
        <v/>
      </c>
      <c r="P22" s="32" t="str">
        <f>IF(W22="","",IF(W22&lt;&gt;"OK","Revisar dados",IF(B22="","",IF(A22="Ações Brasil",Metas!$B$10,IF(A22="FIIs",Metas!$B$11,IF(A22="Stocks",Metas!$B$12,IF(A22="ETFs",Metas!$B$13,IF(A22="Renda Fixa",Metas!$B$14,""))))))))</f>
        <v/>
      </c>
      <c r="Q22" s="32" t="str">
        <f t="shared" si="7"/>
        <v/>
      </c>
      <c r="R22" s="35" t="str">
        <f t="shared" si="8"/>
        <v/>
      </c>
      <c r="S22" s="26"/>
      <c r="T22" s="32" t="str">
        <f t="shared" si="9"/>
        <v/>
      </c>
      <c r="U22" s="35" t="str">
        <f t="shared" si="10"/>
        <v/>
      </c>
      <c r="V22" s="26"/>
      <c r="W22" s="26" t="str">
        <f>IF(COUNTA(A22:G22,M22,S22,V22)=0,"",IF(AND(COUNTIF(Listas!$A$4:$A$8,A22)=1,B22&lt;&gt;"",COUNTIF(Listas!$B$4:$B$5,D22)=1,ISNUMBER(E22),E22&gt;0,ISNUMBER(F22),F22&gt;=0,ISNUMBER(G22),G22&gt;=0,OR(M22="",AND(ISNUMBER(M22),M22&gt;=0)),OR(S22="",AND(ISNUMBER(S22),S22&gt;=0)),OR(D22="BRL",AND(ISNUMBER(Metas!$B$5),Metas!$B$5&gt;0))),"OK","Revisar dados"))</f>
        <v/>
      </c>
    </row>
    <row r="23" ht="15.75" customHeight="1">
      <c r="A23" s="26"/>
      <c r="B23" s="26"/>
      <c r="C23" s="26"/>
      <c r="D23" s="26"/>
      <c r="E23" s="27"/>
      <c r="F23" s="30"/>
      <c r="G23" s="30"/>
      <c r="H23" s="31" t="str">
        <f>IF(W23="","",IF(W23&lt;&gt;"OK","Revisar dados",IF(B23="","",IF(D23="BRL",1,IF(D23="USD",Metas!$B$5,"")))))</f>
        <v/>
      </c>
      <c r="I23" s="31" t="str">
        <f t="shared" si="1"/>
        <v/>
      </c>
      <c r="J23" s="31" t="str">
        <f t="shared" si="2"/>
        <v/>
      </c>
      <c r="K23" s="31" t="str">
        <f t="shared" si="3"/>
        <v/>
      </c>
      <c r="L23" s="32" t="str">
        <f t="shared" si="4"/>
        <v/>
      </c>
      <c r="M23" s="33"/>
      <c r="N23" s="34" t="str">
        <f t="shared" si="5"/>
        <v/>
      </c>
      <c r="O23" s="32" t="str">
        <f t="shared" si="6"/>
        <v/>
      </c>
      <c r="P23" s="32" t="str">
        <f>IF(W23="","",IF(W23&lt;&gt;"OK","Revisar dados",IF(B23="","",IF(A23="Ações Brasil",Metas!$B$10,IF(A23="FIIs",Metas!$B$11,IF(A23="Stocks",Metas!$B$12,IF(A23="ETFs",Metas!$B$13,IF(A23="Renda Fixa",Metas!$B$14,""))))))))</f>
        <v/>
      </c>
      <c r="Q23" s="32" t="str">
        <f t="shared" si="7"/>
        <v/>
      </c>
      <c r="R23" s="35" t="str">
        <f t="shared" si="8"/>
        <v/>
      </c>
      <c r="S23" s="26"/>
      <c r="T23" s="32" t="str">
        <f t="shared" si="9"/>
        <v/>
      </c>
      <c r="U23" s="35" t="str">
        <f t="shared" si="10"/>
        <v/>
      </c>
      <c r="V23" s="26"/>
      <c r="W23" s="26" t="str">
        <f>IF(COUNTA(A23:G23,M23,S23,V23)=0,"",IF(AND(COUNTIF(Listas!$A$4:$A$8,A23)=1,B23&lt;&gt;"",COUNTIF(Listas!$B$4:$B$5,D23)=1,ISNUMBER(E23),E23&gt;0,ISNUMBER(F23),F23&gt;=0,ISNUMBER(G23),G23&gt;=0,OR(M23="",AND(ISNUMBER(M23),M23&gt;=0)),OR(S23="",AND(ISNUMBER(S23),S23&gt;=0)),OR(D23="BRL",AND(ISNUMBER(Metas!$B$5),Metas!$B$5&gt;0))),"OK","Revisar dados"))</f>
        <v/>
      </c>
    </row>
    <row r="24" ht="15.75" customHeight="1">
      <c r="A24" s="26"/>
      <c r="B24" s="26"/>
      <c r="C24" s="26"/>
      <c r="D24" s="26"/>
      <c r="E24" s="27"/>
      <c r="F24" s="30"/>
      <c r="G24" s="30"/>
      <c r="H24" s="31" t="str">
        <f>IF(W24="","",IF(W24&lt;&gt;"OK","Revisar dados",IF(B24="","",IF(D24="BRL",1,IF(D24="USD",Metas!$B$5,"")))))</f>
        <v/>
      </c>
      <c r="I24" s="31" t="str">
        <f t="shared" si="1"/>
        <v/>
      </c>
      <c r="J24" s="31" t="str">
        <f t="shared" si="2"/>
        <v/>
      </c>
      <c r="K24" s="31" t="str">
        <f t="shared" si="3"/>
        <v/>
      </c>
      <c r="L24" s="32" t="str">
        <f t="shared" si="4"/>
        <v/>
      </c>
      <c r="M24" s="33"/>
      <c r="N24" s="34" t="str">
        <f t="shared" si="5"/>
        <v/>
      </c>
      <c r="O24" s="32" t="str">
        <f t="shared" si="6"/>
        <v/>
      </c>
      <c r="P24" s="32" t="str">
        <f>IF(W24="","",IF(W24&lt;&gt;"OK","Revisar dados",IF(B24="","",IF(A24="Ações Brasil",Metas!$B$10,IF(A24="FIIs",Metas!$B$11,IF(A24="Stocks",Metas!$B$12,IF(A24="ETFs",Metas!$B$13,IF(A24="Renda Fixa",Metas!$B$14,""))))))))</f>
        <v/>
      </c>
      <c r="Q24" s="32" t="str">
        <f t="shared" si="7"/>
        <v/>
      </c>
      <c r="R24" s="35" t="str">
        <f t="shared" si="8"/>
        <v/>
      </c>
      <c r="S24" s="26"/>
      <c r="T24" s="32" t="str">
        <f t="shared" si="9"/>
        <v/>
      </c>
      <c r="U24" s="35" t="str">
        <f t="shared" si="10"/>
        <v/>
      </c>
      <c r="V24" s="26"/>
      <c r="W24" s="26" t="str">
        <f>IF(COUNTA(A24:G24,M24,S24,V24)=0,"",IF(AND(COUNTIF(Listas!$A$4:$A$8,A24)=1,B24&lt;&gt;"",COUNTIF(Listas!$B$4:$B$5,D24)=1,ISNUMBER(E24),E24&gt;0,ISNUMBER(F24),F24&gt;=0,ISNUMBER(G24),G24&gt;=0,OR(M24="",AND(ISNUMBER(M24),M24&gt;=0)),OR(S24="",AND(ISNUMBER(S24),S24&gt;=0)),OR(D24="BRL",AND(ISNUMBER(Metas!$B$5),Metas!$B$5&gt;0))),"OK","Revisar dados"))</f>
        <v/>
      </c>
    </row>
    <row r="25" ht="15.75" customHeight="1">
      <c r="A25" s="26"/>
      <c r="B25" s="26"/>
      <c r="C25" s="26"/>
      <c r="D25" s="26"/>
      <c r="E25" s="27"/>
      <c r="F25" s="30"/>
      <c r="G25" s="30"/>
      <c r="H25" s="31" t="str">
        <f>IF(W25="","",IF(W25&lt;&gt;"OK","Revisar dados",IF(B25="","",IF(D25="BRL",1,IF(D25="USD",Metas!$B$5,"")))))</f>
        <v/>
      </c>
      <c r="I25" s="31" t="str">
        <f t="shared" si="1"/>
        <v/>
      </c>
      <c r="J25" s="31" t="str">
        <f t="shared" si="2"/>
        <v/>
      </c>
      <c r="K25" s="31" t="str">
        <f t="shared" si="3"/>
        <v/>
      </c>
      <c r="L25" s="32" t="str">
        <f t="shared" si="4"/>
        <v/>
      </c>
      <c r="M25" s="33"/>
      <c r="N25" s="34" t="str">
        <f t="shared" si="5"/>
        <v/>
      </c>
      <c r="O25" s="32" t="str">
        <f t="shared" si="6"/>
        <v/>
      </c>
      <c r="P25" s="32" t="str">
        <f>IF(W25="","",IF(W25&lt;&gt;"OK","Revisar dados",IF(B25="","",IF(A25="Ações Brasil",Metas!$B$10,IF(A25="FIIs",Metas!$B$11,IF(A25="Stocks",Metas!$B$12,IF(A25="ETFs",Metas!$B$13,IF(A25="Renda Fixa",Metas!$B$14,""))))))))</f>
        <v/>
      </c>
      <c r="Q25" s="32" t="str">
        <f t="shared" si="7"/>
        <v/>
      </c>
      <c r="R25" s="35" t="str">
        <f t="shared" si="8"/>
        <v/>
      </c>
      <c r="S25" s="26"/>
      <c r="T25" s="32" t="str">
        <f t="shared" si="9"/>
        <v/>
      </c>
      <c r="U25" s="35" t="str">
        <f t="shared" si="10"/>
        <v/>
      </c>
      <c r="V25" s="26"/>
      <c r="W25" s="26" t="str">
        <f>IF(COUNTA(A25:G25,M25,S25,V25)=0,"",IF(AND(COUNTIF(Listas!$A$4:$A$8,A25)=1,B25&lt;&gt;"",COUNTIF(Listas!$B$4:$B$5,D25)=1,ISNUMBER(E25),E25&gt;0,ISNUMBER(F25),F25&gt;=0,ISNUMBER(G25),G25&gt;=0,OR(M25="",AND(ISNUMBER(M25),M25&gt;=0)),OR(S25="",AND(ISNUMBER(S25),S25&gt;=0)),OR(D25="BRL",AND(ISNUMBER(Metas!$B$5),Metas!$B$5&gt;0))),"OK","Revisar dados"))</f>
        <v/>
      </c>
    </row>
    <row r="26" ht="15.75" customHeight="1">
      <c r="A26" s="26"/>
      <c r="B26" s="26"/>
      <c r="C26" s="26"/>
      <c r="D26" s="26"/>
      <c r="E26" s="27"/>
      <c r="F26" s="30"/>
      <c r="G26" s="30"/>
      <c r="H26" s="31" t="str">
        <f>IF(W26="","",IF(W26&lt;&gt;"OK","Revisar dados",IF(B26="","",IF(D26="BRL",1,IF(D26="USD",Metas!$B$5,"")))))</f>
        <v/>
      </c>
      <c r="I26" s="31" t="str">
        <f t="shared" si="1"/>
        <v/>
      </c>
      <c r="J26" s="31" t="str">
        <f t="shared" si="2"/>
        <v/>
      </c>
      <c r="K26" s="31" t="str">
        <f t="shared" si="3"/>
        <v/>
      </c>
      <c r="L26" s="32" t="str">
        <f t="shared" si="4"/>
        <v/>
      </c>
      <c r="M26" s="33"/>
      <c r="N26" s="34" t="str">
        <f t="shared" si="5"/>
        <v/>
      </c>
      <c r="O26" s="32" t="str">
        <f t="shared" si="6"/>
        <v/>
      </c>
      <c r="P26" s="32" t="str">
        <f>IF(W26="","",IF(W26&lt;&gt;"OK","Revisar dados",IF(B26="","",IF(A26="Ações Brasil",Metas!$B$10,IF(A26="FIIs",Metas!$B$11,IF(A26="Stocks",Metas!$B$12,IF(A26="ETFs",Metas!$B$13,IF(A26="Renda Fixa",Metas!$B$14,""))))))))</f>
        <v/>
      </c>
      <c r="Q26" s="32" t="str">
        <f t="shared" si="7"/>
        <v/>
      </c>
      <c r="R26" s="35" t="str">
        <f t="shared" si="8"/>
        <v/>
      </c>
      <c r="S26" s="26"/>
      <c r="T26" s="32" t="str">
        <f t="shared" si="9"/>
        <v/>
      </c>
      <c r="U26" s="35" t="str">
        <f t="shared" si="10"/>
        <v/>
      </c>
      <c r="V26" s="26"/>
      <c r="W26" s="26" t="str">
        <f>IF(COUNTA(A26:G26,M26,S26,V26)=0,"",IF(AND(COUNTIF(Listas!$A$4:$A$8,A26)=1,B26&lt;&gt;"",COUNTIF(Listas!$B$4:$B$5,D26)=1,ISNUMBER(E26),E26&gt;0,ISNUMBER(F26),F26&gt;=0,ISNUMBER(G26),G26&gt;=0,OR(M26="",AND(ISNUMBER(M26),M26&gt;=0)),OR(S26="",AND(ISNUMBER(S26),S26&gt;=0)),OR(D26="BRL",AND(ISNUMBER(Metas!$B$5),Metas!$B$5&gt;0))),"OK","Revisar dados"))</f>
        <v/>
      </c>
    </row>
    <row r="27" ht="15.75" customHeight="1">
      <c r="A27" s="26"/>
      <c r="B27" s="26"/>
      <c r="C27" s="26"/>
      <c r="D27" s="26"/>
      <c r="E27" s="27"/>
      <c r="F27" s="30"/>
      <c r="G27" s="30"/>
      <c r="H27" s="31" t="str">
        <f>IF(W27="","",IF(W27&lt;&gt;"OK","Revisar dados",IF(B27="","",IF(D27="BRL",1,IF(D27="USD",Metas!$B$5,"")))))</f>
        <v/>
      </c>
      <c r="I27" s="31" t="str">
        <f t="shared" si="1"/>
        <v/>
      </c>
      <c r="J27" s="31" t="str">
        <f t="shared" si="2"/>
        <v/>
      </c>
      <c r="K27" s="31" t="str">
        <f t="shared" si="3"/>
        <v/>
      </c>
      <c r="L27" s="32" t="str">
        <f t="shared" si="4"/>
        <v/>
      </c>
      <c r="M27" s="33"/>
      <c r="N27" s="34" t="str">
        <f t="shared" si="5"/>
        <v/>
      </c>
      <c r="O27" s="32" t="str">
        <f t="shared" si="6"/>
        <v/>
      </c>
      <c r="P27" s="32" t="str">
        <f>IF(W27="","",IF(W27&lt;&gt;"OK","Revisar dados",IF(B27="","",IF(A27="Ações Brasil",Metas!$B$10,IF(A27="FIIs",Metas!$B$11,IF(A27="Stocks",Metas!$B$12,IF(A27="ETFs",Metas!$B$13,IF(A27="Renda Fixa",Metas!$B$14,""))))))))</f>
        <v/>
      </c>
      <c r="Q27" s="32" t="str">
        <f t="shared" si="7"/>
        <v/>
      </c>
      <c r="R27" s="35" t="str">
        <f t="shared" si="8"/>
        <v/>
      </c>
      <c r="S27" s="26"/>
      <c r="T27" s="32" t="str">
        <f t="shared" si="9"/>
        <v/>
      </c>
      <c r="U27" s="35" t="str">
        <f t="shared" si="10"/>
        <v/>
      </c>
      <c r="V27" s="26"/>
      <c r="W27" s="26" t="str">
        <f>IF(COUNTA(A27:G27,M27,S27,V27)=0,"",IF(AND(COUNTIF(Listas!$A$4:$A$8,A27)=1,B27&lt;&gt;"",COUNTIF(Listas!$B$4:$B$5,D27)=1,ISNUMBER(E27),E27&gt;0,ISNUMBER(F27),F27&gt;=0,ISNUMBER(G27),G27&gt;=0,OR(M27="",AND(ISNUMBER(M27),M27&gt;=0)),OR(S27="",AND(ISNUMBER(S27),S27&gt;=0)),OR(D27="BRL",AND(ISNUMBER(Metas!$B$5),Metas!$B$5&gt;0))),"OK","Revisar dados"))</f>
        <v/>
      </c>
    </row>
    <row r="28" ht="15.75" customHeight="1">
      <c r="A28" s="26"/>
      <c r="B28" s="26"/>
      <c r="C28" s="26"/>
      <c r="D28" s="26"/>
      <c r="E28" s="27"/>
      <c r="F28" s="30"/>
      <c r="G28" s="30"/>
      <c r="H28" s="31" t="str">
        <f>IF(W28="","",IF(W28&lt;&gt;"OK","Revisar dados",IF(B28="","",IF(D28="BRL",1,IF(D28="USD",Metas!$B$5,"")))))</f>
        <v/>
      </c>
      <c r="I28" s="31" t="str">
        <f t="shared" si="1"/>
        <v/>
      </c>
      <c r="J28" s="31" t="str">
        <f t="shared" si="2"/>
        <v/>
      </c>
      <c r="K28" s="31" t="str">
        <f t="shared" si="3"/>
        <v/>
      </c>
      <c r="L28" s="32" t="str">
        <f t="shared" si="4"/>
        <v/>
      </c>
      <c r="M28" s="33"/>
      <c r="N28" s="34" t="str">
        <f t="shared" si="5"/>
        <v/>
      </c>
      <c r="O28" s="32" t="str">
        <f t="shared" si="6"/>
        <v/>
      </c>
      <c r="P28" s="32" t="str">
        <f>IF(W28="","",IF(W28&lt;&gt;"OK","Revisar dados",IF(B28="","",IF(A28="Ações Brasil",Metas!$B$10,IF(A28="FIIs",Metas!$B$11,IF(A28="Stocks",Metas!$B$12,IF(A28="ETFs",Metas!$B$13,IF(A28="Renda Fixa",Metas!$B$14,""))))))))</f>
        <v/>
      </c>
      <c r="Q28" s="32" t="str">
        <f t="shared" si="7"/>
        <v/>
      </c>
      <c r="R28" s="35" t="str">
        <f t="shared" si="8"/>
        <v/>
      </c>
      <c r="S28" s="26"/>
      <c r="T28" s="32" t="str">
        <f t="shared" si="9"/>
        <v/>
      </c>
      <c r="U28" s="35" t="str">
        <f t="shared" si="10"/>
        <v/>
      </c>
      <c r="V28" s="26"/>
      <c r="W28" s="26" t="str">
        <f>IF(COUNTA(A28:G28,M28,S28,V28)=0,"",IF(AND(COUNTIF(Listas!$A$4:$A$8,A28)=1,B28&lt;&gt;"",COUNTIF(Listas!$B$4:$B$5,D28)=1,ISNUMBER(E28),E28&gt;0,ISNUMBER(F28),F28&gt;=0,ISNUMBER(G28),G28&gt;=0,OR(M28="",AND(ISNUMBER(M28),M28&gt;=0)),OR(S28="",AND(ISNUMBER(S28),S28&gt;=0)),OR(D28="BRL",AND(ISNUMBER(Metas!$B$5),Metas!$B$5&gt;0))),"OK","Revisar dados"))</f>
        <v/>
      </c>
    </row>
    <row r="29" ht="15.75" customHeight="1">
      <c r="A29" s="26"/>
      <c r="B29" s="26"/>
      <c r="C29" s="26"/>
      <c r="D29" s="26"/>
      <c r="E29" s="27"/>
      <c r="F29" s="30"/>
      <c r="G29" s="30"/>
      <c r="H29" s="31" t="str">
        <f>IF(W29="","",IF(W29&lt;&gt;"OK","Revisar dados",IF(B29="","",IF(D29="BRL",1,IF(D29="USD",Metas!$B$5,"")))))</f>
        <v/>
      </c>
      <c r="I29" s="31" t="str">
        <f t="shared" si="1"/>
        <v/>
      </c>
      <c r="J29" s="31" t="str">
        <f t="shared" si="2"/>
        <v/>
      </c>
      <c r="K29" s="31" t="str">
        <f t="shared" si="3"/>
        <v/>
      </c>
      <c r="L29" s="32" t="str">
        <f t="shared" si="4"/>
        <v/>
      </c>
      <c r="M29" s="33"/>
      <c r="N29" s="34" t="str">
        <f t="shared" si="5"/>
        <v/>
      </c>
      <c r="O29" s="32" t="str">
        <f t="shared" si="6"/>
        <v/>
      </c>
      <c r="P29" s="32" t="str">
        <f>IF(W29="","",IF(W29&lt;&gt;"OK","Revisar dados",IF(B29="","",IF(A29="Ações Brasil",Metas!$B$10,IF(A29="FIIs",Metas!$B$11,IF(A29="Stocks",Metas!$B$12,IF(A29="ETFs",Metas!$B$13,IF(A29="Renda Fixa",Metas!$B$14,""))))))))</f>
        <v/>
      </c>
      <c r="Q29" s="32" t="str">
        <f t="shared" si="7"/>
        <v/>
      </c>
      <c r="R29" s="35" t="str">
        <f t="shared" si="8"/>
        <v/>
      </c>
      <c r="S29" s="26"/>
      <c r="T29" s="32" t="str">
        <f t="shared" si="9"/>
        <v/>
      </c>
      <c r="U29" s="35" t="str">
        <f t="shared" si="10"/>
        <v/>
      </c>
      <c r="V29" s="26"/>
      <c r="W29" s="26" t="str">
        <f>IF(COUNTA(A29:G29,M29,S29,V29)=0,"",IF(AND(COUNTIF(Listas!$A$4:$A$8,A29)=1,B29&lt;&gt;"",COUNTIF(Listas!$B$4:$B$5,D29)=1,ISNUMBER(E29),E29&gt;0,ISNUMBER(F29),F29&gt;=0,ISNUMBER(G29),G29&gt;=0,OR(M29="",AND(ISNUMBER(M29),M29&gt;=0)),OR(S29="",AND(ISNUMBER(S29),S29&gt;=0)),OR(D29="BRL",AND(ISNUMBER(Metas!$B$5),Metas!$B$5&gt;0))),"OK","Revisar dados"))</f>
        <v/>
      </c>
    </row>
    <row r="30" ht="15.75" customHeight="1">
      <c r="A30" s="26"/>
      <c r="B30" s="26"/>
      <c r="C30" s="26"/>
      <c r="D30" s="26"/>
      <c r="E30" s="27"/>
      <c r="F30" s="30"/>
      <c r="G30" s="30"/>
      <c r="H30" s="31" t="str">
        <f>IF(W30="","",IF(W30&lt;&gt;"OK","Revisar dados",IF(B30="","",IF(D30="BRL",1,IF(D30="USD",Metas!$B$5,"")))))</f>
        <v/>
      </c>
      <c r="I30" s="31" t="str">
        <f t="shared" si="1"/>
        <v/>
      </c>
      <c r="J30" s="31" t="str">
        <f t="shared" si="2"/>
        <v/>
      </c>
      <c r="K30" s="31" t="str">
        <f t="shared" si="3"/>
        <v/>
      </c>
      <c r="L30" s="32" t="str">
        <f t="shared" si="4"/>
        <v/>
      </c>
      <c r="M30" s="33"/>
      <c r="N30" s="34" t="str">
        <f t="shared" si="5"/>
        <v/>
      </c>
      <c r="O30" s="32" t="str">
        <f t="shared" si="6"/>
        <v/>
      </c>
      <c r="P30" s="32" t="str">
        <f>IF(W30="","",IF(W30&lt;&gt;"OK","Revisar dados",IF(B30="","",IF(A30="Ações Brasil",Metas!$B$10,IF(A30="FIIs",Metas!$B$11,IF(A30="Stocks",Metas!$B$12,IF(A30="ETFs",Metas!$B$13,IF(A30="Renda Fixa",Metas!$B$14,""))))))))</f>
        <v/>
      </c>
      <c r="Q30" s="32" t="str">
        <f t="shared" si="7"/>
        <v/>
      </c>
      <c r="R30" s="35" t="str">
        <f t="shared" si="8"/>
        <v/>
      </c>
      <c r="S30" s="26"/>
      <c r="T30" s="32" t="str">
        <f t="shared" si="9"/>
        <v/>
      </c>
      <c r="U30" s="35" t="str">
        <f t="shared" si="10"/>
        <v/>
      </c>
      <c r="V30" s="26"/>
      <c r="W30" s="26" t="str">
        <f>IF(COUNTA(A30:G30,M30,S30,V30)=0,"",IF(AND(COUNTIF(Listas!$A$4:$A$8,A30)=1,B30&lt;&gt;"",COUNTIF(Listas!$B$4:$B$5,D30)=1,ISNUMBER(E30),E30&gt;0,ISNUMBER(F30),F30&gt;=0,ISNUMBER(G30),G30&gt;=0,OR(M30="",AND(ISNUMBER(M30),M30&gt;=0)),OR(S30="",AND(ISNUMBER(S30),S30&gt;=0)),OR(D30="BRL",AND(ISNUMBER(Metas!$B$5),Metas!$B$5&gt;0))),"OK","Revisar dados"))</f>
        <v/>
      </c>
    </row>
    <row r="31" ht="15.75" customHeight="1">
      <c r="A31" s="26"/>
      <c r="B31" s="26"/>
      <c r="C31" s="26"/>
      <c r="D31" s="26"/>
      <c r="E31" s="27"/>
      <c r="F31" s="30"/>
      <c r="G31" s="30"/>
      <c r="H31" s="31" t="str">
        <f>IF(W31="","",IF(W31&lt;&gt;"OK","Revisar dados",IF(B31="","",IF(D31="BRL",1,IF(D31="USD",Metas!$B$5,"")))))</f>
        <v/>
      </c>
      <c r="I31" s="31" t="str">
        <f t="shared" si="1"/>
        <v/>
      </c>
      <c r="J31" s="31" t="str">
        <f t="shared" si="2"/>
        <v/>
      </c>
      <c r="K31" s="31" t="str">
        <f t="shared" si="3"/>
        <v/>
      </c>
      <c r="L31" s="32" t="str">
        <f t="shared" si="4"/>
        <v/>
      </c>
      <c r="M31" s="33"/>
      <c r="N31" s="34" t="str">
        <f t="shared" si="5"/>
        <v/>
      </c>
      <c r="O31" s="32" t="str">
        <f t="shared" si="6"/>
        <v/>
      </c>
      <c r="P31" s="32" t="str">
        <f>IF(W31="","",IF(W31&lt;&gt;"OK","Revisar dados",IF(B31="","",IF(A31="Ações Brasil",Metas!$B$10,IF(A31="FIIs",Metas!$B$11,IF(A31="Stocks",Metas!$B$12,IF(A31="ETFs",Metas!$B$13,IF(A31="Renda Fixa",Metas!$B$14,""))))))))</f>
        <v/>
      </c>
      <c r="Q31" s="32" t="str">
        <f t="shared" si="7"/>
        <v/>
      </c>
      <c r="R31" s="35" t="str">
        <f t="shared" si="8"/>
        <v/>
      </c>
      <c r="S31" s="26"/>
      <c r="T31" s="32" t="str">
        <f t="shared" si="9"/>
        <v/>
      </c>
      <c r="U31" s="35" t="str">
        <f t="shared" si="10"/>
        <v/>
      </c>
      <c r="V31" s="26"/>
      <c r="W31" s="26" t="str">
        <f>IF(COUNTA(A31:G31,M31,S31,V31)=0,"",IF(AND(COUNTIF(Listas!$A$4:$A$8,A31)=1,B31&lt;&gt;"",COUNTIF(Listas!$B$4:$B$5,D31)=1,ISNUMBER(E31),E31&gt;0,ISNUMBER(F31),F31&gt;=0,ISNUMBER(G31),G31&gt;=0,OR(M31="",AND(ISNUMBER(M31),M31&gt;=0)),OR(S31="",AND(ISNUMBER(S31),S31&gt;=0)),OR(D31="BRL",AND(ISNUMBER(Metas!$B$5),Metas!$B$5&gt;0))),"OK","Revisar dados"))</f>
        <v/>
      </c>
    </row>
    <row r="32" ht="15.75" customHeight="1">
      <c r="A32" s="26"/>
      <c r="B32" s="26"/>
      <c r="C32" s="26"/>
      <c r="D32" s="26"/>
      <c r="E32" s="27"/>
      <c r="F32" s="30"/>
      <c r="G32" s="30"/>
      <c r="H32" s="31" t="str">
        <f>IF(W32="","",IF(W32&lt;&gt;"OK","Revisar dados",IF(B32="","",IF(D32="BRL",1,IF(D32="USD",Metas!$B$5,"")))))</f>
        <v/>
      </c>
      <c r="I32" s="31" t="str">
        <f t="shared" si="1"/>
        <v/>
      </c>
      <c r="J32" s="31" t="str">
        <f t="shared" si="2"/>
        <v/>
      </c>
      <c r="K32" s="31" t="str">
        <f t="shared" si="3"/>
        <v/>
      </c>
      <c r="L32" s="32" t="str">
        <f t="shared" si="4"/>
        <v/>
      </c>
      <c r="M32" s="33"/>
      <c r="N32" s="34" t="str">
        <f t="shared" si="5"/>
        <v/>
      </c>
      <c r="O32" s="32" t="str">
        <f t="shared" si="6"/>
        <v/>
      </c>
      <c r="P32" s="32" t="str">
        <f>IF(W32="","",IF(W32&lt;&gt;"OK","Revisar dados",IF(B32="","",IF(A32="Ações Brasil",Metas!$B$10,IF(A32="FIIs",Metas!$B$11,IF(A32="Stocks",Metas!$B$12,IF(A32="ETFs",Metas!$B$13,IF(A32="Renda Fixa",Metas!$B$14,""))))))))</f>
        <v/>
      </c>
      <c r="Q32" s="32" t="str">
        <f t="shared" si="7"/>
        <v/>
      </c>
      <c r="R32" s="35" t="str">
        <f t="shared" si="8"/>
        <v/>
      </c>
      <c r="S32" s="26"/>
      <c r="T32" s="32" t="str">
        <f t="shared" si="9"/>
        <v/>
      </c>
      <c r="U32" s="35" t="str">
        <f t="shared" si="10"/>
        <v/>
      </c>
      <c r="V32" s="26"/>
      <c r="W32" s="26" t="str">
        <f>IF(COUNTA(A32:G32,M32,S32,V32)=0,"",IF(AND(COUNTIF(Listas!$A$4:$A$8,A32)=1,B32&lt;&gt;"",COUNTIF(Listas!$B$4:$B$5,D32)=1,ISNUMBER(E32),E32&gt;0,ISNUMBER(F32),F32&gt;=0,ISNUMBER(G32),G32&gt;=0,OR(M32="",AND(ISNUMBER(M32),M32&gt;=0)),OR(S32="",AND(ISNUMBER(S32),S32&gt;=0)),OR(D32="BRL",AND(ISNUMBER(Metas!$B$5),Metas!$B$5&gt;0))),"OK","Revisar dados"))</f>
        <v/>
      </c>
    </row>
    <row r="33" ht="15.75" customHeight="1">
      <c r="A33" s="26"/>
      <c r="B33" s="26"/>
      <c r="C33" s="26"/>
      <c r="D33" s="26"/>
      <c r="E33" s="27"/>
      <c r="F33" s="30"/>
      <c r="G33" s="30"/>
      <c r="H33" s="31" t="str">
        <f>IF(W33="","",IF(W33&lt;&gt;"OK","Revisar dados",IF(B33="","",IF(D33="BRL",1,IF(D33="USD",Metas!$B$5,"")))))</f>
        <v/>
      </c>
      <c r="I33" s="31" t="str">
        <f t="shared" si="1"/>
        <v/>
      </c>
      <c r="J33" s="31" t="str">
        <f t="shared" si="2"/>
        <v/>
      </c>
      <c r="K33" s="31" t="str">
        <f t="shared" si="3"/>
        <v/>
      </c>
      <c r="L33" s="32" t="str">
        <f t="shared" si="4"/>
        <v/>
      </c>
      <c r="M33" s="33"/>
      <c r="N33" s="34" t="str">
        <f t="shared" si="5"/>
        <v/>
      </c>
      <c r="O33" s="32" t="str">
        <f t="shared" si="6"/>
        <v/>
      </c>
      <c r="P33" s="32" t="str">
        <f>IF(W33="","",IF(W33&lt;&gt;"OK","Revisar dados",IF(B33="","",IF(A33="Ações Brasil",Metas!$B$10,IF(A33="FIIs",Metas!$B$11,IF(A33="Stocks",Metas!$B$12,IF(A33="ETFs",Metas!$B$13,IF(A33="Renda Fixa",Metas!$B$14,""))))))))</f>
        <v/>
      </c>
      <c r="Q33" s="32" t="str">
        <f t="shared" si="7"/>
        <v/>
      </c>
      <c r="R33" s="35" t="str">
        <f t="shared" si="8"/>
        <v/>
      </c>
      <c r="S33" s="26"/>
      <c r="T33" s="32" t="str">
        <f t="shared" si="9"/>
        <v/>
      </c>
      <c r="U33" s="35" t="str">
        <f t="shared" si="10"/>
        <v/>
      </c>
      <c r="V33" s="26"/>
      <c r="W33" s="26" t="str">
        <f>IF(COUNTA(A33:G33,M33,S33,V33)=0,"",IF(AND(COUNTIF(Listas!$A$4:$A$8,A33)=1,B33&lt;&gt;"",COUNTIF(Listas!$B$4:$B$5,D33)=1,ISNUMBER(E33),E33&gt;0,ISNUMBER(F33),F33&gt;=0,ISNUMBER(G33),G33&gt;=0,OR(M33="",AND(ISNUMBER(M33),M33&gt;=0)),OR(S33="",AND(ISNUMBER(S33),S33&gt;=0)),OR(D33="BRL",AND(ISNUMBER(Metas!$B$5),Metas!$B$5&gt;0))),"OK","Revisar dados"))</f>
        <v/>
      </c>
    </row>
    <row r="34" ht="15.75" customHeight="1">
      <c r="A34" s="26"/>
      <c r="B34" s="26"/>
      <c r="C34" s="26"/>
      <c r="D34" s="26"/>
      <c r="E34" s="27"/>
      <c r="F34" s="30"/>
      <c r="G34" s="30"/>
      <c r="H34" s="31" t="str">
        <f>IF(W34="","",IF(W34&lt;&gt;"OK","Revisar dados",IF(B34="","",IF(D34="BRL",1,IF(D34="USD",Metas!$B$5,"")))))</f>
        <v/>
      </c>
      <c r="I34" s="31" t="str">
        <f t="shared" si="1"/>
        <v/>
      </c>
      <c r="J34" s="31" t="str">
        <f t="shared" si="2"/>
        <v/>
      </c>
      <c r="K34" s="31" t="str">
        <f t="shared" si="3"/>
        <v/>
      </c>
      <c r="L34" s="32" t="str">
        <f t="shared" si="4"/>
        <v/>
      </c>
      <c r="M34" s="33"/>
      <c r="N34" s="34" t="str">
        <f t="shared" si="5"/>
        <v/>
      </c>
      <c r="O34" s="32" t="str">
        <f t="shared" si="6"/>
        <v/>
      </c>
      <c r="P34" s="32" t="str">
        <f>IF(W34="","",IF(W34&lt;&gt;"OK","Revisar dados",IF(B34="","",IF(A34="Ações Brasil",Metas!$B$10,IF(A34="FIIs",Metas!$B$11,IF(A34="Stocks",Metas!$B$12,IF(A34="ETFs",Metas!$B$13,IF(A34="Renda Fixa",Metas!$B$14,""))))))))</f>
        <v/>
      </c>
      <c r="Q34" s="32" t="str">
        <f t="shared" si="7"/>
        <v/>
      </c>
      <c r="R34" s="35" t="str">
        <f t="shared" si="8"/>
        <v/>
      </c>
      <c r="S34" s="26"/>
      <c r="T34" s="32" t="str">
        <f t="shared" si="9"/>
        <v/>
      </c>
      <c r="U34" s="35" t="str">
        <f t="shared" si="10"/>
        <v/>
      </c>
      <c r="V34" s="26"/>
      <c r="W34" s="26" t="str">
        <f>IF(COUNTA(A34:G34,M34,S34,V34)=0,"",IF(AND(COUNTIF(Listas!$A$4:$A$8,A34)=1,B34&lt;&gt;"",COUNTIF(Listas!$B$4:$B$5,D34)=1,ISNUMBER(E34),E34&gt;0,ISNUMBER(F34),F34&gt;=0,ISNUMBER(G34),G34&gt;=0,OR(M34="",AND(ISNUMBER(M34),M34&gt;=0)),OR(S34="",AND(ISNUMBER(S34),S34&gt;=0)),OR(D34="BRL",AND(ISNUMBER(Metas!$B$5),Metas!$B$5&gt;0))),"OK","Revisar dados"))</f>
        <v/>
      </c>
    </row>
    <row r="35" ht="15.75" customHeight="1">
      <c r="A35" s="26"/>
      <c r="B35" s="26"/>
      <c r="C35" s="26"/>
      <c r="D35" s="26"/>
      <c r="E35" s="27"/>
      <c r="F35" s="30"/>
      <c r="G35" s="30"/>
      <c r="H35" s="31" t="str">
        <f>IF(W35="","",IF(W35&lt;&gt;"OK","Revisar dados",IF(B35="","",IF(D35="BRL",1,IF(D35="USD",Metas!$B$5,"")))))</f>
        <v/>
      </c>
      <c r="I35" s="31" t="str">
        <f t="shared" si="1"/>
        <v/>
      </c>
      <c r="J35" s="31" t="str">
        <f t="shared" si="2"/>
        <v/>
      </c>
      <c r="K35" s="31" t="str">
        <f t="shared" si="3"/>
        <v/>
      </c>
      <c r="L35" s="32" t="str">
        <f t="shared" si="4"/>
        <v/>
      </c>
      <c r="M35" s="33"/>
      <c r="N35" s="34" t="str">
        <f t="shared" si="5"/>
        <v/>
      </c>
      <c r="O35" s="32" t="str">
        <f t="shared" si="6"/>
        <v/>
      </c>
      <c r="P35" s="32" t="str">
        <f>IF(W35="","",IF(W35&lt;&gt;"OK","Revisar dados",IF(B35="","",IF(A35="Ações Brasil",Metas!$B$10,IF(A35="FIIs",Metas!$B$11,IF(A35="Stocks",Metas!$B$12,IF(A35="ETFs",Metas!$B$13,IF(A35="Renda Fixa",Metas!$B$14,""))))))))</f>
        <v/>
      </c>
      <c r="Q35" s="32" t="str">
        <f t="shared" si="7"/>
        <v/>
      </c>
      <c r="R35" s="35" t="str">
        <f t="shared" si="8"/>
        <v/>
      </c>
      <c r="S35" s="26"/>
      <c r="T35" s="32" t="str">
        <f t="shared" si="9"/>
        <v/>
      </c>
      <c r="U35" s="35" t="str">
        <f t="shared" si="10"/>
        <v/>
      </c>
      <c r="V35" s="26"/>
      <c r="W35" s="26" t="str">
        <f>IF(COUNTA(A35:G35,M35,S35,V35)=0,"",IF(AND(COUNTIF(Listas!$A$4:$A$8,A35)=1,B35&lt;&gt;"",COUNTIF(Listas!$B$4:$B$5,D35)=1,ISNUMBER(E35),E35&gt;0,ISNUMBER(F35),F35&gt;=0,ISNUMBER(G35),G35&gt;=0,OR(M35="",AND(ISNUMBER(M35),M35&gt;=0)),OR(S35="",AND(ISNUMBER(S35),S35&gt;=0)),OR(D35="BRL",AND(ISNUMBER(Metas!$B$5),Metas!$B$5&gt;0))),"OK","Revisar dados"))</f>
        <v/>
      </c>
    </row>
    <row r="36" ht="15.75" customHeight="1">
      <c r="A36" s="26"/>
      <c r="B36" s="26"/>
      <c r="C36" s="26"/>
      <c r="D36" s="26"/>
      <c r="E36" s="27"/>
      <c r="F36" s="30"/>
      <c r="G36" s="30"/>
      <c r="H36" s="31" t="str">
        <f>IF(W36="","",IF(W36&lt;&gt;"OK","Revisar dados",IF(B36="","",IF(D36="BRL",1,IF(D36="USD",Metas!$B$5,"")))))</f>
        <v/>
      </c>
      <c r="I36" s="31" t="str">
        <f t="shared" si="1"/>
        <v/>
      </c>
      <c r="J36" s="31" t="str">
        <f t="shared" si="2"/>
        <v/>
      </c>
      <c r="K36" s="31" t="str">
        <f t="shared" si="3"/>
        <v/>
      </c>
      <c r="L36" s="32" t="str">
        <f t="shared" si="4"/>
        <v/>
      </c>
      <c r="M36" s="33"/>
      <c r="N36" s="34" t="str">
        <f t="shared" si="5"/>
        <v/>
      </c>
      <c r="O36" s="32" t="str">
        <f t="shared" si="6"/>
        <v/>
      </c>
      <c r="P36" s="32" t="str">
        <f>IF(W36="","",IF(W36&lt;&gt;"OK","Revisar dados",IF(B36="","",IF(A36="Ações Brasil",Metas!$B$10,IF(A36="FIIs",Metas!$B$11,IF(A36="Stocks",Metas!$B$12,IF(A36="ETFs",Metas!$B$13,IF(A36="Renda Fixa",Metas!$B$14,""))))))))</f>
        <v/>
      </c>
      <c r="Q36" s="32" t="str">
        <f t="shared" si="7"/>
        <v/>
      </c>
      <c r="R36" s="35" t="str">
        <f t="shared" si="8"/>
        <v/>
      </c>
      <c r="S36" s="26"/>
      <c r="T36" s="32" t="str">
        <f t="shared" si="9"/>
        <v/>
      </c>
      <c r="U36" s="35" t="str">
        <f t="shared" si="10"/>
        <v/>
      </c>
      <c r="V36" s="26"/>
      <c r="W36" s="26" t="str">
        <f>IF(COUNTA(A36:G36,M36,S36,V36)=0,"",IF(AND(COUNTIF(Listas!$A$4:$A$8,A36)=1,B36&lt;&gt;"",COUNTIF(Listas!$B$4:$B$5,D36)=1,ISNUMBER(E36),E36&gt;0,ISNUMBER(F36),F36&gt;=0,ISNUMBER(G36),G36&gt;=0,OR(M36="",AND(ISNUMBER(M36),M36&gt;=0)),OR(S36="",AND(ISNUMBER(S36),S36&gt;=0)),OR(D36="BRL",AND(ISNUMBER(Metas!$B$5),Metas!$B$5&gt;0))),"OK","Revisar dados"))</f>
        <v/>
      </c>
    </row>
    <row r="37" ht="15.75" customHeight="1">
      <c r="A37" s="26"/>
      <c r="B37" s="26"/>
      <c r="C37" s="26"/>
      <c r="D37" s="26"/>
      <c r="E37" s="27"/>
      <c r="F37" s="30"/>
      <c r="G37" s="30"/>
      <c r="H37" s="31" t="str">
        <f>IF(W37="","",IF(W37&lt;&gt;"OK","Revisar dados",IF(B37="","",IF(D37="BRL",1,IF(D37="USD",Metas!$B$5,"")))))</f>
        <v/>
      </c>
      <c r="I37" s="31" t="str">
        <f t="shared" si="1"/>
        <v/>
      </c>
      <c r="J37" s="31" t="str">
        <f t="shared" si="2"/>
        <v/>
      </c>
      <c r="K37" s="31" t="str">
        <f t="shared" si="3"/>
        <v/>
      </c>
      <c r="L37" s="32" t="str">
        <f t="shared" si="4"/>
        <v/>
      </c>
      <c r="M37" s="33"/>
      <c r="N37" s="34" t="str">
        <f t="shared" si="5"/>
        <v/>
      </c>
      <c r="O37" s="32" t="str">
        <f t="shared" si="6"/>
        <v/>
      </c>
      <c r="P37" s="32" t="str">
        <f>IF(W37="","",IF(W37&lt;&gt;"OK","Revisar dados",IF(B37="","",IF(A37="Ações Brasil",Metas!$B$10,IF(A37="FIIs",Metas!$B$11,IF(A37="Stocks",Metas!$B$12,IF(A37="ETFs",Metas!$B$13,IF(A37="Renda Fixa",Metas!$B$14,""))))))))</f>
        <v/>
      </c>
      <c r="Q37" s="32" t="str">
        <f t="shared" si="7"/>
        <v/>
      </c>
      <c r="R37" s="35" t="str">
        <f t="shared" si="8"/>
        <v/>
      </c>
      <c r="S37" s="26"/>
      <c r="T37" s="32" t="str">
        <f t="shared" si="9"/>
        <v/>
      </c>
      <c r="U37" s="35" t="str">
        <f t="shared" si="10"/>
        <v/>
      </c>
      <c r="V37" s="26"/>
      <c r="W37" s="26" t="str">
        <f>IF(COUNTA(A37:G37,M37,S37,V37)=0,"",IF(AND(COUNTIF(Listas!$A$4:$A$8,A37)=1,B37&lt;&gt;"",COUNTIF(Listas!$B$4:$B$5,D37)=1,ISNUMBER(E37),E37&gt;0,ISNUMBER(F37),F37&gt;=0,ISNUMBER(G37),G37&gt;=0,OR(M37="",AND(ISNUMBER(M37),M37&gt;=0)),OR(S37="",AND(ISNUMBER(S37),S37&gt;=0)),OR(D37="BRL",AND(ISNUMBER(Metas!$B$5),Metas!$B$5&gt;0))),"OK","Revisar dados"))</f>
        <v/>
      </c>
    </row>
    <row r="38" ht="15.75" customHeight="1">
      <c r="A38" s="26"/>
      <c r="B38" s="26"/>
      <c r="C38" s="26"/>
      <c r="D38" s="26"/>
      <c r="E38" s="27"/>
      <c r="F38" s="30"/>
      <c r="G38" s="30"/>
      <c r="H38" s="31" t="str">
        <f>IF(W38="","",IF(W38&lt;&gt;"OK","Revisar dados",IF(B38="","",IF(D38="BRL",1,IF(D38="USD",Metas!$B$5,"")))))</f>
        <v/>
      </c>
      <c r="I38" s="31" t="str">
        <f t="shared" si="1"/>
        <v/>
      </c>
      <c r="J38" s="31" t="str">
        <f t="shared" si="2"/>
        <v/>
      </c>
      <c r="K38" s="31" t="str">
        <f t="shared" si="3"/>
        <v/>
      </c>
      <c r="L38" s="32" t="str">
        <f t="shared" si="4"/>
        <v/>
      </c>
      <c r="M38" s="33"/>
      <c r="N38" s="34" t="str">
        <f t="shared" si="5"/>
        <v/>
      </c>
      <c r="O38" s="32" t="str">
        <f t="shared" si="6"/>
        <v/>
      </c>
      <c r="P38" s="32" t="str">
        <f>IF(W38="","",IF(W38&lt;&gt;"OK","Revisar dados",IF(B38="","",IF(A38="Ações Brasil",Metas!$B$10,IF(A38="FIIs",Metas!$B$11,IF(A38="Stocks",Metas!$B$12,IF(A38="ETFs",Metas!$B$13,IF(A38="Renda Fixa",Metas!$B$14,""))))))))</f>
        <v/>
      </c>
      <c r="Q38" s="32" t="str">
        <f t="shared" si="7"/>
        <v/>
      </c>
      <c r="R38" s="35" t="str">
        <f t="shared" si="8"/>
        <v/>
      </c>
      <c r="S38" s="26"/>
      <c r="T38" s="32" t="str">
        <f t="shared" si="9"/>
        <v/>
      </c>
      <c r="U38" s="35" t="str">
        <f t="shared" si="10"/>
        <v/>
      </c>
      <c r="V38" s="26"/>
      <c r="W38" s="26" t="str">
        <f>IF(COUNTA(A38:G38,M38,S38,V38)=0,"",IF(AND(COUNTIF(Listas!$A$4:$A$8,A38)=1,B38&lt;&gt;"",COUNTIF(Listas!$B$4:$B$5,D38)=1,ISNUMBER(E38),E38&gt;0,ISNUMBER(F38),F38&gt;=0,ISNUMBER(G38),G38&gt;=0,OR(M38="",AND(ISNUMBER(M38),M38&gt;=0)),OR(S38="",AND(ISNUMBER(S38),S38&gt;=0)),OR(D38="BRL",AND(ISNUMBER(Metas!$B$5),Metas!$B$5&gt;0))),"OK","Revisar dados"))</f>
        <v/>
      </c>
    </row>
    <row r="39" ht="15.75" customHeight="1">
      <c r="A39" s="26"/>
      <c r="B39" s="26"/>
      <c r="C39" s="26"/>
      <c r="D39" s="26"/>
      <c r="E39" s="27"/>
      <c r="F39" s="30"/>
      <c r="G39" s="30"/>
      <c r="H39" s="31" t="str">
        <f>IF(W39="","",IF(W39&lt;&gt;"OK","Revisar dados",IF(B39="","",IF(D39="BRL",1,IF(D39="USD",Metas!$B$5,"")))))</f>
        <v/>
      </c>
      <c r="I39" s="31" t="str">
        <f t="shared" si="1"/>
        <v/>
      </c>
      <c r="J39" s="31" t="str">
        <f t="shared" si="2"/>
        <v/>
      </c>
      <c r="K39" s="31" t="str">
        <f t="shared" si="3"/>
        <v/>
      </c>
      <c r="L39" s="32" t="str">
        <f t="shared" si="4"/>
        <v/>
      </c>
      <c r="M39" s="33"/>
      <c r="N39" s="34" t="str">
        <f t="shared" si="5"/>
        <v/>
      </c>
      <c r="O39" s="32" t="str">
        <f t="shared" si="6"/>
        <v/>
      </c>
      <c r="P39" s="32" t="str">
        <f>IF(W39="","",IF(W39&lt;&gt;"OK","Revisar dados",IF(B39="","",IF(A39="Ações Brasil",Metas!$B$10,IF(A39="FIIs",Metas!$B$11,IF(A39="Stocks",Metas!$B$12,IF(A39="ETFs",Metas!$B$13,IF(A39="Renda Fixa",Metas!$B$14,""))))))))</f>
        <v/>
      </c>
      <c r="Q39" s="32" t="str">
        <f t="shared" si="7"/>
        <v/>
      </c>
      <c r="R39" s="35" t="str">
        <f t="shared" si="8"/>
        <v/>
      </c>
      <c r="S39" s="26"/>
      <c r="T39" s="32" t="str">
        <f t="shared" si="9"/>
        <v/>
      </c>
      <c r="U39" s="35" t="str">
        <f t="shared" si="10"/>
        <v/>
      </c>
      <c r="V39" s="26"/>
      <c r="W39" s="26" t="str">
        <f>IF(COUNTA(A39:G39,M39,S39,V39)=0,"",IF(AND(COUNTIF(Listas!$A$4:$A$8,A39)=1,B39&lt;&gt;"",COUNTIF(Listas!$B$4:$B$5,D39)=1,ISNUMBER(E39),E39&gt;0,ISNUMBER(F39),F39&gt;=0,ISNUMBER(G39),G39&gt;=0,OR(M39="",AND(ISNUMBER(M39),M39&gt;=0)),OR(S39="",AND(ISNUMBER(S39),S39&gt;=0)),OR(D39="BRL",AND(ISNUMBER(Metas!$B$5),Metas!$B$5&gt;0))),"OK","Revisar dados"))</f>
        <v/>
      </c>
    </row>
    <row r="40" ht="15.75" customHeight="1">
      <c r="A40" s="26"/>
      <c r="B40" s="26"/>
      <c r="C40" s="26"/>
      <c r="D40" s="26"/>
      <c r="E40" s="27"/>
      <c r="F40" s="30"/>
      <c r="G40" s="30"/>
      <c r="H40" s="31" t="str">
        <f>IF(W40="","",IF(W40&lt;&gt;"OK","Revisar dados",IF(B40="","",IF(D40="BRL",1,IF(D40="USD",Metas!$B$5,"")))))</f>
        <v/>
      </c>
      <c r="I40" s="31" t="str">
        <f t="shared" si="1"/>
        <v/>
      </c>
      <c r="J40" s="31" t="str">
        <f t="shared" si="2"/>
        <v/>
      </c>
      <c r="K40" s="31" t="str">
        <f t="shared" si="3"/>
        <v/>
      </c>
      <c r="L40" s="32" t="str">
        <f t="shared" si="4"/>
        <v/>
      </c>
      <c r="M40" s="33"/>
      <c r="N40" s="34" t="str">
        <f t="shared" si="5"/>
        <v/>
      </c>
      <c r="O40" s="32" t="str">
        <f t="shared" si="6"/>
        <v/>
      </c>
      <c r="P40" s="32" t="str">
        <f>IF(W40="","",IF(W40&lt;&gt;"OK","Revisar dados",IF(B40="","",IF(A40="Ações Brasil",Metas!$B$10,IF(A40="FIIs",Metas!$B$11,IF(A40="Stocks",Metas!$B$12,IF(A40="ETFs",Metas!$B$13,IF(A40="Renda Fixa",Metas!$B$14,""))))))))</f>
        <v/>
      </c>
      <c r="Q40" s="32" t="str">
        <f t="shared" si="7"/>
        <v/>
      </c>
      <c r="R40" s="35" t="str">
        <f t="shared" si="8"/>
        <v/>
      </c>
      <c r="S40" s="26"/>
      <c r="T40" s="32" t="str">
        <f t="shared" si="9"/>
        <v/>
      </c>
      <c r="U40" s="35" t="str">
        <f t="shared" si="10"/>
        <v/>
      </c>
      <c r="V40" s="26"/>
      <c r="W40" s="26" t="str">
        <f>IF(COUNTA(A40:G40,M40,S40,V40)=0,"",IF(AND(COUNTIF(Listas!$A$4:$A$8,A40)=1,B40&lt;&gt;"",COUNTIF(Listas!$B$4:$B$5,D40)=1,ISNUMBER(E40),E40&gt;0,ISNUMBER(F40),F40&gt;=0,ISNUMBER(G40),G40&gt;=0,OR(M40="",AND(ISNUMBER(M40),M40&gt;=0)),OR(S40="",AND(ISNUMBER(S40),S40&gt;=0)),OR(D40="BRL",AND(ISNUMBER(Metas!$B$5),Metas!$B$5&gt;0))),"OK","Revisar dados"))</f>
        <v/>
      </c>
    </row>
    <row r="41" ht="15.75" customHeight="1">
      <c r="A41" s="26"/>
      <c r="B41" s="26"/>
      <c r="C41" s="26"/>
      <c r="D41" s="26"/>
      <c r="E41" s="27"/>
      <c r="F41" s="30"/>
      <c r="G41" s="30"/>
      <c r="H41" s="31" t="str">
        <f>IF(W41="","",IF(W41&lt;&gt;"OK","Revisar dados",IF(B41="","",IF(D41="BRL",1,IF(D41="USD",Metas!$B$5,"")))))</f>
        <v/>
      </c>
      <c r="I41" s="31" t="str">
        <f t="shared" si="1"/>
        <v/>
      </c>
      <c r="J41" s="31" t="str">
        <f t="shared" si="2"/>
        <v/>
      </c>
      <c r="K41" s="31" t="str">
        <f t="shared" si="3"/>
        <v/>
      </c>
      <c r="L41" s="32" t="str">
        <f t="shared" si="4"/>
        <v/>
      </c>
      <c r="M41" s="33"/>
      <c r="N41" s="34" t="str">
        <f t="shared" si="5"/>
        <v/>
      </c>
      <c r="O41" s="32" t="str">
        <f t="shared" si="6"/>
        <v/>
      </c>
      <c r="P41" s="32" t="str">
        <f>IF(W41="","",IF(W41&lt;&gt;"OK","Revisar dados",IF(B41="","",IF(A41="Ações Brasil",Metas!$B$10,IF(A41="FIIs",Metas!$B$11,IF(A41="Stocks",Metas!$B$12,IF(A41="ETFs",Metas!$B$13,IF(A41="Renda Fixa",Metas!$B$14,""))))))))</f>
        <v/>
      </c>
      <c r="Q41" s="32" t="str">
        <f t="shared" si="7"/>
        <v/>
      </c>
      <c r="R41" s="35" t="str">
        <f t="shared" si="8"/>
        <v/>
      </c>
      <c r="S41" s="26"/>
      <c r="T41" s="32" t="str">
        <f t="shared" si="9"/>
        <v/>
      </c>
      <c r="U41" s="35" t="str">
        <f t="shared" si="10"/>
        <v/>
      </c>
      <c r="V41" s="26"/>
      <c r="W41" s="26" t="str">
        <f>IF(COUNTA(A41:G41,M41,S41,V41)=0,"",IF(AND(COUNTIF(Listas!$A$4:$A$8,A41)=1,B41&lt;&gt;"",COUNTIF(Listas!$B$4:$B$5,D41)=1,ISNUMBER(E41),E41&gt;0,ISNUMBER(F41),F41&gt;=0,ISNUMBER(G41),G41&gt;=0,OR(M41="",AND(ISNUMBER(M41),M41&gt;=0)),OR(S41="",AND(ISNUMBER(S41),S41&gt;=0)),OR(D41="BRL",AND(ISNUMBER(Metas!$B$5),Metas!$B$5&gt;0))),"OK","Revisar dados"))</f>
        <v/>
      </c>
    </row>
    <row r="42" ht="15.75" customHeight="1">
      <c r="A42" s="26"/>
      <c r="B42" s="26"/>
      <c r="C42" s="26"/>
      <c r="D42" s="26"/>
      <c r="E42" s="27"/>
      <c r="F42" s="30"/>
      <c r="G42" s="30"/>
      <c r="H42" s="31" t="str">
        <f>IF(W42="","",IF(W42&lt;&gt;"OK","Revisar dados",IF(B42="","",IF(D42="BRL",1,IF(D42="USD",Metas!$B$5,"")))))</f>
        <v/>
      </c>
      <c r="I42" s="31" t="str">
        <f t="shared" si="1"/>
        <v/>
      </c>
      <c r="J42" s="31" t="str">
        <f t="shared" si="2"/>
        <v/>
      </c>
      <c r="K42" s="31" t="str">
        <f t="shared" si="3"/>
        <v/>
      </c>
      <c r="L42" s="32" t="str">
        <f t="shared" si="4"/>
        <v/>
      </c>
      <c r="M42" s="33"/>
      <c r="N42" s="34" t="str">
        <f t="shared" si="5"/>
        <v/>
      </c>
      <c r="O42" s="32" t="str">
        <f t="shared" si="6"/>
        <v/>
      </c>
      <c r="P42" s="32" t="str">
        <f>IF(W42="","",IF(W42&lt;&gt;"OK","Revisar dados",IF(B42="","",IF(A42="Ações Brasil",Metas!$B$10,IF(A42="FIIs",Metas!$B$11,IF(A42="Stocks",Metas!$B$12,IF(A42="ETFs",Metas!$B$13,IF(A42="Renda Fixa",Metas!$B$14,""))))))))</f>
        <v/>
      </c>
      <c r="Q42" s="32" t="str">
        <f t="shared" si="7"/>
        <v/>
      </c>
      <c r="R42" s="35" t="str">
        <f t="shared" si="8"/>
        <v/>
      </c>
      <c r="S42" s="26"/>
      <c r="T42" s="32" t="str">
        <f t="shared" si="9"/>
        <v/>
      </c>
      <c r="U42" s="35" t="str">
        <f t="shared" si="10"/>
        <v/>
      </c>
      <c r="V42" s="26"/>
      <c r="W42" s="26" t="str">
        <f>IF(COUNTA(A42:G42,M42,S42,V42)=0,"",IF(AND(COUNTIF(Listas!$A$4:$A$8,A42)=1,B42&lt;&gt;"",COUNTIF(Listas!$B$4:$B$5,D42)=1,ISNUMBER(E42),E42&gt;0,ISNUMBER(F42),F42&gt;=0,ISNUMBER(G42),G42&gt;=0,OR(M42="",AND(ISNUMBER(M42),M42&gt;=0)),OR(S42="",AND(ISNUMBER(S42),S42&gt;=0)),OR(D42="BRL",AND(ISNUMBER(Metas!$B$5),Metas!$B$5&gt;0))),"OK","Revisar dados"))</f>
        <v/>
      </c>
    </row>
    <row r="43" ht="15.75" customHeight="1">
      <c r="A43" s="26"/>
      <c r="B43" s="26"/>
      <c r="C43" s="26"/>
      <c r="D43" s="26"/>
      <c r="E43" s="27"/>
      <c r="F43" s="30"/>
      <c r="G43" s="30"/>
      <c r="H43" s="31" t="str">
        <f>IF(W43="","",IF(W43&lt;&gt;"OK","Revisar dados",IF(B43="","",IF(D43="BRL",1,IF(D43="USD",Metas!$B$5,"")))))</f>
        <v/>
      </c>
      <c r="I43" s="31" t="str">
        <f t="shared" si="1"/>
        <v/>
      </c>
      <c r="J43" s="31" t="str">
        <f t="shared" si="2"/>
        <v/>
      </c>
      <c r="K43" s="31" t="str">
        <f t="shared" si="3"/>
        <v/>
      </c>
      <c r="L43" s="32" t="str">
        <f t="shared" si="4"/>
        <v/>
      </c>
      <c r="M43" s="33"/>
      <c r="N43" s="34" t="str">
        <f t="shared" si="5"/>
        <v/>
      </c>
      <c r="O43" s="32" t="str">
        <f t="shared" si="6"/>
        <v/>
      </c>
      <c r="P43" s="32" t="str">
        <f>IF(W43="","",IF(W43&lt;&gt;"OK","Revisar dados",IF(B43="","",IF(A43="Ações Brasil",Metas!$B$10,IF(A43="FIIs",Metas!$B$11,IF(A43="Stocks",Metas!$B$12,IF(A43="ETFs",Metas!$B$13,IF(A43="Renda Fixa",Metas!$B$14,""))))))))</f>
        <v/>
      </c>
      <c r="Q43" s="32" t="str">
        <f t="shared" si="7"/>
        <v/>
      </c>
      <c r="R43" s="35" t="str">
        <f t="shared" si="8"/>
        <v/>
      </c>
      <c r="S43" s="26"/>
      <c r="T43" s="32" t="str">
        <f t="shared" si="9"/>
        <v/>
      </c>
      <c r="U43" s="35" t="str">
        <f t="shared" si="10"/>
        <v/>
      </c>
      <c r="V43" s="26"/>
      <c r="W43" s="26" t="str">
        <f>IF(COUNTA(A43:G43,M43,S43,V43)=0,"",IF(AND(COUNTIF(Listas!$A$4:$A$8,A43)=1,B43&lt;&gt;"",COUNTIF(Listas!$B$4:$B$5,D43)=1,ISNUMBER(E43),E43&gt;0,ISNUMBER(F43),F43&gt;=0,ISNUMBER(G43),G43&gt;=0,OR(M43="",AND(ISNUMBER(M43),M43&gt;=0)),OR(S43="",AND(ISNUMBER(S43),S43&gt;=0)),OR(D43="BRL",AND(ISNUMBER(Metas!$B$5),Metas!$B$5&gt;0))),"OK","Revisar dados"))</f>
        <v/>
      </c>
    </row>
    <row r="44" ht="15.75" customHeight="1">
      <c r="A44" s="26"/>
      <c r="B44" s="26"/>
      <c r="C44" s="26"/>
      <c r="D44" s="26"/>
      <c r="E44" s="27"/>
      <c r="F44" s="30"/>
      <c r="G44" s="30"/>
      <c r="H44" s="31" t="str">
        <f>IF(W44="","",IF(W44&lt;&gt;"OK","Revisar dados",IF(B44="","",IF(D44="BRL",1,IF(D44="USD",Metas!$B$5,"")))))</f>
        <v/>
      </c>
      <c r="I44" s="31" t="str">
        <f t="shared" si="1"/>
        <v/>
      </c>
      <c r="J44" s="31" t="str">
        <f t="shared" si="2"/>
        <v/>
      </c>
      <c r="K44" s="31" t="str">
        <f t="shared" si="3"/>
        <v/>
      </c>
      <c r="L44" s="32" t="str">
        <f t="shared" si="4"/>
        <v/>
      </c>
      <c r="M44" s="33"/>
      <c r="N44" s="34" t="str">
        <f t="shared" si="5"/>
        <v/>
      </c>
      <c r="O44" s="32" t="str">
        <f t="shared" si="6"/>
        <v/>
      </c>
      <c r="P44" s="32" t="str">
        <f>IF(W44="","",IF(W44&lt;&gt;"OK","Revisar dados",IF(B44="","",IF(A44="Ações Brasil",Metas!$B$10,IF(A44="FIIs",Metas!$B$11,IF(A44="Stocks",Metas!$B$12,IF(A44="ETFs",Metas!$B$13,IF(A44="Renda Fixa",Metas!$B$14,""))))))))</f>
        <v/>
      </c>
      <c r="Q44" s="32" t="str">
        <f t="shared" si="7"/>
        <v/>
      </c>
      <c r="R44" s="35" t="str">
        <f t="shared" si="8"/>
        <v/>
      </c>
      <c r="S44" s="26"/>
      <c r="T44" s="32" t="str">
        <f t="shared" si="9"/>
        <v/>
      </c>
      <c r="U44" s="35" t="str">
        <f t="shared" si="10"/>
        <v/>
      </c>
      <c r="V44" s="26"/>
      <c r="W44" s="26" t="str">
        <f>IF(COUNTA(A44:G44,M44,S44,V44)=0,"",IF(AND(COUNTIF(Listas!$A$4:$A$8,A44)=1,B44&lt;&gt;"",COUNTIF(Listas!$B$4:$B$5,D44)=1,ISNUMBER(E44),E44&gt;0,ISNUMBER(F44),F44&gt;=0,ISNUMBER(G44),G44&gt;=0,OR(M44="",AND(ISNUMBER(M44),M44&gt;=0)),OR(S44="",AND(ISNUMBER(S44),S44&gt;=0)),OR(D44="BRL",AND(ISNUMBER(Metas!$B$5),Metas!$B$5&gt;0))),"OK","Revisar dados"))</f>
        <v/>
      </c>
    </row>
    <row r="45" ht="15.75" customHeight="1">
      <c r="A45" s="26"/>
      <c r="B45" s="26"/>
      <c r="C45" s="26"/>
      <c r="D45" s="26"/>
      <c r="E45" s="27"/>
      <c r="F45" s="30"/>
      <c r="G45" s="30"/>
      <c r="H45" s="31" t="str">
        <f>IF(W45="","",IF(W45&lt;&gt;"OK","Revisar dados",IF(B45="","",IF(D45="BRL",1,IF(D45="USD",Metas!$B$5,"")))))</f>
        <v/>
      </c>
      <c r="I45" s="31" t="str">
        <f t="shared" si="1"/>
        <v/>
      </c>
      <c r="J45" s="31" t="str">
        <f t="shared" si="2"/>
        <v/>
      </c>
      <c r="K45" s="31" t="str">
        <f t="shared" si="3"/>
        <v/>
      </c>
      <c r="L45" s="32" t="str">
        <f t="shared" si="4"/>
        <v/>
      </c>
      <c r="M45" s="33"/>
      <c r="N45" s="34" t="str">
        <f t="shared" si="5"/>
        <v/>
      </c>
      <c r="O45" s="32" t="str">
        <f t="shared" si="6"/>
        <v/>
      </c>
      <c r="P45" s="32" t="str">
        <f>IF(W45="","",IF(W45&lt;&gt;"OK","Revisar dados",IF(B45="","",IF(A45="Ações Brasil",Metas!$B$10,IF(A45="FIIs",Metas!$B$11,IF(A45="Stocks",Metas!$B$12,IF(A45="ETFs",Metas!$B$13,IF(A45="Renda Fixa",Metas!$B$14,""))))))))</f>
        <v/>
      </c>
      <c r="Q45" s="32" t="str">
        <f t="shared" si="7"/>
        <v/>
      </c>
      <c r="R45" s="35" t="str">
        <f t="shared" si="8"/>
        <v/>
      </c>
      <c r="S45" s="26"/>
      <c r="T45" s="32" t="str">
        <f t="shared" si="9"/>
        <v/>
      </c>
      <c r="U45" s="35" t="str">
        <f t="shared" si="10"/>
        <v/>
      </c>
      <c r="V45" s="26"/>
      <c r="W45" s="26" t="str">
        <f>IF(COUNTA(A45:G45,M45,S45,V45)=0,"",IF(AND(COUNTIF(Listas!$A$4:$A$8,A45)=1,B45&lt;&gt;"",COUNTIF(Listas!$B$4:$B$5,D45)=1,ISNUMBER(E45),E45&gt;0,ISNUMBER(F45),F45&gt;=0,ISNUMBER(G45),G45&gt;=0,OR(M45="",AND(ISNUMBER(M45),M45&gt;=0)),OR(S45="",AND(ISNUMBER(S45),S45&gt;=0)),OR(D45="BRL",AND(ISNUMBER(Metas!$B$5),Metas!$B$5&gt;0))),"OK","Revisar dados"))</f>
        <v/>
      </c>
    </row>
    <row r="46" ht="15.75" customHeight="1">
      <c r="A46" s="26"/>
      <c r="B46" s="26"/>
      <c r="C46" s="26"/>
      <c r="D46" s="26"/>
      <c r="E46" s="27"/>
      <c r="F46" s="30"/>
      <c r="G46" s="30"/>
      <c r="H46" s="31" t="str">
        <f>IF(W46="","",IF(W46&lt;&gt;"OK","Revisar dados",IF(B46="","",IF(D46="BRL",1,IF(D46="USD",Metas!$B$5,"")))))</f>
        <v/>
      </c>
      <c r="I46" s="31" t="str">
        <f t="shared" si="1"/>
        <v/>
      </c>
      <c r="J46" s="31" t="str">
        <f t="shared" si="2"/>
        <v/>
      </c>
      <c r="K46" s="31" t="str">
        <f t="shared" si="3"/>
        <v/>
      </c>
      <c r="L46" s="32" t="str">
        <f t="shared" si="4"/>
        <v/>
      </c>
      <c r="M46" s="33"/>
      <c r="N46" s="34" t="str">
        <f t="shared" si="5"/>
        <v/>
      </c>
      <c r="O46" s="32" t="str">
        <f t="shared" si="6"/>
        <v/>
      </c>
      <c r="P46" s="32" t="str">
        <f>IF(W46="","",IF(W46&lt;&gt;"OK","Revisar dados",IF(B46="","",IF(A46="Ações Brasil",Metas!$B$10,IF(A46="FIIs",Metas!$B$11,IF(A46="Stocks",Metas!$B$12,IF(A46="ETFs",Metas!$B$13,IF(A46="Renda Fixa",Metas!$B$14,""))))))))</f>
        <v/>
      </c>
      <c r="Q46" s="32" t="str">
        <f t="shared" si="7"/>
        <v/>
      </c>
      <c r="R46" s="35" t="str">
        <f t="shared" si="8"/>
        <v/>
      </c>
      <c r="S46" s="26"/>
      <c r="T46" s="32" t="str">
        <f t="shared" si="9"/>
        <v/>
      </c>
      <c r="U46" s="35" t="str">
        <f t="shared" si="10"/>
        <v/>
      </c>
      <c r="V46" s="26"/>
      <c r="W46" s="26" t="str">
        <f>IF(COUNTA(A46:G46,M46,S46,V46)=0,"",IF(AND(COUNTIF(Listas!$A$4:$A$8,A46)=1,B46&lt;&gt;"",COUNTIF(Listas!$B$4:$B$5,D46)=1,ISNUMBER(E46),E46&gt;0,ISNUMBER(F46),F46&gt;=0,ISNUMBER(G46),G46&gt;=0,OR(M46="",AND(ISNUMBER(M46),M46&gt;=0)),OR(S46="",AND(ISNUMBER(S46),S46&gt;=0)),OR(D46="BRL",AND(ISNUMBER(Metas!$B$5),Metas!$B$5&gt;0))),"OK","Revisar dados"))</f>
        <v/>
      </c>
    </row>
    <row r="47" ht="15.75" customHeight="1">
      <c r="A47" s="26"/>
      <c r="B47" s="26"/>
      <c r="C47" s="26"/>
      <c r="D47" s="26"/>
      <c r="E47" s="27"/>
      <c r="F47" s="30"/>
      <c r="G47" s="30"/>
      <c r="H47" s="31" t="str">
        <f>IF(W47="","",IF(W47&lt;&gt;"OK","Revisar dados",IF(B47="","",IF(D47="BRL",1,IF(D47="USD",Metas!$B$5,"")))))</f>
        <v/>
      </c>
      <c r="I47" s="31" t="str">
        <f t="shared" si="1"/>
        <v/>
      </c>
      <c r="J47" s="31" t="str">
        <f t="shared" si="2"/>
        <v/>
      </c>
      <c r="K47" s="31" t="str">
        <f t="shared" si="3"/>
        <v/>
      </c>
      <c r="L47" s="32" t="str">
        <f t="shared" si="4"/>
        <v/>
      </c>
      <c r="M47" s="33"/>
      <c r="N47" s="34" t="str">
        <f t="shared" si="5"/>
        <v/>
      </c>
      <c r="O47" s="32" t="str">
        <f t="shared" si="6"/>
        <v/>
      </c>
      <c r="P47" s="32" t="str">
        <f>IF(W47="","",IF(W47&lt;&gt;"OK","Revisar dados",IF(B47="","",IF(A47="Ações Brasil",Metas!$B$10,IF(A47="FIIs",Metas!$B$11,IF(A47="Stocks",Metas!$B$12,IF(A47="ETFs",Metas!$B$13,IF(A47="Renda Fixa",Metas!$B$14,""))))))))</f>
        <v/>
      </c>
      <c r="Q47" s="32" t="str">
        <f t="shared" si="7"/>
        <v/>
      </c>
      <c r="R47" s="35" t="str">
        <f t="shared" si="8"/>
        <v/>
      </c>
      <c r="S47" s="26"/>
      <c r="T47" s="32" t="str">
        <f t="shared" si="9"/>
        <v/>
      </c>
      <c r="U47" s="35" t="str">
        <f t="shared" si="10"/>
        <v/>
      </c>
      <c r="V47" s="26"/>
      <c r="W47" s="26" t="str">
        <f>IF(COUNTA(A47:G47,M47,S47,V47)=0,"",IF(AND(COUNTIF(Listas!$A$4:$A$8,A47)=1,B47&lt;&gt;"",COUNTIF(Listas!$B$4:$B$5,D47)=1,ISNUMBER(E47),E47&gt;0,ISNUMBER(F47),F47&gt;=0,ISNUMBER(G47),G47&gt;=0,OR(M47="",AND(ISNUMBER(M47),M47&gt;=0)),OR(S47="",AND(ISNUMBER(S47),S47&gt;=0)),OR(D47="BRL",AND(ISNUMBER(Metas!$B$5),Metas!$B$5&gt;0))),"OK","Revisar dados"))</f>
        <v/>
      </c>
    </row>
    <row r="48" ht="15.75" customHeight="1">
      <c r="A48" s="26"/>
      <c r="B48" s="26"/>
      <c r="C48" s="26"/>
      <c r="D48" s="26"/>
      <c r="E48" s="27"/>
      <c r="F48" s="30"/>
      <c r="G48" s="30"/>
      <c r="H48" s="31" t="str">
        <f>IF(W48="","",IF(W48&lt;&gt;"OK","Revisar dados",IF(B48="","",IF(D48="BRL",1,IF(D48="USD",Metas!$B$5,"")))))</f>
        <v/>
      </c>
      <c r="I48" s="31" t="str">
        <f t="shared" si="1"/>
        <v/>
      </c>
      <c r="J48" s="31" t="str">
        <f t="shared" si="2"/>
        <v/>
      </c>
      <c r="K48" s="31" t="str">
        <f t="shared" si="3"/>
        <v/>
      </c>
      <c r="L48" s="32" t="str">
        <f t="shared" si="4"/>
        <v/>
      </c>
      <c r="M48" s="33"/>
      <c r="N48" s="34" t="str">
        <f t="shared" si="5"/>
        <v/>
      </c>
      <c r="O48" s="32" t="str">
        <f t="shared" si="6"/>
        <v/>
      </c>
      <c r="P48" s="32" t="str">
        <f>IF(W48="","",IF(W48&lt;&gt;"OK","Revisar dados",IF(B48="","",IF(A48="Ações Brasil",Metas!$B$10,IF(A48="FIIs",Metas!$B$11,IF(A48="Stocks",Metas!$B$12,IF(A48="ETFs",Metas!$B$13,IF(A48="Renda Fixa",Metas!$B$14,""))))))))</f>
        <v/>
      </c>
      <c r="Q48" s="32" t="str">
        <f t="shared" si="7"/>
        <v/>
      </c>
      <c r="R48" s="35" t="str">
        <f t="shared" si="8"/>
        <v/>
      </c>
      <c r="S48" s="26"/>
      <c r="T48" s="32" t="str">
        <f t="shared" si="9"/>
        <v/>
      </c>
      <c r="U48" s="35" t="str">
        <f t="shared" si="10"/>
        <v/>
      </c>
      <c r="V48" s="26"/>
      <c r="W48" s="26" t="str">
        <f>IF(COUNTA(A48:G48,M48,S48,V48)=0,"",IF(AND(COUNTIF(Listas!$A$4:$A$8,A48)=1,B48&lt;&gt;"",COUNTIF(Listas!$B$4:$B$5,D48)=1,ISNUMBER(E48),E48&gt;0,ISNUMBER(F48),F48&gt;=0,ISNUMBER(G48),G48&gt;=0,OR(M48="",AND(ISNUMBER(M48),M48&gt;=0)),OR(S48="",AND(ISNUMBER(S48),S48&gt;=0)),OR(D48="BRL",AND(ISNUMBER(Metas!$B$5),Metas!$B$5&gt;0))),"OK","Revisar dados"))</f>
        <v/>
      </c>
    </row>
    <row r="49" ht="15.75" customHeight="1">
      <c r="A49" s="26"/>
      <c r="B49" s="26"/>
      <c r="C49" s="26"/>
      <c r="D49" s="26"/>
      <c r="E49" s="27"/>
      <c r="F49" s="30"/>
      <c r="G49" s="30"/>
      <c r="H49" s="31" t="str">
        <f>IF(W49="","",IF(W49&lt;&gt;"OK","Revisar dados",IF(B49="","",IF(D49="BRL",1,IF(D49="USD",Metas!$B$5,"")))))</f>
        <v/>
      </c>
      <c r="I49" s="31" t="str">
        <f t="shared" si="1"/>
        <v/>
      </c>
      <c r="J49" s="31" t="str">
        <f t="shared" si="2"/>
        <v/>
      </c>
      <c r="K49" s="31" t="str">
        <f t="shared" si="3"/>
        <v/>
      </c>
      <c r="L49" s="32" t="str">
        <f t="shared" si="4"/>
        <v/>
      </c>
      <c r="M49" s="33"/>
      <c r="N49" s="34" t="str">
        <f t="shared" si="5"/>
        <v/>
      </c>
      <c r="O49" s="32" t="str">
        <f t="shared" si="6"/>
        <v/>
      </c>
      <c r="P49" s="32" t="str">
        <f>IF(W49="","",IF(W49&lt;&gt;"OK","Revisar dados",IF(B49="","",IF(A49="Ações Brasil",Metas!$B$10,IF(A49="FIIs",Metas!$B$11,IF(A49="Stocks",Metas!$B$12,IF(A49="ETFs",Metas!$B$13,IF(A49="Renda Fixa",Metas!$B$14,""))))))))</f>
        <v/>
      </c>
      <c r="Q49" s="32" t="str">
        <f t="shared" si="7"/>
        <v/>
      </c>
      <c r="R49" s="35" t="str">
        <f t="shared" si="8"/>
        <v/>
      </c>
      <c r="S49" s="26"/>
      <c r="T49" s="32" t="str">
        <f t="shared" si="9"/>
        <v/>
      </c>
      <c r="U49" s="35" t="str">
        <f t="shared" si="10"/>
        <v/>
      </c>
      <c r="V49" s="26"/>
      <c r="W49" s="26" t="str">
        <f>IF(COUNTA(A49:G49,M49,S49,V49)=0,"",IF(AND(COUNTIF(Listas!$A$4:$A$8,A49)=1,B49&lt;&gt;"",COUNTIF(Listas!$B$4:$B$5,D49)=1,ISNUMBER(E49),E49&gt;0,ISNUMBER(F49),F49&gt;=0,ISNUMBER(G49),G49&gt;=0,OR(M49="",AND(ISNUMBER(M49),M49&gt;=0)),OR(S49="",AND(ISNUMBER(S49),S49&gt;=0)),OR(D49="BRL",AND(ISNUMBER(Metas!$B$5),Metas!$B$5&gt;0))),"OK","Revisar dados"))</f>
        <v/>
      </c>
    </row>
    <row r="50" ht="15.75" customHeight="1">
      <c r="A50" s="26"/>
      <c r="B50" s="26"/>
      <c r="C50" s="26"/>
      <c r="D50" s="26"/>
      <c r="E50" s="27"/>
      <c r="F50" s="30"/>
      <c r="G50" s="30"/>
      <c r="H50" s="31" t="str">
        <f>IF(W50="","",IF(W50&lt;&gt;"OK","Revisar dados",IF(B50="","",IF(D50="BRL",1,IF(D50="USD",Metas!$B$5,"")))))</f>
        <v/>
      </c>
      <c r="I50" s="31" t="str">
        <f t="shared" si="1"/>
        <v/>
      </c>
      <c r="J50" s="31" t="str">
        <f t="shared" si="2"/>
        <v/>
      </c>
      <c r="K50" s="31" t="str">
        <f t="shared" si="3"/>
        <v/>
      </c>
      <c r="L50" s="32" t="str">
        <f t="shared" si="4"/>
        <v/>
      </c>
      <c r="M50" s="33"/>
      <c r="N50" s="34" t="str">
        <f t="shared" si="5"/>
        <v/>
      </c>
      <c r="O50" s="32" t="str">
        <f t="shared" si="6"/>
        <v/>
      </c>
      <c r="P50" s="32" t="str">
        <f>IF(W50="","",IF(W50&lt;&gt;"OK","Revisar dados",IF(B50="","",IF(A50="Ações Brasil",Metas!$B$10,IF(A50="FIIs",Metas!$B$11,IF(A50="Stocks",Metas!$B$12,IF(A50="ETFs",Metas!$B$13,IF(A50="Renda Fixa",Metas!$B$14,""))))))))</f>
        <v/>
      </c>
      <c r="Q50" s="32" t="str">
        <f t="shared" si="7"/>
        <v/>
      </c>
      <c r="R50" s="35" t="str">
        <f t="shared" si="8"/>
        <v/>
      </c>
      <c r="S50" s="26"/>
      <c r="T50" s="32" t="str">
        <f t="shared" si="9"/>
        <v/>
      </c>
      <c r="U50" s="35" t="str">
        <f t="shared" si="10"/>
        <v/>
      </c>
      <c r="V50" s="26"/>
      <c r="W50" s="26" t="str">
        <f>IF(COUNTA(A50:G50,M50,S50,V50)=0,"",IF(AND(COUNTIF(Listas!$A$4:$A$8,A50)=1,B50&lt;&gt;"",COUNTIF(Listas!$B$4:$B$5,D50)=1,ISNUMBER(E50),E50&gt;0,ISNUMBER(F50),F50&gt;=0,ISNUMBER(G50),G50&gt;=0,OR(M50="",AND(ISNUMBER(M50),M50&gt;=0)),OR(S50="",AND(ISNUMBER(S50),S50&gt;=0)),OR(D50="BRL",AND(ISNUMBER(Metas!$B$5),Metas!$B$5&gt;0))),"OK","Revisar dados"))</f>
        <v/>
      </c>
    </row>
    <row r="51" ht="15.75" customHeight="1">
      <c r="A51" s="26"/>
      <c r="B51" s="26"/>
      <c r="C51" s="26"/>
      <c r="D51" s="26"/>
      <c r="E51" s="27"/>
      <c r="F51" s="30"/>
      <c r="G51" s="30"/>
      <c r="H51" s="31" t="str">
        <f>IF(W51="","",IF(W51&lt;&gt;"OK","Revisar dados",IF(B51="","",IF(D51="BRL",1,IF(D51="USD",Metas!$B$5,"")))))</f>
        <v/>
      </c>
      <c r="I51" s="31" t="str">
        <f t="shared" si="1"/>
        <v/>
      </c>
      <c r="J51" s="31" t="str">
        <f t="shared" si="2"/>
        <v/>
      </c>
      <c r="K51" s="31" t="str">
        <f t="shared" si="3"/>
        <v/>
      </c>
      <c r="L51" s="32" t="str">
        <f t="shared" si="4"/>
        <v/>
      </c>
      <c r="M51" s="33"/>
      <c r="N51" s="34" t="str">
        <f t="shared" si="5"/>
        <v/>
      </c>
      <c r="O51" s="32" t="str">
        <f t="shared" si="6"/>
        <v/>
      </c>
      <c r="P51" s="32" t="str">
        <f>IF(W51="","",IF(W51&lt;&gt;"OK","Revisar dados",IF(B51="","",IF(A51="Ações Brasil",Metas!$B$10,IF(A51="FIIs",Metas!$B$11,IF(A51="Stocks",Metas!$B$12,IF(A51="ETFs",Metas!$B$13,IF(A51="Renda Fixa",Metas!$B$14,""))))))))</f>
        <v/>
      </c>
      <c r="Q51" s="32" t="str">
        <f t="shared" si="7"/>
        <v/>
      </c>
      <c r="R51" s="35" t="str">
        <f t="shared" si="8"/>
        <v/>
      </c>
      <c r="S51" s="26"/>
      <c r="T51" s="32" t="str">
        <f t="shared" si="9"/>
        <v/>
      </c>
      <c r="U51" s="35" t="str">
        <f t="shared" si="10"/>
        <v/>
      </c>
      <c r="V51" s="26"/>
      <c r="W51" s="26" t="str">
        <f>IF(COUNTA(A51:G51,M51,S51,V51)=0,"",IF(AND(COUNTIF(Listas!$A$4:$A$8,A51)=1,B51&lt;&gt;"",COUNTIF(Listas!$B$4:$B$5,D51)=1,ISNUMBER(E51),E51&gt;0,ISNUMBER(F51),F51&gt;=0,ISNUMBER(G51),G51&gt;=0,OR(M51="",AND(ISNUMBER(M51),M51&gt;=0)),OR(S51="",AND(ISNUMBER(S51),S51&gt;=0)),OR(D51="BRL",AND(ISNUMBER(Metas!$B$5),Metas!$B$5&gt;0))),"OK","Revisar dados"))</f>
        <v/>
      </c>
    </row>
    <row r="52" ht="15.75" customHeight="1">
      <c r="A52" s="26"/>
      <c r="B52" s="26"/>
      <c r="C52" s="26"/>
      <c r="D52" s="26"/>
      <c r="E52" s="27"/>
      <c r="F52" s="30"/>
      <c r="G52" s="30"/>
      <c r="H52" s="31" t="str">
        <f>IF(W52="","",IF(W52&lt;&gt;"OK","Revisar dados",IF(B52="","",IF(D52="BRL",1,IF(D52="USD",Metas!$B$5,"")))))</f>
        <v/>
      </c>
      <c r="I52" s="31" t="str">
        <f t="shared" si="1"/>
        <v/>
      </c>
      <c r="J52" s="31" t="str">
        <f t="shared" si="2"/>
        <v/>
      </c>
      <c r="K52" s="31" t="str">
        <f t="shared" si="3"/>
        <v/>
      </c>
      <c r="L52" s="32" t="str">
        <f t="shared" si="4"/>
        <v/>
      </c>
      <c r="M52" s="33"/>
      <c r="N52" s="34" t="str">
        <f t="shared" si="5"/>
        <v/>
      </c>
      <c r="O52" s="32" t="str">
        <f t="shared" si="6"/>
        <v/>
      </c>
      <c r="P52" s="32" t="str">
        <f>IF(W52="","",IF(W52&lt;&gt;"OK","Revisar dados",IF(B52="","",IF(A52="Ações Brasil",Metas!$B$10,IF(A52="FIIs",Metas!$B$11,IF(A52="Stocks",Metas!$B$12,IF(A52="ETFs",Metas!$B$13,IF(A52="Renda Fixa",Metas!$B$14,""))))))))</f>
        <v/>
      </c>
      <c r="Q52" s="32" t="str">
        <f t="shared" si="7"/>
        <v/>
      </c>
      <c r="R52" s="35" t="str">
        <f t="shared" si="8"/>
        <v/>
      </c>
      <c r="S52" s="26"/>
      <c r="T52" s="32" t="str">
        <f t="shared" si="9"/>
        <v/>
      </c>
      <c r="U52" s="35" t="str">
        <f t="shared" si="10"/>
        <v/>
      </c>
      <c r="V52" s="26"/>
      <c r="W52" s="26" t="str">
        <f>IF(COUNTA(A52:G52,M52,S52,V52)=0,"",IF(AND(COUNTIF(Listas!$A$4:$A$8,A52)=1,B52&lt;&gt;"",COUNTIF(Listas!$B$4:$B$5,D52)=1,ISNUMBER(E52),E52&gt;0,ISNUMBER(F52),F52&gt;=0,ISNUMBER(G52),G52&gt;=0,OR(M52="",AND(ISNUMBER(M52),M52&gt;=0)),OR(S52="",AND(ISNUMBER(S52),S52&gt;=0)),OR(D52="BRL",AND(ISNUMBER(Metas!$B$5),Metas!$B$5&gt;0))),"OK","Revisar dados"))</f>
        <v/>
      </c>
    </row>
    <row r="53" ht="15.75" customHeight="1">
      <c r="A53" s="26"/>
      <c r="B53" s="26"/>
      <c r="C53" s="26"/>
      <c r="D53" s="26"/>
      <c r="E53" s="27"/>
      <c r="F53" s="30"/>
      <c r="G53" s="30"/>
      <c r="H53" s="31" t="str">
        <f>IF(W53="","",IF(W53&lt;&gt;"OK","Revisar dados",IF(B53="","",IF(D53="BRL",1,IF(D53="USD",Metas!$B$5,"")))))</f>
        <v/>
      </c>
      <c r="I53" s="31" t="str">
        <f t="shared" si="1"/>
        <v/>
      </c>
      <c r="J53" s="31" t="str">
        <f t="shared" si="2"/>
        <v/>
      </c>
      <c r="K53" s="31" t="str">
        <f t="shared" si="3"/>
        <v/>
      </c>
      <c r="L53" s="32" t="str">
        <f t="shared" si="4"/>
        <v/>
      </c>
      <c r="M53" s="33"/>
      <c r="N53" s="34" t="str">
        <f t="shared" si="5"/>
        <v/>
      </c>
      <c r="O53" s="32" t="str">
        <f t="shared" si="6"/>
        <v/>
      </c>
      <c r="P53" s="32" t="str">
        <f>IF(W53="","",IF(W53&lt;&gt;"OK","Revisar dados",IF(B53="","",IF(A53="Ações Brasil",Metas!$B$10,IF(A53="FIIs",Metas!$B$11,IF(A53="Stocks",Metas!$B$12,IF(A53="ETFs",Metas!$B$13,IF(A53="Renda Fixa",Metas!$B$14,""))))))))</f>
        <v/>
      </c>
      <c r="Q53" s="32" t="str">
        <f t="shared" si="7"/>
        <v/>
      </c>
      <c r="R53" s="35" t="str">
        <f t="shared" si="8"/>
        <v/>
      </c>
      <c r="S53" s="26"/>
      <c r="T53" s="32" t="str">
        <f t="shared" si="9"/>
        <v/>
      </c>
      <c r="U53" s="35" t="str">
        <f t="shared" si="10"/>
        <v/>
      </c>
      <c r="V53" s="26"/>
      <c r="W53" s="26" t="str">
        <f>IF(COUNTA(A53:G53,M53,S53,V53)=0,"",IF(AND(COUNTIF(Listas!$A$4:$A$8,A53)=1,B53&lt;&gt;"",COUNTIF(Listas!$B$4:$B$5,D53)=1,ISNUMBER(E53),E53&gt;0,ISNUMBER(F53),F53&gt;=0,ISNUMBER(G53),G53&gt;=0,OR(M53="",AND(ISNUMBER(M53),M53&gt;=0)),OR(S53="",AND(ISNUMBER(S53),S53&gt;=0)),OR(D53="BRL",AND(ISNUMBER(Metas!$B$5),Metas!$B$5&gt;0))),"OK","Revisar dados"))</f>
        <v/>
      </c>
    </row>
    <row r="54" ht="15.75" customHeight="1">
      <c r="A54" s="26"/>
      <c r="B54" s="26"/>
      <c r="C54" s="26"/>
      <c r="D54" s="26"/>
      <c r="E54" s="27"/>
      <c r="F54" s="30"/>
      <c r="G54" s="30"/>
      <c r="H54" s="31" t="str">
        <f>IF(W54="","",IF(W54&lt;&gt;"OK","Revisar dados",IF(B54="","",IF(D54="BRL",1,IF(D54="USD",Metas!$B$5,"")))))</f>
        <v/>
      </c>
      <c r="I54" s="31" t="str">
        <f t="shared" si="1"/>
        <v/>
      </c>
      <c r="J54" s="31" t="str">
        <f t="shared" si="2"/>
        <v/>
      </c>
      <c r="K54" s="31" t="str">
        <f t="shared" si="3"/>
        <v/>
      </c>
      <c r="L54" s="32" t="str">
        <f t="shared" si="4"/>
        <v/>
      </c>
      <c r="M54" s="33"/>
      <c r="N54" s="34" t="str">
        <f t="shared" si="5"/>
        <v/>
      </c>
      <c r="O54" s="32" t="str">
        <f t="shared" si="6"/>
        <v/>
      </c>
      <c r="P54" s="32" t="str">
        <f>IF(W54="","",IF(W54&lt;&gt;"OK","Revisar dados",IF(B54="","",IF(A54="Ações Brasil",Metas!$B$10,IF(A54="FIIs",Metas!$B$11,IF(A54="Stocks",Metas!$B$12,IF(A54="ETFs",Metas!$B$13,IF(A54="Renda Fixa",Metas!$B$14,""))))))))</f>
        <v/>
      </c>
      <c r="Q54" s="32" t="str">
        <f t="shared" si="7"/>
        <v/>
      </c>
      <c r="R54" s="35" t="str">
        <f t="shared" si="8"/>
        <v/>
      </c>
      <c r="S54" s="26"/>
      <c r="T54" s="32" t="str">
        <f t="shared" si="9"/>
        <v/>
      </c>
      <c r="U54" s="35" t="str">
        <f t="shared" si="10"/>
        <v/>
      </c>
      <c r="V54" s="26"/>
      <c r="W54" s="26" t="str">
        <f>IF(COUNTA(A54:G54,M54,S54,V54)=0,"",IF(AND(COUNTIF(Listas!$A$4:$A$8,A54)=1,B54&lt;&gt;"",COUNTIF(Listas!$B$4:$B$5,D54)=1,ISNUMBER(E54),E54&gt;0,ISNUMBER(F54),F54&gt;=0,ISNUMBER(G54),G54&gt;=0,OR(M54="",AND(ISNUMBER(M54),M54&gt;=0)),OR(S54="",AND(ISNUMBER(S54),S54&gt;=0)),OR(D54="BRL",AND(ISNUMBER(Metas!$B$5),Metas!$B$5&gt;0))),"OK","Revisar dados"))</f>
        <v/>
      </c>
    </row>
    <row r="55" ht="15.75" customHeight="1">
      <c r="A55" s="26"/>
      <c r="B55" s="26"/>
      <c r="C55" s="26"/>
      <c r="D55" s="26"/>
      <c r="E55" s="27"/>
      <c r="F55" s="30"/>
      <c r="G55" s="30"/>
      <c r="H55" s="31" t="str">
        <f>IF(W55="","",IF(W55&lt;&gt;"OK","Revisar dados",IF(B55="","",IF(D55="BRL",1,IF(D55="USD",Metas!$B$5,"")))))</f>
        <v/>
      </c>
      <c r="I55" s="31" t="str">
        <f t="shared" si="1"/>
        <v/>
      </c>
      <c r="J55" s="31" t="str">
        <f t="shared" si="2"/>
        <v/>
      </c>
      <c r="K55" s="31" t="str">
        <f t="shared" si="3"/>
        <v/>
      </c>
      <c r="L55" s="32" t="str">
        <f t="shared" si="4"/>
        <v/>
      </c>
      <c r="M55" s="33"/>
      <c r="N55" s="34" t="str">
        <f t="shared" si="5"/>
        <v/>
      </c>
      <c r="O55" s="32" t="str">
        <f t="shared" si="6"/>
        <v/>
      </c>
      <c r="P55" s="32" t="str">
        <f>IF(W55="","",IF(W55&lt;&gt;"OK","Revisar dados",IF(B55="","",IF(A55="Ações Brasil",Metas!$B$10,IF(A55="FIIs",Metas!$B$11,IF(A55="Stocks",Metas!$B$12,IF(A55="ETFs",Metas!$B$13,IF(A55="Renda Fixa",Metas!$B$14,""))))))))</f>
        <v/>
      </c>
      <c r="Q55" s="32" t="str">
        <f t="shared" si="7"/>
        <v/>
      </c>
      <c r="R55" s="35" t="str">
        <f t="shared" si="8"/>
        <v/>
      </c>
      <c r="S55" s="26"/>
      <c r="T55" s="32" t="str">
        <f t="shared" si="9"/>
        <v/>
      </c>
      <c r="U55" s="35" t="str">
        <f t="shared" si="10"/>
        <v/>
      </c>
      <c r="V55" s="26"/>
      <c r="W55" s="26" t="str">
        <f>IF(COUNTA(A55:G55,M55,S55,V55)=0,"",IF(AND(COUNTIF(Listas!$A$4:$A$8,A55)=1,B55&lt;&gt;"",COUNTIF(Listas!$B$4:$B$5,D55)=1,ISNUMBER(E55),E55&gt;0,ISNUMBER(F55),F55&gt;=0,ISNUMBER(G55),G55&gt;=0,OR(M55="",AND(ISNUMBER(M55),M55&gt;=0)),OR(S55="",AND(ISNUMBER(S55),S55&gt;=0)),OR(D55="BRL",AND(ISNUMBER(Metas!$B$5),Metas!$B$5&gt;0))),"OK","Revisar dados"))</f>
        <v/>
      </c>
    </row>
    <row r="56" ht="15.75" customHeight="1">
      <c r="A56" s="26"/>
      <c r="B56" s="26"/>
      <c r="C56" s="26"/>
      <c r="D56" s="26"/>
      <c r="E56" s="27"/>
      <c r="F56" s="30"/>
      <c r="G56" s="30"/>
      <c r="H56" s="31" t="str">
        <f>IF(W56="","",IF(W56&lt;&gt;"OK","Revisar dados",IF(B56="","",IF(D56="BRL",1,IF(D56="USD",Metas!$B$5,"")))))</f>
        <v/>
      </c>
      <c r="I56" s="31" t="str">
        <f t="shared" si="1"/>
        <v/>
      </c>
      <c r="J56" s="31" t="str">
        <f t="shared" si="2"/>
        <v/>
      </c>
      <c r="K56" s="31" t="str">
        <f t="shared" si="3"/>
        <v/>
      </c>
      <c r="L56" s="32" t="str">
        <f t="shared" si="4"/>
        <v/>
      </c>
      <c r="M56" s="33"/>
      <c r="N56" s="34" t="str">
        <f t="shared" si="5"/>
        <v/>
      </c>
      <c r="O56" s="32" t="str">
        <f t="shared" si="6"/>
        <v/>
      </c>
      <c r="P56" s="32" t="str">
        <f>IF(W56="","",IF(W56&lt;&gt;"OK","Revisar dados",IF(B56="","",IF(A56="Ações Brasil",Metas!$B$10,IF(A56="FIIs",Metas!$B$11,IF(A56="Stocks",Metas!$B$12,IF(A56="ETFs",Metas!$B$13,IF(A56="Renda Fixa",Metas!$B$14,""))))))))</f>
        <v/>
      </c>
      <c r="Q56" s="32" t="str">
        <f t="shared" si="7"/>
        <v/>
      </c>
      <c r="R56" s="35" t="str">
        <f t="shared" si="8"/>
        <v/>
      </c>
      <c r="S56" s="26"/>
      <c r="T56" s="32" t="str">
        <f t="shared" si="9"/>
        <v/>
      </c>
      <c r="U56" s="35" t="str">
        <f t="shared" si="10"/>
        <v/>
      </c>
      <c r="V56" s="26"/>
      <c r="W56" s="26" t="str">
        <f>IF(COUNTA(A56:G56,M56,S56,V56)=0,"",IF(AND(COUNTIF(Listas!$A$4:$A$8,A56)=1,B56&lt;&gt;"",COUNTIF(Listas!$B$4:$B$5,D56)=1,ISNUMBER(E56),E56&gt;0,ISNUMBER(F56),F56&gt;=0,ISNUMBER(G56),G56&gt;=0,OR(M56="",AND(ISNUMBER(M56),M56&gt;=0)),OR(S56="",AND(ISNUMBER(S56),S56&gt;=0)),OR(D56="BRL",AND(ISNUMBER(Metas!$B$5),Metas!$B$5&gt;0))),"OK","Revisar dados"))</f>
        <v/>
      </c>
    </row>
    <row r="57" ht="15.75" customHeight="1">
      <c r="A57" s="26"/>
      <c r="B57" s="26"/>
      <c r="C57" s="26"/>
      <c r="D57" s="26"/>
      <c r="E57" s="27"/>
      <c r="F57" s="30"/>
      <c r="G57" s="30"/>
      <c r="H57" s="31" t="str">
        <f>IF(W57="","",IF(W57&lt;&gt;"OK","Revisar dados",IF(B57="","",IF(D57="BRL",1,IF(D57="USD",Metas!$B$5,"")))))</f>
        <v/>
      </c>
      <c r="I57" s="31" t="str">
        <f t="shared" si="1"/>
        <v/>
      </c>
      <c r="J57" s="31" t="str">
        <f t="shared" si="2"/>
        <v/>
      </c>
      <c r="K57" s="31" t="str">
        <f t="shared" si="3"/>
        <v/>
      </c>
      <c r="L57" s="32" t="str">
        <f t="shared" si="4"/>
        <v/>
      </c>
      <c r="M57" s="33"/>
      <c r="N57" s="34" t="str">
        <f t="shared" si="5"/>
        <v/>
      </c>
      <c r="O57" s="32" t="str">
        <f t="shared" si="6"/>
        <v/>
      </c>
      <c r="P57" s="32" t="str">
        <f>IF(W57="","",IF(W57&lt;&gt;"OK","Revisar dados",IF(B57="","",IF(A57="Ações Brasil",Metas!$B$10,IF(A57="FIIs",Metas!$B$11,IF(A57="Stocks",Metas!$B$12,IF(A57="ETFs",Metas!$B$13,IF(A57="Renda Fixa",Metas!$B$14,""))))))))</f>
        <v/>
      </c>
      <c r="Q57" s="32" t="str">
        <f t="shared" si="7"/>
        <v/>
      </c>
      <c r="R57" s="35" t="str">
        <f t="shared" si="8"/>
        <v/>
      </c>
      <c r="S57" s="26"/>
      <c r="T57" s="32" t="str">
        <f t="shared" si="9"/>
        <v/>
      </c>
      <c r="U57" s="35" t="str">
        <f t="shared" si="10"/>
        <v/>
      </c>
      <c r="V57" s="26"/>
      <c r="W57" s="26" t="str">
        <f>IF(COUNTA(A57:G57,M57,S57,V57)=0,"",IF(AND(COUNTIF(Listas!$A$4:$A$8,A57)=1,B57&lt;&gt;"",COUNTIF(Listas!$B$4:$B$5,D57)=1,ISNUMBER(E57),E57&gt;0,ISNUMBER(F57),F57&gt;=0,ISNUMBER(G57),G57&gt;=0,OR(M57="",AND(ISNUMBER(M57),M57&gt;=0)),OR(S57="",AND(ISNUMBER(S57),S57&gt;=0)),OR(D57="BRL",AND(ISNUMBER(Metas!$B$5),Metas!$B$5&gt;0))),"OK","Revisar dados"))</f>
        <v/>
      </c>
    </row>
    <row r="58" ht="15.75" customHeight="1">
      <c r="A58" s="26"/>
      <c r="B58" s="26"/>
      <c r="C58" s="26"/>
      <c r="D58" s="26"/>
      <c r="E58" s="27"/>
      <c r="F58" s="30"/>
      <c r="G58" s="30"/>
      <c r="H58" s="31" t="str">
        <f>IF(W58="","",IF(W58&lt;&gt;"OK","Revisar dados",IF(B58="","",IF(D58="BRL",1,IF(D58="USD",Metas!$B$5,"")))))</f>
        <v/>
      </c>
      <c r="I58" s="31" t="str">
        <f t="shared" si="1"/>
        <v/>
      </c>
      <c r="J58" s="31" t="str">
        <f t="shared" si="2"/>
        <v/>
      </c>
      <c r="K58" s="31" t="str">
        <f t="shared" si="3"/>
        <v/>
      </c>
      <c r="L58" s="32" t="str">
        <f t="shared" si="4"/>
        <v/>
      </c>
      <c r="M58" s="33"/>
      <c r="N58" s="34" t="str">
        <f t="shared" si="5"/>
        <v/>
      </c>
      <c r="O58" s="32" t="str">
        <f t="shared" si="6"/>
        <v/>
      </c>
      <c r="P58" s="32" t="str">
        <f>IF(W58="","",IF(W58&lt;&gt;"OK","Revisar dados",IF(B58="","",IF(A58="Ações Brasil",Metas!$B$10,IF(A58="FIIs",Metas!$B$11,IF(A58="Stocks",Metas!$B$12,IF(A58="ETFs",Metas!$B$13,IF(A58="Renda Fixa",Metas!$B$14,""))))))))</f>
        <v/>
      </c>
      <c r="Q58" s="32" t="str">
        <f t="shared" si="7"/>
        <v/>
      </c>
      <c r="R58" s="35" t="str">
        <f t="shared" si="8"/>
        <v/>
      </c>
      <c r="S58" s="26"/>
      <c r="T58" s="32" t="str">
        <f t="shared" si="9"/>
        <v/>
      </c>
      <c r="U58" s="35" t="str">
        <f t="shared" si="10"/>
        <v/>
      </c>
      <c r="V58" s="26"/>
      <c r="W58" s="26" t="str">
        <f>IF(COUNTA(A58:G58,M58,S58,V58)=0,"",IF(AND(COUNTIF(Listas!$A$4:$A$8,A58)=1,B58&lt;&gt;"",COUNTIF(Listas!$B$4:$B$5,D58)=1,ISNUMBER(E58),E58&gt;0,ISNUMBER(F58),F58&gt;=0,ISNUMBER(G58),G58&gt;=0,OR(M58="",AND(ISNUMBER(M58),M58&gt;=0)),OR(S58="",AND(ISNUMBER(S58),S58&gt;=0)),OR(D58="BRL",AND(ISNUMBER(Metas!$B$5),Metas!$B$5&gt;0))),"OK","Revisar dados"))</f>
        <v/>
      </c>
    </row>
    <row r="59" ht="15.75" customHeight="1">
      <c r="A59" s="26"/>
      <c r="B59" s="26"/>
      <c r="C59" s="26"/>
      <c r="D59" s="26"/>
      <c r="E59" s="27"/>
      <c r="F59" s="30"/>
      <c r="G59" s="30"/>
      <c r="H59" s="31" t="str">
        <f>IF(W59="","",IF(W59&lt;&gt;"OK","Revisar dados",IF(B59="","",IF(D59="BRL",1,IF(D59="USD",Metas!$B$5,"")))))</f>
        <v/>
      </c>
      <c r="I59" s="31" t="str">
        <f t="shared" si="1"/>
        <v/>
      </c>
      <c r="J59" s="31" t="str">
        <f t="shared" si="2"/>
        <v/>
      </c>
      <c r="K59" s="31" t="str">
        <f t="shared" si="3"/>
        <v/>
      </c>
      <c r="L59" s="32" t="str">
        <f t="shared" si="4"/>
        <v/>
      </c>
      <c r="M59" s="33"/>
      <c r="N59" s="34" t="str">
        <f t="shared" si="5"/>
        <v/>
      </c>
      <c r="O59" s="32" t="str">
        <f t="shared" si="6"/>
        <v/>
      </c>
      <c r="P59" s="32" t="str">
        <f>IF(W59="","",IF(W59&lt;&gt;"OK","Revisar dados",IF(B59="","",IF(A59="Ações Brasil",Metas!$B$10,IF(A59="FIIs",Metas!$B$11,IF(A59="Stocks",Metas!$B$12,IF(A59="ETFs",Metas!$B$13,IF(A59="Renda Fixa",Metas!$B$14,""))))))))</f>
        <v/>
      </c>
      <c r="Q59" s="32" t="str">
        <f t="shared" si="7"/>
        <v/>
      </c>
      <c r="R59" s="35" t="str">
        <f t="shared" si="8"/>
        <v/>
      </c>
      <c r="S59" s="26"/>
      <c r="T59" s="32" t="str">
        <f t="shared" si="9"/>
        <v/>
      </c>
      <c r="U59" s="35" t="str">
        <f t="shared" si="10"/>
        <v/>
      </c>
      <c r="V59" s="26"/>
      <c r="W59" s="26" t="str">
        <f>IF(COUNTA(A59:G59,M59,S59,V59)=0,"",IF(AND(COUNTIF(Listas!$A$4:$A$8,A59)=1,B59&lt;&gt;"",COUNTIF(Listas!$B$4:$B$5,D59)=1,ISNUMBER(E59),E59&gt;0,ISNUMBER(F59),F59&gt;=0,ISNUMBER(G59),G59&gt;=0,OR(M59="",AND(ISNUMBER(M59),M59&gt;=0)),OR(S59="",AND(ISNUMBER(S59),S59&gt;=0)),OR(D59="BRL",AND(ISNUMBER(Metas!$B$5),Metas!$B$5&gt;0))),"OK","Revisar dados"))</f>
        <v/>
      </c>
    </row>
    <row r="60" ht="15.75" customHeight="1">
      <c r="A60" s="26"/>
      <c r="B60" s="26"/>
      <c r="C60" s="26"/>
      <c r="D60" s="26"/>
      <c r="E60" s="27"/>
      <c r="F60" s="30"/>
      <c r="G60" s="30"/>
      <c r="H60" s="31" t="str">
        <f>IF(W60="","",IF(W60&lt;&gt;"OK","Revisar dados",IF(B60="","",IF(D60="BRL",1,IF(D60="USD",Metas!$B$5,"")))))</f>
        <v/>
      </c>
      <c r="I60" s="31" t="str">
        <f t="shared" si="1"/>
        <v/>
      </c>
      <c r="J60" s="31" t="str">
        <f t="shared" si="2"/>
        <v/>
      </c>
      <c r="K60" s="31" t="str">
        <f t="shared" si="3"/>
        <v/>
      </c>
      <c r="L60" s="32" t="str">
        <f t="shared" si="4"/>
        <v/>
      </c>
      <c r="M60" s="33"/>
      <c r="N60" s="34" t="str">
        <f t="shared" si="5"/>
        <v/>
      </c>
      <c r="O60" s="32" t="str">
        <f t="shared" si="6"/>
        <v/>
      </c>
      <c r="P60" s="32" t="str">
        <f>IF(W60="","",IF(W60&lt;&gt;"OK","Revisar dados",IF(B60="","",IF(A60="Ações Brasil",Metas!$B$10,IF(A60="FIIs",Metas!$B$11,IF(A60="Stocks",Metas!$B$12,IF(A60="ETFs",Metas!$B$13,IF(A60="Renda Fixa",Metas!$B$14,""))))))))</f>
        <v/>
      </c>
      <c r="Q60" s="32" t="str">
        <f t="shared" si="7"/>
        <v/>
      </c>
      <c r="R60" s="35" t="str">
        <f t="shared" si="8"/>
        <v/>
      </c>
      <c r="S60" s="26"/>
      <c r="T60" s="32" t="str">
        <f t="shared" si="9"/>
        <v/>
      </c>
      <c r="U60" s="35" t="str">
        <f t="shared" si="10"/>
        <v/>
      </c>
      <c r="V60" s="26"/>
      <c r="W60" s="26" t="str">
        <f>IF(COUNTA(A60:G60,M60,S60,V60)=0,"",IF(AND(COUNTIF(Listas!$A$4:$A$8,A60)=1,B60&lt;&gt;"",COUNTIF(Listas!$B$4:$B$5,D60)=1,ISNUMBER(E60),E60&gt;0,ISNUMBER(F60),F60&gt;=0,ISNUMBER(G60),G60&gt;=0,OR(M60="",AND(ISNUMBER(M60),M60&gt;=0)),OR(S60="",AND(ISNUMBER(S60),S60&gt;=0)),OR(D60="BRL",AND(ISNUMBER(Metas!$B$5),Metas!$B$5&gt;0))),"OK","Revisar dados"))</f>
        <v/>
      </c>
    </row>
    <row r="61" ht="15.75" customHeight="1">
      <c r="A61" s="26"/>
      <c r="B61" s="26"/>
      <c r="C61" s="26"/>
      <c r="D61" s="26"/>
      <c r="E61" s="27"/>
      <c r="F61" s="30"/>
      <c r="G61" s="30"/>
      <c r="H61" s="31" t="str">
        <f>IF(W61="","",IF(W61&lt;&gt;"OK","Revisar dados",IF(B61="","",IF(D61="BRL",1,IF(D61="USD",Metas!$B$5,"")))))</f>
        <v/>
      </c>
      <c r="I61" s="31" t="str">
        <f t="shared" si="1"/>
        <v/>
      </c>
      <c r="J61" s="31" t="str">
        <f t="shared" si="2"/>
        <v/>
      </c>
      <c r="K61" s="31" t="str">
        <f t="shared" si="3"/>
        <v/>
      </c>
      <c r="L61" s="32" t="str">
        <f t="shared" si="4"/>
        <v/>
      </c>
      <c r="M61" s="33"/>
      <c r="N61" s="34" t="str">
        <f t="shared" si="5"/>
        <v/>
      </c>
      <c r="O61" s="32" t="str">
        <f t="shared" si="6"/>
        <v/>
      </c>
      <c r="P61" s="32" t="str">
        <f>IF(W61="","",IF(W61&lt;&gt;"OK","Revisar dados",IF(B61="","",IF(A61="Ações Brasil",Metas!$B$10,IF(A61="FIIs",Metas!$B$11,IF(A61="Stocks",Metas!$B$12,IF(A61="ETFs",Metas!$B$13,IF(A61="Renda Fixa",Metas!$B$14,""))))))))</f>
        <v/>
      </c>
      <c r="Q61" s="32" t="str">
        <f t="shared" si="7"/>
        <v/>
      </c>
      <c r="R61" s="35" t="str">
        <f t="shared" si="8"/>
        <v/>
      </c>
      <c r="S61" s="26"/>
      <c r="T61" s="32" t="str">
        <f t="shared" si="9"/>
        <v/>
      </c>
      <c r="U61" s="35" t="str">
        <f t="shared" si="10"/>
        <v/>
      </c>
      <c r="V61" s="26"/>
      <c r="W61" s="26" t="str">
        <f>IF(COUNTA(A61:G61,M61,S61,V61)=0,"",IF(AND(COUNTIF(Listas!$A$4:$A$8,A61)=1,B61&lt;&gt;"",COUNTIF(Listas!$B$4:$B$5,D61)=1,ISNUMBER(E61),E61&gt;0,ISNUMBER(F61),F61&gt;=0,ISNUMBER(G61),G61&gt;=0,OR(M61="",AND(ISNUMBER(M61),M61&gt;=0)),OR(S61="",AND(ISNUMBER(S61),S61&gt;=0)),OR(D61="BRL",AND(ISNUMBER(Metas!$B$5),Metas!$B$5&gt;0))),"OK","Revisar dados"))</f>
        <v/>
      </c>
    </row>
    <row r="62" ht="15.75" customHeight="1">
      <c r="A62" s="26"/>
      <c r="B62" s="26"/>
      <c r="C62" s="26"/>
      <c r="D62" s="26"/>
      <c r="E62" s="27"/>
      <c r="F62" s="30"/>
      <c r="G62" s="30"/>
      <c r="H62" s="31" t="str">
        <f>IF(W62="","",IF(W62&lt;&gt;"OK","Revisar dados",IF(B62="","",IF(D62="BRL",1,IF(D62="USD",Metas!$B$5,"")))))</f>
        <v/>
      </c>
      <c r="I62" s="31" t="str">
        <f t="shared" si="1"/>
        <v/>
      </c>
      <c r="J62" s="31" t="str">
        <f t="shared" si="2"/>
        <v/>
      </c>
      <c r="K62" s="31" t="str">
        <f t="shared" si="3"/>
        <v/>
      </c>
      <c r="L62" s="32" t="str">
        <f t="shared" si="4"/>
        <v/>
      </c>
      <c r="M62" s="33"/>
      <c r="N62" s="34" t="str">
        <f t="shared" si="5"/>
        <v/>
      </c>
      <c r="O62" s="32" t="str">
        <f t="shared" si="6"/>
        <v/>
      </c>
      <c r="P62" s="32" t="str">
        <f>IF(W62="","",IF(W62&lt;&gt;"OK","Revisar dados",IF(B62="","",IF(A62="Ações Brasil",Metas!$B$10,IF(A62="FIIs",Metas!$B$11,IF(A62="Stocks",Metas!$B$12,IF(A62="ETFs",Metas!$B$13,IF(A62="Renda Fixa",Metas!$B$14,""))))))))</f>
        <v/>
      </c>
      <c r="Q62" s="32" t="str">
        <f t="shared" si="7"/>
        <v/>
      </c>
      <c r="R62" s="35" t="str">
        <f t="shared" si="8"/>
        <v/>
      </c>
      <c r="S62" s="26"/>
      <c r="T62" s="32" t="str">
        <f t="shared" si="9"/>
        <v/>
      </c>
      <c r="U62" s="35" t="str">
        <f t="shared" si="10"/>
        <v/>
      </c>
      <c r="V62" s="26"/>
      <c r="W62" s="26" t="str">
        <f>IF(COUNTA(A62:G62,M62,S62,V62)=0,"",IF(AND(COUNTIF(Listas!$A$4:$A$8,A62)=1,B62&lt;&gt;"",COUNTIF(Listas!$B$4:$B$5,D62)=1,ISNUMBER(E62),E62&gt;0,ISNUMBER(F62),F62&gt;=0,ISNUMBER(G62),G62&gt;=0,OR(M62="",AND(ISNUMBER(M62),M62&gt;=0)),OR(S62="",AND(ISNUMBER(S62),S62&gt;=0)),OR(D62="BRL",AND(ISNUMBER(Metas!$B$5),Metas!$B$5&gt;0))),"OK","Revisar dados"))</f>
        <v/>
      </c>
    </row>
    <row r="63" ht="15.75" customHeight="1">
      <c r="A63" s="26"/>
      <c r="B63" s="26"/>
      <c r="C63" s="26"/>
      <c r="D63" s="26"/>
      <c r="E63" s="27"/>
      <c r="F63" s="30"/>
      <c r="G63" s="30"/>
      <c r="H63" s="31" t="str">
        <f>IF(W63="","",IF(W63&lt;&gt;"OK","Revisar dados",IF(B63="","",IF(D63="BRL",1,IF(D63="USD",Metas!$B$5,"")))))</f>
        <v/>
      </c>
      <c r="I63" s="31" t="str">
        <f t="shared" si="1"/>
        <v/>
      </c>
      <c r="J63" s="31" t="str">
        <f t="shared" si="2"/>
        <v/>
      </c>
      <c r="K63" s="31" t="str">
        <f t="shared" si="3"/>
        <v/>
      </c>
      <c r="L63" s="32" t="str">
        <f t="shared" si="4"/>
        <v/>
      </c>
      <c r="M63" s="33"/>
      <c r="N63" s="34" t="str">
        <f t="shared" si="5"/>
        <v/>
      </c>
      <c r="O63" s="32" t="str">
        <f t="shared" si="6"/>
        <v/>
      </c>
      <c r="P63" s="32" t="str">
        <f>IF(W63="","",IF(W63&lt;&gt;"OK","Revisar dados",IF(B63="","",IF(A63="Ações Brasil",Metas!$B$10,IF(A63="FIIs",Metas!$B$11,IF(A63="Stocks",Metas!$B$12,IF(A63="ETFs",Metas!$B$13,IF(A63="Renda Fixa",Metas!$B$14,""))))))))</f>
        <v/>
      </c>
      <c r="Q63" s="32" t="str">
        <f t="shared" si="7"/>
        <v/>
      </c>
      <c r="R63" s="35" t="str">
        <f t="shared" si="8"/>
        <v/>
      </c>
      <c r="S63" s="26"/>
      <c r="T63" s="32" t="str">
        <f t="shared" si="9"/>
        <v/>
      </c>
      <c r="U63" s="35" t="str">
        <f t="shared" si="10"/>
        <v/>
      </c>
      <c r="V63" s="26"/>
      <c r="W63" s="26" t="str">
        <f>IF(COUNTA(A63:G63,M63,S63,V63)=0,"",IF(AND(COUNTIF(Listas!$A$4:$A$8,A63)=1,B63&lt;&gt;"",COUNTIF(Listas!$B$4:$B$5,D63)=1,ISNUMBER(E63),E63&gt;0,ISNUMBER(F63),F63&gt;=0,ISNUMBER(G63),G63&gt;=0,OR(M63="",AND(ISNUMBER(M63),M63&gt;=0)),OR(S63="",AND(ISNUMBER(S63),S63&gt;=0)),OR(D63="BRL",AND(ISNUMBER(Metas!$B$5),Metas!$B$5&gt;0))),"OK","Revisar dados"))</f>
        <v/>
      </c>
    </row>
    <row r="64" ht="15.75" customHeight="1">
      <c r="A64" s="26"/>
      <c r="B64" s="26"/>
      <c r="C64" s="26"/>
      <c r="D64" s="26"/>
      <c r="E64" s="27"/>
      <c r="F64" s="30"/>
      <c r="G64" s="30"/>
      <c r="H64" s="31" t="str">
        <f>IF(W64="","",IF(W64&lt;&gt;"OK","Revisar dados",IF(B64="","",IF(D64="BRL",1,IF(D64="USD",Metas!$B$5,"")))))</f>
        <v/>
      </c>
      <c r="I64" s="31" t="str">
        <f t="shared" si="1"/>
        <v/>
      </c>
      <c r="J64" s="31" t="str">
        <f t="shared" si="2"/>
        <v/>
      </c>
      <c r="K64" s="31" t="str">
        <f t="shared" si="3"/>
        <v/>
      </c>
      <c r="L64" s="32" t="str">
        <f t="shared" si="4"/>
        <v/>
      </c>
      <c r="M64" s="33"/>
      <c r="N64" s="34" t="str">
        <f t="shared" si="5"/>
        <v/>
      </c>
      <c r="O64" s="32" t="str">
        <f t="shared" si="6"/>
        <v/>
      </c>
      <c r="P64" s="32" t="str">
        <f>IF(W64="","",IF(W64&lt;&gt;"OK","Revisar dados",IF(B64="","",IF(A64="Ações Brasil",Metas!$B$10,IF(A64="FIIs",Metas!$B$11,IF(A64="Stocks",Metas!$B$12,IF(A64="ETFs",Metas!$B$13,IF(A64="Renda Fixa",Metas!$B$14,""))))))))</f>
        <v/>
      </c>
      <c r="Q64" s="32" t="str">
        <f t="shared" si="7"/>
        <v/>
      </c>
      <c r="R64" s="35" t="str">
        <f t="shared" si="8"/>
        <v/>
      </c>
      <c r="S64" s="26"/>
      <c r="T64" s="32" t="str">
        <f t="shared" si="9"/>
        <v/>
      </c>
      <c r="U64" s="35" t="str">
        <f t="shared" si="10"/>
        <v/>
      </c>
      <c r="V64" s="26"/>
      <c r="W64" s="26" t="str">
        <f>IF(COUNTA(A64:G64,M64,S64,V64)=0,"",IF(AND(COUNTIF(Listas!$A$4:$A$8,A64)=1,B64&lt;&gt;"",COUNTIF(Listas!$B$4:$B$5,D64)=1,ISNUMBER(E64),E64&gt;0,ISNUMBER(F64),F64&gt;=0,ISNUMBER(G64),G64&gt;=0,OR(M64="",AND(ISNUMBER(M64),M64&gt;=0)),OR(S64="",AND(ISNUMBER(S64),S64&gt;=0)),OR(D64="BRL",AND(ISNUMBER(Metas!$B$5),Metas!$B$5&gt;0))),"OK","Revisar dados"))</f>
        <v/>
      </c>
    </row>
    <row r="65" ht="15.75" customHeight="1">
      <c r="A65" s="26"/>
      <c r="B65" s="26"/>
      <c r="C65" s="26"/>
      <c r="D65" s="26"/>
      <c r="E65" s="27"/>
      <c r="F65" s="30"/>
      <c r="G65" s="30"/>
      <c r="H65" s="31" t="str">
        <f>IF(W65="","",IF(W65&lt;&gt;"OK","Revisar dados",IF(B65="","",IF(D65="BRL",1,IF(D65="USD",Metas!$B$5,"")))))</f>
        <v/>
      </c>
      <c r="I65" s="31" t="str">
        <f t="shared" si="1"/>
        <v/>
      </c>
      <c r="J65" s="31" t="str">
        <f t="shared" si="2"/>
        <v/>
      </c>
      <c r="K65" s="31" t="str">
        <f t="shared" si="3"/>
        <v/>
      </c>
      <c r="L65" s="32" t="str">
        <f t="shared" si="4"/>
        <v/>
      </c>
      <c r="M65" s="33"/>
      <c r="N65" s="34" t="str">
        <f t="shared" si="5"/>
        <v/>
      </c>
      <c r="O65" s="32" t="str">
        <f t="shared" si="6"/>
        <v/>
      </c>
      <c r="P65" s="32" t="str">
        <f>IF(W65="","",IF(W65&lt;&gt;"OK","Revisar dados",IF(B65="","",IF(A65="Ações Brasil",Metas!$B$10,IF(A65="FIIs",Metas!$B$11,IF(A65="Stocks",Metas!$B$12,IF(A65="ETFs",Metas!$B$13,IF(A65="Renda Fixa",Metas!$B$14,""))))))))</f>
        <v/>
      </c>
      <c r="Q65" s="32" t="str">
        <f t="shared" si="7"/>
        <v/>
      </c>
      <c r="R65" s="35" t="str">
        <f t="shared" si="8"/>
        <v/>
      </c>
      <c r="S65" s="26"/>
      <c r="T65" s="32" t="str">
        <f t="shared" si="9"/>
        <v/>
      </c>
      <c r="U65" s="35" t="str">
        <f t="shared" si="10"/>
        <v/>
      </c>
      <c r="V65" s="26"/>
      <c r="W65" s="26" t="str">
        <f>IF(COUNTA(A65:G65,M65,S65,V65)=0,"",IF(AND(COUNTIF(Listas!$A$4:$A$8,A65)=1,B65&lt;&gt;"",COUNTIF(Listas!$B$4:$B$5,D65)=1,ISNUMBER(E65),E65&gt;0,ISNUMBER(F65),F65&gt;=0,ISNUMBER(G65),G65&gt;=0,OR(M65="",AND(ISNUMBER(M65),M65&gt;=0)),OR(S65="",AND(ISNUMBER(S65),S65&gt;=0)),OR(D65="BRL",AND(ISNUMBER(Metas!$B$5),Metas!$B$5&gt;0))),"OK","Revisar dados"))</f>
        <v/>
      </c>
    </row>
    <row r="66" ht="15.75" customHeight="1">
      <c r="A66" s="26"/>
      <c r="B66" s="26"/>
      <c r="C66" s="26"/>
      <c r="D66" s="26"/>
      <c r="E66" s="27"/>
      <c r="F66" s="30"/>
      <c r="G66" s="30"/>
      <c r="H66" s="31" t="str">
        <f>IF(W66="","",IF(W66&lt;&gt;"OK","Revisar dados",IF(B66="","",IF(D66="BRL",1,IF(D66="USD",Metas!$B$5,"")))))</f>
        <v/>
      </c>
      <c r="I66" s="31" t="str">
        <f t="shared" si="1"/>
        <v/>
      </c>
      <c r="J66" s="31" t="str">
        <f t="shared" si="2"/>
        <v/>
      </c>
      <c r="K66" s="31" t="str">
        <f t="shared" si="3"/>
        <v/>
      </c>
      <c r="L66" s="32" t="str">
        <f t="shared" si="4"/>
        <v/>
      </c>
      <c r="M66" s="33"/>
      <c r="N66" s="34" t="str">
        <f t="shared" si="5"/>
        <v/>
      </c>
      <c r="O66" s="32" t="str">
        <f t="shared" si="6"/>
        <v/>
      </c>
      <c r="P66" s="32" t="str">
        <f>IF(W66="","",IF(W66&lt;&gt;"OK","Revisar dados",IF(B66="","",IF(A66="Ações Brasil",Metas!$B$10,IF(A66="FIIs",Metas!$B$11,IF(A66="Stocks",Metas!$B$12,IF(A66="ETFs",Metas!$B$13,IF(A66="Renda Fixa",Metas!$B$14,""))))))))</f>
        <v/>
      </c>
      <c r="Q66" s="32" t="str">
        <f t="shared" si="7"/>
        <v/>
      </c>
      <c r="R66" s="35" t="str">
        <f t="shared" si="8"/>
        <v/>
      </c>
      <c r="S66" s="26"/>
      <c r="T66" s="32" t="str">
        <f t="shared" si="9"/>
        <v/>
      </c>
      <c r="U66" s="35" t="str">
        <f t="shared" si="10"/>
        <v/>
      </c>
      <c r="V66" s="26"/>
      <c r="W66" s="26" t="str">
        <f>IF(COUNTA(A66:G66,M66,S66,V66)=0,"",IF(AND(COUNTIF(Listas!$A$4:$A$8,A66)=1,B66&lt;&gt;"",COUNTIF(Listas!$B$4:$B$5,D66)=1,ISNUMBER(E66),E66&gt;0,ISNUMBER(F66),F66&gt;=0,ISNUMBER(G66),G66&gt;=0,OR(M66="",AND(ISNUMBER(M66),M66&gt;=0)),OR(S66="",AND(ISNUMBER(S66),S66&gt;=0)),OR(D66="BRL",AND(ISNUMBER(Metas!$B$5),Metas!$B$5&gt;0))),"OK","Revisar dados"))</f>
        <v/>
      </c>
    </row>
    <row r="67" ht="15.75" customHeight="1">
      <c r="A67" s="26"/>
      <c r="B67" s="26"/>
      <c r="C67" s="26"/>
      <c r="D67" s="26"/>
      <c r="E67" s="27"/>
      <c r="F67" s="30"/>
      <c r="G67" s="30"/>
      <c r="H67" s="31" t="str">
        <f>IF(W67="","",IF(W67&lt;&gt;"OK","Revisar dados",IF(B67="","",IF(D67="BRL",1,IF(D67="USD",Metas!$B$5,"")))))</f>
        <v/>
      </c>
      <c r="I67" s="31" t="str">
        <f t="shared" si="1"/>
        <v/>
      </c>
      <c r="J67" s="31" t="str">
        <f t="shared" si="2"/>
        <v/>
      </c>
      <c r="K67" s="31" t="str">
        <f t="shared" si="3"/>
        <v/>
      </c>
      <c r="L67" s="32" t="str">
        <f t="shared" si="4"/>
        <v/>
      </c>
      <c r="M67" s="33"/>
      <c r="N67" s="34" t="str">
        <f t="shared" si="5"/>
        <v/>
      </c>
      <c r="O67" s="32" t="str">
        <f t="shared" si="6"/>
        <v/>
      </c>
      <c r="P67" s="32" t="str">
        <f>IF(W67="","",IF(W67&lt;&gt;"OK","Revisar dados",IF(B67="","",IF(A67="Ações Brasil",Metas!$B$10,IF(A67="FIIs",Metas!$B$11,IF(A67="Stocks",Metas!$B$12,IF(A67="ETFs",Metas!$B$13,IF(A67="Renda Fixa",Metas!$B$14,""))))))))</f>
        <v/>
      </c>
      <c r="Q67" s="32" t="str">
        <f t="shared" si="7"/>
        <v/>
      </c>
      <c r="R67" s="35" t="str">
        <f t="shared" si="8"/>
        <v/>
      </c>
      <c r="S67" s="26"/>
      <c r="T67" s="32" t="str">
        <f t="shared" si="9"/>
        <v/>
      </c>
      <c r="U67" s="35" t="str">
        <f t="shared" si="10"/>
        <v/>
      </c>
      <c r="V67" s="26"/>
      <c r="W67" s="26" t="str">
        <f>IF(COUNTA(A67:G67,M67,S67,V67)=0,"",IF(AND(COUNTIF(Listas!$A$4:$A$8,A67)=1,B67&lt;&gt;"",COUNTIF(Listas!$B$4:$B$5,D67)=1,ISNUMBER(E67),E67&gt;0,ISNUMBER(F67),F67&gt;=0,ISNUMBER(G67),G67&gt;=0,OR(M67="",AND(ISNUMBER(M67),M67&gt;=0)),OR(S67="",AND(ISNUMBER(S67),S67&gt;=0)),OR(D67="BRL",AND(ISNUMBER(Metas!$B$5),Metas!$B$5&gt;0))),"OK","Revisar dados"))</f>
        <v/>
      </c>
    </row>
    <row r="68" ht="15.75" customHeight="1">
      <c r="A68" s="26"/>
      <c r="B68" s="26"/>
      <c r="C68" s="26"/>
      <c r="D68" s="26"/>
      <c r="E68" s="27"/>
      <c r="F68" s="30"/>
      <c r="G68" s="30"/>
      <c r="H68" s="31" t="str">
        <f>IF(W68="","",IF(W68&lt;&gt;"OK","Revisar dados",IF(B68="","",IF(D68="BRL",1,IF(D68="USD",Metas!$B$5,"")))))</f>
        <v/>
      </c>
      <c r="I68" s="31" t="str">
        <f t="shared" si="1"/>
        <v/>
      </c>
      <c r="J68" s="31" t="str">
        <f t="shared" si="2"/>
        <v/>
      </c>
      <c r="K68" s="31" t="str">
        <f t="shared" si="3"/>
        <v/>
      </c>
      <c r="L68" s="32" t="str">
        <f t="shared" si="4"/>
        <v/>
      </c>
      <c r="M68" s="33"/>
      <c r="N68" s="34" t="str">
        <f t="shared" si="5"/>
        <v/>
      </c>
      <c r="O68" s="32" t="str">
        <f t="shared" si="6"/>
        <v/>
      </c>
      <c r="P68" s="32" t="str">
        <f>IF(W68="","",IF(W68&lt;&gt;"OK","Revisar dados",IF(B68="","",IF(A68="Ações Brasil",Metas!$B$10,IF(A68="FIIs",Metas!$B$11,IF(A68="Stocks",Metas!$B$12,IF(A68="ETFs",Metas!$B$13,IF(A68="Renda Fixa",Metas!$B$14,""))))))))</f>
        <v/>
      </c>
      <c r="Q68" s="32" t="str">
        <f t="shared" si="7"/>
        <v/>
      </c>
      <c r="R68" s="35" t="str">
        <f t="shared" si="8"/>
        <v/>
      </c>
      <c r="S68" s="26"/>
      <c r="T68" s="32" t="str">
        <f t="shared" si="9"/>
        <v/>
      </c>
      <c r="U68" s="35" t="str">
        <f t="shared" si="10"/>
        <v/>
      </c>
      <c r="V68" s="26"/>
      <c r="W68" s="26" t="str">
        <f>IF(COUNTA(A68:G68,M68,S68,V68)=0,"",IF(AND(COUNTIF(Listas!$A$4:$A$8,A68)=1,B68&lt;&gt;"",COUNTIF(Listas!$B$4:$B$5,D68)=1,ISNUMBER(E68),E68&gt;0,ISNUMBER(F68),F68&gt;=0,ISNUMBER(G68),G68&gt;=0,OR(M68="",AND(ISNUMBER(M68),M68&gt;=0)),OR(S68="",AND(ISNUMBER(S68),S68&gt;=0)),OR(D68="BRL",AND(ISNUMBER(Metas!$B$5),Metas!$B$5&gt;0))),"OK","Revisar dados"))</f>
        <v/>
      </c>
    </row>
    <row r="69" ht="15.75" customHeight="1">
      <c r="A69" s="26"/>
      <c r="B69" s="26"/>
      <c r="C69" s="26"/>
      <c r="D69" s="26"/>
      <c r="E69" s="27"/>
      <c r="F69" s="30"/>
      <c r="G69" s="30"/>
      <c r="H69" s="31" t="str">
        <f>IF(W69="","",IF(W69&lt;&gt;"OK","Revisar dados",IF(B69="","",IF(D69="BRL",1,IF(D69="USD",Metas!$B$5,"")))))</f>
        <v/>
      </c>
      <c r="I69" s="31" t="str">
        <f t="shared" si="1"/>
        <v/>
      </c>
      <c r="J69" s="31" t="str">
        <f t="shared" si="2"/>
        <v/>
      </c>
      <c r="K69" s="31" t="str">
        <f t="shared" si="3"/>
        <v/>
      </c>
      <c r="L69" s="32" t="str">
        <f t="shared" si="4"/>
        <v/>
      </c>
      <c r="M69" s="33"/>
      <c r="N69" s="34" t="str">
        <f t="shared" si="5"/>
        <v/>
      </c>
      <c r="O69" s="32" t="str">
        <f t="shared" si="6"/>
        <v/>
      </c>
      <c r="P69" s="32" t="str">
        <f>IF(W69="","",IF(W69&lt;&gt;"OK","Revisar dados",IF(B69="","",IF(A69="Ações Brasil",Metas!$B$10,IF(A69="FIIs",Metas!$B$11,IF(A69="Stocks",Metas!$B$12,IF(A69="ETFs",Metas!$B$13,IF(A69="Renda Fixa",Metas!$B$14,""))))))))</f>
        <v/>
      </c>
      <c r="Q69" s="32" t="str">
        <f t="shared" si="7"/>
        <v/>
      </c>
      <c r="R69" s="35" t="str">
        <f t="shared" si="8"/>
        <v/>
      </c>
      <c r="S69" s="26"/>
      <c r="T69" s="32" t="str">
        <f t="shared" si="9"/>
        <v/>
      </c>
      <c r="U69" s="35" t="str">
        <f t="shared" si="10"/>
        <v/>
      </c>
      <c r="V69" s="26"/>
      <c r="W69" s="26" t="str">
        <f>IF(COUNTA(A69:G69,M69,S69,V69)=0,"",IF(AND(COUNTIF(Listas!$A$4:$A$8,A69)=1,B69&lt;&gt;"",COUNTIF(Listas!$B$4:$B$5,D69)=1,ISNUMBER(E69),E69&gt;0,ISNUMBER(F69),F69&gt;=0,ISNUMBER(G69),G69&gt;=0,OR(M69="",AND(ISNUMBER(M69),M69&gt;=0)),OR(S69="",AND(ISNUMBER(S69),S69&gt;=0)),OR(D69="BRL",AND(ISNUMBER(Metas!$B$5),Metas!$B$5&gt;0))),"OK","Revisar dados"))</f>
        <v/>
      </c>
    </row>
    <row r="70" ht="15.75" customHeight="1">
      <c r="A70" s="26"/>
      <c r="B70" s="26"/>
      <c r="C70" s="26"/>
      <c r="D70" s="26"/>
      <c r="E70" s="27"/>
      <c r="F70" s="30"/>
      <c r="G70" s="30"/>
      <c r="H70" s="31" t="str">
        <f>IF(W70="","",IF(W70&lt;&gt;"OK","Revisar dados",IF(B70="","",IF(D70="BRL",1,IF(D70="USD",Metas!$B$5,"")))))</f>
        <v/>
      </c>
      <c r="I70" s="31" t="str">
        <f t="shared" si="1"/>
        <v/>
      </c>
      <c r="J70" s="31" t="str">
        <f t="shared" si="2"/>
        <v/>
      </c>
      <c r="K70" s="31" t="str">
        <f t="shared" si="3"/>
        <v/>
      </c>
      <c r="L70" s="32" t="str">
        <f t="shared" si="4"/>
        <v/>
      </c>
      <c r="M70" s="33"/>
      <c r="N70" s="34" t="str">
        <f t="shared" si="5"/>
        <v/>
      </c>
      <c r="O70" s="32" t="str">
        <f t="shared" si="6"/>
        <v/>
      </c>
      <c r="P70" s="32" t="str">
        <f>IF(W70="","",IF(W70&lt;&gt;"OK","Revisar dados",IF(B70="","",IF(A70="Ações Brasil",Metas!$B$10,IF(A70="FIIs",Metas!$B$11,IF(A70="Stocks",Metas!$B$12,IF(A70="ETFs",Metas!$B$13,IF(A70="Renda Fixa",Metas!$B$14,""))))))))</f>
        <v/>
      </c>
      <c r="Q70" s="32" t="str">
        <f t="shared" si="7"/>
        <v/>
      </c>
      <c r="R70" s="35" t="str">
        <f t="shared" si="8"/>
        <v/>
      </c>
      <c r="S70" s="26"/>
      <c r="T70" s="32" t="str">
        <f t="shared" si="9"/>
        <v/>
      </c>
      <c r="U70" s="35" t="str">
        <f t="shared" si="10"/>
        <v/>
      </c>
      <c r="V70" s="26"/>
      <c r="W70" s="26" t="str">
        <f>IF(COUNTA(A70:G70,M70,S70,V70)=0,"",IF(AND(COUNTIF(Listas!$A$4:$A$8,A70)=1,B70&lt;&gt;"",COUNTIF(Listas!$B$4:$B$5,D70)=1,ISNUMBER(E70),E70&gt;0,ISNUMBER(F70),F70&gt;=0,ISNUMBER(G70),G70&gt;=0,OR(M70="",AND(ISNUMBER(M70),M70&gt;=0)),OR(S70="",AND(ISNUMBER(S70),S70&gt;=0)),OR(D70="BRL",AND(ISNUMBER(Metas!$B$5),Metas!$B$5&gt;0))),"OK","Revisar dados"))</f>
        <v/>
      </c>
    </row>
    <row r="71" ht="15.75" customHeight="1">
      <c r="A71" s="26"/>
      <c r="B71" s="26"/>
      <c r="C71" s="26"/>
      <c r="D71" s="26"/>
      <c r="E71" s="27"/>
      <c r="F71" s="30"/>
      <c r="G71" s="30"/>
      <c r="H71" s="31" t="str">
        <f>IF(W71="","",IF(W71&lt;&gt;"OK","Revisar dados",IF(B71="","",IF(D71="BRL",1,IF(D71="USD",Metas!$B$5,"")))))</f>
        <v/>
      </c>
      <c r="I71" s="31" t="str">
        <f t="shared" si="1"/>
        <v/>
      </c>
      <c r="J71" s="31" t="str">
        <f t="shared" si="2"/>
        <v/>
      </c>
      <c r="K71" s="31" t="str">
        <f t="shared" si="3"/>
        <v/>
      </c>
      <c r="L71" s="32" t="str">
        <f t="shared" si="4"/>
        <v/>
      </c>
      <c r="M71" s="33"/>
      <c r="N71" s="34" t="str">
        <f t="shared" si="5"/>
        <v/>
      </c>
      <c r="O71" s="32" t="str">
        <f t="shared" si="6"/>
        <v/>
      </c>
      <c r="P71" s="32" t="str">
        <f>IF(W71="","",IF(W71&lt;&gt;"OK","Revisar dados",IF(B71="","",IF(A71="Ações Brasil",Metas!$B$10,IF(A71="FIIs",Metas!$B$11,IF(A71="Stocks",Metas!$B$12,IF(A71="ETFs",Metas!$B$13,IF(A71="Renda Fixa",Metas!$B$14,""))))))))</f>
        <v/>
      </c>
      <c r="Q71" s="32" t="str">
        <f t="shared" si="7"/>
        <v/>
      </c>
      <c r="R71" s="35" t="str">
        <f t="shared" si="8"/>
        <v/>
      </c>
      <c r="S71" s="26"/>
      <c r="T71" s="32" t="str">
        <f t="shared" si="9"/>
        <v/>
      </c>
      <c r="U71" s="35" t="str">
        <f t="shared" si="10"/>
        <v/>
      </c>
      <c r="V71" s="26"/>
      <c r="W71" s="26" t="str">
        <f>IF(COUNTA(A71:G71,M71,S71,V71)=0,"",IF(AND(COUNTIF(Listas!$A$4:$A$8,A71)=1,B71&lt;&gt;"",COUNTIF(Listas!$B$4:$B$5,D71)=1,ISNUMBER(E71),E71&gt;0,ISNUMBER(F71),F71&gt;=0,ISNUMBER(G71),G71&gt;=0,OR(M71="",AND(ISNUMBER(M71),M71&gt;=0)),OR(S71="",AND(ISNUMBER(S71),S71&gt;=0)),OR(D71="BRL",AND(ISNUMBER(Metas!$B$5),Metas!$B$5&gt;0))),"OK","Revisar dados"))</f>
        <v/>
      </c>
    </row>
    <row r="72" ht="15.75" customHeight="1">
      <c r="A72" s="26"/>
      <c r="B72" s="26"/>
      <c r="C72" s="26"/>
      <c r="D72" s="26"/>
      <c r="E72" s="27"/>
      <c r="F72" s="30"/>
      <c r="G72" s="30"/>
      <c r="H72" s="31" t="str">
        <f>IF(W72="","",IF(W72&lt;&gt;"OK","Revisar dados",IF(B72="","",IF(D72="BRL",1,IF(D72="USD",Metas!$B$5,"")))))</f>
        <v/>
      </c>
      <c r="I72" s="31" t="str">
        <f t="shared" si="1"/>
        <v/>
      </c>
      <c r="J72" s="31" t="str">
        <f t="shared" si="2"/>
        <v/>
      </c>
      <c r="K72" s="31" t="str">
        <f t="shared" si="3"/>
        <v/>
      </c>
      <c r="L72" s="32" t="str">
        <f t="shared" si="4"/>
        <v/>
      </c>
      <c r="M72" s="33"/>
      <c r="N72" s="34" t="str">
        <f t="shared" si="5"/>
        <v/>
      </c>
      <c r="O72" s="32" t="str">
        <f t="shared" si="6"/>
        <v/>
      </c>
      <c r="P72" s="32" t="str">
        <f>IF(W72="","",IF(W72&lt;&gt;"OK","Revisar dados",IF(B72="","",IF(A72="Ações Brasil",Metas!$B$10,IF(A72="FIIs",Metas!$B$11,IF(A72="Stocks",Metas!$B$12,IF(A72="ETFs",Metas!$B$13,IF(A72="Renda Fixa",Metas!$B$14,""))))))))</f>
        <v/>
      </c>
      <c r="Q72" s="32" t="str">
        <f t="shared" si="7"/>
        <v/>
      </c>
      <c r="R72" s="35" t="str">
        <f t="shared" si="8"/>
        <v/>
      </c>
      <c r="S72" s="26"/>
      <c r="T72" s="32" t="str">
        <f t="shared" si="9"/>
        <v/>
      </c>
      <c r="U72" s="35" t="str">
        <f t="shared" si="10"/>
        <v/>
      </c>
      <c r="V72" s="26"/>
      <c r="W72" s="26" t="str">
        <f>IF(COUNTA(A72:G72,M72,S72,V72)=0,"",IF(AND(COUNTIF(Listas!$A$4:$A$8,A72)=1,B72&lt;&gt;"",COUNTIF(Listas!$B$4:$B$5,D72)=1,ISNUMBER(E72),E72&gt;0,ISNUMBER(F72),F72&gt;=0,ISNUMBER(G72),G72&gt;=0,OR(M72="",AND(ISNUMBER(M72),M72&gt;=0)),OR(S72="",AND(ISNUMBER(S72),S72&gt;=0)),OR(D72="BRL",AND(ISNUMBER(Metas!$B$5),Metas!$B$5&gt;0))),"OK","Revisar dados"))</f>
        <v/>
      </c>
    </row>
    <row r="73" ht="15.75" customHeight="1">
      <c r="A73" s="26"/>
      <c r="B73" s="26"/>
      <c r="C73" s="26"/>
      <c r="D73" s="26"/>
      <c r="E73" s="27"/>
      <c r="F73" s="30"/>
      <c r="G73" s="30"/>
      <c r="H73" s="31" t="str">
        <f>IF(W73="","",IF(W73&lt;&gt;"OK","Revisar dados",IF(B73="","",IF(D73="BRL",1,IF(D73="USD",Metas!$B$5,"")))))</f>
        <v/>
      </c>
      <c r="I73" s="31" t="str">
        <f t="shared" si="1"/>
        <v/>
      </c>
      <c r="J73" s="31" t="str">
        <f t="shared" si="2"/>
        <v/>
      </c>
      <c r="K73" s="31" t="str">
        <f t="shared" si="3"/>
        <v/>
      </c>
      <c r="L73" s="32" t="str">
        <f t="shared" si="4"/>
        <v/>
      </c>
      <c r="M73" s="33"/>
      <c r="N73" s="34" t="str">
        <f t="shared" si="5"/>
        <v/>
      </c>
      <c r="O73" s="32" t="str">
        <f t="shared" si="6"/>
        <v/>
      </c>
      <c r="P73" s="32" t="str">
        <f>IF(W73="","",IF(W73&lt;&gt;"OK","Revisar dados",IF(B73="","",IF(A73="Ações Brasil",Metas!$B$10,IF(A73="FIIs",Metas!$B$11,IF(A73="Stocks",Metas!$B$12,IF(A73="ETFs",Metas!$B$13,IF(A73="Renda Fixa",Metas!$B$14,""))))))))</f>
        <v/>
      </c>
      <c r="Q73" s="32" t="str">
        <f t="shared" si="7"/>
        <v/>
      </c>
      <c r="R73" s="35" t="str">
        <f t="shared" si="8"/>
        <v/>
      </c>
      <c r="S73" s="26"/>
      <c r="T73" s="32" t="str">
        <f t="shared" si="9"/>
        <v/>
      </c>
      <c r="U73" s="35" t="str">
        <f t="shared" si="10"/>
        <v/>
      </c>
      <c r="V73" s="26"/>
      <c r="W73" s="26" t="str">
        <f>IF(COUNTA(A73:G73,M73,S73,V73)=0,"",IF(AND(COUNTIF(Listas!$A$4:$A$8,A73)=1,B73&lt;&gt;"",COUNTIF(Listas!$B$4:$B$5,D73)=1,ISNUMBER(E73),E73&gt;0,ISNUMBER(F73),F73&gt;=0,ISNUMBER(G73),G73&gt;=0,OR(M73="",AND(ISNUMBER(M73),M73&gt;=0)),OR(S73="",AND(ISNUMBER(S73),S73&gt;=0)),OR(D73="BRL",AND(ISNUMBER(Metas!$B$5),Metas!$B$5&gt;0))),"OK","Revisar dados"))</f>
        <v/>
      </c>
    </row>
    <row r="74" ht="15.75" customHeight="1">
      <c r="A74" s="26"/>
      <c r="B74" s="26"/>
      <c r="C74" s="26"/>
      <c r="D74" s="26"/>
      <c r="E74" s="27"/>
      <c r="F74" s="30"/>
      <c r="G74" s="30"/>
      <c r="H74" s="31" t="str">
        <f>IF(W74="","",IF(W74&lt;&gt;"OK","Revisar dados",IF(B74="","",IF(D74="BRL",1,IF(D74="USD",Metas!$B$5,"")))))</f>
        <v/>
      </c>
      <c r="I74" s="31" t="str">
        <f t="shared" si="1"/>
        <v/>
      </c>
      <c r="J74" s="31" t="str">
        <f t="shared" si="2"/>
        <v/>
      </c>
      <c r="K74" s="31" t="str">
        <f t="shared" si="3"/>
        <v/>
      </c>
      <c r="L74" s="32" t="str">
        <f t="shared" si="4"/>
        <v/>
      </c>
      <c r="M74" s="33"/>
      <c r="N74" s="34" t="str">
        <f t="shared" si="5"/>
        <v/>
      </c>
      <c r="O74" s="32" t="str">
        <f t="shared" si="6"/>
        <v/>
      </c>
      <c r="P74" s="32" t="str">
        <f>IF(W74="","",IF(W74&lt;&gt;"OK","Revisar dados",IF(B74="","",IF(A74="Ações Brasil",Metas!$B$10,IF(A74="FIIs",Metas!$B$11,IF(A74="Stocks",Metas!$B$12,IF(A74="ETFs",Metas!$B$13,IF(A74="Renda Fixa",Metas!$B$14,""))))))))</f>
        <v/>
      </c>
      <c r="Q74" s="32" t="str">
        <f t="shared" si="7"/>
        <v/>
      </c>
      <c r="R74" s="35" t="str">
        <f t="shared" si="8"/>
        <v/>
      </c>
      <c r="S74" s="26"/>
      <c r="T74" s="32" t="str">
        <f t="shared" si="9"/>
        <v/>
      </c>
      <c r="U74" s="35" t="str">
        <f t="shared" si="10"/>
        <v/>
      </c>
      <c r="V74" s="26"/>
      <c r="W74" s="26" t="str">
        <f>IF(COUNTA(A74:G74,M74,S74,V74)=0,"",IF(AND(COUNTIF(Listas!$A$4:$A$8,A74)=1,B74&lt;&gt;"",COUNTIF(Listas!$B$4:$B$5,D74)=1,ISNUMBER(E74),E74&gt;0,ISNUMBER(F74),F74&gt;=0,ISNUMBER(G74),G74&gt;=0,OR(M74="",AND(ISNUMBER(M74),M74&gt;=0)),OR(S74="",AND(ISNUMBER(S74),S74&gt;=0)),OR(D74="BRL",AND(ISNUMBER(Metas!$B$5),Metas!$B$5&gt;0))),"OK","Revisar dados"))</f>
        <v/>
      </c>
    </row>
    <row r="75" ht="15.75" customHeight="1">
      <c r="A75" s="26"/>
      <c r="B75" s="26"/>
      <c r="C75" s="26"/>
      <c r="D75" s="26"/>
      <c r="E75" s="27"/>
      <c r="F75" s="30"/>
      <c r="G75" s="30"/>
      <c r="H75" s="31" t="str">
        <f>IF(W75="","",IF(W75&lt;&gt;"OK","Revisar dados",IF(B75="","",IF(D75="BRL",1,IF(D75="USD",Metas!$B$5,"")))))</f>
        <v/>
      </c>
      <c r="I75" s="31" t="str">
        <f t="shared" si="1"/>
        <v/>
      </c>
      <c r="J75" s="31" t="str">
        <f t="shared" si="2"/>
        <v/>
      </c>
      <c r="K75" s="31" t="str">
        <f t="shared" si="3"/>
        <v/>
      </c>
      <c r="L75" s="32" t="str">
        <f t="shared" si="4"/>
        <v/>
      </c>
      <c r="M75" s="33"/>
      <c r="N75" s="34" t="str">
        <f t="shared" si="5"/>
        <v/>
      </c>
      <c r="O75" s="32" t="str">
        <f t="shared" si="6"/>
        <v/>
      </c>
      <c r="P75" s="32" t="str">
        <f>IF(W75="","",IF(W75&lt;&gt;"OK","Revisar dados",IF(B75="","",IF(A75="Ações Brasil",Metas!$B$10,IF(A75="FIIs",Metas!$B$11,IF(A75="Stocks",Metas!$B$12,IF(A75="ETFs",Metas!$B$13,IF(A75="Renda Fixa",Metas!$B$14,""))))))))</f>
        <v/>
      </c>
      <c r="Q75" s="32" t="str">
        <f t="shared" si="7"/>
        <v/>
      </c>
      <c r="R75" s="35" t="str">
        <f t="shared" si="8"/>
        <v/>
      </c>
      <c r="S75" s="26"/>
      <c r="T75" s="32" t="str">
        <f t="shared" si="9"/>
        <v/>
      </c>
      <c r="U75" s="35" t="str">
        <f t="shared" si="10"/>
        <v/>
      </c>
      <c r="V75" s="26"/>
      <c r="W75" s="26" t="str">
        <f>IF(COUNTA(A75:G75,M75,S75,V75)=0,"",IF(AND(COUNTIF(Listas!$A$4:$A$8,A75)=1,B75&lt;&gt;"",COUNTIF(Listas!$B$4:$B$5,D75)=1,ISNUMBER(E75),E75&gt;0,ISNUMBER(F75),F75&gt;=0,ISNUMBER(G75),G75&gt;=0,OR(M75="",AND(ISNUMBER(M75),M75&gt;=0)),OR(S75="",AND(ISNUMBER(S75),S75&gt;=0)),OR(D75="BRL",AND(ISNUMBER(Metas!$B$5),Metas!$B$5&gt;0))),"OK","Revisar dados"))</f>
        <v/>
      </c>
    </row>
    <row r="76" ht="15.75" customHeight="1">
      <c r="A76" s="26"/>
      <c r="B76" s="26"/>
      <c r="C76" s="26"/>
      <c r="D76" s="26"/>
      <c r="E76" s="27"/>
      <c r="F76" s="30"/>
      <c r="G76" s="30"/>
      <c r="H76" s="31" t="str">
        <f>IF(W76="","",IF(W76&lt;&gt;"OK","Revisar dados",IF(B76="","",IF(D76="BRL",1,IF(D76="USD",Metas!$B$5,"")))))</f>
        <v/>
      </c>
      <c r="I76" s="31" t="str">
        <f t="shared" si="1"/>
        <v/>
      </c>
      <c r="J76" s="31" t="str">
        <f t="shared" si="2"/>
        <v/>
      </c>
      <c r="K76" s="31" t="str">
        <f t="shared" si="3"/>
        <v/>
      </c>
      <c r="L76" s="32" t="str">
        <f t="shared" si="4"/>
        <v/>
      </c>
      <c r="M76" s="33"/>
      <c r="N76" s="34" t="str">
        <f t="shared" si="5"/>
        <v/>
      </c>
      <c r="O76" s="32" t="str">
        <f t="shared" si="6"/>
        <v/>
      </c>
      <c r="P76" s="32" t="str">
        <f>IF(W76="","",IF(W76&lt;&gt;"OK","Revisar dados",IF(B76="","",IF(A76="Ações Brasil",Metas!$B$10,IF(A76="FIIs",Metas!$B$11,IF(A76="Stocks",Metas!$B$12,IF(A76="ETFs",Metas!$B$13,IF(A76="Renda Fixa",Metas!$B$14,""))))))))</f>
        <v/>
      </c>
      <c r="Q76" s="32" t="str">
        <f t="shared" si="7"/>
        <v/>
      </c>
      <c r="R76" s="35" t="str">
        <f t="shared" si="8"/>
        <v/>
      </c>
      <c r="S76" s="26"/>
      <c r="T76" s="32" t="str">
        <f t="shared" si="9"/>
        <v/>
      </c>
      <c r="U76" s="35" t="str">
        <f t="shared" si="10"/>
        <v/>
      </c>
      <c r="V76" s="26"/>
      <c r="W76" s="26" t="str">
        <f>IF(COUNTA(A76:G76,M76,S76,V76)=0,"",IF(AND(COUNTIF(Listas!$A$4:$A$8,A76)=1,B76&lt;&gt;"",COUNTIF(Listas!$B$4:$B$5,D76)=1,ISNUMBER(E76),E76&gt;0,ISNUMBER(F76),F76&gt;=0,ISNUMBER(G76),G76&gt;=0,OR(M76="",AND(ISNUMBER(M76),M76&gt;=0)),OR(S76="",AND(ISNUMBER(S76),S76&gt;=0)),OR(D76="BRL",AND(ISNUMBER(Metas!$B$5),Metas!$B$5&gt;0))),"OK","Revisar dados"))</f>
        <v/>
      </c>
    </row>
    <row r="77" ht="15.75" customHeight="1">
      <c r="A77" s="26"/>
      <c r="B77" s="26"/>
      <c r="C77" s="26"/>
      <c r="D77" s="26"/>
      <c r="E77" s="27"/>
      <c r="F77" s="30"/>
      <c r="G77" s="30"/>
      <c r="H77" s="31" t="str">
        <f>IF(W77="","",IF(W77&lt;&gt;"OK","Revisar dados",IF(B77="","",IF(D77="BRL",1,IF(D77="USD",Metas!$B$5,"")))))</f>
        <v/>
      </c>
      <c r="I77" s="31" t="str">
        <f t="shared" si="1"/>
        <v/>
      </c>
      <c r="J77" s="31" t="str">
        <f t="shared" si="2"/>
        <v/>
      </c>
      <c r="K77" s="31" t="str">
        <f t="shared" si="3"/>
        <v/>
      </c>
      <c r="L77" s="32" t="str">
        <f t="shared" si="4"/>
        <v/>
      </c>
      <c r="M77" s="33"/>
      <c r="N77" s="34" t="str">
        <f t="shared" si="5"/>
        <v/>
      </c>
      <c r="O77" s="32" t="str">
        <f t="shared" si="6"/>
        <v/>
      </c>
      <c r="P77" s="32" t="str">
        <f>IF(W77="","",IF(W77&lt;&gt;"OK","Revisar dados",IF(B77="","",IF(A77="Ações Brasil",Metas!$B$10,IF(A77="FIIs",Metas!$B$11,IF(A77="Stocks",Metas!$B$12,IF(A77="ETFs",Metas!$B$13,IF(A77="Renda Fixa",Metas!$B$14,""))))))))</f>
        <v/>
      </c>
      <c r="Q77" s="32" t="str">
        <f t="shared" si="7"/>
        <v/>
      </c>
      <c r="R77" s="35" t="str">
        <f t="shared" si="8"/>
        <v/>
      </c>
      <c r="S77" s="26"/>
      <c r="T77" s="32" t="str">
        <f t="shared" si="9"/>
        <v/>
      </c>
      <c r="U77" s="35" t="str">
        <f t="shared" si="10"/>
        <v/>
      </c>
      <c r="V77" s="26"/>
      <c r="W77" s="26" t="str">
        <f>IF(COUNTA(A77:G77,M77,S77,V77)=0,"",IF(AND(COUNTIF(Listas!$A$4:$A$8,A77)=1,B77&lt;&gt;"",COUNTIF(Listas!$B$4:$B$5,D77)=1,ISNUMBER(E77),E77&gt;0,ISNUMBER(F77),F77&gt;=0,ISNUMBER(G77),G77&gt;=0,OR(M77="",AND(ISNUMBER(M77),M77&gt;=0)),OR(S77="",AND(ISNUMBER(S77),S77&gt;=0)),OR(D77="BRL",AND(ISNUMBER(Metas!$B$5),Metas!$B$5&gt;0))),"OK","Revisar dados"))</f>
        <v/>
      </c>
    </row>
    <row r="78" ht="15.75" customHeight="1">
      <c r="A78" s="26"/>
      <c r="B78" s="26"/>
      <c r="C78" s="26"/>
      <c r="D78" s="26"/>
      <c r="E78" s="27"/>
      <c r="F78" s="30"/>
      <c r="G78" s="30"/>
      <c r="H78" s="31" t="str">
        <f>IF(W78="","",IF(W78&lt;&gt;"OK","Revisar dados",IF(B78="","",IF(D78="BRL",1,IF(D78="USD",Metas!$B$5,"")))))</f>
        <v/>
      </c>
      <c r="I78" s="31" t="str">
        <f t="shared" si="1"/>
        <v/>
      </c>
      <c r="J78" s="31" t="str">
        <f t="shared" si="2"/>
        <v/>
      </c>
      <c r="K78" s="31" t="str">
        <f t="shared" si="3"/>
        <v/>
      </c>
      <c r="L78" s="32" t="str">
        <f t="shared" si="4"/>
        <v/>
      </c>
      <c r="M78" s="33"/>
      <c r="N78" s="34" t="str">
        <f t="shared" si="5"/>
        <v/>
      </c>
      <c r="O78" s="32" t="str">
        <f t="shared" si="6"/>
        <v/>
      </c>
      <c r="P78" s="32" t="str">
        <f>IF(W78="","",IF(W78&lt;&gt;"OK","Revisar dados",IF(B78="","",IF(A78="Ações Brasil",Metas!$B$10,IF(A78="FIIs",Metas!$B$11,IF(A78="Stocks",Metas!$B$12,IF(A78="ETFs",Metas!$B$13,IF(A78="Renda Fixa",Metas!$B$14,""))))))))</f>
        <v/>
      </c>
      <c r="Q78" s="32" t="str">
        <f t="shared" si="7"/>
        <v/>
      </c>
      <c r="R78" s="35" t="str">
        <f t="shared" si="8"/>
        <v/>
      </c>
      <c r="S78" s="26"/>
      <c r="T78" s="32" t="str">
        <f t="shared" si="9"/>
        <v/>
      </c>
      <c r="U78" s="35" t="str">
        <f t="shared" si="10"/>
        <v/>
      </c>
      <c r="V78" s="26"/>
      <c r="W78" s="26" t="str">
        <f>IF(COUNTA(A78:G78,M78,S78,V78)=0,"",IF(AND(COUNTIF(Listas!$A$4:$A$8,A78)=1,B78&lt;&gt;"",COUNTIF(Listas!$B$4:$B$5,D78)=1,ISNUMBER(E78),E78&gt;0,ISNUMBER(F78),F78&gt;=0,ISNUMBER(G78),G78&gt;=0,OR(M78="",AND(ISNUMBER(M78),M78&gt;=0)),OR(S78="",AND(ISNUMBER(S78),S78&gt;=0)),OR(D78="BRL",AND(ISNUMBER(Metas!$B$5),Metas!$B$5&gt;0))),"OK","Revisar dados"))</f>
        <v/>
      </c>
    </row>
    <row r="79" ht="15.75" customHeight="1">
      <c r="A79" s="26"/>
      <c r="B79" s="26"/>
      <c r="C79" s="26"/>
      <c r="D79" s="26"/>
      <c r="E79" s="27"/>
      <c r="F79" s="30"/>
      <c r="G79" s="30"/>
      <c r="H79" s="31" t="str">
        <f>IF(W79="","",IF(W79&lt;&gt;"OK","Revisar dados",IF(B79="","",IF(D79="BRL",1,IF(D79="USD",Metas!$B$5,"")))))</f>
        <v/>
      </c>
      <c r="I79" s="31" t="str">
        <f t="shared" si="1"/>
        <v/>
      </c>
      <c r="J79" s="31" t="str">
        <f t="shared" si="2"/>
        <v/>
      </c>
      <c r="K79" s="31" t="str">
        <f t="shared" si="3"/>
        <v/>
      </c>
      <c r="L79" s="32" t="str">
        <f t="shared" si="4"/>
        <v/>
      </c>
      <c r="M79" s="33"/>
      <c r="N79" s="34" t="str">
        <f t="shared" si="5"/>
        <v/>
      </c>
      <c r="O79" s="32" t="str">
        <f t="shared" si="6"/>
        <v/>
      </c>
      <c r="P79" s="32" t="str">
        <f>IF(W79="","",IF(W79&lt;&gt;"OK","Revisar dados",IF(B79="","",IF(A79="Ações Brasil",Metas!$B$10,IF(A79="FIIs",Metas!$B$11,IF(A79="Stocks",Metas!$B$12,IF(A79="ETFs",Metas!$B$13,IF(A79="Renda Fixa",Metas!$B$14,""))))))))</f>
        <v/>
      </c>
      <c r="Q79" s="32" t="str">
        <f t="shared" si="7"/>
        <v/>
      </c>
      <c r="R79" s="35" t="str">
        <f t="shared" si="8"/>
        <v/>
      </c>
      <c r="S79" s="26"/>
      <c r="T79" s="32" t="str">
        <f t="shared" si="9"/>
        <v/>
      </c>
      <c r="U79" s="35" t="str">
        <f t="shared" si="10"/>
        <v/>
      </c>
      <c r="V79" s="26"/>
      <c r="W79" s="26" t="str">
        <f>IF(COUNTA(A79:G79,M79,S79,V79)=0,"",IF(AND(COUNTIF(Listas!$A$4:$A$8,A79)=1,B79&lt;&gt;"",COUNTIF(Listas!$B$4:$B$5,D79)=1,ISNUMBER(E79),E79&gt;0,ISNUMBER(F79),F79&gt;=0,ISNUMBER(G79),G79&gt;=0,OR(M79="",AND(ISNUMBER(M79),M79&gt;=0)),OR(S79="",AND(ISNUMBER(S79),S79&gt;=0)),OR(D79="BRL",AND(ISNUMBER(Metas!$B$5),Metas!$B$5&gt;0))),"OK","Revisar dados"))</f>
        <v/>
      </c>
    </row>
    <row r="80" ht="15.75" customHeight="1">
      <c r="A80" s="26"/>
      <c r="B80" s="26"/>
      <c r="C80" s="26"/>
      <c r="D80" s="26"/>
      <c r="E80" s="27"/>
      <c r="F80" s="30"/>
      <c r="G80" s="30"/>
      <c r="H80" s="31" t="str">
        <f>IF(W80="","",IF(W80&lt;&gt;"OK","Revisar dados",IF(B80="","",IF(D80="BRL",1,IF(D80="USD",Metas!$B$5,"")))))</f>
        <v/>
      </c>
      <c r="I80" s="31" t="str">
        <f t="shared" si="1"/>
        <v/>
      </c>
      <c r="J80" s="31" t="str">
        <f t="shared" si="2"/>
        <v/>
      </c>
      <c r="K80" s="31" t="str">
        <f t="shared" si="3"/>
        <v/>
      </c>
      <c r="L80" s="32" t="str">
        <f t="shared" si="4"/>
        <v/>
      </c>
      <c r="M80" s="33"/>
      <c r="N80" s="34" t="str">
        <f t="shared" si="5"/>
        <v/>
      </c>
      <c r="O80" s="32" t="str">
        <f t="shared" si="6"/>
        <v/>
      </c>
      <c r="P80" s="32" t="str">
        <f>IF(W80="","",IF(W80&lt;&gt;"OK","Revisar dados",IF(B80="","",IF(A80="Ações Brasil",Metas!$B$10,IF(A80="FIIs",Metas!$B$11,IF(A80="Stocks",Metas!$B$12,IF(A80="ETFs",Metas!$B$13,IF(A80="Renda Fixa",Metas!$B$14,""))))))))</f>
        <v/>
      </c>
      <c r="Q80" s="32" t="str">
        <f t="shared" si="7"/>
        <v/>
      </c>
      <c r="R80" s="35" t="str">
        <f t="shared" si="8"/>
        <v/>
      </c>
      <c r="S80" s="26"/>
      <c r="T80" s="32" t="str">
        <f t="shared" si="9"/>
        <v/>
      </c>
      <c r="U80" s="35" t="str">
        <f t="shared" si="10"/>
        <v/>
      </c>
      <c r="V80" s="26"/>
      <c r="W80" s="26" t="str">
        <f>IF(COUNTA(A80:G80,M80,S80,V80)=0,"",IF(AND(COUNTIF(Listas!$A$4:$A$8,A80)=1,B80&lt;&gt;"",COUNTIF(Listas!$B$4:$B$5,D80)=1,ISNUMBER(E80),E80&gt;0,ISNUMBER(F80),F80&gt;=0,ISNUMBER(G80),G80&gt;=0,OR(M80="",AND(ISNUMBER(M80),M80&gt;=0)),OR(S80="",AND(ISNUMBER(S80),S80&gt;=0)),OR(D80="BRL",AND(ISNUMBER(Metas!$B$5),Metas!$B$5&gt;0))),"OK","Revisar dados"))</f>
        <v/>
      </c>
    </row>
    <row r="81" ht="15.75" customHeight="1">
      <c r="A81" s="26"/>
      <c r="B81" s="26"/>
      <c r="C81" s="26"/>
      <c r="D81" s="26"/>
      <c r="E81" s="27"/>
      <c r="F81" s="30"/>
      <c r="G81" s="30"/>
      <c r="H81" s="31" t="str">
        <f>IF(W81="","",IF(W81&lt;&gt;"OK","Revisar dados",IF(B81="","",IF(D81="BRL",1,IF(D81="USD",Metas!$B$5,"")))))</f>
        <v/>
      </c>
      <c r="I81" s="31" t="str">
        <f t="shared" si="1"/>
        <v/>
      </c>
      <c r="J81" s="31" t="str">
        <f t="shared" si="2"/>
        <v/>
      </c>
      <c r="K81" s="31" t="str">
        <f t="shared" si="3"/>
        <v/>
      </c>
      <c r="L81" s="32" t="str">
        <f t="shared" si="4"/>
        <v/>
      </c>
      <c r="M81" s="33"/>
      <c r="N81" s="34" t="str">
        <f t="shared" si="5"/>
        <v/>
      </c>
      <c r="O81" s="32" t="str">
        <f t="shared" si="6"/>
        <v/>
      </c>
      <c r="P81" s="32" t="str">
        <f>IF(W81="","",IF(W81&lt;&gt;"OK","Revisar dados",IF(B81="","",IF(A81="Ações Brasil",Metas!$B$10,IF(A81="FIIs",Metas!$B$11,IF(A81="Stocks",Metas!$B$12,IF(A81="ETFs",Metas!$B$13,IF(A81="Renda Fixa",Metas!$B$14,""))))))))</f>
        <v/>
      </c>
      <c r="Q81" s="32" t="str">
        <f t="shared" si="7"/>
        <v/>
      </c>
      <c r="R81" s="35" t="str">
        <f t="shared" si="8"/>
        <v/>
      </c>
      <c r="S81" s="26"/>
      <c r="T81" s="32" t="str">
        <f t="shared" si="9"/>
        <v/>
      </c>
      <c r="U81" s="35" t="str">
        <f t="shared" si="10"/>
        <v/>
      </c>
      <c r="V81" s="26"/>
      <c r="W81" s="26" t="str">
        <f>IF(COUNTA(A81:G81,M81,S81,V81)=0,"",IF(AND(COUNTIF(Listas!$A$4:$A$8,A81)=1,B81&lt;&gt;"",COUNTIF(Listas!$B$4:$B$5,D81)=1,ISNUMBER(E81),E81&gt;0,ISNUMBER(F81),F81&gt;=0,ISNUMBER(G81),G81&gt;=0,OR(M81="",AND(ISNUMBER(M81),M81&gt;=0)),OR(S81="",AND(ISNUMBER(S81),S81&gt;=0)),OR(D81="BRL",AND(ISNUMBER(Metas!$B$5),Metas!$B$5&gt;0))),"OK","Revisar dados"))</f>
        <v/>
      </c>
    </row>
    <row r="82" ht="15.75" customHeight="1">
      <c r="A82" s="26"/>
      <c r="B82" s="26"/>
      <c r="C82" s="26"/>
      <c r="D82" s="26"/>
      <c r="E82" s="27"/>
      <c r="F82" s="30"/>
      <c r="G82" s="30"/>
      <c r="H82" s="31" t="str">
        <f>IF(W82="","",IF(W82&lt;&gt;"OK","Revisar dados",IF(B82="","",IF(D82="BRL",1,IF(D82="USD",Metas!$B$5,"")))))</f>
        <v/>
      </c>
      <c r="I82" s="31" t="str">
        <f t="shared" si="1"/>
        <v/>
      </c>
      <c r="J82" s="31" t="str">
        <f t="shared" si="2"/>
        <v/>
      </c>
      <c r="K82" s="31" t="str">
        <f t="shared" si="3"/>
        <v/>
      </c>
      <c r="L82" s="32" t="str">
        <f t="shared" si="4"/>
        <v/>
      </c>
      <c r="M82" s="33"/>
      <c r="N82" s="34" t="str">
        <f t="shared" si="5"/>
        <v/>
      </c>
      <c r="O82" s="32" t="str">
        <f t="shared" si="6"/>
        <v/>
      </c>
      <c r="P82" s="32" t="str">
        <f>IF(W82="","",IF(W82&lt;&gt;"OK","Revisar dados",IF(B82="","",IF(A82="Ações Brasil",Metas!$B$10,IF(A82="FIIs",Metas!$B$11,IF(A82="Stocks",Metas!$B$12,IF(A82="ETFs",Metas!$B$13,IF(A82="Renda Fixa",Metas!$B$14,""))))))))</f>
        <v/>
      </c>
      <c r="Q82" s="32" t="str">
        <f t="shared" si="7"/>
        <v/>
      </c>
      <c r="R82" s="35" t="str">
        <f t="shared" si="8"/>
        <v/>
      </c>
      <c r="S82" s="26"/>
      <c r="T82" s="32" t="str">
        <f t="shared" si="9"/>
        <v/>
      </c>
      <c r="U82" s="35" t="str">
        <f t="shared" si="10"/>
        <v/>
      </c>
      <c r="V82" s="26"/>
      <c r="W82" s="26" t="str">
        <f>IF(COUNTA(A82:G82,M82,S82,V82)=0,"",IF(AND(COUNTIF(Listas!$A$4:$A$8,A82)=1,B82&lt;&gt;"",COUNTIF(Listas!$B$4:$B$5,D82)=1,ISNUMBER(E82),E82&gt;0,ISNUMBER(F82),F82&gt;=0,ISNUMBER(G82),G82&gt;=0,OR(M82="",AND(ISNUMBER(M82),M82&gt;=0)),OR(S82="",AND(ISNUMBER(S82),S82&gt;=0)),OR(D82="BRL",AND(ISNUMBER(Metas!$B$5),Metas!$B$5&gt;0))),"OK","Revisar dados"))</f>
        <v/>
      </c>
    </row>
    <row r="83" ht="15.75" customHeight="1">
      <c r="A83" s="26"/>
      <c r="B83" s="26"/>
      <c r="C83" s="26"/>
      <c r="D83" s="26"/>
      <c r="E83" s="27"/>
      <c r="F83" s="30"/>
      <c r="G83" s="30"/>
      <c r="H83" s="31" t="str">
        <f>IF(W83="","",IF(W83&lt;&gt;"OK","Revisar dados",IF(B83="","",IF(D83="BRL",1,IF(D83="USD",Metas!$B$5,"")))))</f>
        <v/>
      </c>
      <c r="I83" s="31" t="str">
        <f t="shared" si="1"/>
        <v/>
      </c>
      <c r="J83" s="31" t="str">
        <f t="shared" si="2"/>
        <v/>
      </c>
      <c r="K83" s="31" t="str">
        <f t="shared" si="3"/>
        <v/>
      </c>
      <c r="L83" s="32" t="str">
        <f t="shared" si="4"/>
        <v/>
      </c>
      <c r="M83" s="33"/>
      <c r="N83" s="34" t="str">
        <f t="shared" si="5"/>
        <v/>
      </c>
      <c r="O83" s="32" t="str">
        <f t="shared" si="6"/>
        <v/>
      </c>
      <c r="P83" s="32" t="str">
        <f>IF(W83="","",IF(W83&lt;&gt;"OK","Revisar dados",IF(B83="","",IF(A83="Ações Brasil",Metas!$B$10,IF(A83="FIIs",Metas!$B$11,IF(A83="Stocks",Metas!$B$12,IF(A83="ETFs",Metas!$B$13,IF(A83="Renda Fixa",Metas!$B$14,""))))))))</f>
        <v/>
      </c>
      <c r="Q83" s="32" t="str">
        <f t="shared" si="7"/>
        <v/>
      </c>
      <c r="R83" s="35" t="str">
        <f t="shared" si="8"/>
        <v/>
      </c>
      <c r="S83" s="26"/>
      <c r="T83" s="32" t="str">
        <f t="shared" si="9"/>
        <v/>
      </c>
      <c r="U83" s="35" t="str">
        <f t="shared" si="10"/>
        <v/>
      </c>
      <c r="V83" s="26"/>
      <c r="W83" s="26" t="str">
        <f>IF(COUNTA(A83:G83,M83,S83,V83)=0,"",IF(AND(COUNTIF(Listas!$A$4:$A$8,A83)=1,B83&lt;&gt;"",COUNTIF(Listas!$B$4:$B$5,D83)=1,ISNUMBER(E83),E83&gt;0,ISNUMBER(F83),F83&gt;=0,ISNUMBER(G83),G83&gt;=0,OR(M83="",AND(ISNUMBER(M83),M83&gt;=0)),OR(S83="",AND(ISNUMBER(S83),S83&gt;=0)),OR(D83="BRL",AND(ISNUMBER(Metas!$B$5),Metas!$B$5&gt;0))),"OK","Revisar dados"))</f>
        <v/>
      </c>
    </row>
    <row r="84" ht="15.75" customHeight="1">
      <c r="A84" s="26"/>
      <c r="B84" s="26"/>
      <c r="C84" s="26"/>
      <c r="D84" s="26"/>
      <c r="E84" s="27"/>
      <c r="F84" s="30"/>
      <c r="G84" s="30"/>
      <c r="H84" s="31" t="str">
        <f>IF(W84="","",IF(W84&lt;&gt;"OK","Revisar dados",IF(B84="","",IF(D84="BRL",1,IF(D84="USD",Metas!$B$5,"")))))</f>
        <v/>
      </c>
      <c r="I84" s="31" t="str">
        <f t="shared" si="1"/>
        <v/>
      </c>
      <c r="J84" s="31" t="str">
        <f t="shared" si="2"/>
        <v/>
      </c>
      <c r="K84" s="31" t="str">
        <f t="shared" si="3"/>
        <v/>
      </c>
      <c r="L84" s="32" t="str">
        <f t="shared" si="4"/>
        <v/>
      </c>
      <c r="M84" s="33"/>
      <c r="N84" s="34" t="str">
        <f t="shared" si="5"/>
        <v/>
      </c>
      <c r="O84" s="32" t="str">
        <f t="shared" si="6"/>
        <v/>
      </c>
      <c r="P84" s="32" t="str">
        <f>IF(W84="","",IF(W84&lt;&gt;"OK","Revisar dados",IF(B84="","",IF(A84="Ações Brasil",Metas!$B$10,IF(A84="FIIs",Metas!$B$11,IF(A84="Stocks",Metas!$B$12,IF(A84="ETFs",Metas!$B$13,IF(A84="Renda Fixa",Metas!$B$14,""))))))))</f>
        <v/>
      </c>
      <c r="Q84" s="32" t="str">
        <f t="shared" si="7"/>
        <v/>
      </c>
      <c r="R84" s="35" t="str">
        <f t="shared" si="8"/>
        <v/>
      </c>
      <c r="S84" s="26"/>
      <c r="T84" s="32" t="str">
        <f t="shared" si="9"/>
        <v/>
      </c>
      <c r="U84" s="35" t="str">
        <f t="shared" si="10"/>
        <v/>
      </c>
      <c r="V84" s="26"/>
      <c r="W84" s="26" t="str">
        <f>IF(COUNTA(A84:G84,M84,S84,V84)=0,"",IF(AND(COUNTIF(Listas!$A$4:$A$8,A84)=1,B84&lt;&gt;"",COUNTIF(Listas!$B$4:$B$5,D84)=1,ISNUMBER(E84),E84&gt;0,ISNUMBER(F84),F84&gt;=0,ISNUMBER(G84),G84&gt;=0,OR(M84="",AND(ISNUMBER(M84),M84&gt;=0)),OR(S84="",AND(ISNUMBER(S84),S84&gt;=0)),OR(D84="BRL",AND(ISNUMBER(Metas!$B$5),Metas!$B$5&gt;0))),"OK","Revisar dados"))</f>
        <v/>
      </c>
    </row>
    <row r="85" ht="15.75" customHeight="1">
      <c r="A85" s="26"/>
      <c r="B85" s="26"/>
      <c r="C85" s="26"/>
      <c r="D85" s="26"/>
      <c r="E85" s="27"/>
      <c r="F85" s="30"/>
      <c r="G85" s="30"/>
      <c r="H85" s="31" t="str">
        <f>IF(W85="","",IF(W85&lt;&gt;"OK","Revisar dados",IF(B85="","",IF(D85="BRL",1,IF(D85="USD",Metas!$B$5,"")))))</f>
        <v/>
      </c>
      <c r="I85" s="31" t="str">
        <f t="shared" si="1"/>
        <v/>
      </c>
      <c r="J85" s="31" t="str">
        <f t="shared" si="2"/>
        <v/>
      </c>
      <c r="K85" s="31" t="str">
        <f t="shared" si="3"/>
        <v/>
      </c>
      <c r="L85" s="32" t="str">
        <f t="shared" si="4"/>
        <v/>
      </c>
      <c r="M85" s="33"/>
      <c r="N85" s="34" t="str">
        <f t="shared" si="5"/>
        <v/>
      </c>
      <c r="O85" s="32" t="str">
        <f t="shared" si="6"/>
        <v/>
      </c>
      <c r="P85" s="32" t="str">
        <f>IF(W85="","",IF(W85&lt;&gt;"OK","Revisar dados",IF(B85="","",IF(A85="Ações Brasil",Metas!$B$10,IF(A85="FIIs",Metas!$B$11,IF(A85="Stocks",Metas!$B$12,IF(A85="ETFs",Metas!$B$13,IF(A85="Renda Fixa",Metas!$B$14,""))))))))</f>
        <v/>
      </c>
      <c r="Q85" s="32" t="str">
        <f t="shared" si="7"/>
        <v/>
      </c>
      <c r="R85" s="35" t="str">
        <f t="shared" si="8"/>
        <v/>
      </c>
      <c r="S85" s="26"/>
      <c r="T85" s="32" t="str">
        <f t="shared" si="9"/>
        <v/>
      </c>
      <c r="U85" s="35" t="str">
        <f t="shared" si="10"/>
        <v/>
      </c>
      <c r="V85" s="26"/>
      <c r="W85" s="26" t="str">
        <f>IF(COUNTA(A85:G85,M85,S85,V85)=0,"",IF(AND(COUNTIF(Listas!$A$4:$A$8,A85)=1,B85&lt;&gt;"",COUNTIF(Listas!$B$4:$B$5,D85)=1,ISNUMBER(E85),E85&gt;0,ISNUMBER(F85),F85&gt;=0,ISNUMBER(G85),G85&gt;=0,OR(M85="",AND(ISNUMBER(M85),M85&gt;=0)),OR(S85="",AND(ISNUMBER(S85),S85&gt;=0)),OR(D85="BRL",AND(ISNUMBER(Metas!$B$5),Metas!$B$5&gt;0))),"OK","Revisar dados"))</f>
        <v/>
      </c>
    </row>
    <row r="86" ht="15.75" customHeight="1">
      <c r="A86" s="26"/>
      <c r="B86" s="26"/>
      <c r="C86" s="26"/>
      <c r="D86" s="26"/>
      <c r="E86" s="27"/>
      <c r="F86" s="30"/>
      <c r="G86" s="30"/>
      <c r="H86" s="31" t="str">
        <f>IF(W86="","",IF(W86&lt;&gt;"OK","Revisar dados",IF(B86="","",IF(D86="BRL",1,IF(D86="USD",Metas!$B$5,"")))))</f>
        <v/>
      </c>
      <c r="I86" s="31" t="str">
        <f t="shared" si="1"/>
        <v/>
      </c>
      <c r="J86" s="31" t="str">
        <f t="shared" si="2"/>
        <v/>
      </c>
      <c r="K86" s="31" t="str">
        <f t="shared" si="3"/>
        <v/>
      </c>
      <c r="L86" s="32" t="str">
        <f t="shared" si="4"/>
        <v/>
      </c>
      <c r="M86" s="33"/>
      <c r="N86" s="34" t="str">
        <f t="shared" si="5"/>
        <v/>
      </c>
      <c r="O86" s="32" t="str">
        <f t="shared" si="6"/>
        <v/>
      </c>
      <c r="P86" s="32" t="str">
        <f>IF(W86="","",IF(W86&lt;&gt;"OK","Revisar dados",IF(B86="","",IF(A86="Ações Brasil",Metas!$B$10,IF(A86="FIIs",Metas!$B$11,IF(A86="Stocks",Metas!$B$12,IF(A86="ETFs",Metas!$B$13,IF(A86="Renda Fixa",Metas!$B$14,""))))))))</f>
        <v/>
      </c>
      <c r="Q86" s="32" t="str">
        <f t="shared" si="7"/>
        <v/>
      </c>
      <c r="R86" s="35" t="str">
        <f t="shared" si="8"/>
        <v/>
      </c>
      <c r="S86" s="26"/>
      <c r="T86" s="32" t="str">
        <f t="shared" si="9"/>
        <v/>
      </c>
      <c r="U86" s="35" t="str">
        <f t="shared" si="10"/>
        <v/>
      </c>
      <c r="V86" s="26"/>
      <c r="W86" s="26" t="str">
        <f>IF(COUNTA(A86:G86,M86,S86,V86)=0,"",IF(AND(COUNTIF(Listas!$A$4:$A$8,A86)=1,B86&lt;&gt;"",COUNTIF(Listas!$B$4:$B$5,D86)=1,ISNUMBER(E86),E86&gt;0,ISNUMBER(F86),F86&gt;=0,ISNUMBER(G86),G86&gt;=0,OR(M86="",AND(ISNUMBER(M86),M86&gt;=0)),OR(S86="",AND(ISNUMBER(S86),S86&gt;=0)),OR(D86="BRL",AND(ISNUMBER(Metas!$B$5),Metas!$B$5&gt;0))),"OK","Revisar dados"))</f>
        <v/>
      </c>
    </row>
    <row r="87" ht="15.75" customHeight="1">
      <c r="A87" s="26"/>
      <c r="B87" s="26"/>
      <c r="C87" s="26"/>
      <c r="D87" s="26"/>
      <c r="E87" s="27"/>
      <c r="F87" s="30"/>
      <c r="G87" s="30"/>
      <c r="H87" s="31" t="str">
        <f>IF(W87="","",IF(W87&lt;&gt;"OK","Revisar dados",IF(B87="","",IF(D87="BRL",1,IF(D87="USD",Metas!$B$5,"")))))</f>
        <v/>
      </c>
      <c r="I87" s="31" t="str">
        <f t="shared" si="1"/>
        <v/>
      </c>
      <c r="J87" s="31" t="str">
        <f t="shared" si="2"/>
        <v/>
      </c>
      <c r="K87" s="31" t="str">
        <f t="shared" si="3"/>
        <v/>
      </c>
      <c r="L87" s="32" t="str">
        <f t="shared" si="4"/>
        <v/>
      </c>
      <c r="M87" s="33"/>
      <c r="N87" s="34" t="str">
        <f t="shared" si="5"/>
        <v/>
      </c>
      <c r="O87" s="32" t="str">
        <f t="shared" si="6"/>
        <v/>
      </c>
      <c r="P87" s="32" t="str">
        <f>IF(W87="","",IF(W87&lt;&gt;"OK","Revisar dados",IF(B87="","",IF(A87="Ações Brasil",Metas!$B$10,IF(A87="FIIs",Metas!$B$11,IF(A87="Stocks",Metas!$B$12,IF(A87="ETFs",Metas!$B$13,IF(A87="Renda Fixa",Metas!$B$14,""))))))))</f>
        <v/>
      </c>
      <c r="Q87" s="32" t="str">
        <f t="shared" si="7"/>
        <v/>
      </c>
      <c r="R87" s="35" t="str">
        <f t="shared" si="8"/>
        <v/>
      </c>
      <c r="S87" s="26"/>
      <c r="T87" s="32" t="str">
        <f t="shared" si="9"/>
        <v/>
      </c>
      <c r="U87" s="35" t="str">
        <f t="shared" si="10"/>
        <v/>
      </c>
      <c r="V87" s="26"/>
      <c r="W87" s="26" t="str">
        <f>IF(COUNTA(A87:G87,M87,S87,V87)=0,"",IF(AND(COUNTIF(Listas!$A$4:$A$8,A87)=1,B87&lt;&gt;"",COUNTIF(Listas!$B$4:$B$5,D87)=1,ISNUMBER(E87),E87&gt;0,ISNUMBER(F87),F87&gt;=0,ISNUMBER(G87),G87&gt;=0,OR(M87="",AND(ISNUMBER(M87),M87&gt;=0)),OR(S87="",AND(ISNUMBER(S87),S87&gt;=0)),OR(D87="BRL",AND(ISNUMBER(Metas!$B$5),Metas!$B$5&gt;0))),"OK","Revisar dados"))</f>
        <v/>
      </c>
    </row>
    <row r="88" ht="15.75" customHeight="1">
      <c r="A88" s="26"/>
      <c r="B88" s="26"/>
      <c r="C88" s="26"/>
      <c r="D88" s="26"/>
      <c r="E88" s="27"/>
      <c r="F88" s="30"/>
      <c r="G88" s="30"/>
      <c r="H88" s="31" t="str">
        <f>IF(W88="","",IF(W88&lt;&gt;"OK","Revisar dados",IF(B88="","",IF(D88="BRL",1,IF(D88="USD",Metas!$B$5,"")))))</f>
        <v/>
      </c>
      <c r="I88" s="31" t="str">
        <f t="shared" si="1"/>
        <v/>
      </c>
      <c r="J88" s="31" t="str">
        <f t="shared" si="2"/>
        <v/>
      </c>
      <c r="K88" s="31" t="str">
        <f t="shared" si="3"/>
        <v/>
      </c>
      <c r="L88" s="32" t="str">
        <f t="shared" si="4"/>
        <v/>
      </c>
      <c r="M88" s="33"/>
      <c r="N88" s="34" t="str">
        <f t="shared" si="5"/>
        <v/>
      </c>
      <c r="O88" s="32" t="str">
        <f t="shared" si="6"/>
        <v/>
      </c>
      <c r="P88" s="32" t="str">
        <f>IF(W88="","",IF(W88&lt;&gt;"OK","Revisar dados",IF(B88="","",IF(A88="Ações Brasil",Metas!$B$10,IF(A88="FIIs",Metas!$B$11,IF(A88="Stocks",Metas!$B$12,IF(A88="ETFs",Metas!$B$13,IF(A88="Renda Fixa",Metas!$B$14,""))))))))</f>
        <v/>
      </c>
      <c r="Q88" s="32" t="str">
        <f t="shared" si="7"/>
        <v/>
      </c>
      <c r="R88" s="35" t="str">
        <f t="shared" si="8"/>
        <v/>
      </c>
      <c r="S88" s="26"/>
      <c r="T88" s="32" t="str">
        <f t="shared" si="9"/>
        <v/>
      </c>
      <c r="U88" s="35" t="str">
        <f t="shared" si="10"/>
        <v/>
      </c>
      <c r="V88" s="26"/>
      <c r="W88" s="26" t="str">
        <f>IF(COUNTA(A88:G88,M88,S88,V88)=0,"",IF(AND(COUNTIF(Listas!$A$4:$A$8,A88)=1,B88&lt;&gt;"",COUNTIF(Listas!$B$4:$B$5,D88)=1,ISNUMBER(E88),E88&gt;0,ISNUMBER(F88),F88&gt;=0,ISNUMBER(G88),G88&gt;=0,OR(M88="",AND(ISNUMBER(M88),M88&gt;=0)),OR(S88="",AND(ISNUMBER(S88),S88&gt;=0)),OR(D88="BRL",AND(ISNUMBER(Metas!$B$5),Metas!$B$5&gt;0))),"OK","Revisar dados"))</f>
        <v/>
      </c>
    </row>
    <row r="89" ht="15.75" customHeight="1">
      <c r="A89" s="26"/>
      <c r="B89" s="26"/>
      <c r="C89" s="26"/>
      <c r="D89" s="26"/>
      <c r="E89" s="27"/>
      <c r="F89" s="30"/>
      <c r="G89" s="30"/>
      <c r="H89" s="31" t="str">
        <f>IF(W89="","",IF(W89&lt;&gt;"OK","Revisar dados",IF(B89="","",IF(D89="BRL",1,IF(D89="USD",Metas!$B$5,"")))))</f>
        <v/>
      </c>
      <c r="I89" s="31" t="str">
        <f t="shared" si="1"/>
        <v/>
      </c>
      <c r="J89" s="31" t="str">
        <f t="shared" si="2"/>
        <v/>
      </c>
      <c r="K89" s="31" t="str">
        <f t="shared" si="3"/>
        <v/>
      </c>
      <c r="L89" s="32" t="str">
        <f t="shared" si="4"/>
        <v/>
      </c>
      <c r="M89" s="33"/>
      <c r="N89" s="34" t="str">
        <f t="shared" si="5"/>
        <v/>
      </c>
      <c r="O89" s="32" t="str">
        <f t="shared" si="6"/>
        <v/>
      </c>
      <c r="P89" s="32" t="str">
        <f>IF(W89="","",IF(W89&lt;&gt;"OK","Revisar dados",IF(B89="","",IF(A89="Ações Brasil",Metas!$B$10,IF(A89="FIIs",Metas!$B$11,IF(A89="Stocks",Metas!$B$12,IF(A89="ETFs",Metas!$B$13,IF(A89="Renda Fixa",Metas!$B$14,""))))))))</f>
        <v/>
      </c>
      <c r="Q89" s="32" t="str">
        <f t="shared" si="7"/>
        <v/>
      </c>
      <c r="R89" s="35" t="str">
        <f t="shared" si="8"/>
        <v/>
      </c>
      <c r="S89" s="26"/>
      <c r="T89" s="32" t="str">
        <f t="shared" si="9"/>
        <v/>
      </c>
      <c r="U89" s="35" t="str">
        <f t="shared" si="10"/>
        <v/>
      </c>
      <c r="V89" s="26"/>
      <c r="W89" s="26" t="str">
        <f>IF(COUNTA(A89:G89,M89,S89,V89)=0,"",IF(AND(COUNTIF(Listas!$A$4:$A$8,A89)=1,B89&lt;&gt;"",COUNTIF(Listas!$B$4:$B$5,D89)=1,ISNUMBER(E89),E89&gt;0,ISNUMBER(F89),F89&gt;=0,ISNUMBER(G89),G89&gt;=0,OR(M89="",AND(ISNUMBER(M89),M89&gt;=0)),OR(S89="",AND(ISNUMBER(S89),S89&gt;=0)),OR(D89="BRL",AND(ISNUMBER(Metas!$B$5),Metas!$B$5&gt;0))),"OK","Revisar dados"))</f>
        <v/>
      </c>
    </row>
    <row r="90" ht="15.75" customHeight="1">
      <c r="A90" s="26"/>
      <c r="B90" s="26"/>
      <c r="C90" s="26"/>
      <c r="D90" s="26"/>
      <c r="E90" s="27"/>
      <c r="F90" s="30"/>
      <c r="G90" s="30"/>
      <c r="H90" s="31" t="str">
        <f>IF(W90="","",IF(W90&lt;&gt;"OK","Revisar dados",IF(B90="","",IF(D90="BRL",1,IF(D90="USD",Metas!$B$5,"")))))</f>
        <v/>
      </c>
      <c r="I90" s="31" t="str">
        <f t="shared" si="1"/>
        <v/>
      </c>
      <c r="J90" s="31" t="str">
        <f t="shared" si="2"/>
        <v/>
      </c>
      <c r="K90" s="31" t="str">
        <f t="shared" si="3"/>
        <v/>
      </c>
      <c r="L90" s="32" t="str">
        <f t="shared" si="4"/>
        <v/>
      </c>
      <c r="M90" s="33"/>
      <c r="N90" s="34" t="str">
        <f t="shared" si="5"/>
        <v/>
      </c>
      <c r="O90" s="32" t="str">
        <f t="shared" si="6"/>
        <v/>
      </c>
      <c r="P90" s="32" t="str">
        <f>IF(W90="","",IF(W90&lt;&gt;"OK","Revisar dados",IF(B90="","",IF(A90="Ações Brasil",Metas!$B$10,IF(A90="FIIs",Metas!$B$11,IF(A90="Stocks",Metas!$B$12,IF(A90="ETFs",Metas!$B$13,IF(A90="Renda Fixa",Metas!$B$14,""))))))))</f>
        <v/>
      </c>
      <c r="Q90" s="32" t="str">
        <f t="shared" si="7"/>
        <v/>
      </c>
      <c r="R90" s="35" t="str">
        <f t="shared" si="8"/>
        <v/>
      </c>
      <c r="S90" s="26"/>
      <c r="T90" s="32" t="str">
        <f t="shared" si="9"/>
        <v/>
      </c>
      <c r="U90" s="35" t="str">
        <f t="shared" si="10"/>
        <v/>
      </c>
      <c r="V90" s="26"/>
      <c r="W90" s="26" t="str">
        <f>IF(COUNTA(A90:G90,M90,S90,V90)=0,"",IF(AND(COUNTIF(Listas!$A$4:$A$8,A90)=1,B90&lt;&gt;"",COUNTIF(Listas!$B$4:$B$5,D90)=1,ISNUMBER(E90),E90&gt;0,ISNUMBER(F90),F90&gt;=0,ISNUMBER(G90),G90&gt;=0,OR(M90="",AND(ISNUMBER(M90),M90&gt;=0)),OR(S90="",AND(ISNUMBER(S90),S90&gt;=0)),OR(D90="BRL",AND(ISNUMBER(Metas!$B$5),Metas!$B$5&gt;0))),"OK","Revisar dados"))</f>
        <v/>
      </c>
    </row>
    <row r="91" ht="15.75" customHeight="1">
      <c r="A91" s="26"/>
      <c r="B91" s="26"/>
      <c r="C91" s="26"/>
      <c r="D91" s="26"/>
      <c r="E91" s="27"/>
      <c r="F91" s="30"/>
      <c r="G91" s="30"/>
      <c r="H91" s="31" t="str">
        <f>IF(W91="","",IF(W91&lt;&gt;"OK","Revisar dados",IF(B91="","",IF(D91="BRL",1,IF(D91="USD",Metas!$B$5,"")))))</f>
        <v/>
      </c>
      <c r="I91" s="31" t="str">
        <f t="shared" si="1"/>
        <v/>
      </c>
      <c r="J91" s="31" t="str">
        <f t="shared" si="2"/>
        <v/>
      </c>
      <c r="K91" s="31" t="str">
        <f t="shared" si="3"/>
        <v/>
      </c>
      <c r="L91" s="32" t="str">
        <f t="shared" si="4"/>
        <v/>
      </c>
      <c r="M91" s="33"/>
      <c r="N91" s="34" t="str">
        <f t="shared" si="5"/>
        <v/>
      </c>
      <c r="O91" s="32" t="str">
        <f t="shared" si="6"/>
        <v/>
      </c>
      <c r="P91" s="32" t="str">
        <f>IF(W91="","",IF(W91&lt;&gt;"OK","Revisar dados",IF(B91="","",IF(A91="Ações Brasil",Metas!$B$10,IF(A91="FIIs",Metas!$B$11,IF(A91="Stocks",Metas!$B$12,IF(A91="ETFs",Metas!$B$13,IF(A91="Renda Fixa",Metas!$B$14,""))))))))</f>
        <v/>
      </c>
      <c r="Q91" s="32" t="str">
        <f t="shared" si="7"/>
        <v/>
      </c>
      <c r="R91" s="35" t="str">
        <f t="shared" si="8"/>
        <v/>
      </c>
      <c r="S91" s="26"/>
      <c r="T91" s="32" t="str">
        <f t="shared" si="9"/>
        <v/>
      </c>
      <c r="U91" s="35" t="str">
        <f t="shared" si="10"/>
        <v/>
      </c>
      <c r="V91" s="26"/>
      <c r="W91" s="26" t="str">
        <f>IF(COUNTA(A91:G91,M91,S91,V91)=0,"",IF(AND(COUNTIF(Listas!$A$4:$A$8,A91)=1,B91&lt;&gt;"",COUNTIF(Listas!$B$4:$B$5,D91)=1,ISNUMBER(E91),E91&gt;0,ISNUMBER(F91),F91&gt;=0,ISNUMBER(G91),G91&gt;=0,OR(M91="",AND(ISNUMBER(M91),M91&gt;=0)),OR(S91="",AND(ISNUMBER(S91),S91&gt;=0)),OR(D91="BRL",AND(ISNUMBER(Metas!$B$5),Metas!$B$5&gt;0))),"OK","Revisar dados"))</f>
        <v/>
      </c>
    </row>
    <row r="92" ht="15.75" customHeight="1">
      <c r="A92" s="26"/>
      <c r="B92" s="26"/>
      <c r="C92" s="26"/>
      <c r="D92" s="26"/>
      <c r="E92" s="27"/>
      <c r="F92" s="30"/>
      <c r="G92" s="30"/>
      <c r="H92" s="31" t="str">
        <f>IF(W92="","",IF(W92&lt;&gt;"OK","Revisar dados",IF(B92="","",IF(D92="BRL",1,IF(D92="USD",Metas!$B$5,"")))))</f>
        <v/>
      </c>
      <c r="I92" s="31" t="str">
        <f t="shared" si="1"/>
        <v/>
      </c>
      <c r="J92" s="31" t="str">
        <f t="shared" si="2"/>
        <v/>
      </c>
      <c r="K92" s="31" t="str">
        <f t="shared" si="3"/>
        <v/>
      </c>
      <c r="L92" s="32" t="str">
        <f t="shared" si="4"/>
        <v/>
      </c>
      <c r="M92" s="33"/>
      <c r="N92" s="34" t="str">
        <f t="shared" si="5"/>
        <v/>
      </c>
      <c r="O92" s="32" t="str">
        <f t="shared" si="6"/>
        <v/>
      </c>
      <c r="P92" s="32" t="str">
        <f>IF(W92="","",IF(W92&lt;&gt;"OK","Revisar dados",IF(B92="","",IF(A92="Ações Brasil",Metas!$B$10,IF(A92="FIIs",Metas!$B$11,IF(A92="Stocks",Metas!$B$12,IF(A92="ETFs",Metas!$B$13,IF(A92="Renda Fixa",Metas!$B$14,""))))))))</f>
        <v/>
      </c>
      <c r="Q92" s="32" t="str">
        <f t="shared" si="7"/>
        <v/>
      </c>
      <c r="R92" s="35" t="str">
        <f t="shared" si="8"/>
        <v/>
      </c>
      <c r="S92" s="26"/>
      <c r="T92" s="32" t="str">
        <f t="shared" si="9"/>
        <v/>
      </c>
      <c r="U92" s="35" t="str">
        <f t="shared" si="10"/>
        <v/>
      </c>
      <c r="V92" s="26"/>
      <c r="W92" s="26" t="str">
        <f>IF(COUNTA(A92:G92,M92,S92,V92)=0,"",IF(AND(COUNTIF(Listas!$A$4:$A$8,A92)=1,B92&lt;&gt;"",COUNTIF(Listas!$B$4:$B$5,D92)=1,ISNUMBER(E92),E92&gt;0,ISNUMBER(F92),F92&gt;=0,ISNUMBER(G92),G92&gt;=0,OR(M92="",AND(ISNUMBER(M92),M92&gt;=0)),OR(S92="",AND(ISNUMBER(S92),S92&gt;=0)),OR(D92="BRL",AND(ISNUMBER(Metas!$B$5),Metas!$B$5&gt;0))),"OK","Revisar dados"))</f>
        <v/>
      </c>
    </row>
    <row r="93" ht="15.75" customHeight="1">
      <c r="A93" s="26"/>
      <c r="B93" s="26"/>
      <c r="C93" s="26"/>
      <c r="D93" s="26"/>
      <c r="E93" s="27"/>
      <c r="F93" s="30"/>
      <c r="G93" s="30"/>
      <c r="H93" s="31" t="str">
        <f>IF(W93="","",IF(W93&lt;&gt;"OK","Revisar dados",IF(B93="","",IF(D93="BRL",1,IF(D93="USD",Metas!$B$5,"")))))</f>
        <v/>
      </c>
      <c r="I93" s="31" t="str">
        <f t="shared" si="1"/>
        <v/>
      </c>
      <c r="J93" s="31" t="str">
        <f t="shared" si="2"/>
        <v/>
      </c>
      <c r="K93" s="31" t="str">
        <f t="shared" si="3"/>
        <v/>
      </c>
      <c r="L93" s="32" t="str">
        <f t="shared" si="4"/>
        <v/>
      </c>
      <c r="M93" s="33"/>
      <c r="N93" s="34" t="str">
        <f t="shared" si="5"/>
        <v/>
      </c>
      <c r="O93" s="32" t="str">
        <f t="shared" si="6"/>
        <v/>
      </c>
      <c r="P93" s="32" t="str">
        <f>IF(W93="","",IF(W93&lt;&gt;"OK","Revisar dados",IF(B93="","",IF(A93="Ações Brasil",Metas!$B$10,IF(A93="FIIs",Metas!$B$11,IF(A93="Stocks",Metas!$B$12,IF(A93="ETFs",Metas!$B$13,IF(A93="Renda Fixa",Metas!$B$14,""))))))))</f>
        <v/>
      </c>
      <c r="Q93" s="32" t="str">
        <f t="shared" si="7"/>
        <v/>
      </c>
      <c r="R93" s="35" t="str">
        <f t="shared" si="8"/>
        <v/>
      </c>
      <c r="S93" s="26"/>
      <c r="T93" s="32" t="str">
        <f t="shared" si="9"/>
        <v/>
      </c>
      <c r="U93" s="35" t="str">
        <f t="shared" si="10"/>
        <v/>
      </c>
      <c r="V93" s="26"/>
      <c r="W93" s="26" t="str">
        <f>IF(COUNTA(A93:G93,M93,S93,V93)=0,"",IF(AND(COUNTIF(Listas!$A$4:$A$8,A93)=1,B93&lt;&gt;"",COUNTIF(Listas!$B$4:$B$5,D93)=1,ISNUMBER(E93),E93&gt;0,ISNUMBER(F93),F93&gt;=0,ISNUMBER(G93),G93&gt;=0,OR(M93="",AND(ISNUMBER(M93),M93&gt;=0)),OR(S93="",AND(ISNUMBER(S93),S93&gt;=0)),OR(D93="BRL",AND(ISNUMBER(Metas!$B$5),Metas!$B$5&gt;0))),"OK","Revisar dados"))</f>
        <v/>
      </c>
    </row>
    <row r="94" ht="15.75" customHeight="1">
      <c r="A94" s="26"/>
      <c r="B94" s="26"/>
      <c r="C94" s="26"/>
      <c r="D94" s="26"/>
      <c r="E94" s="27"/>
      <c r="F94" s="30"/>
      <c r="G94" s="30"/>
      <c r="H94" s="31" t="str">
        <f>IF(W94="","",IF(W94&lt;&gt;"OK","Revisar dados",IF(B94="","",IF(D94="BRL",1,IF(D94="USD",Metas!$B$5,"")))))</f>
        <v/>
      </c>
      <c r="I94" s="31" t="str">
        <f t="shared" si="1"/>
        <v/>
      </c>
      <c r="J94" s="31" t="str">
        <f t="shared" si="2"/>
        <v/>
      </c>
      <c r="K94" s="31" t="str">
        <f t="shared" si="3"/>
        <v/>
      </c>
      <c r="L94" s="32" t="str">
        <f t="shared" si="4"/>
        <v/>
      </c>
      <c r="M94" s="33"/>
      <c r="N94" s="34" t="str">
        <f t="shared" si="5"/>
        <v/>
      </c>
      <c r="O94" s="32" t="str">
        <f t="shared" si="6"/>
        <v/>
      </c>
      <c r="P94" s="32" t="str">
        <f>IF(W94="","",IF(W94&lt;&gt;"OK","Revisar dados",IF(B94="","",IF(A94="Ações Brasil",Metas!$B$10,IF(A94="FIIs",Metas!$B$11,IF(A94="Stocks",Metas!$B$12,IF(A94="ETFs",Metas!$B$13,IF(A94="Renda Fixa",Metas!$B$14,""))))))))</f>
        <v/>
      </c>
      <c r="Q94" s="32" t="str">
        <f t="shared" si="7"/>
        <v/>
      </c>
      <c r="R94" s="35" t="str">
        <f t="shared" si="8"/>
        <v/>
      </c>
      <c r="S94" s="26"/>
      <c r="T94" s="32" t="str">
        <f t="shared" si="9"/>
        <v/>
      </c>
      <c r="U94" s="35" t="str">
        <f t="shared" si="10"/>
        <v/>
      </c>
      <c r="V94" s="26"/>
      <c r="W94" s="26" t="str">
        <f>IF(COUNTA(A94:G94,M94,S94,V94)=0,"",IF(AND(COUNTIF(Listas!$A$4:$A$8,A94)=1,B94&lt;&gt;"",COUNTIF(Listas!$B$4:$B$5,D94)=1,ISNUMBER(E94),E94&gt;0,ISNUMBER(F94),F94&gt;=0,ISNUMBER(G94),G94&gt;=0,OR(M94="",AND(ISNUMBER(M94),M94&gt;=0)),OR(S94="",AND(ISNUMBER(S94),S94&gt;=0)),OR(D94="BRL",AND(ISNUMBER(Metas!$B$5),Metas!$B$5&gt;0))),"OK","Revisar dados"))</f>
        <v/>
      </c>
    </row>
    <row r="95" ht="15.75" customHeight="1">
      <c r="A95" s="26"/>
      <c r="B95" s="26"/>
      <c r="C95" s="26"/>
      <c r="D95" s="26"/>
      <c r="E95" s="27"/>
      <c r="F95" s="30"/>
      <c r="G95" s="30"/>
      <c r="H95" s="31" t="str">
        <f>IF(W95="","",IF(W95&lt;&gt;"OK","Revisar dados",IF(B95="","",IF(D95="BRL",1,IF(D95="USD",Metas!$B$5,"")))))</f>
        <v/>
      </c>
      <c r="I95" s="31" t="str">
        <f t="shared" si="1"/>
        <v/>
      </c>
      <c r="J95" s="31" t="str">
        <f t="shared" si="2"/>
        <v/>
      </c>
      <c r="K95" s="31" t="str">
        <f t="shared" si="3"/>
        <v/>
      </c>
      <c r="L95" s="32" t="str">
        <f t="shared" si="4"/>
        <v/>
      </c>
      <c r="M95" s="33"/>
      <c r="N95" s="34" t="str">
        <f t="shared" si="5"/>
        <v/>
      </c>
      <c r="O95" s="32" t="str">
        <f t="shared" si="6"/>
        <v/>
      </c>
      <c r="P95" s="32" t="str">
        <f>IF(W95="","",IF(W95&lt;&gt;"OK","Revisar dados",IF(B95="","",IF(A95="Ações Brasil",Metas!$B$10,IF(A95="FIIs",Metas!$B$11,IF(A95="Stocks",Metas!$B$12,IF(A95="ETFs",Metas!$B$13,IF(A95="Renda Fixa",Metas!$B$14,""))))))))</f>
        <v/>
      </c>
      <c r="Q95" s="32" t="str">
        <f t="shared" si="7"/>
        <v/>
      </c>
      <c r="R95" s="35" t="str">
        <f t="shared" si="8"/>
        <v/>
      </c>
      <c r="S95" s="26"/>
      <c r="T95" s="32" t="str">
        <f t="shared" si="9"/>
        <v/>
      </c>
      <c r="U95" s="35" t="str">
        <f t="shared" si="10"/>
        <v/>
      </c>
      <c r="V95" s="26"/>
      <c r="W95" s="26" t="str">
        <f>IF(COUNTA(A95:G95,M95,S95,V95)=0,"",IF(AND(COUNTIF(Listas!$A$4:$A$8,A95)=1,B95&lt;&gt;"",COUNTIF(Listas!$B$4:$B$5,D95)=1,ISNUMBER(E95),E95&gt;0,ISNUMBER(F95),F95&gt;=0,ISNUMBER(G95),G95&gt;=0,OR(M95="",AND(ISNUMBER(M95),M95&gt;=0)),OR(S95="",AND(ISNUMBER(S95),S95&gt;=0)),OR(D95="BRL",AND(ISNUMBER(Metas!$B$5),Metas!$B$5&gt;0))),"OK","Revisar dados"))</f>
        <v/>
      </c>
    </row>
    <row r="96" ht="15.75" customHeight="1">
      <c r="A96" s="26"/>
      <c r="B96" s="26"/>
      <c r="C96" s="26"/>
      <c r="D96" s="26"/>
      <c r="E96" s="27"/>
      <c r="F96" s="30"/>
      <c r="G96" s="30"/>
      <c r="H96" s="31" t="str">
        <f>IF(W96="","",IF(W96&lt;&gt;"OK","Revisar dados",IF(B96="","",IF(D96="BRL",1,IF(D96="USD",Metas!$B$5,"")))))</f>
        <v/>
      </c>
      <c r="I96" s="31" t="str">
        <f t="shared" si="1"/>
        <v/>
      </c>
      <c r="J96" s="31" t="str">
        <f t="shared" si="2"/>
        <v/>
      </c>
      <c r="K96" s="31" t="str">
        <f t="shared" si="3"/>
        <v/>
      </c>
      <c r="L96" s="32" t="str">
        <f t="shared" si="4"/>
        <v/>
      </c>
      <c r="M96" s="33"/>
      <c r="N96" s="34" t="str">
        <f t="shared" si="5"/>
        <v/>
      </c>
      <c r="O96" s="32" t="str">
        <f t="shared" si="6"/>
        <v/>
      </c>
      <c r="P96" s="32" t="str">
        <f>IF(W96="","",IF(W96&lt;&gt;"OK","Revisar dados",IF(B96="","",IF(A96="Ações Brasil",Metas!$B$10,IF(A96="FIIs",Metas!$B$11,IF(A96="Stocks",Metas!$B$12,IF(A96="ETFs",Metas!$B$13,IF(A96="Renda Fixa",Metas!$B$14,""))))))))</f>
        <v/>
      </c>
      <c r="Q96" s="32" t="str">
        <f t="shared" si="7"/>
        <v/>
      </c>
      <c r="R96" s="35" t="str">
        <f t="shared" si="8"/>
        <v/>
      </c>
      <c r="S96" s="26"/>
      <c r="T96" s="32" t="str">
        <f t="shared" si="9"/>
        <v/>
      </c>
      <c r="U96" s="35" t="str">
        <f t="shared" si="10"/>
        <v/>
      </c>
      <c r="V96" s="26"/>
      <c r="W96" s="26" t="str">
        <f>IF(COUNTA(A96:G96,M96,S96,V96)=0,"",IF(AND(COUNTIF(Listas!$A$4:$A$8,A96)=1,B96&lt;&gt;"",COUNTIF(Listas!$B$4:$B$5,D96)=1,ISNUMBER(E96),E96&gt;0,ISNUMBER(F96),F96&gt;=0,ISNUMBER(G96),G96&gt;=0,OR(M96="",AND(ISNUMBER(M96),M96&gt;=0)),OR(S96="",AND(ISNUMBER(S96),S96&gt;=0)),OR(D96="BRL",AND(ISNUMBER(Metas!$B$5),Metas!$B$5&gt;0))),"OK","Revisar dados"))</f>
        <v/>
      </c>
    </row>
    <row r="97" ht="15.75" customHeight="1">
      <c r="A97" s="26"/>
      <c r="B97" s="26"/>
      <c r="C97" s="26"/>
      <c r="D97" s="26"/>
      <c r="E97" s="27"/>
      <c r="F97" s="30"/>
      <c r="G97" s="30"/>
      <c r="H97" s="31" t="str">
        <f>IF(W97="","",IF(W97&lt;&gt;"OK","Revisar dados",IF(B97="","",IF(D97="BRL",1,IF(D97="USD",Metas!$B$5,"")))))</f>
        <v/>
      </c>
      <c r="I97" s="31" t="str">
        <f t="shared" si="1"/>
        <v/>
      </c>
      <c r="J97" s="31" t="str">
        <f t="shared" si="2"/>
        <v/>
      </c>
      <c r="K97" s="31" t="str">
        <f t="shared" si="3"/>
        <v/>
      </c>
      <c r="L97" s="32" t="str">
        <f t="shared" si="4"/>
        <v/>
      </c>
      <c r="M97" s="33"/>
      <c r="N97" s="34" t="str">
        <f t="shared" si="5"/>
        <v/>
      </c>
      <c r="O97" s="32" t="str">
        <f t="shared" si="6"/>
        <v/>
      </c>
      <c r="P97" s="32" t="str">
        <f>IF(W97="","",IF(W97&lt;&gt;"OK","Revisar dados",IF(B97="","",IF(A97="Ações Brasil",Metas!$B$10,IF(A97="FIIs",Metas!$B$11,IF(A97="Stocks",Metas!$B$12,IF(A97="ETFs",Metas!$B$13,IF(A97="Renda Fixa",Metas!$B$14,""))))))))</f>
        <v/>
      </c>
      <c r="Q97" s="32" t="str">
        <f t="shared" si="7"/>
        <v/>
      </c>
      <c r="R97" s="35" t="str">
        <f t="shared" si="8"/>
        <v/>
      </c>
      <c r="S97" s="26"/>
      <c r="T97" s="32" t="str">
        <f t="shared" si="9"/>
        <v/>
      </c>
      <c r="U97" s="35" t="str">
        <f t="shared" si="10"/>
        <v/>
      </c>
      <c r="V97" s="26"/>
      <c r="W97" s="26" t="str">
        <f>IF(COUNTA(A97:G97,M97,S97,V97)=0,"",IF(AND(COUNTIF(Listas!$A$4:$A$8,A97)=1,B97&lt;&gt;"",COUNTIF(Listas!$B$4:$B$5,D97)=1,ISNUMBER(E97),E97&gt;0,ISNUMBER(F97),F97&gt;=0,ISNUMBER(G97),G97&gt;=0,OR(M97="",AND(ISNUMBER(M97),M97&gt;=0)),OR(S97="",AND(ISNUMBER(S97),S97&gt;=0)),OR(D97="BRL",AND(ISNUMBER(Metas!$B$5),Metas!$B$5&gt;0))),"OK","Revisar dados"))</f>
        <v/>
      </c>
    </row>
    <row r="98" ht="15.75" customHeight="1">
      <c r="A98" s="26"/>
      <c r="B98" s="26"/>
      <c r="C98" s="26"/>
      <c r="D98" s="26"/>
      <c r="E98" s="27"/>
      <c r="F98" s="30"/>
      <c r="G98" s="30"/>
      <c r="H98" s="31" t="str">
        <f>IF(W98="","",IF(W98&lt;&gt;"OK","Revisar dados",IF(B98="","",IF(D98="BRL",1,IF(D98="USD",Metas!$B$5,"")))))</f>
        <v/>
      </c>
      <c r="I98" s="31" t="str">
        <f t="shared" si="1"/>
        <v/>
      </c>
      <c r="J98" s="31" t="str">
        <f t="shared" si="2"/>
        <v/>
      </c>
      <c r="K98" s="31" t="str">
        <f t="shared" si="3"/>
        <v/>
      </c>
      <c r="L98" s="32" t="str">
        <f t="shared" si="4"/>
        <v/>
      </c>
      <c r="M98" s="33"/>
      <c r="N98" s="34" t="str">
        <f t="shared" si="5"/>
        <v/>
      </c>
      <c r="O98" s="32" t="str">
        <f t="shared" si="6"/>
        <v/>
      </c>
      <c r="P98" s="32" t="str">
        <f>IF(W98="","",IF(W98&lt;&gt;"OK","Revisar dados",IF(B98="","",IF(A98="Ações Brasil",Metas!$B$10,IF(A98="FIIs",Metas!$B$11,IF(A98="Stocks",Metas!$B$12,IF(A98="ETFs",Metas!$B$13,IF(A98="Renda Fixa",Metas!$B$14,""))))))))</f>
        <v/>
      </c>
      <c r="Q98" s="32" t="str">
        <f t="shared" si="7"/>
        <v/>
      </c>
      <c r="R98" s="35" t="str">
        <f t="shared" si="8"/>
        <v/>
      </c>
      <c r="S98" s="26"/>
      <c r="T98" s="32" t="str">
        <f t="shared" si="9"/>
        <v/>
      </c>
      <c r="U98" s="35" t="str">
        <f t="shared" si="10"/>
        <v/>
      </c>
      <c r="V98" s="26"/>
      <c r="W98" s="26" t="str">
        <f>IF(COUNTA(A98:G98,M98,S98,V98)=0,"",IF(AND(COUNTIF(Listas!$A$4:$A$8,A98)=1,B98&lt;&gt;"",COUNTIF(Listas!$B$4:$B$5,D98)=1,ISNUMBER(E98),E98&gt;0,ISNUMBER(F98),F98&gt;=0,ISNUMBER(G98),G98&gt;=0,OR(M98="",AND(ISNUMBER(M98),M98&gt;=0)),OR(S98="",AND(ISNUMBER(S98),S98&gt;=0)),OR(D98="BRL",AND(ISNUMBER(Metas!$B$5),Metas!$B$5&gt;0))),"OK","Revisar dados"))</f>
        <v/>
      </c>
    </row>
    <row r="99" ht="15.75" customHeight="1">
      <c r="A99" s="26"/>
      <c r="B99" s="26"/>
      <c r="C99" s="26"/>
      <c r="D99" s="26"/>
      <c r="E99" s="27"/>
      <c r="F99" s="30"/>
      <c r="G99" s="30"/>
      <c r="H99" s="31" t="str">
        <f>IF(W99="","",IF(W99&lt;&gt;"OK","Revisar dados",IF(B99="","",IF(D99="BRL",1,IF(D99="USD",Metas!$B$5,"")))))</f>
        <v/>
      </c>
      <c r="I99" s="31" t="str">
        <f t="shared" si="1"/>
        <v/>
      </c>
      <c r="J99" s="31" t="str">
        <f t="shared" si="2"/>
        <v/>
      </c>
      <c r="K99" s="31" t="str">
        <f t="shared" si="3"/>
        <v/>
      </c>
      <c r="L99" s="32" t="str">
        <f t="shared" si="4"/>
        <v/>
      </c>
      <c r="M99" s="33"/>
      <c r="N99" s="34" t="str">
        <f t="shared" si="5"/>
        <v/>
      </c>
      <c r="O99" s="32" t="str">
        <f t="shared" si="6"/>
        <v/>
      </c>
      <c r="P99" s="32" t="str">
        <f>IF(W99="","",IF(W99&lt;&gt;"OK","Revisar dados",IF(B99="","",IF(A99="Ações Brasil",Metas!$B$10,IF(A99="FIIs",Metas!$B$11,IF(A99="Stocks",Metas!$B$12,IF(A99="ETFs",Metas!$B$13,IF(A99="Renda Fixa",Metas!$B$14,""))))))))</f>
        <v/>
      </c>
      <c r="Q99" s="32" t="str">
        <f t="shared" si="7"/>
        <v/>
      </c>
      <c r="R99" s="35" t="str">
        <f t="shared" si="8"/>
        <v/>
      </c>
      <c r="S99" s="26"/>
      <c r="T99" s="32" t="str">
        <f t="shared" si="9"/>
        <v/>
      </c>
      <c r="U99" s="35" t="str">
        <f t="shared" si="10"/>
        <v/>
      </c>
      <c r="V99" s="26"/>
      <c r="W99" s="26" t="str">
        <f>IF(COUNTA(A99:G99,M99,S99,V99)=0,"",IF(AND(COUNTIF(Listas!$A$4:$A$8,A99)=1,B99&lt;&gt;"",COUNTIF(Listas!$B$4:$B$5,D99)=1,ISNUMBER(E99),E99&gt;0,ISNUMBER(F99),F99&gt;=0,ISNUMBER(G99),G99&gt;=0,OR(M99="",AND(ISNUMBER(M99),M99&gt;=0)),OR(S99="",AND(ISNUMBER(S99),S99&gt;=0)),OR(D99="BRL",AND(ISNUMBER(Metas!$B$5),Metas!$B$5&gt;0))),"OK","Revisar dados"))</f>
        <v/>
      </c>
    </row>
    <row r="100" ht="15.75" customHeight="1">
      <c r="A100" s="26"/>
      <c r="B100" s="26"/>
      <c r="C100" s="26"/>
      <c r="D100" s="26"/>
      <c r="E100" s="27"/>
      <c r="F100" s="30"/>
      <c r="G100" s="30"/>
      <c r="H100" s="31" t="str">
        <f>IF(W100="","",IF(W100&lt;&gt;"OK","Revisar dados",IF(B100="","",IF(D100="BRL",1,IF(D100="USD",Metas!$B$5,"")))))</f>
        <v/>
      </c>
      <c r="I100" s="31" t="str">
        <f t="shared" si="1"/>
        <v/>
      </c>
      <c r="J100" s="31" t="str">
        <f t="shared" si="2"/>
        <v/>
      </c>
      <c r="K100" s="31" t="str">
        <f t="shared" si="3"/>
        <v/>
      </c>
      <c r="L100" s="32" t="str">
        <f t="shared" si="4"/>
        <v/>
      </c>
      <c r="M100" s="33"/>
      <c r="N100" s="34" t="str">
        <f t="shared" si="5"/>
        <v/>
      </c>
      <c r="O100" s="32" t="str">
        <f t="shared" si="6"/>
        <v/>
      </c>
      <c r="P100" s="32" t="str">
        <f>IF(W100="","",IF(W100&lt;&gt;"OK","Revisar dados",IF(B100="","",IF(A100="Ações Brasil",Metas!$B$10,IF(A100="FIIs",Metas!$B$11,IF(A100="Stocks",Metas!$B$12,IF(A100="ETFs",Metas!$B$13,IF(A100="Renda Fixa",Metas!$B$14,""))))))))</f>
        <v/>
      </c>
      <c r="Q100" s="32" t="str">
        <f t="shared" si="7"/>
        <v/>
      </c>
      <c r="R100" s="35" t="str">
        <f t="shared" si="8"/>
        <v/>
      </c>
      <c r="S100" s="26"/>
      <c r="T100" s="32" t="str">
        <f t="shared" si="9"/>
        <v/>
      </c>
      <c r="U100" s="35" t="str">
        <f t="shared" si="10"/>
        <v/>
      </c>
      <c r="V100" s="26"/>
      <c r="W100" s="26" t="str">
        <f>IF(COUNTA(A100:G100,M100,S100,V100)=0,"",IF(AND(COUNTIF(Listas!$A$4:$A$8,A100)=1,B100&lt;&gt;"",COUNTIF(Listas!$B$4:$B$5,D100)=1,ISNUMBER(E100),E100&gt;0,ISNUMBER(F100),F100&gt;=0,ISNUMBER(G100),G100&gt;=0,OR(M100="",AND(ISNUMBER(M100),M100&gt;=0)),OR(S100="",AND(ISNUMBER(S100),S100&gt;=0)),OR(D100="BRL",AND(ISNUMBER(Metas!$B$5),Metas!$B$5&gt;0))),"OK","Revisar dados"))</f>
        <v/>
      </c>
    </row>
    <row r="101" ht="15.75" customHeight="1">
      <c r="A101" s="26"/>
      <c r="B101" s="26"/>
      <c r="C101" s="26"/>
      <c r="D101" s="26"/>
      <c r="E101" s="27"/>
      <c r="F101" s="30"/>
      <c r="G101" s="30"/>
      <c r="H101" s="31" t="str">
        <f>IF(W101="","",IF(W101&lt;&gt;"OK","Revisar dados",IF(B101="","",IF(D101="BRL",1,IF(D101="USD",Metas!$B$5,"")))))</f>
        <v/>
      </c>
      <c r="I101" s="31" t="str">
        <f t="shared" si="1"/>
        <v/>
      </c>
      <c r="J101" s="31" t="str">
        <f t="shared" si="2"/>
        <v/>
      </c>
      <c r="K101" s="31" t="str">
        <f t="shared" si="3"/>
        <v/>
      </c>
      <c r="L101" s="32" t="str">
        <f t="shared" si="4"/>
        <v/>
      </c>
      <c r="M101" s="33"/>
      <c r="N101" s="34" t="str">
        <f t="shared" si="5"/>
        <v/>
      </c>
      <c r="O101" s="32" t="str">
        <f t="shared" si="6"/>
        <v/>
      </c>
      <c r="P101" s="32" t="str">
        <f>IF(W101="","",IF(W101&lt;&gt;"OK","Revisar dados",IF(B101="","",IF(A101="Ações Brasil",Metas!$B$10,IF(A101="FIIs",Metas!$B$11,IF(A101="Stocks",Metas!$B$12,IF(A101="ETFs",Metas!$B$13,IF(A101="Renda Fixa",Metas!$B$14,""))))))))</f>
        <v/>
      </c>
      <c r="Q101" s="32" t="str">
        <f t="shared" si="7"/>
        <v/>
      </c>
      <c r="R101" s="35" t="str">
        <f t="shared" si="8"/>
        <v/>
      </c>
      <c r="S101" s="26"/>
      <c r="T101" s="32" t="str">
        <f t="shared" si="9"/>
        <v/>
      </c>
      <c r="U101" s="35" t="str">
        <f t="shared" si="10"/>
        <v/>
      </c>
      <c r="V101" s="26"/>
      <c r="W101" s="26" t="str">
        <f>IF(COUNTA(A101:G101,M101,S101,V101)=0,"",IF(AND(COUNTIF(Listas!$A$4:$A$8,A101)=1,B101&lt;&gt;"",COUNTIF(Listas!$B$4:$B$5,D101)=1,ISNUMBER(E101),E101&gt;0,ISNUMBER(F101),F101&gt;=0,ISNUMBER(G101),G101&gt;=0,OR(M101="",AND(ISNUMBER(M101),M101&gt;=0)),OR(S101="",AND(ISNUMBER(S101),S101&gt;=0)),OR(D101="BRL",AND(ISNUMBER(Metas!$B$5),Metas!$B$5&gt;0))),"OK","Revisar dados"))</f>
        <v/>
      </c>
    </row>
    <row r="102" ht="15.75" customHeight="1">
      <c r="A102" s="26"/>
      <c r="B102" s="26"/>
      <c r="C102" s="26"/>
      <c r="D102" s="26"/>
      <c r="E102" s="27"/>
      <c r="F102" s="30"/>
      <c r="G102" s="30"/>
      <c r="H102" s="31" t="str">
        <f>IF(W102="","",IF(W102&lt;&gt;"OK","Revisar dados",IF(B102="","",IF(D102="BRL",1,IF(D102="USD",Metas!$B$5,"")))))</f>
        <v/>
      </c>
      <c r="I102" s="31" t="str">
        <f t="shared" si="1"/>
        <v/>
      </c>
      <c r="J102" s="31" t="str">
        <f t="shared" si="2"/>
        <v/>
      </c>
      <c r="K102" s="31" t="str">
        <f t="shared" si="3"/>
        <v/>
      </c>
      <c r="L102" s="32" t="str">
        <f t="shared" si="4"/>
        <v/>
      </c>
      <c r="M102" s="33"/>
      <c r="N102" s="34" t="str">
        <f t="shared" si="5"/>
        <v/>
      </c>
      <c r="O102" s="32" t="str">
        <f t="shared" si="6"/>
        <v/>
      </c>
      <c r="P102" s="32" t="str">
        <f>IF(W102="","",IF(W102&lt;&gt;"OK","Revisar dados",IF(B102="","",IF(A102="Ações Brasil",Metas!$B$10,IF(A102="FIIs",Metas!$B$11,IF(A102="Stocks",Metas!$B$12,IF(A102="ETFs",Metas!$B$13,IF(A102="Renda Fixa",Metas!$B$14,""))))))))</f>
        <v/>
      </c>
      <c r="Q102" s="32" t="str">
        <f t="shared" si="7"/>
        <v/>
      </c>
      <c r="R102" s="35" t="str">
        <f t="shared" si="8"/>
        <v/>
      </c>
      <c r="S102" s="26"/>
      <c r="T102" s="32" t="str">
        <f t="shared" si="9"/>
        <v/>
      </c>
      <c r="U102" s="35" t="str">
        <f t="shared" si="10"/>
        <v/>
      </c>
      <c r="V102" s="26"/>
      <c r="W102" s="26" t="str">
        <f>IF(COUNTA(A102:G102,M102,S102,V102)=0,"",IF(AND(COUNTIF(Listas!$A$4:$A$8,A102)=1,B102&lt;&gt;"",COUNTIF(Listas!$B$4:$B$5,D102)=1,ISNUMBER(E102),E102&gt;0,ISNUMBER(F102),F102&gt;=0,ISNUMBER(G102),G102&gt;=0,OR(M102="",AND(ISNUMBER(M102),M102&gt;=0)),OR(S102="",AND(ISNUMBER(S102),S102&gt;=0)),OR(D102="BRL",AND(ISNUMBER(Metas!$B$5),Metas!$B$5&gt;0))),"OK","Revisar dados"))</f>
        <v/>
      </c>
    </row>
    <row r="103" ht="15.75" customHeight="1">
      <c r="A103" s="26"/>
      <c r="B103" s="26"/>
      <c r="C103" s="26"/>
      <c r="D103" s="26"/>
      <c r="E103" s="27"/>
      <c r="F103" s="30"/>
      <c r="G103" s="30"/>
      <c r="H103" s="31" t="str">
        <f>IF(W103="","",IF(W103&lt;&gt;"OK","Revisar dados",IF(B103="","",IF(D103="BRL",1,IF(D103="USD",Metas!$B$5,"")))))</f>
        <v/>
      </c>
      <c r="I103" s="31" t="str">
        <f t="shared" si="1"/>
        <v/>
      </c>
      <c r="J103" s="31" t="str">
        <f t="shared" si="2"/>
        <v/>
      </c>
      <c r="K103" s="31" t="str">
        <f t="shared" si="3"/>
        <v/>
      </c>
      <c r="L103" s="32" t="str">
        <f t="shared" si="4"/>
        <v/>
      </c>
      <c r="M103" s="33"/>
      <c r="N103" s="34" t="str">
        <f t="shared" si="5"/>
        <v/>
      </c>
      <c r="O103" s="32" t="str">
        <f t="shared" si="6"/>
        <v/>
      </c>
      <c r="P103" s="32" t="str">
        <f>IF(W103="","",IF(W103&lt;&gt;"OK","Revisar dados",IF(B103="","",IF(A103="Ações Brasil",Metas!$B$10,IF(A103="FIIs",Metas!$B$11,IF(A103="Stocks",Metas!$B$12,IF(A103="ETFs",Metas!$B$13,IF(A103="Renda Fixa",Metas!$B$14,""))))))))</f>
        <v/>
      </c>
      <c r="Q103" s="32" t="str">
        <f t="shared" si="7"/>
        <v/>
      </c>
      <c r="R103" s="35" t="str">
        <f t="shared" si="8"/>
        <v/>
      </c>
      <c r="S103" s="26"/>
      <c r="T103" s="32" t="str">
        <f t="shared" si="9"/>
        <v/>
      </c>
      <c r="U103" s="35" t="str">
        <f t="shared" si="10"/>
        <v/>
      </c>
      <c r="V103" s="26"/>
      <c r="W103" s="26" t="str">
        <f>IF(COUNTA(A103:G103,M103,S103,V103)=0,"",IF(AND(COUNTIF(Listas!$A$4:$A$8,A103)=1,B103&lt;&gt;"",COUNTIF(Listas!$B$4:$B$5,D103)=1,ISNUMBER(E103),E103&gt;0,ISNUMBER(F103),F103&gt;=0,ISNUMBER(G103),G103&gt;=0,OR(M103="",AND(ISNUMBER(M103),M103&gt;=0)),OR(S103="",AND(ISNUMBER(S103),S103&gt;=0)),OR(D103="BRL",AND(ISNUMBER(Metas!$B$5),Metas!$B$5&gt;0))),"OK","Revisar dados"))</f>
        <v/>
      </c>
    </row>
    <row r="104" ht="15.75" customHeight="1">
      <c r="A104" s="29"/>
      <c r="B104" s="29"/>
      <c r="C104" s="29"/>
      <c r="D104" s="29"/>
      <c r="E104" s="57"/>
      <c r="F104" s="28"/>
      <c r="G104" s="28"/>
      <c r="H104" s="31" t="str">
        <f>IF(W104="","",IF(W104&lt;&gt;"OK","Revisar dados",IF(B104="","",IF(D104="BRL",1,IF(D104="USD",Metas!$B$5,"")))))</f>
        <v/>
      </c>
      <c r="I104" s="31" t="str">
        <f t="shared" si="1"/>
        <v/>
      </c>
      <c r="J104" s="31" t="str">
        <f t="shared" si="2"/>
        <v/>
      </c>
      <c r="K104" s="31" t="str">
        <f t="shared" si="3"/>
        <v/>
      </c>
      <c r="L104" s="32" t="str">
        <f t="shared" si="4"/>
        <v/>
      </c>
      <c r="M104" s="58"/>
      <c r="N104" s="34" t="str">
        <f t="shared" si="5"/>
        <v/>
      </c>
      <c r="O104" s="32" t="str">
        <f t="shared" si="6"/>
        <v/>
      </c>
      <c r="P104" s="32" t="str">
        <f>IF(W104="","",IF(W104&lt;&gt;"OK","Revisar dados",IF(B104="","",IF(A104="Ações Brasil",Metas!$B$10,IF(A104="FIIs",Metas!$B$11,IF(A104="Stocks",Metas!$B$12,IF(A104="ETFs",Metas!$B$13,IF(A104="Renda Fixa",Metas!$B$14,""))))))))</f>
        <v/>
      </c>
      <c r="Q104" s="32" t="str">
        <f t="shared" si="7"/>
        <v/>
      </c>
      <c r="R104" s="35" t="str">
        <f t="shared" si="8"/>
        <v/>
      </c>
      <c r="S104" s="29"/>
      <c r="T104" s="32" t="str">
        <f t="shared" si="9"/>
        <v/>
      </c>
      <c r="U104" s="35" t="str">
        <f t="shared" si="10"/>
        <v/>
      </c>
      <c r="V104" s="26"/>
      <c r="W104" s="26" t="str">
        <f>IF(COUNTA(A104:G104,M104,S104,V104)=0,"",IF(AND(COUNTIF(Listas!$A$4:$A$8,A104)=1,B104&lt;&gt;"",COUNTIF(Listas!$B$4:$B$5,D104)=1,ISNUMBER(E104),E104&gt;0,ISNUMBER(F104),F104&gt;=0,ISNUMBER(G104),G104&gt;=0,OR(M104="",AND(ISNUMBER(M104),M104&gt;=0)),OR(S104="",AND(ISNUMBER(S104),S104&gt;=0)),OR(D104="BRL",AND(ISNUMBER(Metas!$B$5),Metas!$B$5&gt;0))),"OK","Revisar dados"))</f>
        <v/>
      </c>
    </row>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V1"/>
    <mergeCell ref="A2:V2"/>
  </mergeCells>
  <conditionalFormatting sqref="R5:R104">
    <cfRule type="containsText" dxfId="7" priority="1" operator="containsText" text="ABAIXO">
      <formula>NOT(ISERROR(SEARCH(("ABAIXO"),(R5))))</formula>
    </cfRule>
  </conditionalFormatting>
  <conditionalFormatting sqref="R5:R104">
    <cfRule type="containsText" dxfId="6" priority="2" operator="containsText" text="ACIMA">
      <formula>NOT(ISERROR(SEARCH(("ACIMA"),(R5))))</formula>
    </cfRule>
  </conditionalFormatting>
  <conditionalFormatting sqref="R5:R104">
    <cfRule type="containsText" dxfId="5" priority="3" operator="containsText" text="DENTRO">
      <formula>NOT(ISERROR(SEARCH(("DENTRO"),(R5))))</formula>
    </cfRule>
  </conditionalFormatting>
  <conditionalFormatting sqref="U5:U104">
    <cfRule type="containsText" dxfId="5" priority="4" operator="containsText" text="COMPRAR">
      <formula>NOT(ISERROR(SEARCH(("COMPRAR"),(U5))))</formula>
    </cfRule>
  </conditionalFormatting>
  <conditionalFormatting sqref="U5:U104">
    <cfRule type="containsText" dxfId="6" priority="5" operator="containsText" text="AGUARDAR">
      <formula>NOT(ISERROR(SEARCH(("AGUARDAR"),(U5))))</formula>
    </cfRule>
  </conditionalFormatting>
  <dataValidations>
    <dataValidation type="list" allowBlank="1" sqref="A5:A104">
      <formula1>"Ações Brasil,FIIs,Stocks,ETFs,Renda Fixa"</formula1>
    </dataValidation>
    <dataValidation type="list" allowBlank="1" sqref="D5:D104">
      <formula1>"BRL,USD"</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4.0" topLeftCell="A5" activePane="bottomLeft" state="frozen"/>
      <selection activeCell="B6" sqref="B6" pane="bottomLeft"/>
    </sheetView>
  </sheetViews>
  <sheetFormatPr customHeight="1" defaultColWidth="12.63" defaultRowHeight="15.0"/>
  <cols>
    <col customWidth="1" min="1" max="2" width="13.0"/>
    <col customWidth="1" min="3" max="3" width="18.0"/>
    <col customWidth="1" min="4" max="4" width="13.0"/>
    <col customWidth="1" min="5" max="5" width="12.0"/>
    <col customWidth="1" min="6" max="6" width="14.0"/>
    <col customWidth="1" min="7" max="7" width="9.0"/>
    <col customWidth="1" min="8" max="9" width="11.0"/>
    <col customWidth="1" min="10" max="10" width="16.0"/>
    <col customWidth="1" min="11" max="11" width="17.0"/>
    <col customWidth="1" min="12" max="12" width="30.0"/>
    <col customWidth="1" min="13" max="13" width="20.13"/>
    <col customWidth="1" min="14" max="26" width="8.63"/>
  </cols>
  <sheetData>
    <row r="1" ht="33.75" customHeight="1">
      <c r="A1" s="1" t="s">
        <v>19</v>
      </c>
    </row>
    <row r="2">
      <c r="A2" s="17" t="s">
        <v>21</v>
      </c>
    </row>
    <row r="4" ht="31.5" customHeight="1">
      <c r="A4" s="23" t="s">
        <v>23</v>
      </c>
      <c r="B4" s="23" t="s">
        <v>24</v>
      </c>
      <c r="C4" s="23" t="s">
        <v>7</v>
      </c>
      <c r="D4" s="23" t="s">
        <v>27</v>
      </c>
      <c r="E4" s="23" t="s">
        <v>28</v>
      </c>
      <c r="F4" s="23" t="s">
        <v>30</v>
      </c>
      <c r="G4" s="23" t="s">
        <v>26</v>
      </c>
      <c r="H4" s="23" t="s">
        <v>32</v>
      </c>
      <c r="I4" s="23" t="s">
        <v>34</v>
      </c>
      <c r="J4" s="23" t="s">
        <v>37</v>
      </c>
      <c r="K4" s="23" t="s">
        <v>39</v>
      </c>
      <c r="L4" s="23" t="s">
        <v>41</v>
      </c>
      <c r="M4" s="24" t="s">
        <v>43</v>
      </c>
    </row>
    <row r="5">
      <c r="A5" s="25">
        <v>46032.0</v>
      </c>
      <c r="B5" s="26" t="s">
        <v>51</v>
      </c>
      <c r="C5" s="26" t="s">
        <v>12</v>
      </c>
      <c r="D5" s="26" t="s">
        <v>52</v>
      </c>
      <c r="E5" s="27">
        <v>100.0</v>
      </c>
      <c r="F5" s="28">
        <v>23.8</v>
      </c>
      <c r="G5" s="30" t="s">
        <v>54</v>
      </c>
      <c r="H5" s="30">
        <v>1.0</v>
      </c>
      <c r="I5" s="30">
        <v>4.9</v>
      </c>
      <c r="J5" s="31">
        <f t="shared" ref="J5:J204" si="1">IF(M5="","",IF(M5&lt;&gt;"OK","Revisar dados",IF(B5="","",IF(D5="PROVENTO",F5*H5,E5*F5*H5))))</f>
        <v>2380</v>
      </c>
      <c r="K5" s="31">
        <f t="shared" ref="K5:K204" si="2">IF(M5="","",IF(M5&lt;&gt;"OK","Revisar dados",IF(B5="","",IF(D5="COMPRA",-(J5+I5),IF(D5="VENDA",J5-I5,IF(D5="PROVENTO",J5-I5,0))))))</f>
        <v>-2384.9</v>
      </c>
      <c r="L5" s="26"/>
      <c r="M5" s="26" t="str">
        <f>IF(COUNTA(A5:I5,L5)=0,"",IF(AND(ISNUMBER(A5),A5&gt;0,B5&lt;&gt;"",COUNTIF(Listas!$A$4:$A$8,C5)=1,COUNTIF(Listas!$C$4:$C$6,D5)=1,ISNUMBER(E5),IF(D5="PROVENTO",E5&gt;=0,E5&gt;0),ISNUMBER(F5),F5&gt;=0,COUNTIF(Listas!$B$4:$B$5,G5)=1,ISNUMBER(H5),H5&gt;0,IF(G5="BRL",H5=1,TRUE),OR(I5="",AND(ISNUMBER(I5),I5&gt;=0))),"OK","Revisar dados"))</f>
        <v>OK</v>
      </c>
    </row>
    <row r="6">
      <c r="A6" s="25">
        <v>46071.0</v>
      </c>
      <c r="B6" s="26" t="s">
        <v>55</v>
      </c>
      <c r="C6" s="26" t="s">
        <v>13</v>
      </c>
      <c r="D6" s="26" t="s">
        <v>52</v>
      </c>
      <c r="E6" s="27">
        <v>80.0</v>
      </c>
      <c r="F6" s="30">
        <v>96.0</v>
      </c>
      <c r="G6" s="30" t="s">
        <v>54</v>
      </c>
      <c r="H6" s="30">
        <v>1.0</v>
      </c>
      <c r="I6" s="30">
        <v>3.5</v>
      </c>
      <c r="J6" s="31">
        <f t="shared" si="1"/>
        <v>7680</v>
      </c>
      <c r="K6" s="31">
        <f t="shared" si="2"/>
        <v>-7683.5</v>
      </c>
      <c r="L6" s="26"/>
      <c r="M6" s="26" t="str">
        <f>IF(COUNTA(A6:I6,L6)=0,"",IF(AND(ISNUMBER(A6),A6&gt;0,B6&lt;&gt;"",COUNTIF(Listas!$A$4:$A$8,C6)=1,COUNTIF(Listas!$C$4:$C$6,D6)=1,ISNUMBER(E6),IF(D6="PROVENTO",E6&gt;=0,E6&gt;0),ISNUMBER(F6),F6&gt;=0,COUNTIF(Listas!$B$4:$B$5,G6)=1,ISNUMBER(H6),H6&gt;0,IF(G6="BRL",H6=1,TRUE),OR(I6="",AND(ISNUMBER(I6),I6&gt;=0))),"OK","Revisar dados"))</f>
        <v>OK</v>
      </c>
    </row>
    <row r="7">
      <c r="A7" s="25">
        <v>46086.0</v>
      </c>
      <c r="B7" s="26" t="s">
        <v>68</v>
      </c>
      <c r="C7" s="26" t="s">
        <v>14</v>
      </c>
      <c r="D7" s="26" t="s">
        <v>52</v>
      </c>
      <c r="E7" s="27">
        <v>12.0</v>
      </c>
      <c r="F7" s="30">
        <v>145.0</v>
      </c>
      <c r="G7" s="30" t="s">
        <v>62</v>
      </c>
      <c r="H7" s="30">
        <v>5.05</v>
      </c>
      <c r="I7" s="30">
        <v>8.5</v>
      </c>
      <c r="J7" s="31">
        <f t="shared" si="1"/>
        <v>8787</v>
      </c>
      <c r="K7" s="31">
        <f t="shared" si="2"/>
        <v>-8795.5</v>
      </c>
      <c r="L7" s="26"/>
      <c r="M7" s="26" t="str">
        <f>IF(COUNTA(A7:I7,L7)=0,"",IF(AND(ISNUMBER(A7),A7&gt;0,B7&lt;&gt;"",COUNTIF(Listas!$A$4:$A$8,C7)=1,COUNTIF(Listas!$C$4:$C$6,D7)=1,ISNUMBER(E7),IF(D7="PROVENTO",E7&gt;=0,E7&gt;0),ISNUMBER(F7),F7&gt;=0,COUNTIF(Listas!$B$4:$B$5,G7)=1,ISNUMBER(H7),H7&gt;0,IF(G7="BRL",H7=1,TRUE),OR(I7="",AND(ISNUMBER(I7),I7&gt;=0))),"OK","Revisar dados"))</f>
        <v>OK</v>
      </c>
    </row>
    <row r="8">
      <c r="A8" s="25">
        <v>46124.0</v>
      </c>
      <c r="B8" s="26" t="s">
        <v>51</v>
      </c>
      <c r="C8" s="26" t="s">
        <v>12</v>
      </c>
      <c r="D8" s="26" t="s">
        <v>65</v>
      </c>
      <c r="E8" s="27">
        <v>0.0</v>
      </c>
      <c r="F8" s="30">
        <v>95.0</v>
      </c>
      <c r="G8" s="30" t="s">
        <v>54</v>
      </c>
      <c r="H8" s="30">
        <v>1.0</v>
      </c>
      <c r="I8" s="30">
        <v>0.0</v>
      </c>
      <c r="J8" s="31">
        <f t="shared" si="1"/>
        <v>95</v>
      </c>
      <c r="K8" s="31">
        <f t="shared" si="2"/>
        <v>95</v>
      </c>
      <c r="L8" s="26"/>
      <c r="M8" s="26" t="str">
        <f>IF(COUNTA(A8:I8,L8)=0,"",IF(AND(ISNUMBER(A8),A8&gt;0,B8&lt;&gt;"",COUNTIF(Listas!$A$4:$A$8,C8)=1,COUNTIF(Listas!$C$4:$C$6,D8)=1,ISNUMBER(E8),IF(D8="PROVENTO",E8&gt;=0,E8&gt;0),ISNUMBER(F8),F8&gt;=0,COUNTIF(Listas!$B$4:$B$5,G8)=1,ISNUMBER(H8),H8&gt;0,IF(G8="BRL",H8=1,TRUE),OR(I8="",AND(ISNUMBER(I8),I8&gt;=0))),"OK","Revisar dados"))</f>
        <v>OK</v>
      </c>
    </row>
    <row r="9">
      <c r="A9" s="25">
        <v>46162.0</v>
      </c>
      <c r="B9" s="26" t="s">
        <v>78</v>
      </c>
      <c r="C9" s="26" t="s">
        <v>16</v>
      </c>
      <c r="D9" s="26" t="s">
        <v>52</v>
      </c>
      <c r="E9" s="27">
        <v>18.0</v>
      </c>
      <c r="F9" s="30">
        <v>82.0</v>
      </c>
      <c r="G9" s="30" t="s">
        <v>62</v>
      </c>
      <c r="H9" s="30">
        <v>5.18</v>
      </c>
      <c r="I9" s="30">
        <v>7.9</v>
      </c>
      <c r="J9" s="31">
        <f t="shared" si="1"/>
        <v>7645.68</v>
      </c>
      <c r="K9" s="31">
        <f t="shared" si="2"/>
        <v>-7653.58</v>
      </c>
      <c r="L9" s="26"/>
      <c r="M9" s="26" t="str">
        <f>IF(COUNTA(A9:I9,L9)=0,"",IF(AND(ISNUMBER(A9),A9&gt;0,B9&lt;&gt;"",COUNTIF(Listas!$A$4:$A$8,C9)=1,COUNTIF(Listas!$C$4:$C$6,D9)=1,ISNUMBER(E9),IF(D9="PROVENTO",E9&gt;=0,E9&gt;0),ISNUMBER(F9),F9&gt;=0,COUNTIF(Listas!$B$4:$B$5,G9)=1,ISNUMBER(H9),H9&gt;0,IF(G9="BRL",H9=1,TRUE),OR(I9="",AND(ISNUMBER(I9),I9&gt;=0))),"OK","Revisar dados"))</f>
        <v>OK</v>
      </c>
    </row>
    <row r="10">
      <c r="A10" s="25">
        <v>46188.0</v>
      </c>
      <c r="B10" s="26" t="s">
        <v>55</v>
      </c>
      <c r="C10" s="26" t="s">
        <v>13</v>
      </c>
      <c r="D10" s="26" t="s">
        <v>65</v>
      </c>
      <c r="E10" s="27">
        <v>0.0</v>
      </c>
      <c r="F10" s="30">
        <v>210.0</v>
      </c>
      <c r="G10" s="30" t="s">
        <v>54</v>
      </c>
      <c r="H10" s="30">
        <v>1.0</v>
      </c>
      <c r="I10" s="30">
        <v>0.0</v>
      </c>
      <c r="J10" s="31">
        <f t="shared" si="1"/>
        <v>210</v>
      </c>
      <c r="K10" s="31">
        <f t="shared" si="2"/>
        <v>210</v>
      </c>
      <c r="L10" s="26"/>
      <c r="M10" s="26" t="str">
        <f>IF(COUNTA(A10:I10,L10)=0,"",IF(AND(ISNUMBER(A10),A10&gt;0,B10&lt;&gt;"",COUNTIF(Listas!$A$4:$A$8,C10)=1,COUNTIF(Listas!$C$4:$C$6,D10)=1,ISNUMBER(E10),IF(D10="PROVENTO",E10&gt;=0,E10&gt;0),ISNUMBER(F10),F10&gt;=0,COUNTIF(Listas!$B$4:$B$5,G10)=1,ISNUMBER(H10),H10&gt;0,IF(G10="BRL",H10=1,TRUE),OR(I10="",AND(ISNUMBER(I10),I10&gt;=0))),"OK","Revisar dados"))</f>
        <v>OK</v>
      </c>
    </row>
    <row r="11">
      <c r="A11" s="25">
        <v>46225.0</v>
      </c>
      <c r="B11" s="26" t="s">
        <v>70</v>
      </c>
      <c r="C11" s="26" t="s">
        <v>12</v>
      </c>
      <c r="D11" s="26" t="s">
        <v>52</v>
      </c>
      <c r="E11" s="27">
        <v>200.0</v>
      </c>
      <c r="F11" s="30">
        <v>18.2</v>
      </c>
      <c r="G11" s="30" t="s">
        <v>54</v>
      </c>
      <c r="H11" s="30">
        <v>1.0</v>
      </c>
      <c r="I11" s="30">
        <v>4.9</v>
      </c>
      <c r="J11" s="31">
        <f t="shared" si="1"/>
        <v>3640</v>
      </c>
      <c r="K11" s="31">
        <f t="shared" si="2"/>
        <v>-3644.9</v>
      </c>
      <c r="L11" s="26"/>
      <c r="M11" s="26" t="str">
        <f>IF(COUNTA(A11:I11,L11)=0,"",IF(AND(ISNUMBER(A11),A11&gt;0,B11&lt;&gt;"",COUNTIF(Listas!$A$4:$A$8,C11)=1,COUNTIF(Listas!$C$4:$C$6,D11)=1,ISNUMBER(E11),IF(D11="PROVENTO",E11&gt;=0,E11&gt;0),ISNUMBER(F11),F11&gt;=0,COUNTIF(Listas!$B$4:$B$5,G11)=1,ISNUMBER(H11),H11&gt;0,IF(G11="BRL",H11=1,TRUE),OR(I11="",AND(ISNUMBER(I11),I11&gt;=0))),"OK","Revisar dados"))</f>
        <v>OK</v>
      </c>
    </row>
    <row r="12">
      <c r="A12" s="25">
        <v>46244.0</v>
      </c>
      <c r="B12" s="26" t="s">
        <v>68</v>
      </c>
      <c r="C12" s="26" t="s">
        <v>14</v>
      </c>
      <c r="D12" s="26" t="s">
        <v>65</v>
      </c>
      <c r="E12" s="27">
        <v>0.0</v>
      </c>
      <c r="F12" s="30">
        <v>18.0</v>
      </c>
      <c r="G12" s="30" t="s">
        <v>62</v>
      </c>
      <c r="H12" s="30">
        <v>5.42</v>
      </c>
      <c r="I12" s="30">
        <v>0.0</v>
      </c>
      <c r="J12" s="31">
        <f t="shared" si="1"/>
        <v>97.56</v>
      </c>
      <c r="K12" s="31">
        <f t="shared" si="2"/>
        <v>97.56</v>
      </c>
      <c r="L12" s="26"/>
      <c r="M12" s="26" t="str">
        <f>IF(COUNTA(A12:I12,L12)=0,"",IF(AND(ISNUMBER(A12),A12&gt;0,B12&lt;&gt;"",COUNTIF(Listas!$A$4:$A$8,C12)=1,COUNTIF(Listas!$C$4:$C$6,D12)=1,ISNUMBER(E12),IF(D12="PROVENTO",E12&gt;=0,E12&gt;0),ISNUMBER(F12),F12&gt;=0,COUNTIF(Listas!$B$4:$B$5,G12)=1,ISNUMBER(H12),H12&gt;0,IF(G12="BRL",H12=1,TRUE),OR(I12="",AND(ISNUMBER(I12),I12&gt;=0))),"OK","Revisar dados"))</f>
        <v>OK</v>
      </c>
    </row>
    <row r="13">
      <c r="A13" s="25"/>
      <c r="B13" s="26"/>
      <c r="C13" s="26"/>
      <c r="D13" s="26"/>
      <c r="E13" s="27"/>
      <c r="F13" s="30"/>
      <c r="G13" s="30"/>
      <c r="H13" s="30"/>
      <c r="I13" s="30"/>
      <c r="J13" s="31" t="str">
        <f t="shared" si="1"/>
        <v/>
      </c>
      <c r="K13" s="31" t="str">
        <f t="shared" si="2"/>
        <v/>
      </c>
      <c r="L13" s="26"/>
      <c r="M13" s="26" t="str">
        <f>IF(COUNTA(A13:I13,L13)=0,"",IF(AND(ISNUMBER(A13),A13&gt;0,B13&lt;&gt;"",COUNTIF(Listas!$A$4:$A$8,C13)=1,COUNTIF(Listas!$C$4:$C$6,D13)=1,ISNUMBER(E13),IF(D13="PROVENTO",E13&gt;=0,E13&gt;0),ISNUMBER(F13),F13&gt;=0,COUNTIF(Listas!$B$4:$B$5,G13)=1,ISNUMBER(H13),H13&gt;0,IF(G13="BRL",H13=1,TRUE),OR(I13="",AND(ISNUMBER(I13),I13&gt;=0))),"OK","Revisar dados"))</f>
        <v/>
      </c>
    </row>
    <row r="14">
      <c r="A14" s="25"/>
      <c r="B14" s="26"/>
      <c r="C14" s="26"/>
      <c r="D14" s="26"/>
      <c r="E14" s="27"/>
      <c r="F14" s="30"/>
      <c r="G14" s="30"/>
      <c r="H14" s="30"/>
      <c r="I14" s="30"/>
      <c r="J14" s="31" t="str">
        <f t="shared" si="1"/>
        <v/>
      </c>
      <c r="K14" s="31" t="str">
        <f t="shared" si="2"/>
        <v/>
      </c>
      <c r="L14" s="26"/>
      <c r="M14" s="26" t="str">
        <f>IF(COUNTA(A14:I14,L14)=0,"",IF(AND(ISNUMBER(A14),A14&gt;0,B14&lt;&gt;"",COUNTIF(Listas!$A$4:$A$8,C14)=1,COUNTIF(Listas!$C$4:$C$6,D14)=1,ISNUMBER(E14),IF(D14="PROVENTO",E14&gt;=0,E14&gt;0),ISNUMBER(F14),F14&gt;=0,COUNTIF(Listas!$B$4:$B$5,G14)=1,ISNUMBER(H14),H14&gt;0,IF(G14="BRL",H14=1,TRUE),OR(I14="",AND(ISNUMBER(I14),I14&gt;=0))),"OK","Revisar dados"))</f>
        <v/>
      </c>
    </row>
    <row r="15">
      <c r="A15" s="25"/>
      <c r="B15" s="26"/>
      <c r="C15" s="26"/>
      <c r="D15" s="26"/>
      <c r="E15" s="27"/>
      <c r="F15" s="30"/>
      <c r="G15" s="30"/>
      <c r="H15" s="30"/>
      <c r="I15" s="30"/>
      <c r="J15" s="31" t="str">
        <f t="shared" si="1"/>
        <v/>
      </c>
      <c r="K15" s="31" t="str">
        <f t="shared" si="2"/>
        <v/>
      </c>
      <c r="L15" s="26"/>
      <c r="M15" s="26" t="str">
        <f>IF(COUNTA(A15:I15,L15)=0,"",IF(AND(ISNUMBER(A15),A15&gt;0,B15&lt;&gt;"",COUNTIF(Listas!$A$4:$A$8,C15)=1,COUNTIF(Listas!$C$4:$C$6,D15)=1,ISNUMBER(E15),IF(D15="PROVENTO",E15&gt;=0,E15&gt;0),ISNUMBER(F15),F15&gt;=0,COUNTIF(Listas!$B$4:$B$5,G15)=1,ISNUMBER(H15),H15&gt;0,IF(G15="BRL",H15=1,TRUE),OR(I15="",AND(ISNUMBER(I15),I15&gt;=0))),"OK","Revisar dados"))</f>
        <v/>
      </c>
    </row>
    <row r="16">
      <c r="A16" s="25"/>
      <c r="B16" s="26"/>
      <c r="C16" s="26"/>
      <c r="D16" s="26"/>
      <c r="E16" s="27"/>
      <c r="F16" s="30"/>
      <c r="G16" s="30"/>
      <c r="H16" s="30"/>
      <c r="I16" s="30"/>
      <c r="J16" s="31" t="str">
        <f t="shared" si="1"/>
        <v/>
      </c>
      <c r="K16" s="31" t="str">
        <f t="shared" si="2"/>
        <v/>
      </c>
      <c r="L16" s="26"/>
      <c r="M16" s="26" t="str">
        <f>IF(COUNTA(A16:I16,L16)=0,"",IF(AND(ISNUMBER(A16),A16&gt;0,B16&lt;&gt;"",COUNTIF(Listas!$A$4:$A$8,C16)=1,COUNTIF(Listas!$C$4:$C$6,D16)=1,ISNUMBER(E16),IF(D16="PROVENTO",E16&gt;=0,E16&gt;0),ISNUMBER(F16),F16&gt;=0,COUNTIF(Listas!$B$4:$B$5,G16)=1,ISNUMBER(H16),H16&gt;0,IF(G16="BRL",H16=1,TRUE),OR(I16="",AND(ISNUMBER(I16),I16&gt;=0))),"OK","Revisar dados"))</f>
        <v/>
      </c>
    </row>
    <row r="17">
      <c r="A17" s="25"/>
      <c r="B17" s="26"/>
      <c r="C17" s="26"/>
      <c r="D17" s="26"/>
      <c r="E17" s="27"/>
      <c r="F17" s="30"/>
      <c r="G17" s="30"/>
      <c r="H17" s="30"/>
      <c r="I17" s="30"/>
      <c r="J17" s="31" t="str">
        <f t="shared" si="1"/>
        <v/>
      </c>
      <c r="K17" s="31" t="str">
        <f t="shared" si="2"/>
        <v/>
      </c>
      <c r="L17" s="26"/>
      <c r="M17" s="26" t="str">
        <f>IF(COUNTA(A17:I17,L17)=0,"",IF(AND(ISNUMBER(A17),A17&gt;0,B17&lt;&gt;"",COUNTIF(Listas!$A$4:$A$8,C17)=1,COUNTIF(Listas!$C$4:$C$6,D17)=1,ISNUMBER(E17),IF(D17="PROVENTO",E17&gt;=0,E17&gt;0),ISNUMBER(F17),F17&gt;=0,COUNTIF(Listas!$B$4:$B$5,G17)=1,ISNUMBER(H17),H17&gt;0,IF(G17="BRL",H17=1,TRUE),OR(I17="",AND(ISNUMBER(I17),I17&gt;=0))),"OK","Revisar dados"))</f>
        <v/>
      </c>
    </row>
    <row r="18">
      <c r="A18" s="25"/>
      <c r="B18" s="26"/>
      <c r="C18" s="26"/>
      <c r="D18" s="26"/>
      <c r="E18" s="27"/>
      <c r="F18" s="30"/>
      <c r="G18" s="30"/>
      <c r="H18" s="30"/>
      <c r="I18" s="30"/>
      <c r="J18" s="31" t="str">
        <f t="shared" si="1"/>
        <v/>
      </c>
      <c r="K18" s="31" t="str">
        <f t="shared" si="2"/>
        <v/>
      </c>
      <c r="L18" s="26"/>
      <c r="M18" s="26" t="str">
        <f>IF(COUNTA(A18:I18,L18)=0,"",IF(AND(ISNUMBER(A18),A18&gt;0,B18&lt;&gt;"",COUNTIF(Listas!$A$4:$A$8,C18)=1,COUNTIF(Listas!$C$4:$C$6,D18)=1,ISNUMBER(E18),IF(D18="PROVENTO",E18&gt;=0,E18&gt;0),ISNUMBER(F18),F18&gt;=0,COUNTIF(Listas!$B$4:$B$5,G18)=1,ISNUMBER(H18),H18&gt;0,IF(G18="BRL",H18=1,TRUE),OR(I18="",AND(ISNUMBER(I18),I18&gt;=0))),"OK","Revisar dados"))</f>
        <v/>
      </c>
    </row>
    <row r="19">
      <c r="A19" s="25"/>
      <c r="B19" s="26"/>
      <c r="C19" s="26"/>
      <c r="D19" s="26"/>
      <c r="E19" s="27"/>
      <c r="F19" s="30"/>
      <c r="G19" s="30"/>
      <c r="H19" s="30"/>
      <c r="I19" s="30"/>
      <c r="J19" s="31" t="str">
        <f t="shared" si="1"/>
        <v/>
      </c>
      <c r="K19" s="31" t="str">
        <f t="shared" si="2"/>
        <v/>
      </c>
      <c r="L19" s="26"/>
      <c r="M19" s="26" t="str">
        <f>IF(COUNTA(A19:I19,L19)=0,"",IF(AND(ISNUMBER(A19),A19&gt;0,B19&lt;&gt;"",COUNTIF(Listas!$A$4:$A$8,C19)=1,COUNTIF(Listas!$C$4:$C$6,D19)=1,ISNUMBER(E19),IF(D19="PROVENTO",E19&gt;=0,E19&gt;0),ISNUMBER(F19),F19&gt;=0,COUNTIF(Listas!$B$4:$B$5,G19)=1,ISNUMBER(H19),H19&gt;0,IF(G19="BRL",H19=1,TRUE),OR(I19="",AND(ISNUMBER(I19),I19&gt;=0))),"OK","Revisar dados"))</f>
        <v/>
      </c>
    </row>
    <row r="20">
      <c r="A20" s="25"/>
      <c r="B20" s="26"/>
      <c r="C20" s="26"/>
      <c r="D20" s="26"/>
      <c r="E20" s="27"/>
      <c r="F20" s="30"/>
      <c r="G20" s="30"/>
      <c r="H20" s="30"/>
      <c r="I20" s="30"/>
      <c r="J20" s="31" t="str">
        <f t="shared" si="1"/>
        <v/>
      </c>
      <c r="K20" s="31" t="str">
        <f t="shared" si="2"/>
        <v/>
      </c>
      <c r="L20" s="26"/>
      <c r="M20" s="26" t="str">
        <f>IF(COUNTA(A20:I20,L20)=0,"",IF(AND(ISNUMBER(A20),A20&gt;0,B20&lt;&gt;"",COUNTIF(Listas!$A$4:$A$8,C20)=1,COUNTIF(Listas!$C$4:$C$6,D20)=1,ISNUMBER(E20),IF(D20="PROVENTO",E20&gt;=0,E20&gt;0),ISNUMBER(F20),F20&gt;=0,COUNTIF(Listas!$B$4:$B$5,G20)=1,ISNUMBER(H20),H20&gt;0,IF(G20="BRL",H20=1,TRUE),OR(I20="",AND(ISNUMBER(I20),I20&gt;=0))),"OK","Revisar dados"))</f>
        <v/>
      </c>
    </row>
    <row r="21" ht="15.75" customHeight="1">
      <c r="A21" s="25"/>
      <c r="B21" s="26"/>
      <c r="C21" s="26"/>
      <c r="D21" s="26"/>
      <c r="E21" s="27"/>
      <c r="F21" s="30"/>
      <c r="G21" s="30"/>
      <c r="H21" s="30"/>
      <c r="I21" s="30"/>
      <c r="J21" s="31" t="str">
        <f t="shared" si="1"/>
        <v/>
      </c>
      <c r="K21" s="31" t="str">
        <f t="shared" si="2"/>
        <v/>
      </c>
      <c r="L21" s="26"/>
      <c r="M21" s="26" t="str">
        <f>IF(COUNTA(A21:I21,L21)=0,"",IF(AND(ISNUMBER(A21),A21&gt;0,B21&lt;&gt;"",COUNTIF(Listas!$A$4:$A$8,C21)=1,COUNTIF(Listas!$C$4:$C$6,D21)=1,ISNUMBER(E21),IF(D21="PROVENTO",E21&gt;=0,E21&gt;0),ISNUMBER(F21),F21&gt;=0,COUNTIF(Listas!$B$4:$B$5,G21)=1,ISNUMBER(H21),H21&gt;0,IF(G21="BRL",H21=1,TRUE),OR(I21="",AND(ISNUMBER(I21),I21&gt;=0))),"OK","Revisar dados"))</f>
        <v/>
      </c>
    </row>
    <row r="22" ht="15.75" customHeight="1">
      <c r="A22" s="25"/>
      <c r="B22" s="26"/>
      <c r="C22" s="26"/>
      <c r="D22" s="26"/>
      <c r="E22" s="27"/>
      <c r="F22" s="30"/>
      <c r="G22" s="30"/>
      <c r="H22" s="30"/>
      <c r="I22" s="30"/>
      <c r="J22" s="31" t="str">
        <f t="shared" si="1"/>
        <v/>
      </c>
      <c r="K22" s="31" t="str">
        <f t="shared" si="2"/>
        <v/>
      </c>
      <c r="L22" s="26"/>
      <c r="M22" s="26" t="str">
        <f>IF(COUNTA(A22:I22,L22)=0,"",IF(AND(ISNUMBER(A22),A22&gt;0,B22&lt;&gt;"",COUNTIF(Listas!$A$4:$A$8,C22)=1,COUNTIF(Listas!$C$4:$C$6,D22)=1,ISNUMBER(E22),IF(D22="PROVENTO",E22&gt;=0,E22&gt;0),ISNUMBER(F22),F22&gt;=0,COUNTIF(Listas!$B$4:$B$5,G22)=1,ISNUMBER(H22),H22&gt;0,IF(G22="BRL",H22=1,TRUE),OR(I22="",AND(ISNUMBER(I22),I22&gt;=0))),"OK","Revisar dados"))</f>
        <v/>
      </c>
    </row>
    <row r="23" ht="15.75" customHeight="1">
      <c r="A23" s="25"/>
      <c r="B23" s="26"/>
      <c r="C23" s="26"/>
      <c r="D23" s="26"/>
      <c r="E23" s="27"/>
      <c r="F23" s="30"/>
      <c r="G23" s="30"/>
      <c r="H23" s="30"/>
      <c r="I23" s="30"/>
      <c r="J23" s="31" t="str">
        <f t="shared" si="1"/>
        <v/>
      </c>
      <c r="K23" s="31" t="str">
        <f t="shared" si="2"/>
        <v/>
      </c>
      <c r="L23" s="26"/>
      <c r="M23" s="26" t="str">
        <f>IF(COUNTA(A23:I23,L23)=0,"",IF(AND(ISNUMBER(A23),A23&gt;0,B23&lt;&gt;"",COUNTIF(Listas!$A$4:$A$8,C23)=1,COUNTIF(Listas!$C$4:$C$6,D23)=1,ISNUMBER(E23),IF(D23="PROVENTO",E23&gt;=0,E23&gt;0),ISNUMBER(F23),F23&gt;=0,COUNTIF(Listas!$B$4:$B$5,G23)=1,ISNUMBER(H23),H23&gt;0,IF(G23="BRL",H23=1,TRUE),OR(I23="",AND(ISNUMBER(I23),I23&gt;=0))),"OK","Revisar dados"))</f>
        <v/>
      </c>
    </row>
    <row r="24" ht="15.75" customHeight="1">
      <c r="A24" s="25"/>
      <c r="B24" s="26"/>
      <c r="C24" s="26"/>
      <c r="D24" s="26"/>
      <c r="E24" s="27"/>
      <c r="F24" s="30"/>
      <c r="G24" s="30"/>
      <c r="H24" s="30"/>
      <c r="I24" s="30"/>
      <c r="J24" s="31" t="str">
        <f t="shared" si="1"/>
        <v/>
      </c>
      <c r="K24" s="31" t="str">
        <f t="shared" si="2"/>
        <v/>
      </c>
      <c r="L24" s="26"/>
      <c r="M24" s="26" t="str">
        <f>IF(COUNTA(A24:I24,L24)=0,"",IF(AND(ISNUMBER(A24),A24&gt;0,B24&lt;&gt;"",COUNTIF(Listas!$A$4:$A$8,C24)=1,COUNTIF(Listas!$C$4:$C$6,D24)=1,ISNUMBER(E24),IF(D24="PROVENTO",E24&gt;=0,E24&gt;0),ISNUMBER(F24),F24&gt;=0,COUNTIF(Listas!$B$4:$B$5,G24)=1,ISNUMBER(H24),H24&gt;0,IF(G24="BRL",H24=1,TRUE),OR(I24="",AND(ISNUMBER(I24),I24&gt;=0))),"OK","Revisar dados"))</f>
        <v/>
      </c>
    </row>
    <row r="25" ht="15.75" customHeight="1">
      <c r="A25" s="25"/>
      <c r="B25" s="26"/>
      <c r="C25" s="26"/>
      <c r="D25" s="26"/>
      <c r="E25" s="27"/>
      <c r="F25" s="30"/>
      <c r="G25" s="30"/>
      <c r="H25" s="30"/>
      <c r="I25" s="30"/>
      <c r="J25" s="31" t="str">
        <f t="shared" si="1"/>
        <v/>
      </c>
      <c r="K25" s="31" t="str">
        <f t="shared" si="2"/>
        <v/>
      </c>
      <c r="L25" s="26"/>
      <c r="M25" s="26" t="str">
        <f>IF(COUNTA(A25:I25,L25)=0,"",IF(AND(ISNUMBER(A25),A25&gt;0,B25&lt;&gt;"",COUNTIF(Listas!$A$4:$A$8,C25)=1,COUNTIF(Listas!$C$4:$C$6,D25)=1,ISNUMBER(E25),IF(D25="PROVENTO",E25&gt;=0,E25&gt;0),ISNUMBER(F25),F25&gt;=0,COUNTIF(Listas!$B$4:$B$5,G25)=1,ISNUMBER(H25),H25&gt;0,IF(G25="BRL",H25=1,TRUE),OR(I25="",AND(ISNUMBER(I25),I25&gt;=0))),"OK","Revisar dados"))</f>
        <v/>
      </c>
    </row>
    <row r="26" ht="15.75" customHeight="1">
      <c r="A26" s="25"/>
      <c r="B26" s="26"/>
      <c r="C26" s="26"/>
      <c r="D26" s="26"/>
      <c r="E26" s="27"/>
      <c r="F26" s="30"/>
      <c r="G26" s="30"/>
      <c r="H26" s="30"/>
      <c r="I26" s="30"/>
      <c r="J26" s="31" t="str">
        <f t="shared" si="1"/>
        <v/>
      </c>
      <c r="K26" s="31" t="str">
        <f t="shared" si="2"/>
        <v/>
      </c>
      <c r="L26" s="26"/>
      <c r="M26" s="26" t="str">
        <f>IF(COUNTA(A26:I26,L26)=0,"",IF(AND(ISNUMBER(A26),A26&gt;0,B26&lt;&gt;"",COUNTIF(Listas!$A$4:$A$8,C26)=1,COUNTIF(Listas!$C$4:$C$6,D26)=1,ISNUMBER(E26),IF(D26="PROVENTO",E26&gt;=0,E26&gt;0),ISNUMBER(F26),F26&gt;=0,COUNTIF(Listas!$B$4:$B$5,G26)=1,ISNUMBER(H26),H26&gt;0,IF(G26="BRL",H26=1,TRUE),OR(I26="",AND(ISNUMBER(I26),I26&gt;=0))),"OK","Revisar dados"))</f>
        <v/>
      </c>
    </row>
    <row r="27" ht="15.75" customHeight="1">
      <c r="A27" s="25"/>
      <c r="B27" s="26"/>
      <c r="C27" s="26"/>
      <c r="D27" s="26"/>
      <c r="E27" s="27"/>
      <c r="F27" s="30"/>
      <c r="G27" s="30"/>
      <c r="H27" s="30"/>
      <c r="I27" s="30"/>
      <c r="J27" s="31" t="str">
        <f t="shared" si="1"/>
        <v/>
      </c>
      <c r="K27" s="31" t="str">
        <f t="shared" si="2"/>
        <v/>
      </c>
      <c r="L27" s="26"/>
      <c r="M27" s="26" t="str">
        <f>IF(COUNTA(A27:I27,L27)=0,"",IF(AND(ISNUMBER(A27),A27&gt;0,B27&lt;&gt;"",COUNTIF(Listas!$A$4:$A$8,C27)=1,COUNTIF(Listas!$C$4:$C$6,D27)=1,ISNUMBER(E27),IF(D27="PROVENTO",E27&gt;=0,E27&gt;0),ISNUMBER(F27),F27&gt;=0,COUNTIF(Listas!$B$4:$B$5,G27)=1,ISNUMBER(H27),H27&gt;0,IF(G27="BRL",H27=1,TRUE),OR(I27="",AND(ISNUMBER(I27),I27&gt;=0))),"OK","Revisar dados"))</f>
        <v/>
      </c>
    </row>
    <row r="28" ht="15.75" customHeight="1">
      <c r="A28" s="25"/>
      <c r="B28" s="26"/>
      <c r="C28" s="26"/>
      <c r="D28" s="26"/>
      <c r="E28" s="27"/>
      <c r="F28" s="30"/>
      <c r="G28" s="30"/>
      <c r="H28" s="30"/>
      <c r="I28" s="30"/>
      <c r="J28" s="31" t="str">
        <f t="shared" si="1"/>
        <v/>
      </c>
      <c r="K28" s="31" t="str">
        <f t="shared" si="2"/>
        <v/>
      </c>
      <c r="L28" s="26"/>
      <c r="M28" s="26" t="str">
        <f>IF(COUNTA(A28:I28,L28)=0,"",IF(AND(ISNUMBER(A28),A28&gt;0,B28&lt;&gt;"",COUNTIF(Listas!$A$4:$A$8,C28)=1,COUNTIF(Listas!$C$4:$C$6,D28)=1,ISNUMBER(E28),IF(D28="PROVENTO",E28&gt;=0,E28&gt;0),ISNUMBER(F28),F28&gt;=0,COUNTIF(Listas!$B$4:$B$5,G28)=1,ISNUMBER(H28),H28&gt;0,IF(G28="BRL",H28=1,TRUE),OR(I28="",AND(ISNUMBER(I28),I28&gt;=0))),"OK","Revisar dados"))</f>
        <v/>
      </c>
    </row>
    <row r="29" ht="15.75" customHeight="1">
      <c r="A29" s="25"/>
      <c r="B29" s="26"/>
      <c r="C29" s="26"/>
      <c r="D29" s="26"/>
      <c r="E29" s="27"/>
      <c r="F29" s="30"/>
      <c r="G29" s="30"/>
      <c r="H29" s="30"/>
      <c r="I29" s="30"/>
      <c r="J29" s="31" t="str">
        <f t="shared" si="1"/>
        <v/>
      </c>
      <c r="K29" s="31" t="str">
        <f t="shared" si="2"/>
        <v/>
      </c>
      <c r="L29" s="26"/>
      <c r="M29" s="26" t="str">
        <f>IF(COUNTA(A29:I29,L29)=0,"",IF(AND(ISNUMBER(A29),A29&gt;0,B29&lt;&gt;"",COUNTIF(Listas!$A$4:$A$8,C29)=1,COUNTIF(Listas!$C$4:$C$6,D29)=1,ISNUMBER(E29),IF(D29="PROVENTO",E29&gt;=0,E29&gt;0),ISNUMBER(F29),F29&gt;=0,COUNTIF(Listas!$B$4:$B$5,G29)=1,ISNUMBER(H29),H29&gt;0,IF(G29="BRL",H29=1,TRUE),OR(I29="",AND(ISNUMBER(I29),I29&gt;=0))),"OK","Revisar dados"))</f>
        <v/>
      </c>
    </row>
    <row r="30" ht="15.75" customHeight="1">
      <c r="A30" s="25"/>
      <c r="B30" s="26"/>
      <c r="C30" s="26"/>
      <c r="D30" s="26"/>
      <c r="E30" s="27"/>
      <c r="F30" s="30"/>
      <c r="G30" s="30"/>
      <c r="H30" s="30"/>
      <c r="I30" s="30"/>
      <c r="J30" s="31" t="str">
        <f t="shared" si="1"/>
        <v/>
      </c>
      <c r="K30" s="31" t="str">
        <f t="shared" si="2"/>
        <v/>
      </c>
      <c r="L30" s="26"/>
      <c r="M30" s="26" t="str">
        <f>IF(COUNTA(A30:I30,L30)=0,"",IF(AND(ISNUMBER(A30),A30&gt;0,B30&lt;&gt;"",COUNTIF(Listas!$A$4:$A$8,C30)=1,COUNTIF(Listas!$C$4:$C$6,D30)=1,ISNUMBER(E30),IF(D30="PROVENTO",E30&gt;=0,E30&gt;0),ISNUMBER(F30),F30&gt;=0,COUNTIF(Listas!$B$4:$B$5,G30)=1,ISNUMBER(H30),H30&gt;0,IF(G30="BRL",H30=1,TRUE),OR(I30="",AND(ISNUMBER(I30),I30&gt;=0))),"OK","Revisar dados"))</f>
        <v/>
      </c>
    </row>
    <row r="31" ht="15.75" customHeight="1">
      <c r="A31" s="25"/>
      <c r="B31" s="26"/>
      <c r="C31" s="26"/>
      <c r="D31" s="26"/>
      <c r="E31" s="27"/>
      <c r="F31" s="30"/>
      <c r="G31" s="30"/>
      <c r="H31" s="30"/>
      <c r="I31" s="30"/>
      <c r="J31" s="31" t="str">
        <f t="shared" si="1"/>
        <v/>
      </c>
      <c r="K31" s="31" t="str">
        <f t="shared" si="2"/>
        <v/>
      </c>
      <c r="L31" s="26"/>
      <c r="M31" s="26" t="str">
        <f>IF(COUNTA(A31:I31,L31)=0,"",IF(AND(ISNUMBER(A31),A31&gt;0,B31&lt;&gt;"",COUNTIF(Listas!$A$4:$A$8,C31)=1,COUNTIF(Listas!$C$4:$C$6,D31)=1,ISNUMBER(E31),IF(D31="PROVENTO",E31&gt;=0,E31&gt;0),ISNUMBER(F31),F31&gt;=0,COUNTIF(Listas!$B$4:$B$5,G31)=1,ISNUMBER(H31),H31&gt;0,IF(G31="BRL",H31=1,TRUE),OR(I31="",AND(ISNUMBER(I31),I31&gt;=0))),"OK","Revisar dados"))</f>
        <v/>
      </c>
    </row>
    <row r="32" ht="15.75" customHeight="1">
      <c r="A32" s="25"/>
      <c r="B32" s="26"/>
      <c r="C32" s="26"/>
      <c r="D32" s="26"/>
      <c r="E32" s="27"/>
      <c r="F32" s="30"/>
      <c r="G32" s="30"/>
      <c r="H32" s="30"/>
      <c r="I32" s="30"/>
      <c r="J32" s="31" t="str">
        <f t="shared" si="1"/>
        <v/>
      </c>
      <c r="K32" s="31" t="str">
        <f t="shared" si="2"/>
        <v/>
      </c>
      <c r="L32" s="26"/>
      <c r="M32" s="26" t="str">
        <f>IF(COUNTA(A32:I32,L32)=0,"",IF(AND(ISNUMBER(A32),A32&gt;0,B32&lt;&gt;"",COUNTIF(Listas!$A$4:$A$8,C32)=1,COUNTIF(Listas!$C$4:$C$6,D32)=1,ISNUMBER(E32),IF(D32="PROVENTO",E32&gt;=0,E32&gt;0),ISNUMBER(F32),F32&gt;=0,COUNTIF(Listas!$B$4:$B$5,G32)=1,ISNUMBER(H32),H32&gt;0,IF(G32="BRL",H32=1,TRUE),OR(I32="",AND(ISNUMBER(I32),I32&gt;=0))),"OK","Revisar dados"))</f>
        <v/>
      </c>
    </row>
    <row r="33" ht="15.75" customHeight="1">
      <c r="A33" s="25"/>
      <c r="B33" s="26"/>
      <c r="C33" s="26"/>
      <c r="D33" s="26"/>
      <c r="E33" s="27"/>
      <c r="F33" s="30"/>
      <c r="G33" s="30"/>
      <c r="H33" s="30"/>
      <c r="I33" s="30"/>
      <c r="J33" s="31" t="str">
        <f t="shared" si="1"/>
        <v/>
      </c>
      <c r="K33" s="31" t="str">
        <f t="shared" si="2"/>
        <v/>
      </c>
      <c r="L33" s="26"/>
      <c r="M33" s="26" t="str">
        <f>IF(COUNTA(A33:I33,L33)=0,"",IF(AND(ISNUMBER(A33),A33&gt;0,B33&lt;&gt;"",COUNTIF(Listas!$A$4:$A$8,C33)=1,COUNTIF(Listas!$C$4:$C$6,D33)=1,ISNUMBER(E33),IF(D33="PROVENTO",E33&gt;=0,E33&gt;0),ISNUMBER(F33),F33&gt;=0,COUNTIF(Listas!$B$4:$B$5,G33)=1,ISNUMBER(H33),H33&gt;0,IF(G33="BRL",H33=1,TRUE),OR(I33="",AND(ISNUMBER(I33),I33&gt;=0))),"OK","Revisar dados"))</f>
        <v/>
      </c>
    </row>
    <row r="34" ht="15.75" customHeight="1">
      <c r="A34" s="25"/>
      <c r="B34" s="26"/>
      <c r="C34" s="26"/>
      <c r="D34" s="26"/>
      <c r="E34" s="27"/>
      <c r="F34" s="30"/>
      <c r="G34" s="30"/>
      <c r="H34" s="30"/>
      <c r="I34" s="30"/>
      <c r="J34" s="31" t="str">
        <f t="shared" si="1"/>
        <v/>
      </c>
      <c r="K34" s="31" t="str">
        <f t="shared" si="2"/>
        <v/>
      </c>
      <c r="L34" s="26"/>
      <c r="M34" s="26" t="str">
        <f>IF(COUNTA(A34:I34,L34)=0,"",IF(AND(ISNUMBER(A34),A34&gt;0,B34&lt;&gt;"",COUNTIF(Listas!$A$4:$A$8,C34)=1,COUNTIF(Listas!$C$4:$C$6,D34)=1,ISNUMBER(E34),IF(D34="PROVENTO",E34&gt;=0,E34&gt;0),ISNUMBER(F34),F34&gt;=0,COUNTIF(Listas!$B$4:$B$5,G34)=1,ISNUMBER(H34),H34&gt;0,IF(G34="BRL",H34=1,TRUE),OR(I34="",AND(ISNUMBER(I34),I34&gt;=0))),"OK","Revisar dados"))</f>
        <v/>
      </c>
    </row>
    <row r="35" ht="15.75" customHeight="1">
      <c r="A35" s="25"/>
      <c r="B35" s="26"/>
      <c r="C35" s="26"/>
      <c r="D35" s="26"/>
      <c r="E35" s="27"/>
      <c r="F35" s="30"/>
      <c r="G35" s="30"/>
      <c r="H35" s="30"/>
      <c r="I35" s="30"/>
      <c r="J35" s="31" t="str">
        <f t="shared" si="1"/>
        <v/>
      </c>
      <c r="K35" s="31" t="str">
        <f t="shared" si="2"/>
        <v/>
      </c>
      <c r="L35" s="26"/>
      <c r="M35" s="26" t="str">
        <f>IF(COUNTA(A35:I35,L35)=0,"",IF(AND(ISNUMBER(A35),A35&gt;0,B35&lt;&gt;"",COUNTIF(Listas!$A$4:$A$8,C35)=1,COUNTIF(Listas!$C$4:$C$6,D35)=1,ISNUMBER(E35),IF(D35="PROVENTO",E35&gt;=0,E35&gt;0),ISNUMBER(F35),F35&gt;=0,COUNTIF(Listas!$B$4:$B$5,G35)=1,ISNUMBER(H35),H35&gt;0,IF(G35="BRL",H35=1,TRUE),OR(I35="",AND(ISNUMBER(I35),I35&gt;=0))),"OK","Revisar dados"))</f>
        <v/>
      </c>
    </row>
    <row r="36" ht="15.75" customHeight="1">
      <c r="A36" s="25"/>
      <c r="B36" s="26"/>
      <c r="C36" s="26"/>
      <c r="D36" s="26"/>
      <c r="E36" s="27"/>
      <c r="F36" s="30"/>
      <c r="G36" s="30"/>
      <c r="H36" s="30"/>
      <c r="I36" s="30"/>
      <c r="J36" s="31" t="str">
        <f t="shared" si="1"/>
        <v/>
      </c>
      <c r="K36" s="31" t="str">
        <f t="shared" si="2"/>
        <v/>
      </c>
      <c r="L36" s="26"/>
      <c r="M36" s="26" t="str">
        <f>IF(COUNTA(A36:I36,L36)=0,"",IF(AND(ISNUMBER(A36),A36&gt;0,B36&lt;&gt;"",COUNTIF(Listas!$A$4:$A$8,C36)=1,COUNTIF(Listas!$C$4:$C$6,D36)=1,ISNUMBER(E36),IF(D36="PROVENTO",E36&gt;=0,E36&gt;0),ISNUMBER(F36),F36&gt;=0,COUNTIF(Listas!$B$4:$B$5,G36)=1,ISNUMBER(H36),H36&gt;0,IF(G36="BRL",H36=1,TRUE),OR(I36="",AND(ISNUMBER(I36),I36&gt;=0))),"OK","Revisar dados"))</f>
        <v/>
      </c>
    </row>
    <row r="37" ht="15.75" customHeight="1">
      <c r="A37" s="25"/>
      <c r="B37" s="26"/>
      <c r="C37" s="26"/>
      <c r="D37" s="26"/>
      <c r="E37" s="27"/>
      <c r="F37" s="30"/>
      <c r="G37" s="30"/>
      <c r="H37" s="30"/>
      <c r="I37" s="30"/>
      <c r="J37" s="31" t="str">
        <f t="shared" si="1"/>
        <v/>
      </c>
      <c r="K37" s="31" t="str">
        <f t="shared" si="2"/>
        <v/>
      </c>
      <c r="L37" s="26"/>
      <c r="M37" s="26" t="str">
        <f>IF(COUNTA(A37:I37,L37)=0,"",IF(AND(ISNUMBER(A37),A37&gt;0,B37&lt;&gt;"",COUNTIF(Listas!$A$4:$A$8,C37)=1,COUNTIF(Listas!$C$4:$C$6,D37)=1,ISNUMBER(E37),IF(D37="PROVENTO",E37&gt;=0,E37&gt;0),ISNUMBER(F37),F37&gt;=0,COUNTIF(Listas!$B$4:$B$5,G37)=1,ISNUMBER(H37),H37&gt;0,IF(G37="BRL",H37=1,TRUE),OR(I37="",AND(ISNUMBER(I37),I37&gt;=0))),"OK","Revisar dados"))</f>
        <v/>
      </c>
    </row>
    <row r="38" ht="15.75" customHeight="1">
      <c r="A38" s="25"/>
      <c r="B38" s="26"/>
      <c r="C38" s="26"/>
      <c r="D38" s="26"/>
      <c r="E38" s="27"/>
      <c r="F38" s="30"/>
      <c r="G38" s="30"/>
      <c r="H38" s="30"/>
      <c r="I38" s="30"/>
      <c r="J38" s="31" t="str">
        <f t="shared" si="1"/>
        <v/>
      </c>
      <c r="K38" s="31" t="str">
        <f t="shared" si="2"/>
        <v/>
      </c>
      <c r="L38" s="26"/>
      <c r="M38" s="26" t="str">
        <f>IF(COUNTA(A38:I38,L38)=0,"",IF(AND(ISNUMBER(A38),A38&gt;0,B38&lt;&gt;"",COUNTIF(Listas!$A$4:$A$8,C38)=1,COUNTIF(Listas!$C$4:$C$6,D38)=1,ISNUMBER(E38),IF(D38="PROVENTO",E38&gt;=0,E38&gt;0),ISNUMBER(F38),F38&gt;=0,COUNTIF(Listas!$B$4:$B$5,G38)=1,ISNUMBER(H38),H38&gt;0,IF(G38="BRL",H38=1,TRUE),OR(I38="",AND(ISNUMBER(I38),I38&gt;=0))),"OK","Revisar dados"))</f>
        <v/>
      </c>
    </row>
    <row r="39" ht="15.75" customHeight="1">
      <c r="A39" s="25"/>
      <c r="B39" s="26"/>
      <c r="C39" s="26"/>
      <c r="D39" s="26"/>
      <c r="E39" s="27"/>
      <c r="F39" s="30"/>
      <c r="G39" s="30"/>
      <c r="H39" s="30"/>
      <c r="I39" s="30"/>
      <c r="J39" s="31" t="str">
        <f t="shared" si="1"/>
        <v/>
      </c>
      <c r="K39" s="31" t="str">
        <f t="shared" si="2"/>
        <v/>
      </c>
      <c r="L39" s="26"/>
      <c r="M39" s="26" t="str">
        <f>IF(COUNTA(A39:I39,L39)=0,"",IF(AND(ISNUMBER(A39),A39&gt;0,B39&lt;&gt;"",COUNTIF(Listas!$A$4:$A$8,C39)=1,COUNTIF(Listas!$C$4:$C$6,D39)=1,ISNUMBER(E39),IF(D39="PROVENTO",E39&gt;=0,E39&gt;0),ISNUMBER(F39),F39&gt;=0,COUNTIF(Listas!$B$4:$B$5,G39)=1,ISNUMBER(H39),H39&gt;0,IF(G39="BRL",H39=1,TRUE),OR(I39="",AND(ISNUMBER(I39),I39&gt;=0))),"OK","Revisar dados"))</f>
        <v/>
      </c>
    </row>
    <row r="40" ht="15.75" customHeight="1">
      <c r="A40" s="25"/>
      <c r="B40" s="26"/>
      <c r="C40" s="26"/>
      <c r="D40" s="26"/>
      <c r="E40" s="27"/>
      <c r="F40" s="30"/>
      <c r="G40" s="30"/>
      <c r="H40" s="30"/>
      <c r="I40" s="30"/>
      <c r="J40" s="31" t="str">
        <f t="shared" si="1"/>
        <v/>
      </c>
      <c r="K40" s="31" t="str">
        <f t="shared" si="2"/>
        <v/>
      </c>
      <c r="L40" s="26"/>
      <c r="M40" s="26" t="str">
        <f>IF(COUNTA(A40:I40,L40)=0,"",IF(AND(ISNUMBER(A40),A40&gt;0,B40&lt;&gt;"",COUNTIF(Listas!$A$4:$A$8,C40)=1,COUNTIF(Listas!$C$4:$C$6,D40)=1,ISNUMBER(E40),IF(D40="PROVENTO",E40&gt;=0,E40&gt;0),ISNUMBER(F40),F40&gt;=0,COUNTIF(Listas!$B$4:$B$5,G40)=1,ISNUMBER(H40),H40&gt;0,IF(G40="BRL",H40=1,TRUE),OR(I40="",AND(ISNUMBER(I40),I40&gt;=0))),"OK","Revisar dados"))</f>
        <v/>
      </c>
    </row>
    <row r="41" ht="15.75" customHeight="1">
      <c r="A41" s="25"/>
      <c r="B41" s="26"/>
      <c r="C41" s="26"/>
      <c r="D41" s="26"/>
      <c r="E41" s="27"/>
      <c r="F41" s="30"/>
      <c r="G41" s="30"/>
      <c r="H41" s="30"/>
      <c r="I41" s="30"/>
      <c r="J41" s="31" t="str">
        <f t="shared" si="1"/>
        <v/>
      </c>
      <c r="K41" s="31" t="str">
        <f t="shared" si="2"/>
        <v/>
      </c>
      <c r="L41" s="26"/>
      <c r="M41" s="26" t="str">
        <f>IF(COUNTA(A41:I41,L41)=0,"",IF(AND(ISNUMBER(A41),A41&gt;0,B41&lt;&gt;"",COUNTIF(Listas!$A$4:$A$8,C41)=1,COUNTIF(Listas!$C$4:$C$6,D41)=1,ISNUMBER(E41),IF(D41="PROVENTO",E41&gt;=0,E41&gt;0),ISNUMBER(F41),F41&gt;=0,COUNTIF(Listas!$B$4:$B$5,G41)=1,ISNUMBER(H41),H41&gt;0,IF(G41="BRL",H41=1,TRUE),OR(I41="",AND(ISNUMBER(I41),I41&gt;=0))),"OK","Revisar dados"))</f>
        <v/>
      </c>
    </row>
    <row r="42" ht="15.75" customHeight="1">
      <c r="A42" s="25"/>
      <c r="B42" s="26"/>
      <c r="C42" s="26"/>
      <c r="D42" s="26"/>
      <c r="E42" s="27"/>
      <c r="F42" s="30"/>
      <c r="G42" s="30"/>
      <c r="H42" s="30"/>
      <c r="I42" s="30"/>
      <c r="J42" s="31" t="str">
        <f t="shared" si="1"/>
        <v/>
      </c>
      <c r="K42" s="31" t="str">
        <f t="shared" si="2"/>
        <v/>
      </c>
      <c r="L42" s="26"/>
      <c r="M42" s="26" t="str">
        <f>IF(COUNTA(A42:I42,L42)=0,"",IF(AND(ISNUMBER(A42),A42&gt;0,B42&lt;&gt;"",COUNTIF(Listas!$A$4:$A$8,C42)=1,COUNTIF(Listas!$C$4:$C$6,D42)=1,ISNUMBER(E42),IF(D42="PROVENTO",E42&gt;=0,E42&gt;0),ISNUMBER(F42),F42&gt;=0,COUNTIF(Listas!$B$4:$B$5,G42)=1,ISNUMBER(H42),H42&gt;0,IF(G42="BRL",H42=1,TRUE),OR(I42="",AND(ISNUMBER(I42),I42&gt;=0))),"OK","Revisar dados"))</f>
        <v/>
      </c>
    </row>
    <row r="43" ht="15.75" customHeight="1">
      <c r="A43" s="25"/>
      <c r="B43" s="26"/>
      <c r="C43" s="26"/>
      <c r="D43" s="26"/>
      <c r="E43" s="27"/>
      <c r="F43" s="30"/>
      <c r="G43" s="30"/>
      <c r="H43" s="30"/>
      <c r="I43" s="30"/>
      <c r="J43" s="31" t="str">
        <f t="shared" si="1"/>
        <v/>
      </c>
      <c r="K43" s="31" t="str">
        <f t="shared" si="2"/>
        <v/>
      </c>
      <c r="L43" s="26"/>
      <c r="M43" s="26" t="str">
        <f>IF(COUNTA(A43:I43,L43)=0,"",IF(AND(ISNUMBER(A43),A43&gt;0,B43&lt;&gt;"",COUNTIF(Listas!$A$4:$A$8,C43)=1,COUNTIF(Listas!$C$4:$C$6,D43)=1,ISNUMBER(E43),IF(D43="PROVENTO",E43&gt;=0,E43&gt;0),ISNUMBER(F43),F43&gt;=0,COUNTIF(Listas!$B$4:$B$5,G43)=1,ISNUMBER(H43),H43&gt;0,IF(G43="BRL",H43=1,TRUE),OR(I43="",AND(ISNUMBER(I43),I43&gt;=0))),"OK","Revisar dados"))</f>
        <v/>
      </c>
    </row>
    <row r="44" ht="15.75" customHeight="1">
      <c r="A44" s="25"/>
      <c r="B44" s="26"/>
      <c r="C44" s="26"/>
      <c r="D44" s="26"/>
      <c r="E44" s="27"/>
      <c r="F44" s="30"/>
      <c r="G44" s="30"/>
      <c r="H44" s="30"/>
      <c r="I44" s="30"/>
      <c r="J44" s="31" t="str">
        <f t="shared" si="1"/>
        <v/>
      </c>
      <c r="K44" s="31" t="str">
        <f t="shared" si="2"/>
        <v/>
      </c>
      <c r="L44" s="26"/>
      <c r="M44" s="26" t="str">
        <f>IF(COUNTA(A44:I44,L44)=0,"",IF(AND(ISNUMBER(A44),A44&gt;0,B44&lt;&gt;"",COUNTIF(Listas!$A$4:$A$8,C44)=1,COUNTIF(Listas!$C$4:$C$6,D44)=1,ISNUMBER(E44),IF(D44="PROVENTO",E44&gt;=0,E44&gt;0),ISNUMBER(F44),F44&gt;=0,COUNTIF(Listas!$B$4:$B$5,G44)=1,ISNUMBER(H44),H44&gt;0,IF(G44="BRL",H44=1,TRUE),OR(I44="",AND(ISNUMBER(I44),I44&gt;=0))),"OK","Revisar dados"))</f>
        <v/>
      </c>
    </row>
    <row r="45" ht="15.75" customHeight="1">
      <c r="A45" s="25"/>
      <c r="B45" s="26"/>
      <c r="C45" s="26"/>
      <c r="D45" s="26"/>
      <c r="E45" s="27"/>
      <c r="F45" s="30"/>
      <c r="G45" s="30"/>
      <c r="H45" s="30"/>
      <c r="I45" s="30"/>
      <c r="J45" s="31" t="str">
        <f t="shared" si="1"/>
        <v/>
      </c>
      <c r="K45" s="31" t="str">
        <f t="shared" si="2"/>
        <v/>
      </c>
      <c r="L45" s="26"/>
      <c r="M45" s="26" t="str">
        <f>IF(COUNTA(A45:I45,L45)=0,"",IF(AND(ISNUMBER(A45),A45&gt;0,B45&lt;&gt;"",COUNTIF(Listas!$A$4:$A$8,C45)=1,COUNTIF(Listas!$C$4:$C$6,D45)=1,ISNUMBER(E45),IF(D45="PROVENTO",E45&gt;=0,E45&gt;0),ISNUMBER(F45),F45&gt;=0,COUNTIF(Listas!$B$4:$B$5,G45)=1,ISNUMBER(H45),H45&gt;0,IF(G45="BRL",H45=1,TRUE),OR(I45="",AND(ISNUMBER(I45),I45&gt;=0))),"OK","Revisar dados"))</f>
        <v/>
      </c>
    </row>
    <row r="46" ht="15.75" customHeight="1">
      <c r="A46" s="25"/>
      <c r="B46" s="26"/>
      <c r="C46" s="26"/>
      <c r="D46" s="26"/>
      <c r="E46" s="27"/>
      <c r="F46" s="30"/>
      <c r="G46" s="30"/>
      <c r="H46" s="30"/>
      <c r="I46" s="30"/>
      <c r="J46" s="31" t="str">
        <f t="shared" si="1"/>
        <v/>
      </c>
      <c r="K46" s="31" t="str">
        <f t="shared" si="2"/>
        <v/>
      </c>
      <c r="L46" s="26"/>
      <c r="M46" s="26" t="str">
        <f>IF(COUNTA(A46:I46,L46)=0,"",IF(AND(ISNUMBER(A46),A46&gt;0,B46&lt;&gt;"",COUNTIF(Listas!$A$4:$A$8,C46)=1,COUNTIF(Listas!$C$4:$C$6,D46)=1,ISNUMBER(E46),IF(D46="PROVENTO",E46&gt;=0,E46&gt;0),ISNUMBER(F46),F46&gt;=0,COUNTIF(Listas!$B$4:$B$5,G46)=1,ISNUMBER(H46),H46&gt;0,IF(G46="BRL",H46=1,TRUE),OR(I46="",AND(ISNUMBER(I46),I46&gt;=0))),"OK","Revisar dados"))</f>
        <v/>
      </c>
    </row>
    <row r="47" ht="15.75" customHeight="1">
      <c r="A47" s="25"/>
      <c r="B47" s="26"/>
      <c r="C47" s="26"/>
      <c r="D47" s="26"/>
      <c r="E47" s="27"/>
      <c r="F47" s="30"/>
      <c r="G47" s="30"/>
      <c r="H47" s="30"/>
      <c r="I47" s="30"/>
      <c r="J47" s="31" t="str">
        <f t="shared" si="1"/>
        <v/>
      </c>
      <c r="K47" s="31" t="str">
        <f t="shared" si="2"/>
        <v/>
      </c>
      <c r="L47" s="26"/>
      <c r="M47" s="26" t="str">
        <f>IF(COUNTA(A47:I47,L47)=0,"",IF(AND(ISNUMBER(A47),A47&gt;0,B47&lt;&gt;"",COUNTIF(Listas!$A$4:$A$8,C47)=1,COUNTIF(Listas!$C$4:$C$6,D47)=1,ISNUMBER(E47),IF(D47="PROVENTO",E47&gt;=0,E47&gt;0),ISNUMBER(F47),F47&gt;=0,COUNTIF(Listas!$B$4:$B$5,G47)=1,ISNUMBER(H47),H47&gt;0,IF(G47="BRL",H47=1,TRUE),OR(I47="",AND(ISNUMBER(I47),I47&gt;=0))),"OK","Revisar dados"))</f>
        <v/>
      </c>
    </row>
    <row r="48" ht="15.75" customHeight="1">
      <c r="A48" s="25"/>
      <c r="B48" s="26"/>
      <c r="C48" s="26"/>
      <c r="D48" s="26"/>
      <c r="E48" s="27"/>
      <c r="F48" s="30"/>
      <c r="G48" s="30"/>
      <c r="H48" s="30"/>
      <c r="I48" s="30"/>
      <c r="J48" s="31" t="str">
        <f t="shared" si="1"/>
        <v/>
      </c>
      <c r="K48" s="31" t="str">
        <f t="shared" si="2"/>
        <v/>
      </c>
      <c r="L48" s="26"/>
      <c r="M48" s="26" t="str">
        <f>IF(COUNTA(A48:I48,L48)=0,"",IF(AND(ISNUMBER(A48),A48&gt;0,B48&lt;&gt;"",COUNTIF(Listas!$A$4:$A$8,C48)=1,COUNTIF(Listas!$C$4:$C$6,D48)=1,ISNUMBER(E48),IF(D48="PROVENTO",E48&gt;=0,E48&gt;0),ISNUMBER(F48),F48&gt;=0,COUNTIF(Listas!$B$4:$B$5,G48)=1,ISNUMBER(H48),H48&gt;0,IF(G48="BRL",H48=1,TRUE),OR(I48="",AND(ISNUMBER(I48),I48&gt;=0))),"OK","Revisar dados"))</f>
        <v/>
      </c>
    </row>
    <row r="49" ht="15.75" customHeight="1">
      <c r="A49" s="25"/>
      <c r="B49" s="26"/>
      <c r="C49" s="26"/>
      <c r="D49" s="26"/>
      <c r="E49" s="27"/>
      <c r="F49" s="30"/>
      <c r="G49" s="30"/>
      <c r="H49" s="30"/>
      <c r="I49" s="30"/>
      <c r="J49" s="31" t="str">
        <f t="shared" si="1"/>
        <v/>
      </c>
      <c r="K49" s="31" t="str">
        <f t="shared" si="2"/>
        <v/>
      </c>
      <c r="L49" s="26"/>
      <c r="M49" s="26" t="str">
        <f>IF(COUNTA(A49:I49,L49)=0,"",IF(AND(ISNUMBER(A49),A49&gt;0,B49&lt;&gt;"",COUNTIF(Listas!$A$4:$A$8,C49)=1,COUNTIF(Listas!$C$4:$C$6,D49)=1,ISNUMBER(E49),IF(D49="PROVENTO",E49&gt;=0,E49&gt;0),ISNUMBER(F49),F49&gt;=0,COUNTIF(Listas!$B$4:$B$5,G49)=1,ISNUMBER(H49),H49&gt;0,IF(G49="BRL",H49=1,TRUE),OR(I49="",AND(ISNUMBER(I49),I49&gt;=0))),"OK","Revisar dados"))</f>
        <v/>
      </c>
    </row>
    <row r="50" ht="15.75" customHeight="1">
      <c r="A50" s="25"/>
      <c r="B50" s="26"/>
      <c r="C50" s="26"/>
      <c r="D50" s="26"/>
      <c r="E50" s="27"/>
      <c r="F50" s="30"/>
      <c r="G50" s="30"/>
      <c r="H50" s="30"/>
      <c r="I50" s="30"/>
      <c r="J50" s="31" t="str">
        <f t="shared" si="1"/>
        <v/>
      </c>
      <c r="K50" s="31" t="str">
        <f t="shared" si="2"/>
        <v/>
      </c>
      <c r="L50" s="26"/>
      <c r="M50" s="26" t="str">
        <f>IF(COUNTA(A50:I50,L50)=0,"",IF(AND(ISNUMBER(A50),A50&gt;0,B50&lt;&gt;"",COUNTIF(Listas!$A$4:$A$8,C50)=1,COUNTIF(Listas!$C$4:$C$6,D50)=1,ISNUMBER(E50),IF(D50="PROVENTO",E50&gt;=0,E50&gt;0),ISNUMBER(F50),F50&gt;=0,COUNTIF(Listas!$B$4:$B$5,G50)=1,ISNUMBER(H50),H50&gt;0,IF(G50="BRL",H50=1,TRUE),OR(I50="",AND(ISNUMBER(I50),I50&gt;=0))),"OK","Revisar dados"))</f>
        <v/>
      </c>
    </row>
    <row r="51" ht="15.75" customHeight="1">
      <c r="A51" s="25"/>
      <c r="B51" s="26"/>
      <c r="C51" s="26"/>
      <c r="D51" s="26"/>
      <c r="E51" s="27"/>
      <c r="F51" s="30"/>
      <c r="G51" s="30"/>
      <c r="H51" s="30"/>
      <c r="I51" s="30"/>
      <c r="J51" s="31" t="str">
        <f t="shared" si="1"/>
        <v/>
      </c>
      <c r="K51" s="31" t="str">
        <f t="shared" si="2"/>
        <v/>
      </c>
      <c r="L51" s="26"/>
      <c r="M51" s="26" t="str">
        <f>IF(COUNTA(A51:I51,L51)=0,"",IF(AND(ISNUMBER(A51),A51&gt;0,B51&lt;&gt;"",COUNTIF(Listas!$A$4:$A$8,C51)=1,COUNTIF(Listas!$C$4:$C$6,D51)=1,ISNUMBER(E51),IF(D51="PROVENTO",E51&gt;=0,E51&gt;0),ISNUMBER(F51),F51&gt;=0,COUNTIF(Listas!$B$4:$B$5,G51)=1,ISNUMBER(H51),H51&gt;0,IF(G51="BRL",H51=1,TRUE),OR(I51="",AND(ISNUMBER(I51),I51&gt;=0))),"OK","Revisar dados"))</f>
        <v/>
      </c>
    </row>
    <row r="52" ht="15.75" customHeight="1">
      <c r="A52" s="25"/>
      <c r="B52" s="26"/>
      <c r="C52" s="26"/>
      <c r="D52" s="26"/>
      <c r="E52" s="27"/>
      <c r="F52" s="30"/>
      <c r="G52" s="30"/>
      <c r="H52" s="30"/>
      <c r="I52" s="30"/>
      <c r="J52" s="31" t="str">
        <f t="shared" si="1"/>
        <v/>
      </c>
      <c r="K52" s="31" t="str">
        <f t="shared" si="2"/>
        <v/>
      </c>
      <c r="L52" s="26"/>
      <c r="M52" s="26" t="str">
        <f>IF(COUNTA(A52:I52,L52)=0,"",IF(AND(ISNUMBER(A52),A52&gt;0,B52&lt;&gt;"",COUNTIF(Listas!$A$4:$A$8,C52)=1,COUNTIF(Listas!$C$4:$C$6,D52)=1,ISNUMBER(E52),IF(D52="PROVENTO",E52&gt;=0,E52&gt;0),ISNUMBER(F52),F52&gt;=0,COUNTIF(Listas!$B$4:$B$5,G52)=1,ISNUMBER(H52),H52&gt;0,IF(G52="BRL",H52=1,TRUE),OR(I52="",AND(ISNUMBER(I52),I52&gt;=0))),"OK","Revisar dados"))</f>
        <v/>
      </c>
    </row>
    <row r="53" ht="15.75" customHeight="1">
      <c r="A53" s="25"/>
      <c r="B53" s="26"/>
      <c r="C53" s="26"/>
      <c r="D53" s="26"/>
      <c r="E53" s="27"/>
      <c r="F53" s="30"/>
      <c r="G53" s="30"/>
      <c r="H53" s="30"/>
      <c r="I53" s="30"/>
      <c r="J53" s="31" t="str">
        <f t="shared" si="1"/>
        <v/>
      </c>
      <c r="K53" s="31" t="str">
        <f t="shared" si="2"/>
        <v/>
      </c>
      <c r="L53" s="26"/>
      <c r="M53" s="26" t="str">
        <f>IF(COUNTA(A53:I53,L53)=0,"",IF(AND(ISNUMBER(A53),A53&gt;0,B53&lt;&gt;"",COUNTIF(Listas!$A$4:$A$8,C53)=1,COUNTIF(Listas!$C$4:$C$6,D53)=1,ISNUMBER(E53),IF(D53="PROVENTO",E53&gt;=0,E53&gt;0),ISNUMBER(F53),F53&gt;=0,COUNTIF(Listas!$B$4:$B$5,G53)=1,ISNUMBER(H53),H53&gt;0,IF(G53="BRL",H53=1,TRUE),OR(I53="",AND(ISNUMBER(I53),I53&gt;=0))),"OK","Revisar dados"))</f>
        <v/>
      </c>
    </row>
    <row r="54" ht="15.75" customHeight="1">
      <c r="A54" s="25"/>
      <c r="B54" s="26"/>
      <c r="C54" s="26"/>
      <c r="D54" s="26"/>
      <c r="E54" s="27"/>
      <c r="F54" s="30"/>
      <c r="G54" s="30"/>
      <c r="H54" s="30"/>
      <c r="I54" s="30"/>
      <c r="J54" s="31" t="str">
        <f t="shared" si="1"/>
        <v/>
      </c>
      <c r="K54" s="31" t="str">
        <f t="shared" si="2"/>
        <v/>
      </c>
      <c r="L54" s="26"/>
      <c r="M54" s="26" t="str">
        <f>IF(COUNTA(A54:I54,L54)=0,"",IF(AND(ISNUMBER(A54),A54&gt;0,B54&lt;&gt;"",COUNTIF(Listas!$A$4:$A$8,C54)=1,COUNTIF(Listas!$C$4:$C$6,D54)=1,ISNUMBER(E54),IF(D54="PROVENTO",E54&gt;=0,E54&gt;0),ISNUMBER(F54),F54&gt;=0,COUNTIF(Listas!$B$4:$B$5,G54)=1,ISNUMBER(H54),H54&gt;0,IF(G54="BRL",H54=1,TRUE),OR(I54="",AND(ISNUMBER(I54),I54&gt;=0))),"OK","Revisar dados"))</f>
        <v/>
      </c>
    </row>
    <row r="55" ht="15.75" customHeight="1">
      <c r="A55" s="25"/>
      <c r="B55" s="26"/>
      <c r="C55" s="26"/>
      <c r="D55" s="26"/>
      <c r="E55" s="27"/>
      <c r="F55" s="30"/>
      <c r="G55" s="30"/>
      <c r="H55" s="30"/>
      <c r="I55" s="30"/>
      <c r="J55" s="31" t="str">
        <f t="shared" si="1"/>
        <v/>
      </c>
      <c r="K55" s="31" t="str">
        <f t="shared" si="2"/>
        <v/>
      </c>
      <c r="L55" s="26"/>
      <c r="M55" s="26" t="str">
        <f>IF(COUNTA(A55:I55,L55)=0,"",IF(AND(ISNUMBER(A55),A55&gt;0,B55&lt;&gt;"",COUNTIF(Listas!$A$4:$A$8,C55)=1,COUNTIF(Listas!$C$4:$C$6,D55)=1,ISNUMBER(E55),IF(D55="PROVENTO",E55&gt;=0,E55&gt;0),ISNUMBER(F55),F55&gt;=0,COUNTIF(Listas!$B$4:$B$5,G55)=1,ISNUMBER(H55),H55&gt;0,IF(G55="BRL",H55=1,TRUE),OR(I55="",AND(ISNUMBER(I55),I55&gt;=0))),"OK","Revisar dados"))</f>
        <v/>
      </c>
    </row>
    <row r="56" ht="15.75" customHeight="1">
      <c r="A56" s="25"/>
      <c r="B56" s="26"/>
      <c r="C56" s="26"/>
      <c r="D56" s="26"/>
      <c r="E56" s="27"/>
      <c r="F56" s="30"/>
      <c r="G56" s="30"/>
      <c r="H56" s="30"/>
      <c r="I56" s="30"/>
      <c r="J56" s="31" t="str">
        <f t="shared" si="1"/>
        <v/>
      </c>
      <c r="K56" s="31" t="str">
        <f t="shared" si="2"/>
        <v/>
      </c>
      <c r="L56" s="26"/>
      <c r="M56" s="26" t="str">
        <f>IF(COUNTA(A56:I56,L56)=0,"",IF(AND(ISNUMBER(A56),A56&gt;0,B56&lt;&gt;"",COUNTIF(Listas!$A$4:$A$8,C56)=1,COUNTIF(Listas!$C$4:$C$6,D56)=1,ISNUMBER(E56),IF(D56="PROVENTO",E56&gt;=0,E56&gt;0),ISNUMBER(F56),F56&gt;=0,COUNTIF(Listas!$B$4:$B$5,G56)=1,ISNUMBER(H56),H56&gt;0,IF(G56="BRL",H56=1,TRUE),OR(I56="",AND(ISNUMBER(I56),I56&gt;=0))),"OK","Revisar dados"))</f>
        <v/>
      </c>
    </row>
    <row r="57" ht="15.75" customHeight="1">
      <c r="A57" s="25"/>
      <c r="B57" s="26"/>
      <c r="C57" s="26"/>
      <c r="D57" s="26"/>
      <c r="E57" s="27"/>
      <c r="F57" s="30"/>
      <c r="G57" s="30"/>
      <c r="H57" s="30"/>
      <c r="I57" s="30"/>
      <c r="J57" s="31" t="str">
        <f t="shared" si="1"/>
        <v/>
      </c>
      <c r="K57" s="31" t="str">
        <f t="shared" si="2"/>
        <v/>
      </c>
      <c r="L57" s="26"/>
      <c r="M57" s="26" t="str">
        <f>IF(COUNTA(A57:I57,L57)=0,"",IF(AND(ISNUMBER(A57),A57&gt;0,B57&lt;&gt;"",COUNTIF(Listas!$A$4:$A$8,C57)=1,COUNTIF(Listas!$C$4:$C$6,D57)=1,ISNUMBER(E57),IF(D57="PROVENTO",E57&gt;=0,E57&gt;0),ISNUMBER(F57),F57&gt;=0,COUNTIF(Listas!$B$4:$B$5,G57)=1,ISNUMBER(H57),H57&gt;0,IF(G57="BRL",H57=1,TRUE),OR(I57="",AND(ISNUMBER(I57),I57&gt;=0))),"OK","Revisar dados"))</f>
        <v/>
      </c>
    </row>
    <row r="58" ht="15.75" customHeight="1">
      <c r="A58" s="25"/>
      <c r="B58" s="26"/>
      <c r="C58" s="26"/>
      <c r="D58" s="26"/>
      <c r="E58" s="27"/>
      <c r="F58" s="30"/>
      <c r="G58" s="30"/>
      <c r="H58" s="30"/>
      <c r="I58" s="30"/>
      <c r="J58" s="31" t="str">
        <f t="shared" si="1"/>
        <v/>
      </c>
      <c r="K58" s="31" t="str">
        <f t="shared" si="2"/>
        <v/>
      </c>
      <c r="L58" s="26"/>
      <c r="M58" s="26" t="str">
        <f>IF(COUNTA(A58:I58,L58)=0,"",IF(AND(ISNUMBER(A58),A58&gt;0,B58&lt;&gt;"",COUNTIF(Listas!$A$4:$A$8,C58)=1,COUNTIF(Listas!$C$4:$C$6,D58)=1,ISNUMBER(E58),IF(D58="PROVENTO",E58&gt;=0,E58&gt;0),ISNUMBER(F58),F58&gt;=0,COUNTIF(Listas!$B$4:$B$5,G58)=1,ISNUMBER(H58),H58&gt;0,IF(G58="BRL",H58=1,TRUE),OR(I58="",AND(ISNUMBER(I58),I58&gt;=0))),"OK","Revisar dados"))</f>
        <v/>
      </c>
    </row>
    <row r="59" ht="15.75" customHeight="1">
      <c r="A59" s="25"/>
      <c r="B59" s="26"/>
      <c r="C59" s="26"/>
      <c r="D59" s="26"/>
      <c r="E59" s="27"/>
      <c r="F59" s="30"/>
      <c r="G59" s="30"/>
      <c r="H59" s="30"/>
      <c r="I59" s="30"/>
      <c r="J59" s="31" t="str">
        <f t="shared" si="1"/>
        <v/>
      </c>
      <c r="K59" s="31" t="str">
        <f t="shared" si="2"/>
        <v/>
      </c>
      <c r="L59" s="26"/>
      <c r="M59" s="26" t="str">
        <f>IF(COUNTA(A59:I59,L59)=0,"",IF(AND(ISNUMBER(A59),A59&gt;0,B59&lt;&gt;"",COUNTIF(Listas!$A$4:$A$8,C59)=1,COUNTIF(Listas!$C$4:$C$6,D59)=1,ISNUMBER(E59),IF(D59="PROVENTO",E59&gt;=0,E59&gt;0),ISNUMBER(F59),F59&gt;=0,COUNTIF(Listas!$B$4:$B$5,G59)=1,ISNUMBER(H59),H59&gt;0,IF(G59="BRL",H59=1,TRUE),OR(I59="",AND(ISNUMBER(I59),I59&gt;=0))),"OK","Revisar dados"))</f>
        <v/>
      </c>
    </row>
    <row r="60" ht="15.75" customHeight="1">
      <c r="A60" s="25"/>
      <c r="B60" s="26"/>
      <c r="C60" s="26"/>
      <c r="D60" s="26"/>
      <c r="E60" s="27"/>
      <c r="F60" s="30"/>
      <c r="G60" s="30"/>
      <c r="H60" s="30"/>
      <c r="I60" s="30"/>
      <c r="J60" s="31" t="str">
        <f t="shared" si="1"/>
        <v/>
      </c>
      <c r="K60" s="31" t="str">
        <f t="shared" si="2"/>
        <v/>
      </c>
      <c r="L60" s="26"/>
      <c r="M60" s="26" t="str">
        <f>IF(COUNTA(A60:I60,L60)=0,"",IF(AND(ISNUMBER(A60),A60&gt;0,B60&lt;&gt;"",COUNTIF(Listas!$A$4:$A$8,C60)=1,COUNTIF(Listas!$C$4:$C$6,D60)=1,ISNUMBER(E60),IF(D60="PROVENTO",E60&gt;=0,E60&gt;0),ISNUMBER(F60),F60&gt;=0,COUNTIF(Listas!$B$4:$B$5,G60)=1,ISNUMBER(H60),H60&gt;0,IF(G60="BRL",H60=1,TRUE),OR(I60="",AND(ISNUMBER(I60),I60&gt;=0))),"OK","Revisar dados"))</f>
        <v/>
      </c>
    </row>
    <row r="61" ht="15.75" customHeight="1">
      <c r="A61" s="25"/>
      <c r="B61" s="26"/>
      <c r="C61" s="26"/>
      <c r="D61" s="26"/>
      <c r="E61" s="27"/>
      <c r="F61" s="30"/>
      <c r="G61" s="30"/>
      <c r="H61" s="30"/>
      <c r="I61" s="30"/>
      <c r="J61" s="31" t="str">
        <f t="shared" si="1"/>
        <v/>
      </c>
      <c r="K61" s="31" t="str">
        <f t="shared" si="2"/>
        <v/>
      </c>
      <c r="L61" s="26"/>
      <c r="M61" s="26" t="str">
        <f>IF(COUNTA(A61:I61,L61)=0,"",IF(AND(ISNUMBER(A61),A61&gt;0,B61&lt;&gt;"",COUNTIF(Listas!$A$4:$A$8,C61)=1,COUNTIF(Listas!$C$4:$C$6,D61)=1,ISNUMBER(E61),IF(D61="PROVENTO",E61&gt;=0,E61&gt;0),ISNUMBER(F61),F61&gt;=0,COUNTIF(Listas!$B$4:$B$5,G61)=1,ISNUMBER(H61),H61&gt;0,IF(G61="BRL",H61=1,TRUE),OR(I61="",AND(ISNUMBER(I61),I61&gt;=0))),"OK","Revisar dados"))</f>
        <v/>
      </c>
    </row>
    <row r="62" ht="15.75" customHeight="1">
      <c r="A62" s="25"/>
      <c r="B62" s="26"/>
      <c r="C62" s="26"/>
      <c r="D62" s="26"/>
      <c r="E62" s="27"/>
      <c r="F62" s="30"/>
      <c r="G62" s="30"/>
      <c r="H62" s="30"/>
      <c r="I62" s="30"/>
      <c r="J62" s="31" t="str">
        <f t="shared" si="1"/>
        <v/>
      </c>
      <c r="K62" s="31" t="str">
        <f t="shared" si="2"/>
        <v/>
      </c>
      <c r="L62" s="26"/>
      <c r="M62" s="26" t="str">
        <f>IF(COUNTA(A62:I62,L62)=0,"",IF(AND(ISNUMBER(A62),A62&gt;0,B62&lt;&gt;"",COUNTIF(Listas!$A$4:$A$8,C62)=1,COUNTIF(Listas!$C$4:$C$6,D62)=1,ISNUMBER(E62),IF(D62="PROVENTO",E62&gt;=0,E62&gt;0),ISNUMBER(F62),F62&gt;=0,COUNTIF(Listas!$B$4:$B$5,G62)=1,ISNUMBER(H62),H62&gt;0,IF(G62="BRL",H62=1,TRUE),OR(I62="",AND(ISNUMBER(I62),I62&gt;=0))),"OK","Revisar dados"))</f>
        <v/>
      </c>
    </row>
    <row r="63" ht="15.75" customHeight="1">
      <c r="A63" s="25"/>
      <c r="B63" s="26"/>
      <c r="C63" s="26"/>
      <c r="D63" s="26"/>
      <c r="E63" s="27"/>
      <c r="F63" s="30"/>
      <c r="G63" s="30"/>
      <c r="H63" s="30"/>
      <c r="I63" s="30"/>
      <c r="J63" s="31" t="str">
        <f t="shared" si="1"/>
        <v/>
      </c>
      <c r="K63" s="31" t="str">
        <f t="shared" si="2"/>
        <v/>
      </c>
      <c r="L63" s="26"/>
      <c r="M63" s="26" t="str">
        <f>IF(COUNTA(A63:I63,L63)=0,"",IF(AND(ISNUMBER(A63),A63&gt;0,B63&lt;&gt;"",COUNTIF(Listas!$A$4:$A$8,C63)=1,COUNTIF(Listas!$C$4:$C$6,D63)=1,ISNUMBER(E63),IF(D63="PROVENTO",E63&gt;=0,E63&gt;0),ISNUMBER(F63),F63&gt;=0,COUNTIF(Listas!$B$4:$B$5,G63)=1,ISNUMBER(H63),H63&gt;0,IF(G63="BRL",H63=1,TRUE),OR(I63="",AND(ISNUMBER(I63),I63&gt;=0))),"OK","Revisar dados"))</f>
        <v/>
      </c>
    </row>
    <row r="64" ht="15.75" customHeight="1">
      <c r="A64" s="25"/>
      <c r="B64" s="26"/>
      <c r="C64" s="26"/>
      <c r="D64" s="26"/>
      <c r="E64" s="27"/>
      <c r="F64" s="30"/>
      <c r="G64" s="30"/>
      <c r="H64" s="30"/>
      <c r="I64" s="30"/>
      <c r="J64" s="31" t="str">
        <f t="shared" si="1"/>
        <v/>
      </c>
      <c r="K64" s="31" t="str">
        <f t="shared" si="2"/>
        <v/>
      </c>
      <c r="L64" s="26"/>
      <c r="M64" s="26" t="str">
        <f>IF(COUNTA(A64:I64,L64)=0,"",IF(AND(ISNUMBER(A64),A64&gt;0,B64&lt;&gt;"",COUNTIF(Listas!$A$4:$A$8,C64)=1,COUNTIF(Listas!$C$4:$C$6,D64)=1,ISNUMBER(E64),IF(D64="PROVENTO",E64&gt;=0,E64&gt;0),ISNUMBER(F64),F64&gt;=0,COUNTIF(Listas!$B$4:$B$5,G64)=1,ISNUMBER(H64),H64&gt;0,IF(G64="BRL",H64=1,TRUE),OR(I64="",AND(ISNUMBER(I64),I64&gt;=0))),"OK","Revisar dados"))</f>
        <v/>
      </c>
    </row>
    <row r="65" ht="15.75" customHeight="1">
      <c r="A65" s="25"/>
      <c r="B65" s="26"/>
      <c r="C65" s="26"/>
      <c r="D65" s="26"/>
      <c r="E65" s="27"/>
      <c r="F65" s="30"/>
      <c r="G65" s="30"/>
      <c r="H65" s="30"/>
      <c r="I65" s="30"/>
      <c r="J65" s="31" t="str">
        <f t="shared" si="1"/>
        <v/>
      </c>
      <c r="K65" s="31" t="str">
        <f t="shared" si="2"/>
        <v/>
      </c>
      <c r="L65" s="26"/>
      <c r="M65" s="26" t="str">
        <f>IF(COUNTA(A65:I65,L65)=0,"",IF(AND(ISNUMBER(A65),A65&gt;0,B65&lt;&gt;"",COUNTIF(Listas!$A$4:$A$8,C65)=1,COUNTIF(Listas!$C$4:$C$6,D65)=1,ISNUMBER(E65),IF(D65="PROVENTO",E65&gt;=0,E65&gt;0),ISNUMBER(F65),F65&gt;=0,COUNTIF(Listas!$B$4:$B$5,G65)=1,ISNUMBER(H65),H65&gt;0,IF(G65="BRL",H65=1,TRUE),OR(I65="",AND(ISNUMBER(I65),I65&gt;=0))),"OK","Revisar dados"))</f>
        <v/>
      </c>
    </row>
    <row r="66" ht="15.75" customHeight="1">
      <c r="A66" s="25"/>
      <c r="B66" s="26"/>
      <c r="C66" s="26"/>
      <c r="D66" s="26"/>
      <c r="E66" s="27"/>
      <c r="F66" s="30"/>
      <c r="G66" s="30"/>
      <c r="H66" s="30"/>
      <c r="I66" s="30"/>
      <c r="J66" s="31" t="str">
        <f t="shared" si="1"/>
        <v/>
      </c>
      <c r="K66" s="31" t="str">
        <f t="shared" si="2"/>
        <v/>
      </c>
      <c r="L66" s="26"/>
      <c r="M66" s="26" t="str">
        <f>IF(COUNTA(A66:I66,L66)=0,"",IF(AND(ISNUMBER(A66),A66&gt;0,B66&lt;&gt;"",COUNTIF(Listas!$A$4:$A$8,C66)=1,COUNTIF(Listas!$C$4:$C$6,D66)=1,ISNUMBER(E66),IF(D66="PROVENTO",E66&gt;=0,E66&gt;0),ISNUMBER(F66),F66&gt;=0,COUNTIF(Listas!$B$4:$B$5,G66)=1,ISNUMBER(H66),H66&gt;0,IF(G66="BRL",H66=1,TRUE),OR(I66="",AND(ISNUMBER(I66),I66&gt;=0))),"OK","Revisar dados"))</f>
        <v/>
      </c>
    </row>
    <row r="67" ht="15.75" customHeight="1">
      <c r="A67" s="25"/>
      <c r="B67" s="26"/>
      <c r="C67" s="26"/>
      <c r="D67" s="26"/>
      <c r="E67" s="27"/>
      <c r="F67" s="30"/>
      <c r="G67" s="30"/>
      <c r="H67" s="30"/>
      <c r="I67" s="30"/>
      <c r="J67" s="31" t="str">
        <f t="shared" si="1"/>
        <v/>
      </c>
      <c r="K67" s="31" t="str">
        <f t="shared" si="2"/>
        <v/>
      </c>
      <c r="L67" s="26"/>
      <c r="M67" s="26" t="str">
        <f>IF(COUNTA(A67:I67,L67)=0,"",IF(AND(ISNUMBER(A67),A67&gt;0,B67&lt;&gt;"",COUNTIF(Listas!$A$4:$A$8,C67)=1,COUNTIF(Listas!$C$4:$C$6,D67)=1,ISNUMBER(E67),IF(D67="PROVENTO",E67&gt;=0,E67&gt;0),ISNUMBER(F67),F67&gt;=0,COUNTIF(Listas!$B$4:$B$5,G67)=1,ISNUMBER(H67),H67&gt;0,IF(G67="BRL",H67=1,TRUE),OR(I67="",AND(ISNUMBER(I67),I67&gt;=0))),"OK","Revisar dados"))</f>
        <v/>
      </c>
    </row>
    <row r="68" ht="15.75" customHeight="1">
      <c r="A68" s="25"/>
      <c r="B68" s="26"/>
      <c r="C68" s="26"/>
      <c r="D68" s="26"/>
      <c r="E68" s="27"/>
      <c r="F68" s="30"/>
      <c r="G68" s="30"/>
      <c r="H68" s="30"/>
      <c r="I68" s="30"/>
      <c r="J68" s="31" t="str">
        <f t="shared" si="1"/>
        <v/>
      </c>
      <c r="K68" s="31" t="str">
        <f t="shared" si="2"/>
        <v/>
      </c>
      <c r="L68" s="26"/>
      <c r="M68" s="26" t="str">
        <f>IF(COUNTA(A68:I68,L68)=0,"",IF(AND(ISNUMBER(A68),A68&gt;0,B68&lt;&gt;"",COUNTIF(Listas!$A$4:$A$8,C68)=1,COUNTIF(Listas!$C$4:$C$6,D68)=1,ISNUMBER(E68),IF(D68="PROVENTO",E68&gt;=0,E68&gt;0),ISNUMBER(F68),F68&gt;=0,COUNTIF(Listas!$B$4:$B$5,G68)=1,ISNUMBER(H68),H68&gt;0,IF(G68="BRL",H68=1,TRUE),OR(I68="",AND(ISNUMBER(I68),I68&gt;=0))),"OK","Revisar dados"))</f>
        <v/>
      </c>
    </row>
    <row r="69" ht="15.75" customHeight="1">
      <c r="A69" s="25"/>
      <c r="B69" s="26"/>
      <c r="C69" s="26"/>
      <c r="D69" s="26"/>
      <c r="E69" s="27"/>
      <c r="F69" s="30"/>
      <c r="G69" s="30"/>
      <c r="H69" s="30"/>
      <c r="I69" s="30"/>
      <c r="J69" s="31" t="str">
        <f t="shared" si="1"/>
        <v/>
      </c>
      <c r="K69" s="31" t="str">
        <f t="shared" si="2"/>
        <v/>
      </c>
      <c r="L69" s="26"/>
      <c r="M69" s="26" t="str">
        <f>IF(COUNTA(A69:I69,L69)=0,"",IF(AND(ISNUMBER(A69),A69&gt;0,B69&lt;&gt;"",COUNTIF(Listas!$A$4:$A$8,C69)=1,COUNTIF(Listas!$C$4:$C$6,D69)=1,ISNUMBER(E69),IF(D69="PROVENTO",E69&gt;=0,E69&gt;0),ISNUMBER(F69),F69&gt;=0,COUNTIF(Listas!$B$4:$B$5,G69)=1,ISNUMBER(H69),H69&gt;0,IF(G69="BRL",H69=1,TRUE),OR(I69="",AND(ISNUMBER(I69),I69&gt;=0))),"OK","Revisar dados"))</f>
        <v/>
      </c>
    </row>
    <row r="70" ht="15.75" customHeight="1">
      <c r="A70" s="25"/>
      <c r="B70" s="26"/>
      <c r="C70" s="26"/>
      <c r="D70" s="26"/>
      <c r="E70" s="27"/>
      <c r="F70" s="30"/>
      <c r="G70" s="30"/>
      <c r="H70" s="30"/>
      <c r="I70" s="30"/>
      <c r="J70" s="31" t="str">
        <f t="shared" si="1"/>
        <v/>
      </c>
      <c r="K70" s="31" t="str">
        <f t="shared" si="2"/>
        <v/>
      </c>
      <c r="L70" s="26"/>
      <c r="M70" s="26" t="str">
        <f>IF(COUNTA(A70:I70,L70)=0,"",IF(AND(ISNUMBER(A70),A70&gt;0,B70&lt;&gt;"",COUNTIF(Listas!$A$4:$A$8,C70)=1,COUNTIF(Listas!$C$4:$C$6,D70)=1,ISNUMBER(E70),IF(D70="PROVENTO",E70&gt;=0,E70&gt;0),ISNUMBER(F70),F70&gt;=0,COUNTIF(Listas!$B$4:$B$5,G70)=1,ISNUMBER(H70),H70&gt;0,IF(G70="BRL",H70=1,TRUE),OR(I70="",AND(ISNUMBER(I70),I70&gt;=0))),"OK","Revisar dados"))</f>
        <v/>
      </c>
    </row>
    <row r="71" ht="15.75" customHeight="1">
      <c r="A71" s="25"/>
      <c r="B71" s="26"/>
      <c r="C71" s="26"/>
      <c r="D71" s="26"/>
      <c r="E71" s="27"/>
      <c r="F71" s="30"/>
      <c r="G71" s="30"/>
      <c r="H71" s="30"/>
      <c r="I71" s="30"/>
      <c r="J71" s="31" t="str">
        <f t="shared" si="1"/>
        <v/>
      </c>
      <c r="K71" s="31" t="str">
        <f t="shared" si="2"/>
        <v/>
      </c>
      <c r="L71" s="26"/>
      <c r="M71" s="26" t="str">
        <f>IF(COUNTA(A71:I71,L71)=0,"",IF(AND(ISNUMBER(A71),A71&gt;0,B71&lt;&gt;"",COUNTIF(Listas!$A$4:$A$8,C71)=1,COUNTIF(Listas!$C$4:$C$6,D71)=1,ISNUMBER(E71),IF(D71="PROVENTO",E71&gt;=0,E71&gt;0),ISNUMBER(F71),F71&gt;=0,COUNTIF(Listas!$B$4:$B$5,G71)=1,ISNUMBER(H71),H71&gt;0,IF(G71="BRL",H71=1,TRUE),OR(I71="",AND(ISNUMBER(I71),I71&gt;=0))),"OK","Revisar dados"))</f>
        <v/>
      </c>
    </row>
    <row r="72" ht="15.75" customHeight="1">
      <c r="A72" s="25"/>
      <c r="B72" s="26"/>
      <c r="C72" s="26"/>
      <c r="D72" s="26"/>
      <c r="E72" s="27"/>
      <c r="F72" s="30"/>
      <c r="G72" s="30"/>
      <c r="H72" s="30"/>
      <c r="I72" s="30"/>
      <c r="J72" s="31" t="str">
        <f t="shared" si="1"/>
        <v/>
      </c>
      <c r="K72" s="31" t="str">
        <f t="shared" si="2"/>
        <v/>
      </c>
      <c r="L72" s="26"/>
      <c r="M72" s="26" t="str">
        <f>IF(COUNTA(A72:I72,L72)=0,"",IF(AND(ISNUMBER(A72),A72&gt;0,B72&lt;&gt;"",COUNTIF(Listas!$A$4:$A$8,C72)=1,COUNTIF(Listas!$C$4:$C$6,D72)=1,ISNUMBER(E72),IF(D72="PROVENTO",E72&gt;=0,E72&gt;0),ISNUMBER(F72),F72&gt;=0,COUNTIF(Listas!$B$4:$B$5,G72)=1,ISNUMBER(H72),H72&gt;0,IF(G72="BRL",H72=1,TRUE),OR(I72="",AND(ISNUMBER(I72),I72&gt;=0))),"OK","Revisar dados"))</f>
        <v/>
      </c>
    </row>
    <row r="73" ht="15.75" customHeight="1">
      <c r="A73" s="25"/>
      <c r="B73" s="26"/>
      <c r="C73" s="26"/>
      <c r="D73" s="26"/>
      <c r="E73" s="27"/>
      <c r="F73" s="30"/>
      <c r="G73" s="30"/>
      <c r="H73" s="30"/>
      <c r="I73" s="30"/>
      <c r="J73" s="31" t="str">
        <f t="shared" si="1"/>
        <v/>
      </c>
      <c r="K73" s="31" t="str">
        <f t="shared" si="2"/>
        <v/>
      </c>
      <c r="L73" s="26"/>
      <c r="M73" s="26" t="str">
        <f>IF(COUNTA(A73:I73,L73)=0,"",IF(AND(ISNUMBER(A73),A73&gt;0,B73&lt;&gt;"",COUNTIF(Listas!$A$4:$A$8,C73)=1,COUNTIF(Listas!$C$4:$C$6,D73)=1,ISNUMBER(E73),IF(D73="PROVENTO",E73&gt;=0,E73&gt;0),ISNUMBER(F73),F73&gt;=0,COUNTIF(Listas!$B$4:$B$5,G73)=1,ISNUMBER(H73),H73&gt;0,IF(G73="BRL",H73=1,TRUE),OR(I73="",AND(ISNUMBER(I73),I73&gt;=0))),"OK","Revisar dados"))</f>
        <v/>
      </c>
    </row>
    <row r="74" ht="15.75" customHeight="1">
      <c r="A74" s="25"/>
      <c r="B74" s="26"/>
      <c r="C74" s="26"/>
      <c r="D74" s="26"/>
      <c r="E74" s="27"/>
      <c r="F74" s="30"/>
      <c r="G74" s="30"/>
      <c r="H74" s="30"/>
      <c r="I74" s="30"/>
      <c r="J74" s="31" t="str">
        <f t="shared" si="1"/>
        <v/>
      </c>
      <c r="K74" s="31" t="str">
        <f t="shared" si="2"/>
        <v/>
      </c>
      <c r="L74" s="26"/>
      <c r="M74" s="26" t="str">
        <f>IF(COUNTA(A74:I74,L74)=0,"",IF(AND(ISNUMBER(A74),A74&gt;0,B74&lt;&gt;"",COUNTIF(Listas!$A$4:$A$8,C74)=1,COUNTIF(Listas!$C$4:$C$6,D74)=1,ISNUMBER(E74),IF(D74="PROVENTO",E74&gt;=0,E74&gt;0),ISNUMBER(F74),F74&gt;=0,COUNTIF(Listas!$B$4:$B$5,G74)=1,ISNUMBER(H74),H74&gt;0,IF(G74="BRL",H74=1,TRUE),OR(I74="",AND(ISNUMBER(I74),I74&gt;=0))),"OK","Revisar dados"))</f>
        <v/>
      </c>
    </row>
    <row r="75" ht="15.75" customHeight="1">
      <c r="A75" s="25"/>
      <c r="B75" s="26"/>
      <c r="C75" s="26"/>
      <c r="D75" s="26"/>
      <c r="E75" s="27"/>
      <c r="F75" s="30"/>
      <c r="G75" s="30"/>
      <c r="H75" s="30"/>
      <c r="I75" s="30"/>
      <c r="J75" s="31" t="str">
        <f t="shared" si="1"/>
        <v/>
      </c>
      <c r="K75" s="31" t="str">
        <f t="shared" si="2"/>
        <v/>
      </c>
      <c r="L75" s="26"/>
      <c r="M75" s="26" t="str">
        <f>IF(COUNTA(A75:I75,L75)=0,"",IF(AND(ISNUMBER(A75),A75&gt;0,B75&lt;&gt;"",COUNTIF(Listas!$A$4:$A$8,C75)=1,COUNTIF(Listas!$C$4:$C$6,D75)=1,ISNUMBER(E75),IF(D75="PROVENTO",E75&gt;=0,E75&gt;0),ISNUMBER(F75),F75&gt;=0,COUNTIF(Listas!$B$4:$B$5,G75)=1,ISNUMBER(H75),H75&gt;0,IF(G75="BRL",H75=1,TRUE),OR(I75="",AND(ISNUMBER(I75),I75&gt;=0))),"OK","Revisar dados"))</f>
        <v/>
      </c>
    </row>
    <row r="76" ht="15.75" customHeight="1">
      <c r="A76" s="25"/>
      <c r="B76" s="26"/>
      <c r="C76" s="26"/>
      <c r="D76" s="26"/>
      <c r="E76" s="27"/>
      <c r="F76" s="30"/>
      <c r="G76" s="30"/>
      <c r="H76" s="30"/>
      <c r="I76" s="30"/>
      <c r="J76" s="31" t="str">
        <f t="shared" si="1"/>
        <v/>
      </c>
      <c r="K76" s="31" t="str">
        <f t="shared" si="2"/>
        <v/>
      </c>
      <c r="L76" s="26"/>
      <c r="M76" s="26" t="str">
        <f>IF(COUNTA(A76:I76,L76)=0,"",IF(AND(ISNUMBER(A76),A76&gt;0,B76&lt;&gt;"",COUNTIF(Listas!$A$4:$A$8,C76)=1,COUNTIF(Listas!$C$4:$C$6,D76)=1,ISNUMBER(E76),IF(D76="PROVENTO",E76&gt;=0,E76&gt;0),ISNUMBER(F76),F76&gt;=0,COUNTIF(Listas!$B$4:$B$5,G76)=1,ISNUMBER(H76),H76&gt;0,IF(G76="BRL",H76=1,TRUE),OR(I76="",AND(ISNUMBER(I76),I76&gt;=0))),"OK","Revisar dados"))</f>
        <v/>
      </c>
    </row>
    <row r="77" ht="15.75" customHeight="1">
      <c r="A77" s="25"/>
      <c r="B77" s="26"/>
      <c r="C77" s="26"/>
      <c r="D77" s="26"/>
      <c r="E77" s="27"/>
      <c r="F77" s="30"/>
      <c r="G77" s="30"/>
      <c r="H77" s="30"/>
      <c r="I77" s="30"/>
      <c r="J77" s="31" t="str">
        <f t="shared" si="1"/>
        <v/>
      </c>
      <c r="K77" s="31" t="str">
        <f t="shared" si="2"/>
        <v/>
      </c>
      <c r="L77" s="26"/>
      <c r="M77" s="26" t="str">
        <f>IF(COUNTA(A77:I77,L77)=0,"",IF(AND(ISNUMBER(A77),A77&gt;0,B77&lt;&gt;"",COUNTIF(Listas!$A$4:$A$8,C77)=1,COUNTIF(Listas!$C$4:$C$6,D77)=1,ISNUMBER(E77),IF(D77="PROVENTO",E77&gt;=0,E77&gt;0),ISNUMBER(F77),F77&gt;=0,COUNTIF(Listas!$B$4:$B$5,G77)=1,ISNUMBER(H77),H77&gt;0,IF(G77="BRL",H77=1,TRUE),OR(I77="",AND(ISNUMBER(I77),I77&gt;=0))),"OK","Revisar dados"))</f>
        <v/>
      </c>
    </row>
    <row r="78" ht="15.75" customHeight="1">
      <c r="A78" s="25"/>
      <c r="B78" s="26"/>
      <c r="C78" s="26"/>
      <c r="D78" s="26"/>
      <c r="E78" s="27"/>
      <c r="F78" s="30"/>
      <c r="G78" s="30"/>
      <c r="H78" s="30"/>
      <c r="I78" s="30"/>
      <c r="J78" s="31" t="str">
        <f t="shared" si="1"/>
        <v/>
      </c>
      <c r="K78" s="31" t="str">
        <f t="shared" si="2"/>
        <v/>
      </c>
      <c r="L78" s="26"/>
      <c r="M78" s="26" t="str">
        <f>IF(COUNTA(A78:I78,L78)=0,"",IF(AND(ISNUMBER(A78),A78&gt;0,B78&lt;&gt;"",COUNTIF(Listas!$A$4:$A$8,C78)=1,COUNTIF(Listas!$C$4:$C$6,D78)=1,ISNUMBER(E78),IF(D78="PROVENTO",E78&gt;=0,E78&gt;0),ISNUMBER(F78),F78&gt;=0,COUNTIF(Listas!$B$4:$B$5,G78)=1,ISNUMBER(H78),H78&gt;0,IF(G78="BRL",H78=1,TRUE),OR(I78="",AND(ISNUMBER(I78),I78&gt;=0))),"OK","Revisar dados"))</f>
        <v/>
      </c>
    </row>
    <row r="79" ht="15.75" customHeight="1">
      <c r="A79" s="25"/>
      <c r="B79" s="26"/>
      <c r="C79" s="26"/>
      <c r="D79" s="26"/>
      <c r="E79" s="27"/>
      <c r="F79" s="30"/>
      <c r="G79" s="30"/>
      <c r="H79" s="30"/>
      <c r="I79" s="30"/>
      <c r="J79" s="31" t="str">
        <f t="shared" si="1"/>
        <v/>
      </c>
      <c r="K79" s="31" t="str">
        <f t="shared" si="2"/>
        <v/>
      </c>
      <c r="L79" s="26"/>
      <c r="M79" s="26" t="str">
        <f>IF(COUNTA(A79:I79,L79)=0,"",IF(AND(ISNUMBER(A79),A79&gt;0,B79&lt;&gt;"",COUNTIF(Listas!$A$4:$A$8,C79)=1,COUNTIF(Listas!$C$4:$C$6,D79)=1,ISNUMBER(E79),IF(D79="PROVENTO",E79&gt;=0,E79&gt;0),ISNUMBER(F79),F79&gt;=0,COUNTIF(Listas!$B$4:$B$5,G79)=1,ISNUMBER(H79),H79&gt;0,IF(G79="BRL",H79=1,TRUE),OR(I79="",AND(ISNUMBER(I79),I79&gt;=0))),"OK","Revisar dados"))</f>
        <v/>
      </c>
    </row>
    <row r="80" ht="15.75" customHeight="1">
      <c r="A80" s="25"/>
      <c r="B80" s="26"/>
      <c r="C80" s="26"/>
      <c r="D80" s="26"/>
      <c r="E80" s="27"/>
      <c r="F80" s="30"/>
      <c r="G80" s="30"/>
      <c r="H80" s="30"/>
      <c r="I80" s="30"/>
      <c r="J80" s="31" t="str">
        <f t="shared" si="1"/>
        <v/>
      </c>
      <c r="K80" s="31" t="str">
        <f t="shared" si="2"/>
        <v/>
      </c>
      <c r="L80" s="26"/>
      <c r="M80" s="26" t="str">
        <f>IF(COUNTA(A80:I80,L80)=0,"",IF(AND(ISNUMBER(A80),A80&gt;0,B80&lt;&gt;"",COUNTIF(Listas!$A$4:$A$8,C80)=1,COUNTIF(Listas!$C$4:$C$6,D80)=1,ISNUMBER(E80),IF(D80="PROVENTO",E80&gt;=0,E80&gt;0),ISNUMBER(F80),F80&gt;=0,COUNTIF(Listas!$B$4:$B$5,G80)=1,ISNUMBER(H80),H80&gt;0,IF(G80="BRL",H80=1,TRUE),OR(I80="",AND(ISNUMBER(I80),I80&gt;=0))),"OK","Revisar dados"))</f>
        <v/>
      </c>
    </row>
    <row r="81" ht="15.75" customHeight="1">
      <c r="A81" s="25"/>
      <c r="B81" s="26"/>
      <c r="C81" s="26"/>
      <c r="D81" s="26"/>
      <c r="E81" s="27"/>
      <c r="F81" s="30"/>
      <c r="G81" s="30"/>
      <c r="H81" s="30"/>
      <c r="I81" s="30"/>
      <c r="J81" s="31" t="str">
        <f t="shared" si="1"/>
        <v/>
      </c>
      <c r="K81" s="31" t="str">
        <f t="shared" si="2"/>
        <v/>
      </c>
      <c r="L81" s="26"/>
      <c r="M81" s="26" t="str">
        <f>IF(COUNTA(A81:I81,L81)=0,"",IF(AND(ISNUMBER(A81),A81&gt;0,B81&lt;&gt;"",COUNTIF(Listas!$A$4:$A$8,C81)=1,COUNTIF(Listas!$C$4:$C$6,D81)=1,ISNUMBER(E81),IF(D81="PROVENTO",E81&gt;=0,E81&gt;0),ISNUMBER(F81),F81&gt;=0,COUNTIF(Listas!$B$4:$B$5,G81)=1,ISNUMBER(H81),H81&gt;0,IF(G81="BRL",H81=1,TRUE),OR(I81="",AND(ISNUMBER(I81),I81&gt;=0))),"OK","Revisar dados"))</f>
        <v/>
      </c>
    </row>
    <row r="82" ht="15.75" customHeight="1">
      <c r="A82" s="25"/>
      <c r="B82" s="26"/>
      <c r="C82" s="26"/>
      <c r="D82" s="26"/>
      <c r="E82" s="27"/>
      <c r="F82" s="30"/>
      <c r="G82" s="30"/>
      <c r="H82" s="30"/>
      <c r="I82" s="30"/>
      <c r="J82" s="31" t="str">
        <f t="shared" si="1"/>
        <v/>
      </c>
      <c r="K82" s="31" t="str">
        <f t="shared" si="2"/>
        <v/>
      </c>
      <c r="L82" s="26"/>
      <c r="M82" s="26" t="str">
        <f>IF(COUNTA(A82:I82,L82)=0,"",IF(AND(ISNUMBER(A82),A82&gt;0,B82&lt;&gt;"",COUNTIF(Listas!$A$4:$A$8,C82)=1,COUNTIF(Listas!$C$4:$C$6,D82)=1,ISNUMBER(E82),IF(D82="PROVENTO",E82&gt;=0,E82&gt;0),ISNUMBER(F82),F82&gt;=0,COUNTIF(Listas!$B$4:$B$5,G82)=1,ISNUMBER(H82),H82&gt;0,IF(G82="BRL",H82=1,TRUE),OR(I82="",AND(ISNUMBER(I82),I82&gt;=0))),"OK","Revisar dados"))</f>
        <v/>
      </c>
    </row>
    <row r="83" ht="15.75" customHeight="1">
      <c r="A83" s="25"/>
      <c r="B83" s="26"/>
      <c r="C83" s="26"/>
      <c r="D83" s="26"/>
      <c r="E83" s="27"/>
      <c r="F83" s="30"/>
      <c r="G83" s="30"/>
      <c r="H83" s="30"/>
      <c r="I83" s="30"/>
      <c r="J83" s="31" t="str">
        <f t="shared" si="1"/>
        <v/>
      </c>
      <c r="K83" s="31" t="str">
        <f t="shared" si="2"/>
        <v/>
      </c>
      <c r="L83" s="26"/>
      <c r="M83" s="26" t="str">
        <f>IF(COUNTA(A83:I83,L83)=0,"",IF(AND(ISNUMBER(A83),A83&gt;0,B83&lt;&gt;"",COUNTIF(Listas!$A$4:$A$8,C83)=1,COUNTIF(Listas!$C$4:$C$6,D83)=1,ISNUMBER(E83),IF(D83="PROVENTO",E83&gt;=0,E83&gt;0),ISNUMBER(F83),F83&gt;=0,COUNTIF(Listas!$B$4:$B$5,G83)=1,ISNUMBER(H83),H83&gt;0,IF(G83="BRL",H83=1,TRUE),OR(I83="",AND(ISNUMBER(I83),I83&gt;=0))),"OK","Revisar dados"))</f>
        <v/>
      </c>
    </row>
    <row r="84" ht="15.75" customHeight="1">
      <c r="A84" s="25"/>
      <c r="B84" s="26"/>
      <c r="C84" s="26"/>
      <c r="D84" s="26"/>
      <c r="E84" s="27"/>
      <c r="F84" s="30"/>
      <c r="G84" s="30"/>
      <c r="H84" s="30"/>
      <c r="I84" s="30"/>
      <c r="J84" s="31" t="str">
        <f t="shared" si="1"/>
        <v/>
      </c>
      <c r="K84" s="31" t="str">
        <f t="shared" si="2"/>
        <v/>
      </c>
      <c r="L84" s="26"/>
      <c r="M84" s="26" t="str">
        <f>IF(COUNTA(A84:I84,L84)=0,"",IF(AND(ISNUMBER(A84),A84&gt;0,B84&lt;&gt;"",COUNTIF(Listas!$A$4:$A$8,C84)=1,COUNTIF(Listas!$C$4:$C$6,D84)=1,ISNUMBER(E84),IF(D84="PROVENTO",E84&gt;=0,E84&gt;0),ISNUMBER(F84),F84&gt;=0,COUNTIF(Listas!$B$4:$B$5,G84)=1,ISNUMBER(H84),H84&gt;0,IF(G84="BRL",H84=1,TRUE),OR(I84="",AND(ISNUMBER(I84),I84&gt;=0))),"OK","Revisar dados"))</f>
        <v/>
      </c>
    </row>
    <row r="85" ht="15.75" customHeight="1">
      <c r="A85" s="25"/>
      <c r="B85" s="26"/>
      <c r="C85" s="26"/>
      <c r="D85" s="26"/>
      <c r="E85" s="27"/>
      <c r="F85" s="30"/>
      <c r="G85" s="30"/>
      <c r="H85" s="30"/>
      <c r="I85" s="30"/>
      <c r="J85" s="31" t="str">
        <f t="shared" si="1"/>
        <v/>
      </c>
      <c r="K85" s="31" t="str">
        <f t="shared" si="2"/>
        <v/>
      </c>
      <c r="L85" s="26"/>
      <c r="M85" s="26" t="str">
        <f>IF(COUNTA(A85:I85,L85)=0,"",IF(AND(ISNUMBER(A85),A85&gt;0,B85&lt;&gt;"",COUNTIF(Listas!$A$4:$A$8,C85)=1,COUNTIF(Listas!$C$4:$C$6,D85)=1,ISNUMBER(E85),IF(D85="PROVENTO",E85&gt;=0,E85&gt;0),ISNUMBER(F85),F85&gt;=0,COUNTIF(Listas!$B$4:$B$5,G85)=1,ISNUMBER(H85),H85&gt;0,IF(G85="BRL",H85=1,TRUE),OR(I85="",AND(ISNUMBER(I85),I85&gt;=0))),"OK","Revisar dados"))</f>
        <v/>
      </c>
    </row>
    <row r="86" ht="15.75" customHeight="1">
      <c r="A86" s="25"/>
      <c r="B86" s="26"/>
      <c r="C86" s="26"/>
      <c r="D86" s="26"/>
      <c r="E86" s="27"/>
      <c r="F86" s="30"/>
      <c r="G86" s="30"/>
      <c r="H86" s="30"/>
      <c r="I86" s="30"/>
      <c r="J86" s="31" t="str">
        <f t="shared" si="1"/>
        <v/>
      </c>
      <c r="K86" s="31" t="str">
        <f t="shared" si="2"/>
        <v/>
      </c>
      <c r="L86" s="26"/>
      <c r="M86" s="26" t="str">
        <f>IF(COUNTA(A86:I86,L86)=0,"",IF(AND(ISNUMBER(A86),A86&gt;0,B86&lt;&gt;"",COUNTIF(Listas!$A$4:$A$8,C86)=1,COUNTIF(Listas!$C$4:$C$6,D86)=1,ISNUMBER(E86),IF(D86="PROVENTO",E86&gt;=0,E86&gt;0),ISNUMBER(F86),F86&gt;=0,COUNTIF(Listas!$B$4:$B$5,G86)=1,ISNUMBER(H86),H86&gt;0,IF(G86="BRL",H86=1,TRUE),OR(I86="",AND(ISNUMBER(I86),I86&gt;=0))),"OK","Revisar dados"))</f>
        <v/>
      </c>
    </row>
    <row r="87" ht="15.75" customHeight="1">
      <c r="A87" s="25"/>
      <c r="B87" s="26"/>
      <c r="C87" s="26"/>
      <c r="D87" s="26"/>
      <c r="E87" s="27"/>
      <c r="F87" s="30"/>
      <c r="G87" s="30"/>
      <c r="H87" s="30"/>
      <c r="I87" s="30"/>
      <c r="J87" s="31" t="str">
        <f t="shared" si="1"/>
        <v/>
      </c>
      <c r="K87" s="31" t="str">
        <f t="shared" si="2"/>
        <v/>
      </c>
      <c r="L87" s="26"/>
      <c r="M87" s="26" t="str">
        <f>IF(COUNTA(A87:I87,L87)=0,"",IF(AND(ISNUMBER(A87),A87&gt;0,B87&lt;&gt;"",COUNTIF(Listas!$A$4:$A$8,C87)=1,COUNTIF(Listas!$C$4:$C$6,D87)=1,ISNUMBER(E87),IF(D87="PROVENTO",E87&gt;=0,E87&gt;0),ISNUMBER(F87),F87&gt;=0,COUNTIF(Listas!$B$4:$B$5,G87)=1,ISNUMBER(H87),H87&gt;0,IF(G87="BRL",H87=1,TRUE),OR(I87="",AND(ISNUMBER(I87),I87&gt;=0))),"OK","Revisar dados"))</f>
        <v/>
      </c>
    </row>
    <row r="88" ht="15.75" customHeight="1">
      <c r="A88" s="25"/>
      <c r="B88" s="26"/>
      <c r="C88" s="26"/>
      <c r="D88" s="26"/>
      <c r="E88" s="27"/>
      <c r="F88" s="30"/>
      <c r="G88" s="30"/>
      <c r="H88" s="30"/>
      <c r="I88" s="30"/>
      <c r="J88" s="31" t="str">
        <f t="shared" si="1"/>
        <v/>
      </c>
      <c r="K88" s="31" t="str">
        <f t="shared" si="2"/>
        <v/>
      </c>
      <c r="L88" s="26"/>
      <c r="M88" s="26" t="str">
        <f>IF(COUNTA(A88:I88,L88)=0,"",IF(AND(ISNUMBER(A88),A88&gt;0,B88&lt;&gt;"",COUNTIF(Listas!$A$4:$A$8,C88)=1,COUNTIF(Listas!$C$4:$C$6,D88)=1,ISNUMBER(E88),IF(D88="PROVENTO",E88&gt;=0,E88&gt;0),ISNUMBER(F88),F88&gt;=0,COUNTIF(Listas!$B$4:$B$5,G88)=1,ISNUMBER(H88),H88&gt;0,IF(G88="BRL",H88=1,TRUE),OR(I88="",AND(ISNUMBER(I88),I88&gt;=0))),"OK","Revisar dados"))</f>
        <v/>
      </c>
    </row>
    <row r="89" ht="15.75" customHeight="1">
      <c r="A89" s="25"/>
      <c r="B89" s="26"/>
      <c r="C89" s="26"/>
      <c r="D89" s="26"/>
      <c r="E89" s="27"/>
      <c r="F89" s="30"/>
      <c r="G89" s="30"/>
      <c r="H89" s="30"/>
      <c r="I89" s="30"/>
      <c r="J89" s="31" t="str">
        <f t="shared" si="1"/>
        <v/>
      </c>
      <c r="K89" s="31" t="str">
        <f t="shared" si="2"/>
        <v/>
      </c>
      <c r="L89" s="26"/>
      <c r="M89" s="26" t="str">
        <f>IF(COUNTA(A89:I89,L89)=0,"",IF(AND(ISNUMBER(A89),A89&gt;0,B89&lt;&gt;"",COUNTIF(Listas!$A$4:$A$8,C89)=1,COUNTIF(Listas!$C$4:$C$6,D89)=1,ISNUMBER(E89),IF(D89="PROVENTO",E89&gt;=0,E89&gt;0),ISNUMBER(F89),F89&gt;=0,COUNTIF(Listas!$B$4:$B$5,G89)=1,ISNUMBER(H89),H89&gt;0,IF(G89="BRL",H89=1,TRUE),OR(I89="",AND(ISNUMBER(I89),I89&gt;=0))),"OK","Revisar dados"))</f>
        <v/>
      </c>
    </row>
    <row r="90" ht="15.75" customHeight="1">
      <c r="A90" s="25"/>
      <c r="B90" s="26"/>
      <c r="C90" s="26"/>
      <c r="D90" s="26"/>
      <c r="E90" s="27"/>
      <c r="F90" s="30"/>
      <c r="G90" s="30"/>
      <c r="H90" s="30"/>
      <c r="I90" s="30"/>
      <c r="J90" s="31" t="str">
        <f t="shared" si="1"/>
        <v/>
      </c>
      <c r="K90" s="31" t="str">
        <f t="shared" si="2"/>
        <v/>
      </c>
      <c r="L90" s="26"/>
      <c r="M90" s="26" t="str">
        <f>IF(COUNTA(A90:I90,L90)=0,"",IF(AND(ISNUMBER(A90),A90&gt;0,B90&lt;&gt;"",COUNTIF(Listas!$A$4:$A$8,C90)=1,COUNTIF(Listas!$C$4:$C$6,D90)=1,ISNUMBER(E90),IF(D90="PROVENTO",E90&gt;=0,E90&gt;0),ISNUMBER(F90),F90&gt;=0,COUNTIF(Listas!$B$4:$B$5,G90)=1,ISNUMBER(H90),H90&gt;0,IF(G90="BRL",H90=1,TRUE),OR(I90="",AND(ISNUMBER(I90),I90&gt;=0))),"OK","Revisar dados"))</f>
        <v/>
      </c>
    </row>
    <row r="91" ht="15.75" customHeight="1">
      <c r="A91" s="25"/>
      <c r="B91" s="26"/>
      <c r="C91" s="26"/>
      <c r="D91" s="26"/>
      <c r="E91" s="27"/>
      <c r="F91" s="30"/>
      <c r="G91" s="30"/>
      <c r="H91" s="30"/>
      <c r="I91" s="30"/>
      <c r="J91" s="31" t="str">
        <f t="shared" si="1"/>
        <v/>
      </c>
      <c r="K91" s="31" t="str">
        <f t="shared" si="2"/>
        <v/>
      </c>
      <c r="L91" s="26"/>
      <c r="M91" s="26" t="str">
        <f>IF(COUNTA(A91:I91,L91)=0,"",IF(AND(ISNUMBER(A91),A91&gt;0,B91&lt;&gt;"",COUNTIF(Listas!$A$4:$A$8,C91)=1,COUNTIF(Listas!$C$4:$C$6,D91)=1,ISNUMBER(E91),IF(D91="PROVENTO",E91&gt;=0,E91&gt;0),ISNUMBER(F91),F91&gt;=0,COUNTIF(Listas!$B$4:$B$5,G91)=1,ISNUMBER(H91),H91&gt;0,IF(G91="BRL",H91=1,TRUE),OR(I91="",AND(ISNUMBER(I91),I91&gt;=0))),"OK","Revisar dados"))</f>
        <v/>
      </c>
    </row>
    <row r="92" ht="15.75" customHeight="1">
      <c r="A92" s="25"/>
      <c r="B92" s="26"/>
      <c r="C92" s="26"/>
      <c r="D92" s="26"/>
      <c r="E92" s="27"/>
      <c r="F92" s="30"/>
      <c r="G92" s="30"/>
      <c r="H92" s="30"/>
      <c r="I92" s="30"/>
      <c r="J92" s="31" t="str">
        <f t="shared" si="1"/>
        <v/>
      </c>
      <c r="K92" s="31" t="str">
        <f t="shared" si="2"/>
        <v/>
      </c>
      <c r="L92" s="26"/>
      <c r="M92" s="26" t="str">
        <f>IF(COUNTA(A92:I92,L92)=0,"",IF(AND(ISNUMBER(A92),A92&gt;0,B92&lt;&gt;"",COUNTIF(Listas!$A$4:$A$8,C92)=1,COUNTIF(Listas!$C$4:$C$6,D92)=1,ISNUMBER(E92),IF(D92="PROVENTO",E92&gt;=0,E92&gt;0),ISNUMBER(F92),F92&gt;=0,COUNTIF(Listas!$B$4:$B$5,G92)=1,ISNUMBER(H92),H92&gt;0,IF(G92="BRL",H92=1,TRUE),OR(I92="",AND(ISNUMBER(I92),I92&gt;=0))),"OK","Revisar dados"))</f>
        <v/>
      </c>
    </row>
    <row r="93" ht="15.75" customHeight="1">
      <c r="A93" s="25"/>
      <c r="B93" s="26"/>
      <c r="C93" s="26"/>
      <c r="D93" s="26"/>
      <c r="E93" s="27"/>
      <c r="F93" s="30"/>
      <c r="G93" s="30"/>
      <c r="H93" s="30"/>
      <c r="I93" s="30"/>
      <c r="J93" s="31" t="str">
        <f t="shared" si="1"/>
        <v/>
      </c>
      <c r="K93" s="31" t="str">
        <f t="shared" si="2"/>
        <v/>
      </c>
      <c r="L93" s="26"/>
      <c r="M93" s="26" t="str">
        <f>IF(COUNTA(A93:I93,L93)=0,"",IF(AND(ISNUMBER(A93),A93&gt;0,B93&lt;&gt;"",COUNTIF(Listas!$A$4:$A$8,C93)=1,COUNTIF(Listas!$C$4:$C$6,D93)=1,ISNUMBER(E93),IF(D93="PROVENTO",E93&gt;=0,E93&gt;0),ISNUMBER(F93),F93&gt;=0,COUNTIF(Listas!$B$4:$B$5,G93)=1,ISNUMBER(H93),H93&gt;0,IF(G93="BRL",H93=1,TRUE),OR(I93="",AND(ISNUMBER(I93),I93&gt;=0))),"OK","Revisar dados"))</f>
        <v/>
      </c>
    </row>
    <row r="94" ht="15.75" customHeight="1">
      <c r="A94" s="25"/>
      <c r="B94" s="26"/>
      <c r="C94" s="26"/>
      <c r="D94" s="26"/>
      <c r="E94" s="27"/>
      <c r="F94" s="30"/>
      <c r="G94" s="30"/>
      <c r="H94" s="30"/>
      <c r="I94" s="30"/>
      <c r="J94" s="31" t="str">
        <f t="shared" si="1"/>
        <v/>
      </c>
      <c r="K94" s="31" t="str">
        <f t="shared" si="2"/>
        <v/>
      </c>
      <c r="L94" s="26"/>
      <c r="M94" s="26" t="str">
        <f>IF(COUNTA(A94:I94,L94)=0,"",IF(AND(ISNUMBER(A94),A94&gt;0,B94&lt;&gt;"",COUNTIF(Listas!$A$4:$A$8,C94)=1,COUNTIF(Listas!$C$4:$C$6,D94)=1,ISNUMBER(E94),IF(D94="PROVENTO",E94&gt;=0,E94&gt;0),ISNUMBER(F94),F94&gt;=0,COUNTIF(Listas!$B$4:$B$5,G94)=1,ISNUMBER(H94),H94&gt;0,IF(G94="BRL",H94=1,TRUE),OR(I94="",AND(ISNUMBER(I94),I94&gt;=0))),"OK","Revisar dados"))</f>
        <v/>
      </c>
    </row>
    <row r="95" ht="15.75" customHeight="1">
      <c r="A95" s="25"/>
      <c r="B95" s="26"/>
      <c r="C95" s="26"/>
      <c r="D95" s="26"/>
      <c r="E95" s="27"/>
      <c r="F95" s="30"/>
      <c r="G95" s="30"/>
      <c r="H95" s="30"/>
      <c r="I95" s="30"/>
      <c r="J95" s="31" t="str">
        <f t="shared" si="1"/>
        <v/>
      </c>
      <c r="K95" s="31" t="str">
        <f t="shared" si="2"/>
        <v/>
      </c>
      <c r="L95" s="26"/>
      <c r="M95" s="26" t="str">
        <f>IF(COUNTA(A95:I95,L95)=0,"",IF(AND(ISNUMBER(A95),A95&gt;0,B95&lt;&gt;"",COUNTIF(Listas!$A$4:$A$8,C95)=1,COUNTIF(Listas!$C$4:$C$6,D95)=1,ISNUMBER(E95),IF(D95="PROVENTO",E95&gt;=0,E95&gt;0),ISNUMBER(F95),F95&gt;=0,COUNTIF(Listas!$B$4:$B$5,G95)=1,ISNUMBER(H95),H95&gt;0,IF(G95="BRL",H95=1,TRUE),OR(I95="",AND(ISNUMBER(I95),I95&gt;=0))),"OK","Revisar dados"))</f>
        <v/>
      </c>
    </row>
    <row r="96" ht="15.75" customHeight="1">
      <c r="A96" s="25"/>
      <c r="B96" s="26"/>
      <c r="C96" s="26"/>
      <c r="D96" s="26"/>
      <c r="E96" s="27"/>
      <c r="F96" s="30"/>
      <c r="G96" s="30"/>
      <c r="H96" s="30"/>
      <c r="I96" s="30"/>
      <c r="J96" s="31" t="str">
        <f t="shared" si="1"/>
        <v/>
      </c>
      <c r="K96" s="31" t="str">
        <f t="shared" si="2"/>
        <v/>
      </c>
      <c r="L96" s="26"/>
      <c r="M96" s="26" t="str">
        <f>IF(COUNTA(A96:I96,L96)=0,"",IF(AND(ISNUMBER(A96),A96&gt;0,B96&lt;&gt;"",COUNTIF(Listas!$A$4:$A$8,C96)=1,COUNTIF(Listas!$C$4:$C$6,D96)=1,ISNUMBER(E96),IF(D96="PROVENTO",E96&gt;=0,E96&gt;0),ISNUMBER(F96),F96&gt;=0,COUNTIF(Listas!$B$4:$B$5,G96)=1,ISNUMBER(H96),H96&gt;0,IF(G96="BRL",H96=1,TRUE),OR(I96="",AND(ISNUMBER(I96),I96&gt;=0))),"OK","Revisar dados"))</f>
        <v/>
      </c>
    </row>
    <row r="97" ht="15.75" customHeight="1">
      <c r="A97" s="25"/>
      <c r="B97" s="26"/>
      <c r="C97" s="26"/>
      <c r="D97" s="26"/>
      <c r="E97" s="27"/>
      <c r="F97" s="30"/>
      <c r="G97" s="30"/>
      <c r="H97" s="30"/>
      <c r="I97" s="30"/>
      <c r="J97" s="31" t="str">
        <f t="shared" si="1"/>
        <v/>
      </c>
      <c r="K97" s="31" t="str">
        <f t="shared" si="2"/>
        <v/>
      </c>
      <c r="L97" s="26"/>
      <c r="M97" s="26" t="str">
        <f>IF(COUNTA(A97:I97,L97)=0,"",IF(AND(ISNUMBER(A97),A97&gt;0,B97&lt;&gt;"",COUNTIF(Listas!$A$4:$A$8,C97)=1,COUNTIF(Listas!$C$4:$C$6,D97)=1,ISNUMBER(E97),IF(D97="PROVENTO",E97&gt;=0,E97&gt;0),ISNUMBER(F97),F97&gt;=0,COUNTIF(Listas!$B$4:$B$5,G97)=1,ISNUMBER(H97),H97&gt;0,IF(G97="BRL",H97=1,TRUE),OR(I97="",AND(ISNUMBER(I97),I97&gt;=0))),"OK","Revisar dados"))</f>
        <v/>
      </c>
    </row>
    <row r="98" ht="15.75" customHeight="1">
      <c r="A98" s="25"/>
      <c r="B98" s="26"/>
      <c r="C98" s="26"/>
      <c r="D98" s="26"/>
      <c r="E98" s="27"/>
      <c r="F98" s="30"/>
      <c r="G98" s="30"/>
      <c r="H98" s="30"/>
      <c r="I98" s="30"/>
      <c r="J98" s="31" t="str">
        <f t="shared" si="1"/>
        <v/>
      </c>
      <c r="K98" s="31" t="str">
        <f t="shared" si="2"/>
        <v/>
      </c>
      <c r="L98" s="26"/>
      <c r="M98" s="26" t="str">
        <f>IF(COUNTA(A98:I98,L98)=0,"",IF(AND(ISNUMBER(A98),A98&gt;0,B98&lt;&gt;"",COUNTIF(Listas!$A$4:$A$8,C98)=1,COUNTIF(Listas!$C$4:$C$6,D98)=1,ISNUMBER(E98),IF(D98="PROVENTO",E98&gt;=0,E98&gt;0),ISNUMBER(F98),F98&gt;=0,COUNTIF(Listas!$B$4:$B$5,G98)=1,ISNUMBER(H98),H98&gt;0,IF(G98="BRL",H98=1,TRUE),OR(I98="",AND(ISNUMBER(I98),I98&gt;=0))),"OK","Revisar dados"))</f>
        <v/>
      </c>
    </row>
    <row r="99" ht="15.75" customHeight="1">
      <c r="A99" s="25"/>
      <c r="B99" s="26"/>
      <c r="C99" s="26"/>
      <c r="D99" s="26"/>
      <c r="E99" s="27"/>
      <c r="F99" s="30"/>
      <c r="G99" s="30"/>
      <c r="H99" s="30"/>
      <c r="I99" s="30"/>
      <c r="J99" s="31" t="str">
        <f t="shared" si="1"/>
        <v/>
      </c>
      <c r="K99" s="31" t="str">
        <f t="shared" si="2"/>
        <v/>
      </c>
      <c r="L99" s="26"/>
      <c r="M99" s="26" t="str">
        <f>IF(COUNTA(A99:I99,L99)=0,"",IF(AND(ISNUMBER(A99),A99&gt;0,B99&lt;&gt;"",COUNTIF(Listas!$A$4:$A$8,C99)=1,COUNTIF(Listas!$C$4:$C$6,D99)=1,ISNUMBER(E99),IF(D99="PROVENTO",E99&gt;=0,E99&gt;0),ISNUMBER(F99),F99&gt;=0,COUNTIF(Listas!$B$4:$B$5,G99)=1,ISNUMBER(H99),H99&gt;0,IF(G99="BRL",H99=1,TRUE),OR(I99="",AND(ISNUMBER(I99),I99&gt;=0))),"OK","Revisar dados"))</f>
        <v/>
      </c>
    </row>
    <row r="100" ht="15.75" customHeight="1">
      <c r="A100" s="25"/>
      <c r="B100" s="26"/>
      <c r="C100" s="26"/>
      <c r="D100" s="26"/>
      <c r="E100" s="27"/>
      <c r="F100" s="30"/>
      <c r="G100" s="30"/>
      <c r="H100" s="30"/>
      <c r="I100" s="30"/>
      <c r="J100" s="31" t="str">
        <f t="shared" si="1"/>
        <v/>
      </c>
      <c r="K100" s="31" t="str">
        <f t="shared" si="2"/>
        <v/>
      </c>
      <c r="L100" s="26"/>
      <c r="M100" s="26" t="str">
        <f>IF(COUNTA(A100:I100,L100)=0,"",IF(AND(ISNUMBER(A100),A100&gt;0,B100&lt;&gt;"",COUNTIF(Listas!$A$4:$A$8,C100)=1,COUNTIF(Listas!$C$4:$C$6,D100)=1,ISNUMBER(E100),IF(D100="PROVENTO",E100&gt;=0,E100&gt;0),ISNUMBER(F100),F100&gt;=0,COUNTIF(Listas!$B$4:$B$5,G100)=1,ISNUMBER(H100),H100&gt;0,IF(G100="BRL",H100=1,TRUE),OR(I100="",AND(ISNUMBER(I100),I100&gt;=0))),"OK","Revisar dados"))</f>
        <v/>
      </c>
    </row>
    <row r="101" ht="15.75" customHeight="1">
      <c r="A101" s="25"/>
      <c r="B101" s="26"/>
      <c r="C101" s="26"/>
      <c r="D101" s="26"/>
      <c r="E101" s="27"/>
      <c r="F101" s="30"/>
      <c r="G101" s="30"/>
      <c r="H101" s="30"/>
      <c r="I101" s="30"/>
      <c r="J101" s="31" t="str">
        <f t="shared" si="1"/>
        <v/>
      </c>
      <c r="K101" s="31" t="str">
        <f t="shared" si="2"/>
        <v/>
      </c>
      <c r="L101" s="26"/>
      <c r="M101" s="26" t="str">
        <f>IF(COUNTA(A101:I101,L101)=0,"",IF(AND(ISNUMBER(A101),A101&gt;0,B101&lt;&gt;"",COUNTIF(Listas!$A$4:$A$8,C101)=1,COUNTIF(Listas!$C$4:$C$6,D101)=1,ISNUMBER(E101),IF(D101="PROVENTO",E101&gt;=0,E101&gt;0),ISNUMBER(F101),F101&gt;=0,COUNTIF(Listas!$B$4:$B$5,G101)=1,ISNUMBER(H101),H101&gt;0,IF(G101="BRL",H101=1,TRUE),OR(I101="",AND(ISNUMBER(I101),I101&gt;=0))),"OK","Revisar dados"))</f>
        <v/>
      </c>
    </row>
    <row r="102" ht="15.75" customHeight="1">
      <c r="A102" s="25"/>
      <c r="B102" s="26"/>
      <c r="C102" s="26"/>
      <c r="D102" s="26"/>
      <c r="E102" s="27"/>
      <c r="F102" s="30"/>
      <c r="G102" s="30"/>
      <c r="H102" s="30"/>
      <c r="I102" s="30"/>
      <c r="J102" s="31" t="str">
        <f t="shared" si="1"/>
        <v/>
      </c>
      <c r="K102" s="31" t="str">
        <f t="shared" si="2"/>
        <v/>
      </c>
      <c r="L102" s="26"/>
      <c r="M102" s="26" t="str">
        <f>IF(COUNTA(A102:I102,L102)=0,"",IF(AND(ISNUMBER(A102),A102&gt;0,B102&lt;&gt;"",COUNTIF(Listas!$A$4:$A$8,C102)=1,COUNTIF(Listas!$C$4:$C$6,D102)=1,ISNUMBER(E102),IF(D102="PROVENTO",E102&gt;=0,E102&gt;0),ISNUMBER(F102),F102&gt;=0,COUNTIF(Listas!$B$4:$B$5,G102)=1,ISNUMBER(H102),H102&gt;0,IF(G102="BRL",H102=1,TRUE),OR(I102="",AND(ISNUMBER(I102),I102&gt;=0))),"OK","Revisar dados"))</f>
        <v/>
      </c>
    </row>
    <row r="103" ht="15.75" customHeight="1">
      <c r="A103" s="25"/>
      <c r="B103" s="26"/>
      <c r="C103" s="26"/>
      <c r="D103" s="26"/>
      <c r="E103" s="27"/>
      <c r="F103" s="30"/>
      <c r="G103" s="30"/>
      <c r="H103" s="30"/>
      <c r="I103" s="30"/>
      <c r="J103" s="31" t="str">
        <f t="shared" si="1"/>
        <v/>
      </c>
      <c r="K103" s="31" t="str">
        <f t="shared" si="2"/>
        <v/>
      </c>
      <c r="L103" s="26"/>
      <c r="M103" s="26" t="str">
        <f>IF(COUNTA(A103:I103,L103)=0,"",IF(AND(ISNUMBER(A103),A103&gt;0,B103&lt;&gt;"",COUNTIF(Listas!$A$4:$A$8,C103)=1,COUNTIF(Listas!$C$4:$C$6,D103)=1,ISNUMBER(E103),IF(D103="PROVENTO",E103&gt;=0,E103&gt;0),ISNUMBER(F103),F103&gt;=0,COUNTIF(Listas!$B$4:$B$5,G103)=1,ISNUMBER(H103),H103&gt;0,IF(G103="BRL",H103=1,TRUE),OR(I103="",AND(ISNUMBER(I103),I103&gt;=0))),"OK","Revisar dados"))</f>
        <v/>
      </c>
    </row>
    <row r="104" ht="15.75" customHeight="1">
      <c r="A104" s="25"/>
      <c r="B104" s="26"/>
      <c r="C104" s="26"/>
      <c r="D104" s="26"/>
      <c r="E104" s="27"/>
      <c r="F104" s="30"/>
      <c r="G104" s="30"/>
      <c r="H104" s="30"/>
      <c r="I104" s="30"/>
      <c r="J104" s="31" t="str">
        <f t="shared" si="1"/>
        <v/>
      </c>
      <c r="K104" s="31" t="str">
        <f t="shared" si="2"/>
        <v/>
      </c>
      <c r="L104" s="26"/>
      <c r="M104" s="26" t="str">
        <f>IF(COUNTA(A104:I104,L104)=0,"",IF(AND(ISNUMBER(A104),A104&gt;0,B104&lt;&gt;"",COUNTIF(Listas!$A$4:$A$8,C104)=1,COUNTIF(Listas!$C$4:$C$6,D104)=1,ISNUMBER(E104),IF(D104="PROVENTO",E104&gt;=0,E104&gt;0),ISNUMBER(F104),F104&gt;=0,COUNTIF(Listas!$B$4:$B$5,G104)=1,ISNUMBER(H104),H104&gt;0,IF(G104="BRL",H104=1,TRUE),OR(I104="",AND(ISNUMBER(I104),I104&gt;=0))),"OK","Revisar dados"))</f>
        <v/>
      </c>
    </row>
    <row r="105" ht="15.75" customHeight="1">
      <c r="A105" s="25"/>
      <c r="B105" s="26"/>
      <c r="C105" s="26"/>
      <c r="D105" s="26"/>
      <c r="E105" s="27"/>
      <c r="F105" s="30"/>
      <c r="G105" s="30"/>
      <c r="H105" s="30"/>
      <c r="I105" s="30"/>
      <c r="J105" s="31" t="str">
        <f t="shared" si="1"/>
        <v/>
      </c>
      <c r="K105" s="31" t="str">
        <f t="shared" si="2"/>
        <v/>
      </c>
      <c r="L105" s="26"/>
      <c r="M105" s="26" t="str">
        <f>IF(COUNTA(A105:I105,L105)=0,"",IF(AND(ISNUMBER(A105),A105&gt;0,B105&lt;&gt;"",COUNTIF(Listas!$A$4:$A$8,C105)=1,COUNTIF(Listas!$C$4:$C$6,D105)=1,ISNUMBER(E105),IF(D105="PROVENTO",E105&gt;=0,E105&gt;0),ISNUMBER(F105),F105&gt;=0,COUNTIF(Listas!$B$4:$B$5,G105)=1,ISNUMBER(H105),H105&gt;0,IF(G105="BRL",H105=1,TRUE),OR(I105="",AND(ISNUMBER(I105),I105&gt;=0))),"OK","Revisar dados"))</f>
        <v/>
      </c>
    </row>
    <row r="106" ht="15.75" customHeight="1">
      <c r="A106" s="25"/>
      <c r="B106" s="26"/>
      <c r="C106" s="26"/>
      <c r="D106" s="26"/>
      <c r="E106" s="27"/>
      <c r="F106" s="30"/>
      <c r="G106" s="30"/>
      <c r="H106" s="30"/>
      <c r="I106" s="30"/>
      <c r="J106" s="31" t="str">
        <f t="shared" si="1"/>
        <v/>
      </c>
      <c r="K106" s="31" t="str">
        <f t="shared" si="2"/>
        <v/>
      </c>
      <c r="L106" s="26"/>
      <c r="M106" s="26" t="str">
        <f>IF(COUNTA(A106:I106,L106)=0,"",IF(AND(ISNUMBER(A106),A106&gt;0,B106&lt;&gt;"",COUNTIF(Listas!$A$4:$A$8,C106)=1,COUNTIF(Listas!$C$4:$C$6,D106)=1,ISNUMBER(E106),IF(D106="PROVENTO",E106&gt;=0,E106&gt;0),ISNUMBER(F106),F106&gt;=0,COUNTIF(Listas!$B$4:$B$5,G106)=1,ISNUMBER(H106),H106&gt;0,IF(G106="BRL",H106=1,TRUE),OR(I106="",AND(ISNUMBER(I106),I106&gt;=0))),"OK","Revisar dados"))</f>
        <v/>
      </c>
    </row>
    <row r="107" ht="15.75" customHeight="1">
      <c r="A107" s="25"/>
      <c r="B107" s="26"/>
      <c r="C107" s="26"/>
      <c r="D107" s="26"/>
      <c r="E107" s="27"/>
      <c r="F107" s="30"/>
      <c r="G107" s="30"/>
      <c r="H107" s="30"/>
      <c r="I107" s="30"/>
      <c r="J107" s="31" t="str">
        <f t="shared" si="1"/>
        <v/>
      </c>
      <c r="K107" s="31" t="str">
        <f t="shared" si="2"/>
        <v/>
      </c>
      <c r="L107" s="26"/>
      <c r="M107" s="26" t="str">
        <f>IF(COUNTA(A107:I107,L107)=0,"",IF(AND(ISNUMBER(A107),A107&gt;0,B107&lt;&gt;"",COUNTIF(Listas!$A$4:$A$8,C107)=1,COUNTIF(Listas!$C$4:$C$6,D107)=1,ISNUMBER(E107),IF(D107="PROVENTO",E107&gt;=0,E107&gt;0),ISNUMBER(F107),F107&gt;=0,COUNTIF(Listas!$B$4:$B$5,G107)=1,ISNUMBER(H107),H107&gt;0,IF(G107="BRL",H107=1,TRUE),OR(I107="",AND(ISNUMBER(I107),I107&gt;=0))),"OK","Revisar dados"))</f>
        <v/>
      </c>
    </row>
    <row r="108" ht="15.75" customHeight="1">
      <c r="A108" s="25"/>
      <c r="B108" s="26"/>
      <c r="C108" s="26"/>
      <c r="D108" s="26"/>
      <c r="E108" s="27"/>
      <c r="F108" s="30"/>
      <c r="G108" s="30"/>
      <c r="H108" s="30"/>
      <c r="I108" s="30"/>
      <c r="J108" s="31" t="str">
        <f t="shared" si="1"/>
        <v/>
      </c>
      <c r="K108" s="31" t="str">
        <f t="shared" si="2"/>
        <v/>
      </c>
      <c r="L108" s="26"/>
      <c r="M108" s="26" t="str">
        <f>IF(COUNTA(A108:I108,L108)=0,"",IF(AND(ISNUMBER(A108),A108&gt;0,B108&lt;&gt;"",COUNTIF(Listas!$A$4:$A$8,C108)=1,COUNTIF(Listas!$C$4:$C$6,D108)=1,ISNUMBER(E108),IF(D108="PROVENTO",E108&gt;=0,E108&gt;0),ISNUMBER(F108),F108&gt;=0,COUNTIF(Listas!$B$4:$B$5,G108)=1,ISNUMBER(H108),H108&gt;0,IF(G108="BRL",H108=1,TRUE),OR(I108="",AND(ISNUMBER(I108),I108&gt;=0))),"OK","Revisar dados"))</f>
        <v/>
      </c>
    </row>
    <row r="109" ht="15.75" customHeight="1">
      <c r="A109" s="25"/>
      <c r="B109" s="26"/>
      <c r="C109" s="26"/>
      <c r="D109" s="26"/>
      <c r="E109" s="27"/>
      <c r="F109" s="30"/>
      <c r="G109" s="30"/>
      <c r="H109" s="30"/>
      <c r="I109" s="30"/>
      <c r="J109" s="31" t="str">
        <f t="shared" si="1"/>
        <v/>
      </c>
      <c r="K109" s="31" t="str">
        <f t="shared" si="2"/>
        <v/>
      </c>
      <c r="L109" s="26"/>
      <c r="M109" s="26" t="str">
        <f>IF(COUNTA(A109:I109,L109)=0,"",IF(AND(ISNUMBER(A109),A109&gt;0,B109&lt;&gt;"",COUNTIF(Listas!$A$4:$A$8,C109)=1,COUNTIF(Listas!$C$4:$C$6,D109)=1,ISNUMBER(E109),IF(D109="PROVENTO",E109&gt;=0,E109&gt;0),ISNUMBER(F109),F109&gt;=0,COUNTIF(Listas!$B$4:$B$5,G109)=1,ISNUMBER(H109),H109&gt;0,IF(G109="BRL",H109=1,TRUE),OR(I109="",AND(ISNUMBER(I109),I109&gt;=0))),"OK","Revisar dados"))</f>
        <v/>
      </c>
    </row>
    <row r="110" ht="15.75" customHeight="1">
      <c r="A110" s="25"/>
      <c r="B110" s="26"/>
      <c r="C110" s="26"/>
      <c r="D110" s="26"/>
      <c r="E110" s="27"/>
      <c r="F110" s="30"/>
      <c r="G110" s="30"/>
      <c r="H110" s="30"/>
      <c r="I110" s="30"/>
      <c r="J110" s="31" t="str">
        <f t="shared" si="1"/>
        <v/>
      </c>
      <c r="K110" s="31" t="str">
        <f t="shared" si="2"/>
        <v/>
      </c>
      <c r="L110" s="26"/>
      <c r="M110" s="26" t="str">
        <f>IF(COUNTA(A110:I110,L110)=0,"",IF(AND(ISNUMBER(A110),A110&gt;0,B110&lt;&gt;"",COUNTIF(Listas!$A$4:$A$8,C110)=1,COUNTIF(Listas!$C$4:$C$6,D110)=1,ISNUMBER(E110),IF(D110="PROVENTO",E110&gt;=0,E110&gt;0),ISNUMBER(F110),F110&gt;=0,COUNTIF(Listas!$B$4:$B$5,G110)=1,ISNUMBER(H110),H110&gt;0,IF(G110="BRL",H110=1,TRUE),OR(I110="",AND(ISNUMBER(I110),I110&gt;=0))),"OK","Revisar dados"))</f>
        <v/>
      </c>
    </row>
    <row r="111" ht="15.75" customHeight="1">
      <c r="A111" s="25"/>
      <c r="B111" s="26"/>
      <c r="C111" s="26"/>
      <c r="D111" s="26"/>
      <c r="E111" s="27"/>
      <c r="F111" s="30"/>
      <c r="G111" s="30"/>
      <c r="H111" s="30"/>
      <c r="I111" s="30"/>
      <c r="J111" s="31" t="str">
        <f t="shared" si="1"/>
        <v/>
      </c>
      <c r="K111" s="31" t="str">
        <f t="shared" si="2"/>
        <v/>
      </c>
      <c r="L111" s="26"/>
      <c r="M111" s="26" t="str">
        <f>IF(COUNTA(A111:I111,L111)=0,"",IF(AND(ISNUMBER(A111),A111&gt;0,B111&lt;&gt;"",COUNTIF(Listas!$A$4:$A$8,C111)=1,COUNTIF(Listas!$C$4:$C$6,D111)=1,ISNUMBER(E111),IF(D111="PROVENTO",E111&gt;=0,E111&gt;0),ISNUMBER(F111),F111&gt;=0,COUNTIF(Listas!$B$4:$B$5,G111)=1,ISNUMBER(H111),H111&gt;0,IF(G111="BRL",H111=1,TRUE),OR(I111="",AND(ISNUMBER(I111),I111&gt;=0))),"OK","Revisar dados"))</f>
        <v/>
      </c>
    </row>
    <row r="112" ht="15.75" customHeight="1">
      <c r="A112" s="25"/>
      <c r="B112" s="26"/>
      <c r="C112" s="26"/>
      <c r="D112" s="26"/>
      <c r="E112" s="27"/>
      <c r="F112" s="30"/>
      <c r="G112" s="30"/>
      <c r="H112" s="30"/>
      <c r="I112" s="30"/>
      <c r="J112" s="31" t="str">
        <f t="shared" si="1"/>
        <v/>
      </c>
      <c r="K112" s="31" t="str">
        <f t="shared" si="2"/>
        <v/>
      </c>
      <c r="L112" s="26"/>
      <c r="M112" s="26" t="str">
        <f>IF(COUNTA(A112:I112,L112)=0,"",IF(AND(ISNUMBER(A112),A112&gt;0,B112&lt;&gt;"",COUNTIF(Listas!$A$4:$A$8,C112)=1,COUNTIF(Listas!$C$4:$C$6,D112)=1,ISNUMBER(E112),IF(D112="PROVENTO",E112&gt;=0,E112&gt;0),ISNUMBER(F112),F112&gt;=0,COUNTIF(Listas!$B$4:$B$5,G112)=1,ISNUMBER(H112),H112&gt;0,IF(G112="BRL",H112=1,TRUE),OR(I112="",AND(ISNUMBER(I112),I112&gt;=0))),"OK","Revisar dados"))</f>
        <v/>
      </c>
    </row>
    <row r="113" ht="15.75" customHeight="1">
      <c r="A113" s="25"/>
      <c r="B113" s="26"/>
      <c r="C113" s="26"/>
      <c r="D113" s="26"/>
      <c r="E113" s="27"/>
      <c r="F113" s="30"/>
      <c r="G113" s="30"/>
      <c r="H113" s="30"/>
      <c r="I113" s="30"/>
      <c r="J113" s="31" t="str">
        <f t="shared" si="1"/>
        <v/>
      </c>
      <c r="K113" s="31" t="str">
        <f t="shared" si="2"/>
        <v/>
      </c>
      <c r="L113" s="26"/>
      <c r="M113" s="26" t="str">
        <f>IF(COUNTA(A113:I113,L113)=0,"",IF(AND(ISNUMBER(A113),A113&gt;0,B113&lt;&gt;"",COUNTIF(Listas!$A$4:$A$8,C113)=1,COUNTIF(Listas!$C$4:$C$6,D113)=1,ISNUMBER(E113),IF(D113="PROVENTO",E113&gt;=0,E113&gt;0),ISNUMBER(F113),F113&gt;=0,COUNTIF(Listas!$B$4:$B$5,G113)=1,ISNUMBER(H113),H113&gt;0,IF(G113="BRL",H113=1,TRUE),OR(I113="",AND(ISNUMBER(I113),I113&gt;=0))),"OK","Revisar dados"))</f>
        <v/>
      </c>
    </row>
    <row r="114" ht="15.75" customHeight="1">
      <c r="A114" s="25"/>
      <c r="B114" s="26"/>
      <c r="C114" s="26"/>
      <c r="D114" s="26"/>
      <c r="E114" s="27"/>
      <c r="F114" s="30"/>
      <c r="G114" s="30"/>
      <c r="H114" s="30"/>
      <c r="I114" s="30"/>
      <c r="J114" s="31" t="str">
        <f t="shared" si="1"/>
        <v/>
      </c>
      <c r="K114" s="31" t="str">
        <f t="shared" si="2"/>
        <v/>
      </c>
      <c r="L114" s="26"/>
      <c r="M114" s="26" t="str">
        <f>IF(COUNTA(A114:I114,L114)=0,"",IF(AND(ISNUMBER(A114),A114&gt;0,B114&lt;&gt;"",COUNTIF(Listas!$A$4:$A$8,C114)=1,COUNTIF(Listas!$C$4:$C$6,D114)=1,ISNUMBER(E114),IF(D114="PROVENTO",E114&gt;=0,E114&gt;0),ISNUMBER(F114),F114&gt;=0,COUNTIF(Listas!$B$4:$B$5,G114)=1,ISNUMBER(H114),H114&gt;0,IF(G114="BRL",H114=1,TRUE),OR(I114="",AND(ISNUMBER(I114),I114&gt;=0))),"OK","Revisar dados"))</f>
        <v/>
      </c>
    </row>
    <row r="115" ht="15.75" customHeight="1">
      <c r="A115" s="25"/>
      <c r="B115" s="26"/>
      <c r="C115" s="26"/>
      <c r="D115" s="26"/>
      <c r="E115" s="27"/>
      <c r="F115" s="30"/>
      <c r="G115" s="30"/>
      <c r="H115" s="30"/>
      <c r="I115" s="30"/>
      <c r="J115" s="31" t="str">
        <f t="shared" si="1"/>
        <v/>
      </c>
      <c r="K115" s="31" t="str">
        <f t="shared" si="2"/>
        <v/>
      </c>
      <c r="L115" s="26"/>
      <c r="M115" s="26" t="str">
        <f>IF(COUNTA(A115:I115,L115)=0,"",IF(AND(ISNUMBER(A115),A115&gt;0,B115&lt;&gt;"",COUNTIF(Listas!$A$4:$A$8,C115)=1,COUNTIF(Listas!$C$4:$C$6,D115)=1,ISNUMBER(E115),IF(D115="PROVENTO",E115&gt;=0,E115&gt;0),ISNUMBER(F115),F115&gt;=0,COUNTIF(Listas!$B$4:$B$5,G115)=1,ISNUMBER(H115),H115&gt;0,IF(G115="BRL",H115=1,TRUE),OR(I115="",AND(ISNUMBER(I115),I115&gt;=0))),"OK","Revisar dados"))</f>
        <v/>
      </c>
    </row>
    <row r="116" ht="15.75" customHeight="1">
      <c r="A116" s="25"/>
      <c r="B116" s="26"/>
      <c r="C116" s="26"/>
      <c r="D116" s="26"/>
      <c r="E116" s="27"/>
      <c r="F116" s="30"/>
      <c r="G116" s="30"/>
      <c r="H116" s="30"/>
      <c r="I116" s="30"/>
      <c r="J116" s="31" t="str">
        <f t="shared" si="1"/>
        <v/>
      </c>
      <c r="K116" s="31" t="str">
        <f t="shared" si="2"/>
        <v/>
      </c>
      <c r="L116" s="26"/>
      <c r="M116" s="26" t="str">
        <f>IF(COUNTA(A116:I116,L116)=0,"",IF(AND(ISNUMBER(A116),A116&gt;0,B116&lt;&gt;"",COUNTIF(Listas!$A$4:$A$8,C116)=1,COUNTIF(Listas!$C$4:$C$6,D116)=1,ISNUMBER(E116),IF(D116="PROVENTO",E116&gt;=0,E116&gt;0),ISNUMBER(F116),F116&gt;=0,COUNTIF(Listas!$B$4:$B$5,G116)=1,ISNUMBER(H116),H116&gt;0,IF(G116="BRL",H116=1,TRUE),OR(I116="",AND(ISNUMBER(I116),I116&gt;=0))),"OK","Revisar dados"))</f>
        <v/>
      </c>
    </row>
    <row r="117" ht="15.75" customHeight="1">
      <c r="A117" s="25"/>
      <c r="B117" s="26"/>
      <c r="C117" s="26"/>
      <c r="D117" s="26"/>
      <c r="E117" s="27"/>
      <c r="F117" s="30"/>
      <c r="G117" s="30"/>
      <c r="H117" s="30"/>
      <c r="I117" s="30"/>
      <c r="J117" s="31" t="str">
        <f t="shared" si="1"/>
        <v/>
      </c>
      <c r="K117" s="31" t="str">
        <f t="shared" si="2"/>
        <v/>
      </c>
      <c r="L117" s="26"/>
      <c r="M117" s="26" t="str">
        <f>IF(COUNTA(A117:I117,L117)=0,"",IF(AND(ISNUMBER(A117),A117&gt;0,B117&lt;&gt;"",COUNTIF(Listas!$A$4:$A$8,C117)=1,COUNTIF(Listas!$C$4:$C$6,D117)=1,ISNUMBER(E117),IF(D117="PROVENTO",E117&gt;=0,E117&gt;0),ISNUMBER(F117),F117&gt;=0,COUNTIF(Listas!$B$4:$B$5,G117)=1,ISNUMBER(H117),H117&gt;0,IF(G117="BRL",H117=1,TRUE),OR(I117="",AND(ISNUMBER(I117),I117&gt;=0))),"OK","Revisar dados"))</f>
        <v/>
      </c>
    </row>
    <row r="118" ht="15.75" customHeight="1">
      <c r="A118" s="25"/>
      <c r="B118" s="26"/>
      <c r="C118" s="26"/>
      <c r="D118" s="26"/>
      <c r="E118" s="27"/>
      <c r="F118" s="30"/>
      <c r="G118" s="30"/>
      <c r="H118" s="30"/>
      <c r="I118" s="30"/>
      <c r="J118" s="31" t="str">
        <f t="shared" si="1"/>
        <v/>
      </c>
      <c r="K118" s="31" t="str">
        <f t="shared" si="2"/>
        <v/>
      </c>
      <c r="L118" s="26"/>
      <c r="M118" s="26" t="str">
        <f>IF(COUNTA(A118:I118,L118)=0,"",IF(AND(ISNUMBER(A118),A118&gt;0,B118&lt;&gt;"",COUNTIF(Listas!$A$4:$A$8,C118)=1,COUNTIF(Listas!$C$4:$C$6,D118)=1,ISNUMBER(E118),IF(D118="PROVENTO",E118&gt;=0,E118&gt;0),ISNUMBER(F118),F118&gt;=0,COUNTIF(Listas!$B$4:$B$5,G118)=1,ISNUMBER(H118),H118&gt;0,IF(G118="BRL",H118=1,TRUE),OR(I118="",AND(ISNUMBER(I118),I118&gt;=0))),"OK","Revisar dados"))</f>
        <v/>
      </c>
    </row>
    <row r="119" ht="15.75" customHeight="1">
      <c r="A119" s="25"/>
      <c r="B119" s="26"/>
      <c r="C119" s="26"/>
      <c r="D119" s="26"/>
      <c r="E119" s="27"/>
      <c r="F119" s="30"/>
      <c r="G119" s="30"/>
      <c r="H119" s="30"/>
      <c r="I119" s="30"/>
      <c r="J119" s="31" t="str">
        <f t="shared" si="1"/>
        <v/>
      </c>
      <c r="K119" s="31" t="str">
        <f t="shared" si="2"/>
        <v/>
      </c>
      <c r="L119" s="26"/>
      <c r="M119" s="26" t="str">
        <f>IF(COUNTA(A119:I119,L119)=0,"",IF(AND(ISNUMBER(A119),A119&gt;0,B119&lt;&gt;"",COUNTIF(Listas!$A$4:$A$8,C119)=1,COUNTIF(Listas!$C$4:$C$6,D119)=1,ISNUMBER(E119),IF(D119="PROVENTO",E119&gt;=0,E119&gt;0),ISNUMBER(F119),F119&gt;=0,COUNTIF(Listas!$B$4:$B$5,G119)=1,ISNUMBER(H119),H119&gt;0,IF(G119="BRL",H119=1,TRUE),OR(I119="",AND(ISNUMBER(I119),I119&gt;=0))),"OK","Revisar dados"))</f>
        <v/>
      </c>
    </row>
    <row r="120" ht="15.75" customHeight="1">
      <c r="A120" s="25"/>
      <c r="B120" s="26"/>
      <c r="C120" s="26"/>
      <c r="D120" s="26"/>
      <c r="E120" s="27"/>
      <c r="F120" s="30"/>
      <c r="G120" s="30"/>
      <c r="H120" s="30"/>
      <c r="I120" s="30"/>
      <c r="J120" s="31" t="str">
        <f t="shared" si="1"/>
        <v/>
      </c>
      <c r="K120" s="31" t="str">
        <f t="shared" si="2"/>
        <v/>
      </c>
      <c r="L120" s="26"/>
      <c r="M120" s="26" t="str">
        <f>IF(COUNTA(A120:I120,L120)=0,"",IF(AND(ISNUMBER(A120),A120&gt;0,B120&lt;&gt;"",COUNTIF(Listas!$A$4:$A$8,C120)=1,COUNTIF(Listas!$C$4:$C$6,D120)=1,ISNUMBER(E120),IF(D120="PROVENTO",E120&gt;=0,E120&gt;0),ISNUMBER(F120),F120&gt;=0,COUNTIF(Listas!$B$4:$B$5,G120)=1,ISNUMBER(H120),H120&gt;0,IF(G120="BRL",H120=1,TRUE),OR(I120="",AND(ISNUMBER(I120),I120&gt;=0))),"OK","Revisar dados"))</f>
        <v/>
      </c>
    </row>
    <row r="121" ht="15.75" customHeight="1">
      <c r="A121" s="25"/>
      <c r="B121" s="26"/>
      <c r="C121" s="26"/>
      <c r="D121" s="26"/>
      <c r="E121" s="27"/>
      <c r="F121" s="30"/>
      <c r="G121" s="30"/>
      <c r="H121" s="30"/>
      <c r="I121" s="30"/>
      <c r="J121" s="31" t="str">
        <f t="shared" si="1"/>
        <v/>
      </c>
      <c r="K121" s="31" t="str">
        <f t="shared" si="2"/>
        <v/>
      </c>
      <c r="L121" s="26"/>
      <c r="M121" s="26" t="str">
        <f>IF(COUNTA(A121:I121,L121)=0,"",IF(AND(ISNUMBER(A121),A121&gt;0,B121&lt;&gt;"",COUNTIF(Listas!$A$4:$A$8,C121)=1,COUNTIF(Listas!$C$4:$C$6,D121)=1,ISNUMBER(E121),IF(D121="PROVENTO",E121&gt;=0,E121&gt;0),ISNUMBER(F121),F121&gt;=0,COUNTIF(Listas!$B$4:$B$5,G121)=1,ISNUMBER(H121),H121&gt;0,IF(G121="BRL",H121=1,TRUE),OR(I121="",AND(ISNUMBER(I121),I121&gt;=0))),"OK","Revisar dados"))</f>
        <v/>
      </c>
    </row>
    <row r="122" ht="15.75" customHeight="1">
      <c r="A122" s="25"/>
      <c r="B122" s="26"/>
      <c r="C122" s="26"/>
      <c r="D122" s="26"/>
      <c r="E122" s="27"/>
      <c r="F122" s="30"/>
      <c r="G122" s="30"/>
      <c r="H122" s="30"/>
      <c r="I122" s="30"/>
      <c r="J122" s="31" t="str">
        <f t="shared" si="1"/>
        <v/>
      </c>
      <c r="K122" s="31" t="str">
        <f t="shared" si="2"/>
        <v/>
      </c>
      <c r="L122" s="26"/>
      <c r="M122" s="26" t="str">
        <f>IF(COUNTA(A122:I122,L122)=0,"",IF(AND(ISNUMBER(A122),A122&gt;0,B122&lt;&gt;"",COUNTIF(Listas!$A$4:$A$8,C122)=1,COUNTIF(Listas!$C$4:$C$6,D122)=1,ISNUMBER(E122),IF(D122="PROVENTO",E122&gt;=0,E122&gt;0),ISNUMBER(F122),F122&gt;=0,COUNTIF(Listas!$B$4:$B$5,G122)=1,ISNUMBER(H122),H122&gt;0,IF(G122="BRL",H122=1,TRUE),OR(I122="",AND(ISNUMBER(I122),I122&gt;=0))),"OK","Revisar dados"))</f>
        <v/>
      </c>
    </row>
    <row r="123" ht="15.75" customHeight="1">
      <c r="A123" s="25"/>
      <c r="B123" s="26"/>
      <c r="C123" s="26"/>
      <c r="D123" s="26"/>
      <c r="E123" s="27"/>
      <c r="F123" s="30"/>
      <c r="G123" s="30"/>
      <c r="H123" s="30"/>
      <c r="I123" s="30"/>
      <c r="J123" s="31" t="str">
        <f t="shared" si="1"/>
        <v/>
      </c>
      <c r="K123" s="31" t="str">
        <f t="shared" si="2"/>
        <v/>
      </c>
      <c r="L123" s="26"/>
      <c r="M123" s="26" t="str">
        <f>IF(COUNTA(A123:I123,L123)=0,"",IF(AND(ISNUMBER(A123),A123&gt;0,B123&lt;&gt;"",COUNTIF(Listas!$A$4:$A$8,C123)=1,COUNTIF(Listas!$C$4:$C$6,D123)=1,ISNUMBER(E123),IF(D123="PROVENTO",E123&gt;=0,E123&gt;0),ISNUMBER(F123),F123&gt;=0,COUNTIF(Listas!$B$4:$B$5,G123)=1,ISNUMBER(H123),H123&gt;0,IF(G123="BRL",H123=1,TRUE),OR(I123="",AND(ISNUMBER(I123),I123&gt;=0))),"OK","Revisar dados"))</f>
        <v/>
      </c>
    </row>
    <row r="124" ht="15.75" customHeight="1">
      <c r="A124" s="25"/>
      <c r="B124" s="26"/>
      <c r="C124" s="26"/>
      <c r="D124" s="26"/>
      <c r="E124" s="27"/>
      <c r="F124" s="30"/>
      <c r="G124" s="30"/>
      <c r="H124" s="30"/>
      <c r="I124" s="30"/>
      <c r="J124" s="31" t="str">
        <f t="shared" si="1"/>
        <v/>
      </c>
      <c r="K124" s="31" t="str">
        <f t="shared" si="2"/>
        <v/>
      </c>
      <c r="L124" s="26"/>
      <c r="M124" s="26" t="str">
        <f>IF(COUNTA(A124:I124,L124)=0,"",IF(AND(ISNUMBER(A124),A124&gt;0,B124&lt;&gt;"",COUNTIF(Listas!$A$4:$A$8,C124)=1,COUNTIF(Listas!$C$4:$C$6,D124)=1,ISNUMBER(E124),IF(D124="PROVENTO",E124&gt;=0,E124&gt;0),ISNUMBER(F124),F124&gt;=0,COUNTIF(Listas!$B$4:$B$5,G124)=1,ISNUMBER(H124),H124&gt;0,IF(G124="BRL",H124=1,TRUE),OR(I124="",AND(ISNUMBER(I124),I124&gt;=0))),"OK","Revisar dados"))</f>
        <v/>
      </c>
    </row>
    <row r="125" ht="15.75" customHeight="1">
      <c r="A125" s="25"/>
      <c r="B125" s="26"/>
      <c r="C125" s="26"/>
      <c r="D125" s="26"/>
      <c r="E125" s="27"/>
      <c r="F125" s="30"/>
      <c r="G125" s="30"/>
      <c r="H125" s="30"/>
      <c r="I125" s="30"/>
      <c r="J125" s="31" t="str">
        <f t="shared" si="1"/>
        <v/>
      </c>
      <c r="K125" s="31" t="str">
        <f t="shared" si="2"/>
        <v/>
      </c>
      <c r="L125" s="26"/>
      <c r="M125" s="26" t="str">
        <f>IF(COUNTA(A125:I125,L125)=0,"",IF(AND(ISNUMBER(A125),A125&gt;0,B125&lt;&gt;"",COUNTIF(Listas!$A$4:$A$8,C125)=1,COUNTIF(Listas!$C$4:$C$6,D125)=1,ISNUMBER(E125),IF(D125="PROVENTO",E125&gt;=0,E125&gt;0),ISNUMBER(F125),F125&gt;=0,COUNTIF(Listas!$B$4:$B$5,G125)=1,ISNUMBER(H125),H125&gt;0,IF(G125="BRL",H125=1,TRUE),OR(I125="",AND(ISNUMBER(I125),I125&gt;=0))),"OK","Revisar dados"))</f>
        <v/>
      </c>
    </row>
    <row r="126" ht="15.75" customHeight="1">
      <c r="A126" s="25"/>
      <c r="B126" s="26"/>
      <c r="C126" s="26"/>
      <c r="D126" s="26"/>
      <c r="E126" s="27"/>
      <c r="F126" s="30"/>
      <c r="G126" s="30"/>
      <c r="H126" s="30"/>
      <c r="I126" s="30"/>
      <c r="J126" s="31" t="str">
        <f t="shared" si="1"/>
        <v/>
      </c>
      <c r="K126" s="31" t="str">
        <f t="shared" si="2"/>
        <v/>
      </c>
      <c r="L126" s="26"/>
      <c r="M126" s="26" t="str">
        <f>IF(COUNTA(A126:I126,L126)=0,"",IF(AND(ISNUMBER(A126),A126&gt;0,B126&lt;&gt;"",COUNTIF(Listas!$A$4:$A$8,C126)=1,COUNTIF(Listas!$C$4:$C$6,D126)=1,ISNUMBER(E126),IF(D126="PROVENTO",E126&gt;=0,E126&gt;0),ISNUMBER(F126),F126&gt;=0,COUNTIF(Listas!$B$4:$B$5,G126)=1,ISNUMBER(H126),H126&gt;0,IF(G126="BRL",H126=1,TRUE),OR(I126="",AND(ISNUMBER(I126),I126&gt;=0))),"OK","Revisar dados"))</f>
        <v/>
      </c>
    </row>
    <row r="127" ht="15.75" customHeight="1">
      <c r="A127" s="25"/>
      <c r="B127" s="26"/>
      <c r="C127" s="26"/>
      <c r="D127" s="26"/>
      <c r="E127" s="27"/>
      <c r="F127" s="30"/>
      <c r="G127" s="30"/>
      <c r="H127" s="30"/>
      <c r="I127" s="30"/>
      <c r="J127" s="31" t="str">
        <f t="shared" si="1"/>
        <v/>
      </c>
      <c r="K127" s="31" t="str">
        <f t="shared" si="2"/>
        <v/>
      </c>
      <c r="L127" s="26"/>
      <c r="M127" s="26" t="str">
        <f>IF(COUNTA(A127:I127,L127)=0,"",IF(AND(ISNUMBER(A127),A127&gt;0,B127&lt;&gt;"",COUNTIF(Listas!$A$4:$A$8,C127)=1,COUNTIF(Listas!$C$4:$C$6,D127)=1,ISNUMBER(E127),IF(D127="PROVENTO",E127&gt;=0,E127&gt;0),ISNUMBER(F127),F127&gt;=0,COUNTIF(Listas!$B$4:$B$5,G127)=1,ISNUMBER(H127),H127&gt;0,IF(G127="BRL",H127=1,TRUE),OR(I127="",AND(ISNUMBER(I127),I127&gt;=0))),"OK","Revisar dados"))</f>
        <v/>
      </c>
    </row>
    <row r="128" ht="15.75" customHeight="1">
      <c r="A128" s="25"/>
      <c r="B128" s="26"/>
      <c r="C128" s="26"/>
      <c r="D128" s="26"/>
      <c r="E128" s="27"/>
      <c r="F128" s="30"/>
      <c r="G128" s="30"/>
      <c r="H128" s="30"/>
      <c r="I128" s="30"/>
      <c r="J128" s="31" t="str">
        <f t="shared" si="1"/>
        <v/>
      </c>
      <c r="K128" s="31" t="str">
        <f t="shared" si="2"/>
        <v/>
      </c>
      <c r="L128" s="26"/>
      <c r="M128" s="26" t="str">
        <f>IF(COUNTA(A128:I128,L128)=0,"",IF(AND(ISNUMBER(A128),A128&gt;0,B128&lt;&gt;"",COUNTIF(Listas!$A$4:$A$8,C128)=1,COUNTIF(Listas!$C$4:$C$6,D128)=1,ISNUMBER(E128),IF(D128="PROVENTO",E128&gt;=0,E128&gt;0),ISNUMBER(F128),F128&gt;=0,COUNTIF(Listas!$B$4:$B$5,G128)=1,ISNUMBER(H128),H128&gt;0,IF(G128="BRL",H128=1,TRUE),OR(I128="",AND(ISNUMBER(I128),I128&gt;=0))),"OK","Revisar dados"))</f>
        <v/>
      </c>
    </row>
    <row r="129" ht="15.75" customHeight="1">
      <c r="A129" s="25"/>
      <c r="B129" s="26"/>
      <c r="C129" s="26"/>
      <c r="D129" s="26"/>
      <c r="E129" s="27"/>
      <c r="F129" s="30"/>
      <c r="G129" s="30"/>
      <c r="H129" s="30"/>
      <c r="I129" s="30"/>
      <c r="J129" s="31" t="str">
        <f t="shared" si="1"/>
        <v/>
      </c>
      <c r="K129" s="31" t="str">
        <f t="shared" si="2"/>
        <v/>
      </c>
      <c r="L129" s="26"/>
      <c r="M129" s="26" t="str">
        <f>IF(COUNTA(A129:I129,L129)=0,"",IF(AND(ISNUMBER(A129),A129&gt;0,B129&lt;&gt;"",COUNTIF(Listas!$A$4:$A$8,C129)=1,COUNTIF(Listas!$C$4:$C$6,D129)=1,ISNUMBER(E129),IF(D129="PROVENTO",E129&gt;=0,E129&gt;0),ISNUMBER(F129),F129&gt;=0,COUNTIF(Listas!$B$4:$B$5,G129)=1,ISNUMBER(H129),H129&gt;0,IF(G129="BRL",H129=1,TRUE),OR(I129="",AND(ISNUMBER(I129),I129&gt;=0))),"OK","Revisar dados"))</f>
        <v/>
      </c>
    </row>
    <row r="130" ht="15.75" customHeight="1">
      <c r="A130" s="25"/>
      <c r="B130" s="26"/>
      <c r="C130" s="26"/>
      <c r="D130" s="26"/>
      <c r="E130" s="27"/>
      <c r="F130" s="30"/>
      <c r="G130" s="30"/>
      <c r="H130" s="30"/>
      <c r="I130" s="30"/>
      <c r="J130" s="31" t="str">
        <f t="shared" si="1"/>
        <v/>
      </c>
      <c r="K130" s="31" t="str">
        <f t="shared" si="2"/>
        <v/>
      </c>
      <c r="L130" s="26"/>
      <c r="M130" s="26" t="str">
        <f>IF(COUNTA(A130:I130,L130)=0,"",IF(AND(ISNUMBER(A130),A130&gt;0,B130&lt;&gt;"",COUNTIF(Listas!$A$4:$A$8,C130)=1,COUNTIF(Listas!$C$4:$C$6,D130)=1,ISNUMBER(E130),IF(D130="PROVENTO",E130&gt;=0,E130&gt;0),ISNUMBER(F130),F130&gt;=0,COUNTIF(Listas!$B$4:$B$5,G130)=1,ISNUMBER(H130),H130&gt;0,IF(G130="BRL",H130=1,TRUE),OR(I130="",AND(ISNUMBER(I130),I130&gt;=0))),"OK","Revisar dados"))</f>
        <v/>
      </c>
    </row>
    <row r="131" ht="15.75" customHeight="1">
      <c r="A131" s="25"/>
      <c r="B131" s="26"/>
      <c r="C131" s="26"/>
      <c r="D131" s="26"/>
      <c r="E131" s="27"/>
      <c r="F131" s="30"/>
      <c r="G131" s="30"/>
      <c r="H131" s="30"/>
      <c r="I131" s="30"/>
      <c r="J131" s="31" t="str">
        <f t="shared" si="1"/>
        <v/>
      </c>
      <c r="K131" s="31" t="str">
        <f t="shared" si="2"/>
        <v/>
      </c>
      <c r="L131" s="26"/>
      <c r="M131" s="26" t="str">
        <f>IF(COUNTA(A131:I131,L131)=0,"",IF(AND(ISNUMBER(A131),A131&gt;0,B131&lt;&gt;"",COUNTIF(Listas!$A$4:$A$8,C131)=1,COUNTIF(Listas!$C$4:$C$6,D131)=1,ISNUMBER(E131),IF(D131="PROVENTO",E131&gt;=0,E131&gt;0),ISNUMBER(F131),F131&gt;=0,COUNTIF(Listas!$B$4:$B$5,G131)=1,ISNUMBER(H131),H131&gt;0,IF(G131="BRL",H131=1,TRUE),OR(I131="",AND(ISNUMBER(I131),I131&gt;=0))),"OK","Revisar dados"))</f>
        <v/>
      </c>
    </row>
    <row r="132" ht="15.75" customHeight="1">
      <c r="A132" s="25"/>
      <c r="B132" s="26"/>
      <c r="C132" s="26"/>
      <c r="D132" s="26"/>
      <c r="E132" s="27"/>
      <c r="F132" s="30"/>
      <c r="G132" s="30"/>
      <c r="H132" s="30"/>
      <c r="I132" s="30"/>
      <c r="J132" s="31" t="str">
        <f t="shared" si="1"/>
        <v/>
      </c>
      <c r="K132" s="31" t="str">
        <f t="shared" si="2"/>
        <v/>
      </c>
      <c r="L132" s="26"/>
      <c r="M132" s="26" t="str">
        <f>IF(COUNTA(A132:I132,L132)=0,"",IF(AND(ISNUMBER(A132),A132&gt;0,B132&lt;&gt;"",COUNTIF(Listas!$A$4:$A$8,C132)=1,COUNTIF(Listas!$C$4:$C$6,D132)=1,ISNUMBER(E132),IF(D132="PROVENTO",E132&gt;=0,E132&gt;0),ISNUMBER(F132),F132&gt;=0,COUNTIF(Listas!$B$4:$B$5,G132)=1,ISNUMBER(H132),H132&gt;0,IF(G132="BRL",H132=1,TRUE),OR(I132="",AND(ISNUMBER(I132),I132&gt;=0))),"OK","Revisar dados"))</f>
        <v/>
      </c>
    </row>
    <row r="133" ht="15.75" customHeight="1">
      <c r="A133" s="25"/>
      <c r="B133" s="26"/>
      <c r="C133" s="26"/>
      <c r="D133" s="26"/>
      <c r="E133" s="27"/>
      <c r="F133" s="30"/>
      <c r="G133" s="30"/>
      <c r="H133" s="30"/>
      <c r="I133" s="30"/>
      <c r="J133" s="31" t="str">
        <f t="shared" si="1"/>
        <v/>
      </c>
      <c r="K133" s="31" t="str">
        <f t="shared" si="2"/>
        <v/>
      </c>
      <c r="L133" s="26"/>
      <c r="M133" s="26" t="str">
        <f>IF(COUNTA(A133:I133,L133)=0,"",IF(AND(ISNUMBER(A133),A133&gt;0,B133&lt;&gt;"",COUNTIF(Listas!$A$4:$A$8,C133)=1,COUNTIF(Listas!$C$4:$C$6,D133)=1,ISNUMBER(E133),IF(D133="PROVENTO",E133&gt;=0,E133&gt;0),ISNUMBER(F133),F133&gt;=0,COUNTIF(Listas!$B$4:$B$5,G133)=1,ISNUMBER(H133),H133&gt;0,IF(G133="BRL",H133=1,TRUE),OR(I133="",AND(ISNUMBER(I133),I133&gt;=0))),"OK","Revisar dados"))</f>
        <v/>
      </c>
    </row>
    <row r="134" ht="15.75" customHeight="1">
      <c r="A134" s="25"/>
      <c r="B134" s="26"/>
      <c r="C134" s="26"/>
      <c r="D134" s="26"/>
      <c r="E134" s="27"/>
      <c r="F134" s="30"/>
      <c r="G134" s="30"/>
      <c r="H134" s="30"/>
      <c r="I134" s="30"/>
      <c r="J134" s="31" t="str">
        <f t="shared" si="1"/>
        <v/>
      </c>
      <c r="K134" s="31" t="str">
        <f t="shared" si="2"/>
        <v/>
      </c>
      <c r="L134" s="26"/>
      <c r="M134" s="26" t="str">
        <f>IF(COUNTA(A134:I134,L134)=0,"",IF(AND(ISNUMBER(A134),A134&gt;0,B134&lt;&gt;"",COUNTIF(Listas!$A$4:$A$8,C134)=1,COUNTIF(Listas!$C$4:$C$6,D134)=1,ISNUMBER(E134),IF(D134="PROVENTO",E134&gt;=0,E134&gt;0),ISNUMBER(F134),F134&gt;=0,COUNTIF(Listas!$B$4:$B$5,G134)=1,ISNUMBER(H134),H134&gt;0,IF(G134="BRL",H134=1,TRUE),OR(I134="",AND(ISNUMBER(I134),I134&gt;=0))),"OK","Revisar dados"))</f>
        <v/>
      </c>
    </row>
    <row r="135" ht="15.75" customHeight="1">
      <c r="A135" s="25"/>
      <c r="B135" s="26"/>
      <c r="C135" s="26"/>
      <c r="D135" s="26"/>
      <c r="E135" s="27"/>
      <c r="F135" s="30"/>
      <c r="G135" s="30"/>
      <c r="H135" s="30"/>
      <c r="I135" s="30"/>
      <c r="J135" s="31" t="str">
        <f t="shared" si="1"/>
        <v/>
      </c>
      <c r="K135" s="31" t="str">
        <f t="shared" si="2"/>
        <v/>
      </c>
      <c r="L135" s="26"/>
      <c r="M135" s="26" t="str">
        <f>IF(COUNTA(A135:I135,L135)=0,"",IF(AND(ISNUMBER(A135),A135&gt;0,B135&lt;&gt;"",COUNTIF(Listas!$A$4:$A$8,C135)=1,COUNTIF(Listas!$C$4:$C$6,D135)=1,ISNUMBER(E135),IF(D135="PROVENTO",E135&gt;=0,E135&gt;0),ISNUMBER(F135),F135&gt;=0,COUNTIF(Listas!$B$4:$B$5,G135)=1,ISNUMBER(H135),H135&gt;0,IF(G135="BRL",H135=1,TRUE),OR(I135="",AND(ISNUMBER(I135),I135&gt;=0))),"OK","Revisar dados"))</f>
        <v/>
      </c>
    </row>
    <row r="136" ht="15.75" customHeight="1">
      <c r="A136" s="25"/>
      <c r="B136" s="26"/>
      <c r="C136" s="26"/>
      <c r="D136" s="26"/>
      <c r="E136" s="27"/>
      <c r="F136" s="30"/>
      <c r="G136" s="30"/>
      <c r="H136" s="30"/>
      <c r="I136" s="30"/>
      <c r="J136" s="31" t="str">
        <f t="shared" si="1"/>
        <v/>
      </c>
      <c r="K136" s="31" t="str">
        <f t="shared" si="2"/>
        <v/>
      </c>
      <c r="L136" s="26"/>
      <c r="M136" s="26" t="str">
        <f>IF(COUNTA(A136:I136,L136)=0,"",IF(AND(ISNUMBER(A136),A136&gt;0,B136&lt;&gt;"",COUNTIF(Listas!$A$4:$A$8,C136)=1,COUNTIF(Listas!$C$4:$C$6,D136)=1,ISNUMBER(E136),IF(D136="PROVENTO",E136&gt;=0,E136&gt;0),ISNUMBER(F136),F136&gt;=0,COUNTIF(Listas!$B$4:$B$5,G136)=1,ISNUMBER(H136),H136&gt;0,IF(G136="BRL",H136=1,TRUE),OR(I136="",AND(ISNUMBER(I136),I136&gt;=0))),"OK","Revisar dados"))</f>
        <v/>
      </c>
    </row>
    <row r="137" ht="15.75" customHeight="1">
      <c r="A137" s="25"/>
      <c r="B137" s="26"/>
      <c r="C137" s="26"/>
      <c r="D137" s="26"/>
      <c r="E137" s="27"/>
      <c r="F137" s="30"/>
      <c r="G137" s="30"/>
      <c r="H137" s="30"/>
      <c r="I137" s="30"/>
      <c r="J137" s="31" t="str">
        <f t="shared" si="1"/>
        <v/>
      </c>
      <c r="K137" s="31" t="str">
        <f t="shared" si="2"/>
        <v/>
      </c>
      <c r="L137" s="26"/>
      <c r="M137" s="26" t="str">
        <f>IF(COUNTA(A137:I137,L137)=0,"",IF(AND(ISNUMBER(A137),A137&gt;0,B137&lt;&gt;"",COUNTIF(Listas!$A$4:$A$8,C137)=1,COUNTIF(Listas!$C$4:$C$6,D137)=1,ISNUMBER(E137),IF(D137="PROVENTO",E137&gt;=0,E137&gt;0),ISNUMBER(F137),F137&gt;=0,COUNTIF(Listas!$B$4:$B$5,G137)=1,ISNUMBER(H137),H137&gt;0,IF(G137="BRL",H137=1,TRUE),OR(I137="",AND(ISNUMBER(I137),I137&gt;=0))),"OK","Revisar dados"))</f>
        <v/>
      </c>
    </row>
    <row r="138" ht="15.75" customHeight="1">
      <c r="A138" s="25"/>
      <c r="B138" s="26"/>
      <c r="C138" s="26"/>
      <c r="D138" s="26"/>
      <c r="E138" s="27"/>
      <c r="F138" s="30"/>
      <c r="G138" s="30"/>
      <c r="H138" s="30"/>
      <c r="I138" s="30"/>
      <c r="J138" s="31" t="str">
        <f t="shared" si="1"/>
        <v/>
      </c>
      <c r="K138" s="31" t="str">
        <f t="shared" si="2"/>
        <v/>
      </c>
      <c r="L138" s="26"/>
      <c r="M138" s="26" t="str">
        <f>IF(COUNTA(A138:I138,L138)=0,"",IF(AND(ISNUMBER(A138),A138&gt;0,B138&lt;&gt;"",COUNTIF(Listas!$A$4:$A$8,C138)=1,COUNTIF(Listas!$C$4:$C$6,D138)=1,ISNUMBER(E138),IF(D138="PROVENTO",E138&gt;=0,E138&gt;0),ISNUMBER(F138),F138&gt;=0,COUNTIF(Listas!$B$4:$B$5,G138)=1,ISNUMBER(H138),H138&gt;0,IF(G138="BRL",H138=1,TRUE),OR(I138="",AND(ISNUMBER(I138),I138&gt;=0))),"OK","Revisar dados"))</f>
        <v/>
      </c>
    </row>
    <row r="139" ht="15.75" customHeight="1">
      <c r="A139" s="25"/>
      <c r="B139" s="26"/>
      <c r="C139" s="26"/>
      <c r="D139" s="26"/>
      <c r="E139" s="27"/>
      <c r="F139" s="30"/>
      <c r="G139" s="30"/>
      <c r="H139" s="30"/>
      <c r="I139" s="30"/>
      <c r="J139" s="31" t="str">
        <f t="shared" si="1"/>
        <v/>
      </c>
      <c r="K139" s="31" t="str">
        <f t="shared" si="2"/>
        <v/>
      </c>
      <c r="L139" s="26"/>
      <c r="M139" s="26" t="str">
        <f>IF(COUNTA(A139:I139,L139)=0,"",IF(AND(ISNUMBER(A139),A139&gt;0,B139&lt;&gt;"",COUNTIF(Listas!$A$4:$A$8,C139)=1,COUNTIF(Listas!$C$4:$C$6,D139)=1,ISNUMBER(E139),IF(D139="PROVENTO",E139&gt;=0,E139&gt;0),ISNUMBER(F139),F139&gt;=0,COUNTIF(Listas!$B$4:$B$5,G139)=1,ISNUMBER(H139),H139&gt;0,IF(G139="BRL",H139=1,TRUE),OR(I139="",AND(ISNUMBER(I139),I139&gt;=0))),"OK","Revisar dados"))</f>
        <v/>
      </c>
    </row>
    <row r="140" ht="15.75" customHeight="1">
      <c r="A140" s="25"/>
      <c r="B140" s="26"/>
      <c r="C140" s="26"/>
      <c r="D140" s="26"/>
      <c r="E140" s="27"/>
      <c r="F140" s="30"/>
      <c r="G140" s="30"/>
      <c r="H140" s="30"/>
      <c r="I140" s="30"/>
      <c r="J140" s="31" t="str">
        <f t="shared" si="1"/>
        <v/>
      </c>
      <c r="K140" s="31" t="str">
        <f t="shared" si="2"/>
        <v/>
      </c>
      <c r="L140" s="26"/>
      <c r="M140" s="26" t="str">
        <f>IF(COUNTA(A140:I140,L140)=0,"",IF(AND(ISNUMBER(A140),A140&gt;0,B140&lt;&gt;"",COUNTIF(Listas!$A$4:$A$8,C140)=1,COUNTIF(Listas!$C$4:$C$6,D140)=1,ISNUMBER(E140),IF(D140="PROVENTO",E140&gt;=0,E140&gt;0),ISNUMBER(F140),F140&gt;=0,COUNTIF(Listas!$B$4:$B$5,G140)=1,ISNUMBER(H140),H140&gt;0,IF(G140="BRL",H140=1,TRUE),OR(I140="",AND(ISNUMBER(I140),I140&gt;=0))),"OK","Revisar dados"))</f>
        <v/>
      </c>
    </row>
    <row r="141" ht="15.75" customHeight="1">
      <c r="A141" s="25"/>
      <c r="B141" s="26"/>
      <c r="C141" s="26"/>
      <c r="D141" s="26"/>
      <c r="E141" s="27"/>
      <c r="F141" s="30"/>
      <c r="G141" s="30"/>
      <c r="H141" s="30"/>
      <c r="I141" s="30"/>
      <c r="J141" s="31" t="str">
        <f t="shared" si="1"/>
        <v/>
      </c>
      <c r="K141" s="31" t="str">
        <f t="shared" si="2"/>
        <v/>
      </c>
      <c r="L141" s="26"/>
      <c r="M141" s="26" t="str">
        <f>IF(COUNTA(A141:I141,L141)=0,"",IF(AND(ISNUMBER(A141),A141&gt;0,B141&lt;&gt;"",COUNTIF(Listas!$A$4:$A$8,C141)=1,COUNTIF(Listas!$C$4:$C$6,D141)=1,ISNUMBER(E141),IF(D141="PROVENTO",E141&gt;=0,E141&gt;0),ISNUMBER(F141),F141&gt;=0,COUNTIF(Listas!$B$4:$B$5,G141)=1,ISNUMBER(H141),H141&gt;0,IF(G141="BRL",H141=1,TRUE),OR(I141="",AND(ISNUMBER(I141),I141&gt;=0))),"OK","Revisar dados"))</f>
        <v/>
      </c>
    </row>
    <row r="142" ht="15.75" customHeight="1">
      <c r="A142" s="25"/>
      <c r="B142" s="26"/>
      <c r="C142" s="26"/>
      <c r="D142" s="26"/>
      <c r="E142" s="27"/>
      <c r="F142" s="30"/>
      <c r="G142" s="30"/>
      <c r="H142" s="30"/>
      <c r="I142" s="30"/>
      <c r="J142" s="31" t="str">
        <f t="shared" si="1"/>
        <v/>
      </c>
      <c r="K142" s="31" t="str">
        <f t="shared" si="2"/>
        <v/>
      </c>
      <c r="L142" s="26"/>
      <c r="M142" s="26" t="str">
        <f>IF(COUNTA(A142:I142,L142)=0,"",IF(AND(ISNUMBER(A142),A142&gt;0,B142&lt;&gt;"",COUNTIF(Listas!$A$4:$A$8,C142)=1,COUNTIF(Listas!$C$4:$C$6,D142)=1,ISNUMBER(E142),IF(D142="PROVENTO",E142&gt;=0,E142&gt;0),ISNUMBER(F142),F142&gt;=0,COUNTIF(Listas!$B$4:$B$5,G142)=1,ISNUMBER(H142),H142&gt;0,IF(G142="BRL",H142=1,TRUE),OR(I142="",AND(ISNUMBER(I142),I142&gt;=0))),"OK","Revisar dados"))</f>
        <v/>
      </c>
    </row>
    <row r="143" ht="15.75" customHeight="1">
      <c r="A143" s="25"/>
      <c r="B143" s="26"/>
      <c r="C143" s="26"/>
      <c r="D143" s="26"/>
      <c r="E143" s="27"/>
      <c r="F143" s="30"/>
      <c r="G143" s="30"/>
      <c r="H143" s="30"/>
      <c r="I143" s="30"/>
      <c r="J143" s="31" t="str">
        <f t="shared" si="1"/>
        <v/>
      </c>
      <c r="K143" s="31" t="str">
        <f t="shared" si="2"/>
        <v/>
      </c>
      <c r="L143" s="26"/>
      <c r="M143" s="26" t="str">
        <f>IF(COUNTA(A143:I143,L143)=0,"",IF(AND(ISNUMBER(A143),A143&gt;0,B143&lt;&gt;"",COUNTIF(Listas!$A$4:$A$8,C143)=1,COUNTIF(Listas!$C$4:$C$6,D143)=1,ISNUMBER(E143),IF(D143="PROVENTO",E143&gt;=0,E143&gt;0),ISNUMBER(F143),F143&gt;=0,COUNTIF(Listas!$B$4:$B$5,G143)=1,ISNUMBER(H143),H143&gt;0,IF(G143="BRL",H143=1,TRUE),OR(I143="",AND(ISNUMBER(I143),I143&gt;=0))),"OK","Revisar dados"))</f>
        <v/>
      </c>
    </row>
    <row r="144" ht="15.75" customHeight="1">
      <c r="A144" s="25"/>
      <c r="B144" s="26"/>
      <c r="C144" s="26"/>
      <c r="D144" s="26"/>
      <c r="E144" s="27"/>
      <c r="F144" s="30"/>
      <c r="G144" s="30"/>
      <c r="H144" s="30"/>
      <c r="I144" s="30"/>
      <c r="J144" s="31" t="str">
        <f t="shared" si="1"/>
        <v/>
      </c>
      <c r="K144" s="31" t="str">
        <f t="shared" si="2"/>
        <v/>
      </c>
      <c r="L144" s="26"/>
      <c r="M144" s="26" t="str">
        <f>IF(COUNTA(A144:I144,L144)=0,"",IF(AND(ISNUMBER(A144),A144&gt;0,B144&lt;&gt;"",COUNTIF(Listas!$A$4:$A$8,C144)=1,COUNTIF(Listas!$C$4:$C$6,D144)=1,ISNUMBER(E144),IF(D144="PROVENTO",E144&gt;=0,E144&gt;0),ISNUMBER(F144),F144&gt;=0,COUNTIF(Listas!$B$4:$B$5,G144)=1,ISNUMBER(H144),H144&gt;0,IF(G144="BRL",H144=1,TRUE),OR(I144="",AND(ISNUMBER(I144),I144&gt;=0))),"OK","Revisar dados"))</f>
        <v/>
      </c>
    </row>
    <row r="145" ht="15.75" customHeight="1">
      <c r="A145" s="25"/>
      <c r="B145" s="26"/>
      <c r="C145" s="26"/>
      <c r="D145" s="26"/>
      <c r="E145" s="27"/>
      <c r="F145" s="30"/>
      <c r="G145" s="30"/>
      <c r="H145" s="30"/>
      <c r="I145" s="30"/>
      <c r="J145" s="31" t="str">
        <f t="shared" si="1"/>
        <v/>
      </c>
      <c r="K145" s="31" t="str">
        <f t="shared" si="2"/>
        <v/>
      </c>
      <c r="L145" s="26"/>
      <c r="M145" s="26" t="str">
        <f>IF(COUNTA(A145:I145,L145)=0,"",IF(AND(ISNUMBER(A145),A145&gt;0,B145&lt;&gt;"",COUNTIF(Listas!$A$4:$A$8,C145)=1,COUNTIF(Listas!$C$4:$C$6,D145)=1,ISNUMBER(E145),IF(D145="PROVENTO",E145&gt;=0,E145&gt;0),ISNUMBER(F145),F145&gt;=0,COUNTIF(Listas!$B$4:$B$5,G145)=1,ISNUMBER(H145),H145&gt;0,IF(G145="BRL",H145=1,TRUE),OR(I145="",AND(ISNUMBER(I145),I145&gt;=0))),"OK","Revisar dados"))</f>
        <v/>
      </c>
    </row>
    <row r="146" ht="15.75" customHeight="1">
      <c r="A146" s="25"/>
      <c r="B146" s="26"/>
      <c r="C146" s="26"/>
      <c r="D146" s="26"/>
      <c r="E146" s="27"/>
      <c r="F146" s="30"/>
      <c r="G146" s="30"/>
      <c r="H146" s="30"/>
      <c r="I146" s="30"/>
      <c r="J146" s="31" t="str">
        <f t="shared" si="1"/>
        <v/>
      </c>
      <c r="K146" s="31" t="str">
        <f t="shared" si="2"/>
        <v/>
      </c>
      <c r="L146" s="26"/>
      <c r="M146" s="26" t="str">
        <f>IF(COUNTA(A146:I146,L146)=0,"",IF(AND(ISNUMBER(A146),A146&gt;0,B146&lt;&gt;"",COUNTIF(Listas!$A$4:$A$8,C146)=1,COUNTIF(Listas!$C$4:$C$6,D146)=1,ISNUMBER(E146),IF(D146="PROVENTO",E146&gt;=0,E146&gt;0),ISNUMBER(F146),F146&gt;=0,COUNTIF(Listas!$B$4:$B$5,G146)=1,ISNUMBER(H146),H146&gt;0,IF(G146="BRL",H146=1,TRUE),OR(I146="",AND(ISNUMBER(I146),I146&gt;=0))),"OK","Revisar dados"))</f>
        <v/>
      </c>
    </row>
    <row r="147" ht="15.75" customHeight="1">
      <c r="A147" s="25"/>
      <c r="B147" s="26"/>
      <c r="C147" s="26"/>
      <c r="D147" s="26"/>
      <c r="E147" s="27"/>
      <c r="F147" s="30"/>
      <c r="G147" s="30"/>
      <c r="H147" s="30"/>
      <c r="I147" s="30"/>
      <c r="J147" s="31" t="str">
        <f t="shared" si="1"/>
        <v/>
      </c>
      <c r="K147" s="31" t="str">
        <f t="shared" si="2"/>
        <v/>
      </c>
      <c r="L147" s="26"/>
      <c r="M147" s="26" t="str">
        <f>IF(COUNTA(A147:I147,L147)=0,"",IF(AND(ISNUMBER(A147),A147&gt;0,B147&lt;&gt;"",COUNTIF(Listas!$A$4:$A$8,C147)=1,COUNTIF(Listas!$C$4:$C$6,D147)=1,ISNUMBER(E147),IF(D147="PROVENTO",E147&gt;=0,E147&gt;0),ISNUMBER(F147),F147&gt;=0,COUNTIF(Listas!$B$4:$B$5,G147)=1,ISNUMBER(H147),H147&gt;0,IF(G147="BRL",H147=1,TRUE),OR(I147="",AND(ISNUMBER(I147),I147&gt;=0))),"OK","Revisar dados"))</f>
        <v/>
      </c>
    </row>
    <row r="148" ht="15.75" customHeight="1">
      <c r="A148" s="25"/>
      <c r="B148" s="26"/>
      <c r="C148" s="26"/>
      <c r="D148" s="26"/>
      <c r="E148" s="27"/>
      <c r="F148" s="30"/>
      <c r="G148" s="30"/>
      <c r="H148" s="30"/>
      <c r="I148" s="30"/>
      <c r="J148" s="31" t="str">
        <f t="shared" si="1"/>
        <v/>
      </c>
      <c r="K148" s="31" t="str">
        <f t="shared" si="2"/>
        <v/>
      </c>
      <c r="L148" s="26"/>
      <c r="M148" s="26" t="str">
        <f>IF(COUNTA(A148:I148,L148)=0,"",IF(AND(ISNUMBER(A148),A148&gt;0,B148&lt;&gt;"",COUNTIF(Listas!$A$4:$A$8,C148)=1,COUNTIF(Listas!$C$4:$C$6,D148)=1,ISNUMBER(E148),IF(D148="PROVENTO",E148&gt;=0,E148&gt;0),ISNUMBER(F148),F148&gt;=0,COUNTIF(Listas!$B$4:$B$5,G148)=1,ISNUMBER(H148),H148&gt;0,IF(G148="BRL",H148=1,TRUE),OR(I148="",AND(ISNUMBER(I148),I148&gt;=0))),"OK","Revisar dados"))</f>
        <v/>
      </c>
    </row>
    <row r="149" ht="15.75" customHeight="1">
      <c r="A149" s="25"/>
      <c r="B149" s="26"/>
      <c r="C149" s="26"/>
      <c r="D149" s="26"/>
      <c r="E149" s="27"/>
      <c r="F149" s="30"/>
      <c r="G149" s="30"/>
      <c r="H149" s="30"/>
      <c r="I149" s="30"/>
      <c r="J149" s="31" t="str">
        <f t="shared" si="1"/>
        <v/>
      </c>
      <c r="K149" s="31" t="str">
        <f t="shared" si="2"/>
        <v/>
      </c>
      <c r="L149" s="26"/>
      <c r="M149" s="26" t="str">
        <f>IF(COUNTA(A149:I149,L149)=0,"",IF(AND(ISNUMBER(A149),A149&gt;0,B149&lt;&gt;"",COUNTIF(Listas!$A$4:$A$8,C149)=1,COUNTIF(Listas!$C$4:$C$6,D149)=1,ISNUMBER(E149),IF(D149="PROVENTO",E149&gt;=0,E149&gt;0),ISNUMBER(F149),F149&gt;=0,COUNTIF(Listas!$B$4:$B$5,G149)=1,ISNUMBER(H149),H149&gt;0,IF(G149="BRL",H149=1,TRUE),OR(I149="",AND(ISNUMBER(I149),I149&gt;=0))),"OK","Revisar dados"))</f>
        <v/>
      </c>
    </row>
    <row r="150" ht="15.75" customHeight="1">
      <c r="A150" s="25"/>
      <c r="B150" s="26"/>
      <c r="C150" s="26"/>
      <c r="D150" s="26"/>
      <c r="E150" s="27"/>
      <c r="F150" s="30"/>
      <c r="G150" s="30"/>
      <c r="H150" s="30"/>
      <c r="I150" s="30"/>
      <c r="J150" s="31" t="str">
        <f t="shared" si="1"/>
        <v/>
      </c>
      <c r="K150" s="31" t="str">
        <f t="shared" si="2"/>
        <v/>
      </c>
      <c r="L150" s="26"/>
      <c r="M150" s="26" t="str">
        <f>IF(COUNTA(A150:I150,L150)=0,"",IF(AND(ISNUMBER(A150),A150&gt;0,B150&lt;&gt;"",COUNTIF(Listas!$A$4:$A$8,C150)=1,COUNTIF(Listas!$C$4:$C$6,D150)=1,ISNUMBER(E150),IF(D150="PROVENTO",E150&gt;=0,E150&gt;0),ISNUMBER(F150),F150&gt;=0,COUNTIF(Listas!$B$4:$B$5,G150)=1,ISNUMBER(H150),H150&gt;0,IF(G150="BRL",H150=1,TRUE),OR(I150="",AND(ISNUMBER(I150),I150&gt;=0))),"OK","Revisar dados"))</f>
        <v/>
      </c>
    </row>
    <row r="151" ht="15.75" customHeight="1">
      <c r="A151" s="25"/>
      <c r="B151" s="26"/>
      <c r="C151" s="26"/>
      <c r="D151" s="26"/>
      <c r="E151" s="27"/>
      <c r="F151" s="30"/>
      <c r="G151" s="30"/>
      <c r="H151" s="30"/>
      <c r="I151" s="30"/>
      <c r="J151" s="31" t="str">
        <f t="shared" si="1"/>
        <v/>
      </c>
      <c r="K151" s="31" t="str">
        <f t="shared" si="2"/>
        <v/>
      </c>
      <c r="L151" s="26"/>
      <c r="M151" s="26" t="str">
        <f>IF(COUNTA(A151:I151,L151)=0,"",IF(AND(ISNUMBER(A151),A151&gt;0,B151&lt;&gt;"",COUNTIF(Listas!$A$4:$A$8,C151)=1,COUNTIF(Listas!$C$4:$C$6,D151)=1,ISNUMBER(E151),IF(D151="PROVENTO",E151&gt;=0,E151&gt;0),ISNUMBER(F151),F151&gt;=0,COUNTIF(Listas!$B$4:$B$5,G151)=1,ISNUMBER(H151),H151&gt;0,IF(G151="BRL",H151=1,TRUE),OR(I151="",AND(ISNUMBER(I151),I151&gt;=0))),"OK","Revisar dados"))</f>
        <v/>
      </c>
    </row>
    <row r="152" ht="15.75" customHeight="1">
      <c r="A152" s="25"/>
      <c r="B152" s="26"/>
      <c r="C152" s="26"/>
      <c r="D152" s="26"/>
      <c r="E152" s="27"/>
      <c r="F152" s="30"/>
      <c r="G152" s="30"/>
      <c r="H152" s="30"/>
      <c r="I152" s="30"/>
      <c r="J152" s="31" t="str">
        <f t="shared" si="1"/>
        <v/>
      </c>
      <c r="K152" s="31" t="str">
        <f t="shared" si="2"/>
        <v/>
      </c>
      <c r="L152" s="26"/>
      <c r="M152" s="26" t="str">
        <f>IF(COUNTA(A152:I152,L152)=0,"",IF(AND(ISNUMBER(A152),A152&gt;0,B152&lt;&gt;"",COUNTIF(Listas!$A$4:$A$8,C152)=1,COUNTIF(Listas!$C$4:$C$6,D152)=1,ISNUMBER(E152),IF(D152="PROVENTO",E152&gt;=0,E152&gt;0),ISNUMBER(F152),F152&gt;=0,COUNTIF(Listas!$B$4:$B$5,G152)=1,ISNUMBER(H152),H152&gt;0,IF(G152="BRL",H152=1,TRUE),OR(I152="",AND(ISNUMBER(I152),I152&gt;=0))),"OK","Revisar dados"))</f>
        <v/>
      </c>
    </row>
    <row r="153" ht="15.75" customHeight="1">
      <c r="A153" s="25"/>
      <c r="B153" s="26"/>
      <c r="C153" s="26"/>
      <c r="D153" s="26"/>
      <c r="E153" s="27"/>
      <c r="F153" s="30"/>
      <c r="G153" s="30"/>
      <c r="H153" s="30"/>
      <c r="I153" s="30"/>
      <c r="J153" s="31" t="str">
        <f t="shared" si="1"/>
        <v/>
      </c>
      <c r="K153" s="31" t="str">
        <f t="shared" si="2"/>
        <v/>
      </c>
      <c r="L153" s="26"/>
      <c r="M153" s="26" t="str">
        <f>IF(COUNTA(A153:I153,L153)=0,"",IF(AND(ISNUMBER(A153),A153&gt;0,B153&lt;&gt;"",COUNTIF(Listas!$A$4:$A$8,C153)=1,COUNTIF(Listas!$C$4:$C$6,D153)=1,ISNUMBER(E153),IF(D153="PROVENTO",E153&gt;=0,E153&gt;0),ISNUMBER(F153),F153&gt;=0,COUNTIF(Listas!$B$4:$B$5,G153)=1,ISNUMBER(H153),H153&gt;0,IF(G153="BRL",H153=1,TRUE),OR(I153="",AND(ISNUMBER(I153),I153&gt;=0))),"OK","Revisar dados"))</f>
        <v/>
      </c>
    </row>
    <row r="154" ht="15.75" customHeight="1">
      <c r="A154" s="25"/>
      <c r="B154" s="26"/>
      <c r="C154" s="26"/>
      <c r="D154" s="26"/>
      <c r="E154" s="27"/>
      <c r="F154" s="30"/>
      <c r="G154" s="30"/>
      <c r="H154" s="30"/>
      <c r="I154" s="30"/>
      <c r="J154" s="31" t="str">
        <f t="shared" si="1"/>
        <v/>
      </c>
      <c r="K154" s="31" t="str">
        <f t="shared" si="2"/>
        <v/>
      </c>
      <c r="L154" s="26"/>
      <c r="M154" s="26" t="str">
        <f>IF(COUNTA(A154:I154,L154)=0,"",IF(AND(ISNUMBER(A154),A154&gt;0,B154&lt;&gt;"",COUNTIF(Listas!$A$4:$A$8,C154)=1,COUNTIF(Listas!$C$4:$C$6,D154)=1,ISNUMBER(E154),IF(D154="PROVENTO",E154&gt;=0,E154&gt;0),ISNUMBER(F154),F154&gt;=0,COUNTIF(Listas!$B$4:$B$5,G154)=1,ISNUMBER(H154),H154&gt;0,IF(G154="BRL",H154=1,TRUE),OR(I154="",AND(ISNUMBER(I154),I154&gt;=0))),"OK","Revisar dados"))</f>
        <v/>
      </c>
    </row>
    <row r="155" ht="15.75" customHeight="1">
      <c r="A155" s="25"/>
      <c r="B155" s="26"/>
      <c r="C155" s="26"/>
      <c r="D155" s="26"/>
      <c r="E155" s="27"/>
      <c r="F155" s="30"/>
      <c r="G155" s="30"/>
      <c r="H155" s="30"/>
      <c r="I155" s="30"/>
      <c r="J155" s="31" t="str">
        <f t="shared" si="1"/>
        <v/>
      </c>
      <c r="K155" s="31" t="str">
        <f t="shared" si="2"/>
        <v/>
      </c>
      <c r="L155" s="26"/>
      <c r="M155" s="26" t="str">
        <f>IF(COUNTA(A155:I155,L155)=0,"",IF(AND(ISNUMBER(A155),A155&gt;0,B155&lt;&gt;"",COUNTIF(Listas!$A$4:$A$8,C155)=1,COUNTIF(Listas!$C$4:$C$6,D155)=1,ISNUMBER(E155),IF(D155="PROVENTO",E155&gt;=0,E155&gt;0),ISNUMBER(F155),F155&gt;=0,COUNTIF(Listas!$B$4:$B$5,G155)=1,ISNUMBER(H155),H155&gt;0,IF(G155="BRL",H155=1,TRUE),OR(I155="",AND(ISNUMBER(I155),I155&gt;=0))),"OK","Revisar dados"))</f>
        <v/>
      </c>
    </row>
    <row r="156" ht="15.75" customHeight="1">
      <c r="A156" s="25"/>
      <c r="B156" s="26"/>
      <c r="C156" s="26"/>
      <c r="D156" s="26"/>
      <c r="E156" s="27"/>
      <c r="F156" s="30"/>
      <c r="G156" s="30"/>
      <c r="H156" s="30"/>
      <c r="I156" s="30"/>
      <c r="J156" s="31" t="str">
        <f t="shared" si="1"/>
        <v/>
      </c>
      <c r="K156" s="31" t="str">
        <f t="shared" si="2"/>
        <v/>
      </c>
      <c r="L156" s="26"/>
      <c r="M156" s="26" t="str">
        <f>IF(COUNTA(A156:I156,L156)=0,"",IF(AND(ISNUMBER(A156),A156&gt;0,B156&lt;&gt;"",COUNTIF(Listas!$A$4:$A$8,C156)=1,COUNTIF(Listas!$C$4:$C$6,D156)=1,ISNUMBER(E156),IF(D156="PROVENTO",E156&gt;=0,E156&gt;0),ISNUMBER(F156),F156&gt;=0,COUNTIF(Listas!$B$4:$B$5,G156)=1,ISNUMBER(H156),H156&gt;0,IF(G156="BRL",H156=1,TRUE),OR(I156="",AND(ISNUMBER(I156),I156&gt;=0))),"OK","Revisar dados"))</f>
        <v/>
      </c>
    </row>
    <row r="157" ht="15.75" customHeight="1">
      <c r="A157" s="25"/>
      <c r="B157" s="26"/>
      <c r="C157" s="26"/>
      <c r="D157" s="26"/>
      <c r="E157" s="27"/>
      <c r="F157" s="30"/>
      <c r="G157" s="30"/>
      <c r="H157" s="30"/>
      <c r="I157" s="30"/>
      <c r="J157" s="31" t="str">
        <f t="shared" si="1"/>
        <v/>
      </c>
      <c r="K157" s="31" t="str">
        <f t="shared" si="2"/>
        <v/>
      </c>
      <c r="L157" s="26"/>
      <c r="M157" s="26" t="str">
        <f>IF(COUNTA(A157:I157,L157)=0,"",IF(AND(ISNUMBER(A157),A157&gt;0,B157&lt;&gt;"",COUNTIF(Listas!$A$4:$A$8,C157)=1,COUNTIF(Listas!$C$4:$C$6,D157)=1,ISNUMBER(E157),IF(D157="PROVENTO",E157&gt;=0,E157&gt;0),ISNUMBER(F157),F157&gt;=0,COUNTIF(Listas!$B$4:$B$5,G157)=1,ISNUMBER(H157),H157&gt;0,IF(G157="BRL",H157=1,TRUE),OR(I157="",AND(ISNUMBER(I157),I157&gt;=0))),"OK","Revisar dados"))</f>
        <v/>
      </c>
    </row>
    <row r="158" ht="15.75" customHeight="1">
      <c r="A158" s="25"/>
      <c r="B158" s="26"/>
      <c r="C158" s="26"/>
      <c r="D158" s="26"/>
      <c r="E158" s="27"/>
      <c r="F158" s="30"/>
      <c r="G158" s="30"/>
      <c r="H158" s="30"/>
      <c r="I158" s="30"/>
      <c r="J158" s="31" t="str">
        <f t="shared" si="1"/>
        <v/>
      </c>
      <c r="K158" s="31" t="str">
        <f t="shared" si="2"/>
        <v/>
      </c>
      <c r="L158" s="26"/>
      <c r="M158" s="26" t="str">
        <f>IF(COUNTA(A158:I158,L158)=0,"",IF(AND(ISNUMBER(A158),A158&gt;0,B158&lt;&gt;"",COUNTIF(Listas!$A$4:$A$8,C158)=1,COUNTIF(Listas!$C$4:$C$6,D158)=1,ISNUMBER(E158),IF(D158="PROVENTO",E158&gt;=0,E158&gt;0),ISNUMBER(F158),F158&gt;=0,COUNTIF(Listas!$B$4:$B$5,G158)=1,ISNUMBER(H158),H158&gt;0,IF(G158="BRL",H158=1,TRUE),OR(I158="",AND(ISNUMBER(I158),I158&gt;=0))),"OK","Revisar dados"))</f>
        <v/>
      </c>
    </row>
    <row r="159" ht="15.75" customHeight="1">
      <c r="A159" s="25"/>
      <c r="B159" s="26"/>
      <c r="C159" s="26"/>
      <c r="D159" s="26"/>
      <c r="E159" s="27"/>
      <c r="F159" s="30"/>
      <c r="G159" s="30"/>
      <c r="H159" s="30"/>
      <c r="I159" s="30"/>
      <c r="J159" s="31" t="str">
        <f t="shared" si="1"/>
        <v/>
      </c>
      <c r="K159" s="31" t="str">
        <f t="shared" si="2"/>
        <v/>
      </c>
      <c r="L159" s="26"/>
      <c r="M159" s="26" t="str">
        <f>IF(COUNTA(A159:I159,L159)=0,"",IF(AND(ISNUMBER(A159),A159&gt;0,B159&lt;&gt;"",COUNTIF(Listas!$A$4:$A$8,C159)=1,COUNTIF(Listas!$C$4:$C$6,D159)=1,ISNUMBER(E159),IF(D159="PROVENTO",E159&gt;=0,E159&gt;0),ISNUMBER(F159),F159&gt;=0,COUNTIF(Listas!$B$4:$B$5,G159)=1,ISNUMBER(H159),H159&gt;0,IF(G159="BRL",H159=1,TRUE),OR(I159="",AND(ISNUMBER(I159),I159&gt;=0))),"OK","Revisar dados"))</f>
        <v/>
      </c>
    </row>
    <row r="160" ht="15.75" customHeight="1">
      <c r="A160" s="25"/>
      <c r="B160" s="26"/>
      <c r="C160" s="26"/>
      <c r="D160" s="26"/>
      <c r="E160" s="27"/>
      <c r="F160" s="30"/>
      <c r="G160" s="30"/>
      <c r="H160" s="30"/>
      <c r="I160" s="30"/>
      <c r="J160" s="31" t="str">
        <f t="shared" si="1"/>
        <v/>
      </c>
      <c r="K160" s="31" t="str">
        <f t="shared" si="2"/>
        <v/>
      </c>
      <c r="L160" s="26"/>
      <c r="M160" s="26" t="str">
        <f>IF(COUNTA(A160:I160,L160)=0,"",IF(AND(ISNUMBER(A160),A160&gt;0,B160&lt;&gt;"",COUNTIF(Listas!$A$4:$A$8,C160)=1,COUNTIF(Listas!$C$4:$C$6,D160)=1,ISNUMBER(E160),IF(D160="PROVENTO",E160&gt;=0,E160&gt;0),ISNUMBER(F160),F160&gt;=0,COUNTIF(Listas!$B$4:$B$5,G160)=1,ISNUMBER(H160),H160&gt;0,IF(G160="BRL",H160=1,TRUE),OR(I160="",AND(ISNUMBER(I160),I160&gt;=0))),"OK","Revisar dados"))</f>
        <v/>
      </c>
    </row>
    <row r="161" ht="15.75" customHeight="1">
      <c r="A161" s="25"/>
      <c r="B161" s="26"/>
      <c r="C161" s="26"/>
      <c r="D161" s="26"/>
      <c r="E161" s="27"/>
      <c r="F161" s="30"/>
      <c r="G161" s="30"/>
      <c r="H161" s="30"/>
      <c r="I161" s="30"/>
      <c r="J161" s="31" t="str">
        <f t="shared" si="1"/>
        <v/>
      </c>
      <c r="K161" s="31" t="str">
        <f t="shared" si="2"/>
        <v/>
      </c>
      <c r="L161" s="26"/>
      <c r="M161" s="26" t="str">
        <f>IF(COUNTA(A161:I161,L161)=0,"",IF(AND(ISNUMBER(A161),A161&gt;0,B161&lt;&gt;"",COUNTIF(Listas!$A$4:$A$8,C161)=1,COUNTIF(Listas!$C$4:$C$6,D161)=1,ISNUMBER(E161),IF(D161="PROVENTO",E161&gt;=0,E161&gt;0),ISNUMBER(F161),F161&gt;=0,COUNTIF(Listas!$B$4:$B$5,G161)=1,ISNUMBER(H161),H161&gt;0,IF(G161="BRL",H161=1,TRUE),OR(I161="",AND(ISNUMBER(I161),I161&gt;=0))),"OK","Revisar dados"))</f>
        <v/>
      </c>
    </row>
    <row r="162" ht="15.75" customHeight="1">
      <c r="A162" s="25"/>
      <c r="B162" s="26"/>
      <c r="C162" s="26"/>
      <c r="D162" s="26"/>
      <c r="E162" s="27"/>
      <c r="F162" s="30"/>
      <c r="G162" s="30"/>
      <c r="H162" s="30"/>
      <c r="I162" s="30"/>
      <c r="J162" s="31" t="str">
        <f t="shared" si="1"/>
        <v/>
      </c>
      <c r="K162" s="31" t="str">
        <f t="shared" si="2"/>
        <v/>
      </c>
      <c r="L162" s="26"/>
      <c r="M162" s="26" t="str">
        <f>IF(COUNTA(A162:I162,L162)=0,"",IF(AND(ISNUMBER(A162),A162&gt;0,B162&lt;&gt;"",COUNTIF(Listas!$A$4:$A$8,C162)=1,COUNTIF(Listas!$C$4:$C$6,D162)=1,ISNUMBER(E162),IF(D162="PROVENTO",E162&gt;=0,E162&gt;0),ISNUMBER(F162),F162&gt;=0,COUNTIF(Listas!$B$4:$B$5,G162)=1,ISNUMBER(H162),H162&gt;0,IF(G162="BRL",H162=1,TRUE),OR(I162="",AND(ISNUMBER(I162),I162&gt;=0))),"OK","Revisar dados"))</f>
        <v/>
      </c>
    </row>
    <row r="163" ht="15.75" customHeight="1">
      <c r="A163" s="25"/>
      <c r="B163" s="26"/>
      <c r="C163" s="26"/>
      <c r="D163" s="26"/>
      <c r="E163" s="27"/>
      <c r="F163" s="30"/>
      <c r="G163" s="30"/>
      <c r="H163" s="30"/>
      <c r="I163" s="30"/>
      <c r="J163" s="31" t="str">
        <f t="shared" si="1"/>
        <v/>
      </c>
      <c r="K163" s="31" t="str">
        <f t="shared" si="2"/>
        <v/>
      </c>
      <c r="L163" s="26"/>
      <c r="M163" s="26" t="str">
        <f>IF(COUNTA(A163:I163,L163)=0,"",IF(AND(ISNUMBER(A163),A163&gt;0,B163&lt;&gt;"",COUNTIF(Listas!$A$4:$A$8,C163)=1,COUNTIF(Listas!$C$4:$C$6,D163)=1,ISNUMBER(E163),IF(D163="PROVENTO",E163&gt;=0,E163&gt;0),ISNUMBER(F163),F163&gt;=0,COUNTIF(Listas!$B$4:$B$5,G163)=1,ISNUMBER(H163),H163&gt;0,IF(G163="BRL",H163=1,TRUE),OR(I163="",AND(ISNUMBER(I163),I163&gt;=0))),"OK","Revisar dados"))</f>
        <v/>
      </c>
    </row>
    <row r="164" ht="15.75" customHeight="1">
      <c r="A164" s="25"/>
      <c r="B164" s="26"/>
      <c r="C164" s="26"/>
      <c r="D164" s="26"/>
      <c r="E164" s="27"/>
      <c r="F164" s="30"/>
      <c r="G164" s="30"/>
      <c r="H164" s="30"/>
      <c r="I164" s="30"/>
      <c r="J164" s="31" t="str">
        <f t="shared" si="1"/>
        <v/>
      </c>
      <c r="K164" s="31" t="str">
        <f t="shared" si="2"/>
        <v/>
      </c>
      <c r="L164" s="26"/>
      <c r="M164" s="26" t="str">
        <f>IF(COUNTA(A164:I164,L164)=0,"",IF(AND(ISNUMBER(A164),A164&gt;0,B164&lt;&gt;"",COUNTIF(Listas!$A$4:$A$8,C164)=1,COUNTIF(Listas!$C$4:$C$6,D164)=1,ISNUMBER(E164),IF(D164="PROVENTO",E164&gt;=0,E164&gt;0),ISNUMBER(F164),F164&gt;=0,COUNTIF(Listas!$B$4:$B$5,G164)=1,ISNUMBER(H164),H164&gt;0,IF(G164="BRL",H164=1,TRUE),OR(I164="",AND(ISNUMBER(I164),I164&gt;=0))),"OK","Revisar dados"))</f>
        <v/>
      </c>
    </row>
    <row r="165" ht="15.75" customHeight="1">
      <c r="A165" s="25"/>
      <c r="B165" s="26"/>
      <c r="C165" s="26"/>
      <c r="D165" s="26"/>
      <c r="E165" s="27"/>
      <c r="F165" s="30"/>
      <c r="G165" s="30"/>
      <c r="H165" s="30"/>
      <c r="I165" s="30"/>
      <c r="J165" s="31" t="str">
        <f t="shared" si="1"/>
        <v/>
      </c>
      <c r="K165" s="31" t="str">
        <f t="shared" si="2"/>
        <v/>
      </c>
      <c r="L165" s="26"/>
      <c r="M165" s="26" t="str">
        <f>IF(COUNTA(A165:I165,L165)=0,"",IF(AND(ISNUMBER(A165),A165&gt;0,B165&lt;&gt;"",COUNTIF(Listas!$A$4:$A$8,C165)=1,COUNTIF(Listas!$C$4:$C$6,D165)=1,ISNUMBER(E165),IF(D165="PROVENTO",E165&gt;=0,E165&gt;0),ISNUMBER(F165),F165&gt;=0,COUNTIF(Listas!$B$4:$B$5,G165)=1,ISNUMBER(H165),H165&gt;0,IF(G165="BRL",H165=1,TRUE),OR(I165="",AND(ISNUMBER(I165),I165&gt;=0))),"OK","Revisar dados"))</f>
        <v/>
      </c>
    </row>
    <row r="166" ht="15.75" customHeight="1">
      <c r="A166" s="25"/>
      <c r="B166" s="26"/>
      <c r="C166" s="26"/>
      <c r="D166" s="26"/>
      <c r="E166" s="27"/>
      <c r="F166" s="30"/>
      <c r="G166" s="30"/>
      <c r="H166" s="30"/>
      <c r="I166" s="30"/>
      <c r="J166" s="31" t="str">
        <f t="shared" si="1"/>
        <v/>
      </c>
      <c r="K166" s="31" t="str">
        <f t="shared" si="2"/>
        <v/>
      </c>
      <c r="L166" s="26"/>
      <c r="M166" s="26" t="str">
        <f>IF(COUNTA(A166:I166,L166)=0,"",IF(AND(ISNUMBER(A166),A166&gt;0,B166&lt;&gt;"",COUNTIF(Listas!$A$4:$A$8,C166)=1,COUNTIF(Listas!$C$4:$C$6,D166)=1,ISNUMBER(E166),IF(D166="PROVENTO",E166&gt;=0,E166&gt;0),ISNUMBER(F166),F166&gt;=0,COUNTIF(Listas!$B$4:$B$5,G166)=1,ISNUMBER(H166),H166&gt;0,IF(G166="BRL",H166=1,TRUE),OR(I166="",AND(ISNUMBER(I166),I166&gt;=0))),"OK","Revisar dados"))</f>
        <v/>
      </c>
    </row>
    <row r="167" ht="15.75" customHeight="1">
      <c r="A167" s="25"/>
      <c r="B167" s="26"/>
      <c r="C167" s="26"/>
      <c r="D167" s="26"/>
      <c r="E167" s="27"/>
      <c r="F167" s="30"/>
      <c r="G167" s="30"/>
      <c r="H167" s="30"/>
      <c r="I167" s="30"/>
      <c r="J167" s="31" t="str">
        <f t="shared" si="1"/>
        <v/>
      </c>
      <c r="K167" s="31" t="str">
        <f t="shared" si="2"/>
        <v/>
      </c>
      <c r="L167" s="26"/>
      <c r="M167" s="26" t="str">
        <f>IF(COUNTA(A167:I167,L167)=0,"",IF(AND(ISNUMBER(A167),A167&gt;0,B167&lt;&gt;"",COUNTIF(Listas!$A$4:$A$8,C167)=1,COUNTIF(Listas!$C$4:$C$6,D167)=1,ISNUMBER(E167),IF(D167="PROVENTO",E167&gt;=0,E167&gt;0),ISNUMBER(F167),F167&gt;=0,COUNTIF(Listas!$B$4:$B$5,G167)=1,ISNUMBER(H167),H167&gt;0,IF(G167="BRL",H167=1,TRUE),OR(I167="",AND(ISNUMBER(I167),I167&gt;=0))),"OK","Revisar dados"))</f>
        <v/>
      </c>
    </row>
    <row r="168" ht="15.75" customHeight="1">
      <c r="A168" s="25"/>
      <c r="B168" s="26"/>
      <c r="C168" s="26"/>
      <c r="D168" s="26"/>
      <c r="E168" s="27"/>
      <c r="F168" s="30"/>
      <c r="G168" s="30"/>
      <c r="H168" s="30"/>
      <c r="I168" s="30"/>
      <c r="J168" s="31" t="str">
        <f t="shared" si="1"/>
        <v/>
      </c>
      <c r="K168" s="31" t="str">
        <f t="shared" si="2"/>
        <v/>
      </c>
      <c r="L168" s="26"/>
      <c r="M168" s="26" t="str">
        <f>IF(COUNTA(A168:I168,L168)=0,"",IF(AND(ISNUMBER(A168),A168&gt;0,B168&lt;&gt;"",COUNTIF(Listas!$A$4:$A$8,C168)=1,COUNTIF(Listas!$C$4:$C$6,D168)=1,ISNUMBER(E168),IF(D168="PROVENTO",E168&gt;=0,E168&gt;0),ISNUMBER(F168),F168&gt;=0,COUNTIF(Listas!$B$4:$B$5,G168)=1,ISNUMBER(H168),H168&gt;0,IF(G168="BRL",H168=1,TRUE),OR(I168="",AND(ISNUMBER(I168),I168&gt;=0))),"OK","Revisar dados"))</f>
        <v/>
      </c>
    </row>
    <row r="169" ht="15.75" customHeight="1">
      <c r="A169" s="25"/>
      <c r="B169" s="26"/>
      <c r="C169" s="26"/>
      <c r="D169" s="26"/>
      <c r="E169" s="27"/>
      <c r="F169" s="30"/>
      <c r="G169" s="30"/>
      <c r="H169" s="30"/>
      <c r="I169" s="30"/>
      <c r="J169" s="31" t="str">
        <f t="shared" si="1"/>
        <v/>
      </c>
      <c r="K169" s="31" t="str">
        <f t="shared" si="2"/>
        <v/>
      </c>
      <c r="L169" s="26"/>
      <c r="M169" s="26" t="str">
        <f>IF(COUNTA(A169:I169,L169)=0,"",IF(AND(ISNUMBER(A169),A169&gt;0,B169&lt;&gt;"",COUNTIF(Listas!$A$4:$A$8,C169)=1,COUNTIF(Listas!$C$4:$C$6,D169)=1,ISNUMBER(E169),IF(D169="PROVENTO",E169&gt;=0,E169&gt;0),ISNUMBER(F169),F169&gt;=0,COUNTIF(Listas!$B$4:$B$5,G169)=1,ISNUMBER(H169),H169&gt;0,IF(G169="BRL",H169=1,TRUE),OR(I169="",AND(ISNUMBER(I169),I169&gt;=0))),"OK","Revisar dados"))</f>
        <v/>
      </c>
    </row>
    <row r="170" ht="15.75" customHeight="1">
      <c r="A170" s="25"/>
      <c r="B170" s="26"/>
      <c r="C170" s="26"/>
      <c r="D170" s="26"/>
      <c r="E170" s="27"/>
      <c r="F170" s="30"/>
      <c r="G170" s="30"/>
      <c r="H170" s="30"/>
      <c r="I170" s="30"/>
      <c r="J170" s="31" t="str">
        <f t="shared" si="1"/>
        <v/>
      </c>
      <c r="K170" s="31" t="str">
        <f t="shared" si="2"/>
        <v/>
      </c>
      <c r="L170" s="26"/>
      <c r="M170" s="26" t="str">
        <f>IF(COUNTA(A170:I170,L170)=0,"",IF(AND(ISNUMBER(A170),A170&gt;0,B170&lt;&gt;"",COUNTIF(Listas!$A$4:$A$8,C170)=1,COUNTIF(Listas!$C$4:$C$6,D170)=1,ISNUMBER(E170),IF(D170="PROVENTO",E170&gt;=0,E170&gt;0),ISNUMBER(F170),F170&gt;=0,COUNTIF(Listas!$B$4:$B$5,G170)=1,ISNUMBER(H170),H170&gt;0,IF(G170="BRL",H170=1,TRUE),OR(I170="",AND(ISNUMBER(I170),I170&gt;=0))),"OK","Revisar dados"))</f>
        <v/>
      </c>
    </row>
    <row r="171" ht="15.75" customHeight="1">
      <c r="A171" s="25"/>
      <c r="B171" s="26"/>
      <c r="C171" s="26"/>
      <c r="D171" s="26"/>
      <c r="E171" s="27"/>
      <c r="F171" s="30"/>
      <c r="G171" s="30"/>
      <c r="H171" s="30"/>
      <c r="I171" s="30"/>
      <c r="J171" s="31" t="str">
        <f t="shared" si="1"/>
        <v/>
      </c>
      <c r="K171" s="31" t="str">
        <f t="shared" si="2"/>
        <v/>
      </c>
      <c r="L171" s="26"/>
      <c r="M171" s="26" t="str">
        <f>IF(COUNTA(A171:I171,L171)=0,"",IF(AND(ISNUMBER(A171),A171&gt;0,B171&lt;&gt;"",COUNTIF(Listas!$A$4:$A$8,C171)=1,COUNTIF(Listas!$C$4:$C$6,D171)=1,ISNUMBER(E171),IF(D171="PROVENTO",E171&gt;=0,E171&gt;0),ISNUMBER(F171),F171&gt;=0,COUNTIF(Listas!$B$4:$B$5,G171)=1,ISNUMBER(H171),H171&gt;0,IF(G171="BRL",H171=1,TRUE),OR(I171="",AND(ISNUMBER(I171),I171&gt;=0))),"OK","Revisar dados"))</f>
        <v/>
      </c>
    </row>
    <row r="172" ht="15.75" customHeight="1">
      <c r="A172" s="25"/>
      <c r="B172" s="26"/>
      <c r="C172" s="26"/>
      <c r="D172" s="26"/>
      <c r="E172" s="27"/>
      <c r="F172" s="30"/>
      <c r="G172" s="30"/>
      <c r="H172" s="30"/>
      <c r="I172" s="30"/>
      <c r="J172" s="31" t="str">
        <f t="shared" si="1"/>
        <v/>
      </c>
      <c r="K172" s="31" t="str">
        <f t="shared" si="2"/>
        <v/>
      </c>
      <c r="L172" s="26"/>
      <c r="M172" s="26" t="str">
        <f>IF(COUNTA(A172:I172,L172)=0,"",IF(AND(ISNUMBER(A172),A172&gt;0,B172&lt;&gt;"",COUNTIF(Listas!$A$4:$A$8,C172)=1,COUNTIF(Listas!$C$4:$C$6,D172)=1,ISNUMBER(E172),IF(D172="PROVENTO",E172&gt;=0,E172&gt;0),ISNUMBER(F172),F172&gt;=0,COUNTIF(Listas!$B$4:$B$5,G172)=1,ISNUMBER(H172),H172&gt;0,IF(G172="BRL",H172=1,TRUE),OR(I172="",AND(ISNUMBER(I172),I172&gt;=0))),"OK","Revisar dados"))</f>
        <v/>
      </c>
    </row>
    <row r="173" ht="15.75" customHeight="1">
      <c r="A173" s="25"/>
      <c r="B173" s="26"/>
      <c r="C173" s="26"/>
      <c r="D173" s="26"/>
      <c r="E173" s="27"/>
      <c r="F173" s="30"/>
      <c r="G173" s="30"/>
      <c r="H173" s="30"/>
      <c r="I173" s="30"/>
      <c r="J173" s="31" t="str">
        <f t="shared" si="1"/>
        <v/>
      </c>
      <c r="K173" s="31" t="str">
        <f t="shared" si="2"/>
        <v/>
      </c>
      <c r="L173" s="26"/>
      <c r="M173" s="26" t="str">
        <f>IF(COUNTA(A173:I173,L173)=0,"",IF(AND(ISNUMBER(A173),A173&gt;0,B173&lt;&gt;"",COUNTIF(Listas!$A$4:$A$8,C173)=1,COUNTIF(Listas!$C$4:$C$6,D173)=1,ISNUMBER(E173),IF(D173="PROVENTO",E173&gt;=0,E173&gt;0),ISNUMBER(F173),F173&gt;=0,COUNTIF(Listas!$B$4:$B$5,G173)=1,ISNUMBER(H173),H173&gt;0,IF(G173="BRL",H173=1,TRUE),OR(I173="",AND(ISNUMBER(I173),I173&gt;=0))),"OK","Revisar dados"))</f>
        <v/>
      </c>
    </row>
    <row r="174" ht="15.75" customHeight="1">
      <c r="A174" s="25"/>
      <c r="B174" s="26"/>
      <c r="C174" s="26"/>
      <c r="D174" s="26"/>
      <c r="E174" s="27"/>
      <c r="F174" s="30"/>
      <c r="G174" s="30"/>
      <c r="H174" s="30"/>
      <c r="I174" s="30"/>
      <c r="J174" s="31" t="str">
        <f t="shared" si="1"/>
        <v/>
      </c>
      <c r="K174" s="31" t="str">
        <f t="shared" si="2"/>
        <v/>
      </c>
      <c r="L174" s="26"/>
      <c r="M174" s="26" t="str">
        <f>IF(COUNTA(A174:I174,L174)=0,"",IF(AND(ISNUMBER(A174),A174&gt;0,B174&lt;&gt;"",COUNTIF(Listas!$A$4:$A$8,C174)=1,COUNTIF(Listas!$C$4:$C$6,D174)=1,ISNUMBER(E174),IF(D174="PROVENTO",E174&gt;=0,E174&gt;0),ISNUMBER(F174),F174&gt;=0,COUNTIF(Listas!$B$4:$B$5,G174)=1,ISNUMBER(H174),H174&gt;0,IF(G174="BRL",H174=1,TRUE),OR(I174="",AND(ISNUMBER(I174),I174&gt;=0))),"OK","Revisar dados"))</f>
        <v/>
      </c>
    </row>
    <row r="175" ht="15.75" customHeight="1">
      <c r="A175" s="25"/>
      <c r="B175" s="26"/>
      <c r="C175" s="26"/>
      <c r="D175" s="26"/>
      <c r="E175" s="27"/>
      <c r="F175" s="30"/>
      <c r="G175" s="30"/>
      <c r="H175" s="30"/>
      <c r="I175" s="30"/>
      <c r="J175" s="31" t="str">
        <f t="shared" si="1"/>
        <v/>
      </c>
      <c r="K175" s="31" t="str">
        <f t="shared" si="2"/>
        <v/>
      </c>
      <c r="L175" s="26"/>
      <c r="M175" s="26" t="str">
        <f>IF(COUNTA(A175:I175,L175)=0,"",IF(AND(ISNUMBER(A175),A175&gt;0,B175&lt;&gt;"",COUNTIF(Listas!$A$4:$A$8,C175)=1,COUNTIF(Listas!$C$4:$C$6,D175)=1,ISNUMBER(E175),IF(D175="PROVENTO",E175&gt;=0,E175&gt;0),ISNUMBER(F175),F175&gt;=0,COUNTIF(Listas!$B$4:$B$5,G175)=1,ISNUMBER(H175),H175&gt;0,IF(G175="BRL",H175=1,TRUE),OR(I175="",AND(ISNUMBER(I175),I175&gt;=0))),"OK","Revisar dados"))</f>
        <v/>
      </c>
    </row>
    <row r="176" ht="15.75" customHeight="1">
      <c r="A176" s="25"/>
      <c r="B176" s="26"/>
      <c r="C176" s="26"/>
      <c r="D176" s="26"/>
      <c r="E176" s="27"/>
      <c r="F176" s="30"/>
      <c r="G176" s="30"/>
      <c r="H176" s="30"/>
      <c r="I176" s="30"/>
      <c r="J176" s="31" t="str">
        <f t="shared" si="1"/>
        <v/>
      </c>
      <c r="K176" s="31" t="str">
        <f t="shared" si="2"/>
        <v/>
      </c>
      <c r="L176" s="26"/>
      <c r="M176" s="26" t="str">
        <f>IF(COUNTA(A176:I176,L176)=0,"",IF(AND(ISNUMBER(A176),A176&gt;0,B176&lt;&gt;"",COUNTIF(Listas!$A$4:$A$8,C176)=1,COUNTIF(Listas!$C$4:$C$6,D176)=1,ISNUMBER(E176),IF(D176="PROVENTO",E176&gt;=0,E176&gt;0),ISNUMBER(F176),F176&gt;=0,COUNTIF(Listas!$B$4:$B$5,G176)=1,ISNUMBER(H176),H176&gt;0,IF(G176="BRL",H176=1,TRUE),OR(I176="",AND(ISNUMBER(I176),I176&gt;=0))),"OK","Revisar dados"))</f>
        <v/>
      </c>
    </row>
    <row r="177" ht="15.75" customHeight="1">
      <c r="A177" s="25"/>
      <c r="B177" s="26"/>
      <c r="C177" s="26"/>
      <c r="D177" s="26"/>
      <c r="E177" s="27"/>
      <c r="F177" s="30"/>
      <c r="G177" s="30"/>
      <c r="H177" s="30"/>
      <c r="I177" s="30"/>
      <c r="J177" s="31" t="str">
        <f t="shared" si="1"/>
        <v/>
      </c>
      <c r="K177" s="31" t="str">
        <f t="shared" si="2"/>
        <v/>
      </c>
      <c r="L177" s="26"/>
      <c r="M177" s="26" t="str">
        <f>IF(COUNTA(A177:I177,L177)=0,"",IF(AND(ISNUMBER(A177),A177&gt;0,B177&lt;&gt;"",COUNTIF(Listas!$A$4:$A$8,C177)=1,COUNTIF(Listas!$C$4:$C$6,D177)=1,ISNUMBER(E177),IF(D177="PROVENTO",E177&gt;=0,E177&gt;0),ISNUMBER(F177),F177&gt;=0,COUNTIF(Listas!$B$4:$B$5,G177)=1,ISNUMBER(H177),H177&gt;0,IF(G177="BRL",H177=1,TRUE),OR(I177="",AND(ISNUMBER(I177),I177&gt;=0))),"OK","Revisar dados"))</f>
        <v/>
      </c>
    </row>
    <row r="178" ht="15.75" customHeight="1">
      <c r="A178" s="25"/>
      <c r="B178" s="26"/>
      <c r="C178" s="26"/>
      <c r="D178" s="26"/>
      <c r="E178" s="27"/>
      <c r="F178" s="30"/>
      <c r="G178" s="30"/>
      <c r="H178" s="30"/>
      <c r="I178" s="30"/>
      <c r="J178" s="31" t="str">
        <f t="shared" si="1"/>
        <v/>
      </c>
      <c r="K178" s="31" t="str">
        <f t="shared" si="2"/>
        <v/>
      </c>
      <c r="L178" s="26"/>
      <c r="M178" s="26" t="str">
        <f>IF(COUNTA(A178:I178,L178)=0,"",IF(AND(ISNUMBER(A178),A178&gt;0,B178&lt;&gt;"",COUNTIF(Listas!$A$4:$A$8,C178)=1,COUNTIF(Listas!$C$4:$C$6,D178)=1,ISNUMBER(E178),IF(D178="PROVENTO",E178&gt;=0,E178&gt;0),ISNUMBER(F178),F178&gt;=0,COUNTIF(Listas!$B$4:$B$5,G178)=1,ISNUMBER(H178),H178&gt;0,IF(G178="BRL",H178=1,TRUE),OR(I178="",AND(ISNUMBER(I178),I178&gt;=0))),"OK","Revisar dados"))</f>
        <v/>
      </c>
    </row>
    <row r="179" ht="15.75" customHeight="1">
      <c r="A179" s="25"/>
      <c r="B179" s="26"/>
      <c r="C179" s="26"/>
      <c r="D179" s="26"/>
      <c r="E179" s="27"/>
      <c r="F179" s="30"/>
      <c r="G179" s="30"/>
      <c r="H179" s="30"/>
      <c r="I179" s="30"/>
      <c r="J179" s="31" t="str">
        <f t="shared" si="1"/>
        <v/>
      </c>
      <c r="K179" s="31" t="str">
        <f t="shared" si="2"/>
        <v/>
      </c>
      <c r="L179" s="26"/>
      <c r="M179" s="26" t="str">
        <f>IF(COUNTA(A179:I179,L179)=0,"",IF(AND(ISNUMBER(A179),A179&gt;0,B179&lt;&gt;"",COUNTIF(Listas!$A$4:$A$8,C179)=1,COUNTIF(Listas!$C$4:$C$6,D179)=1,ISNUMBER(E179),IF(D179="PROVENTO",E179&gt;=0,E179&gt;0),ISNUMBER(F179),F179&gt;=0,COUNTIF(Listas!$B$4:$B$5,G179)=1,ISNUMBER(H179),H179&gt;0,IF(G179="BRL",H179=1,TRUE),OR(I179="",AND(ISNUMBER(I179),I179&gt;=0))),"OK","Revisar dados"))</f>
        <v/>
      </c>
    </row>
    <row r="180" ht="15.75" customHeight="1">
      <c r="A180" s="25"/>
      <c r="B180" s="26"/>
      <c r="C180" s="26"/>
      <c r="D180" s="26"/>
      <c r="E180" s="27"/>
      <c r="F180" s="30"/>
      <c r="G180" s="30"/>
      <c r="H180" s="30"/>
      <c r="I180" s="30"/>
      <c r="J180" s="31" t="str">
        <f t="shared" si="1"/>
        <v/>
      </c>
      <c r="K180" s="31" t="str">
        <f t="shared" si="2"/>
        <v/>
      </c>
      <c r="L180" s="26"/>
      <c r="M180" s="26" t="str">
        <f>IF(COUNTA(A180:I180,L180)=0,"",IF(AND(ISNUMBER(A180),A180&gt;0,B180&lt;&gt;"",COUNTIF(Listas!$A$4:$A$8,C180)=1,COUNTIF(Listas!$C$4:$C$6,D180)=1,ISNUMBER(E180),IF(D180="PROVENTO",E180&gt;=0,E180&gt;0),ISNUMBER(F180),F180&gt;=0,COUNTIF(Listas!$B$4:$B$5,G180)=1,ISNUMBER(H180),H180&gt;0,IF(G180="BRL",H180=1,TRUE),OR(I180="",AND(ISNUMBER(I180),I180&gt;=0))),"OK","Revisar dados"))</f>
        <v/>
      </c>
    </row>
    <row r="181" ht="15.75" customHeight="1">
      <c r="A181" s="25"/>
      <c r="B181" s="26"/>
      <c r="C181" s="26"/>
      <c r="D181" s="26"/>
      <c r="E181" s="27"/>
      <c r="F181" s="30"/>
      <c r="G181" s="30"/>
      <c r="H181" s="30"/>
      <c r="I181" s="30"/>
      <c r="J181" s="31" t="str">
        <f t="shared" si="1"/>
        <v/>
      </c>
      <c r="K181" s="31" t="str">
        <f t="shared" si="2"/>
        <v/>
      </c>
      <c r="L181" s="26"/>
      <c r="M181" s="26" t="str">
        <f>IF(COUNTA(A181:I181,L181)=0,"",IF(AND(ISNUMBER(A181),A181&gt;0,B181&lt;&gt;"",COUNTIF(Listas!$A$4:$A$8,C181)=1,COUNTIF(Listas!$C$4:$C$6,D181)=1,ISNUMBER(E181),IF(D181="PROVENTO",E181&gt;=0,E181&gt;0),ISNUMBER(F181),F181&gt;=0,COUNTIF(Listas!$B$4:$B$5,G181)=1,ISNUMBER(H181),H181&gt;0,IF(G181="BRL",H181=1,TRUE),OR(I181="",AND(ISNUMBER(I181),I181&gt;=0))),"OK","Revisar dados"))</f>
        <v/>
      </c>
    </row>
    <row r="182" ht="15.75" customHeight="1">
      <c r="A182" s="25"/>
      <c r="B182" s="26"/>
      <c r="C182" s="26"/>
      <c r="D182" s="26"/>
      <c r="E182" s="27"/>
      <c r="F182" s="30"/>
      <c r="G182" s="30"/>
      <c r="H182" s="30"/>
      <c r="I182" s="30"/>
      <c r="J182" s="31" t="str">
        <f t="shared" si="1"/>
        <v/>
      </c>
      <c r="K182" s="31" t="str">
        <f t="shared" si="2"/>
        <v/>
      </c>
      <c r="L182" s="26"/>
      <c r="M182" s="26" t="str">
        <f>IF(COUNTA(A182:I182,L182)=0,"",IF(AND(ISNUMBER(A182),A182&gt;0,B182&lt;&gt;"",COUNTIF(Listas!$A$4:$A$8,C182)=1,COUNTIF(Listas!$C$4:$C$6,D182)=1,ISNUMBER(E182),IF(D182="PROVENTO",E182&gt;=0,E182&gt;0),ISNUMBER(F182),F182&gt;=0,COUNTIF(Listas!$B$4:$B$5,G182)=1,ISNUMBER(H182),H182&gt;0,IF(G182="BRL",H182=1,TRUE),OR(I182="",AND(ISNUMBER(I182),I182&gt;=0))),"OK","Revisar dados"))</f>
        <v/>
      </c>
    </row>
    <row r="183" ht="15.75" customHeight="1">
      <c r="A183" s="25"/>
      <c r="B183" s="26"/>
      <c r="C183" s="26"/>
      <c r="D183" s="26"/>
      <c r="E183" s="27"/>
      <c r="F183" s="30"/>
      <c r="G183" s="30"/>
      <c r="H183" s="30"/>
      <c r="I183" s="30"/>
      <c r="J183" s="31" t="str">
        <f t="shared" si="1"/>
        <v/>
      </c>
      <c r="K183" s="31" t="str">
        <f t="shared" si="2"/>
        <v/>
      </c>
      <c r="L183" s="26"/>
      <c r="M183" s="26" t="str">
        <f>IF(COUNTA(A183:I183,L183)=0,"",IF(AND(ISNUMBER(A183),A183&gt;0,B183&lt;&gt;"",COUNTIF(Listas!$A$4:$A$8,C183)=1,COUNTIF(Listas!$C$4:$C$6,D183)=1,ISNUMBER(E183),IF(D183="PROVENTO",E183&gt;=0,E183&gt;0),ISNUMBER(F183),F183&gt;=0,COUNTIF(Listas!$B$4:$B$5,G183)=1,ISNUMBER(H183),H183&gt;0,IF(G183="BRL",H183=1,TRUE),OR(I183="",AND(ISNUMBER(I183),I183&gt;=0))),"OK","Revisar dados"))</f>
        <v/>
      </c>
    </row>
    <row r="184" ht="15.75" customHeight="1">
      <c r="A184" s="25"/>
      <c r="B184" s="26"/>
      <c r="C184" s="26"/>
      <c r="D184" s="26"/>
      <c r="E184" s="27"/>
      <c r="F184" s="30"/>
      <c r="G184" s="30"/>
      <c r="H184" s="30"/>
      <c r="I184" s="30"/>
      <c r="J184" s="31" t="str">
        <f t="shared" si="1"/>
        <v/>
      </c>
      <c r="K184" s="31" t="str">
        <f t="shared" si="2"/>
        <v/>
      </c>
      <c r="L184" s="26"/>
      <c r="M184" s="26" t="str">
        <f>IF(COUNTA(A184:I184,L184)=0,"",IF(AND(ISNUMBER(A184),A184&gt;0,B184&lt;&gt;"",COUNTIF(Listas!$A$4:$A$8,C184)=1,COUNTIF(Listas!$C$4:$C$6,D184)=1,ISNUMBER(E184),IF(D184="PROVENTO",E184&gt;=0,E184&gt;0),ISNUMBER(F184),F184&gt;=0,COUNTIF(Listas!$B$4:$B$5,G184)=1,ISNUMBER(H184),H184&gt;0,IF(G184="BRL",H184=1,TRUE),OR(I184="",AND(ISNUMBER(I184),I184&gt;=0))),"OK","Revisar dados"))</f>
        <v/>
      </c>
    </row>
    <row r="185" ht="15.75" customHeight="1">
      <c r="A185" s="25"/>
      <c r="B185" s="26"/>
      <c r="C185" s="26"/>
      <c r="D185" s="26"/>
      <c r="E185" s="27"/>
      <c r="F185" s="30"/>
      <c r="G185" s="30"/>
      <c r="H185" s="30"/>
      <c r="I185" s="30"/>
      <c r="J185" s="31" t="str">
        <f t="shared" si="1"/>
        <v/>
      </c>
      <c r="K185" s="31" t="str">
        <f t="shared" si="2"/>
        <v/>
      </c>
      <c r="L185" s="26"/>
      <c r="M185" s="26" t="str">
        <f>IF(COUNTA(A185:I185,L185)=0,"",IF(AND(ISNUMBER(A185),A185&gt;0,B185&lt;&gt;"",COUNTIF(Listas!$A$4:$A$8,C185)=1,COUNTIF(Listas!$C$4:$C$6,D185)=1,ISNUMBER(E185),IF(D185="PROVENTO",E185&gt;=0,E185&gt;0),ISNUMBER(F185),F185&gt;=0,COUNTIF(Listas!$B$4:$B$5,G185)=1,ISNUMBER(H185),H185&gt;0,IF(G185="BRL",H185=1,TRUE),OR(I185="",AND(ISNUMBER(I185),I185&gt;=0))),"OK","Revisar dados"))</f>
        <v/>
      </c>
    </row>
    <row r="186" ht="15.75" customHeight="1">
      <c r="A186" s="25"/>
      <c r="B186" s="26"/>
      <c r="C186" s="26"/>
      <c r="D186" s="26"/>
      <c r="E186" s="27"/>
      <c r="F186" s="30"/>
      <c r="G186" s="30"/>
      <c r="H186" s="30"/>
      <c r="I186" s="30"/>
      <c r="J186" s="31" t="str">
        <f t="shared" si="1"/>
        <v/>
      </c>
      <c r="K186" s="31" t="str">
        <f t="shared" si="2"/>
        <v/>
      </c>
      <c r="L186" s="26"/>
      <c r="M186" s="26" t="str">
        <f>IF(COUNTA(A186:I186,L186)=0,"",IF(AND(ISNUMBER(A186),A186&gt;0,B186&lt;&gt;"",COUNTIF(Listas!$A$4:$A$8,C186)=1,COUNTIF(Listas!$C$4:$C$6,D186)=1,ISNUMBER(E186),IF(D186="PROVENTO",E186&gt;=0,E186&gt;0),ISNUMBER(F186),F186&gt;=0,COUNTIF(Listas!$B$4:$B$5,G186)=1,ISNUMBER(H186),H186&gt;0,IF(G186="BRL",H186=1,TRUE),OR(I186="",AND(ISNUMBER(I186),I186&gt;=0))),"OK","Revisar dados"))</f>
        <v/>
      </c>
    </row>
    <row r="187" ht="15.75" customHeight="1">
      <c r="A187" s="25"/>
      <c r="B187" s="26"/>
      <c r="C187" s="26"/>
      <c r="D187" s="26"/>
      <c r="E187" s="27"/>
      <c r="F187" s="30"/>
      <c r="G187" s="30"/>
      <c r="H187" s="30"/>
      <c r="I187" s="30"/>
      <c r="J187" s="31" t="str">
        <f t="shared" si="1"/>
        <v/>
      </c>
      <c r="K187" s="31" t="str">
        <f t="shared" si="2"/>
        <v/>
      </c>
      <c r="L187" s="26"/>
      <c r="M187" s="26" t="str">
        <f>IF(COUNTA(A187:I187,L187)=0,"",IF(AND(ISNUMBER(A187),A187&gt;0,B187&lt;&gt;"",COUNTIF(Listas!$A$4:$A$8,C187)=1,COUNTIF(Listas!$C$4:$C$6,D187)=1,ISNUMBER(E187),IF(D187="PROVENTO",E187&gt;=0,E187&gt;0),ISNUMBER(F187),F187&gt;=0,COUNTIF(Listas!$B$4:$B$5,G187)=1,ISNUMBER(H187),H187&gt;0,IF(G187="BRL",H187=1,TRUE),OR(I187="",AND(ISNUMBER(I187),I187&gt;=0))),"OK","Revisar dados"))</f>
        <v/>
      </c>
    </row>
    <row r="188" ht="15.75" customHeight="1">
      <c r="A188" s="25"/>
      <c r="B188" s="26"/>
      <c r="C188" s="26"/>
      <c r="D188" s="26"/>
      <c r="E188" s="27"/>
      <c r="F188" s="30"/>
      <c r="G188" s="30"/>
      <c r="H188" s="30"/>
      <c r="I188" s="30"/>
      <c r="J188" s="31" t="str">
        <f t="shared" si="1"/>
        <v/>
      </c>
      <c r="K188" s="31" t="str">
        <f t="shared" si="2"/>
        <v/>
      </c>
      <c r="L188" s="26"/>
      <c r="M188" s="26" t="str">
        <f>IF(COUNTA(A188:I188,L188)=0,"",IF(AND(ISNUMBER(A188),A188&gt;0,B188&lt;&gt;"",COUNTIF(Listas!$A$4:$A$8,C188)=1,COUNTIF(Listas!$C$4:$C$6,D188)=1,ISNUMBER(E188),IF(D188="PROVENTO",E188&gt;=0,E188&gt;0),ISNUMBER(F188),F188&gt;=0,COUNTIF(Listas!$B$4:$B$5,G188)=1,ISNUMBER(H188),H188&gt;0,IF(G188="BRL",H188=1,TRUE),OR(I188="",AND(ISNUMBER(I188),I188&gt;=0))),"OK","Revisar dados"))</f>
        <v/>
      </c>
    </row>
    <row r="189" ht="15.75" customHeight="1">
      <c r="A189" s="25"/>
      <c r="B189" s="26"/>
      <c r="C189" s="26"/>
      <c r="D189" s="26"/>
      <c r="E189" s="27"/>
      <c r="F189" s="30"/>
      <c r="G189" s="30"/>
      <c r="H189" s="30"/>
      <c r="I189" s="30"/>
      <c r="J189" s="31" t="str">
        <f t="shared" si="1"/>
        <v/>
      </c>
      <c r="K189" s="31" t="str">
        <f t="shared" si="2"/>
        <v/>
      </c>
      <c r="L189" s="26"/>
      <c r="M189" s="26" t="str">
        <f>IF(COUNTA(A189:I189,L189)=0,"",IF(AND(ISNUMBER(A189),A189&gt;0,B189&lt;&gt;"",COUNTIF(Listas!$A$4:$A$8,C189)=1,COUNTIF(Listas!$C$4:$C$6,D189)=1,ISNUMBER(E189),IF(D189="PROVENTO",E189&gt;=0,E189&gt;0),ISNUMBER(F189),F189&gt;=0,COUNTIF(Listas!$B$4:$B$5,G189)=1,ISNUMBER(H189),H189&gt;0,IF(G189="BRL",H189=1,TRUE),OR(I189="",AND(ISNUMBER(I189),I189&gt;=0))),"OK","Revisar dados"))</f>
        <v/>
      </c>
    </row>
    <row r="190" ht="15.75" customHeight="1">
      <c r="A190" s="25"/>
      <c r="B190" s="26"/>
      <c r="C190" s="26"/>
      <c r="D190" s="26"/>
      <c r="E190" s="27"/>
      <c r="F190" s="30"/>
      <c r="G190" s="30"/>
      <c r="H190" s="30"/>
      <c r="I190" s="30"/>
      <c r="J190" s="31" t="str">
        <f t="shared" si="1"/>
        <v/>
      </c>
      <c r="K190" s="31" t="str">
        <f t="shared" si="2"/>
        <v/>
      </c>
      <c r="L190" s="26"/>
      <c r="M190" s="26" t="str">
        <f>IF(COUNTA(A190:I190,L190)=0,"",IF(AND(ISNUMBER(A190),A190&gt;0,B190&lt;&gt;"",COUNTIF(Listas!$A$4:$A$8,C190)=1,COUNTIF(Listas!$C$4:$C$6,D190)=1,ISNUMBER(E190),IF(D190="PROVENTO",E190&gt;=0,E190&gt;0),ISNUMBER(F190),F190&gt;=0,COUNTIF(Listas!$B$4:$B$5,G190)=1,ISNUMBER(H190),H190&gt;0,IF(G190="BRL",H190=1,TRUE),OR(I190="",AND(ISNUMBER(I190),I190&gt;=0))),"OK","Revisar dados"))</f>
        <v/>
      </c>
    </row>
    <row r="191" ht="15.75" customHeight="1">
      <c r="A191" s="25"/>
      <c r="B191" s="26"/>
      <c r="C191" s="26"/>
      <c r="D191" s="26"/>
      <c r="E191" s="27"/>
      <c r="F191" s="30"/>
      <c r="G191" s="30"/>
      <c r="H191" s="30"/>
      <c r="I191" s="30"/>
      <c r="J191" s="31" t="str">
        <f t="shared" si="1"/>
        <v/>
      </c>
      <c r="K191" s="31" t="str">
        <f t="shared" si="2"/>
        <v/>
      </c>
      <c r="L191" s="26"/>
      <c r="M191" s="26" t="str">
        <f>IF(COUNTA(A191:I191,L191)=0,"",IF(AND(ISNUMBER(A191),A191&gt;0,B191&lt;&gt;"",COUNTIF(Listas!$A$4:$A$8,C191)=1,COUNTIF(Listas!$C$4:$C$6,D191)=1,ISNUMBER(E191),IF(D191="PROVENTO",E191&gt;=0,E191&gt;0),ISNUMBER(F191),F191&gt;=0,COUNTIF(Listas!$B$4:$B$5,G191)=1,ISNUMBER(H191),H191&gt;0,IF(G191="BRL",H191=1,TRUE),OR(I191="",AND(ISNUMBER(I191),I191&gt;=0))),"OK","Revisar dados"))</f>
        <v/>
      </c>
    </row>
    <row r="192" ht="15.75" customHeight="1">
      <c r="A192" s="25"/>
      <c r="B192" s="26"/>
      <c r="C192" s="26"/>
      <c r="D192" s="26"/>
      <c r="E192" s="27"/>
      <c r="F192" s="30"/>
      <c r="G192" s="30"/>
      <c r="H192" s="30"/>
      <c r="I192" s="30"/>
      <c r="J192" s="31" t="str">
        <f t="shared" si="1"/>
        <v/>
      </c>
      <c r="K192" s="31" t="str">
        <f t="shared" si="2"/>
        <v/>
      </c>
      <c r="L192" s="26"/>
      <c r="M192" s="26" t="str">
        <f>IF(COUNTA(A192:I192,L192)=0,"",IF(AND(ISNUMBER(A192),A192&gt;0,B192&lt;&gt;"",COUNTIF(Listas!$A$4:$A$8,C192)=1,COUNTIF(Listas!$C$4:$C$6,D192)=1,ISNUMBER(E192),IF(D192="PROVENTO",E192&gt;=0,E192&gt;0),ISNUMBER(F192),F192&gt;=0,COUNTIF(Listas!$B$4:$B$5,G192)=1,ISNUMBER(H192),H192&gt;0,IF(G192="BRL",H192=1,TRUE),OR(I192="",AND(ISNUMBER(I192),I192&gt;=0))),"OK","Revisar dados"))</f>
        <v/>
      </c>
    </row>
    <row r="193" ht="15.75" customHeight="1">
      <c r="A193" s="25"/>
      <c r="B193" s="26"/>
      <c r="C193" s="26"/>
      <c r="D193" s="26"/>
      <c r="E193" s="27"/>
      <c r="F193" s="30"/>
      <c r="G193" s="30"/>
      <c r="H193" s="30"/>
      <c r="I193" s="30"/>
      <c r="J193" s="31" t="str">
        <f t="shared" si="1"/>
        <v/>
      </c>
      <c r="K193" s="31" t="str">
        <f t="shared" si="2"/>
        <v/>
      </c>
      <c r="L193" s="26"/>
      <c r="M193" s="26" t="str">
        <f>IF(COUNTA(A193:I193,L193)=0,"",IF(AND(ISNUMBER(A193),A193&gt;0,B193&lt;&gt;"",COUNTIF(Listas!$A$4:$A$8,C193)=1,COUNTIF(Listas!$C$4:$C$6,D193)=1,ISNUMBER(E193),IF(D193="PROVENTO",E193&gt;=0,E193&gt;0),ISNUMBER(F193),F193&gt;=0,COUNTIF(Listas!$B$4:$B$5,G193)=1,ISNUMBER(H193),H193&gt;0,IF(G193="BRL",H193=1,TRUE),OR(I193="",AND(ISNUMBER(I193),I193&gt;=0))),"OK","Revisar dados"))</f>
        <v/>
      </c>
    </row>
    <row r="194" ht="15.75" customHeight="1">
      <c r="A194" s="25"/>
      <c r="B194" s="26"/>
      <c r="C194" s="26"/>
      <c r="D194" s="26"/>
      <c r="E194" s="27"/>
      <c r="F194" s="30"/>
      <c r="G194" s="30"/>
      <c r="H194" s="30"/>
      <c r="I194" s="30"/>
      <c r="J194" s="31" t="str">
        <f t="shared" si="1"/>
        <v/>
      </c>
      <c r="K194" s="31" t="str">
        <f t="shared" si="2"/>
        <v/>
      </c>
      <c r="L194" s="26"/>
      <c r="M194" s="26" t="str">
        <f>IF(COUNTA(A194:I194,L194)=0,"",IF(AND(ISNUMBER(A194),A194&gt;0,B194&lt;&gt;"",COUNTIF(Listas!$A$4:$A$8,C194)=1,COUNTIF(Listas!$C$4:$C$6,D194)=1,ISNUMBER(E194),IF(D194="PROVENTO",E194&gt;=0,E194&gt;0),ISNUMBER(F194),F194&gt;=0,COUNTIF(Listas!$B$4:$B$5,G194)=1,ISNUMBER(H194),H194&gt;0,IF(G194="BRL",H194=1,TRUE),OR(I194="",AND(ISNUMBER(I194),I194&gt;=0))),"OK","Revisar dados"))</f>
        <v/>
      </c>
    </row>
    <row r="195" ht="15.75" customHeight="1">
      <c r="A195" s="25"/>
      <c r="B195" s="26"/>
      <c r="C195" s="26"/>
      <c r="D195" s="26"/>
      <c r="E195" s="27"/>
      <c r="F195" s="30"/>
      <c r="G195" s="30"/>
      <c r="H195" s="30"/>
      <c r="I195" s="30"/>
      <c r="J195" s="31" t="str">
        <f t="shared" si="1"/>
        <v/>
      </c>
      <c r="K195" s="31" t="str">
        <f t="shared" si="2"/>
        <v/>
      </c>
      <c r="L195" s="26"/>
      <c r="M195" s="26" t="str">
        <f>IF(COUNTA(A195:I195,L195)=0,"",IF(AND(ISNUMBER(A195),A195&gt;0,B195&lt;&gt;"",COUNTIF(Listas!$A$4:$A$8,C195)=1,COUNTIF(Listas!$C$4:$C$6,D195)=1,ISNUMBER(E195),IF(D195="PROVENTO",E195&gt;=0,E195&gt;0),ISNUMBER(F195),F195&gt;=0,COUNTIF(Listas!$B$4:$B$5,G195)=1,ISNUMBER(H195),H195&gt;0,IF(G195="BRL",H195=1,TRUE),OR(I195="",AND(ISNUMBER(I195),I195&gt;=0))),"OK","Revisar dados"))</f>
        <v/>
      </c>
    </row>
    <row r="196" ht="15.75" customHeight="1">
      <c r="A196" s="25"/>
      <c r="B196" s="26"/>
      <c r="C196" s="26"/>
      <c r="D196" s="26"/>
      <c r="E196" s="27"/>
      <c r="F196" s="30"/>
      <c r="G196" s="30"/>
      <c r="H196" s="30"/>
      <c r="I196" s="30"/>
      <c r="J196" s="31" t="str">
        <f t="shared" si="1"/>
        <v/>
      </c>
      <c r="K196" s="31" t="str">
        <f t="shared" si="2"/>
        <v/>
      </c>
      <c r="L196" s="26"/>
      <c r="M196" s="26" t="str">
        <f>IF(COUNTA(A196:I196,L196)=0,"",IF(AND(ISNUMBER(A196),A196&gt;0,B196&lt;&gt;"",COUNTIF(Listas!$A$4:$A$8,C196)=1,COUNTIF(Listas!$C$4:$C$6,D196)=1,ISNUMBER(E196),IF(D196="PROVENTO",E196&gt;=0,E196&gt;0),ISNUMBER(F196),F196&gt;=0,COUNTIF(Listas!$B$4:$B$5,G196)=1,ISNUMBER(H196),H196&gt;0,IF(G196="BRL",H196=1,TRUE),OR(I196="",AND(ISNUMBER(I196),I196&gt;=0))),"OK","Revisar dados"))</f>
        <v/>
      </c>
    </row>
    <row r="197" ht="15.75" customHeight="1">
      <c r="A197" s="25"/>
      <c r="B197" s="26"/>
      <c r="C197" s="26"/>
      <c r="D197" s="26"/>
      <c r="E197" s="27"/>
      <c r="F197" s="30"/>
      <c r="G197" s="30"/>
      <c r="H197" s="30"/>
      <c r="I197" s="30"/>
      <c r="J197" s="31" t="str">
        <f t="shared" si="1"/>
        <v/>
      </c>
      <c r="K197" s="31" t="str">
        <f t="shared" si="2"/>
        <v/>
      </c>
      <c r="L197" s="26"/>
      <c r="M197" s="26" t="str">
        <f>IF(COUNTA(A197:I197,L197)=0,"",IF(AND(ISNUMBER(A197),A197&gt;0,B197&lt;&gt;"",COUNTIF(Listas!$A$4:$A$8,C197)=1,COUNTIF(Listas!$C$4:$C$6,D197)=1,ISNUMBER(E197),IF(D197="PROVENTO",E197&gt;=0,E197&gt;0),ISNUMBER(F197),F197&gt;=0,COUNTIF(Listas!$B$4:$B$5,G197)=1,ISNUMBER(H197),H197&gt;0,IF(G197="BRL",H197=1,TRUE),OR(I197="",AND(ISNUMBER(I197),I197&gt;=0))),"OK","Revisar dados"))</f>
        <v/>
      </c>
    </row>
    <row r="198" ht="15.75" customHeight="1">
      <c r="A198" s="25"/>
      <c r="B198" s="26"/>
      <c r="C198" s="26"/>
      <c r="D198" s="26"/>
      <c r="E198" s="27"/>
      <c r="F198" s="30"/>
      <c r="G198" s="30"/>
      <c r="H198" s="30"/>
      <c r="I198" s="30"/>
      <c r="J198" s="31" t="str">
        <f t="shared" si="1"/>
        <v/>
      </c>
      <c r="K198" s="31" t="str">
        <f t="shared" si="2"/>
        <v/>
      </c>
      <c r="L198" s="26"/>
      <c r="M198" s="26" t="str">
        <f>IF(COUNTA(A198:I198,L198)=0,"",IF(AND(ISNUMBER(A198),A198&gt;0,B198&lt;&gt;"",COUNTIF(Listas!$A$4:$A$8,C198)=1,COUNTIF(Listas!$C$4:$C$6,D198)=1,ISNUMBER(E198),IF(D198="PROVENTO",E198&gt;=0,E198&gt;0),ISNUMBER(F198),F198&gt;=0,COUNTIF(Listas!$B$4:$B$5,G198)=1,ISNUMBER(H198),H198&gt;0,IF(G198="BRL",H198=1,TRUE),OR(I198="",AND(ISNUMBER(I198),I198&gt;=0))),"OK","Revisar dados"))</f>
        <v/>
      </c>
    </row>
    <row r="199" ht="15.75" customHeight="1">
      <c r="A199" s="25"/>
      <c r="B199" s="26"/>
      <c r="C199" s="26"/>
      <c r="D199" s="26"/>
      <c r="E199" s="27"/>
      <c r="F199" s="30"/>
      <c r="G199" s="30"/>
      <c r="H199" s="30"/>
      <c r="I199" s="30"/>
      <c r="J199" s="31" t="str">
        <f t="shared" si="1"/>
        <v/>
      </c>
      <c r="K199" s="31" t="str">
        <f t="shared" si="2"/>
        <v/>
      </c>
      <c r="L199" s="26"/>
      <c r="M199" s="26" t="str">
        <f>IF(COUNTA(A199:I199,L199)=0,"",IF(AND(ISNUMBER(A199),A199&gt;0,B199&lt;&gt;"",COUNTIF(Listas!$A$4:$A$8,C199)=1,COUNTIF(Listas!$C$4:$C$6,D199)=1,ISNUMBER(E199),IF(D199="PROVENTO",E199&gt;=0,E199&gt;0),ISNUMBER(F199),F199&gt;=0,COUNTIF(Listas!$B$4:$B$5,G199)=1,ISNUMBER(H199),H199&gt;0,IF(G199="BRL",H199=1,TRUE),OR(I199="",AND(ISNUMBER(I199),I199&gt;=0))),"OK","Revisar dados"))</f>
        <v/>
      </c>
    </row>
    <row r="200" ht="15.75" customHeight="1">
      <c r="A200" s="25"/>
      <c r="B200" s="26"/>
      <c r="C200" s="26"/>
      <c r="D200" s="26"/>
      <c r="E200" s="27"/>
      <c r="F200" s="30"/>
      <c r="G200" s="30"/>
      <c r="H200" s="30"/>
      <c r="I200" s="30"/>
      <c r="J200" s="31" t="str">
        <f t="shared" si="1"/>
        <v/>
      </c>
      <c r="K200" s="31" t="str">
        <f t="shared" si="2"/>
        <v/>
      </c>
      <c r="L200" s="26"/>
      <c r="M200" s="26" t="str">
        <f>IF(COUNTA(A200:I200,L200)=0,"",IF(AND(ISNUMBER(A200),A200&gt;0,B200&lt;&gt;"",COUNTIF(Listas!$A$4:$A$8,C200)=1,COUNTIF(Listas!$C$4:$C$6,D200)=1,ISNUMBER(E200),IF(D200="PROVENTO",E200&gt;=0,E200&gt;0),ISNUMBER(F200),F200&gt;=0,COUNTIF(Listas!$B$4:$B$5,G200)=1,ISNUMBER(H200),H200&gt;0,IF(G200="BRL",H200=1,TRUE),OR(I200="",AND(ISNUMBER(I200),I200&gt;=0))),"OK","Revisar dados"))</f>
        <v/>
      </c>
    </row>
    <row r="201" ht="15.75" customHeight="1">
      <c r="A201" s="25"/>
      <c r="B201" s="26"/>
      <c r="C201" s="26"/>
      <c r="D201" s="26"/>
      <c r="E201" s="27"/>
      <c r="F201" s="30"/>
      <c r="G201" s="30"/>
      <c r="H201" s="30"/>
      <c r="I201" s="30"/>
      <c r="J201" s="31" t="str">
        <f t="shared" si="1"/>
        <v/>
      </c>
      <c r="K201" s="31" t="str">
        <f t="shared" si="2"/>
        <v/>
      </c>
      <c r="L201" s="26"/>
      <c r="M201" s="26" t="str">
        <f>IF(COUNTA(A201:I201,L201)=0,"",IF(AND(ISNUMBER(A201),A201&gt;0,B201&lt;&gt;"",COUNTIF(Listas!$A$4:$A$8,C201)=1,COUNTIF(Listas!$C$4:$C$6,D201)=1,ISNUMBER(E201),IF(D201="PROVENTO",E201&gt;=0,E201&gt;0),ISNUMBER(F201),F201&gt;=0,COUNTIF(Listas!$B$4:$B$5,G201)=1,ISNUMBER(H201),H201&gt;0,IF(G201="BRL",H201=1,TRUE),OR(I201="",AND(ISNUMBER(I201),I201&gt;=0))),"OK","Revisar dados"))</f>
        <v/>
      </c>
    </row>
    <row r="202" ht="15.75" customHeight="1">
      <c r="A202" s="25"/>
      <c r="B202" s="26"/>
      <c r="C202" s="26"/>
      <c r="D202" s="26"/>
      <c r="E202" s="27"/>
      <c r="F202" s="30"/>
      <c r="G202" s="30"/>
      <c r="H202" s="30"/>
      <c r="I202" s="30"/>
      <c r="J202" s="31" t="str">
        <f t="shared" si="1"/>
        <v/>
      </c>
      <c r="K202" s="31" t="str">
        <f t="shared" si="2"/>
        <v/>
      </c>
      <c r="L202" s="26"/>
      <c r="M202" s="26" t="str">
        <f>IF(COUNTA(A202:I202,L202)=0,"",IF(AND(ISNUMBER(A202),A202&gt;0,B202&lt;&gt;"",COUNTIF(Listas!$A$4:$A$8,C202)=1,COUNTIF(Listas!$C$4:$C$6,D202)=1,ISNUMBER(E202),IF(D202="PROVENTO",E202&gt;=0,E202&gt;0),ISNUMBER(F202),F202&gt;=0,COUNTIF(Listas!$B$4:$B$5,G202)=1,ISNUMBER(H202),H202&gt;0,IF(G202="BRL",H202=1,TRUE),OR(I202="",AND(ISNUMBER(I202),I202&gt;=0))),"OK","Revisar dados"))</f>
        <v/>
      </c>
    </row>
    <row r="203" ht="15.75" customHeight="1">
      <c r="A203" s="25"/>
      <c r="B203" s="26"/>
      <c r="C203" s="26"/>
      <c r="D203" s="26"/>
      <c r="E203" s="27"/>
      <c r="F203" s="30"/>
      <c r="G203" s="30"/>
      <c r="H203" s="30"/>
      <c r="I203" s="30"/>
      <c r="J203" s="31" t="str">
        <f t="shared" si="1"/>
        <v/>
      </c>
      <c r="K203" s="31" t="str">
        <f t="shared" si="2"/>
        <v/>
      </c>
      <c r="L203" s="26"/>
      <c r="M203" s="26" t="str">
        <f>IF(COUNTA(A203:I203,L203)=0,"",IF(AND(ISNUMBER(A203),A203&gt;0,B203&lt;&gt;"",COUNTIF(Listas!$A$4:$A$8,C203)=1,COUNTIF(Listas!$C$4:$C$6,D203)=1,ISNUMBER(E203),IF(D203="PROVENTO",E203&gt;=0,E203&gt;0),ISNUMBER(F203),F203&gt;=0,COUNTIF(Listas!$B$4:$B$5,G203)=1,ISNUMBER(H203),H203&gt;0,IF(G203="BRL",H203=1,TRUE),OR(I203="",AND(ISNUMBER(I203),I203&gt;=0))),"OK","Revisar dados"))</f>
        <v/>
      </c>
    </row>
    <row r="204" ht="15.75" customHeight="1">
      <c r="A204" s="25"/>
      <c r="B204" s="26"/>
      <c r="C204" s="26"/>
      <c r="D204" s="26"/>
      <c r="E204" s="27"/>
      <c r="F204" s="30"/>
      <c r="G204" s="30"/>
      <c r="H204" s="30"/>
      <c r="I204" s="30"/>
      <c r="J204" s="31" t="str">
        <f t="shared" si="1"/>
        <v/>
      </c>
      <c r="K204" s="31" t="str">
        <f t="shared" si="2"/>
        <v/>
      </c>
      <c r="L204" s="26"/>
      <c r="M204" s="26" t="str">
        <f>IF(COUNTA(A204:I204,L204)=0,"",IF(AND(ISNUMBER(A204),A204&gt;0,B204&lt;&gt;"",COUNTIF(Listas!$A$4:$A$8,C204)=1,COUNTIF(Listas!$C$4:$C$6,D204)=1,ISNUMBER(E204),IF(D204="PROVENTO",E204&gt;=0,E204&gt;0),ISNUMBER(F204),F204&gt;=0,COUNTIF(Listas!$B$4:$B$5,G204)=1,ISNUMBER(H204),H204&gt;0,IF(G204="BRL",H204=1,TRUE),OR(I204="",AND(ISNUMBER(I204),I204&gt;=0))),"OK","Revisar dados"))</f>
        <v/>
      </c>
    </row>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L1"/>
    <mergeCell ref="A2:L2"/>
  </mergeCells>
  <dataValidations>
    <dataValidation type="list" allowBlank="1" sqref="G5:G204">
      <formula1>"BRL,USD"</formula1>
    </dataValidation>
    <dataValidation type="list" allowBlank="1" sqref="D5:D204">
      <formula1>"COMPRA,VENDA,PROVENTO"</formula1>
    </dataValidation>
  </dataValidations>
  <printOptions/>
  <pageMargins bottom="0.75" footer="0.0" header="0.0" left="0.7" right="0.7" top="0.75"/>
  <pageSetup orientation="landscape"/>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3.0" topLeftCell="A4" activePane="bottomLeft" state="frozen"/>
      <selection activeCell="B5" sqref="B5" pane="bottomLeft"/>
    </sheetView>
  </sheetViews>
  <sheetFormatPr customHeight="1" defaultColWidth="12.63" defaultRowHeight="15.0"/>
  <cols>
    <col customWidth="1" min="1" max="1" width="26.0"/>
    <col customWidth="1" min="2" max="4" width="17.0"/>
    <col customWidth="1" min="5" max="5" width="8.63"/>
    <col customWidth="1" min="6" max="6" width="18.0"/>
    <col customWidth="1" min="7" max="26" width="8.63"/>
  </cols>
  <sheetData>
    <row r="1" ht="33.75" customHeight="1">
      <c r="A1" s="1" t="s">
        <v>0</v>
      </c>
    </row>
    <row r="3" ht="31.5" customHeight="1">
      <c r="A3" s="2" t="s">
        <v>1</v>
      </c>
      <c r="B3" s="2" t="s">
        <v>2</v>
      </c>
    </row>
    <row r="4">
      <c r="A4" s="3" t="s">
        <v>3</v>
      </c>
      <c r="B4" s="4">
        <v>46289.5</v>
      </c>
    </row>
    <row r="5">
      <c r="A5" s="3" t="s">
        <v>4</v>
      </c>
      <c r="B5" s="5">
        <v>5.45</v>
      </c>
    </row>
    <row r="6">
      <c r="A6" s="3" t="s">
        <v>5</v>
      </c>
      <c r="B6" s="6">
        <v>1500.0</v>
      </c>
    </row>
    <row r="8">
      <c r="A8" s="7" t="s">
        <v>6</v>
      </c>
    </row>
    <row r="9" ht="31.5" customHeight="1">
      <c r="A9" s="2" t="s">
        <v>7</v>
      </c>
      <c r="B9" s="2" t="s">
        <v>8</v>
      </c>
      <c r="C9" s="2" t="s">
        <v>9</v>
      </c>
      <c r="D9" s="2" t="s">
        <v>10</v>
      </c>
      <c r="F9" s="8" t="s">
        <v>11</v>
      </c>
    </row>
    <row r="10">
      <c r="A10" s="3" t="s">
        <v>12</v>
      </c>
      <c r="B10" s="9">
        <v>0.3</v>
      </c>
      <c r="C10" s="10">
        <v>0.25</v>
      </c>
      <c r="D10" s="10">
        <v>0.35</v>
      </c>
      <c r="F10" s="11">
        <f>SUM(B10:B14)</f>
        <v>1</v>
      </c>
    </row>
    <row r="11">
      <c r="A11" s="3" t="s">
        <v>13</v>
      </c>
      <c r="B11" s="10">
        <v>0.2</v>
      </c>
      <c r="C11" s="10">
        <v>0.15</v>
      </c>
      <c r="D11" s="10">
        <v>0.25</v>
      </c>
    </row>
    <row r="12">
      <c r="A12" s="3" t="s">
        <v>14</v>
      </c>
      <c r="B12" s="10">
        <v>0.2</v>
      </c>
      <c r="C12" s="10">
        <v>0.15</v>
      </c>
      <c r="D12" s="10">
        <v>0.25</v>
      </c>
      <c r="F12" s="12" t="s">
        <v>15</v>
      </c>
    </row>
    <row r="13">
      <c r="A13" s="3" t="s">
        <v>16</v>
      </c>
      <c r="B13" s="10">
        <v>0.15</v>
      </c>
      <c r="C13" s="10">
        <v>0.1</v>
      </c>
      <c r="D13" s="10">
        <v>0.2</v>
      </c>
      <c r="F13" s="3" t="str">
        <f>IF(AND(COUNT(B10:B14)=5,MIN(B10:B14)&gt;=0,MAX(B10:B14)&lt;=1,ABS(SUM(B10:B14)-1)&lt;1/100000000,ISNUMBER(B6),B6&gt;=0),"OK","Revisar metas")</f>
        <v>OK</v>
      </c>
    </row>
    <row r="14">
      <c r="A14" s="3" t="s">
        <v>17</v>
      </c>
      <c r="B14" s="10">
        <v>0.15</v>
      </c>
      <c r="C14" s="10">
        <v>0.1</v>
      </c>
      <c r="D14" s="10">
        <v>0.25</v>
      </c>
    </row>
    <row r="16">
      <c r="A16" s="13" t="s">
        <v>18</v>
      </c>
      <c r="B16" s="14"/>
      <c r="C16" s="14"/>
      <c r="D16" s="15"/>
    </row>
    <row r="17">
      <c r="A17" s="16"/>
      <c r="D17" s="19"/>
    </row>
    <row r="18">
      <c r="A18" s="20"/>
      <c r="B18" s="21"/>
      <c r="C18" s="21"/>
      <c r="D18" s="2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F1"/>
    <mergeCell ref="A8:D8"/>
    <mergeCell ref="A16:D18"/>
  </mergeCells>
  <conditionalFormatting sqref="F10">
    <cfRule type="cellIs" dxfId="5" priority="1" operator="equal">
      <formula>1</formula>
    </cfRule>
  </conditionalFormatting>
  <conditionalFormatting sqref="F10">
    <cfRule type="cellIs" dxfId="6" priority="2" operator="notEqual">
      <formula>1</formula>
    </cfRule>
  </conditionalFormatting>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4" width="22.0"/>
    <col customWidth="1" min="5" max="26" width="8.63"/>
  </cols>
  <sheetData>
    <row r="1" ht="33.75" customHeight="1">
      <c r="A1" s="1" t="s">
        <v>56</v>
      </c>
    </row>
    <row r="3" ht="31.5" customHeight="1">
      <c r="A3" s="2" t="s">
        <v>57</v>
      </c>
      <c r="B3" s="2" t="s">
        <v>58</v>
      </c>
      <c r="C3" s="2" t="s">
        <v>59</v>
      </c>
      <c r="D3" s="2" t="s">
        <v>60</v>
      </c>
    </row>
    <row r="4">
      <c r="A4" s="3" t="s">
        <v>12</v>
      </c>
      <c r="B4" s="3" t="s">
        <v>54</v>
      </c>
      <c r="C4" s="3" t="s">
        <v>52</v>
      </c>
      <c r="D4" s="3" t="s">
        <v>61</v>
      </c>
    </row>
    <row r="5">
      <c r="A5" s="3" t="s">
        <v>13</v>
      </c>
      <c r="B5" s="3" t="s">
        <v>62</v>
      </c>
      <c r="C5" s="3" t="s">
        <v>63</v>
      </c>
      <c r="D5" s="3" t="s">
        <v>64</v>
      </c>
    </row>
    <row r="6">
      <c r="A6" s="3" t="s">
        <v>14</v>
      </c>
      <c r="C6" s="3" t="s">
        <v>65</v>
      </c>
      <c r="D6" s="3" t="s">
        <v>66</v>
      </c>
    </row>
    <row r="7">
      <c r="A7" s="3" t="s">
        <v>16</v>
      </c>
      <c r="D7" s="3" t="s">
        <v>67</v>
      </c>
    </row>
    <row r="8">
      <c r="A8" s="3" t="s">
        <v>17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D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4.0"/>
    <col customWidth="1" min="2" max="2" width="76.0"/>
    <col customWidth="1" min="3" max="8" width="5.13"/>
    <col customWidth="1" min="9" max="26" width="8.63"/>
  </cols>
  <sheetData>
    <row r="1" ht="33.75" customHeight="1">
      <c r="A1" s="1" t="s">
        <v>80</v>
      </c>
    </row>
    <row r="3" ht="45.75" customHeight="1">
      <c r="A3" s="40" t="s">
        <v>81</v>
      </c>
    </row>
    <row r="5" ht="56.25" customHeight="1">
      <c r="A5" s="41" t="s">
        <v>82</v>
      </c>
      <c r="B5" s="42" t="s">
        <v>83</v>
      </c>
      <c r="C5" s="43"/>
      <c r="D5" s="43"/>
      <c r="E5" s="43"/>
      <c r="F5" s="43"/>
      <c r="G5" s="43"/>
      <c r="H5" s="44"/>
    </row>
    <row r="6" ht="56.25" customHeight="1">
      <c r="A6" s="41" t="s">
        <v>84</v>
      </c>
      <c r="B6" s="45" t="s">
        <v>85</v>
      </c>
      <c r="C6" s="43"/>
      <c r="D6" s="43"/>
      <c r="E6" s="43"/>
      <c r="F6" s="43"/>
      <c r="G6" s="43"/>
      <c r="H6" s="44"/>
    </row>
    <row r="7" ht="56.25" customHeight="1">
      <c r="A7" s="41" t="s">
        <v>86</v>
      </c>
      <c r="B7" s="42" t="s">
        <v>87</v>
      </c>
      <c r="C7" s="43"/>
      <c r="D7" s="43"/>
      <c r="E7" s="43"/>
      <c r="F7" s="43"/>
      <c r="G7" s="43"/>
      <c r="H7" s="44"/>
    </row>
    <row r="8" ht="56.25" customHeight="1">
      <c r="A8" s="41" t="s">
        <v>88</v>
      </c>
      <c r="B8" s="45" t="s">
        <v>89</v>
      </c>
      <c r="C8" s="43"/>
      <c r="D8" s="43"/>
      <c r="E8" s="43"/>
      <c r="F8" s="43"/>
      <c r="G8" s="43"/>
      <c r="H8" s="44"/>
    </row>
    <row r="9" ht="56.25" customHeight="1">
      <c r="A9" s="41" t="s">
        <v>90</v>
      </c>
      <c r="B9" s="45" t="s">
        <v>91</v>
      </c>
      <c r="C9" s="43"/>
      <c r="D9" s="43"/>
      <c r="E9" s="43"/>
      <c r="F9" s="43"/>
      <c r="G9" s="43"/>
      <c r="H9" s="44"/>
    </row>
    <row r="10" ht="56.25" customHeight="1">
      <c r="A10" s="41" t="s">
        <v>92</v>
      </c>
      <c r="B10" s="45" t="s">
        <v>93</v>
      </c>
      <c r="C10" s="43"/>
      <c r="D10" s="43"/>
      <c r="E10" s="43"/>
      <c r="F10" s="43"/>
      <c r="G10" s="43"/>
      <c r="H10" s="44"/>
    </row>
    <row r="12">
      <c r="A12" s="47" t="s">
        <v>94</v>
      </c>
      <c r="B12" s="14"/>
      <c r="C12" s="14"/>
      <c r="D12" s="14"/>
      <c r="E12" s="14"/>
      <c r="F12" s="14"/>
      <c r="G12" s="14"/>
      <c r="H12" s="15"/>
    </row>
    <row r="13">
      <c r="A13" s="16"/>
      <c r="H13" s="19"/>
    </row>
    <row r="14">
      <c r="A14" s="16"/>
      <c r="H14" s="19"/>
    </row>
    <row r="15">
      <c r="A15" s="20"/>
      <c r="B15" s="21"/>
      <c r="C15" s="21"/>
      <c r="D15" s="21"/>
      <c r="E15" s="21"/>
      <c r="F15" s="21"/>
      <c r="G15" s="21"/>
      <c r="H15" s="2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B9:H9"/>
    <mergeCell ref="B10:H10"/>
    <mergeCell ref="A1:H1"/>
    <mergeCell ref="A3:H3"/>
    <mergeCell ref="A12:H15"/>
    <mergeCell ref="B5:H5"/>
    <mergeCell ref="B6:H6"/>
    <mergeCell ref="B7:H7"/>
    <mergeCell ref="B8:H8"/>
  </mergeCells>
  <printOptions/>
  <pageMargins bottom="0.75" footer="0.0" header="0.0" left="0.7" right="0.7" top="0.75"/>
  <pageSetup orientation="landscape"/>
  <drawing r:id="rId1"/>
</worksheet>
</file>