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d17cdcdcd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44d1b6b35e54aa4"/>
    <x:sheet xmlns:r="http://schemas.openxmlformats.org/officeDocument/2006/relationships" name="Configuracoes" sheetId="2" r:id="R6657421f98034938"/>
    <x:sheet xmlns:r="http://schemas.openxmlformats.org/officeDocument/2006/relationships" name="Pedidos" sheetId="3" r:id="R754c61fafe2c4833"/>
    <x:sheet xmlns:r="http://schemas.openxmlformats.org/officeDocument/2006/relationships" name="Instrucoes" sheetId="4" r:id="R126d00067b3b48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0.###"/>
    <x:numFmt numFmtId="202" formatCode="&quot;R$ &quot;#,##0.00"/>
    <x:numFmt numFmtId="203" formatCode="0"/>
    <x:numFmt numFmtId="204" formatCode="&quot;R$ &quot;#,##0"/>
    <x:numFmt numFmtId="205" formatCode="0.0%"/>
  </x:numFmts>
  <x:fonts count="9">
    <x:font>
      <x:sz val="11"/>
      <x:name val="Carlito"/>
    </x:font>
    <x:font>
      <x:sz val="11"/>
      <x:color rgb="FF213C43"/>
      <x:name val="Arial"/>
    </x:font>
    <x:font>
      <x:b/>
      <x:sz val="17"/>
      <x:color rgb="FF164A42"/>
      <x:name val="Arial"/>
    </x:font>
    <x:font>
      <x:b/>
      <x:sz val="11"/>
      <x:color rgb="FFFFFFFF"/>
      <x:name val="Arial"/>
    </x:font>
    <x:font>
      <x:b/>
      <x:sz val="18"/>
      <x:color rgb="FF164A42"/>
      <x:name val="Arial"/>
    </x:font>
    <x:font>
      <x:b/>
      <x:sz val="24"/>
      <x:color rgb="FF213C43"/>
      <x:name val="Arial"/>
    </x:font>
    <x:font>
      <x:sz val="10"/>
      <x:color rgb="FF213C43"/>
      <x:name val="Arial"/>
    </x:font>
    <x:font>
      <x:b/>
      <x:sz val="12"/>
      <x:color rgb="FFFFFFFF"/>
      <x:name val="Arial"/>
    </x:font>
    <x:font>
      <x:b/>
      <x:sz val="11"/>
      <x:color rgb="FF164A42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0CA"/>
      </x:patternFill>
    </x:fill>
    <x:fill>
      <x:patternFill patternType="solid">
        <x:fgColor rgb="FF164A42"/>
      </x:patternFill>
    </x:fill>
    <x:fill>
      <x:patternFill patternType="solid">
        <x:fgColor rgb="FFEAF3EF"/>
      </x:patternFill>
    </x:fill>
    <x:fill>
      <x:patternFill patternType="solid">
        <x:fgColor rgb="FFF2F6F7"/>
      </x:patternFill>
    </x:fill>
    <x:fill>
      <x:patternFill patternType="solid">
        <x:fgColor rgb="FFFFFFFF"/>
      </x:patternFill>
    </x:fill>
    <x:fill>
      <x:patternFill patternType="solid">
        <x:fgColor rgb="FF216C83"/>
      </x:patternFill>
    </x:fill>
    <x:fill>
      <x:patternFill patternType="solid">
        <x:fgColor rgb="FFE8E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203" fontId="5" fillId="6" borderId="0" xfId="0" applyNumberFormat="1" applyFont="1" applyFill="1" applyBorder="1" applyAlignment="1">
      <x:alignment horizontal="center" vertical="center"/>
    </x:xf>
    <x:xf numFmtId="204" fontId="5" fillId="6" borderId="0" xfId="0" applyNumberFormat="1" applyFont="1" applyFill="1" applyBorder="1" applyAlignment="1">
      <x:alignment horizontal="center" vertical="center"/>
    </x:xf>
    <x:xf numFmtId="205" fontId="5" fillId="6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 wrapText="1"/>
    </x:xf>
    <x:xf numFmtId="200" fontId="1" fillId="8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2F27"/>
      </x:font>
      <x:fill>
        <x:patternFill patternType="solid">
          <x:bgColor rgb="FFF9DD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e66a1e7414c3d" /><Relationship Type="http://schemas.openxmlformats.org/officeDocument/2006/relationships/theme" Target="/xl/theme/theme1.xml" Id="R525846a8bb3e49c2" /><Relationship Type="http://schemas.openxmlformats.org/officeDocument/2006/relationships/sharedStrings" Target="/xl/sharedStrings.xml" Id="R24fb6ef7731f403d" /><Relationship Type="http://schemas.openxmlformats.org/officeDocument/2006/relationships/worksheet" Target="/xl/worksheets/sheet1.xml" Id="Rf44d1b6b35e54aa4" /><Relationship Type="http://schemas.openxmlformats.org/officeDocument/2006/relationships/worksheet" Target="/xl/worksheets/sheet2.xml" Id="R6657421f98034938" /><Relationship Type="http://schemas.openxmlformats.org/officeDocument/2006/relationships/worksheet" Target="/xl/worksheets/sheet3.xml" Id="R754c61fafe2c4833" /><Relationship Type="http://schemas.openxmlformats.org/officeDocument/2006/relationships/worksheet" Target="/xl/worksheets/sheet4.xml" Id="R126d00067b3b48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fa0f37cab3d4bfa" /><Relationship Type="http://schemas.openxmlformats.org/officeDocument/2006/relationships/chart" Target="/xl/drawings/charts/chart2.xml" Id="R11dd417db6b5477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Situação dos itens válidos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Itens</c:v>
          </c:tx>
          <c:spPr>
            <a:solidFill xmlns:a="http://schemas.openxmlformats.org/drawingml/2006/main">
              <a:srgbClr val="164A42"/>
            </a:solidFill>
          </c:spPr>
          <c:cat>
            <c:strRef>
              <c:f>'Dashboard'!$P$16:$P$18</c:f>
              <c:strCache>
                <c:ptCount val="0"/>
              </c:strCache>
            </c:strRef>
          </c:cat>
          <c:val>
            <c:numRef>
              <c:f>'Dashboard'!$Q$16:$Q$18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Saldo comercial por prazo (R$)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Valor (R$)</c:v>
          </c:tx>
          <c:spPr>
            <a:solidFill xmlns:a="http://schemas.openxmlformats.org/drawingml/2006/main">
              <a:srgbClr val="216C83"/>
            </a:solidFill>
          </c:spPr>
          <c:cat>
            <c:strRef>
              <c:f>'Dashboard'!$S$16:$S$19</c:f>
              <c:strCache>
                <c:ptCount val="0"/>
              </c:strCache>
            </c:strRef>
          </c:cat>
          <c:val>
            <c:numRef>
              <c:f>'Dashboard'!$T$16:$T$19</c:f>
              <c:numCache>
                <c:formatCode>"R$ 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 &quot;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fa0f37cab3d4bfa"/>
        </a:graphicData>
      </a:graphic>
    </xdr:graphicFrame>
    <xdr:clientData/>
  </xdr:twoCellAnchor>
  <xdr:twoCellAnchor>
    <xdr:from>
      <xdr:col>7</xdr:col>
      <xdr:colOff>0</xdr:colOff>
      <xdr:row>16</xdr:row>
      <xdr:rowOff>0</xdr:rowOff>
    </xdr:from>
    <xdr:to>
      <xdr:col>13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1dd417db6b5477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tensPedidos" displayName="ItensPedidos" ref="A4:AD204" headerRowCount="1" totalsRowCount="0" totalsRowShown="0">
  <x:tableColumns count="30">
    <x:tableColumn id="1" name="ID do item"/>
    <x:tableColumn id="2" name="Pedido"/>
    <x:tableColumn id="3" name="Cliente"/>
    <x:tableColumn id="4" name="Descrição do item"/>
    <x:tableColumn id="5" name="Unidade"/>
    <x:tableColumn id="6" name="Responsável"/>
    <x:tableColumn id="7" name="Confirmado em"/>
    <x:tableColumn id="8" name="Prazo prometido"/>
    <x:tableColumn id="9" name="Qtde pedida"/>
    <x:tableColumn id="10" name="Qtde aceita acumulada"/>
    <x:tableColumn id="11" name="Preço unitário (R$)"/>
    <x:tableColumn id="12" name="Situação"/>
    <x:tableColumn id="13" name="Último aceite"/>
    <x:tableColumn id="14" name="Próximo acompanhamento"/>
    <x:tableColumn id="15" name="Próxima ação"/>
    <x:tableColumn id="16" name="Evidência do aceite"/>
    <x:tableColumn id="17" name="Observações"/>
    <x:tableColumn id="18" name="Pendência"/>
    <x:tableColumn id="19" name="Válido"/>
    <x:tableColumn id="20" name="Contexto"/>
    <x:tableColumn id="21" name="Qtde pendente"/>
    <x:tableColumn id="22" name="Saldo comercial (R$)"/>
    <x:tableColumn id="23" name="Aberto"/>
    <x:tableColumn id="24" name="Atrasado"/>
    <x:tableColumn id="25" name="Parcial"/>
    <x:tableColumn id="26" name="Sem agenda / ação"/>
    <x:tableColumn id="27" name="Concluído"/>
    <x:tableColumn id="28" name="No prazo"/>
    <x:tableColumn id="29" name="Exceção"/>
    <x:tableColumn id="30" name="Ord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57d5daf43d3405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0278f70534d4027" /></Relationships>
</file>

<file path=xl/worksheets/sheet1.xml><?xml version="1.0" encoding="utf-8"?>
<x:worksheet xmlns:x="http://schemas.openxmlformats.org/spreadsheetml/2006/main">
  <x:sheetPr>
    <x:tabColor rgb="FF164A42"/>
  </x:sheetPr>
  <x:sheetViews>
    <x:sheetView showGridLines="0" workbookViewId="0"/>
  </x:sheetViews>
  <x:sheetFormatPr defaultRowHeight="15"/>
  <x:cols>
    <x:col min="1" max="1" width="3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2"/>
      <x:c r="O1" s="2"/>
      <x:c r="P1" s="2"/>
      <x:c r="Q1" s="2"/>
      <x:c r="R1" s="2"/>
      <x:c r="S1" s="2"/>
      <x:c r="T1" s="2"/>
    </x:row>
    <x:row r="2" ht="32" customHeight="1">
      <x:c r="A2" s="15"/>
      <x:c r="B2" s="16" t="str">
        <x:v>Pedidos a clientes: saldo e entregas</x:v>
      </x:c>
      <x:c r="C2" s="16"/>
      <x:c r="D2" s="16"/>
      <x:c r="E2" s="16"/>
      <x:c r="F2" s="16"/>
      <x:c r="G2" s="16"/>
      <x:c r="H2" s="16"/>
      <x:c r="I2" s="16"/>
      <x:c r="J2" s="16"/>
      <x:c r="K2" s="16"/>
      <x:c r="L2" s="16"/>
      <x:c r="M2" s="16"/>
      <x:c r="N2" s="2"/>
      <x:c r="O2" s="2"/>
      <x:c r="P2" s="2" t="str">
        <x:v>Cálculos do contexto</x:v>
      </x:c>
      <x:c r="Q2" s="2"/>
      <x:c r="R2" s="2"/>
      <x:c r="S2" s="2"/>
      <x:c r="T2" s="2"/>
    </x:row>
    <x:row r="3" ht="24" customHeight="1">
      <x:c r="A3" s="15"/>
      <x:c r="B3" s="15" t="str">
        <x:v>Uma linha por item. Período por prazo prometido. Exemplos fictícios. Versão 1.0.</x:v>
      </x:c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2"/>
      <x:c r="O3" s="2"/>
      <x:c r="P3" s="2" t="n">
        <x:f>SUM(Pedidos!W5:W204)</x:f>
        <x:v>5</x:v>
      </x:c>
      <x:c r="Q3" s="2"/>
      <x:c r="R3" s="2"/>
      <x:c r="S3" s="2"/>
      <x:c r="T3" s="2"/>
    </x:row>
    <x:row r="4" ht="24" customHeight="1">
      <x:c r="A4" s="15"/>
      <x:c r="B4" s="15" t="str">
        <x:v>Responsável</x:v>
      </x:c>
      <x:c r="C4" s="15"/>
      <x:c r="D4" s="15"/>
      <x:c r="E4" s="15" t="str">
        <x:f>Configuracoes!C8</x:f>
        <x:v>Todos</x:v>
      </x:c>
      <x:c r="F4" s="15"/>
      <x:c r="G4" s="15"/>
      <x:c r="H4" s="15" t="str">
        <x:v>Data da análise</x:v>
      </x:c>
      <x:c r="I4" s="15"/>
      <x:c r="J4" s="15"/>
      <x:c r="K4" s="17" t="n">
        <x:f>Configuracoes!C5</x:f>
        <x:v>46304</x:v>
      </x:c>
      <x:c r="L4" s="17"/>
      <x:c r="M4" s="17"/>
      <x:c r="N4" s="2"/>
      <x:c r="O4" s="2"/>
      <x:c r="P4" s="2" t="n">
        <x:f>SUMIFS(Pedidos!V5:V204,Pedidos!W5:W204,1)</x:f>
        <x:v>11500</x:v>
      </x:c>
      <x:c r="Q4" s="2"/>
      <x:c r="R4" s="2"/>
      <x:c r="S4" s="2"/>
      <x:c r="T4" s="2"/>
    </x:row>
    <x:row r="5" ht="24" customHeight="1">
      <x:c r="A5" s="15"/>
      <x:c r="B5" s="15" t="str">
        <x:v>Prazos desde</x:v>
      </x:c>
      <x:c r="C5" s="15"/>
      <x:c r="D5" s="15"/>
      <x:c r="E5" s="17" t="n">
        <x:f>Configuracoes!C6</x:f>
        <x:v>46296</x:v>
      </x:c>
      <x:c r="F5" s="17"/>
      <x:c r="G5" s="17"/>
      <x:c r="H5" s="15" t="str">
        <x:v>Prazos até</x:v>
      </x:c>
      <x:c r="I5" s="15"/>
      <x:c r="J5" s="15"/>
      <x:c r="K5" s="17" t="n">
        <x:f>Configuracoes!C7</x:f>
        <x:v>46326</x:v>
      </x:c>
      <x:c r="L5" s="17"/>
      <x:c r="M5" s="17"/>
      <x:c r="N5" s="2"/>
      <x:c r="O5" s="2"/>
      <x:c r="P5" s="2" t="n">
        <x:f>SUM(Pedidos!X5:X204)</x:f>
        <x:v>2</x:v>
      </x:c>
      <x:c r="Q5" s="2"/>
      <x:c r="R5" s="2"/>
      <x:c r="S5" s="2"/>
      <x:c r="T5" s="2"/>
    </x:row>
    <x:row r="6" ht="24" customHeight="1">
      <x:c r="A6" s="15"/>
      <x:c r="B6" s="15" t="str">
        <x:f>IF(OR(OR(NOT(ISNUMBER(Configuracoes!C5)),Configuracoes!C5&lt;=0,IF(ISNUMBER(Configuracoes!C5),Configuracoes!C5&lt;&gt;INT(Configuracoes!C5),FALSE)),OR(NOT(ISNUMBER(Configuracoes!C6)),Configuracoes!C6&lt;=0,IF(ISNUMBER(Configuracoes!C6),Configuracoes!C6&lt;&gt;INT(Configuracoes!C6),FALSE)),OR(NOT(ISNUMBER(Configuracoes!C7)),Configuracoes!C7&lt;=0,IF(ISNUMBER(Configuracoes!C7),Configuracoes!C7&lt;&gt;INT(Configuracoes!C7),FALSE)),Configuracoes!C6&gt;Configuracoes!C7),"Corrija as datas e o período em Configuracoes.","Edite o contexto na aba Configuracoes; o painel mostra o estado atual.")</x:f>
        <x:v>Edite o contexto na aba Configuracoes; o painel mostra o estado atual.</x:v>
      </x:c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2"/>
      <x:c r="O6" s="2"/>
      <x:c r="P6" s="2" t="n">
        <x:f>SUM(Pedidos!Y5:Y204)</x:f>
        <x:v>2</x:v>
      </x:c>
      <x:c r="Q6" s="2"/>
      <x:c r="R6" s="2"/>
      <x:c r="S6" s="2"/>
      <x:c r="T6" s="2"/>
    </x:row>
    <x:row r="7" ht="24" customHeight="1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2"/>
      <x:c r="O7" s="2"/>
      <x:c r="P7" s="2" t="n">
        <x:f>SUM(Pedidos!Z5:Z204)</x:f>
        <x:v>1</x:v>
      </x:c>
      <x:c r="Q7" s="2"/>
      <x:c r="R7" s="2"/>
      <x:c r="S7" s="2"/>
      <x:c r="T7" s="2"/>
    </x:row>
    <x:row r="8" ht="24" customHeight="1">
      <x:c r="A8" s="15"/>
      <x:c r="B8" s="9" t="str">
        <x:v>Itens em aberto</x:v>
      </x:c>
      <x:c r="C8" s="9"/>
      <x:c r="D8" s="9"/>
      <x:c r="E8" s="9"/>
      <x:c r="F8" s="9" t="str">
        <x:v>Saldo a entregar (R$)</x:v>
      </x:c>
      <x:c r="G8" s="9"/>
      <x:c r="H8" s="9"/>
      <x:c r="I8" s="9"/>
      <x:c r="J8" s="9" t="str">
        <x:v>Itens atrasados</x:v>
      </x:c>
      <x:c r="K8" s="9"/>
      <x:c r="L8" s="9"/>
      <x:c r="M8" s="9"/>
      <x:c r="N8" s="2"/>
      <x:c r="O8" s="2"/>
      <x:c r="P8" s="2" t="n">
        <x:f>SUM(Pedidos!AA5:AA204)</x:f>
        <x:v>2</x:v>
      </x:c>
      <x:c r="Q8" s="2"/>
      <x:c r="R8" s="2"/>
      <x:c r="S8" s="2"/>
      <x:c r="T8" s="2"/>
    </x:row>
    <x:row r="9" ht="24" customHeight="1">
      <x:c r="A9" s="15"/>
      <x:c r="B9" s="21" t="n">
        <x:f>P3</x:f>
        <x:v>5</x:v>
      </x:c>
      <x:c r="C9" s="21"/>
      <x:c r="D9" s="21"/>
      <x:c r="E9" s="21"/>
      <x:c r="F9" s="22" t="n">
        <x:f>P4</x:f>
        <x:v>11500</x:v>
      </x:c>
      <x:c r="G9" s="22"/>
      <x:c r="H9" s="22"/>
      <x:c r="I9" s="22"/>
      <x:c r="J9" s="21" t="n">
        <x:f>P5</x:f>
        <x:v>2</x:v>
      </x:c>
      <x:c r="K9" s="21"/>
      <x:c r="L9" s="21"/>
      <x:c r="M9" s="21"/>
      <x:c r="N9" s="2"/>
      <x:c r="O9" s="2"/>
      <x:c r="P9" s="2" t="n">
        <x:f>SUM(Pedidos!AB5:AB204)</x:f>
        <x:v>1</x:v>
      </x:c>
      <x:c r="Q9" s="2"/>
      <x:c r="R9" s="2"/>
      <x:c r="S9" s="2"/>
      <x:c r="T9" s="2"/>
    </x:row>
    <x:row r="10" ht="24" customHeight="1">
      <x:c r="A10" s="15"/>
      <x:c r="B10" s="21"/>
      <x:c r="C10" s="21"/>
      <x:c r="D10" s="21"/>
      <x:c r="E10" s="21"/>
      <x:c r="F10" s="22"/>
      <x:c r="G10" s="22"/>
      <x:c r="H10" s="22"/>
      <x:c r="I10" s="22"/>
      <x:c r="J10" s="21"/>
      <x:c r="K10" s="21"/>
      <x:c r="L10" s="21"/>
      <x:c r="M10" s="21"/>
      <x:c r="N10" s="2"/>
      <x:c r="O10" s="2"/>
      <x:c r="P10" s="2" t="n">
        <x:f>SUMPRODUCT(--(Pedidos!R5:R204&lt;&gt;""))</x:f>
        <x:v>0</x:v>
      </x:c>
      <x:c r="Q10" s="2"/>
      <x:c r="R10" s="2"/>
      <x:c r="S10" s="2"/>
      <x:c r="T10" s="2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2"/>
      <x:c r="O11" s="2"/>
      <x:c r="P11" s="2" t="n">
        <x:f>SUM(Pedidos!AC5:AC204)</x:f>
        <x:v>3</x:v>
      </x:c>
      <x:c r="Q11" s="2"/>
      <x:c r="R11" s="2"/>
      <x:c r="S11" s="2"/>
      <x:c r="T11" s="2"/>
    </x:row>
    <x:row r="12" ht="24" customHeight="1">
      <x:c r="A12" s="15"/>
      <x:c r="B12" s="9" t="str">
        <x:v>Entregas parciais</x:v>
      </x:c>
      <x:c r="C12" s="9"/>
      <x:c r="D12" s="9"/>
      <x:c r="E12" s="9"/>
      <x:c r="F12" s="9" t="str">
        <x:v>Acompanhamento pendente</x:v>
      </x:c>
      <x:c r="G12" s="9"/>
      <x:c r="H12" s="9"/>
      <x:c r="I12" s="9"/>
      <x:c r="J12" s="9" t="str">
        <x:v>Concluídos no prazo</x:v>
      </x:c>
      <x:c r="K12" s="9"/>
      <x:c r="L12" s="9"/>
      <x:c r="M12" s="9"/>
      <x:c r="N12" s="2"/>
      <x:c r="O12" s="2"/>
      <x:c r="P12" s="2"/>
      <x:c r="Q12" s="2"/>
      <x:c r="R12" s="2"/>
      <x:c r="S12" s="2"/>
      <x:c r="T12" s="2"/>
    </x:row>
    <x:row r="13" ht="24" customHeight="1">
      <x:c r="A13" s="15"/>
      <x:c r="B13" s="21" t="n">
        <x:f>P6</x:f>
        <x:v>2</x:v>
      </x:c>
      <x:c r="C13" s="21"/>
      <x:c r="D13" s="21"/>
      <x:c r="E13" s="21"/>
      <x:c r="F13" s="21" t="n">
        <x:f>P7</x:f>
        <x:v>1</x:v>
      </x:c>
      <x:c r="G13" s="21"/>
      <x:c r="H13" s="21"/>
      <x:c r="I13" s="21"/>
      <x:c r="J13" s="23" t="n">
        <x:f>IF(P8=0,"n.a.",P9/P8)</x:f>
        <x:v>0.5</x:v>
      </x:c>
      <x:c r="K13" s="23"/>
      <x:c r="L13" s="23"/>
      <x:c r="M13" s="23"/>
      <x:c r="N13" s="2"/>
      <x:c r="O13" s="2"/>
      <x:c r="P13" s="2"/>
      <x:c r="Q13" s="2"/>
      <x:c r="R13" s="2"/>
      <x:c r="S13" s="2"/>
      <x:c r="T13" s="2"/>
    </x:row>
    <x:row r="14" ht="24" customHeight="1">
      <x:c r="A14" s="15"/>
      <x:c r="B14" s="21"/>
      <x:c r="C14" s="21"/>
      <x:c r="D14" s="21"/>
      <x:c r="E14" s="21"/>
      <x:c r="F14" s="21"/>
      <x:c r="G14" s="21"/>
      <x:c r="H14" s="21"/>
      <x:c r="I14" s="21"/>
      <x:c r="J14" s="23"/>
      <x:c r="K14" s="23"/>
      <x:c r="L14" s="23"/>
      <x:c r="M14" s="23"/>
      <x:c r="N14" s="2"/>
      <x:c r="O14" s="2"/>
      <x:c r="P14" s="2"/>
      <x:c r="Q14" s="2"/>
      <x:c r="R14" s="2"/>
      <x:c r="S14" s="2"/>
      <x:c r="T14" s="2"/>
    </x:row>
    <x:row r="15" ht="24" customHeight="1">
      <x:c r="A15" s="15"/>
      <x:c r="B15" s="24" t="str">
        <x:v>Saldo comercial = quantidade pendente × preço unitário. Não é receita, caixa ou valor a receber.</x:v>
      </x:c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"/>
      <x:c r="O15" s="2"/>
      <x:c r="P15" s="2" t="str">
        <x:v>Situação dos itens</x:v>
      </x:c>
      <x:c r="Q15" s="2" t="str">
        <x:v>Itens</x:v>
      </x:c>
      <x:c r="R15" s="2"/>
      <x:c r="S15" s="2" t="str">
        <x:v>Prazo do saldo</x:v>
      </x:c>
      <x:c r="T15" s="2" t="str">
        <x:v>Valor (R$)</x:v>
      </x:c>
    </x:row>
    <x:row r="16" ht="2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2"/>
      <x:c r="O16" s="2"/>
      <x:c r="P16" s="2" t="str">
        <x:v>Sem aceite</x:v>
      </x:c>
      <x:c r="Q16" s="2" t="n">
        <x:f>P3-P6</x:f>
        <x:v>3</x:v>
      </x:c>
      <x:c r="R16" s="2"/>
      <x:c r="S16" s="2" t="str">
        <x:v>Vencido</x:v>
      </x:c>
      <x:c r="T16" s="2" t="n">
        <x:f>SUMIFS(Pedidos!$V$5:$V$204,Pedidos!$W$5:$W$204,1,Pedidos!$H$5:$H$204,"&lt;"&amp;Configuracoes!$C$5)</x:f>
        <x:v>4200</x:v>
      </x:c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2"/>
      <x:c r="O17" s="2"/>
      <x:c r="P17" s="2" t="str">
        <x:v>Parcial</x:v>
      </x:c>
      <x:c r="Q17" s="2" t="n">
        <x:f>P6</x:f>
        <x:v>2</x:v>
      </x:c>
      <x:c r="R17" s="2"/>
      <x:c r="S17" s="2" t="str">
        <x:v>Hoje</x:v>
      </x:c>
      <x:c r="T17" s="2" t="n">
        <x:f>SUMIFS(Pedidos!$V$5:$V$204,Pedidos!$W$5:$W$204,1,Pedidos!$H$5:$H$204,Configuracoes!$C$5)</x:f>
        <x:v>4000</x:v>
      </x:c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2"/>
      <x:c r="O18" s="2"/>
      <x:c r="P18" s="2" t="str">
        <x:v>Concluído</x:v>
      </x:c>
      <x:c r="Q18" s="2" t="n">
        <x:f>P8</x:f>
        <x:v>2</x:v>
      </x:c>
      <x:c r="R18" s="2"/>
      <x:c r="S18" s="2" t="str">
        <x:v>Próx. 7 dias</x:v>
      </x:c>
      <x:c r="T18" s="2" t="n">
        <x:f>SUMIFS(Pedidos!$V$5:$V$204,Pedidos!$W$5:$W$204,1,Pedidos!$H$5:$H$204,"&gt;"&amp;Configuracoes!$C$5,Pedidos!$H$5:$H$204,"&lt;="&amp;Configuracoes!$C$5+7)</x:f>
        <x:v>1800</x:v>
      </x:c>
    </x:row>
    <x:row r="19" ht="24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2"/>
      <x:c r="O19" s="2"/>
      <x:c r="P19" s="2"/>
      <x:c r="Q19" s="2"/>
      <x:c r="R19" s="2"/>
      <x:c r="S19" s="2" t="str">
        <x:v>Mais de 7 dias</x:v>
      </x:c>
      <x:c r="T19" s="2" t="n">
        <x:f>SUMIFS(Pedidos!$V$5:$V$204,Pedidos!$W$5:$W$204,1,Pedidos!$H$5:$H$204,"&gt;"&amp;Configuracoes!$C$5+7)</x:f>
        <x:v>1500</x:v>
      </x:c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2"/>
      <x:c r="O20" s="2"/>
      <x:c r="P20" s="2"/>
      <x:c r="Q20" s="2"/>
      <x:c r="R20" s="2"/>
      <x:c r="S20" s="2"/>
      <x:c r="T20" s="2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2"/>
      <x:c r="O21" s="2"/>
      <x:c r="P21" s="2"/>
      <x:c r="Q21" s="2"/>
      <x:c r="R21" s="2"/>
      <x:c r="S21" s="2"/>
      <x:c r="T21" s="2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2"/>
      <x:c r="O22" s="2"/>
      <x:c r="P22" s="2"/>
      <x:c r="Q22" s="2"/>
      <x:c r="R22" s="2"/>
      <x:c r="S22" s="2"/>
      <x:c r="T22" s="2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2"/>
      <x:c r="O23" s="2"/>
      <x:c r="P23" s="2"/>
      <x:c r="Q23" s="2"/>
      <x:c r="R23" s="2"/>
      <x:c r="S23" s="2"/>
      <x:c r="T23" s="2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2"/>
      <x:c r="O24" s="2"/>
      <x:c r="P24" s="2"/>
      <x:c r="Q24" s="2"/>
      <x:c r="R24" s="2"/>
      <x:c r="S24" s="2"/>
      <x:c r="T24" s="2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2"/>
      <x:c r="O25" s="2"/>
      <x:c r="P25" s="2"/>
      <x:c r="Q25" s="2"/>
      <x:c r="R25" s="2"/>
      <x:c r="S25" s="2"/>
      <x:c r="T25" s="2"/>
    </x:row>
    <x:row r="26" ht="24" customHeight="1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2"/>
      <x:c r="O26" s="2"/>
      <x:c r="P26" s="2"/>
      <x:c r="Q26" s="2"/>
      <x:c r="R26" s="2"/>
      <x:c r="S26" s="2"/>
      <x:c r="T26" s="2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2"/>
      <x:c r="O27" s="2"/>
      <x:c r="P27" s="2"/>
      <x:c r="Q27" s="2"/>
      <x:c r="R27" s="2"/>
      <x:c r="S27" s="2"/>
      <x:c r="T27" s="2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2"/>
      <x:c r="O28" s="2"/>
      <x:c r="P28" s="2"/>
      <x:c r="Q28" s="2"/>
      <x:c r="R28" s="2"/>
      <x:c r="S28" s="2"/>
      <x:c r="T28" s="2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2"/>
      <x:c r="O29" s="2"/>
      <x:c r="P29" s="2"/>
      <x:c r="Q29" s="2"/>
      <x:c r="R29" s="2"/>
      <x:c r="S29" s="2"/>
      <x:c r="T29" s="2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2"/>
      <x:c r="O30" s="2"/>
      <x:c r="P30" s="2"/>
      <x:c r="Q30" s="2"/>
      <x:c r="R30" s="2"/>
      <x:c r="S30" s="2"/>
      <x:c r="T30" s="2"/>
    </x:row>
    <x:row r="31" ht="24" customHeight="1">
      <x:c r="A31" s="15"/>
      <x:c r="B31" s="25" t="str">
        <x:v>Exceções do contexto: dez primeiras na ordem de cadastro</x:v>
      </x:c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"/>
      <x:c r="O31" s="2"/>
      <x:c r="P31" s="2"/>
      <x:c r="Q31" s="2"/>
      <x:c r="R31" s="2"/>
      <x:c r="S31" s="2"/>
      <x:c r="T31" s="2"/>
    </x:row>
    <x:row r="32" ht="24" customHeight="1">
      <x:c r="A32" s="15"/>
      <x:c r="B32" s="27" t="str">
        <x:v>ID do item</x:v>
      </x:c>
      <x:c r="C32" s="27"/>
      <x:c r="D32" s="27" t="str">
        <x:v>Cliente</x:v>
      </x:c>
      <x:c r="E32" s="27"/>
      <x:c r="F32" s="27"/>
      <x:c r="G32" s="27" t="str">
        <x:v>Responsável</x:v>
      </x:c>
      <x:c r="H32" s="27"/>
      <x:c r="I32" s="27" t="str">
        <x:v>Prazo prometido</x:v>
      </x:c>
      <x:c r="J32" s="27"/>
      <x:c r="K32" s="27" t="str">
        <x:v>Motivo e próxima ação</x:v>
      </x:c>
      <x:c r="L32" s="27"/>
      <x:c r="M32" s="27"/>
      <x:c r="N32" s="2"/>
      <x:c r="O32" s="2"/>
      <x:c r="P32" s="2"/>
      <x:c r="Q32" s="2"/>
      <x:c r="R32" s="2"/>
      <x:c r="S32" s="2"/>
      <x:c r="T32" s="2"/>
    </x:row>
    <x:row r="33" ht="48" customHeight="1">
      <x:c r="A33" s="15"/>
      <x:c r="B33" s="28" t="str">
        <x:f>IF(P33="","",IF(INDEX(Pedidos!$A$5:$A$204,P33)="","",INDEX(Pedidos!$A$5:$A$204,P33)))</x:f>
        <x:v>IT-001</x:v>
      </x:c>
      <x:c r="C33" s="28"/>
      <x:c r="D33" s="28" t="str">
        <x:f>IF(P33="","",IF(INDEX(Pedidos!$C$5:$C$204,P33)="","",INDEX(Pedidos!$C$5:$C$204,P33)))</x:f>
        <x:v>Alfa Comércio</x:v>
      </x:c>
      <x:c r="E33" s="28"/>
      <x:c r="F33" s="28"/>
      <x:c r="G33" s="28" t="str">
        <x:f>IF(P33="","",IF(INDEX(Pedidos!$F$5:$F$204,P33)="","",INDEX(Pedidos!$F$5:$F$204,P33)))</x:f>
        <x:v>Ana</x:v>
      </x:c>
      <x:c r="H33" s="28"/>
      <x:c r="I33" s="29" t="n">
        <x:f>IF(P33="","",IF(INDEX(Pedidos!$H$5:$H$204,P33)="","",INDEX(Pedidos!$H$5:$H$204,P33)))</x:f>
        <x:v>46302</x:v>
      </x:c>
      <x:c r="J33" s="29"/>
      <x:c r="K33" s="28" t="str">
        <x:f>IF(P33="","",IF(INDEX(Pedidos!$R$5:$R$204,P33)&lt;&gt;"",INDEX(Pedidos!$R$5:$R$204,P33),IF(INDEX(Pedidos!$X$5:$X$204,P33)=1,"Prazo vencido",IF(AND(ISNUMBER(INDEX(Pedidos!$N$5:$N$204,P33)),INDEX(Pedidos!$N$5:$N$204,P33)&lt;&gt;"",INDEX(Pedidos!$N$5:$N$204,P33)&lt;Configuracoes!$C$5),"Acompanhamento vencido","Defina agenda e ação")))&amp;IF(INDEX(Pedidos!$O$5:$O$204,P33)="","",": "&amp;INDEX(Pedidos!$O$5:$O$204,P33)))</x:f>
        <x:v>Prazo vencido: Pactuar entrega das 60 restantes</x:v>
      </x:c>
      <x:c r="L33" s="28"/>
      <x:c r="M33" s="28"/>
      <x:c r="N33" s="2"/>
      <x:c r="O33" s="2"/>
      <x:c r="P33" s="2" t="n">
        <x:f>IF(1&gt;$P$11,"",MATCH(1,Pedidos!$AD$5:$AD$204,0))</x:f>
        <x:v>1</x:v>
      </x:c>
      <x:c r="Q33" s="2"/>
      <x:c r="R33" s="2"/>
      <x:c r="S33" s="2"/>
      <x:c r="T33" s="2"/>
    </x:row>
    <x:row r="34" ht="48" customHeight="1">
      <x:c r="A34" s="15"/>
      <x:c r="B34" s="31" t="str">
        <x:f>IF(P34="","",IF(INDEX(Pedidos!$A$5:$A$204,P34)="","",INDEX(Pedidos!$A$5:$A$204,P34)))</x:f>
        <x:v>IT-005</x:v>
      </x:c>
      <x:c r="C34" s="31"/>
      <x:c r="D34" s="31" t="str">
        <x:f>IF(P34="","",IF(INDEX(Pedidos!$C$5:$C$204,P34)="","",INDEX(Pedidos!$C$5:$C$204,P34)))</x:f>
        <x:v>Delta Oficina</x:v>
      </x:c>
      <x:c r="E34" s="31"/>
      <x:c r="F34" s="31"/>
      <x:c r="G34" s="31" t="str">
        <x:f>IF(P34="","",IF(INDEX(Pedidos!$F$5:$F$204,P34)="","",INDEX(Pedidos!$F$5:$F$204,P34)))</x:f>
        <x:v>Ana</x:v>
      </x:c>
      <x:c r="H34" s="31"/>
      <x:c r="I34" s="32" t="n">
        <x:f>IF(P34="","",IF(INDEX(Pedidos!$H$5:$H$204,P34)="","",INDEX(Pedidos!$H$5:$H$204,P34)))</x:f>
        <x:v>46315</x:v>
      </x:c>
      <x:c r="J34" s="32"/>
      <x:c r="K34" s="31" t="str">
        <x:f>IF(P34="","",IF(INDEX(Pedidos!$R$5:$R$204,P34)&lt;&gt;"",INDEX(Pedidos!$R$5:$R$204,P34),IF(INDEX(Pedidos!$X$5:$X$204,P34)=1,"Prazo vencido",IF(AND(ISNUMBER(INDEX(Pedidos!$N$5:$N$204,P34)),INDEX(Pedidos!$N$5:$N$204,P34)&lt;&gt;"",INDEX(Pedidos!$N$5:$N$204,P34)&lt;Configuracoes!$C$5),"Acompanhamento vencido","Defina agenda e ação")))&amp;IF(INDEX(Pedidos!$O$5:$O$204,P34)="","",": "&amp;INDEX(Pedidos!$O$5:$O$204,P34)))</x:f>
        <x:v>Defina agenda e ação: Definir acompanhamento</x:v>
      </x:c>
      <x:c r="L34" s="31"/>
      <x:c r="M34" s="31"/>
      <x:c r="N34" s="2"/>
      <x:c r="O34" s="2"/>
      <x:c r="P34" s="2" t="n">
        <x:f>IF(2&gt;$P$11,"",MATCH(2,Pedidos!$AD$5:$AD$204,0))</x:f>
        <x:v>5</x:v>
      </x:c>
      <x:c r="Q34" s="2"/>
      <x:c r="R34" s="2"/>
      <x:c r="S34" s="2"/>
      <x:c r="T34" s="2"/>
    </x:row>
    <x:row r="35" ht="48" customHeight="1">
      <x:c r="A35" s="15"/>
      <x:c r="B35" s="28" t="str">
        <x:f>IF(P35="","",IF(INDEX(Pedidos!$A$5:$A$204,P35)="","",INDEX(Pedidos!$A$5:$A$204,P35)))</x:f>
        <x:v>IT-008</x:v>
      </x:c>
      <x:c r="C35" s="28"/>
      <x:c r="D35" s="28" t="str">
        <x:f>IF(P35="","",IF(INDEX(Pedidos!$C$5:$C$204,P35)="","",INDEX(Pedidos!$C$5:$C$204,P35)))</x:f>
        <x:v>Eta Indústria</x:v>
      </x:c>
      <x:c r="E35" s="28"/>
      <x:c r="F35" s="28"/>
      <x:c r="G35" s="28" t="str">
        <x:f>IF(P35="","",IF(INDEX(Pedidos!$F$5:$F$204,P35)="","",INDEX(Pedidos!$F$5:$F$204,P35)))</x:f>
        <x:v>Carla</x:v>
      </x:c>
      <x:c r="H35" s="28"/>
      <x:c r="I35" s="29" t="n">
        <x:f>IF(P35="","",IF(INDEX(Pedidos!$H$5:$H$204,P35)="","",INDEX(Pedidos!$H$5:$H$204,P35)))</x:f>
        <x:v>46303</x:v>
      </x:c>
      <x:c r="J35" s="29"/>
      <x:c r="K35" s="28" t="str">
        <x:f>IF(P35="","",IF(INDEX(Pedidos!$R$5:$R$204,P35)&lt;&gt;"",INDEX(Pedidos!$R$5:$R$204,P35),IF(INDEX(Pedidos!$X$5:$X$204,P35)=1,"Prazo vencido",IF(AND(ISNUMBER(INDEX(Pedidos!$N$5:$N$204,P35)),INDEX(Pedidos!$N$5:$N$204,P35)&lt;&gt;"",INDEX(Pedidos!$N$5:$N$204,P35)&lt;Configuracoes!$C$5),"Acompanhamento vencido","Defina agenda e ação")))&amp;IF(INDEX(Pedidos!$O$5:$O$204,P35)="","",": "&amp;INDEX(Pedidos!$O$5:$O$204,P35)))</x:f>
        <x:v>Prazo vencido: Confirmar nova data com cliente</x:v>
      </x:c>
      <x:c r="L35" s="28"/>
      <x:c r="M35" s="28"/>
      <x:c r="N35" s="2"/>
      <x:c r="O35" s="2"/>
      <x:c r="P35" s="2" t="n">
        <x:f>IF(3&gt;$P$11,"",MATCH(3,Pedidos!$AD$5:$AD$204,0))</x:f>
        <x:v>8</x:v>
      </x:c>
      <x:c r="Q35" s="2"/>
      <x:c r="R35" s="2"/>
      <x:c r="S35" s="2"/>
      <x:c r="T35" s="2"/>
    </x:row>
    <x:row r="36" ht="48" customHeight="1">
      <x:c r="A36" s="15"/>
      <x:c r="B36" s="31" t="str">
        <x:f>IF(P36="","",IF(INDEX(Pedidos!$A$5:$A$204,P36)="","",INDEX(Pedidos!$A$5:$A$204,P36)))</x:f>
      </x:c>
      <x:c r="C36" s="31"/>
      <x:c r="D36" s="31" t="str">
        <x:f>IF(P36="","",IF(INDEX(Pedidos!$C$5:$C$204,P36)="","",INDEX(Pedidos!$C$5:$C$204,P36)))</x:f>
      </x:c>
      <x:c r="E36" s="31"/>
      <x:c r="F36" s="31"/>
      <x:c r="G36" s="31" t="str">
        <x:f>IF(P36="","",IF(INDEX(Pedidos!$F$5:$F$204,P36)="","",INDEX(Pedidos!$F$5:$F$204,P36)))</x:f>
      </x:c>
      <x:c r="H36" s="31"/>
      <x:c r="I36" s="32" t="str">
        <x:f>IF(P36="","",IF(INDEX(Pedidos!$H$5:$H$204,P36)="","",INDEX(Pedidos!$H$5:$H$204,P36)))</x:f>
      </x:c>
      <x:c r="J36" s="32"/>
      <x:c r="K36" s="31" t="str">
        <x:f>IF(P36="","",IF(INDEX(Pedidos!$R$5:$R$204,P36)&lt;&gt;"",INDEX(Pedidos!$R$5:$R$204,P36),IF(INDEX(Pedidos!$X$5:$X$204,P36)=1,"Prazo vencido",IF(AND(ISNUMBER(INDEX(Pedidos!$N$5:$N$204,P36)),INDEX(Pedidos!$N$5:$N$204,P36)&lt;&gt;"",INDEX(Pedidos!$N$5:$N$204,P36)&lt;Configuracoes!$C$5),"Acompanhamento vencido","Defina agenda e ação")))&amp;IF(INDEX(Pedidos!$O$5:$O$204,P36)="","",": "&amp;INDEX(Pedidos!$O$5:$O$204,P36)))</x:f>
      </x:c>
      <x:c r="L36" s="31"/>
      <x:c r="M36" s="31"/>
      <x:c r="N36" s="2"/>
      <x:c r="O36" s="2"/>
      <x:c r="P36" s="2" t="str">
        <x:f>IF(4&gt;$P$11,"",MATCH(4,Pedidos!$AD$5:$AD$204,0))</x:f>
      </x:c>
      <x:c r="Q36" s="2"/>
      <x:c r="R36" s="2"/>
      <x:c r="S36" s="2"/>
      <x:c r="T36" s="2"/>
    </x:row>
    <x:row r="37" ht="48" customHeight="1">
      <x:c r="A37" s="15"/>
      <x:c r="B37" s="28" t="str">
        <x:f>IF(P37="","",IF(INDEX(Pedidos!$A$5:$A$204,P37)="","",INDEX(Pedidos!$A$5:$A$204,P37)))</x:f>
      </x:c>
      <x:c r="C37" s="28"/>
      <x:c r="D37" s="28" t="str">
        <x:f>IF(P37="","",IF(INDEX(Pedidos!$C$5:$C$204,P37)="","",INDEX(Pedidos!$C$5:$C$204,P37)))</x:f>
      </x:c>
      <x:c r="E37" s="28"/>
      <x:c r="F37" s="28"/>
      <x:c r="G37" s="28" t="str">
        <x:f>IF(P37="","",IF(INDEX(Pedidos!$F$5:$F$204,P37)="","",INDEX(Pedidos!$F$5:$F$204,P37)))</x:f>
      </x:c>
      <x:c r="H37" s="28"/>
      <x:c r="I37" s="29" t="str">
        <x:f>IF(P37="","",IF(INDEX(Pedidos!$H$5:$H$204,P37)="","",INDEX(Pedidos!$H$5:$H$204,P37)))</x:f>
      </x:c>
      <x:c r="J37" s="29"/>
      <x:c r="K37" s="28" t="str">
        <x:f>IF(P37="","",IF(INDEX(Pedidos!$R$5:$R$204,P37)&lt;&gt;"",INDEX(Pedidos!$R$5:$R$204,P37),IF(INDEX(Pedidos!$X$5:$X$204,P37)=1,"Prazo vencido",IF(AND(ISNUMBER(INDEX(Pedidos!$N$5:$N$204,P37)),INDEX(Pedidos!$N$5:$N$204,P37)&lt;&gt;"",INDEX(Pedidos!$N$5:$N$204,P37)&lt;Configuracoes!$C$5),"Acompanhamento vencido","Defina agenda e ação")))&amp;IF(INDEX(Pedidos!$O$5:$O$204,P37)="","",": "&amp;INDEX(Pedidos!$O$5:$O$204,P37)))</x:f>
      </x:c>
      <x:c r="L37" s="28"/>
      <x:c r="M37" s="28"/>
      <x:c r="N37" s="2"/>
      <x:c r="O37" s="2"/>
      <x:c r="P37" s="2" t="str">
        <x:f>IF(5&gt;$P$11,"",MATCH(5,Pedidos!$AD$5:$AD$204,0))</x:f>
      </x:c>
      <x:c r="Q37" s="2"/>
      <x:c r="R37" s="2"/>
      <x:c r="S37" s="2"/>
      <x:c r="T37" s="2"/>
    </x:row>
    <x:row r="38" ht="48" customHeight="1">
      <x:c r="A38" s="15"/>
      <x:c r="B38" s="31" t="str">
        <x:f>IF(P38="","",IF(INDEX(Pedidos!$A$5:$A$204,P38)="","",INDEX(Pedidos!$A$5:$A$204,P38)))</x:f>
      </x:c>
      <x:c r="C38" s="31"/>
      <x:c r="D38" s="31" t="str">
        <x:f>IF(P38="","",IF(INDEX(Pedidos!$C$5:$C$204,P38)="","",INDEX(Pedidos!$C$5:$C$204,P38)))</x:f>
      </x:c>
      <x:c r="E38" s="31"/>
      <x:c r="F38" s="31"/>
      <x:c r="G38" s="31" t="str">
        <x:f>IF(P38="","",IF(INDEX(Pedidos!$F$5:$F$204,P38)="","",INDEX(Pedidos!$F$5:$F$204,P38)))</x:f>
      </x:c>
      <x:c r="H38" s="31"/>
      <x:c r="I38" s="32" t="str">
        <x:f>IF(P38="","",IF(INDEX(Pedidos!$H$5:$H$204,P38)="","",INDEX(Pedidos!$H$5:$H$204,P38)))</x:f>
      </x:c>
      <x:c r="J38" s="32"/>
      <x:c r="K38" s="31" t="str">
        <x:f>IF(P38="","",IF(INDEX(Pedidos!$R$5:$R$204,P38)&lt;&gt;"",INDEX(Pedidos!$R$5:$R$204,P38),IF(INDEX(Pedidos!$X$5:$X$204,P38)=1,"Prazo vencido",IF(AND(ISNUMBER(INDEX(Pedidos!$N$5:$N$204,P38)),INDEX(Pedidos!$N$5:$N$204,P38)&lt;&gt;"",INDEX(Pedidos!$N$5:$N$204,P38)&lt;Configuracoes!$C$5),"Acompanhamento vencido","Defina agenda e ação")))&amp;IF(INDEX(Pedidos!$O$5:$O$204,P38)="","",": "&amp;INDEX(Pedidos!$O$5:$O$204,P38)))</x:f>
      </x:c>
      <x:c r="L38" s="31"/>
      <x:c r="M38" s="31"/>
      <x:c r="N38" s="2"/>
      <x:c r="O38" s="2"/>
      <x:c r="P38" s="2" t="str">
        <x:f>IF(6&gt;$P$11,"",MATCH(6,Pedidos!$AD$5:$AD$204,0))</x:f>
      </x:c>
      <x:c r="Q38" s="2"/>
      <x:c r="R38" s="2"/>
      <x:c r="S38" s="2"/>
      <x:c r="T38" s="2"/>
    </x:row>
    <x:row r="39" ht="48" customHeight="1">
      <x:c r="A39" s="15"/>
      <x:c r="B39" s="28" t="str">
        <x:f>IF(P39="","",IF(INDEX(Pedidos!$A$5:$A$204,P39)="","",INDEX(Pedidos!$A$5:$A$204,P39)))</x:f>
      </x:c>
      <x:c r="C39" s="28"/>
      <x:c r="D39" s="28" t="str">
        <x:f>IF(P39="","",IF(INDEX(Pedidos!$C$5:$C$204,P39)="","",INDEX(Pedidos!$C$5:$C$204,P39)))</x:f>
      </x:c>
      <x:c r="E39" s="28"/>
      <x:c r="F39" s="28"/>
      <x:c r="G39" s="28" t="str">
        <x:f>IF(P39="","",IF(INDEX(Pedidos!$F$5:$F$204,P39)="","",INDEX(Pedidos!$F$5:$F$204,P39)))</x:f>
      </x:c>
      <x:c r="H39" s="28"/>
      <x:c r="I39" s="29" t="str">
        <x:f>IF(P39="","",IF(INDEX(Pedidos!$H$5:$H$204,P39)="","",INDEX(Pedidos!$H$5:$H$204,P39)))</x:f>
      </x:c>
      <x:c r="J39" s="29"/>
      <x:c r="K39" s="28" t="str">
        <x:f>IF(P39="","",IF(INDEX(Pedidos!$R$5:$R$204,P39)&lt;&gt;"",INDEX(Pedidos!$R$5:$R$204,P39),IF(INDEX(Pedidos!$X$5:$X$204,P39)=1,"Prazo vencido",IF(AND(ISNUMBER(INDEX(Pedidos!$N$5:$N$204,P39)),INDEX(Pedidos!$N$5:$N$204,P39)&lt;&gt;"",INDEX(Pedidos!$N$5:$N$204,P39)&lt;Configuracoes!$C$5),"Acompanhamento vencido","Defina agenda e ação")))&amp;IF(INDEX(Pedidos!$O$5:$O$204,P39)="","",": "&amp;INDEX(Pedidos!$O$5:$O$204,P39)))</x:f>
      </x:c>
      <x:c r="L39" s="28"/>
      <x:c r="M39" s="28"/>
      <x:c r="N39" s="2"/>
      <x:c r="O39" s="2"/>
      <x:c r="P39" s="2" t="str">
        <x:f>IF(7&gt;$P$11,"",MATCH(7,Pedidos!$AD$5:$AD$204,0))</x:f>
      </x:c>
      <x:c r="Q39" s="2"/>
      <x:c r="R39" s="2"/>
      <x:c r="S39" s="2"/>
      <x:c r="T39" s="2"/>
    </x:row>
    <x:row r="40" ht="48" customHeight="1">
      <x:c r="A40" s="15"/>
      <x:c r="B40" s="31" t="str">
        <x:f>IF(P40="","",IF(INDEX(Pedidos!$A$5:$A$204,P40)="","",INDEX(Pedidos!$A$5:$A$204,P40)))</x:f>
      </x:c>
      <x:c r="C40" s="31"/>
      <x:c r="D40" s="31" t="str">
        <x:f>IF(P40="","",IF(INDEX(Pedidos!$C$5:$C$204,P40)="","",INDEX(Pedidos!$C$5:$C$204,P40)))</x:f>
      </x:c>
      <x:c r="E40" s="31"/>
      <x:c r="F40" s="31"/>
      <x:c r="G40" s="31" t="str">
        <x:f>IF(P40="","",IF(INDEX(Pedidos!$F$5:$F$204,P40)="","",INDEX(Pedidos!$F$5:$F$204,P40)))</x:f>
      </x:c>
      <x:c r="H40" s="31"/>
      <x:c r="I40" s="32" t="str">
        <x:f>IF(P40="","",IF(INDEX(Pedidos!$H$5:$H$204,P40)="","",INDEX(Pedidos!$H$5:$H$204,P40)))</x:f>
      </x:c>
      <x:c r="J40" s="32"/>
      <x:c r="K40" s="31" t="str">
        <x:f>IF(P40="","",IF(INDEX(Pedidos!$R$5:$R$204,P40)&lt;&gt;"",INDEX(Pedidos!$R$5:$R$204,P40),IF(INDEX(Pedidos!$X$5:$X$204,P40)=1,"Prazo vencido",IF(AND(ISNUMBER(INDEX(Pedidos!$N$5:$N$204,P40)),INDEX(Pedidos!$N$5:$N$204,P40)&lt;&gt;"",INDEX(Pedidos!$N$5:$N$204,P40)&lt;Configuracoes!$C$5),"Acompanhamento vencido","Defina agenda e ação")))&amp;IF(INDEX(Pedidos!$O$5:$O$204,P40)="","",": "&amp;INDEX(Pedidos!$O$5:$O$204,P40)))</x:f>
      </x:c>
      <x:c r="L40" s="31"/>
      <x:c r="M40" s="31"/>
      <x:c r="N40" s="2"/>
      <x:c r="O40" s="2"/>
      <x:c r="P40" s="2" t="str">
        <x:f>IF(8&gt;$P$11,"",MATCH(8,Pedidos!$AD$5:$AD$204,0))</x:f>
      </x:c>
      <x:c r="Q40" s="2"/>
      <x:c r="R40" s="2"/>
      <x:c r="S40" s="2"/>
      <x:c r="T40" s="2"/>
    </x:row>
    <x:row r="41" ht="48" customHeight="1">
      <x:c r="A41" s="15"/>
      <x:c r="B41" s="28" t="str">
        <x:f>IF(P41="","",IF(INDEX(Pedidos!$A$5:$A$204,P41)="","",INDEX(Pedidos!$A$5:$A$204,P41)))</x:f>
      </x:c>
      <x:c r="C41" s="28"/>
      <x:c r="D41" s="28" t="str">
        <x:f>IF(P41="","",IF(INDEX(Pedidos!$C$5:$C$204,P41)="","",INDEX(Pedidos!$C$5:$C$204,P41)))</x:f>
      </x:c>
      <x:c r="E41" s="28"/>
      <x:c r="F41" s="28"/>
      <x:c r="G41" s="28" t="str">
        <x:f>IF(P41="","",IF(INDEX(Pedidos!$F$5:$F$204,P41)="","",INDEX(Pedidos!$F$5:$F$204,P41)))</x:f>
      </x:c>
      <x:c r="H41" s="28"/>
      <x:c r="I41" s="29" t="str">
        <x:f>IF(P41="","",IF(INDEX(Pedidos!$H$5:$H$204,P41)="","",INDEX(Pedidos!$H$5:$H$204,P41)))</x:f>
      </x:c>
      <x:c r="J41" s="29"/>
      <x:c r="K41" s="28" t="str">
        <x:f>IF(P41="","",IF(INDEX(Pedidos!$R$5:$R$204,P41)&lt;&gt;"",INDEX(Pedidos!$R$5:$R$204,P41),IF(INDEX(Pedidos!$X$5:$X$204,P41)=1,"Prazo vencido",IF(AND(ISNUMBER(INDEX(Pedidos!$N$5:$N$204,P41)),INDEX(Pedidos!$N$5:$N$204,P41)&lt;&gt;"",INDEX(Pedidos!$N$5:$N$204,P41)&lt;Configuracoes!$C$5),"Acompanhamento vencido","Defina agenda e ação")))&amp;IF(INDEX(Pedidos!$O$5:$O$204,P41)="","",": "&amp;INDEX(Pedidos!$O$5:$O$204,P41)))</x:f>
      </x:c>
      <x:c r="L41" s="28"/>
      <x:c r="M41" s="28"/>
      <x:c r="N41" s="2"/>
      <x:c r="O41" s="2"/>
      <x:c r="P41" s="2" t="str">
        <x:f>IF(9&gt;$P$11,"",MATCH(9,Pedidos!$AD$5:$AD$204,0))</x:f>
      </x:c>
      <x:c r="Q41" s="2"/>
      <x:c r="R41" s="2"/>
      <x:c r="S41" s="2"/>
      <x:c r="T41" s="2"/>
    </x:row>
    <x:row r="42" ht="48" customHeight="1">
      <x:c r="A42" s="15"/>
      <x:c r="B42" s="31" t="str">
        <x:f>IF(P42="","",IF(INDEX(Pedidos!$A$5:$A$204,P42)="","",INDEX(Pedidos!$A$5:$A$204,P42)))</x:f>
      </x:c>
      <x:c r="C42" s="31"/>
      <x:c r="D42" s="31" t="str">
        <x:f>IF(P42="","",IF(INDEX(Pedidos!$C$5:$C$204,P42)="","",INDEX(Pedidos!$C$5:$C$204,P42)))</x:f>
      </x:c>
      <x:c r="E42" s="31"/>
      <x:c r="F42" s="31"/>
      <x:c r="G42" s="31" t="str">
        <x:f>IF(P42="","",IF(INDEX(Pedidos!$F$5:$F$204,P42)="","",INDEX(Pedidos!$F$5:$F$204,P42)))</x:f>
      </x:c>
      <x:c r="H42" s="31"/>
      <x:c r="I42" s="32" t="str">
        <x:f>IF(P42="","",IF(INDEX(Pedidos!$H$5:$H$204,P42)="","",INDEX(Pedidos!$H$5:$H$204,P42)))</x:f>
      </x:c>
      <x:c r="J42" s="32"/>
      <x:c r="K42" s="31" t="str">
        <x:f>IF(P42="","",IF(INDEX(Pedidos!$R$5:$R$204,P42)&lt;&gt;"",INDEX(Pedidos!$R$5:$R$204,P42),IF(INDEX(Pedidos!$X$5:$X$204,P42)=1,"Prazo vencido",IF(AND(ISNUMBER(INDEX(Pedidos!$N$5:$N$204,P42)),INDEX(Pedidos!$N$5:$N$204,P42)&lt;&gt;"",INDEX(Pedidos!$N$5:$N$204,P42)&lt;Configuracoes!$C$5),"Acompanhamento vencido","Defina agenda e ação")))&amp;IF(INDEX(Pedidos!$O$5:$O$204,P42)="","",": "&amp;INDEX(Pedidos!$O$5:$O$204,P42)))</x:f>
      </x:c>
      <x:c r="L42" s="31"/>
      <x:c r="M42" s="31"/>
      <x:c r="N42" s="2"/>
      <x:c r="O42" s="2"/>
      <x:c r="P42" s="2" t="str">
        <x:f>IF(10&gt;$P$11,"",MATCH(10,Pedidos!$AD$5:$AD$204,0))</x:f>
      </x:c>
      <x:c r="Q42" s="2"/>
      <x:c r="R42" s="2"/>
      <x:c r="S42" s="2"/>
      <x:c r="T42" s="2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2"/>
      <x:c r="O43" s="2"/>
      <x:c r="P43" s="2"/>
      <x:c r="Q43" s="2"/>
      <x:c r="R43" s="2"/>
      <x:c r="S43" s="2"/>
      <x:c r="T43" s="2"/>
    </x:row>
    <x:row r="44" ht="24" customHeight="1">
      <x:c r="A44" s="15"/>
      <x:c r="B44" s="15" t="str">
        <x:f>"Pendências na base inteira: "&amp;P10&amp;". Corrija Pedidos R; dados inválidos não entram nos totais."</x:f>
        <x:v>Pendências na base inteira: 0. Corrija Pedidos R; dados inválidos não entram nos totais.</x:v>
      </x:c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2"/>
      <x:c r="O44" s="2"/>
      <x:c r="P44" s="2"/>
      <x:c r="Q44" s="2"/>
      <x:c r="R44" s="2"/>
      <x:c r="S44" s="2"/>
      <x:c r="T44" s="2"/>
    </x:row>
    <x:row r="45" ht="26" customHeight="1">
      <x:c r="A45" s="15"/>
      <x:c r="B45" s="33" t="str">
        <x:v>Hoje não é atraso. Cancelados excluídos. A taxa mede itens concluídos, não pedidos completos. Quantidades de unidades diferentes não são somadas.</x:v>
      </x:c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2"/>
      <x:c r="O45" s="2"/>
      <x:c r="P45" s="2"/>
      <x:c r="Q45" s="2"/>
      <x:c r="R45" s="2"/>
      <x:c r="S45" s="2"/>
      <x:c r="T45" s="2"/>
    </x:row>
    <x:row r="46" ht="26" customHeight="1">
      <x:c r="A46" s="15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2"/>
      <x:c r="O46" s="2"/>
      <x:c r="P46" s="2"/>
      <x:c r="Q46" s="2"/>
      <x:c r="R46" s="2"/>
      <x:c r="S46" s="2"/>
      <x:c r="T46" s="2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2"/>
      <x:c r="O47" s="2"/>
      <x:c r="P47" s="2"/>
      <x:c r="Q47" s="2"/>
      <x:c r="R47" s="2"/>
      <x:c r="S47" s="2"/>
      <x:c r="T47" s="2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2"/>
      <x:c r="O48" s="2"/>
      <x:c r="P48" s="2"/>
      <x:c r="Q48" s="2"/>
      <x:c r="R48" s="2"/>
      <x:c r="S48" s="2"/>
      <x:c r="T48" s="2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2"/>
      <x:c r="O49" s="2"/>
      <x:c r="P49" s="2"/>
      <x:c r="Q49" s="2"/>
      <x:c r="R49" s="2"/>
      <x:c r="S49" s="2"/>
      <x:c r="T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</x:sheetData>
  <x:mergeCells>
    <x:mergeCell ref="B2:M2"/>
    <x:mergeCell ref="B3:M3"/>
    <x:mergeCell ref="B4:D4"/>
    <x:mergeCell ref="H4:J4"/>
    <x:mergeCell ref="B5:D5"/>
    <x:mergeCell ref="H5:J5"/>
    <x:mergeCell ref="E4:G4"/>
    <x:mergeCell ref="K4:M4"/>
    <x:mergeCell ref="E5:G5"/>
    <x:mergeCell ref="K5:M5"/>
    <x:mergeCell ref="B6:M6"/>
    <x:mergeCell ref="B8:E8"/>
    <x:mergeCell ref="B9:E10"/>
    <x:mergeCell ref="F8:I8"/>
    <x:mergeCell ref="F9:I10"/>
    <x:mergeCell ref="J8:M8"/>
    <x:mergeCell ref="J9:M10"/>
    <x:mergeCell ref="B12:E12"/>
    <x:mergeCell ref="B13:E14"/>
    <x:mergeCell ref="F12:I12"/>
    <x:mergeCell ref="F13:I14"/>
    <x:mergeCell ref="J12:M12"/>
    <x:mergeCell ref="J13:M14"/>
    <x:mergeCell ref="B15:M15"/>
    <x:mergeCell ref="B31:M31"/>
    <x:mergeCell ref="B32:C32"/>
    <x:mergeCell ref="D32:F32"/>
    <x:mergeCell ref="G32:H32"/>
    <x:mergeCell ref="I32:J32"/>
    <x:mergeCell ref="K32:M32"/>
    <x:mergeCell ref="B33:C33"/>
    <x:mergeCell ref="D33:F33"/>
    <x:mergeCell ref="G33:H33"/>
    <x:mergeCell ref="I33:J33"/>
    <x:mergeCell ref="K33:M33"/>
    <x:mergeCell ref="B34:C34"/>
    <x:mergeCell ref="D34:F34"/>
    <x:mergeCell ref="G34:H34"/>
    <x:mergeCell ref="I34:J34"/>
    <x:mergeCell ref="K34:M34"/>
    <x:mergeCell ref="B35:C35"/>
    <x:mergeCell ref="D35:F35"/>
    <x:mergeCell ref="G35:H35"/>
    <x:mergeCell ref="I35:J35"/>
    <x:mergeCell ref="K35:M35"/>
    <x:mergeCell ref="B36:C36"/>
    <x:mergeCell ref="D36:F36"/>
    <x:mergeCell ref="G36:H36"/>
    <x:mergeCell ref="I36:J36"/>
    <x:mergeCell ref="K36:M36"/>
    <x:mergeCell ref="B37:C37"/>
    <x:mergeCell ref="D37:F37"/>
    <x:mergeCell ref="G37:H37"/>
    <x:mergeCell ref="I37:J37"/>
    <x:mergeCell ref="K37:M37"/>
    <x:mergeCell ref="B38:C38"/>
    <x:mergeCell ref="D38:F38"/>
    <x:mergeCell ref="G38:H38"/>
    <x:mergeCell ref="I38:J38"/>
    <x:mergeCell ref="K38:M38"/>
    <x:mergeCell ref="B39:C39"/>
    <x:mergeCell ref="D39:F39"/>
    <x:mergeCell ref="G39:H39"/>
    <x:mergeCell ref="I39:J39"/>
    <x:mergeCell ref="K39:M39"/>
    <x:mergeCell ref="B40:C40"/>
    <x:mergeCell ref="D40:F40"/>
    <x:mergeCell ref="G40:H40"/>
    <x:mergeCell ref="I40:J40"/>
    <x:mergeCell ref="K40:M40"/>
    <x:mergeCell ref="B41:C41"/>
    <x:mergeCell ref="D41:F41"/>
    <x:mergeCell ref="G41:H41"/>
    <x:mergeCell ref="I41:J41"/>
    <x:mergeCell ref="K41:M41"/>
    <x:mergeCell ref="B42:C42"/>
    <x:mergeCell ref="D42:F42"/>
    <x:mergeCell ref="G42:H42"/>
    <x:mergeCell ref="I42:J42"/>
    <x:mergeCell ref="K42:M42"/>
    <x:mergeCell ref="B44:M44"/>
    <x:mergeCell ref="B45:M46"/>
  </x:mergeCells>
  <x:pageMargins left="0.7" right="0.7" top="0.75" bottom="0.75" header="0.3" footer="0.3"/>
  <x:drawing xmlns:r="http://schemas.openxmlformats.org/officeDocument/2006/relationships" r:id="R657d5daf43d34051"/>
</x:worksheet>
</file>

<file path=xl/worksheets/sheet2.xml><?xml version="1.0" encoding="utf-8"?>
<x:worksheet xmlns:x="http://schemas.openxmlformats.org/spreadsheetml/2006/main">
  <x:sheetPr>
    <x:tabColor rgb="FF216C83"/>
  </x:sheetPr>
  <x:sheetViews>
    <x:sheetView showGridLines="0" workbookViewId="0"/>
  </x:sheetViews>
  <x:sheetFormatPr defaultRowHeight="15"/>
  <x:cols>
    <x:col min="2" max="2" width="25" hidden="0" customWidth="1"/>
    <x:col min="3" max="3" width="25" hidden="0" customWidth="1"/>
    <x:col min="5" max="5" width="23" hidden="0" customWidth="1"/>
    <x:col min="6" max="6" width="5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4" customHeight="1">
      <x:c r="A2" s="2"/>
      <x:c r="B2" s="3" t="str">
        <x:v>Contexto das entregas</x:v>
      </x:c>
      <x:c r="C2" s="3"/>
      <x:c r="D2" s="3"/>
      <x:c r="E2" s="3"/>
      <x:c r="F2" s="3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/>
      <x:c r="B4" s="2" t="str">
        <x:v>Parâmetro</x:v>
      </x:c>
      <x:c r="C4" s="2" t="str">
        <x:v>Valor</x:v>
      </x:c>
      <x:c r="D4" s="2"/>
      <x:c r="E4" s="2" t="str">
        <x:v>Situação do item</x:v>
      </x:c>
      <x:c r="F4" s="2" t="str">
        <x:v>Regra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/>
      <x:c r="B5" s="2" t="str">
        <x:v>Data da análise</x:v>
      </x:c>
      <x:c r="C5" s="5" t="n">
        <x:v>46304</x:v>
      </x:c>
      <x:c r="D5" s="2"/>
      <x:c r="E5" s="2" t="str">
        <x:v>Ativo</x:v>
      </x:c>
      <x:c r="F5" s="2" t="str">
        <x:v>Confirmado, ainda que entregue integralmente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 t="str">
        <x:v>Prazos desde</x:v>
      </x:c>
      <x:c r="C6" s="5" t="n">
        <x:v>46296</x:v>
      </x:c>
      <x:c r="D6" s="2"/>
      <x:c r="E6" s="2" t="str">
        <x:v>Cancelado</x:v>
      </x:c>
      <x:c r="F6" s="2" t="str">
        <x:v>Excluído dos indicadores operacionais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4" customHeight="1">
      <x:c r="A7" s="2"/>
      <x:c r="B7" s="2" t="str">
        <x:v>Prazos até</x:v>
      </x:c>
      <x:c r="C7" s="5" t="n">
        <x:v>46326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24" customHeight="1">
      <x:c r="A8" s="2"/>
      <x:c r="B8" s="2" t="str">
        <x:v>Responsável</x:v>
      </x:c>
      <x:c r="C8" s="6" t="str">
        <x:v>Todos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24" customHeight="1">
      <x:c r="A9" s="2"/>
      <x:c r="B9" s="2"/>
      <x:c r="C9" s="2"/>
      <x:c r="D9" s="2"/>
      <x:c r="E9" s="2" t="str">
        <x:v>Faixa de prazo</x:v>
      </x:c>
      <x:c r="F9" s="2" t="str">
        <x:v>Regra do valor ainda a entregar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24" customHeight="1">
      <x:c r="A10" s="2"/>
      <x:c r="B10" s="2"/>
      <x:c r="C10" s="2"/>
      <x:c r="D10" s="2"/>
      <x:c r="E10" s="2" t="str">
        <x:v>Vencido</x:v>
      </x:c>
      <x:c r="F10" s="2" t="str">
        <x:v>Prazo anterior à data de análise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 t="str">
        <x:v>Hoje</x:v>
      </x:c>
      <x:c r="F11" s="2" t="str">
        <x:v>Prazo igual à data de análise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 t="str">
        <x:v>Próximos 7 dias</x:v>
      </x:c>
      <x:c r="F12" s="2" t="str">
        <x:v>Prazo após análise e até análise + 7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/>
      <x:c r="B13" s="2"/>
      <x:c r="C13" s="2"/>
      <x:c r="D13" s="2"/>
      <x:c r="E13" s="2" t="str">
        <x:v>Mais de 7 dias</x:v>
      </x:c>
      <x:c r="F13" s="2" t="str">
        <x:v>Prazo acima de análise + 7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24" customHeight="1">
      <x:c r="A16" s="2"/>
      <x:c r="B16" s="2"/>
      <x:c r="C16" s="2"/>
      <x:c r="D16" s="2"/>
      <x:c r="E16" s="2" t="str">
        <x:v>Cor</x:v>
      </x:c>
      <x:c r="F16" s="2" t="str">
        <x:v>Uso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24" customHeight="1">
      <x:c r="A17" s="2"/>
      <x:c r="B17" s="2"/>
      <x:c r="C17" s="2"/>
      <x:c r="D17" s="2"/>
      <x:c r="E17" s="2" t="str">
        <x:v>Amarelo</x:v>
      </x:c>
      <x:c r="F17" s="2" t="str">
        <x:v>Entrada editável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24" customHeight="1">
      <x:c r="A18" s="2"/>
      <x:c r="B18" s="2"/>
      <x:c r="C18" s="2"/>
      <x:c r="D18" s="2"/>
      <x:c r="E18" s="2" t="str">
        <x:v>Verde claro</x:v>
      </x:c>
      <x:c r="F18" s="2" t="str">
        <x:v>Cálculo: preserve a fórmula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27" customHeight="1">
      <x:c r="A21" s="2"/>
      <x:c r="B21" s="7" t="str">
        <x:v>O período usa o prazo prometido do item. Aceite é quantidade acumulada aceita pelo cliente; o painel não reconstrói histórico de entregas.</x:v>
      </x:c>
      <x:c r="C21" s="7"/>
      <x:c r="D21" s="7"/>
      <x:c r="E21" s="7"/>
      <x:c r="F21" s="7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27" customHeight="1">
      <x:c r="A22" s="2"/>
      <x:c r="B22" s="7"/>
      <x:c r="C22" s="7"/>
      <x:c r="D22" s="7"/>
      <x:c r="E22" s="7"/>
      <x:c r="F22" s="7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27" customHeight="1">
      <x:c r="A23" s="2"/>
      <x:c r="B23" s="7"/>
      <x:c r="C23" s="7"/>
      <x:c r="D23" s="7"/>
      <x:c r="E23" s="7"/>
      <x:c r="F23" s="7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</x:sheetData>
  <x:mergeCells>
    <x:mergeCell ref="B2:F2"/>
    <x:mergeCell ref="B21:F23"/>
  </x:mergeCells>
  <x:dataValidations count="1">
    <x:dataValidation type="list" sqref="C8">
      <x:formula1>"Todos,Ana,Bruno,Carla"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3" hidden="0" customWidth="1"/>
    <x:col min="4" max="4" width="23" hidden="0" customWidth="1"/>
    <x:col min="5" max="5" width="13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30" hidden="0" customWidth="1"/>
    <x:col min="16" max="16" width="30" hidden="0" customWidth="1"/>
    <x:col min="17" max="17" width="30" hidden="0" customWidth="1"/>
    <x:col min="18" max="18" width="30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24" customHeight="1">
      <x:c r="A2" s="2" t="str">
        <x:v>Pedidos e entregas a clientes | exemplos fictícios | v1.0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</x:row>
    <x:row r="3" ht="24" customHeight="1">
      <x:c r="A3" s="2" t="str">
        <x:v>Uma linha por item do pedido. Entradas A:Q; cálculos R:AD. 200 itens nas linhas 5:204.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44" customHeight="1">
      <x:c r="A4" s="10" t="str">
        <x:v>ID do item</x:v>
      </x:c>
      <x:c r="B4" s="10" t="str">
        <x:v>Pedido</x:v>
      </x:c>
      <x:c r="C4" s="10" t="str">
        <x:v>Cliente</x:v>
      </x:c>
      <x:c r="D4" s="10" t="str">
        <x:v>Descrição do item</x:v>
      </x:c>
      <x:c r="E4" s="10" t="str">
        <x:v>Unidade</x:v>
      </x:c>
      <x:c r="F4" s="10" t="str">
        <x:v>Responsável</x:v>
      </x:c>
      <x:c r="G4" s="10" t="str">
        <x:v>Confirmado em</x:v>
      </x:c>
      <x:c r="H4" s="10" t="str">
        <x:v>Prazo prometido</x:v>
      </x:c>
      <x:c r="I4" s="10" t="str">
        <x:v>Qtde pedida</x:v>
      </x:c>
      <x:c r="J4" s="10" t="str">
        <x:v>Qtde aceita acumulada</x:v>
      </x:c>
      <x:c r="K4" s="10" t="str">
        <x:v>Preço unitário (R$)</x:v>
      </x:c>
      <x:c r="L4" s="10" t="str">
        <x:v>Situação</x:v>
      </x:c>
      <x:c r="M4" s="10" t="str">
        <x:v>Último aceite</x:v>
      </x:c>
      <x:c r="N4" s="10" t="str">
        <x:v>Próximo acompanhamento</x:v>
      </x:c>
      <x:c r="O4" s="10" t="str">
        <x:v>Próxima ação</x:v>
      </x:c>
      <x:c r="P4" s="10" t="str">
        <x:v>Evidência do aceite</x:v>
      </x:c>
      <x:c r="Q4" s="10" t="str">
        <x:v>Observações</x:v>
      </x:c>
      <x:c r="R4" s="10" t="str">
        <x:v>Pendência</x:v>
      </x:c>
      <x:c r="S4" s="10" t="str">
        <x:v>Válido</x:v>
      </x:c>
      <x:c r="T4" s="10" t="str">
        <x:v>Contexto</x:v>
      </x:c>
      <x:c r="U4" s="10" t="str">
        <x:v>Qtde pendente</x:v>
      </x:c>
      <x:c r="V4" s="10" t="str">
        <x:v>Saldo comercial (R$)</x:v>
      </x:c>
      <x:c r="W4" s="10" t="str">
        <x:v>Aberto</x:v>
      </x:c>
      <x:c r="X4" s="10" t="str">
        <x:v>Atrasado</x:v>
      </x:c>
      <x:c r="Y4" s="10" t="str">
        <x:v>Parcial</x:v>
      </x:c>
      <x:c r="Z4" s="10" t="str">
        <x:v>Sem agenda / ação</x:v>
      </x:c>
      <x:c r="AA4" s="10" t="str">
        <x:v>Concluído</x:v>
      </x:c>
      <x:c r="AB4" s="10" t="str">
        <x:v>No prazo</x:v>
      </x:c>
      <x:c r="AC4" s="10" t="str">
        <x:v>Exceção</x:v>
      </x:c>
      <x:c r="AD4" s="10" t="str">
        <x:v>Ordem</x:v>
      </x:c>
    </x:row>
    <x:row r="5" ht="24" customHeight="1">
      <x:c r="A5" s="6" t="str">
        <x:v>IT-001</x:v>
      </x:c>
      <x:c r="B5" s="6" t="str">
        <x:v>PED-101</x:v>
      </x:c>
      <x:c r="C5" s="6" t="str">
        <x:v>Alfa Comércio</x:v>
      </x:c>
      <x:c r="D5" s="6" t="str">
        <x:v>Cadeiras</x:v>
      </x:c>
      <x:c r="E5" s="6" t="str">
        <x:v>un</x:v>
      </x:c>
      <x:c r="F5" s="6" t="str">
        <x:v>Ana</x:v>
      </x:c>
      <x:c r="G5" s="5" t="n">
        <x:v>46296</x:v>
      </x:c>
      <x:c r="H5" s="5" t="n">
        <x:v>46302</x:v>
      </x:c>
      <x:c r="I5" s="12" t="n">
        <x:v>100</x:v>
      </x:c>
      <x:c r="J5" s="12" t="n">
        <x:v>40</x:v>
      </x:c>
      <x:c r="K5" s="13" t="n">
        <x:v>50</x:v>
      </x:c>
      <x:c r="L5" s="6" t="str">
        <x:v>Ativo</x:v>
      </x:c>
      <x:c r="M5" s="5" t="n">
        <x:v>46303</x:v>
      </x:c>
      <x:c r="N5" s="5" t="n">
        <x:v>46304</x:v>
      </x:c>
      <x:c r="O5" s="6" t="str">
        <x:v>Pactuar entrega das 60 restantes</x:v>
      </x:c>
      <x:c r="P5" s="6" t="str">
        <x:v>Aceite parcial fictício</x:v>
      </x:c>
      <x:c r="Q5" s="6" t="str">
        <x:v>Prazo vencido</x:v>
      </x:c>
      <x:c r="R5" s="11" t="str">
        <x:f>IF(COUNTA(A5:Q5)=0,"",IF(A5="","ID do item ausente",IF(COUNTIFS($A$5:$A$204,A5)&lt;&gt;1,"ID do item duplicado",IF(OR(B5="",C5="",D5="",E5="",F5=""),"Pedido, cliente, item, unidade ou responsável ausentes",IF(OR(NOT(ISNUMBER(G5)),G5&lt;=0,IF(ISNUMBER(G5),G5&lt;&gt;INT(G5),FALSE)),"Confirmação inválida",IF(OR(NOT(ISNUMBER(H5)),H5&lt;=0,IF(ISNUMBER(H5),H5&lt;&gt;INT(H5),FALSE)),"Prazo inválido",IF(H5&lt;G5,"Prazo anterior à confirmação",IF(OR(NOT(ISNUMBER(I5)),I5&lt;=0),"Quantidade pedida inválida",IF(OR(NOT(ISNUMBER(J5)),J5&lt;0),"Quantidade aceita inválida",IF(J5&gt;I5,"Aceite acima da quantidade pedida",IF(OR(NOT(ISNUMBER(K5)),K5&lt;0),"Preço inválido",IF(AND(L5&lt;&gt;"Ativo",L5&lt;&gt;"Cancelado"),"Situação inválida",IF(AND(J5&gt;0,OR(OR(NOT(ISNUMBER(M5)),M5&lt;=0,IF(ISNUMBER(M5),M5&lt;&gt;INT(M5),FALSE)),M5&lt;G5,P5="")),"Último aceite ou evidência inválidos",IF(AND(J5=0,M5&lt;&gt;""),"Data de aceite sem quantidade",IF(AND(N5&lt;&gt;"",OR(OR(NOT(ISNUMBER(N5)),N5&lt;=0,IF(ISNUMBER(N5),N5&lt;&gt;INT(N5),FALSE)),N5&lt;G5)),"Acompanhamento inválido","")))))))))))))))</x:f>
      </x:c>
      <x:c r="S5" s="11" t="n">
        <x:f>IF(AND(A5&lt;&gt;"",R5="",L5="Ativo"),1,0)</x:f>
        <x:v>1</x:v>
      </x:c>
      <x:c r="T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&lt;&gt;"",ISNUMBER(G5),G5&lt;=Configuracoes!$C$5,ISNUMBER(H5),H5&gt;=Configuracoes!$C$6,H5&lt;=Configuracoes!$C$7,OR(Configuracoes!$C$8="Todos",F5=Configuracoes!$C$8),L5&lt;&gt;"Cancelado",OR(J5=0,NOT(ISNUMBER(M5)),M5&lt;=Configuracoes!$C$5)),1,0))</x:f>
        <x:v>1</x:v>
      </x:c>
      <x:c r="U5" s="11" t="n">
        <x:f>IF(S5=1,I5-J5,"")</x:f>
        <x:v>60</x:v>
      </x:c>
      <x:c r="V5" s="14" t="n">
        <x:f>IF(S5=1,U5*K5,"")</x:f>
        <x:v>3000</x:v>
      </x:c>
      <x:c r="W5" s="11" t="n">
        <x:f>IF(AND(S5=1,T5=1,U5&gt;0),1,0)</x:f>
        <x:v>1</x:v>
      </x:c>
      <x:c r="X5" s="11" t="n">
        <x:f>IF(AND(W5=1,H5&lt;Configuracoes!$C$5),1,0)</x:f>
        <x:v>1</x:v>
      </x:c>
      <x:c r="Y5" s="11" t="n">
        <x:f>IF(AND(W5=1,J5&gt;0),1,0)</x:f>
        <x:v>1</x:v>
      </x:c>
      <x:c r="Z5" s="11" t="n">
        <x:f>IF(AND(W5=1,OR(N5="",O5="",AND(ISNUMBER(N5),N5&lt;Configuracoes!$C$5))),1,0)</x:f>
        <x:v>0</x:v>
      </x:c>
      <x:c r="AA5" s="11" t="n">
        <x:f>IF(AND(S5=1,T5=1,U5=0),1,0)</x:f>
        <x:v>0</x:v>
      </x:c>
      <x:c r="AB5" s="11" t="n">
        <x:f>IF(AND(AA5=1,M5&lt;=H5),1,0)</x:f>
        <x:v>0</x:v>
      </x:c>
      <x:c r="AC5" s="11" t="n">
        <x:f>IF(AND(T5=1,OR(R5&lt;&gt;"",X5=1,Z5=1)),1,0)</x:f>
        <x:v>1</x:v>
      </x:c>
      <x:c r="AD5" s="11" t="n">
        <x:f>IF(AC5=1,SUM($AC$5:AC5),"")</x:f>
        <x:v>1</x:v>
      </x:c>
    </x:row>
    <x:row r="6" ht="24" customHeight="1">
      <x:c r="A6" s="6" t="str">
        <x:v>IT-002</x:v>
      </x:c>
      <x:c r="B6" s="6" t="str">
        <x:v>PED-101</x:v>
      </x:c>
      <x:c r="C6" s="6" t="str">
        <x:v>Alfa Comércio</x:v>
      </x:c>
      <x:c r="D6" s="6" t="str">
        <x:v>Mesas</x:v>
      </x:c>
      <x:c r="E6" s="6" t="str">
        <x:v>un</x:v>
      </x:c>
      <x:c r="F6" s="6" t="str">
        <x:v>Ana</x:v>
      </x:c>
      <x:c r="G6" s="5" t="n">
        <x:v>46296</x:v>
      </x:c>
      <x:c r="H6" s="5" t="n">
        <x:v>46301</x:v>
      </x:c>
      <x:c r="I6" s="12" t="n">
        <x:v>120</x:v>
      </x:c>
      <x:c r="J6" s="12" t="n">
        <x:v>120</x:v>
      </x:c>
      <x:c r="K6" s="13" t="n">
        <x:v>25</x:v>
      </x:c>
      <x:c r="L6" s="6" t="str">
        <x:v>Ativo</x:v>
      </x:c>
      <x:c r="M6" s="5" t="n">
        <x:v>46300</x:v>
      </x:c>
      <x:c r="N6" s="5"/>
      <x:c r="O6" s="6"/>
      <x:c r="P6" s="6" t="str">
        <x:v>Aceite integral fictício</x:v>
      </x:c>
      <x:c r="Q6" s="6" t="str">
        <x:v>Outro item do mesmo pedido</x:v>
      </x:c>
      <x:c r="R6" s="11" t="str">
        <x:f>IF(COUNTA(A6:Q6)=0,"",IF(A6="","ID do item ausente",IF(COUNTIFS($A$5:$A$204,A6)&lt;&gt;1,"ID do item duplicado",IF(OR(B6="",C6="",D6="",E6="",F6=""),"Pedido, cliente, item, unidade ou responsável ausentes",IF(OR(NOT(ISNUMBER(G6)),G6&lt;=0,IF(ISNUMBER(G6),G6&lt;&gt;INT(G6),FALSE)),"Confirmação inválida",IF(OR(NOT(ISNUMBER(H6)),H6&lt;=0,IF(ISNUMBER(H6),H6&lt;&gt;INT(H6),FALSE)),"Prazo inválido",IF(H6&lt;G6,"Prazo anterior à confirmação",IF(OR(NOT(ISNUMBER(I6)),I6&lt;=0),"Quantidade pedida inválida",IF(OR(NOT(ISNUMBER(J6)),J6&lt;0),"Quantidade aceita inválida",IF(J6&gt;I6,"Aceite acima da quantidade pedida",IF(OR(NOT(ISNUMBER(K6)),K6&lt;0),"Preço inválido",IF(AND(L6&lt;&gt;"Ativo",L6&lt;&gt;"Cancelado"),"Situação inválida",IF(AND(J6&gt;0,OR(OR(NOT(ISNUMBER(M6)),M6&lt;=0,IF(ISNUMBER(M6),M6&lt;&gt;INT(M6),FALSE)),M6&lt;G6,P6="")),"Último aceite ou evidência inválidos",IF(AND(J6=0,M6&lt;&gt;""),"Data de aceite sem quantidade",IF(AND(N6&lt;&gt;"",OR(OR(NOT(ISNUMBER(N6)),N6&lt;=0,IF(ISNUMBER(N6),N6&lt;&gt;INT(N6),FALSE)),N6&lt;G6)),"Acompanhamento inválido","")))))))))))))))</x:f>
      </x:c>
      <x:c r="S6" s="11" t="n">
        <x:f>IF(AND(A6&lt;&gt;"",R6="",L6="Ativo"),1,0)</x:f>
        <x:v>1</x:v>
      </x:c>
      <x:c r="T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&lt;&gt;"",ISNUMBER(G6),G6&lt;=Configuracoes!$C$5,ISNUMBER(H6),H6&gt;=Configuracoes!$C$6,H6&lt;=Configuracoes!$C$7,OR(Configuracoes!$C$8="Todos",F6=Configuracoes!$C$8),L6&lt;&gt;"Cancelado",OR(J6=0,NOT(ISNUMBER(M6)),M6&lt;=Configuracoes!$C$5)),1,0))</x:f>
        <x:v>1</x:v>
      </x:c>
      <x:c r="U6" s="11" t="n">
        <x:f>IF(S6=1,I6-J6,"")</x:f>
        <x:v>0</x:v>
      </x:c>
      <x:c r="V6" s="14" t="n">
        <x:f>IF(S6=1,U6*K6,"")</x:f>
        <x:v>0</x:v>
      </x:c>
      <x:c r="W6" s="11" t="n">
        <x:f>IF(AND(S6=1,T6=1,U6&gt;0),1,0)</x:f>
        <x:v>0</x:v>
      </x:c>
      <x:c r="X6" s="11" t="n">
        <x:f>IF(AND(W6=1,H6&lt;Configuracoes!$C$5),1,0)</x:f>
        <x:v>0</x:v>
      </x:c>
      <x:c r="Y6" s="11" t="n">
        <x:f>IF(AND(W6=1,J6&gt;0),1,0)</x:f>
        <x:v>0</x:v>
      </x:c>
      <x:c r="Z6" s="11" t="n">
        <x:f>IF(AND(W6=1,OR(N6="",O6="",AND(ISNUMBER(N6),N6&lt;Configuracoes!$C$5))),1,0)</x:f>
        <x:v>0</x:v>
      </x:c>
      <x:c r="AA6" s="11" t="n">
        <x:f>IF(AND(S6=1,T6=1,U6=0),1,0)</x:f>
        <x:v>1</x:v>
      </x:c>
      <x:c r="AB6" s="11" t="n">
        <x:f>IF(AND(AA6=1,M6&lt;=H6),1,0)</x:f>
        <x:v>1</x:v>
      </x:c>
      <x:c r="AC6" s="11" t="n">
        <x:f>IF(AND(T6=1,OR(R6&lt;&gt;"",X6=1,Z6=1)),1,0)</x:f>
        <x:v>0</x:v>
      </x:c>
      <x:c r="AD6" s="11" t="str">
        <x:f>IF(AC6=1,SUM($AC$5:AC6),"")</x:f>
      </x:c>
    </x:row>
    <x:row r="7" ht="24" customHeight="1">
      <x:c r="A7" s="6" t="str">
        <x:v>IT-003</x:v>
      </x:c>
      <x:c r="B7" s="6" t="str">
        <x:v>PED-102</x:v>
      </x:c>
      <x:c r="C7" s="6" t="str">
        <x:v>Beta Escola</x:v>
      </x:c>
      <x:c r="D7" s="6" t="str">
        <x:v>Kits</x:v>
      </x:c>
      <x:c r="E7" s="6" t="str">
        <x:v>kit</x:v>
      </x:c>
      <x:c r="F7" s="6" t="str">
        <x:v>Bruno</x:v>
      </x:c>
      <x:c r="G7" s="5" t="n">
        <x:v>46297</x:v>
      </x:c>
      <x:c r="H7" s="5" t="n">
        <x:v>46304</x:v>
      </x:c>
      <x:c r="I7" s="12" t="n">
        <x:v>50</x:v>
      </x:c>
      <x:c r="J7" s="12" t="n">
        <x:v>0</x:v>
      </x:c>
      <x:c r="K7" s="13" t="n">
        <x:v>80</x:v>
      </x:c>
      <x:c r="L7" s="6" t="str">
        <x:v>Ativo</x:v>
      </x:c>
      <x:c r="M7" s="5"/>
      <x:c r="N7" s="5" t="n">
        <x:v>46304</x:v>
      </x:c>
      <x:c r="O7" s="6" t="str">
        <x:v>Confirmar entrega de hoje</x:v>
      </x:c>
      <x:c r="P7" s="6"/>
      <x:c r="Q7" s="6" t="str">
        <x:v>Hoje não é vencido</x:v>
      </x:c>
      <x:c r="R7" s="11" t="str">
        <x:f>IF(COUNTA(A7:Q7)=0,"",IF(A7="","ID do item ausente",IF(COUNTIFS($A$5:$A$204,A7)&lt;&gt;1,"ID do item duplicado",IF(OR(B7="",C7="",D7="",E7="",F7=""),"Pedido, cliente, item, unidade ou responsável ausentes",IF(OR(NOT(ISNUMBER(G7)),G7&lt;=0,IF(ISNUMBER(G7),G7&lt;&gt;INT(G7),FALSE)),"Confirmação inválida",IF(OR(NOT(ISNUMBER(H7)),H7&lt;=0,IF(ISNUMBER(H7),H7&lt;&gt;INT(H7),FALSE)),"Prazo inválido",IF(H7&lt;G7,"Prazo anterior à confirmação",IF(OR(NOT(ISNUMBER(I7)),I7&lt;=0),"Quantidade pedida inválida",IF(OR(NOT(ISNUMBER(J7)),J7&lt;0),"Quantidade aceita inválida",IF(J7&gt;I7,"Aceite acima da quantidade pedida",IF(OR(NOT(ISNUMBER(K7)),K7&lt;0),"Preço inválido",IF(AND(L7&lt;&gt;"Ativo",L7&lt;&gt;"Cancelado"),"Situação inválida",IF(AND(J7&gt;0,OR(OR(NOT(ISNUMBER(M7)),M7&lt;=0,IF(ISNUMBER(M7),M7&lt;&gt;INT(M7),FALSE)),M7&lt;G7,P7="")),"Último aceite ou evidência inválidos",IF(AND(J7=0,M7&lt;&gt;""),"Data de aceite sem quantidade",IF(AND(N7&lt;&gt;"",OR(OR(NOT(ISNUMBER(N7)),N7&lt;=0,IF(ISNUMBER(N7),N7&lt;&gt;INT(N7),FALSE)),N7&lt;G7)),"Acompanhamento inválido","")))))))))))))))</x:f>
      </x:c>
      <x:c r="S7" s="11" t="n">
        <x:f>IF(AND(A7&lt;&gt;"",R7="",L7="Ativo"),1,0)</x:f>
        <x:v>1</x:v>
      </x:c>
      <x:c r="T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&lt;&gt;"",ISNUMBER(G7),G7&lt;=Configuracoes!$C$5,ISNUMBER(H7),H7&gt;=Configuracoes!$C$6,H7&lt;=Configuracoes!$C$7,OR(Configuracoes!$C$8="Todos",F7=Configuracoes!$C$8),L7&lt;&gt;"Cancelado",OR(J7=0,NOT(ISNUMBER(M7)),M7&lt;=Configuracoes!$C$5)),1,0))</x:f>
        <x:v>1</x:v>
      </x:c>
      <x:c r="U7" s="11" t="n">
        <x:f>IF(S7=1,I7-J7,"")</x:f>
        <x:v>50</x:v>
      </x:c>
      <x:c r="V7" s="14" t="n">
        <x:f>IF(S7=1,U7*K7,"")</x:f>
        <x:v>4000</x:v>
      </x:c>
      <x:c r="W7" s="11" t="n">
        <x:f>IF(AND(S7=1,T7=1,U7&gt;0),1,0)</x:f>
        <x:v>1</x:v>
      </x:c>
      <x:c r="X7" s="11" t="n">
        <x:f>IF(AND(W7=1,H7&lt;Configuracoes!$C$5),1,0)</x:f>
        <x:v>0</x:v>
      </x:c>
      <x:c r="Y7" s="11" t="n">
        <x:f>IF(AND(W7=1,J7&gt;0),1,0)</x:f>
        <x:v>0</x:v>
      </x:c>
      <x:c r="Z7" s="11" t="n">
        <x:f>IF(AND(W7=1,OR(N7="",O7="",AND(ISNUMBER(N7),N7&lt;Configuracoes!$C$5))),1,0)</x:f>
        <x:v>0</x:v>
      </x:c>
      <x:c r="AA7" s="11" t="n">
        <x:f>IF(AND(S7=1,T7=1,U7=0),1,0)</x:f>
        <x:v>0</x:v>
      </x:c>
      <x:c r="AB7" s="11" t="n">
        <x:f>IF(AND(AA7=1,M7&lt;=H7),1,0)</x:f>
        <x:v>0</x:v>
      </x:c>
      <x:c r="AC7" s="11" t="n">
        <x:f>IF(AND(T7=1,OR(R7&lt;&gt;"",X7=1,Z7=1)),1,0)</x:f>
        <x:v>0</x:v>
      </x:c>
      <x:c r="AD7" s="11" t="str">
        <x:f>IF(AC7=1,SUM($AC$5:AC7),"")</x:f>
      </x:c>
    </x:row>
    <x:row r="8" ht="24" customHeight="1">
      <x:c r="A8" s="6" t="str">
        <x:v>IT-004</x:v>
      </x:c>
      <x:c r="B8" s="6" t="str">
        <x:v>PED-103</x:v>
      </x:c>
      <x:c r="C8" s="6" t="str">
        <x:v>Gama Loja</x:v>
      </x:c>
      <x:c r="D8" s="6" t="str">
        <x:v>Painéis</x:v>
      </x:c>
      <x:c r="E8" s="6" t="str">
        <x:v>un</x:v>
      </x:c>
      <x:c r="F8" s="6" t="str">
        <x:v>Carla</x:v>
      </x:c>
      <x:c r="G8" s="5" t="n">
        <x:v>46298</x:v>
      </x:c>
      <x:c r="H8" s="5" t="n">
        <x:v>46310</x:v>
      </x:c>
      <x:c r="I8" s="12" t="n">
        <x:v>80</x:v>
      </x:c>
      <x:c r="J8" s="12" t="n">
        <x:v>20</x:v>
      </x:c>
      <x:c r="K8" s="13" t="n">
        <x:v>30</x:v>
      </x:c>
      <x:c r="L8" s="6" t="str">
        <x:v>Ativo</x:v>
      </x:c>
      <x:c r="M8" s="5" t="n">
        <x:v>46303</x:v>
      </x:c>
      <x:c r="N8" s="5" t="n">
        <x:v>46308</x:v>
      </x:c>
      <x:c r="O8" s="6" t="str">
        <x:v>Confirmar saldo de 60 painéis</x:v>
      </x:c>
      <x:c r="P8" s="6" t="str">
        <x:v>Aceite parcial fictício</x:v>
      </x:c>
      <x:c r="Q8" s="6" t="str">
        <x:v>Parcial dentro do prazo</x:v>
      </x:c>
      <x:c r="R8" s="11" t="str">
        <x:f>IF(COUNTA(A8:Q8)=0,"",IF(A8="","ID do item ausente",IF(COUNTIFS($A$5:$A$204,A8)&lt;&gt;1,"ID do item duplicado",IF(OR(B8="",C8="",D8="",E8="",F8=""),"Pedido, cliente, item, unidade ou responsável ausentes",IF(OR(NOT(ISNUMBER(G8)),G8&lt;=0,IF(ISNUMBER(G8),G8&lt;&gt;INT(G8),FALSE)),"Confirmação inválida",IF(OR(NOT(ISNUMBER(H8)),H8&lt;=0,IF(ISNUMBER(H8),H8&lt;&gt;INT(H8),FALSE)),"Prazo inválido",IF(H8&lt;G8,"Prazo anterior à confirmação",IF(OR(NOT(ISNUMBER(I8)),I8&lt;=0),"Quantidade pedida inválida",IF(OR(NOT(ISNUMBER(J8)),J8&lt;0),"Quantidade aceita inválida",IF(J8&gt;I8,"Aceite acima da quantidade pedida",IF(OR(NOT(ISNUMBER(K8)),K8&lt;0),"Preço inválido",IF(AND(L8&lt;&gt;"Ativo",L8&lt;&gt;"Cancelado"),"Situação inválida",IF(AND(J8&gt;0,OR(OR(NOT(ISNUMBER(M8)),M8&lt;=0,IF(ISNUMBER(M8),M8&lt;&gt;INT(M8),FALSE)),M8&lt;G8,P8="")),"Último aceite ou evidência inválidos",IF(AND(J8=0,M8&lt;&gt;""),"Data de aceite sem quantidade",IF(AND(N8&lt;&gt;"",OR(OR(NOT(ISNUMBER(N8)),N8&lt;=0,IF(ISNUMBER(N8),N8&lt;&gt;INT(N8),FALSE)),N8&lt;G8)),"Acompanhamento inválido","")))))))))))))))</x:f>
      </x:c>
      <x:c r="S8" s="11" t="n">
        <x:f>IF(AND(A8&lt;&gt;"",R8="",L8="Ativo"),1,0)</x:f>
        <x:v>1</x:v>
      </x:c>
      <x:c r="T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&lt;&gt;"",ISNUMBER(G8),G8&lt;=Configuracoes!$C$5,ISNUMBER(H8),H8&gt;=Configuracoes!$C$6,H8&lt;=Configuracoes!$C$7,OR(Configuracoes!$C$8="Todos",F8=Configuracoes!$C$8),L8&lt;&gt;"Cancelado",OR(J8=0,NOT(ISNUMBER(M8)),M8&lt;=Configuracoes!$C$5)),1,0))</x:f>
        <x:v>1</x:v>
      </x:c>
      <x:c r="U8" s="11" t="n">
        <x:f>IF(S8=1,I8-J8,"")</x:f>
        <x:v>60</x:v>
      </x:c>
      <x:c r="V8" s="14" t="n">
        <x:f>IF(S8=1,U8*K8,"")</x:f>
        <x:v>1800</x:v>
      </x:c>
      <x:c r="W8" s="11" t="n">
        <x:f>IF(AND(S8=1,T8=1,U8&gt;0),1,0)</x:f>
        <x:v>1</x:v>
      </x:c>
      <x:c r="X8" s="11" t="n">
        <x:f>IF(AND(W8=1,H8&lt;Configuracoes!$C$5),1,0)</x:f>
        <x:v>0</x:v>
      </x:c>
      <x:c r="Y8" s="11" t="n">
        <x:f>IF(AND(W8=1,J8&gt;0),1,0)</x:f>
        <x:v>1</x:v>
      </x:c>
      <x:c r="Z8" s="11" t="n">
        <x:f>IF(AND(W8=1,OR(N8="",O8="",AND(ISNUMBER(N8),N8&lt;Configuracoes!$C$5))),1,0)</x:f>
        <x:v>0</x:v>
      </x:c>
      <x:c r="AA8" s="11" t="n">
        <x:f>IF(AND(S8=1,T8=1,U8=0),1,0)</x:f>
        <x:v>0</x:v>
      </x:c>
      <x:c r="AB8" s="11" t="n">
        <x:f>IF(AND(AA8=1,M8&lt;=H8),1,0)</x:f>
        <x:v>0</x:v>
      </x:c>
      <x:c r="AC8" s="11" t="n">
        <x:f>IF(AND(T8=1,OR(R8&lt;&gt;"",X8=1,Z8=1)),1,0)</x:f>
        <x:v>0</x:v>
      </x:c>
      <x:c r="AD8" s="11" t="str">
        <x:f>IF(AC8=1,SUM($AC$5:AC8),"")</x:f>
      </x:c>
    </x:row>
    <x:row r="9" ht="24" customHeight="1">
      <x:c r="A9" s="6" t="str">
        <x:v>IT-005</x:v>
      </x:c>
      <x:c r="B9" s="6" t="str">
        <x:v>PED-104</x:v>
      </x:c>
      <x:c r="C9" s="6" t="str">
        <x:v>Delta Oficina</x:v>
      </x:c>
      <x:c r="D9" s="6" t="str">
        <x:v>Pacotes</x:v>
      </x:c>
      <x:c r="E9" s="6" t="str">
        <x:v>pacote</x:v>
      </x:c>
      <x:c r="F9" s="6" t="str">
        <x:v>Ana</x:v>
      </x:c>
      <x:c r="G9" s="5" t="n">
        <x:v>46299</x:v>
      </x:c>
      <x:c r="H9" s="5" t="n">
        <x:v>46315</x:v>
      </x:c>
      <x:c r="I9" s="12" t="n">
        <x:v>10</x:v>
      </x:c>
      <x:c r="J9" s="12" t="n">
        <x:v>0</x:v>
      </x:c>
      <x:c r="K9" s="13" t="n">
        <x:v>150</x:v>
      </x:c>
      <x:c r="L9" s="6" t="str">
        <x:v>Ativo</x:v>
      </x:c>
      <x:c r="M9" s="5"/>
      <x:c r="N9" s="5"/>
      <x:c r="O9" s="6" t="str">
        <x:v>Definir acompanhamento</x:v>
      </x:c>
      <x:c r="P9" s="6"/>
      <x:c r="Q9" s="6" t="str">
        <x:v>Sem agenda</x:v>
      </x:c>
      <x:c r="R9" s="11" t="str">
        <x:f>IF(COUNTA(A9:Q9)=0,"",IF(A9="","ID do item ausente",IF(COUNTIFS($A$5:$A$204,A9)&lt;&gt;1,"ID do item duplicado",IF(OR(B9="",C9="",D9="",E9="",F9=""),"Pedido, cliente, item, unidade ou responsável ausentes",IF(OR(NOT(ISNUMBER(G9)),G9&lt;=0,IF(ISNUMBER(G9),G9&lt;&gt;INT(G9),FALSE)),"Confirmação inválida",IF(OR(NOT(ISNUMBER(H9)),H9&lt;=0,IF(ISNUMBER(H9),H9&lt;&gt;INT(H9),FALSE)),"Prazo inválido",IF(H9&lt;G9,"Prazo anterior à confirmação",IF(OR(NOT(ISNUMBER(I9)),I9&lt;=0),"Quantidade pedida inválida",IF(OR(NOT(ISNUMBER(J9)),J9&lt;0),"Quantidade aceita inválida",IF(J9&gt;I9,"Aceite acima da quantidade pedida",IF(OR(NOT(ISNUMBER(K9)),K9&lt;0),"Preço inválido",IF(AND(L9&lt;&gt;"Ativo",L9&lt;&gt;"Cancelado"),"Situação inválida",IF(AND(J9&gt;0,OR(OR(NOT(ISNUMBER(M9)),M9&lt;=0,IF(ISNUMBER(M9),M9&lt;&gt;INT(M9),FALSE)),M9&lt;G9,P9="")),"Último aceite ou evidência inválidos",IF(AND(J9=0,M9&lt;&gt;""),"Data de aceite sem quantidade",IF(AND(N9&lt;&gt;"",OR(OR(NOT(ISNUMBER(N9)),N9&lt;=0,IF(ISNUMBER(N9),N9&lt;&gt;INT(N9),FALSE)),N9&lt;G9)),"Acompanhamento inválido","")))))))))))))))</x:f>
      </x:c>
      <x:c r="S9" s="11" t="n">
        <x:f>IF(AND(A9&lt;&gt;"",R9="",L9="Ativo"),1,0)</x:f>
        <x:v>1</x:v>
      </x:c>
      <x:c r="T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&lt;&gt;"",ISNUMBER(G9),G9&lt;=Configuracoes!$C$5,ISNUMBER(H9),H9&gt;=Configuracoes!$C$6,H9&lt;=Configuracoes!$C$7,OR(Configuracoes!$C$8="Todos",F9=Configuracoes!$C$8),L9&lt;&gt;"Cancelado",OR(J9=0,NOT(ISNUMBER(M9)),M9&lt;=Configuracoes!$C$5)),1,0))</x:f>
        <x:v>1</x:v>
      </x:c>
      <x:c r="U9" s="11" t="n">
        <x:f>IF(S9=1,I9-J9,"")</x:f>
        <x:v>10</x:v>
      </x:c>
      <x:c r="V9" s="14" t="n">
        <x:f>IF(S9=1,U9*K9,"")</x:f>
        <x:v>1500</x:v>
      </x:c>
      <x:c r="W9" s="11" t="n">
        <x:f>IF(AND(S9=1,T9=1,U9&gt;0),1,0)</x:f>
        <x:v>1</x:v>
      </x:c>
      <x:c r="X9" s="11" t="n">
        <x:f>IF(AND(W9=1,H9&lt;Configuracoes!$C$5),1,0)</x:f>
        <x:v>0</x:v>
      </x:c>
      <x:c r="Y9" s="11" t="n">
        <x:f>IF(AND(W9=1,J9&gt;0),1,0)</x:f>
        <x:v>0</x:v>
      </x:c>
      <x:c r="Z9" s="11" t="n">
        <x:f>IF(AND(W9=1,OR(N9="",O9="",AND(ISNUMBER(N9),N9&lt;Configuracoes!$C$5))),1,0)</x:f>
        <x:v>1</x:v>
      </x:c>
      <x:c r="AA9" s="11" t="n">
        <x:f>IF(AND(S9=1,T9=1,U9=0),1,0)</x:f>
        <x:v>0</x:v>
      </x:c>
      <x:c r="AB9" s="11" t="n">
        <x:f>IF(AND(AA9=1,M9&lt;=H9),1,0)</x:f>
        <x:v>0</x:v>
      </x:c>
      <x:c r="AC9" s="11" t="n">
        <x:f>IF(AND(T9=1,OR(R9&lt;&gt;"",X9=1,Z9=1)),1,0)</x:f>
        <x:v>1</x:v>
      </x:c>
      <x:c r="AD9" s="11" t="n">
        <x:f>IF(AC9=1,SUM($AC$5:AC9),"")</x:f>
        <x:v>2</x:v>
      </x:c>
    </x:row>
    <x:row r="10" ht="24" customHeight="1">
      <x:c r="A10" s="6" t="str">
        <x:v>IT-006</x:v>
      </x:c>
      <x:c r="B10" s="6" t="str">
        <x:v>PED-105</x:v>
      </x:c>
      <x:c r="C10" s="6" t="str">
        <x:v>Épsilon Estúdio</x:v>
      </x:c>
      <x:c r="D10" s="6" t="str">
        <x:v>Luminárias</x:v>
      </x:c>
      <x:c r="E10" s="6" t="str">
        <x:v>un</x:v>
      </x:c>
      <x:c r="F10" s="6" t="str">
        <x:v>Bruno</x:v>
      </x:c>
      <x:c r="G10" s="5" t="n">
        <x:v>46293</x:v>
      </x:c>
      <x:c r="H10" s="5" t="n">
        <x:v>46296</x:v>
      </x:c>
      <x:c r="I10" s="12" t="n">
        <x:v>30</x:v>
      </x:c>
      <x:c r="J10" s="12" t="n">
        <x:v>30</x:v>
      </x:c>
      <x:c r="K10" s="13" t="n">
        <x:v>40</x:v>
      </x:c>
      <x:c r="L10" s="6" t="str">
        <x:v>Ativo</x:v>
      </x:c>
      <x:c r="M10" s="5" t="n">
        <x:v>46298</x:v>
      </x:c>
      <x:c r="N10" s="5"/>
      <x:c r="O10" s="6"/>
      <x:c r="P10" s="6" t="str">
        <x:v>Aceite integral fictício</x:v>
      </x:c>
      <x:c r="Q10" s="6" t="str">
        <x:v>Concluído após prazo</x:v>
      </x:c>
      <x:c r="R10" s="11" t="str">
        <x:f>IF(COUNTA(A10:Q10)=0,"",IF(A10="","ID do item ausente",IF(COUNTIFS($A$5:$A$204,A10)&lt;&gt;1,"ID do item duplicado",IF(OR(B10="",C10="",D10="",E10="",F10=""),"Pedido, cliente, item, unidade ou responsável ausentes",IF(OR(NOT(ISNUMBER(G10)),G10&lt;=0,IF(ISNUMBER(G10),G10&lt;&gt;INT(G10),FALSE)),"Confirmação inválida",IF(OR(NOT(ISNUMBER(H10)),H10&lt;=0,IF(ISNUMBER(H10),H10&lt;&gt;INT(H10),FALSE)),"Prazo inválido",IF(H10&lt;G10,"Prazo anterior à confirmação",IF(OR(NOT(ISNUMBER(I10)),I10&lt;=0),"Quantidade pedida inválida",IF(OR(NOT(ISNUMBER(J10)),J10&lt;0),"Quantidade aceita inválida",IF(J10&gt;I10,"Aceite acima da quantidade pedida",IF(OR(NOT(ISNUMBER(K10)),K10&lt;0),"Preço inválido",IF(AND(L10&lt;&gt;"Ativo",L10&lt;&gt;"Cancelado"),"Situação inválida",IF(AND(J10&gt;0,OR(OR(NOT(ISNUMBER(M10)),M10&lt;=0,IF(ISNUMBER(M10),M10&lt;&gt;INT(M10),FALSE)),M10&lt;G10,P10="")),"Último aceite ou evidência inválidos",IF(AND(J10=0,M10&lt;&gt;""),"Data de aceite sem quantidade",IF(AND(N10&lt;&gt;"",OR(OR(NOT(ISNUMBER(N10)),N10&lt;=0,IF(ISNUMBER(N10),N10&lt;&gt;INT(N10),FALSE)),N10&lt;G10)),"Acompanhamento inválido","")))))))))))))))</x:f>
      </x:c>
      <x:c r="S10" s="11" t="n">
        <x:f>IF(AND(A10&lt;&gt;"",R10="",L10="Ativo"),1,0)</x:f>
        <x:v>1</x:v>
      </x:c>
      <x:c r="T1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&lt;&gt;"",ISNUMBER(G10),G10&lt;=Configuracoes!$C$5,ISNUMBER(H10),H10&gt;=Configuracoes!$C$6,H10&lt;=Configuracoes!$C$7,OR(Configuracoes!$C$8="Todos",F10=Configuracoes!$C$8),L10&lt;&gt;"Cancelado",OR(J10=0,NOT(ISNUMBER(M10)),M10&lt;=Configuracoes!$C$5)),1,0))</x:f>
        <x:v>1</x:v>
      </x:c>
      <x:c r="U10" s="11" t="n">
        <x:f>IF(S10=1,I10-J10,"")</x:f>
        <x:v>0</x:v>
      </x:c>
      <x:c r="V10" s="14" t="n">
        <x:f>IF(S10=1,U10*K10,"")</x:f>
        <x:v>0</x:v>
      </x:c>
      <x:c r="W10" s="11" t="n">
        <x:f>IF(AND(S10=1,T10=1,U10&gt;0),1,0)</x:f>
        <x:v>0</x:v>
      </x:c>
      <x:c r="X10" s="11" t="n">
        <x:f>IF(AND(W10=1,H10&lt;Configuracoes!$C$5),1,0)</x:f>
        <x:v>0</x:v>
      </x:c>
      <x:c r="Y10" s="11" t="n">
        <x:f>IF(AND(W10=1,J10&gt;0),1,0)</x:f>
        <x:v>0</x:v>
      </x:c>
      <x:c r="Z10" s="11" t="n">
        <x:f>IF(AND(W10=1,OR(N10="",O10="",AND(ISNUMBER(N10),N10&lt;Configuracoes!$C$5))),1,0)</x:f>
        <x:v>0</x:v>
      </x:c>
      <x:c r="AA10" s="11" t="n">
        <x:f>IF(AND(S10=1,T10=1,U10=0),1,0)</x:f>
        <x:v>1</x:v>
      </x:c>
      <x:c r="AB10" s="11" t="n">
        <x:f>IF(AND(AA10=1,M10&lt;=H10),1,0)</x:f>
        <x:v>0</x:v>
      </x:c>
      <x:c r="AC10" s="11" t="n">
        <x:f>IF(AND(T10=1,OR(R10&lt;&gt;"",X10=1,Z10=1)),1,0)</x:f>
        <x:v>0</x:v>
      </x:c>
      <x:c r="AD10" s="11" t="str">
        <x:f>IF(AC10=1,SUM($AC$5:AC10),"")</x:f>
      </x:c>
    </x:row>
    <x:row r="11" ht="24" customHeight="1">
      <x:c r="A11" s="6" t="str">
        <x:v>IT-007</x:v>
      </x:c>
      <x:c r="B11" s="6" t="str">
        <x:v>PED-106</x:v>
      </x:c>
      <x:c r="C11" s="6" t="str">
        <x:v>Zeta Serviços</x:v>
      </x:c>
      <x:c r="D11" s="6" t="str">
        <x:v>Suportes</x:v>
      </x:c>
      <x:c r="E11" s="6" t="str">
        <x:v>un</x:v>
      </x:c>
      <x:c r="F11" s="6" t="str">
        <x:v>Ana</x:v>
      </x:c>
      <x:c r="G11" s="5" t="n">
        <x:v>46296</x:v>
      </x:c>
      <x:c r="H11" s="5" t="n">
        <x:v>46305</x:v>
      </x:c>
      <x:c r="I11" s="12" t="n">
        <x:v>40</x:v>
      </x:c>
      <x:c r="J11" s="12" t="n">
        <x:v>0</x:v>
      </x:c>
      <x:c r="K11" s="13" t="n">
        <x:v>20</x:v>
      </x:c>
      <x:c r="L11" s="6" t="str">
        <x:v>Cancelado</x:v>
      </x:c>
      <x:c r="M11" s="5"/>
      <x:c r="N11" s="5"/>
      <x:c r="O11" s="6"/>
      <x:c r="P11" s="6"/>
      <x:c r="Q11" s="6" t="str">
        <x:v>Cancelamento fictício</x:v>
      </x:c>
      <x:c r="R11" s="11" t="str">
        <x:f>IF(COUNTA(A11:Q11)=0,"",IF(A11="","ID do item ausente",IF(COUNTIFS($A$5:$A$204,A11)&lt;&gt;1,"ID do item duplicado",IF(OR(B11="",C11="",D11="",E11="",F11=""),"Pedido, cliente, item, unidade ou responsável ausentes",IF(OR(NOT(ISNUMBER(G11)),G11&lt;=0,IF(ISNUMBER(G11),G11&lt;&gt;INT(G11),FALSE)),"Confirmação inválida",IF(OR(NOT(ISNUMBER(H11)),H11&lt;=0,IF(ISNUMBER(H11),H11&lt;&gt;INT(H11),FALSE)),"Prazo inválido",IF(H11&lt;G11,"Prazo anterior à confirmação",IF(OR(NOT(ISNUMBER(I11)),I11&lt;=0),"Quantidade pedida inválida",IF(OR(NOT(ISNUMBER(J11)),J11&lt;0),"Quantidade aceita inválida",IF(J11&gt;I11,"Aceite acima da quantidade pedida",IF(OR(NOT(ISNUMBER(K11)),K11&lt;0),"Preço inválido",IF(AND(L11&lt;&gt;"Ativo",L11&lt;&gt;"Cancelado"),"Situação inválida",IF(AND(J11&gt;0,OR(OR(NOT(ISNUMBER(M11)),M11&lt;=0,IF(ISNUMBER(M11),M11&lt;&gt;INT(M11),FALSE)),M11&lt;G11,P11="")),"Último aceite ou evidência inválidos",IF(AND(J11=0,M11&lt;&gt;""),"Data de aceite sem quantidade",IF(AND(N11&lt;&gt;"",OR(OR(NOT(ISNUMBER(N11)),N11&lt;=0,IF(ISNUMBER(N11),N11&lt;&gt;INT(N11),FALSE)),N11&lt;G11)),"Acompanhamento inválido","")))))))))))))))</x:f>
      </x:c>
      <x:c r="S11" s="11" t="n">
        <x:f>IF(AND(A11&lt;&gt;"",R11="",L11="Ativo"),1,0)</x:f>
        <x:v>0</x:v>
      </x:c>
      <x:c r="T1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&lt;&gt;"",ISNUMBER(G11),G11&lt;=Configuracoes!$C$5,ISNUMBER(H11),H11&gt;=Configuracoes!$C$6,H11&lt;=Configuracoes!$C$7,OR(Configuracoes!$C$8="Todos",F11=Configuracoes!$C$8),L11&lt;&gt;"Cancelado",OR(J11=0,NOT(ISNUMBER(M11)),M11&lt;=Configuracoes!$C$5)),1,0))</x:f>
        <x:v>0</x:v>
      </x:c>
      <x:c r="U11" s="11" t="str">
        <x:f>IF(S11=1,I11-J11,"")</x:f>
      </x:c>
      <x:c r="V11" s="14" t="str">
        <x:f>IF(S11=1,U11*K11,"")</x:f>
      </x:c>
      <x:c r="W11" s="11" t="n">
        <x:f>IF(AND(S11=1,T11=1,U11&gt;0),1,0)</x:f>
        <x:v>0</x:v>
      </x:c>
      <x:c r="X11" s="11" t="n">
        <x:f>IF(AND(W11=1,H11&lt;Configuracoes!$C$5),1,0)</x:f>
        <x:v>0</x:v>
      </x:c>
      <x:c r="Y11" s="11" t="n">
        <x:f>IF(AND(W11=1,J11&gt;0),1,0)</x:f>
        <x:v>0</x:v>
      </x:c>
      <x:c r="Z11" s="11" t="n">
        <x:f>IF(AND(W11=1,OR(N11="",O11="",AND(ISNUMBER(N11),N11&lt;Configuracoes!$C$5))),1,0)</x:f>
        <x:v>0</x:v>
      </x:c>
      <x:c r="AA11" s="11" t="n">
        <x:f>IF(AND(S11=1,T11=1,U11=0),1,0)</x:f>
        <x:v>0</x:v>
      </x:c>
      <x:c r="AB11" s="11" t="n">
        <x:f>IF(AND(AA11=1,M11&lt;=H11),1,0)</x:f>
        <x:v>0</x:v>
      </x:c>
      <x:c r="AC11" s="11" t="n">
        <x:f>IF(AND(T11=1,OR(R11&lt;&gt;"",X11=1,Z11=1)),1,0)</x:f>
        <x:v>0</x:v>
      </x:c>
      <x:c r="AD11" s="11" t="str">
        <x:f>IF(AC11=1,SUM($AC$5:AC11),"")</x:f>
      </x:c>
    </x:row>
    <x:row r="12" ht="24" customHeight="1">
      <x:c r="A12" s="6" t="str">
        <x:v>IT-008</x:v>
      </x:c>
      <x:c r="B12" s="6" t="str">
        <x:v>PED-107</x:v>
      </x:c>
      <x:c r="C12" s="6" t="str">
        <x:v>Eta Indústria</x:v>
      </x:c>
      <x:c r="D12" s="6" t="str">
        <x:v>Caixas</x:v>
      </x:c>
      <x:c r="E12" s="6" t="str">
        <x:v>caixa</x:v>
      </x:c>
      <x:c r="F12" s="6" t="str">
        <x:v>Carla</x:v>
      </x:c>
      <x:c r="G12" s="5" t="n">
        <x:v>46297</x:v>
      </x:c>
      <x:c r="H12" s="5" t="n">
        <x:v>46303</x:v>
      </x:c>
      <x:c r="I12" s="12" t="n">
        <x:v>12</x:v>
      </x:c>
      <x:c r="J12" s="12" t="n">
        <x:v>0</x:v>
      </x:c>
      <x:c r="K12" s="13" t="n">
        <x:v>100</x:v>
      </x:c>
      <x:c r="L12" s="6" t="str">
        <x:v>Ativo</x:v>
      </x:c>
      <x:c r="M12" s="5"/>
      <x:c r="N12" s="5" t="n">
        <x:v>46305</x:v>
      </x:c>
      <x:c r="O12" s="6" t="str">
        <x:v>Confirmar nova data com cliente</x:v>
      </x:c>
      <x:c r="P12" s="6"/>
      <x:c r="Q12" s="6" t="str">
        <x:v>Prazo vencido</x:v>
      </x:c>
      <x:c r="R12" s="11" t="str">
        <x:f>IF(COUNTA(A12:Q12)=0,"",IF(A12="","ID do item ausente",IF(COUNTIFS($A$5:$A$204,A12)&lt;&gt;1,"ID do item duplicado",IF(OR(B12="",C12="",D12="",E12="",F12=""),"Pedido, cliente, item, unidade ou responsável ausentes",IF(OR(NOT(ISNUMBER(G12)),G12&lt;=0,IF(ISNUMBER(G12),G12&lt;&gt;INT(G12),FALSE)),"Confirmação inválida",IF(OR(NOT(ISNUMBER(H12)),H12&lt;=0,IF(ISNUMBER(H12),H12&lt;&gt;INT(H12),FALSE)),"Prazo inválido",IF(H12&lt;G12,"Prazo anterior à confirmação",IF(OR(NOT(ISNUMBER(I12)),I12&lt;=0),"Quantidade pedida inválida",IF(OR(NOT(ISNUMBER(J12)),J12&lt;0),"Quantidade aceita inválida",IF(J12&gt;I12,"Aceite acima da quantidade pedida",IF(OR(NOT(ISNUMBER(K12)),K12&lt;0),"Preço inválido",IF(AND(L12&lt;&gt;"Ativo",L12&lt;&gt;"Cancelado"),"Situação inválida",IF(AND(J12&gt;0,OR(OR(NOT(ISNUMBER(M12)),M12&lt;=0,IF(ISNUMBER(M12),M12&lt;&gt;INT(M12),FALSE)),M12&lt;G12,P12="")),"Último aceite ou evidência inválidos",IF(AND(J12=0,M12&lt;&gt;""),"Data de aceite sem quantidade",IF(AND(N12&lt;&gt;"",OR(OR(NOT(ISNUMBER(N12)),N12&lt;=0,IF(ISNUMBER(N12),N12&lt;&gt;INT(N12),FALSE)),N12&lt;G12)),"Acompanhamento inválido","")))))))))))))))</x:f>
      </x:c>
      <x:c r="S12" s="11" t="n">
        <x:f>IF(AND(A12&lt;&gt;"",R12="",L12="Ativo"),1,0)</x:f>
        <x:v>1</x:v>
      </x:c>
      <x:c r="T1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&lt;&gt;"",ISNUMBER(G12),G12&lt;=Configuracoes!$C$5,ISNUMBER(H12),H12&gt;=Configuracoes!$C$6,H12&lt;=Configuracoes!$C$7,OR(Configuracoes!$C$8="Todos",F12=Configuracoes!$C$8),L12&lt;&gt;"Cancelado",OR(J12=0,NOT(ISNUMBER(M12)),M12&lt;=Configuracoes!$C$5)),1,0))</x:f>
        <x:v>1</x:v>
      </x:c>
      <x:c r="U12" s="11" t="n">
        <x:f>IF(S12=1,I12-J12,"")</x:f>
        <x:v>12</x:v>
      </x:c>
      <x:c r="V12" s="14" t="n">
        <x:f>IF(S12=1,U12*K12,"")</x:f>
        <x:v>1200</x:v>
      </x:c>
      <x:c r="W12" s="11" t="n">
        <x:f>IF(AND(S12=1,T12=1,U12&gt;0),1,0)</x:f>
        <x:v>1</x:v>
      </x:c>
      <x:c r="X12" s="11" t="n">
        <x:f>IF(AND(W12=1,H12&lt;Configuracoes!$C$5),1,0)</x:f>
        <x:v>1</x:v>
      </x:c>
      <x:c r="Y12" s="11" t="n">
        <x:f>IF(AND(W12=1,J12&gt;0),1,0)</x:f>
        <x:v>0</x:v>
      </x:c>
      <x:c r="Z12" s="11" t="n">
        <x:f>IF(AND(W12=1,OR(N12="",O12="",AND(ISNUMBER(N12),N12&lt;Configuracoes!$C$5))),1,0)</x:f>
        <x:v>0</x:v>
      </x:c>
      <x:c r="AA12" s="11" t="n">
        <x:f>IF(AND(S12=1,T12=1,U12=0),1,0)</x:f>
        <x:v>0</x:v>
      </x:c>
      <x:c r="AB12" s="11" t="n">
        <x:f>IF(AND(AA12=1,M12&lt;=H12),1,0)</x:f>
        <x:v>0</x:v>
      </x:c>
      <x:c r="AC12" s="11" t="n">
        <x:f>IF(AND(T12=1,OR(R12&lt;&gt;"",X12=1,Z12=1)),1,0)</x:f>
        <x:v>1</x:v>
      </x:c>
      <x:c r="AD12" s="11" t="n">
        <x:f>IF(AC12=1,SUM($AC$5:AC12),"")</x:f>
        <x:v>3</x:v>
      </x:c>
    </x:row>
    <x:row r="13" ht="24" customHeight="1">
      <x:c r="A13" s="6"/>
      <x:c r="B13" s="6"/>
      <x:c r="C13" s="6"/>
      <x:c r="D13" s="6"/>
      <x:c r="E13" s="6"/>
      <x:c r="F13" s="6"/>
      <x:c r="G13" s="5"/>
      <x:c r="H13" s="5"/>
      <x:c r="I13" s="12"/>
      <x:c r="J13" s="12"/>
      <x:c r="K13" s="13"/>
      <x:c r="L13" s="6"/>
      <x:c r="M13" s="5"/>
      <x:c r="N13" s="5"/>
      <x:c r="O13" s="6"/>
      <x:c r="P13" s="6"/>
      <x:c r="Q13" s="6"/>
      <x:c r="R13" s="11" t="str">
        <x:f>IF(COUNTA(A13:Q13)=0,"",IF(A13="","ID do item ausente",IF(COUNTIFS($A$5:$A$204,A13)&lt;&gt;1,"ID do item duplicado",IF(OR(B13="",C13="",D13="",E13="",F13=""),"Pedido, cliente, item, unidade ou responsável ausentes",IF(OR(NOT(ISNUMBER(G13)),G13&lt;=0,IF(ISNUMBER(G13),G13&lt;&gt;INT(G13),FALSE)),"Confirmação inválida",IF(OR(NOT(ISNUMBER(H13)),H13&lt;=0,IF(ISNUMBER(H13),H13&lt;&gt;INT(H13),FALSE)),"Prazo inválido",IF(H13&lt;G13,"Prazo anterior à confirmação",IF(OR(NOT(ISNUMBER(I13)),I13&lt;=0),"Quantidade pedida inválida",IF(OR(NOT(ISNUMBER(J13)),J13&lt;0),"Quantidade aceita inválida",IF(J13&gt;I13,"Aceite acima da quantidade pedida",IF(OR(NOT(ISNUMBER(K13)),K13&lt;0),"Preço inválido",IF(AND(L13&lt;&gt;"Ativo",L13&lt;&gt;"Cancelado"),"Situação inválida",IF(AND(J13&gt;0,OR(OR(NOT(ISNUMBER(M13)),M13&lt;=0,IF(ISNUMBER(M13),M13&lt;&gt;INT(M13),FALSE)),M13&lt;G13,P13="")),"Último aceite ou evidência inválidos",IF(AND(J13=0,M13&lt;&gt;""),"Data de aceite sem quantidade",IF(AND(N13&lt;&gt;"",OR(OR(NOT(ISNUMBER(N13)),N13&lt;=0,IF(ISNUMBER(N13),N13&lt;&gt;INT(N13),FALSE)),N13&lt;G13)),"Acompanhamento inválido","")))))))))))))))</x:f>
      </x:c>
      <x:c r="S13" s="11" t="n">
        <x:f>IF(AND(A13&lt;&gt;"",R13="",L13="Ativo"),1,0)</x:f>
        <x:v>0</x:v>
      </x:c>
      <x:c r="T1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&lt;&gt;"",ISNUMBER(G13),G13&lt;=Configuracoes!$C$5,ISNUMBER(H13),H13&gt;=Configuracoes!$C$6,H13&lt;=Configuracoes!$C$7,OR(Configuracoes!$C$8="Todos",F13=Configuracoes!$C$8),L13&lt;&gt;"Cancelado",OR(J13=0,NOT(ISNUMBER(M13)),M13&lt;=Configuracoes!$C$5)),1,0))</x:f>
        <x:v>0</x:v>
      </x:c>
      <x:c r="U13" s="11" t="str">
        <x:f>IF(S13=1,I13-J13,"")</x:f>
      </x:c>
      <x:c r="V13" s="14" t="str">
        <x:f>IF(S13=1,U13*K13,"")</x:f>
      </x:c>
      <x:c r="W13" s="11" t="n">
        <x:f>IF(AND(S13=1,T13=1,U13&gt;0),1,0)</x:f>
        <x:v>0</x:v>
      </x:c>
      <x:c r="X13" s="11" t="n">
        <x:f>IF(AND(W13=1,H13&lt;Configuracoes!$C$5),1,0)</x:f>
        <x:v>0</x:v>
      </x:c>
      <x:c r="Y13" s="11" t="n">
        <x:f>IF(AND(W13=1,J13&gt;0),1,0)</x:f>
        <x:v>0</x:v>
      </x:c>
      <x:c r="Z13" s="11" t="n">
        <x:f>IF(AND(W13=1,OR(N13="",O13="",AND(ISNUMBER(N13),N13&lt;Configuracoes!$C$5))),1,0)</x:f>
        <x:v>0</x:v>
      </x:c>
      <x:c r="AA13" s="11" t="n">
        <x:f>IF(AND(S13=1,T13=1,U13=0),1,0)</x:f>
        <x:v>0</x:v>
      </x:c>
      <x:c r="AB13" s="11" t="n">
        <x:f>IF(AND(AA13=1,M13&lt;=H13),1,0)</x:f>
        <x:v>0</x:v>
      </x:c>
      <x:c r="AC13" s="11" t="n">
        <x:f>IF(AND(T13=1,OR(R13&lt;&gt;"",X13=1,Z13=1)),1,0)</x:f>
        <x:v>0</x:v>
      </x:c>
      <x:c r="AD13" s="11" t="str">
        <x:f>IF(AC13=1,SUM($AC$5:AC13),"")</x:f>
      </x:c>
    </x:row>
    <x:row r="14" ht="24" customHeight="1">
      <x:c r="A14" s="6"/>
      <x:c r="B14" s="6"/>
      <x:c r="C14" s="6"/>
      <x:c r="D14" s="6"/>
      <x:c r="E14" s="6"/>
      <x:c r="F14" s="6"/>
      <x:c r="G14" s="5"/>
      <x:c r="H14" s="5"/>
      <x:c r="I14" s="12"/>
      <x:c r="J14" s="12"/>
      <x:c r="K14" s="13"/>
      <x:c r="L14" s="6"/>
      <x:c r="M14" s="5"/>
      <x:c r="N14" s="5"/>
      <x:c r="O14" s="6"/>
      <x:c r="P14" s="6"/>
      <x:c r="Q14" s="6"/>
      <x:c r="R14" s="11" t="str">
        <x:f>IF(COUNTA(A14:Q14)=0,"",IF(A14="","ID do item ausente",IF(COUNTIFS($A$5:$A$204,A14)&lt;&gt;1,"ID do item duplicado",IF(OR(B14="",C14="",D14="",E14="",F14=""),"Pedido, cliente, item, unidade ou responsável ausentes",IF(OR(NOT(ISNUMBER(G14)),G14&lt;=0,IF(ISNUMBER(G14),G14&lt;&gt;INT(G14),FALSE)),"Confirmação inválida",IF(OR(NOT(ISNUMBER(H14)),H14&lt;=0,IF(ISNUMBER(H14),H14&lt;&gt;INT(H14),FALSE)),"Prazo inválido",IF(H14&lt;G14,"Prazo anterior à confirmação",IF(OR(NOT(ISNUMBER(I14)),I14&lt;=0),"Quantidade pedida inválida",IF(OR(NOT(ISNUMBER(J14)),J14&lt;0),"Quantidade aceita inválida",IF(J14&gt;I14,"Aceite acima da quantidade pedida",IF(OR(NOT(ISNUMBER(K14)),K14&lt;0),"Preço inválido",IF(AND(L14&lt;&gt;"Ativo",L14&lt;&gt;"Cancelado"),"Situação inválida",IF(AND(J14&gt;0,OR(OR(NOT(ISNUMBER(M14)),M14&lt;=0,IF(ISNUMBER(M14),M14&lt;&gt;INT(M14),FALSE)),M14&lt;G14,P14="")),"Último aceite ou evidência inválidos",IF(AND(J14=0,M14&lt;&gt;""),"Data de aceite sem quantidade",IF(AND(N14&lt;&gt;"",OR(OR(NOT(ISNUMBER(N14)),N14&lt;=0,IF(ISNUMBER(N14),N14&lt;&gt;INT(N14),FALSE)),N14&lt;G14)),"Acompanhamento inválido","")))))))))))))))</x:f>
      </x:c>
      <x:c r="S14" s="11" t="n">
        <x:f>IF(AND(A14&lt;&gt;"",R14="",L14="Ativo"),1,0)</x:f>
        <x:v>0</x:v>
      </x:c>
      <x:c r="T1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&lt;&gt;"",ISNUMBER(G14),G14&lt;=Configuracoes!$C$5,ISNUMBER(H14),H14&gt;=Configuracoes!$C$6,H14&lt;=Configuracoes!$C$7,OR(Configuracoes!$C$8="Todos",F14=Configuracoes!$C$8),L14&lt;&gt;"Cancelado",OR(J14=0,NOT(ISNUMBER(M14)),M14&lt;=Configuracoes!$C$5)),1,0))</x:f>
        <x:v>0</x:v>
      </x:c>
      <x:c r="U14" s="11" t="str">
        <x:f>IF(S14=1,I14-J14,"")</x:f>
      </x:c>
      <x:c r="V14" s="14" t="str">
        <x:f>IF(S14=1,U14*K14,"")</x:f>
      </x:c>
      <x:c r="W14" s="11" t="n">
        <x:f>IF(AND(S14=1,T14=1,U14&gt;0),1,0)</x:f>
        <x:v>0</x:v>
      </x:c>
      <x:c r="X14" s="11" t="n">
        <x:f>IF(AND(W14=1,H14&lt;Configuracoes!$C$5),1,0)</x:f>
        <x:v>0</x:v>
      </x:c>
      <x:c r="Y14" s="11" t="n">
        <x:f>IF(AND(W14=1,J14&gt;0),1,0)</x:f>
        <x:v>0</x:v>
      </x:c>
      <x:c r="Z14" s="11" t="n">
        <x:f>IF(AND(W14=1,OR(N14="",O14="",AND(ISNUMBER(N14),N14&lt;Configuracoes!$C$5))),1,0)</x:f>
        <x:v>0</x:v>
      </x:c>
      <x:c r="AA14" s="11" t="n">
        <x:f>IF(AND(S14=1,T14=1,U14=0),1,0)</x:f>
        <x:v>0</x:v>
      </x:c>
      <x:c r="AB14" s="11" t="n">
        <x:f>IF(AND(AA14=1,M14&lt;=H14),1,0)</x:f>
        <x:v>0</x:v>
      </x:c>
      <x:c r="AC14" s="11" t="n">
        <x:f>IF(AND(T14=1,OR(R14&lt;&gt;"",X14=1,Z14=1)),1,0)</x:f>
        <x:v>0</x:v>
      </x:c>
      <x:c r="AD14" s="11" t="str">
        <x:f>IF(AC14=1,SUM($AC$5:AC14),"")</x:f>
      </x:c>
    </x:row>
    <x:row r="15" ht="24" customHeight="1">
      <x:c r="A15" s="6"/>
      <x:c r="B15" s="6"/>
      <x:c r="C15" s="6"/>
      <x:c r="D15" s="6"/>
      <x:c r="E15" s="6"/>
      <x:c r="F15" s="6"/>
      <x:c r="G15" s="5"/>
      <x:c r="H15" s="5"/>
      <x:c r="I15" s="12"/>
      <x:c r="J15" s="12"/>
      <x:c r="K15" s="13"/>
      <x:c r="L15" s="6"/>
      <x:c r="M15" s="5"/>
      <x:c r="N15" s="5"/>
      <x:c r="O15" s="6"/>
      <x:c r="P15" s="6"/>
      <x:c r="Q15" s="6"/>
      <x:c r="R15" s="11" t="str">
        <x:f>IF(COUNTA(A15:Q15)=0,"",IF(A15="","ID do item ausente",IF(COUNTIFS($A$5:$A$204,A15)&lt;&gt;1,"ID do item duplicado",IF(OR(B15="",C15="",D15="",E15="",F15=""),"Pedido, cliente, item, unidade ou responsável ausentes",IF(OR(NOT(ISNUMBER(G15)),G15&lt;=0,IF(ISNUMBER(G15),G15&lt;&gt;INT(G15),FALSE)),"Confirmação inválida",IF(OR(NOT(ISNUMBER(H15)),H15&lt;=0,IF(ISNUMBER(H15),H15&lt;&gt;INT(H15),FALSE)),"Prazo inválido",IF(H15&lt;G15,"Prazo anterior à confirmação",IF(OR(NOT(ISNUMBER(I15)),I15&lt;=0),"Quantidade pedida inválida",IF(OR(NOT(ISNUMBER(J15)),J15&lt;0),"Quantidade aceita inválida",IF(J15&gt;I15,"Aceite acima da quantidade pedida",IF(OR(NOT(ISNUMBER(K15)),K15&lt;0),"Preço inválido",IF(AND(L15&lt;&gt;"Ativo",L15&lt;&gt;"Cancelado"),"Situação inválida",IF(AND(J15&gt;0,OR(OR(NOT(ISNUMBER(M15)),M15&lt;=0,IF(ISNUMBER(M15),M15&lt;&gt;INT(M15),FALSE)),M15&lt;G15,P15="")),"Último aceite ou evidência inválidos",IF(AND(J15=0,M15&lt;&gt;""),"Data de aceite sem quantidade",IF(AND(N15&lt;&gt;"",OR(OR(NOT(ISNUMBER(N15)),N15&lt;=0,IF(ISNUMBER(N15),N15&lt;&gt;INT(N15),FALSE)),N15&lt;G15)),"Acompanhamento inválido","")))))))))))))))</x:f>
      </x:c>
      <x:c r="S15" s="11" t="n">
        <x:f>IF(AND(A15&lt;&gt;"",R15="",L15="Ativo"),1,0)</x:f>
        <x:v>0</x:v>
      </x:c>
      <x:c r="T1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&lt;&gt;"",ISNUMBER(G15),G15&lt;=Configuracoes!$C$5,ISNUMBER(H15),H15&gt;=Configuracoes!$C$6,H15&lt;=Configuracoes!$C$7,OR(Configuracoes!$C$8="Todos",F15=Configuracoes!$C$8),L15&lt;&gt;"Cancelado",OR(J15=0,NOT(ISNUMBER(M15)),M15&lt;=Configuracoes!$C$5)),1,0))</x:f>
        <x:v>0</x:v>
      </x:c>
      <x:c r="U15" s="11" t="str">
        <x:f>IF(S15=1,I15-J15,"")</x:f>
      </x:c>
      <x:c r="V15" s="14" t="str">
        <x:f>IF(S15=1,U15*K15,"")</x:f>
      </x:c>
      <x:c r="W15" s="11" t="n">
        <x:f>IF(AND(S15=1,T15=1,U15&gt;0),1,0)</x:f>
        <x:v>0</x:v>
      </x:c>
      <x:c r="X15" s="11" t="n">
        <x:f>IF(AND(W15=1,H15&lt;Configuracoes!$C$5),1,0)</x:f>
        <x:v>0</x:v>
      </x:c>
      <x:c r="Y15" s="11" t="n">
        <x:f>IF(AND(W15=1,J15&gt;0),1,0)</x:f>
        <x:v>0</x:v>
      </x:c>
      <x:c r="Z15" s="11" t="n">
        <x:f>IF(AND(W15=1,OR(N15="",O15="",AND(ISNUMBER(N15),N15&lt;Configuracoes!$C$5))),1,0)</x:f>
        <x:v>0</x:v>
      </x:c>
      <x:c r="AA15" s="11" t="n">
        <x:f>IF(AND(S15=1,T15=1,U15=0),1,0)</x:f>
        <x:v>0</x:v>
      </x:c>
      <x:c r="AB15" s="11" t="n">
        <x:f>IF(AND(AA15=1,M15&lt;=H15),1,0)</x:f>
        <x:v>0</x:v>
      </x:c>
      <x:c r="AC15" s="11" t="n">
        <x:f>IF(AND(T15=1,OR(R15&lt;&gt;"",X15=1,Z15=1)),1,0)</x:f>
        <x:v>0</x:v>
      </x:c>
      <x:c r="AD15" s="11" t="str">
        <x:f>IF(AC15=1,SUM($AC$5:AC15),"")</x:f>
      </x:c>
    </x:row>
    <x:row r="16" ht="24" customHeight="1">
      <x:c r="A16" s="6"/>
      <x:c r="B16" s="6"/>
      <x:c r="C16" s="6"/>
      <x:c r="D16" s="6"/>
      <x:c r="E16" s="6"/>
      <x:c r="F16" s="6"/>
      <x:c r="G16" s="5"/>
      <x:c r="H16" s="5"/>
      <x:c r="I16" s="12"/>
      <x:c r="J16" s="12"/>
      <x:c r="K16" s="13"/>
      <x:c r="L16" s="6"/>
      <x:c r="M16" s="5"/>
      <x:c r="N16" s="5"/>
      <x:c r="O16" s="6"/>
      <x:c r="P16" s="6"/>
      <x:c r="Q16" s="6"/>
      <x:c r="R16" s="11" t="str">
        <x:f>IF(COUNTA(A16:Q16)=0,"",IF(A16="","ID do item ausente",IF(COUNTIFS($A$5:$A$204,A16)&lt;&gt;1,"ID do item duplicado",IF(OR(B16="",C16="",D16="",E16="",F16=""),"Pedido, cliente, item, unidade ou responsável ausentes",IF(OR(NOT(ISNUMBER(G16)),G16&lt;=0,IF(ISNUMBER(G16),G16&lt;&gt;INT(G16),FALSE)),"Confirmação inválida",IF(OR(NOT(ISNUMBER(H16)),H16&lt;=0,IF(ISNUMBER(H16),H16&lt;&gt;INT(H16),FALSE)),"Prazo inválido",IF(H16&lt;G16,"Prazo anterior à confirmação",IF(OR(NOT(ISNUMBER(I16)),I16&lt;=0),"Quantidade pedida inválida",IF(OR(NOT(ISNUMBER(J16)),J16&lt;0),"Quantidade aceita inválida",IF(J16&gt;I16,"Aceite acima da quantidade pedida",IF(OR(NOT(ISNUMBER(K16)),K16&lt;0),"Preço inválido",IF(AND(L16&lt;&gt;"Ativo",L16&lt;&gt;"Cancelado"),"Situação inválida",IF(AND(J16&gt;0,OR(OR(NOT(ISNUMBER(M16)),M16&lt;=0,IF(ISNUMBER(M16),M16&lt;&gt;INT(M16),FALSE)),M16&lt;G16,P16="")),"Último aceite ou evidência inválidos",IF(AND(J16=0,M16&lt;&gt;""),"Data de aceite sem quantidade",IF(AND(N16&lt;&gt;"",OR(OR(NOT(ISNUMBER(N16)),N16&lt;=0,IF(ISNUMBER(N16),N16&lt;&gt;INT(N16),FALSE)),N16&lt;G16)),"Acompanhamento inválido","")))))))))))))))</x:f>
      </x:c>
      <x:c r="S16" s="11" t="n">
        <x:f>IF(AND(A16&lt;&gt;"",R16="",L16="Ativo"),1,0)</x:f>
        <x:v>0</x:v>
      </x:c>
      <x:c r="T1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&lt;&gt;"",ISNUMBER(G16),G16&lt;=Configuracoes!$C$5,ISNUMBER(H16),H16&gt;=Configuracoes!$C$6,H16&lt;=Configuracoes!$C$7,OR(Configuracoes!$C$8="Todos",F16=Configuracoes!$C$8),L16&lt;&gt;"Cancelado",OR(J16=0,NOT(ISNUMBER(M16)),M16&lt;=Configuracoes!$C$5)),1,0))</x:f>
        <x:v>0</x:v>
      </x:c>
      <x:c r="U16" s="11" t="str">
        <x:f>IF(S16=1,I16-J16,"")</x:f>
      </x:c>
      <x:c r="V16" s="14" t="str">
        <x:f>IF(S16=1,U16*K16,"")</x:f>
      </x:c>
      <x:c r="W16" s="11" t="n">
        <x:f>IF(AND(S16=1,T16=1,U16&gt;0),1,0)</x:f>
        <x:v>0</x:v>
      </x:c>
      <x:c r="X16" s="11" t="n">
        <x:f>IF(AND(W16=1,H16&lt;Configuracoes!$C$5),1,0)</x:f>
        <x:v>0</x:v>
      </x:c>
      <x:c r="Y16" s="11" t="n">
        <x:f>IF(AND(W16=1,J16&gt;0),1,0)</x:f>
        <x:v>0</x:v>
      </x:c>
      <x:c r="Z16" s="11" t="n">
        <x:f>IF(AND(W16=1,OR(N16="",O16="",AND(ISNUMBER(N16),N16&lt;Configuracoes!$C$5))),1,0)</x:f>
        <x:v>0</x:v>
      </x:c>
      <x:c r="AA16" s="11" t="n">
        <x:f>IF(AND(S16=1,T16=1,U16=0),1,0)</x:f>
        <x:v>0</x:v>
      </x:c>
      <x:c r="AB16" s="11" t="n">
        <x:f>IF(AND(AA16=1,M16&lt;=H16),1,0)</x:f>
        <x:v>0</x:v>
      </x:c>
      <x:c r="AC16" s="11" t="n">
        <x:f>IF(AND(T16=1,OR(R16&lt;&gt;"",X16=1,Z16=1)),1,0)</x:f>
        <x:v>0</x:v>
      </x:c>
      <x:c r="AD16" s="11" t="str">
        <x:f>IF(AC16=1,SUM($AC$5:AC16),"")</x:f>
      </x:c>
    </x:row>
    <x:row r="17" ht="24" customHeight="1">
      <x:c r="A17" s="6"/>
      <x:c r="B17" s="6"/>
      <x:c r="C17" s="6"/>
      <x:c r="D17" s="6"/>
      <x:c r="E17" s="6"/>
      <x:c r="F17" s="6"/>
      <x:c r="G17" s="5"/>
      <x:c r="H17" s="5"/>
      <x:c r="I17" s="12"/>
      <x:c r="J17" s="12"/>
      <x:c r="K17" s="13"/>
      <x:c r="L17" s="6"/>
      <x:c r="M17" s="5"/>
      <x:c r="N17" s="5"/>
      <x:c r="O17" s="6"/>
      <x:c r="P17" s="6"/>
      <x:c r="Q17" s="6"/>
      <x:c r="R17" s="11" t="str">
        <x:f>IF(COUNTA(A17:Q17)=0,"",IF(A17="","ID do item ausente",IF(COUNTIFS($A$5:$A$204,A17)&lt;&gt;1,"ID do item duplicado",IF(OR(B17="",C17="",D17="",E17="",F17=""),"Pedido, cliente, item, unidade ou responsável ausentes",IF(OR(NOT(ISNUMBER(G17)),G17&lt;=0,IF(ISNUMBER(G17),G17&lt;&gt;INT(G17),FALSE)),"Confirmação inválida",IF(OR(NOT(ISNUMBER(H17)),H17&lt;=0,IF(ISNUMBER(H17),H17&lt;&gt;INT(H17),FALSE)),"Prazo inválido",IF(H17&lt;G17,"Prazo anterior à confirmação",IF(OR(NOT(ISNUMBER(I17)),I17&lt;=0),"Quantidade pedida inválida",IF(OR(NOT(ISNUMBER(J17)),J17&lt;0),"Quantidade aceita inválida",IF(J17&gt;I17,"Aceite acima da quantidade pedida",IF(OR(NOT(ISNUMBER(K17)),K17&lt;0),"Preço inválido",IF(AND(L17&lt;&gt;"Ativo",L17&lt;&gt;"Cancelado"),"Situação inválida",IF(AND(J17&gt;0,OR(OR(NOT(ISNUMBER(M17)),M17&lt;=0,IF(ISNUMBER(M17),M17&lt;&gt;INT(M17),FALSE)),M17&lt;G17,P17="")),"Último aceite ou evidência inválidos",IF(AND(J17=0,M17&lt;&gt;""),"Data de aceite sem quantidade",IF(AND(N17&lt;&gt;"",OR(OR(NOT(ISNUMBER(N17)),N17&lt;=0,IF(ISNUMBER(N17),N17&lt;&gt;INT(N17),FALSE)),N17&lt;G17)),"Acompanhamento inválido","")))))))))))))))</x:f>
      </x:c>
      <x:c r="S17" s="11" t="n">
        <x:f>IF(AND(A17&lt;&gt;"",R17="",L17="Ativo"),1,0)</x:f>
        <x:v>0</x:v>
      </x:c>
      <x:c r="T1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&lt;&gt;"",ISNUMBER(G17),G17&lt;=Configuracoes!$C$5,ISNUMBER(H17),H17&gt;=Configuracoes!$C$6,H17&lt;=Configuracoes!$C$7,OR(Configuracoes!$C$8="Todos",F17=Configuracoes!$C$8),L17&lt;&gt;"Cancelado",OR(J17=0,NOT(ISNUMBER(M17)),M17&lt;=Configuracoes!$C$5)),1,0))</x:f>
        <x:v>0</x:v>
      </x:c>
      <x:c r="U17" s="11" t="str">
        <x:f>IF(S17=1,I17-J17,"")</x:f>
      </x:c>
      <x:c r="V17" s="14" t="str">
        <x:f>IF(S17=1,U17*K17,"")</x:f>
      </x:c>
      <x:c r="W17" s="11" t="n">
        <x:f>IF(AND(S17=1,T17=1,U17&gt;0),1,0)</x:f>
        <x:v>0</x:v>
      </x:c>
      <x:c r="X17" s="11" t="n">
        <x:f>IF(AND(W17=1,H17&lt;Configuracoes!$C$5),1,0)</x:f>
        <x:v>0</x:v>
      </x:c>
      <x:c r="Y17" s="11" t="n">
        <x:f>IF(AND(W17=1,J17&gt;0),1,0)</x:f>
        <x:v>0</x:v>
      </x:c>
      <x:c r="Z17" s="11" t="n">
        <x:f>IF(AND(W17=1,OR(N17="",O17="",AND(ISNUMBER(N17),N17&lt;Configuracoes!$C$5))),1,0)</x:f>
        <x:v>0</x:v>
      </x:c>
      <x:c r="AA17" s="11" t="n">
        <x:f>IF(AND(S17=1,T17=1,U17=0),1,0)</x:f>
        <x:v>0</x:v>
      </x:c>
      <x:c r="AB17" s="11" t="n">
        <x:f>IF(AND(AA17=1,M17&lt;=H17),1,0)</x:f>
        <x:v>0</x:v>
      </x:c>
      <x:c r="AC17" s="11" t="n">
        <x:f>IF(AND(T17=1,OR(R17&lt;&gt;"",X17=1,Z17=1)),1,0)</x:f>
        <x:v>0</x:v>
      </x:c>
      <x:c r="AD17" s="11" t="str">
        <x:f>IF(AC17=1,SUM($AC$5:AC17),"")</x:f>
      </x:c>
    </x:row>
    <x:row r="18" ht="24" customHeight="1">
      <x:c r="A18" s="6"/>
      <x:c r="B18" s="6"/>
      <x:c r="C18" s="6"/>
      <x:c r="D18" s="6"/>
      <x:c r="E18" s="6"/>
      <x:c r="F18" s="6"/>
      <x:c r="G18" s="5"/>
      <x:c r="H18" s="5"/>
      <x:c r="I18" s="12"/>
      <x:c r="J18" s="12"/>
      <x:c r="K18" s="13"/>
      <x:c r="L18" s="6"/>
      <x:c r="M18" s="5"/>
      <x:c r="N18" s="5"/>
      <x:c r="O18" s="6"/>
      <x:c r="P18" s="6"/>
      <x:c r="Q18" s="6"/>
      <x:c r="R18" s="11" t="str">
        <x:f>IF(COUNTA(A18:Q18)=0,"",IF(A18="","ID do item ausente",IF(COUNTIFS($A$5:$A$204,A18)&lt;&gt;1,"ID do item duplicado",IF(OR(B18="",C18="",D18="",E18="",F18=""),"Pedido, cliente, item, unidade ou responsável ausentes",IF(OR(NOT(ISNUMBER(G18)),G18&lt;=0,IF(ISNUMBER(G18),G18&lt;&gt;INT(G18),FALSE)),"Confirmação inválida",IF(OR(NOT(ISNUMBER(H18)),H18&lt;=0,IF(ISNUMBER(H18),H18&lt;&gt;INT(H18),FALSE)),"Prazo inválido",IF(H18&lt;G18,"Prazo anterior à confirmação",IF(OR(NOT(ISNUMBER(I18)),I18&lt;=0),"Quantidade pedida inválida",IF(OR(NOT(ISNUMBER(J18)),J18&lt;0),"Quantidade aceita inválida",IF(J18&gt;I18,"Aceite acima da quantidade pedida",IF(OR(NOT(ISNUMBER(K18)),K18&lt;0),"Preço inválido",IF(AND(L18&lt;&gt;"Ativo",L18&lt;&gt;"Cancelado"),"Situação inválida",IF(AND(J18&gt;0,OR(OR(NOT(ISNUMBER(M18)),M18&lt;=0,IF(ISNUMBER(M18),M18&lt;&gt;INT(M18),FALSE)),M18&lt;G18,P18="")),"Último aceite ou evidência inválidos",IF(AND(J18=0,M18&lt;&gt;""),"Data de aceite sem quantidade",IF(AND(N18&lt;&gt;"",OR(OR(NOT(ISNUMBER(N18)),N18&lt;=0,IF(ISNUMBER(N18),N18&lt;&gt;INT(N18),FALSE)),N18&lt;G18)),"Acompanhamento inválido","")))))))))))))))</x:f>
      </x:c>
      <x:c r="S18" s="11" t="n">
        <x:f>IF(AND(A18&lt;&gt;"",R18="",L18="Ativo"),1,0)</x:f>
        <x:v>0</x:v>
      </x:c>
      <x:c r="T1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&lt;&gt;"",ISNUMBER(G18),G18&lt;=Configuracoes!$C$5,ISNUMBER(H18),H18&gt;=Configuracoes!$C$6,H18&lt;=Configuracoes!$C$7,OR(Configuracoes!$C$8="Todos",F18=Configuracoes!$C$8),L18&lt;&gt;"Cancelado",OR(J18=0,NOT(ISNUMBER(M18)),M18&lt;=Configuracoes!$C$5)),1,0))</x:f>
        <x:v>0</x:v>
      </x:c>
      <x:c r="U18" s="11" t="str">
        <x:f>IF(S18=1,I18-J18,"")</x:f>
      </x:c>
      <x:c r="V18" s="14" t="str">
        <x:f>IF(S18=1,U18*K18,"")</x:f>
      </x:c>
      <x:c r="W18" s="11" t="n">
        <x:f>IF(AND(S18=1,T18=1,U18&gt;0),1,0)</x:f>
        <x:v>0</x:v>
      </x:c>
      <x:c r="X18" s="11" t="n">
        <x:f>IF(AND(W18=1,H18&lt;Configuracoes!$C$5),1,0)</x:f>
        <x:v>0</x:v>
      </x:c>
      <x:c r="Y18" s="11" t="n">
        <x:f>IF(AND(W18=1,J18&gt;0),1,0)</x:f>
        <x:v>0</x:v>
      </x:c>
      <x:c r="Z18" s="11" t="n">
        <x:f>IF(AND(W18=1,OR(N18="",O18="",AND(ISNUMBER(N18),N18&lt;Configuracoes!$C$5))),1,0)</x:f>
        <x:v>0</x:v>
      </x:c>
      <x:c r="AA18" s="11" t="n">
        <x:f>IF(AND(S18=1,T18=1,U18=0),1,0)</x:f>
        <x:v>0</x:v>
      </x:c>
      <x:c r="AB18" s="11" t="n">
        <x:f>IF(AND(AA18=1,M18&lt;=H18),1,0)</x:f>
        <x:v>0</x:v>
      </x:c>
      <x:c r="AC18" s="11" t="n">
        <x:f>IF(AND(T18=1,OR(R18&lt;&gt;"",X18=1,Z18=1)),1,0)</x:f>
        <x:v>0</x:v>
      </x:c>
      <x:c r="AD18" s="11" t="str">
        <x:f>IF(AC18=1,SUM($AC$5:AC18),"")</x:f>
      </x:c>
    </x:row>
    <x:row r="19" ht="24" customHeight="1">
      <x:c r="A19" s="6"/>
      <x:c r="B19" s="6"/>
      <x:c r="C19" s="6"/>
      <x:c r="D19" s="6"/>
      <x:c r="E19" s="6"/>
      <x:c r="F19" s="6"/>
      <x:c r="G19" s="5"/>
      <x:c r="H19" s="5"/>
      <x:c r="I19" s="12"/>
      <x:c r="J19" s="12"/>
      <x:c r="K19" s="13"/>
      <x:c r="L19" s="6"/>
      <x:c r="M19" s="5"/>
      <x:c r="N19" s="5"/>
      <x:c r="O19" s="6"/>
      <x:c r="P19" s="6"/>
      <x:c r="Q19" s="6"/>
      <x:c r="R19" s="11" t="str">
        <x:f>IF(COUNTA(A19:Q19)=0,"",IF(A19="","ID do item ausente",IF(COUNTIFS($A$5:$A$204,A19)&lt;&gt;1,"ID do item duplicado",IF(OR(B19="",C19="",D19="",E19="",F19=""),"Pedido, cliente, item, unidade ou responsável ausentes",IF(OR(NOT(ISNUMBER(G19)),G19&lt;=0,IF(ISNUMBER(G19),G19&lt;&gt;INT(G19),FALSE)),"Confirmação inválida",IF(OR(NOT(ISNUMBER(H19)),H19&lt;=0,IF(ISNUMBER(H19),H19&lt;&gt;INT(H19),FALSE)),"Prazo inválido",IF(H19&lt;G19,"Prazo anterior à confirmação",IF(OR(NOT(ISNUMBER(I19)),I19&lt;=0),"Quantidade pedida inválida",IF(OR(NOT(ISNUMBER(J19)),J19&lt;0),"Quantidade aceita inválida",IF(J19&gt;I19,"Aceite acima da quantidade pedida",IF(OR(NOT(ISNUMBER(K19)),K19&lt;0),"Preço inválido",IF(AND(L19&lt;&gt;"Ativo",L19&lt;&gt;"Cancelado"),"Situação inválida",IF(AND(J19&gt;0,OR(OR(NOT(ISNUMBER(M19)),M19&lt;=0,IF(ISNUMBER(M19),M19&lt;&gt;INT(M19),FALSE)),M19&lt;G19,P19="")),"Último aceite ou evidência inválidos",IF(AND(J19=0,M19&lt;&gt;""),"Data de aceite sem quantidade",IF(AND(N19&lt;&gt;"",OR(OR(NOT(ISNUMBER(N19)),N19&lt;=0,IF(ISNUMBER(N19),N19&lt;&gt;INT(N19),FALSE)),N19&lt;G19)),"Acompanhamento inválido","")))))))))))))))</x:f>
      </x:c>
      <x:c r="S19" s="11" t="n">
        <x:f>IF(AND(A19&lt;&gt;"",R19="",L19="Ativo"),1,0)</x:f>
        <x:v>0</x:v>
      </x:c>
      <x:c r="T1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&lt;&gt;"",ISNUMBER(G19),G19&lt;=Configuracoes!$C$5,ISNUMBER(H19),H19&gt;=Configuracoes!$C$6,H19&lt;=Configuracoes!$C$7,OR(Configuracoes!$C$8="Todos",F19=Configuracoes!$C$8),L19&lt;&gt;"Cancelado",OR(J19=0,NOT(ISNUMBER(M19)),M19&lt;=Configuracoes!$C$5)),1,0))</x:f>
        <x:v>0</x:v>
      </x:c>
      <x:c r="U19" s="11" t="str">
        <x:f>IF(S19=1,I19-J19,"")</x:f>
      </x:c>
      <x:c r="V19" s="14" t="str">
        <x:f>IF(S19=1,U19*K19,"")</x:f>
      </x:c>
      <x:c r="W19" s="11" t="n">
        <x:f>IF(AND(S19=1,T19=1,U19&gt;0),1,0)</x:f>
        <x:v>0</x:v>
      </x:c>
      <x:c r="X19" s="11" t="n">
        <x:f>IF(AND(W19=1,H19&lt;Configuracoes!$C$5),1,0)</x:f>
        <x:v>0</x:v>
      </x:c>
      <x:c r="Y19" s="11" t="n">
        <x:f>IF(AND(W19=1,J19&gt;0),1,0)</x:f>
        <x:v>0</x:v>
      </x:c>
      <x:c r="Z19" s="11" t="n">
        <x:f>IF(AND(W19=1,OR(N19="",O19="",AND(ISNUMBER(N19),N19&lt;Configuracoes!$C$5))),1,0)</x:f>
        <x:v>0</x:v>
      </x:c>
      <x:c r="AA19" s="11" t="n">
        <x:f>IF(AND(S19=1,T19=1,U19=0),1,0)</x:f>
        <x:v>0</x:v>
      </x:c>
      <x:c r="AB19" s="11" t="n">
        <x:f>IF(AND(AA19=1,M19&lt;=H19),1,0)</x:f>
        <x:v>0</x:v>
      </x:c>
      <x:c r="AC19" s="11" t="n">
        <x:f>IF(AND(T19=1,OR(R19&lt;&gt;"",X19=1,Z19=1)),1,0)</x:f>
        <x:v>0</x:v>
      </x:c>
      <x:c r="AD19" s="11" t="str">
        <x:f>IF(AC19=1,SUM($AC$5:AC19),"")</x:f>
      </x:c>
    </x:row>
    <x:row r="20" ht="24" customHeight="1">
      <x:c r="A20" s="6"/>
      <x:c r="B20" s="6"/>
      <x:c r="C20" s="6"/>
      <x:c r="D20" s="6"/>
      <x:c r="E20" s="6"/>
      <x:c r="F20" s="6"/>
      <x:c r="G20" s="5"/>
      <x:c r="H20" s="5"/>
      <x:c r="I20" s="12"/>
      <x:c r="J20" s="12"/>
      <x:c r="K20" s="13"/>
      <x:c r="L20" s="6"/>
      <x:c r="M20" s="5"/>
      <x:c r="N20" s="5"/>
      <x:c r="O20" s="6"/>
      <x:c r="P20" s="6"/>
      <x:c r="Q20" s="6"/>
      <x:c r="R20" s="11" t="str">
        <x:f>IF(COUNTA(A20:Q20)=0,"",IF(A20="","ID do item ausente",IF(COUNTIFS($A$5:$A$204,A20)&lt;&gt;1,"ID do item duplicado",IF(OR(B20="",C20="",D20="",E20="",F20=""),"Pedido, cliente, item, unidade ou responsável ausentes",IF(OR(NOT(ISNUMBER(G20)),G20&lt;=0,IF(ISNUMBER(G20),G20&lt;&gt;INT(G20),FALSE)),"Confirmação inválida",IF(OR(NOT(ISNUMBER(H20)),H20&lt;=0,IF(ISNUMBER(H20),H20&lt;&gt;INT(H20),FALSE)),"Prazo inválido",IF(H20&lt;G20,"Prazo anterior à confirmação",IF(OR(NOT(ISNUMBER(I20)),I20&lt;=0),"Quantidade pedida inválida",IF(OR(NOT(ISNUMBER(J20)),J20&lt;0),"Quantidade aceita inválida",IF(J20&gt;I20,"Aceite acima da quantidade pedida",IF(OR(NOT(ISNUMBER(K20)),K20&lt;0),"Preço inválido",IF(AND(L20&lt;&gt;"Ativo",L20&lt;&gt;"Cancelado"),"Situação inválida",IF(AND(J20&gt;0,OR(OR(NOT(ISNUMBER(M20)),M20&lt;=0,IF(ISNUMBER(M20),M20&lt;&gt;INT(M20),FALSE)),M20&lt;G20,P20="")),"Último aceite ou evidência inválidos",IF(AND(J20=0,M20&lt;&gt;""),"Data de aceite sem quantidade",IF(AND(N20&lt;&gt;"",OR(OR(NOT(ISNUMBER(N20)),N20&lt;=0,IF(ISNUMBER(N20),N20&lt;&gt;INT(N20),FALSE)),N20&lt;G20)),"Acompanhamento inválido","")))))))))))))))</x:f>
      </x:c>
      <x:c r="S20" s="11" t="n">
        <x:f>IF(AND(A20&lt;&gt;"",R20="",L20="Ativo"),1,0)</x:f>
        <x:v>0</x:v>
      </x:c>
      <x:c r="T2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20&lt;&gt;"",ISNUMBER(G20),G20&lt;=Configuracoes!$C$5,ISNUMBER(H20),H20&gt;=Configuracoes!$C$6,H20&lt;=Configuracoes!$C$7,OR(Configuracoes!$C$8="Todos",F20=Configuracoes!$C$8),L20&lt;&gt;"Cancelado",OR(J20=0,NOT(ISNUMBER(M20)),M20&lt;=Configuracoes!$C$5)),1,0))</x:f>
        <x:v>0</x:v>
      </x:c>
      <x:c r="U20" s="11" t="str">
        <x:f>IF(S20=1,I20-J20,"")</x:f>
      </x:c>
      <x:c r="V20" s="14" t="str">
        <x:f>IF(S20=1,U20*K20,"")</x:f>
      </x:c>
      <x:c r="W20" s="11" t="n">
        <x:f>IF(AND(S20=1,T20=1,U20&gt;0),1,0)</x:f>
        <x:v>0</x:v>
      </x:c>
      <x:c r="X20" s="11" t="n">
        <x:f>IF(AND(W20=1,H20&lt;Configuracoes!$C$5),1,0)</x:f>
        <x:v>0</x:v>
      </x:c>
      <x:c r="Y20" s="11" t="n">
        <x:f>IF(AND(W20=1,J20&gt;0),1,0)</x:f>
        <x:v>0</x:v>
      </x:c>
      <x:c r="Z20" s="11" t="n">
        <x:f>IF(AND(W20=1,OR(N20="",O20="",AND(ISNUMBER(N20),N20&lt;Configuracoes!$C$5))),1,0)</x:f>
        <x:v>0</x:v>
      </x:c>
      <x:c r="AA20" s="11" t="n">
        <x:f>IF(AND(S20=1,T20=1,U20=0),1,0)</x:f>
        <x:v>0</x:v>
      </x:c>
      <x:c r="AB20" s="11" t="n">
        <x:f>IF(AND(AA20=1,M20&lt;=H20),1,0)</x:f>
        <x:v>0</x:v>
      </x:c>
      <x:c r="AC20" s="11" t="n">
        <x:f>IF(AND(T20=1,OR(R20&lt;&gt;"",X20=1,Z20=1)),1,0)</x:f>
        <x:v>0</x:v>
      </x:c>
      <x:c r="AD20" s="11" t="str">
        <x:f>IF(AC20=1,SUM($AC$5:AC20),"")</x:f>
      </x:c>
    </x:row>
    <x:row r="21" ht="24" customHeight="1">
      <x:c r="A21" s="6"/>
      <x:c r="B21" s="6"/>
      <x:c r="C21" s="6"/>
      <x:c r="D21" s="6"/>
      <x:c r="E21" s="6"/>
      <x:c r="F21" s="6"/>
      <x:c r="G21" s="5"/>
      <x:c r="H21" s="5"/>
      <x:c r="I21" s="12"/>
      <x:c r="J21" s="12"/>
      <x:c r="K21" s="13"/>
      <x:c r="L21" s="6"/>
      <x:c r="M21" s="5"/>
      <x:c r="N21" s="5"/>
      <x:c r="O21" s="6"/>
      <x:c r="P21" s="6"/>
      <x:c r="Q21" s="6"/>
      <x:c r="R21" s="11" t="str">
        <x:f>IF(COUNTA(A21:Q21)=0,"",IF(A21="","ID do item ausente",IF(COUNTIFS($A$5:$A$204,A21)&lt;&gt;1,"ID do item duplicado",IF(OR(B21="",C21="",D21="",E21="",F21=""),"Pedido, cliente, item, unidade ou responsável ausentes",IF(OR(NOT(ISNUMBER(G21)),G21&lt;=0,IF(ISNUMBER(G21),G21&lt;&gt;INT(G21),FALSE)),"Confirmação inválida",IF(OR(NOT(ISNUMBER(H21)),H21&lt;=0,IF(ISNUMBER(H21),H21&lt;&gt;INT(H21),FALSE)),"Prazo inválido",IF(H21&lt;G21,"Prazo anterior à confirmação",IF(OR(NOT(ISNUMBER(I21)),I21&lt;=0),"Quantidade pedida inválida",IF(OR(NOT(ISNUMBER(J21)),J21&lt;0),"Quantidade aceita inválida",IF(J21&gt;I21,"Aceite acima da quantidade pedida",IF(OR(NOT(ISNUMBER(K21)),K21&lt;0),"Preço inválido",IF(AND(L21&lt;&gt;"Ativo",L21&lt;&gt;"Cancelado"),"Situação inválida",IF(AND(J21&gt;0,OR(OR(NOT(ISNUMBER(M21)),M21&lt;=0,IF(ISNUMBER(M21),M21&lt;&gt;INT(M21),FALSE)),M21&lt;G21,P21="")),"Último aceite ou evidência inválidos",IF(AND(J21=0,M21&lt;&gt;""),"Data de aceite sem quantidade",IF(AND(N21&lt;&gt;"",OR(OR(NOT(ISNUMBER(N21)),N21&lt;=0,IF(ISNUMBER(N21),N21&lt;&gt;INT(N21),FALSE)),N21&lt;G21)),"Acompanhamento inválido","")))))))))))))))</x:f>
      </x:c>
      <x:c r="S21" s="11" t="n">
        <x:f>IF(AND(A21&lt;&gt;"",R21="",L21="Ativo"),1,0)</x:f>
        <x:v>0</x:v>
      </x:c>
      <x:c r="T2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21&lt;&gt;"",ISNUMBER(G21),G21&lt;=Configuracoes!$C$5,ISNUMBER(H21),H21&gt;=Configuracoes!$C$6,H21&lt;=Configuracoes!$C$7,OR(Configuracoes!$C$8="Todos",F21=Configuracoes!$C$8),L21&lt;&gt;"Cancelado",OR(J21=0,NOT(ISNUMBER(M21)),M21&lt;=Configuracoes!$C$5)),1,0))</x:f>
        <x:v>0</x:v>
      </x:c>
      <x:c r="U21" s="11" t="str">
        <x:f>IF(S21=1,I21-J21,"")</x:f>
      </x:c>
      <x:c r="V21" s="14" t="str">
        <x:f>IF(S21=1,U21*K21,"")</x:f>
      </x:c>
      <x:c r="W21" s="11" t="n">
        <x:f>IF(AND(S21=1,T21=1,U21&gt;0),1,0)</x:f>
        <x:v>0</x:v>
      </x:c>
      <x:c r="X21" s="11" t="n">
        <x:f>IF(AND(W21=1,H21&lt;Configuracoes!$C$5),1,0)</x:f>
        <x:v>0</x:v>
      </x:c>
      <x:c r="Y21" s="11" t="n">
        <x:f>IF(AND(W21=1,J21&gt;0),1,0)</x:f>
        <x:v>0</x:v>
      </x:c>
      <x:c r="Z21" s="11" t="n">
        <x:f>IF(AND(W21=1,OR(N21="",O21="",AND(ISNUMBER(N21),N21&lt;Configuracoes!$C$5))),1,0)</x:f>
        <x:v>0</x:v>
      </x:c>
      <x:c r="AA21" s="11" t="n">
        <x:f>IF(AND(S21=1,T21=1,U21=0),1,0)</x:f>
        <x:v>0</x:v>
      </x:c>
      <x:c r="AB21" s="11" t="n">
        <x:f>IF(AND(AA21=1,M21&lt;=H21),1,0)</x:f>
        <x:v>0</x:v>
      </x:c>
      <x:c r="AC21" s="11" t="n">
        <x:f>IF(AND(T21=1,OR(R21&lt;&gt;"",X21=1,Z21=1)),1,0)</x:f>
        <x:v>0</x:v>
      </x:c>
      <x:c r="AD21" s="11" t="str">
        <x:f>IF(AC21=1,SUM($AC$5:AC21),"")</x:f>
      </x:c>
    </x:row>
    <x:row r="22" ht="24" customHeight="1">
      <x:c r="A22" s="6"/>
      <x:c r="B22" s="6"/>
      <x:c r="C22" s="6"/>
      <x:c r="D22" s="6"/>
      <x:c r="E22" s="6"/>
      <x:c r="F22" s="6"/>
      <x:c r="G22" s="5"/>
      <x:c r="H22" s="5"/>
      <x:c r="I22" s="12"/>
      <x:c r="J22" s="12"/>
      <x:c r="K22" s="13"/>
      <x:c r="L22" s="6"/>
      <x:c r="M22" s="5"/>
      <x:c r="N22" s="5"/>
      <x:c r="O22" s="6"/>
      <x:c r="P22" s="6"/>
      <x:c r="Q22" s="6"/>
      <x:c r="R22" s="11" t="str">
        <x:f>IF(COUNTA(A22:Q22)=0,"",IF(A22="","ID do item ausente",IF(COUNTIFS($A$5:$A$204,A22)&lt;&gt;1,"ID do item duplicado",IF(OR(B22="",C22="",D22="",E22="",F22=""),"Pedido, cliente, item, unidade ou responsável ausentes",IF(OR(NOT(ISNUMBER(G22)),G22&lt;=0,IF(ISNUMBER(G22),G22&lt;&gt;INT(G22),FALSE)),"Confirmação inválida",IF(OR(NOT(ISNUMBER(H22)),H22&lt;=0,IF(ISNUMBER(H22),H22&lt;&gt;INT(H22),FALSE)),"Prazo inválido",IF(H22&lt;G22,"Prazo anterior à confirmação",IF(OR(NOT(ISNUMBER(I22)),I22&lt;=0),"Quantidade pedida inválida",IF(OR(NOT(ISNUMBER(J22)),J22&lt;0),"Quantidade aceita inválida",IF(J22&gt;I22,"Aceite acima da quantidade pedida",IF(OR(NOT(ISNUMBER(K22)),K22&lt;0),"Preço inválido",IF(AND(L22&lt;&gt;"Ativo",L22&lt;&gt;"Cancelado"),"Situação inválida",IF(AND(J22&gt;0,OR(OR(NOT(ISNUMBER(M22)),M22&lt;=0,IF(ISNUMBER(M22),M22&lt;&gt;INT(M22),FALSE)),M22&lt;G22,P22="")),"Último aceite ou evidência inválidos",IF(AND(J22=0,M22&lt;&gt;""),"Data de aceite sem quantidade",IF(AND(N22&lt;&gt;"",OR(OR(NOT(ISNUMBER(N22)),N22&lt;=0,IF(ISNUMBER(N22),N22&lt;&gt;INT(N22),FALSE)),N22&lt;G22)),"Acompanhamento inválido","")))))))))))))))</x:f>
      </x:c>
      <x:c r="S22" s="11" t="n">
        <x:f>IF(AND(A22&lt;&gt;"",R22="",L22="Ativo"),1,0)</x:f>
        <x:v>0</x:v>
      </x:c>
      <x:c r="T2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22&lt;&gt;"",ISNUMBER(G22),G22&lt;=Configuracoes!$C$5,ISNUMBER(H22),H22&gt;=Configuracoes!$C$6,H22&lt;=Configuracoes!$C$7,OR(Configuracoes!$C$8="Todos",F22=Configuracoes!$C$8),L22&lt;&gt;"Cancelado",OR(J22=0,NOT(ISNUMBER(M22)),M22&lt;=Configuracoes!$C$5)),1,0))</x:f>
        <x:v>0</x:v>
      </x:c>
      <x:c r="U22" s="11" t="str">
        <x:f>IF(S22=1,I22-J22,"")</x:f>
      </x:c>
      <x:c r="V22" s="14" t="str">
        <x:f>IF(S22=1,U22*K22,"")</x:f>
      </x:c>
      <x:c r="W22" s="11" t="n">
        <x:f>IF(AND(S22=1,T22=1,U22&gt;0),1,0)</x:f>
        <x:v>0</x:v>
      </x:c>
      <x:c r="X22" s="11" t="n">
        <x:f>IF(AND(W22=1,H22&lt;Configuracoes!$C$5),1,0)</x:f>
        <x:v>0</x:v>
      </x:c>
      <x:c r="Y22" s="11" t="n">
        <x:f>IF(AND(W22=1,J22&gt;0),1,0)</x:f>
        <x:v>0</x:v>
      </x:c>
      <x:c r="Z22" s="11" t="n">
        <x:f>IF(AND(W22=1,OR(N22="",O22="",AND(ISNUMBER(N22),N22&lt;Configuracoes!$C$5))),1,0)</x:f>
        <x:v>0</x:v>
      </x:c>
      <x:c r="AA22" s="11" t="n">
        <x:f>IF(AND(S22=1,T22=1,U22=0),1,0)</x:f>
        <x:v>0</x:v>
      </x:c>
      <x:c r="AB22" s="11" t="n">
        <x:f>IF(AND(AA22=1,M22&lt;=H22),1,0)</x:f>
        <x:v>0</x:v>
      </x:c>
      <x:c r="AC22" s="11" t="n">
        <x:f>IF(AND(T22=1,OR(R22&lt;&gt;"",X22=1,Z22=1)),1,0)</x:f>
        <x:v>0</x:v>
      </x:c>
      <x:c r="AD22" s="11" t="str">
        <x:f>IF(AC22=1,SUM($AC$5:AC22),"")</x:f>
      </x:c>
    </x:row>
    <x:row r="23" ht="24" customHeight="1">
      <x:c r="A23" s="6"/>
      <x:c r="B23" s="6"/>
      <x:c r="C23" s="6"/>
      <x:c r="D23" s="6"/>
      <x:c r="E23" s="6"/>
      <x:c r="F23" s="6"/>
      <x:c r="G23" s="5"/>
      <x:c r="H23" s="5"/>
      <x:c r="I23" s="12"/>
      <x:c r="J23" s="12"/>
      <x:c r="K23" s="13"/>
      <x:c r="L23" s="6"/>
      <x:c r="M23" s="5"/>
      <x:c r="N23" s="5"/>
      <x:c r="O23" s="6"/>
      <x:c r="P23" s="6"/>
      <x:c r="Q23" s="6"/>
      <x:c r="R23" s="11" t="str">
        <x:f>IF(COUNTA(A23:Q23)=0,"",IF(A23="","ID do item ausente",IF(COUNTIFS($A$5:$A$204,A23)&lt;&gt;1,"ID do item duplicado",IF(OR(B23="",C23="",D23="",E23="",F23=""),"Pedido, cliente, item, unidade ou responsável ausentes",IF(OR(NOT(ISNUMBER(G23)),G23&lt;=0,IF(ISNUMBER(G23),G23&lt;&gt;INT(G23),FALSE)),"Confirmação inválida",IF(OR(NOT(ISNUMBER(H23)),H23&lt;=0,IF(ISNUMBER(H23),H23&lt;&gt;INT(H23),FALSE)),"Prazo inválido",IF(H23&lt;G23,"Prazo anterior à confirmação",IF(OR(NOT(ISNUMBER(I23)),I23&lt;=0),"Quantidade pedida inválida",IF(OR(NOT(ISNUMBER(J23)),J23&lt;0),"Quantidade aceita inválida",IF(J23&gt;I23,"Aceite acima da quantidade pedida",IF(OR(NOT(ISNUMBER(K23)),K23&lt;0),"Preço inválido",IF(AND(L23&lt;&gt;"Ativo",L23&lt;&gt;"Cancelado"),"Situação inválida",IF(AND(J23&gt;0,OR(OR(NOT(ISNUMBER(M23)),M23&lt;=0,IF(ISNUMBER(M23),M23&lt;&gt;INT(M23),FALSE)),M23&lt;G23,P23="")),"Último aceite ou evidência inválidos",IF(AND(J23=0,M23&lt;&gt;""),"Data de aceite sem quantidade",IF(AND(N23&lt;&gt;"",OR(OR(NOT(ISNUMBER(N23)),N23&lt;=0,IF(ISNUMBER(N23),N23&lt;&gt;INT(N23),FALSE)),N23&lt;G23)),"Acompanhamento inválido","")))))))))))))))</x:f>
      </x:c>
      <x:c r="S23" s="11" t="n">
        <x:f>IF(AND(A23&lt;&gt;"",R23="",L23="Ativo"),1,0)</x:f>
        <x:v>0</x:v>
      </x:c>
      <x:c r="T2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23&lt;&gt;"",ISNUMBER(G23),G23&lt;=Configuracoes!$C$5,ISNUMBER(H23),H23&gt;=Configuracoes!$C$6,H23&lt;=Configuracoes!$C$7,OR(Configuracoes!$C$8="Todos",F23=Configuracoes!$C$8),L23&lt;&gt;"Cancelado",OR(J23=0,NOT(ISNUMBER(M23)),M23&lt;=Configuracoes!$C$5)),1,0))</x:f>
        <x:v>0</x:v>
      </x:c>
      <x:c r="U23" s="11" t="str">
        <x:f>IF(S23=1,I23-J23,"")</x:f>
      </x:c>
      <x:c r="V23" s="14" t="str">
        <x:f>IF(S23=1,U23*K23,"")</x:f>
      </x:c>
      <x:c r="W23" s="11" t="n">
        <x:f>IF(AND(S23=1,T23=1,U23&gt;0),1,0)</x:f>
        <x:v>0</x:v>
      </x:c>
      <x:c r="X23" s="11" t="n">
        <x:f>IF(AND(W23=1,H23&lt;Configuracoes!$C$5),1,0)</x:f>
        <x:v>0</x:v>
      </x:c>
      <x:c r="Y23" s="11" t="n">
        <x:f>IF(AND(W23=1,J23&gt;0),1,0)</x:f>
        <x:v>0</x:v>
      </x:c>
      <x:c r="Z23" s="11" t="n">
        <x:f>IF(AND(W23=1,OR(N23="",O23="",AND(ISNUMBER(N23),N23&lt;Configuracoes!$C$5))),1,0)</x:f>
        <x:v>0</x:v>
      </x:c>
      <x:c r="AA23" s="11" t="n">
        <x:f>IF(AND(S23=1,T23=1,U23=0),1,0)</x:f>
        <x:v>0</x:v>
      </x:c>
      <x:c r="AB23" s="11" t="n">
        <x:f>IF(AND(AA23=1,M23&lt;=H23),1,0)</x:f>
        <x:v>0</x:v>
      </x:c>
      <x:c r="AC23" s="11" t="n">
        <x:f>IF(AND(T23=1,OR(R23&lt;&gt;"",X23=1,Z23=1)),1,0)</x:f>
        <x:v>0</x:v>
      </x:c>
      <x:c r="AD23" s="11" t="str">
        <x:f>IF(AC23=1,SUM($AC$5:AC23),"")</x:f>
      </x:c>
    </x:row>
    <x:row r="24" ht="24" customHeight="1">
      <x:c r="A24" s="6"/>
      <x:c r="B24" s="6"/>
      <x:c r="C24" s="6"/>
      <x:c r="D24" s="6"/>
      <x:c r="E24" s="6"/>
      <x:c r="F24" s="6"/>
      <x:c r="G24" s="5"/>
      <x:c r="H24" s="5"/>
      <x:c r="I24" s="12"/>
      <x:c r="J24" s="12"/>
      <x:c r="K24" s="13"/>
      <x:c r="L24" s="6"/>
      <x:c r="M24" s="5"/>
      <x:c r="N24" s="5"/>
      <x:c r="O24" s="6"/>
      <x:c r="P24" s="6"/>
      <x:c r="Q24" s="6"/>
      <x:c r="R24" s="11" t="str">
        <x:f>IF(COUNTA(A24:Q24)=0,"",IF(A24="","ID do item ausente",IF(COUNTIFS($A$5:$A$204,A24)&lt;&gt;1,"ID do item duplicado",IF(OR(B24="",C24="",D24="",E24="",F24=""),"Pedido, cliente, item, unidade ou responsável ausentes",IF(OR(NOT(ISNUMBER(G24)),G24&lt;=0,IF(ISNUMBER(G24),G24&lt;&gt;INT(G24),FALSE)),"Confirmação inválida",IF(OR(NOT(ISNUMBER(H24)),H24&lt;=0,IF(ISNUMBER(H24),H24&lt;&gt;INT(H24),FALSE)),"Prazo inválido",IF(H24&lt;G24,"Prazo anterior à confirmação",IF(OR(NOT(ISNUMBER(I24)),I24&lt;=0),"Quantidade pedida inválida",IF(OR(NOT(ISNUMBER(J24)),J24&lt;0),"Quantidade aceita inválida",IF(J24&gt;I24,"Aceite acima da quantidade pedida",IF(OR(NOT(ISNUMBER(K24)),K24&lt;0),"Preço inválido",IF(AND(L24&lt;&gt;"Ativo",L24&lt;&gt;"Cancelado"),"Situação inválida",IF(AND(J24&gt;0,OR(OR(NOT(ISNUMBER(M24)),M24&lt;=0,IF(ISNUMBER(M24),M24&lt;&gt;INT(M24),FALSE)),M24&lt;G24,P24="")),"Último aceite ou evidência inválidos",IF(AND(J24=0,M24&lt;&gt;""),"Data de aceite sem quantidade",IF(AND(N24&lt;&gt;"",OR(OR(NOT(ISNUMBER(N24)),N24&lt;=0,IF(ISNUMBER(N24),N24&lt;&gt;INT(N24),FALSE)),N24&lt;G24)),"Acompanhamento inválido","")))))))))))))))</x:f>
      </x:c>
      <x:c r="S24" s="11" t="n">
        <x:f>IF(AND(A24&lt;&gt;"",R24="",L24="Ativo"),1,0)</x:f>
        <x:v>0</x:v>
      </x:c>
      <x:c r="T2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24&lt;&gt;"",ISNUMBER(G24),G24&lt;=Configuracoes!$C$5,ISNUMBER(H24),H24&gt;=Configuracoes!$C$6,H24&lt;=Configuracoes!$C$7,OR(Configuracoes!$C$8="Todos",F24=Configuracoes!$C$8),L24&lt;&gt;"Cancelado",OR(J24=0,NOT(ISNUMBER(M24)),M24&lt;=Configuracoes!$C$5)),1,0))</x:f>
        <x:v>0</x:v>
      </x:c>
      <x:c r="U24" s="11" t="str">
        <x:f>IF(S24=1,I24-J24,"")</x:f>
      </x:c>
      <x:c r="V24" s="14" t="str">
        <x:f>IF(S24=1,U24*K24,"")</x:f>
      </x:c>
      <x:c r="W24" s="11" t="n">
        <x:f>IF(AND(S24=1,T24=1,U24&gt;0),1,0)</x:f>
        <x:v>0</x:v>
      </x:c>
      <x:c r="X24" s="11" t="n">
        <x:f>IF(AND(W24=1,H24&lt;Configuracoes!$C$5),1,0)</x:f>
        <x:v>0</x:v>
      </x:c>
      <x:c r="Y24" s="11" t="n">
        <x:f>IF(AND(W24=1,J24&gt;0),1,0)</x:f>
        <x:v>0</x:v>
      </x:c>
      <x:c r="Z24" s="11" t="n">
        <x:f>IF(AND(W24=1,OR(N24="",O24="",AND(ISNUMBER(N24),N24&lt;Configuracoes!$C$5))),1,0)</x:f>
        <x:v>0</x:v>
      </x:c>
      <x:c r="AA24" s="11" t="n">
        <x:f>IF(AND(S24=1,T24=1,U24=0),1,0)</x:f>
        <x:v>0</x:v>
      </x:c>
      <x:c r="AB24" s="11" t="n">
        <x:f>IF(AND(AA24=1,M24&lt;=H24),1,0)</x:f>
        <x:v>0</x:v>
      </x:c>
      <x:c r="AC24" s="11" t="n">
        <x:f>IF(AND(T24=1,OR(R24&lt;&gt;"",X24=1,Z24=1)),1,0)</x:f>
        <x:v>0</x:v>
      </x:c>
      <x:c r="AD24" s="11" t="str">
        <x:f>IF(AC24=1,SUM($AC$5:AC24),"")</x:f>
      </x:c>
    </x:row>
    <x:row r="25" ht="24" customHeight="1">
      <x:c r="A25" s="6"/>
      <x:c r="B25" s="6"/>
      <x:c r="C25" s="6"/>
      <x:c r="D25" s="6"/>
      <x:c r="E25" s="6"/>
      <x:c r="F25" s="6"/>
      <x:c r="G25" s="5"/>
      <x:c r="H25" s="5"/>
      <x:c r="I25" s="12"/>
      <x:c r="J25" s="12"/>
      <x:c r="K25" s="13"/>
      <x:c r="L25" s="6"/>
      <x:c r="M25" s="5"/>
      <x:c r="N25" s="5"/>
      <x:c r="O25" s="6"/>
      <x:c r="P25" s="6"/>
      <x:c r="Q25" s="6"/>
      <x:c r="R25" s="11" t="str">
        <x:f>IF(COUNTA(A25:Q25)=0,"",IF(A25="","ID do item ausente",IF(COUNTIFS($A$5:$A$204,A25)&lt;&gt;1,"ID do item duplicado",IF(OR(B25="",C25="",D25="",E25="",F25=""),"Pedido, cliente, item, unidade ou responsável ausentes",IF(OR(NOT(ISNUMBER(G25)),G25&lt;=0,IF(ISNUMBER(G25),G25&lt;&gt;INT(G25),FALSE)),"Confirmação inválida",IF(OR(NOT(ISNUMBER(H25)),H25&lt;=0,IF(ISNUMBER(H25),H25&lt;&gt;INT(H25),FALSE)),"Prazo inválido",IF(H25&lt;G25,"Prazo anterior à confirmação",IF(OR(NOT(ISNUMBER(I25)),I25&lt;=0),"Quantidade pedida inválida",IF(OR(NOT(ISNUMBER(J25)),J25&lt;0),"Quantidade aceita inválida",IF(J25&gt;I25,"Aceite acima da quantidade pedida",IF(OR(NOT(ISNUMBER(K25)),K25&lt;0),"Preço inválido",IF(AND(L25&lt;&gt;"Ativo",L25&lt;&gt;"Cancelado"),"Situação inválida",IF(AND(J25&gt;0,OR(OR(NOT(ISNUMBER(M25)),M25&lt;=0,IF(ISNUMBER(M25),M25&lt;&gt;INT(M25),FALSE)),M25&lt;G25,P25="")),"Último aceite ou evidência inválidos",IF(AND(J25=0,M25&lt;&gt;""),"Data de aceite sem quantidade",IF(AND(N25&lt;&gt;"",OR(OR(NOT(ISNUMBER(N25)),N25&lt;=0,IF(ISNUMBER(N25),N25&lt;&gt;INT(N25),FALSE)),N25&lt;G25)),"Acompanhamento inválido","")))))))))))))))</x:f>
      </x:c>
      <x:c r="S25" s="11" t="n">
        <x:f>IF(AND(A25&lt;&gt;"",R25="",L25="Ativo"),1,0)</x:f>
        <x:v>0</x:v>
      </x:c>
      <x:c r="T2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25&lt;&gt;"",ISNUMBER(G25),G25&lt;=Configuracoes!$C$5,ISNUMBER(H25),H25&gt;=Configuracoes!$C$6,H25&lt;=Configuracoes!$C$7,OR(Configuracoes!$C$8="Todos",F25=Configuracoes!$C$8),L25&lt;&gt;"Cancelado",OR(J25=0,NOT(ISNUMBER(M25)),M25&lt;=Configuracoes!$C$5)),1,0))</x:f>
        <x:v>0</x:v>
      </x:c>
      <x:c r="U25" s="11" t="str">
        <x:f>IF(S25=1,I25-J25,"")</x:f>
      </x:c>
      <x:c r="V25" s="14" t="str">
        <x:f>IF(S25=1,U25*K25,"")</x:f>
      </x:c>
      <x:c r="W25" s="11" t="n">
        <x:f>IF(AND(S25=1,T25=1,U25&gt;0),1,0)</x:f>
        <x:v>0</x:v>
      </x:c>
      <x:c r="X25" s="11" t="n">
        <x:f>IF(AND(W25=1,H25&lt;Configuracoes!$C$5),1,0)</x:f>
        <x:v>0</x:v>
      </x:c>
      <x:c r="Y25" s="11" t="n">
        <x:f>IF(AND(W25=1,J25&gt;0),1,0)</x:f>
        <x:v>0</x:v>
      </x:c>
      <x:c r="Z25" s="11" t="n">
        <x:f>IF(AND(W25=1,OR(N25="",O25="",AND(ISNUMBER(N25),N25&lt;Configuracoes!$C$5))),1,0)</x:f>
        <x:v>0</x:v>
      </x:c>
      <x:c r="AA25" s="11" t="n">
        <x:f>IF(AND(S25=1,T25=1,U25=0),1,0)</x:f>
        <x:v>0</x:v>
      </x:c>
      <x:c r="AB25" s="11" t="n">
        <x:f>IF(AND(AA25=1,M25&lt;=H25),1,0)</x:f>
        <x:v>0</x:v>
      </x:c>
      <x:c r="AC25" s="11" t="n">
        <x:f>IF(AND(T25=1,OR(R25&lt;&gt;"",X25=1,Z25=1)),1,0)</x:f>
        <x:v>0</x:v>
      </x:c>
      <x:c r="AD25" s="11" t="str">
        <x:f>IF(AC25=1,SUM($AC$5:AC25),"")</x:f>
      </x:c>
    </x:row>
    <x:row r="26" ht="24" customHeight="1">
      <x:c r="A26" s="6"/>
      <x:c r="B26" s="6"/>
      <x:c r="C26" s="6"/>
      <x:c r="D26" s="6"/>
      <x:c r="E26" s="6"/>
      <x:c r="F26" s="6"/>
      <x:c r="G26" s="5"/>
      <x:c r="H26" s="5"/>
      <x:c r="I26" s="12"/>
      <x:c r="J26" s="12"/>
      <x:c r="K26" s="13"/>
      <x:c r="L26" s="6"/>
      <x:c r="M26" s="5"/>
      <x:c r="N26" s="5"/>
      <x:c r="O26" s="6"/>
      <x:c r="P26" s="6"/>
      <x:c r="Q26" s="6"/>
      <x:c r="R26" s="11" t="str">
        <x:f>IF(COUNTA(A26:Q26)=0,"",IF(A26="","ID do item ausente",IF(COUNTIFS($A$5:$A$204,A26)&lt;&gt;1,"ID do item duplicado",IF(OR(B26="",C26="",D26="",E26="",F26=""),"Pedido, cliente, item, unidade ou responsável ausentes",IF(OR(NOT(ISNUMBER(G26)),G26&lt;=0,IF(ISNUMBER(G26),G26&lt;&gt;INT(G26),FALSE)),"Confirmação inválida",IF(OR(NOT(ISNUMBER(H26)),H26&lt;=0,IF(ISNUMBER(H26),H26&lt;&gt;INT(H26),FALSE)),"Prazo inválido",IF(H26&lt;G26,"Prazo anterior à confirmação",IF(OR(NOT(ISNUMBER(I26)),I26&lt;=0),"Quantidade pedida inválida",IF(OR(NOT(ISNUMBER(J26)),J26&lt;0),"Quantidade aceita inválida",IF(J26&gt;I26,"Aceite acima da quantidade pedida",IF(OR(NOT(ISNUMBER(K26)),K26&lt;0),"Preço inválido",IF(AND(L26&lt;&gt;"Ativo",L26&lt;&gt;"Cancelado"),"Situação inválida",IF(AND(J26&gt;0,OR(OR(NOT(ISNUMBER(M26)),M26&lt;=0,IF(ISNUMBER(M26),M26&lt;&gt;INT(M26),FALSE)),M26&lt;G26,P26="")),"Último aceite ou evidência inválidos",IF(AND(J26=0,M26&lt;&gt;""),"Data de aceite sem quantidade",IF(AND(N26&lt;&gt;"",OR(OR(NOT(ISNUMBER(N26)),N26&lt;=0,IF(ISNUMBER(N26),N26&lt;&gt;INT(N26),FALSE)),N26&lt;G26)),"Acompanhamento inválido","")))))))))))))))</x:f>
      </x:c>
      <x:c r="S26" s="11" t="n">
        <x:f>IF(AND(A26&lt;&gt;"",R26="",L26="Ativo"),1,0)</x:f>
        <x:v>0</x:v>
      </x:c>
      <x:c r="T2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26&lt;&gt;"",ISNUMBER(G26),G26&lt;=Configuracoes!$C$5,ISNUMBER(H26),H26&gt;=Configuracoes!$C$6,H26&lt;=Configuracoes!$C$7,OR(Configuracoes!$C$8="Todos",F26=Configuracoes!$C$8),L26&lt;&gt;"Cancelado",OR(J26=0,NOT(ISNUMBER(M26)),M26&lt;=Configuracoes!$C$5)),1,0))</x:f>
        <x:v>0</x:v>
      </x:c>
      <x:c r="U26" s="11" t="str">
        <x:f>IF(S26=1,I26-J26,"")</x:f>
      </x:c>
      <x:c r="V26" s="14" t="str">
        <x:f>IF(S26=1,U26*K26,"")</x:f>
      </x:c>
      <x:c r="W26" s="11" t="n">
        <x:f>IF(AND(S26=1,T26=1,U26&gt;0),1,0)</x:f>
        <x:v>0</x:v>
      </x:c>
      <x:c r="X26" s="11" t="n">
        <x:f>IF(AND(W26=1,H26&lt;Configuracoes!$C$5),1,0)</x:f>
        <x:v>0</x:v>
      </x:c>
      <x:c r="Y26" s="11" t="n">
        <x:f>IF(AND(W26=1,J26&gt;0),1,0)</x:f>
        <x:v>0</x:v>
      </x:c>
      <x:c r="Z26" s="11" t="n">
        <x:f>IF(AND(W26=1,OR(N26="",O26="",AND(ISNUMBER(N26),N26&lt;Configuracoes!$C$5))),1,0)</x:f>
        <x:v>0</x:v>
      </x:c>
      <x:c r="AA26" s="11" t="n">
        <x:f>IF(AND(S26=1,T26=1,U26=0),1,0)</x:f>
        <x:v>0</x:v>
      </x:c>
      <x:c r="AB26" s="11" t="n">
        <x:f>IF(AND(AA26=1,M26&lt;=H26),1,0)</x:f>
        <x:v>0</x:v>
      </x:c>
      <x:c r="AC26" s="11" t="n">
        <x:f>IF(AND(T26=1,OR(R26&lt;&gt;"",X26=1,Z26=1)),1,0)</x:f>
        <x:v>0</x:v>
      </x:c>
      <x:c r="AD26" s="11" t="str">
        <x:f>IF(AC26=1,SUM($AC$5:AC26),"")</x:f>
      </x:c>
    </x:row>
    <x:row r="27" ht="24" customHeight="1">
      <x:c r="A27" s="6"/>
      <x:c r="B27" s="6"/>
      <x:c r="C27" s="6"/>
      <x:c r="D27" s="6"/>
      <x:c r="E27" s="6"/>
      <x:c r="F27" s="6"/>
      <x:c r="G27" s="5"/>
      <x:c r="H27" s="5"/>
      <x:c r="I27" s="12"/>
      <x:c r="J27" s="12"/>
      <x:c r="K27" s="13"/>
      <x:c r="L27" s="6"/>
      <x:c r="M27" s="5"/>
      <x:c r="N27" s="5"/>
      <x:c r="O27" s="6"/>
      <x:c r="P27" s="6"/>
      <x:c r="Q27" s="6"/>
      <x:c r="R27" s="11" t="str">
        <x:f>IF(COUNTA(A27:Q27)=0,"",IF(A27="","ID do item ausente",IF(COUNTIFS($A$5:$A$204,A27)&lt;&gt;1,"ID do item duplicado",IF(OR(B27="",C27="",D27="",E27="",F27=""),"Pedido, cliente, item, unidade ou responsável ausentes",IF(OR(NOT(ISNUMBER(G27)),G27&lt;=0,IF(ISNUMBER(G27),G27&lt;&gt;INT(G27),FALSE)),"Confirmação inválida",IF(OR(NOT(ISNUMBER(H27)),H27&lt;=0,IF(ISNUMBER(H27),H27&lt;&gt;INT(H27),FALSE)),"Prazo inválido",IF(H27&lt;G27,"Prazo anterior à confirmação",IF(OR(NOT(ISNUMBER(I27)),I27&lt;=0),"Quantidade pedida inválida",IF(OR(NOT(ISNUMBER(J27)),J27&lt;0),"Quantidade aceita inválida",IF(J27&gt;I27,"Aceite acima da quantidade pedida",IF(OR(NOT(ISNUMBER(K27)),K27&lt;0),"Preço inválido",IF(AND(L27&lt;&gt;"Ativo",L27&lt;&gt;"Cancelado"),"Situação inválida",IF(AND(J27&gt;0,OR(OR(NOT(ISNUMBER(M27)),M27&lt;=0,IF(ISNUMBER(M27),M27&lt;&gt;INT(M27),FALSE)),M27&lt;G27,P27="")),"Último aceite ou evidência inválidos",IF(AND(J27=0,M27&lt;&gt;""),"Data de aceite sem quantidade",IF(AND(N27&lt;&gt;"",OR(OR(NOT(ISNUMBER(N27)),N27&lt;=0,IF(ISNUMBER(N27),N27&lt;&gt;INT(N27),FALSE)),N27&lt;G27)),"Acompanhamento inválido","")))))))))))))))</x:f>
      </x:c>
      <x:c r="S27" s="11" t="n">
        <x:f>IF(AND(A27&lt;&gt;"",R27="",L27="Ativo"),1,0)</x:f>
        <x:v>0</x:v>
      </x:c>
      <x:c r="T2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27&lt;&gt;"",ISNUMBER(G27),G27&lt;=Configuracoes!$C$5,ISNUMBER(H27),H27&gt;=Configuracoes!$C$6,H27&lt;=Configuracoes!$C$7,OR(Configuracoes!$C$8="Todos",F27=Configuracoes!$C$8),L27&lt;&gt;"Cancelado",OR(J27=0,NOT(ISNUMBER(M27)),M27&lt;=Configuracoes!$C$5)),1,0))</x:f>
        <x:v>0</x:v>
      </x:c>
      <x:c r="U27" s="11" t="str">
        <x:f>IF(S27=1,I27-J27,"")</x:f>
      </x:c>
      <x:c r="V27" s="14" t="str">
        <x:f>IF(S27=1,U27*K27,"")</x:f>
      </x:c>
      <x:c r="W27" s="11" t="n">
        <x:f>IF(AND(S27=1,T27=1,U27&gt;0),1,0)</x:f>
        <x:v>0</x:v>
      </x:c>
      <x:c r="X27" s="11" t="n">
        <x:f>IF(AND(W27=1,H27&lt;Configuracoes!$C$5),1,0)</x:f>
        <x:v>0</x:v>
      </x:c>
      <x:c r="Y27" s="11" t="n">
        <x:f>IF(AND(W27=1,J27&gt;0),1,0)</x:f>
        <x:v>0</x:v>
      </x:c>
      <x:c r="Z27" s="11" t="n">
        <x:f>IF(AND(W27=1,OR(N27="",O27="",AND(ISNUMBER(N27),N27&lt;Configuracoes!$C$5))),1,0)</x:f>
        <x:v>0</x:v>
      </x:c>
      <x:c r="AA27" s="11" t="n">
        <x:f>IF(AND(S27=1,T27=1,U27=0),1,0)</x:f>
        <x:v>0</x:v>
      </x:c>
      <x:c r="AB27" s="11" t="n">
        <x:f>IF(AND(AA27=1,M27&lt;=H27),1,0)</x:f>
        <x:v>0</x:v>
      </x:c>
      <x:c r="AC27" s="11" t="n">
        <x:f>IF(AND(T27=1,OR(R27&lt;&gt;"",X27=1,Z27=1)),1,0)</x:f>
        <x:v>0</x:v>
      </x:c>
      <x:c r="AD27" s="11" t="str">
        <x:f>IF(AC27=1,SUM($AC$5:AC27),"")</x:f>
      </x:c>
    </x:row>
    <x:row r="28" ht="24" customHeight="1">
      <x:c r="A28" s="6"/>
      <x:c r="B28" s="6"/>
      <x:c r="C28" s="6"/>
      <x:c r="D28" s="6"/>
      <x:c r="E28" s="6"/>
      <x:c r="F28" s="6"/>
      <x:c r="G28" s="5"/>
      <x:c r="H28" s="5"/>
      <x:c r="I28" s="12"/>
      <x:c r="J28" s="12"/>
      <x:c r="K28" s="13"/>
      <x:c r="L28" s="6"/>
      <x:c r="M28" s="5"/>
      <x:c r="N28" s="5"/>
      <x:c r="O28" s="6"/>
      <x:c r="P28" s="6"/>
      <x:c r="Q28" s="6"/>
      <x:c r="R28" s="11" t="str">
        <x:f>IF(COUNTA(A28:Q28)=0,"",IF(A28="","ID do item ausente",IF(COUNTIFS($A$5:$A$204,A28)&lt;&gt;1,"ID do item duplicado",IF(OR(B28="",C28="",D28="",E28="",F28=""),"Pedido, cliente, item, unidade ou responsável ausentes",IF(OR(NOT(ISNUMBER(G28)),G28&lt;=0,IF(ISNUMBER(G28),G28&lt;&gt;INT(G28),FALSE)),"Confirmação inválida",IF(OR(NOT(ISNUMBER(H28)),H28&lt;=0,IF(ISNUMBER(H28),H28&lt;&gt;INT(H28),FALSE)),"Prazo inválido",IF(H28&lt;G28,"Prazo anterior à confirmação",IF(OR(NOT(ISNUMBER(I28)),I28&lt;=0),"Quantidade pedida inválida",IF(OR(NOT(ISNUMBER(J28)),J28&lt;0),"Quantidade aceita inválida",IF(J28&gt;I28,"Aceite acima da quantidade pedida",IF(OR(NOT(ISNUMBER(K28)),K28&lt;0),"Preço inválido",IF(AND(L28&lt;&gt;"Ativo",L28&lt;&gt;"Cancelado"),"Situação inválida",IF(AND(J28&gt;0,OR(OR(NOT(ISNUMBER(M28)),M28&lt;=0,IF(ISNUMBER(M28),M28&lt;&gt;INT(M28),FALSE)),M28&lt;G28,P28="")),"Último aceite ou evidência inválidos",IF(AND(J28=0,M28&lt;&gt;""),"Data de aceite sem quantidade",IF(AND(N28&lt;&gt;"",OR(OR(NOT(ISNUMBER(N28)),N28&lt;=0,IF(ISNUMBER(N28),N28&lt;&gt;INT(N28),FALSE)),N28&lt;G28)),"Acompanhamento inválido","")))))))))))))))</x:f>
      </x:c>
      <x:c r="S28" s="11" t="n">
        <x:f>IF(AND(A28&lt;&gt;"",R28="",L28="Ativo"),1,0)</x:f>
        <x:v>0</x:v>
      </x:c>
      <x:c r="T2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28&lt;&gt;"",ISNUMBER(G28),G28&lt;=Configuracoes!$C$5,ISNUMBER(H28),H28&gt;=Configuracoes!$C$6,H28&lt;=Configuracoes!$C$7,OR(Configuracoes!$C$8="Todos",F28=Configuracoes!$C$8),L28&lt;&gt;"Cancelado",OR(J28=0,NOT(ISNUMBER(M28)),M28&lt;=Configuracoes!$C$5)),1,0))</x:f>
        <x:v>0</x:v>
      </x:c>
      <x:c r="U28" s="11" t="str">
        <x:f>IF(S28=1,I28-J28,"")</x:f>
      </x:c>
      <x:c r="V28" s="14" t="str">
        <x:f>IF(S28=1,U28*K28,"")</x:f>
      </x:c>
      <x:c r="W28" s="11" t="n">
        <x:f>IF(AND(S28=1,T28=1,U28&gt;0),1,0)</x:f>
        <x:v>0</x:v>
      </x:c>
      <x:c r="X28" s="11" t="n">
        <x:f>IF(AND(W28=1,H28&lt;Configuracoes!$C$5),1,0)</x:f>
        <x:v>0</x:v>
      </x:c>
      <x:c r="Y28" s="11" t="n">
        <x:f>IF(AND(W28=1,J28&gt;0),1,0)</x:f>
        <x:v>0</x:v>
      </x:c>
      <x:c r="Z28" s="11" t="n">
        <x:f>IF(AND(W28=1,OR(N28="",O28="",AND(ISNUMBER(N28),N28&lt;Configuracoes!$C$5))),1,0)</x:f>
        <x:v>0</x:v>
      </x:c>
      <x:c r="AA28" s="11" t="n">
        <x:f>IF(AND(S28=1,T28=1,U28=0),1,0)</x:f>
        <x:v>0</x:v>
      </x:c>
      <x:c r="AB28" s="11" t="n">
        <x:f>IF(AND(AA28=1,M28&lt;=H28),1,0)</x:f>
        <x:v>0</x:v>
      </x:c>
      <x:c r="AC28" s="11" t="n">
        <x:f>IF(AND(T28=1,OR(R28&lt;&gt;"",X28=1,Z28=1)),1,0)</x:f>
        <x:v>0</x:v>
      </x:c>
      <x:c r="AD28" s="11" t="str">
        <x:f>IF(AC28=1,SUM($AC$5:AC28),"")</x:f>
      </x:c>
    </x:row>
    <x:row r="29" ht="24" customHeight="1">
      <x:c r="A29" s="6"/>
      <x:c r="B29" s="6"/>
      <x:c r="C29" s="6"/>
      <x:c r="D29" s="6"/>
      <x:c r="E29" s="6"/>
      <x:c r="F29" s="6"/>
      <x:c r="G29" s="5"/>
      <x:c r="H29" s="5"/>
      <x:c r="I29" s="12"/>
      <x:c r="J29" s="12"/>
      <x:c r="K29" s="13"/>
      <x:c r="L29" s="6"/>
      <x:c r="M29" s="5"/>
      <x:c r="N29" s="5"/>
      <x:c r="O29" s="6"/>
      <x:c r="P29" s="6"/>
      <x:c r="Q29" s="6"/>
      <x:c r="R29" s="11" t="str">
        <x:f>IF(COUNTA(A29:Q29)=0,"",IF(A29="","ID do item ausente",IF(COUNTIFS($A$5:$A$204,A29)&lt;&gt;1,"ID do item duplicado",IF(OR(B29="",C29="",D29="",E29="",F29=""),"Pedido, cliente, item, unidade ou responsável ausentes",IF(OR(NOT(ISNUMBER(G29)),G29&lt;=0,IF(ISNUMBER(G29),G29&lt;&gt;INT(G29),FALSE)),"Confirmação inválida",IF(OR(NOT(ISNUMBER(H29)),H29&lt;=0,IF(ISNUMBER(H29),H29&lt;&gt;INT(H29),FALSE)),"Prazo inválido",IF(H29&lt;G29,"Prazo anterior à confirmação",IF(OR(NOT(ISNUMBER(I29)),I29&lt;=0),"Quantidade pedida inválida",IF(OR(NOT(ISNUMBER(J29)),J29&lt;0),"Quantidade aceita inválida",IF(J29&gt;I29,"Aceite acima da quantidade pedida",IF(OR(NOT(ISNUMBER(K29)),K29&lt;0),"Preço inválido",IF(AND(L29&lt;&gt;"Ativo",L29&lt;&gt;"Cancelado"),"Situação inválida",IF(AND(J29&gt;0,OR(OR(NOT(ISNUMBER(M29)),M29&lt;=0,IF(ISNUMBER(M29),M29&lt;&gt;INT(M29),FALSE)),M29&lt;G29,P29="")),"Último aceite ou evidência inválidos",IF(AND(J29=0,M29&lt;&gt;""),"Data de aceite sem quantidade",IF(AND(N29&lt;&gt;"",OR(OR(NOT(ISNUMBER(N29)),N29&lt;=0,IF(ISNUMBER(N29),N29&lt;&gt;INT(N29),FALSE)),N29&lt;G29)),"Acompanhamento inválido","")))))))))))))))</x:f>
      </x:c>
      <x:c r="S29" s="11" t="n">
        <x:f>IF(AND(A29&lt;&gt;"",R29="",L29="Ativo"),1,0)</x:f>
        <x:v>0</x:v>
      </x:c>
      <x:c r="T2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29&lt;&gt;"",ISNUMBER(G29),G29&lt;=Configuracoes!$C$5,ISNUMBER(H29),H29&gt;=Configuracoes!$C$6,H29&lt;=Configuracoes!$C$7,OR(Configuracoes!$C$8="Todos",F29=Configuracoes!$C$8),L29&lt;&gt;"Cancelado",OR(J29=0,NOT(ISNUMBER(M29)),M29&lt;=Configuracoes!$C$5)),1,0))</x:f>
        <x:v>0</x:v>
      </x:c>
      <x:c r="U29" s="11" t="str">
        <x:f>IF(S29=1,I29-J29,"")</x:f>
      </x:c>
      <x:c r="V29" s="14" t="str">
        <x:f>IF(S29=1,U29*K29,"")</x:f>
      </x:c>
      <x:c r="W29" s="11" t="n">
        <x:f>IF(AND(S29=1,T29=1,U29&gt;0),1,0)</x:f>
        <x:v>0</x:v>
      </x:c>
      <x:c r="X29" s="11" t="n">
        <x:f>IF(AND(W29=1,H29&lt;Configuracoes!$C$5),1,0)</x:f>
        <x:v>0</x:v>
      </x:c>
      <x:c r="Y29" s="11" t="n">
        <x:f>IF(AND(W29=1,J29&gt;0),1,0)</x:f>
        <x:v>0</x:v>
      </x:c>
      <x:c r="Z29" s="11" t="n">
        <x:f>IF(AND(W29=1,OR(N29="",O29="",AND(ISNUMBER(N29),N29&lt;Configuracoes!$C$5))),1,0)</x:f>
        <x:v>0</x:v>
      </x:c>
      <x:c r="AA29" s="11" t="n">
        <x:f>IF(AND(S29=1,T29=1,U29=0),1,0)</x:f>
        <x:v>0</x:v>
      </x:c>
      <x:c r="AB29" s="11" t="n">
        <x:f>IF(AND(AA29=1,M29&lt;=H29),1,0)</x:f>
        <x:v>0</x:v>
      </x:c>
      <x:c r="AC29" s="11" t="n">
        <x:f>IF(AND(T29=1,OR(R29&lt;&gt;"",X29=1,Z29=1)),1,0)</x:f>
        <x:v>0</x:v>
      </x:c>
      <x:c r="AD29" s="11" t="str">
        <x:f>IF(AC29=1,SUM($AC$5:AC29),"")</x:f>
      </x:c>
    </x:row>
    <x:row r="30" ht="24" customHeight="1">
      <x:c r="A30" s="6"/>
      <x:c r="B30" s="6"/>
      <x:c r="C30" s="6"/>
      <x:c r="D30" s="6"/>
      <x:c r="E30" s="6"/>
      <x:c r="F30" s="6"/>
      <x:c r="G30" s="5"/>
      <x:c r="H30" s="5"/>
      <x:c r="I30" s="12"/>
      <x:c r="J30" s="12"/>
      <x:c r="K30" s="13"/>
      <x:c r="L30" s="6"/>
      <x:c r="M30" s="5"/>
      <x:c r="N30" s="5"/>
      <x:c r="O30" s="6"/>
      <x:c r="P30" s="6"/>
      <x:c r="Q30" s="6"/>
      <x:c r="R30" s="11" t="str">
        <x:f>IF(COUNTA(A30:Q30)=0,"",IF(A30="","ID do item ausente",IF(COUNTIFS($A$5:$A$204,A30)&lt;&gt;1,"ID do item duplicado",IF(OR(B30="",C30="",D30="",E30="",F30=""),"Pedido, cliente, item, unidade ou responsável ausentes",IF(OR(NOT(ISNUMBER(G30)),G30&lt;=0,IF(ISNUMBER(G30),G30&lt;&gt;INT(G30),FALSE)),"Confirmação inválida",IF(OR(NOT(ISNUMBER(H30)),H30&lt;=0,IF(ISNUMBER(H30),H30&lt;&gt;INT(H30),FALSE)),"Prazo inválido",IF(H30&lt;G30,"Prazo anterior à confirmação",IF(OR(NOT(ISNUMBER(I30)),I30&lt;=0),"Quantidade pedida inválida",IF(OR(NOT(ISNUMBER(J30)),J30&lt;0),"Quantidade aceita inválida",IF(J30&gt;I30,"Aceite acima da quantidade pedida",IF(OR(NOT(ISNUMBER(K30)),K30&lt;0),"Preço inválido",IF(AND(L30&lt;&gt;"Ativo",L30&lt;&gt;"Cancelado"),"Situação inválida",IF(AND(J30&gt;0,OR(OR(NOT(ISNUMBER(M30)),M30&lt;=0,IF(ISNUMBER(M30),M30&lt;&gt;INT(M30),FALSE)),M30&lt;G30,P30="")),"Último aceite ou evidência inválidos",IF(AND(J30=0,M30&lt;&gt;""),"Data de aceite sem quantidade",IF(AND(N30&lt;&gt;"",OR(OR(NOT(ISNUMBER(N30)),N30&lt;=0,IF(ISNUMBER(N30),N30&lt;&gt;INT(N30),FALSE)),N30&lt;G30)),"Acompanhamento inválido","")))))))))))))))</x:f>
      </x:c>
      <x:c r="S30" s="11" t="n">
        <x:f>IF(AND(A30&lt;&gt;"",R30="",L30="Ativo"),1,0)</x:f>
        <x:v>0</x:v>
      </x:c>
      <x:c r="T3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30&lt;&gt;"",ISNUMBER(G30),G30&lt;=Configuracoes!$C$5,ISNUMBER(H30),H30&gt;=Configuracoes!$C$6,H30&lt;=Configuracoes!$C$7,OR(Configuracoes!$C$8="Todos",F30=Configuracoes!$C$8),L30&lt;&gt;"Cancelado",OR(J30=0,NOT(ISNUMBER(M30)),M30&lt;=Configuracoes!$C$5)),1,0))</x:f>
        <x:v>0</x:v>
      </x:c>
      <x:c r="U30" s="11" t="str">
        <x:f>IF(S30=1,I30-J30,"")</x:f>
      </x:c>
      <x:c r="V30" s="14" t="str">
        <x:f>IF(S30=1,U30*K30,"")</x:f>
      </x:c>
      <x:c r="W30" s="11" t="n">
        <x:f>IF(AND(S30=1,T30=1,U30&gt;0),1,0)</x:f>
        <x:v>0</x:v>
      </x:c>
      <x:c r="X30" s="11" t="n">
        <x:f>IF(AND(W30=1,H30&lt;Configuracoes!$C$5),1,0)</x:f>
        <x:v>0</x:v>
      </x:c>
      <x:c r="Y30" s="11" t="n">
        <x:f>IF(AND(W30=1,J30&gt;0),1,0)</x:f>
        <x:v>0</x:v>
      </x:c>
      <x:c r="Z30" s="11" t="n">
        <x:f>IF(AND(W30=1,OR(N30="",O30="",AND(ISNUMBER(N30),N30&lt;Configuracoes!$C$5))),1,0)</x:f>
        <x:v>0</x:v>
      </x:c>
      <x:c r="AA30" s="11" t="n">
        <x:f>IF(AND(S30=1,T30=1,U30=0),1,0)</x:f>
        <x:v>0</x:v>
      </x:c>
      <x:c r="AB30" s="11" t="n">
        <x:f>IF(AND(AA30=1,M30&lt;=H30),1,0)</x:f>
        <x:v>0</x:v>
      </x:c>
      <x:c r="AC30" s="11" t="n">
        <x:f>IF(AND(T30=1,OR(R30&lt;&gt;"",X30=1,Z30=1)),1,0)</x:f>
        <x:v>0</x:v>
      </x:c>
      <x:c r="AD30" s="11" t="str">
        <x:f>IF(AC30=1,SUM($AC$5:AC30),"")</x:f>
      </x:c>
    </x:row>
    <x:row r="31" ht="24" customHeight="1">
      <x:c r="A31" s="6"/>
      <x:c r="B31" s="6"/>
      <x:c r="C31" s="6"/>
      <x:c r="D31" s="6"/>
      <x:c r="E31" s="6"/>
      <x:c r="F31" s="6"/>
      <x:c r="G31" s="5"/>
      <x:c r="H31" s="5"/>
      <x:c r="I31" s="12"/>
      <x:c r="J31" s="12"/>
      <x:c r="K31" s="13"/>
      <x:c r="L31" s="6"/>
      <x:c r="M31" s="5"/>
      <x:c r="N31" s="5"/>
      <x:c r="O31" s="6"/>
      <x:c r="P31" s="6"/>
      <x:c r="Q31" s="6"/>
      <x:c r="R31" s="11" t="str">
        <x:f>IF(COUNTA(A31:Q31)=0,"",IF(A31="","ID do item ausente",IF(COUNTIFS($A$5:$A$204,A31)&lt;&gt;1,"ID do item duplicado",IF(OR(B31="",C31="",D31="",E31="",F31=""),"Pedido, cliente, item, unidade ou responsável ausentes",IF(OR(NOT(ISNUMBER(G31)),G31&lt;=0,IF(ISNUMBER(G31),G31&lt;&gt;INT(G31),FALSE)),"Confirmação inválida",IF(OR(NOT(ISNUMBER(H31)),H31&lt;=0,IF(ISNUMBER(H31),H31&lt;&gt;INT(H31),FALSE)),"Prazo inválido",IF(H31&lt;G31,"Prazo anterior à confirmação",IF(OR(NOT(ISNUMBER(I31)),I31&lt;=0),"Quantidade pedida inválida",IF(OR(NOT(ISNUMBER(J31)),J31&lt;0),"Quantidade aceita inválida",IF(J31&gt;I31,"Aceite acima da quantidade pedida",IF(OR(NOT(ISNUMBER(K31)),K31&lt;0),"Preço inválido",IF(AND(L31&lt;&gt;"Ativo",L31&lt;&gt;"Cancelado"),"Situação inválida",IF(AND(J31&gt;0,OR(OR(NOT(ISNUMBER(M31)),M31&lt;=0,IF(ISNUMBER(M31),M31&lt;&gt;INT(M31),FALSE)),M31&lt;G31,P31="")),"Último aceite ou evidência inválidos",IF(AND(J31=0,M31&lt;&gt;""),"Data de aceite sem quantidade",IF(AND(N31&lt;&gt;"",OR(OR(NOT(ISNUMBER(N31)),N31&lt;=0,IF(ISNUMBER(N31),N31&lt;&gt;INT(N31),FALSE)),N31&lt;G31)),"Acompanhamento inválido","")))))))))))))))</x:f>
      </x:c>
      <x:c r="S31" s="11" t="n">
        <x:f>IF(AND(A31&lt;&gt;"",R31="",L31="Ativo"),1,0)</x:f>
        <x:v>0</x:v>
      </x:c>
      <x:c r="T3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31&lt;&gt;"",ISNUMBER(G31),G31&lt;=Configuracoes!$C$5,ISNUMBER(H31),H31&gt;=Configuracoes!$C$6,H31&lt;=Configuracoes!$C$7,OR(Configuracoes!$C$8="Todos",F31=Configuracoes!$C$8),L31&lt;&gt;"Cancelado",OR(J31=0,NOT(ISNUMBER(M31)),M31&lt;=Configuracoes!$C$5)),1,0))</x:f>
        <x:v>0</x:v>
      </x:c>
      <x:c r="U31" s="11" t="str">
        <x:f>IF(S31=1,I31-J31,"")</x:f>
      </x:c>
      <x:c r="V31" s="14" t="str">
        <x:f>IF(S31=1,U31*K31,"")</x:f>
      </x:c>
      <x:c r="W31" s="11" t="n">
        <x:f>IF(AND(S31=1,T31=1,U31&gt;0),1,0)</x:f>
        <x:v>0</x:v>
      </x:c>
      <x:c r="X31" s="11" t="n">
        <x:f>IF(AND(W31=1,H31&lt;Configuracoes!$C$5),1,0)</x:f>
        <x:v>0</x:v>
      </x:c>
      <x:c r="Y31" s="11" t="n">
        <x:f>IF(AND(W31=1,J31&gt;0),1,0)</x:f>
        <x:v>0</x:v>
      </x:c>
      <x:c r="Z31" s="11" t="n">
        <x:f>IF(AND(W31=1,OR(N31="",O31="",AND(ISNUMBER(N31),N31&lt;Configuracoes!$C$5))),1,0)</x:f>
        <x:v>0</x:v>
      </x:c>
      <x:c r="AA31" s="11" t="n">
        <x:f>IF(AND(S31=1,T31=1,U31=0),1,0)</x:f>
        <x:v>0</x:v>
      </x:c>
      <x:c r="AB31" s="11" t="n">
        <x:f>IF(AND(AA31=1,M31&lt;=H31),1,0)</x:f>
        <x:v>0</x:v>
      </x:c>
      <x:c r="AC31" s="11" t="n">
        <x:f>IF(AND(T31=1,OR(R31&lt;&gt;"",X31=1,Z31=1)),1,0)</x:f>
        <x:v>0</x:v>
      </x:c>
      <x:c r="AD31" s="11" t="str">
        <x:f>IF(AC31=1,SUM($AC$5:AC31),"")</x:f>
      </x:c>
    </x:row>
    <x:row r="32" ht="24" customHeight="1">
      <x:c r="A32" s="6"/>
      <x:c r="B32" s="6"/>
      <x:c r="C32" s="6"/>
      <x:c r="D32" s="6"/>
      <x:c r="E32" s="6"/>
      <x:c r="F32" s="6"/>
      <x:c r="G32" s="5"/>
      <x:c r="H32" s="5"/>
      <x:c r="I32" s="12"/>
      <x:c r="J32" s="12"/>
      <x:c r="K32" s="13"/>
      <x:c r="L32" s="6"/>
      <x:c r="M32" s="5"/>
      <x:c r="N32" s="5"/>
      <x:c r="O32" s="6"/>
      <x:c r="P32" s="6"/>
      <x:c r="Q32" s="6"/>
      <x:c r="R32" s="11" t="str">
        <x:f>IF(COUNTA(A32:Q32)=0,"",IF(A32="","ID do item ausente",IF(COUNTIFS($A$5:$A$204,A32)&lt;&gt;1,"ID do item duplicado",IF(OR(B32="",C32="",D32="",E32="",F32=""),"Pedido, cliente, item, unidade ou responsável ausentes",IF(OR(NOT(ISNUMBER(G32)),G32&lt;=0,IF(ISNUMBER(G32),G32&lt;&gt;INT(G32),FALSE)),"Confirmação inválida",IF(OR(NOT(ISNUMBER(H32)),H32&lt;=0,IF(ISNUMBER(H32),H32&lt;&gt;INT(H32),FALSE)),"Prazo inválido",IF(H32&lt;G32,"Prazo anterior à confirmação",IF(OR(NOT(ISNUMBER(I32)),I32&lt;=0),"Quantidade pedida inválida",IF(OR(NOT(ISNUMBER(J32)),J32&lt;0),"Quantidade aceita inválida",IF(J32&gt;I32,"Aceite acima da quantidade pedida",IF(OR(NOT(ISNUMBER(K32)),K32&lt;0),"Preço inválido",IF(AND(L32&lt;&gt;"Ativo",L32&lt;&gt;"Cancelado"),"Situação inválida",IF(AND(J32&gt;0,OR(OR(NOT(ISNUMBER(M32)),M32&lt;=0,IF(ISNUMBER(M32),M32&lt;&gt;INT(M32),FALSE)),M32&lt;G32,P32="")),"Último aceite ou evidência inválidos",IF(AND(J32=0,M32&lt;&gt;""),"Data de aceite sem quantidade",IF(AND(N32&lt;&gt;"",OR(OR(NOT(ISNUMBER(N32)),N32&lt;=0,IF(ISNUMBER(N32),N32&lt;&gt;INT(N32),FALSE)),N32&lt;G32)),"Acompanhamento inválido","")))))))))))))))</x:f>
      </x:c>
      <x:c r="S32" s="11" t="n">
        <x:f>IF(AND(A32&lt;&gt;"",R32="",L32="Ativo"),1,0)</x:f>
        <x:v>0</x:v>
      </x:c>
      <x:c r="T3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32&lt;&gt;"",ISNUMBER(G32),G32&lt;=Configuracoes!$C$5,ISNUMBER(H32),H32&gt;=Configuracoes!$C$6,H32&lt;=Configuracoes!$C$7,OR(Configuracoes!$C$8="Todos",F32=Configuracoes!$C$8),L32&lt;&gt;"Cancelado",OR(J32=0,NOT(ISNUMBER(M32)),M32&lt;=Configuracoes!$C$5)),1,0))</x:f>
        <x:v>0</x:v>
      </x:c>
      <x:c r="U32" s="11" t="str">
        <x:f>IF(S32=1,I32-J32,"")</x:f>
      </x:c>
      <x:c r="V32" s="14" t="str">
        <x:f>IF(S32=1,U32*K32,"")</x:f>
      </x:c>
      <x:c r="W32" s="11" t="n">
        <x:f>IF(AND(S32=1,T32=1,U32&gt;0),1,0)</x:f>
        <x:v>0</x:v>
      </x:c>
      <x:c r="X32" s="11" t="n">
        <x:f>IF(AND(W32=1,H32&lt;Configuracoes!$C$5),1,0)</x:f>
        <x:v>0</x:v>
      </x:c>
      <x:c r="Y32" s="11" t="n">
        <x:f>IF(AND(W32=1,J32&gt;0),1,0)</x:f>
        <x:v>0</x:v>
      </x:c>
      <x:c r="Z32" s="11" t="n">
        <x:f>IF(AND(W32=1,OR(N32="",O32="",AND(ISNUMBER(N32),N32&lt;Configuracoes!$C$5))),1,0)</x:f>
        <x:v>0</x:v>
      </x:c>
      <x:c r="AA32" s="11" t="n">
        <x:f>IF(AND(S32=1,T32=1,U32=0),1,0)</x:f>
        <x:v>0</x:v>
      </x:c>
      <x:c r="AB32" s="11" t="n">
        <x:f>IF(AND(AA32=1,M32&lt;=H32),1,0)</x:f>
        <x:v>0</x:v>
      </x:c>
      <x:c r="AC32" s="11" t="n">
        <x:f>IF(AND(T32=1,OR(R32&lt;&gt;"",X32=1,Z32=1)),1,0)</x:f>
        <x:v>0</x:v>
      </x:c>
      <x:c r="AD32" s="11" t="str">
        <x:f>IF(AC32=1,SUM($AC$5:AC32),"")</x:f>
      </x:c>
    </x:row>
    <x:row r="33" ht="24" customHeight="1">
      <x:c r="A33" s="6"/>
      <x:c r="B33" s="6"/>
      <x:c r="C33" s="6"/>
      <x:c r="D33" s="6"/>
      <x:c r="E33" s="6"/>
      <x:c r="F33" s="6"/>
      <x:c r="G33" s="5"/>
      <x:c r="H33" s="5"/>
      <x:c r="I33" s="12"/>
      <x:c r="J33" s="12"/>
      <x:c r="K33" s="13"/>
      <x:c r="L33" s="6"/>
      <x:c r="M33" s="5"/>
      <x:c r="N33" s="5"/>
      <x:c r="O33" s="6"/>
      <x:c r="P33" s="6"/>
      <x:c r="Q33" s="6"/>
      <x:c r="R33" s="11" t="str">
        <x:f>IF(COUNTA(A33:Q33)=0,"",IF(A33="","ID do item ausente",IF(COUNTIFS($A$5:$A$204,A33)&lt;&gt;1,"ID do item duplicado",IF(OR(B33="",C33="",D33="",E33="",F33=""),"Pedido, cliente, item, unidade ou responsável ausentes",IF(OR(NOT(ISNUMBER(G33)),G33&lt;=0,IF(ISNUMBER(G33),G33&lt;&gt;INT(G33),FALSE)),"Confirmação inválida",IF(OR(NOT(ISNUMBER(H33)),H33&lt;=0,IF(ISNUMBER(H33),H33&lt;&gt;INT(H33),FALSE)),"Prazo inválido",IF(H33&lt;G33,"Prazo anterior à confirmação",IF(OR(NOT(ISNUMBER(I33)),I33&lt;=0),"Quantidade pedida inválida",IF(OR(NOT(ISNUMBER(J33)),J33&lt;0),"Quantidade aceita inválida",IF(J33&gt;I33,"Aceite acima da quantidade pedida",IF(OR(NOT(ISNUMBER(K33)),K33&lt;0),"Preço inválido",IF(AND(L33&lt;&gt;"Ativo",L33&lt;&gt;"Cancelado"),"Situação inválida",IF(AND(J33&gt;0,OR(OR(NOT(ISNUMBER(M33)),M33&lt;=0,IF(ISNUMBER(M33),M33&lt;&gt;INT(M33),FALSE)),M33&lt;G33,P33="")),"Último aceite ou evidência inválidos",IF(AND(J33=0,M33&lt;&gt;""),"Data de aceite sem quantidade",IF(AND(N33&lt;&gt;"",OR(OR(NOT(ISNUMBER(N33)),N33&lt;=0,IF(ISNUMBER(N33),N33&lt;&gt;INT(N33),FALSE)),N33&lt;G33)),"Acompanhamento inválido","")))))))))))))))</x:f>
      </x:c>
      <x:c r="S33" s="11" t="n">
        <x:f>IF(AND(A33&lt;&gt;"",R33="",L33="Ativo"),1,0)</x:f>
        <x:v>0</x:v>
      </x:c>
      <x:c r="T3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33&lt;&gt;"",ISNUMBER(G33),G33&lt;=Configuracoes!$C$5,ISNUMBER(H33),H33&gt;=Configuracoes!$C$6,H33&lt;=Configuracoes!$C$7,OR(Configuracoes!$C$8="Todos",F33=Configuracoes!$C$8),L33&lt;&gt;"Cancelado",OR(J33=0,NOT(ISNUMBER(M33)),M33&lt;=Configuracoes!$C$5)),1,0))</x:f>
        <x:v>0</x:v>
      </x:c>
      <x:c r="U33" s="11" t="str">
        <x:f>IF(S33=1,I33-J33,"")</x:f>
      </x:c>
      <x:c r="V33" s="14" t="str">
        <x:f>IF(S33=1,U33*K33,"")</x:f>
      </x:c>
      <x:c r="W33" s="11" t="n">
        <x:f>IF(AND(S33=1,T33=1,U33&gt;0),1,0)</x:f>
        <x:v>0</x:v>
      </x:c>
      <x:c r="X33" s="11" t="n">
        <x:f>IF(AND(W33=1,H33&lt;Configuracoes!$C$5),1,0)</x:f>
        <x:v>0</x:v>
      </x:c>
      <x:c r="Y33" s="11" t="n">
        <x:f>IF(AND(W33=1,J33&gt;0),1,0)</x:f>
        <x:v>0</x:v>
      </x:c>
      <x:c r="Z33" s="11" t="n">
        <x:f>IF(AND(W33=1,OR(N33="",O33="",AND(ISNUMBER(N33),N33&lt;Configuracoes!$C$5))),1,0)</x:f>
        <x:v>0</x:v>
      </x:c>
      <x:c r="AA33" s="11" t="n">
        <x:f>IF(AND(S33=1,T33=1,U33=0),1,0)</x:f>
        <x:v>0</x:v>
      </x:c>
      <x:c r="AB33" s="11" t="n">
        <x:f>IF(AND(AA33=1,M33&lt;=H33),1,0)</x:f>
        <x:v>0</x:v>
      </x:c>
      <x:c r="AC33" s="11" t="n">
        <x:f>IF(AND(T33=1,OR(R33&lt;&gt;"",X33=1,Z33=1)),1,0)</x:f>
        <x:v>0</x:v>
      </x:c>
      <x:c r="AD33" s="11" t="str">
        <x:f>IF(AC33=1,SUM($AC$5:AC33),"")</x:f>
      </x:c>
    </x:row>
    <x:row r="34" ht="24" customHeight="1">
      <x:c r="A34" s="6"/>
      <x:c r="B34" s="6"/>
      <x:c r="C34" s="6"/>
      <x:c r="D34" s="6"/>
      <x:c r="E34" s="6"/>
      <x:c r="F34" s="6"/>
      <x:c r="G34" s="5"/>
      <x:c r="H34" s="5"/>
      <x:c r="I34" s="12"/>
      <x:c r="J34" s="12"/>
      <x:c r="K34" s="13"/>
      <x:c r="L34" s="6"/>
      <x:c r="M34" s="5"/>
      <x:c r="N34" s="5"/>
      <x:c r="O34" s="6"/>
      <x:c r="P34" s="6"/>
      <x:c r="Q34" s="6"/>
      <x:c r="R34" s="11" t="str">
        <x:f>IF(COUNTA(A34:Q34)=0,"",IF(A34="","ID do item ausente",IF(COUNTIFS($A$5:$A$204,A34)&lt;&gt;1,"ID do item duplicado",IF(OR(B34="",C34="",D34="",E34="",F34=""),"Pedido, cliente, item, unidade ou responsável ausentes",IF(OR(NOT(ISNUMBER(G34)),G34&lt;=0,IF(ISNUMBER(G34),G34&lt;&gt;INT(G34),FALSE)),"Confirmação inválida",IF(OR(NOT(ISNUMBER(H34)),H34&lt;=0,IF(ISNUMBER(H34),H34&lt;&gt;INT(H34),FALSE)),"Prazo inválido",IF(H34&lt;G34,"Prazo anterior à confirmação",IF(OR(NOT(ISNUMBER(I34)),I34&lt;=0),"Quantidade pedida inválida",IF(OR(NOT(ISNUMBER(J34)),J34&lt;0),"Quantidade aceita inválida",IF(J34&gt;I34,"Aceite acima da quantidade pedida",IF(OR(NOT(ISNUMBER(K34)),K34&lt;0),"Preço inválido",IF(AND(L34&lt;&gt;"Ativo",L34&lt;&gt;"Cancelado"),"Situação inválida",IF(AND(J34&gt;0,OR(OR(NOT(ISNUMBER(M34)),M34&lt;=0,IF(ISNUMBER(M34),M34&lt;&gt;INT(M34),FALSE)),M34&lt;G34,P34="")),"Último aceite ou evidência inválidos",IF(AND(J34=0,M34&lt;&gt;""),"Data de aceite sem quantidade",IF(AND(N34&lt;&gt;"",OR(OR(NOT(ISNUMBER(N34)),N34&lt;=0,IF(ISNUMBER(N34),N34&lt;&gt;INT(N34),FALSE)),N34&lt;G34)),"Acompanhamento inválido","")))))))))))))))</x:f>
      </x:c>
      <x:c r="S34" s="11" t="n">
        <x:f>IF(AND(A34&lt;&gt;"",R34="",L34="Ativo"),1,0)</x:f>
        <x:v>0</x:v>
      </x:c>
      <x:c r="T3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34&lt;&gt;"",ISNUMBER(G34),G34&lt;=Configuracoes!$C$5,ISNUMBER(H34),H34&gt;=Configuracoes!$C$6,H34&lt;=Configuracoes!$C$7,OR(Configuracoes!$C$8="Todos",F34=Configuracoes!$C$8),L34&lt;&gt;"Cancelado",OR(J34=0,NOT(ISNUMBER(M34)),M34&lt;=Configuracoes!$C$5)),1,0))</x:f>
        <x:v>0</x:v>
      </x:c>
      <x:c r="U34" s="11" t="str">
        <x:f>IF(S34=1,I34-J34,"")</x:f>
      </x:c>
      <x:c r="V34" s="14" t="str">
        <x:f>IF(S34=1,U34*K34,"")</x:f>
      </x:c>
      <x:c r="W34" s="11" t="n">
        <x:f>IF(AND(S34=1,T34=1,U34&gt;0),1,0)</x:f>
        <x:v>0</x:v>
      </x:c>
      <x:c r="X34" s="11" t="n">
        <x:f>IF(AND(W34=1,H34&lt;Configuracoes!$C$5),1,0)</x:f>
        <x:v>0</x:v>
      </x:c>
      <x:c r="Y34" s="11" t="n">
        <x:f>IF(AND(W34=1,J34&gt;0),1,0)</x:f>
        <x:v>0</x:v>
      </x:c>
      <x:c r="Z34" s="11" t="n">
        <x:f>IF(AND(W34=1,OR(N34="",O34="",AND(ISNUMBER(N34),N34&lt;Configuracoes!$C$5))),1,0)</x:f>
        <x:v>0</x:v>
      </x:c>
      <x:c r="AA34" s="11" t="n">
        <x:f>IF(AND(S34=1,T34=1,U34=0),1,0)</x:f>
        <x:v>0</x:v>
      </x:c>
      <x:c r="AB34" s="11" t="n">
        <x:f>IF(AND(AA34=1,M34&lt;=H34),1,0)</x:f>
        <x:v>0</x:v>
      </x:c>
      <x:c r="AC34" s="11" t="n">
        <x:f>IF(AND(T34=1,OR(R34&lt;&gt;"",X34=1,Z34=1)),1,0)</x:f>
        <x:v>0</x:v>
      </x:c>
      <x:c r="AD34" s="11" t="str">
        <x:f>IF(AC34=1,SUM($AC$5:AC34),"")</x:f>
      </x:c>
    </x:row>
    <x:row r="35" ht="24" customHeight="1">
      <x:c r="A35" s="6"/>
      <x:c r="B35" s="6"/>
      <x:c r="C35" s="6"/>
      <x:c r="D35" s="6"/>
      <x:c r="E35" s="6"/>
      <x:c r="F35" s="6"/>
      <x:c r="G35" s="5"/>
      <x:c r="H35" s="5"/>
      <x:c r="I35" s="12"/>
      <x:c r="J35" s="12"/>
      <x:c r="K35" s="13"/>
      <x:c r="L35" s="6"/>
      <x:c r="M35" s="5"/>
      <x:c r="N35" s="5"/>
      <x:c r="O35" s="6"/>
      <x:c r="P35" s="6"/>
      <x:c r="Q35" s="6"/>
      <x:c r="R35" s="11" t="str">
        <x:f>IF(COUNTA(A35:Q35)=0,"",IF(A35="","ID do item ausente",IF(COUNTIFS($A$5:$A$204,A35)&lt;&gt;1,"ID do item duplicado",IF(OR(B35="",C35="",D35="",E35="",F35=""),"Pedido, cliente, item, unidade ou responsável ausentes",IF(OR(NOT(ISNUMBER(G35)),G35&lt;=0,IF(ISNUMBER(G35),G35&lt;&gt;INT(G35),FALSE)),"Confirmação inválida",IF(OR(NOT(ISNUMBER(H35)),H35&lt;=0,IF(ISNUMBER(H35),H35&lt;&gt;INT(H35),FALSE)),"Prazo inválido",IF(H35&lt;G35,"Prazo anterior à confirmação",IF(OR(NOT(ISNUMBER(I35)),I35&lt;=0),"Quantidade pedida inválida",IF(OR(NOT(ISNUMBER(J35)),J35&lt;0),"Quantidade aceita inválida",IF(J35&gt;I35,"Aceite acima da quantidade pedida",IF(OR(NOT(ISNUMBER(K35)),K35&lt;0),"Preço inválido",IF(AND(L35&lt;&gt;"Ativo",L35&lt;&gt;"Cancelado"),"Situação inválida",IF(AND(J35&gt;0,OR(OR(NOT(ISNUMBER(M35)),M35&lt;=0,IF(ISNUMBER(M35),M35&lt;&gt;INT(M35),FALSE)),M35&lt;G35,P35="")),"Último aceite ou evidência inválidos",IF(AND(J35=0,M35&lt;&gt;""),"Data de aceite sem quantidade",IF(AND(N35&lt;&gt;"",OR(OR(NOT(ISNUMBER(N35)),N35&lt;=0,IF(ISNUMBER(N35),N35&lt;&gt;INT(N35),FALSE)),N35&lt;G35)),"Acompanhamento inválido","")))))))))))))))</x:f>
      </x:c>
      <x:c r="S35" s="11" t="n">
        <x:f>IF(AND(A35&lt;&gt;"",R35="",L35="Ativo"),1,0)</x:f>
        <x:v>0</x:v>
      </x:c>
      <x:c r="T3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35&lt;&gt;"",ISNUMBER(G35),G35&lt;=Configuracoes!$C$5,ISNUMBER(H35),H35&gt;=Configuracoes!$C$6,H35&lt;=Configuracoes!$C$7,OR(Configuracoes!$C$8="Todos",F35=Configuracoes!$C$8),L35&lt;&gt;"Cancelado",OR(J35=0,NOT(ISNUMBER(M35)),M35&lt;=Configuracoes!$C$5)),1,0))</x:f>
        <x:v>0</x:v>
      </x:c>
      <x:c r="U35" s="11" t="str">
        <x:f>IF(S35=1,I35-J35,"")</x:f>
      </x:c>
      <x:c r="V35" s="14" t="str">
        <x:f>IF(S35=1,U35*K35,"")</x:f>
      </x:c>
      <x:c r="W35" s="11" t="n">
        <x:f>IF(AND(S35=1,T35=1,U35&gt;0),1,0)</x:f>
        <x:v>0</x:v>
      </x:c>
      <x:c r="X35" s="11" t="n">
        <x:f>IF(AND(W35=1,H35&lt;Configuracoes!$C$5),1,0)</x:f>
        <x:v>0</x:v>
      </x:c>
      <x:c r="Y35" s="11" t="n">
        <x:f>IF(AND(W35=1,J35&gt;0),1,0)</x:f>
        <x:v>0</x:v>
      </x:c>
      <x:c r="Z35" s="11" t="n">
        <x:f>IF(AND(W35=1,OR(N35="",O35="",AND(ISNUMBER(N35),N35&lt;Configuracoes!$C$5))),1,0)</x:f>
        <x:v>0</x:v>
      </x:c>
      <x:c r="AA35" s="11" t="n">
        <x:f>IF(AND(S35=1,T35=1,U35=0),1,0)</x:f>
        <x:v>0</x:v>
      </x:c>
      <x:c r="AB35" s="11" t="n">
        <x:f>IF(AND(AA35=1,M35&lt;=H35),1,0)</x:f>
        <x:v>0</x:v>
      </x:c>
      <x:c r="AC35" s="11" t="n">
        <x:f>IF(AND(T35=1,OR(R35&lt;&gt;"",X35=1,Z35=1)),1,0)</x:f>
        <x:v>0</x:v>
      </x:c>
      <x:c r="AD35" s="11" t="str">
        <x:f>IF(AC35=1,SUM($AC$5:AC35),"")</x:f>
      </x:c>
    </x:row>
    <x:row r="36" ht="24" customHeight="1">
      <x:c r="A36" s="6"/>
      <x:c r="B36" s="6"/>
      <x:c r="C36" s="6"/>
      <x:c r="D36" s="6"/>
      <x:c r="E36" s="6"/>
      <x:c r="F36" s="6"/>
      <x:c r="G36" s="5"/>
      <x:c r="H36" s="5"/>
      <x:c r="I36" s="12"/>
      <x:c r="J36" s="12"/>
      <x:c r="K36" s="13"/>
      <x:c r="L36" s="6"/>
      <x:c r="M36" s="5"/>
      <x:c r="N36" s="5"/>
      <x:c r="O36" s="6"/>
      <x:c r="P36" s="6"/>
      <x:c r="Q36" s="6"/>
      <x:c r="R36" s="11" t="str">
        <x:f>IF(COUNTA(A36:Q36)=0,"",IF(A36="","ID do item ausente",IF(COUNTIFS($A$5:$A$204,A36)&lt;&gt;1,"ID do item duplicado",IF(OR(B36="",C36="",D36="",E36="",F36=""),"Pedido, cliente, item, unidade ou responsável ausentes",IF(OR(NOT(ISNUMBER(G36)),G36&lt;=0,IF(ISNUMBER(G36),G36&lt;&gt;INT(G36),FALSE)),"Confirmação inválida",IF(OR(NOT(ISNUMBER(H36)),H36&lt;=0,IF(ISNUMBER(H36),H36&lt;&gt;INT(H36),FALSE)),"Prazo inválido",IF(H36&lt;G36,"Prazo anterior à confirmação",IF(OR(NOT(ISNUMBER(I36)),I36&lt;=0),"Quantidade pedida inválida",IF(OR(NOT(ISNUMBER(J36)),J36&lt;0),"Quantidade aceita inválida",IF(J36&gt;I36,"Aceite acima da quantidade pedida",IF(OR(NOT(ISNUMBER(K36)),K36&lt;0),"Preço inválido",IF(AND(L36&lt;&gt;"Ativo",L36&lt;&gt;"Cancelado"),"Situação inválida",IF(AND(J36&gt;0,OR(OR(NOT(ISNUMBER(M36)),M36&lt;=0,IF(ISNUMBER(M36),M36&lt;&gt;INT(M36),FALSE)),M36&lt;G36,P36="")),"Último aceite ou evidência inválidos",IF(AND(J36=0,M36&lt;&gt;""),"Data de aceite sem quantidade",IF(AND(N36&lt;&gt;"",OR(OR(NOT(ISNUMBER(N36)),N36&lt;=0,IF(ISNUMBER(N36),N36&lt;&gt;INT(N36),FALSE)),N36&lt;G36)),"Acompanhamento inválido","")))))))))))))))</x:f>
      </x:c>
      <x:c r="S36" s="11" t="n">
        <x:f>IF(AND(A36&lt;&gt;"",R36="",L36="Ativo"),1,0)</x:f>
        <x:v>0</x:v>
      </x:c>
      <x:c r="T3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36&lt;&gt;"",ISNUMBER(G36),G36&lt;=Configuracoes!$C$5,ISNUMBER(H36),H36&gt;=Configuracoes!$C$6,H36&lt;=Configuracoes!$C$7,OR(Configuracoes!$C$8="Todos",F36=Configuracoes!$C$8),L36&lt;&gt;"Cancelado",OR(J36=0,NOT(ISNUMBER(M36)),M36&lt;=Configuracoes!$C$5)),1,0))</x:f>
        <x:v>0</x:v>
      </x:c>
      <x:c r="U36" s="11" t="str">
        <x:f>IF(S36=1,I36-J36,"")</x:f>
      </x:c>
      <x:c r="V36" s="14" t="str">
        <x:f>IF(S36=1,U36*K36,"")</x:f>
      </x:c>
      <x:c r="W36" s="11" t="n">
        <x:f>IF(AND(S36=1,T36=1,U36&gt;0),1,0)</x:f>
        <x:v>0</x:v>
      </x:c>
      <x:c r="X36" s="11" t="n">
        <x:f>IF(AND(W36=1,H36&lt;Configuracoes!$C$5),1,0)</x:f>
        <x:v>0</x:v>
      </x:c>
      <x:c r="Y36" s="11" t="n">
        <x:f>IF(AND(W36=1,J36&gt;0),1,0)</x:f>
        <x:v>0</x:v>
      </x:c>
      <x:c r="Z36" s="11" t="n">
        <x:f>IF(AND(W36=1,OR(N36="",O36="",AND(ISNUMBER(N36),N36&lt;Configuracoes!$C$5))),1,0)</x:f>
        <x:v>0</x:v>
      </x:c>
      <x:c r="AA36" s="11" t="n">
        <x:f>IF(AND(S36=1,T36=1,U36=0),1,0)</x:f>
        <x:v>0</x:v>
      </x:c>
      <x:c r="AB36" s="11" t="n">
        <x:f>IF(AND(AA36=1,M36&lt;=H36),1,0)</x:f>
        <x:v>0</x:v>
      </x:c>
      <x:c r="AC36" s="11" t="n">
        <x:f>IF(AND(T36=1,OR(R36&lt;&gt;"",X36=1,Z36=1)),1,0)</x:f>
        <x:v>0</x:v>
      </x:c>
      <x:c r="AD36" s="11" t="str">
        <x:f>IF(AC36=1,SUM($AC$5:AC36),"")</x:f>
      </x:c>
    </x:row>
    <x:row r="37" ht="24" customHeight="1">
      <x:c r="A37" s="6"/>
      <x:c r="B37" s="6"/>
      <x:c r="C37" s="6"/>
      <x:c r="D37" s="6"/>
      <x:c r="E37" s="6"/>
      <x:c r="F37" s="6"/>
      <x:c r="G37" s="5"/>
      <x:c r="H37" s="5"/>
      <x:c r="I37" s="12"/>
      <x:c r="J37" s="12"/>
      <x:c r="K37" s="13"/>
      <x:c r="L37" s="6"/>
      <x:c r="M37" s="5"/>
      <x:c r="N37" s="5"/>
      <x:c r="O37" s="6"/>
      <x:c r="P37" s="6"/>
      <x:c r="Q37" s="6"/>
      <x:c r="R37" s="11" t="str">
        <x:f>IF(COUNTA(A37:Q37)=0,"",IF(A37="","ID do item ausente",IF(COUNTIFS($A$5:$A$204,A37)&lt;&gt;1,"ID do item duplicado",IF(OR(B37="",C37="",D37="",E37="",F37=""),"Pedido, cliente, item, unidade ou responsável ausentes",IF(OR(NOT(ISNUMBER(G37)),G37&lt;=0,IF(ISNUMBER(G37),G37&lt;&gt;INT(G37),FALSE)),"Confirmação inválida",IF(OR(NOT(ISNUMBER(H37)),H37&lt;=0,IF(ISNUMBER(H37),H37&lt;&gt;INT(H37),FALSE)),"Prazo inválido",IF(H37&lt;G37,"Prazo anterior à confirmação",IF(OR(NOT(ISNUMBER(I37)),I37&lt;=0),"Quantidade pedida inválida",IF(OR(NOT(ISNUMBER(J37)),J37&lt;0),"Quantidade aceita inválida",IF(J37&gt;I37,"Aceite acima da quantidade pedida",IF(OR(NOT(ISNUMBER(K37)),K37&lt;0),"Preço inválido",IF(AND(L37&lt;&gt;"Ativo",L37&lt;&gt;"Cancelado"),"Situação inválida",IF(AND(J37&gt;0,OR(OR(NOT(ISNUMBER(M37)),M37&lt;=0,IF(ISNUMBER(M37),M37&lt;&gt;INT(M37),FALSE)),M37&lt;G37,P37="")),"Último aceite ou evidência inválidos",IF(AND(J37=0,M37&lt;&gt;""),"Data de aceite sem quantidade",IF(AND(N37&lt;&gt;"",OR(OR(NOT(ISNUMBER(N37)),N37&lt;=0,IF(ISNUMBER(N37),N37&lt;&gt;INT(N37),FALSE)),N37&lt;G37)),"Acompanhamento inválido","")))))))))))))))</x:f>
      </x:c>
      <x:c r="S37" s="11" t="n">
        <x:f>IF(AND(A37&lt;&gt;"",R37="",L37="Ativo"),1,0)</x:f>
        <x:v>0</x:v>
      </x:c>
      <x:c r="T3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37&lt;&gt;"",ISNUMBER(G37),G37&lt;=Configuracoes!$C$5,ISNUMBER(H37),H37&gt;=Configuracoes!$C$6,H37&lt;=Configuracoes!$C$7,OR(Configuracoes!$C$8="Todos",F37=Configuracoes!$C$8),L37&lt;&gt;"Cancelado",OR(J37=0,NOT(ISNUMBER(M37)),M37&lt;=Configuracoes!$C$5)),1,0))</x:f>
        <x:v>0</x:v>
      </x:c>
      <x:c r="U37" s="11" t="str">
        <x:f>IF(S37=1,I37-J37,"")</x:f>
      </x:c>
      <x:c r="V37" s="14" t="str">
        <x:f>IF(S37=1,U37*K37,"")</x:f>
      </x:c>
      <x:c r="W37" s="11" t="n">
        <x:f>IF(AND(S37=1,T37=1,U37&gt;0),1,0)</x:f>
        <x:v>0</x:v>
      </x:c>
      <x:c r="X37" s="11" t="n">
        <x:f>IF(AND(W37=1,H37&lt;Configuracoes!$C$5),1,0)</x:f>
        <x:v>0</x:v>
      </x:c>
      <x:c r="Y37" s="11" t="n">
        <x:f>IF(AND(W37=1,J37&gt;0),1,0)</x:f>
        <x:v>0</x:v>
      </x:c>
      <x:c r="Z37" s="11" t="n">
        <x:f>IF(AND(W37=1,OR(N37="",O37="",AND(ISNUMBER(N37),N37&lt;Configuracoes!$C$5))),1,0)</x:f>
        <x:v>0</x:v>
      </x:c>
      <x:c r="AA37" s="11" t="n">
        <x:f>IF(AND(S37=1,T37=1,U37=0),1,0)</x:f>
        <x:v>0</x:v>
      </x:c>
      <x:c r="AB37" s="11" t="n">
        <x:f>IF(AND(AA37=1,M37&lt;=H37),1,0)</x:f>
        <x:v>0</x:v>
      </x:c>
      <x:c r="AC37" s="11" t="n">
        <x:f>IF(AND(T37=1,OR(R37&lt;&gt;"",X37=1,Z37=1)),1,0)</x:f>
        <x:v>0</x:v>
      </x:c>
      <x:c r="AD37" s="11" t="str">
        <x:f>IF(AC37=1,SUM($AC$5:AC37),"")</x:f>
      </x:c>
    </x:row>
    <x:row r="38" ht="24" customHeight="1">
      <x:c r="A38" s="6"/>
      <x:c r="B38" s="6"/>
      <x:c r="C38" s="6"/>
      <x:c r="D38" s="6"/>
      <x:c r="E38" s="6"/>
      <x:c r="F38" s="6"/>
      <x:c r="G38" s="5"/>
      <x:c r="H38" s="5"/>
      <x:c r="I38" s="12"/>
      <x:c r="J38" s="12"/>
      <x:c r="K38" s="13"/>
      <x:c r="L38" s="6"/>
      <x:c r="M38" s="5"/>
      <x:c r="N38" s="5"/>
      <x:c r="O38" s="6"/>
      <x:c r="P38" s="6"/>
      <x:c r="Q38" s="6"/>
      <x:c r="R38" s="11" t="str">
        <x:f>IF(COUNTA(A38:Q38)=0,"",IF(A38="","ID do item ausente",IF(COUNTIFS($A$5:$A$204,A38)&lt;&gt;1,"ID do item duplicado",IF(OR(B38="",C38="",D38="",E38="",F38=""),"Pedido, cliente, item, unidade ou responsável ausentes",IF(OR(NOT(ISNUMBER(G38)),G38&lt;=0,IF(ISNUMBER(G38),G38&lt;&gt;INT(G38),FALSE)),"Confirmação inválida",IF(OR(NOT(ISNUMBER(H38)),H38&lt;=0,IF(ISNUMBER(H38),H38&lt;&gt;INT(H38),FALSE)),"Prazo inválido",IF(H38&lt;G38,"Prazo anterior à confirmação",IF(OR(NOT(ISNUMBER(I38)),I38&lt;=0),"Quantidade pedida inválida",IF(OR(NOT(ISNUMBER(J38)),J38&lt;0),"Quantidade aceita inválida",IF(J38&gt;I38,"Aceite acima da quantidade pedida",IF(OR(NOT(ISNUMBER(K38)),K38&lt;0),"Preço inválido",IF(AND(L38&lt;&gt;"Ativo",L38&lt;&gt;"Cancelado"),"Situação inválida",IF(AND(J38&gt;0,OR(OR(NOT(ISNUMBER(M38)),M38&lt;=0,IF(ISNUMBER(M38),M38&lt;&gt;INT(M38),FALSE)),M38&lt;G38,P38="")),"Último aceite ou evidência inválidos",IF(AND(J38=0,M38&lt;&gt;""),"Data de aceite sem quantidade",IF(AND(N38&lt;&gt;"",OR(OR(NOT(ISNUMBER(N38)),N38&lt;=0,IF(ISNUMBER(N38),N38&lt;&gt;INT(N38),FALSE)),N38&lt;G38)),"Acompanhamento inválido","")))))))))))))))</x:f>
      </x:c>
      <x:c r="S38" s="11" t="n">
        <x:f>IF(AND(A38&lt;&gt;"",R38="",L38="Ativo"),1,0)</x:f>
        <x:v>0</x:v>
      </x:c>
      <x:c r="T3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38&lt;&gt;"",ISNUMBER(G38),G38&lt;=Configuracoes!$C$5,ISNUMBER(H38),H38&gt;=Configuracoes!$C$6,H38&lt;=Configuracoes!$C$7,OR(Configuracoes!$C$8="Todos",F38=Configuracoes!$C$8),L38&lt;&gt;"Cancelado",OR(J38=0,NOT(ISNUMBER(M38)),M38&lt;=Configuracoes!$C$5)),1,0))</x:f>
        <x:v>0</x:v>
      </x:c>
      <x:c r="U38" s="11" t="str">
        <x:f>IF(S38=1,I38-J38,"")</x:f>
      </x:c>
      <x:c r="V38" s="14" t="str">
        <x:f>IF(S38=1,U38*K38,"")</x:f>
      </x:c>
      <x:c r="W38" s="11" t="n">
        <x:f>IF(AND(S38=1,T38=1,U38&gt;0),1,0)</x:f>
        <x:v>0</x:v>
      </x:c>
      <x:c r="X38" s="11" t="n">
        <x:f>IF(AND(W38=1,H38&lt;Configuracoes!$C$5),1,0)</x:f>
        <x:v>0</x:v>
      </x:c>
      <x:c r="Y38" s="11" t="n">
        <x:f>IF(AND(W38=1,J38&gt;0),1,0)</x:f>
        <x:v>0</x:v>
      </x:c>
      <x:c r="Z38" s="11" t="n">
        <x:f>IF(AND(W38=1,OR(N38="",O38="",AND(ISNUMBER(N38),N38&lt;Configuracoes!$C$5))),1,0)</x:f>
        <x:v>0</x:v>
      </x:c>
      <x:c r="AA38" s="11" t="n">
        <x:f>IF(AND(S38=1,T38=1,U38=0),1,0)</x:f>
        <x:v>0</x:v>
      </x:c>
      <x:c r="AB38" s="11" t="n">
        <x:f>IF(AND(AA38=1,M38&lt;=H38),1,0)</x:f>
        <x:v>0</x:v>
      </x:c>
      <x:c r="AC38" s="11" t="n">
        <x:f>IF(AND(T38=1,OR(R38&lt;&gt;"",X38=1,Z38=1)),1,0)</x:f>
        <x:v>0</x:v>
      </x:c>
      <x:c r="AD38" s="11" t="str">
        <x:f>IF(AC38=1,SUM($AC$5:AC38),"")</x:f>
      </x:c>
    </x:row>
    <x:row r="39" ht="24" customHeight="1">
      <x:c r="A39" s="6"/>
      <x:c r="B39" s="6"/>
      <x:c r="C39" s="6"/>
      <x:c r="D39" s="6"/>
      <x:c r="E39" s="6"/>
      <x:c r="F39" s="6"/>
      <x:c r="G39" s="5"/>
      <x:c r="H39" s="5"/>
      <x:c r="I39" s="12"/>
      <x:c r="J39" s="12"/>
      <x:c r="K39" s="13"/>
      <x:c r="L39" s="6"/>
      <x:c r="M39" s="5"/>
      <x:c r="N39" s="5"/>
      <x:c r="O39" s="6"/>
      <x:c r="P39" s="6"/>
      <x:c r="Q39" s="6"/>
      <x:c r="R39" s="11" t="str">
        <x:f>IF(COUNTA(A39:Q39)=0,"",IF(A39="","ID do item ausente",IF(COUNTIFS($A$5:$A$204,A39)&lt;&gt;1,"ID do item duplicado",IF(OR(B39="",C39="",D39="",E39="",F39=""),"Pedido, cliente, item, unidade ou responsável ausentes",IF(OR(NOT(ISNUMBER(G39)),G39&lt;=0,IF(ISNUMBER(G39),G39&lt;&gt;INT(G39),FALSE)),"Confirmação inválida",IF(OR(NOT(ISNUMBER(H39)),H39&lt;=0,IF(ISNUMBER(H39),H39&lt;&gt;INT(H39),FALSE)),"Prazo inválido",IF(H39&lt;G39,"Prazo anterior à confirmação",IF(OR(NOT(ISNUMBER(I39)),I39&lt;=0),"Quantidade pedida inválida",IF(OR(NOT(ISNUMBER(J39)),J39&lt;0),"Quantidade aceita inválida",IF(J39&gt;I39,"Aceite acima da quantidade pedida",IF(OR(NOT(ISNUMBER(K39)),K39&lt;0),"Preço inválido",IF(AND(L39&lt;&gt;"Ativo",L39&lt;&gt;"Cancelado"),"Situação inválida",IF(AND(J39&gt;0,OR(OR(NOT(ISNUMBER(M39)),M39&lt;=0,IF(ISNUMBER(M39),M39&lt;&gt;INT(M39),FALSE)),M39&lt;G39,P39="")),"Último aceite ou evidência inválidos",IF(AND(J39=0,M39&lt;&gt;""),"Data de aceite sem quantidade",IF(AND(N39&lt;&gt;"",OR(OR(NOT(ISNUMBER(N39)),N39&lt;=0,IF(ISNUMBER(N39),N39&lt;&gt;INT(N39),FALSE)),N39&lt;G39)),"Acompanhamento inválido","")))))))))))))))</x:f>
      </x:c>
      <x:c r="S39" s="11" t="n">
        <x:f>IF(AND(A39&lt;&gt;"",R39="",L39="Ativo"),1,0)</x:f>
        <x:v>0</x:v>
      </x:c>
      <x:c r="T3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39&lt;&gt;"",ISNUMBER(G39),G39&lt;=Configuracoes!$C$5,ISNUMBER(H39),H39&gt;=Configuracoes!$C$6,H39&lt;=Configuracoes!$C$7,OR(Configuracoes!$C$8="Todos",F39=Configuracoes!$C$8),L39&lt;&gt;"Cancelado",OR(J39=0,NOT(ISNUMBER(M39)),M39&lt;=Configuracoes!$C$5)),1,0))</x:f>
        <x:v>0</x:v>
      </x:c>
      <x:c r="U39" s="11" t="str">
        <x:f>IF(S39=1,I39-J39,"")</x:f>
      </x:c>
      <x:c r="V39" s="14" t="str">
        <x:f>IF(S39=1,U39*K39,"")</x:f>
      </x:c>
      <x:c r="W39" s="11" t="n">
        <x:f>IF(AND(S39=1,T39=1,U39&gt;0),1,0)</x:f>
        <x:v>0</x:v>
      </x:c>
      <x:c r="X39" s="11" t="n">
        <x:f>IF(AND(W39=1,H39&lt;Configuracoes!$C$5),1,0)</x:f>
        <x:v>0</x:v>
      </x:c>
      <x:c r="Y39" s="11" t="n">
        <x:f>IF(AND(W39=1,J39&gt;0),1,0)</x:f>
        <x:v>0</x:v>
      </x:c>
      <x:c r="Z39" s="11" t="n">
        <x:f>IF(AND(W39=1,OR(N39="",O39="",AND(ISNUMBER(N39),N39&lt;Configuracoes!$C$5))),1,0)</x:f>
        <x:v>0</x:v>
      </x:c>
      <x:c r="AA39" s="11" t="n">
        <x:f>IF(AND(S39=1,T39=1,U39=0),1,0)</x:f>
        <x:v>0</x:v>
      </x:c>
      <x:c r="AB39" s="11" t="n">
        <x:f>IF(AND(AA39=1,M39&lt;=H39),1,0)</x:f>
        <x:v>0</x:v>
      </x:c>
      <x:c r="AC39" s="11" t="n">
        <x:f>IF(AND(T39=1,OR(R39&lt;&gt;"",X39=1,Z39=1)),1,0)</x:f>
        <x:v>0</x:v>
      </x:c>
      <x:c r="AD39" s="11" t="str">
        <x:f>IF(AC39=1,SUM($AC$5:AC39),"")</x:f>
      </x:c>
    </x:row>
    <x:row r="40" ht="24" customHeight="1">
      <x:c r="A40" s="6"/>
      <x:c r="B40" s="6"/>
      <x:c r="C40" s="6"/>
      <x:c r="D40" s="6"/>
      <x:c r="E40" s="6"/>
      <x:c r="F40" s="6"/>
      <x:c r="G40" s="5"/>
      <x:c r="H40" s="5"/>
      <x:c r="I40" s="12"/>
      <x:c r="J40" s="12"/>
      <x:c r="K40" s="13"/>
      <x:c r="L40" s="6"/>
      <x:c r="M40" s="5"/>
      <x:c r="N40" s="5"/>
      <x:c r="O40" s="6"/>
      <x:c r="P40" s="6"/>
      <x:c r="Q40" s="6"/>
      <x:c r="R40" s="11" t="str">
        <x:f>IF(COUNTA(A40:Q40)=0,"",IF(A40="","ID do item ausente",IF(COUNTIFS($A$5:$A$204,A40)&lt;&gt;1,"ID do item duplicado",IF(OR(B40="",C40="",D40="",E40="",F40=""),"Pedido, cliente, item, unidade ou responsável ausentes",IF(OR(NOT(ISNUMBER(G40)),G40&lt;=0,IF(ISNUMBER(G40),G40&lt;&gt;INT(G40),FALSE)),"Confirmação inválida",IF(OR(NOT(ISNUMBER(H40)),H40&lt;=0,IF(ISNUMBER(H40),H40&lt;&gt;INT(H40),FALSE)),"Prazo inválido",IF(H40&lt;G40,"Prazo anterior à confirmação",IF(OR(NOT(ISNUMBER(I40)),I40&lt;=0),"Quantidade pedida inválida",IF(OR(NOT(ISNUMBER(J40)),J40&lt;0),"Quantidade aceita inválida",IF(J40&gt;I40,"Aceite acima da quantidade pedida",IF(OR(NOT(ISNUMBER(K40)),K40&lt;0),"Preço inválido",IF(AND(L40&lt;&gt;"Ativo",L40&lt;&gt;"Cancelado"),"Situação inválida",IF(AND(J40&gt;0,OR(OR(NOT(ISNUMBER(M40)),M40&lt;=0,IF(ISNUMBER(M40),M40&lt;&gt;INT(M40),FALSE)),M40&lt;G40,P40="")),"Último aceite ou evidência inválidos",IF(AND(J40=0,M40&lt;&gt;""),"Data de aceite sem quantidade",IF(AND(N40&lt;&gt;"",OR(OR(NOT(ISNUMBER(N40)),N40&lt;=0,IF(ISNUMBER(N40),N40&lt;&gt;INT(N40),FALSE)),N40&lt;G40)),"Acompanhamento inválido","")))))))))))))))</x:f>
      </x:c>
      <x:c r="S40" s="11" t="n">
        <x:f>IF(AND(A40&lt;&gt;"",R40="",L40="Ativo"),1,0)</x:f>
        <x:v>0</x:v>
      </x:c>
      <x:c r="T4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40&lt;&gt;"",ISNUMBER(G40),G40&lt;=Configuracoes!$C$5,ISNUMBER(H40),H40&gt;=Configuracoes!$C$6,H40&lt;=Configuracoes!$C$7,OR(Configuracoes!$C$8="Todos",F40=Configuracoes!$C$8),L40&lt;&gt;"Cancelado",OR(J40=0,NOT(ISNUMBER(M40)),M40&lt;=Configuracoes!$C$5)),1,0))</x:f>
        <x:v>0</x:v>
      </x:c>
      <x:c r="U40" s="11" t="str">
        <x:f>IF(S40=1,I40-J40,"")</x:f>
      </x:c>
      <x:c r="V40" s="14" t="str">
        <x:f>IF(S40=1,U40*K40,"")</x:f>
      </x:c>
      <x:c r="W40" s="11" t="n">
        <x:f>IF(AND(S40=1,T40=1,U40&gt;0),1,0)</x:f>
        <x:v>0</x:v>
      </x:c>
      <x:c r="X40" s="11" t="n">
        <x:f>IF(AND(W40=1,H40&lt;Configuracoes!$C$5),1,0)</x:f>
        <x:v>0</x:v>
      </x:c>
      <x:c r="Y40" s="11" t="n">
        <x:f>IF(AND(W40=1,J40&gt;0),1,0)</x:f>
        <x:v>0</x:v>
      </x:c>
      <x:c r="Z40" s="11" t="n">
        <x:f>IF(AND(W40=1,OR(N40="",O40="",AND(ISNUMBER(N40),N40&lt;Configuracoes!$C$5))),1,0)</x:f>
        <x:v>0</x:v>
      </x:c>
      <x:c r="AA40" s="11" t="n">
        <x:f>IF(AND(S40=1,T40=1,U40=0),1,0)</x:f>
        <x:v>0</x:v>
      </x:c>
      <x:c r="AB40" s="11" t="n">
        <x:f>IF(AND(AA40=1,M40&lt;=H40),1,0)</x:f>
        <x:v>0</x:v>
      </x:c>
      <x:c r="AC40" s="11" t="n">
        <x:f>IF(AND(T40=1,OR(R40&lt;&gt;"",X40=1,Z40=1)),1,0)</x:f>
        <x:v>0</x:v>
      </x:c>
      <x:c r="AD40" s="11" t="str">
        <x:f>IF(AC40=1,SUM($AC$5:AC40),"")</x:f>
      </x:c>
    </x:row>
    <x:row r="41" ht="24" customHeight="1">
      <x:c r="A41" s="6"/>
      <x:c r="B41" s="6"/>
      <x:c r="C41" s="6"/>
      <x:c r="D41" s="6"/>
      <x:c r="E41" s="6"/>
      <x:c r="F41" s="6"/>
      <x:c r="G41" s="5"/>
      <x:c r="H41" s="5"/>
      <x:c r="I41" s="12"/>
      <x:c r="J41" s="12"/>
      <x:c r="K41" s="13"/>
      <x:c r="L41" s="6"/>
      <x:c r="M41" s="5"/>
      <x:c r="N41" s="5"/>
      <x:c r="O41" s="6"/>
      <x:c r="P41" s="6"/>
      <x:c r="Q41" s="6"/>
      <x:c r="R41" s="11" t="str">
        <x:f>IF(COUNTA(A41:Q41)=0,"",IF(A41="","ID do item ausente",IF(COUNTIFS($A$5:$A$204,A41)&lt;&gt;1,"ID do item duplicado",IF(OR(B41="",C41="",D41="",E41="",F41=""),"Pedido, cliente, item, unidade ou responsável ausentes",IF(OR(NOT(ISNUMBER(G41)),G41&lt;=0,IF(ISNUMBER(G41),G41&lt;&gt;INT(G41),FALSE)),"Confirmação inválida",IF(OR(NOT(ISNUMBER(H41)),H41&lt;=0,IF(ISNUMBER(H41),H41&lt;&gt;INT(H41),FALSE)),"Prazo inválido",IF(H41&lt;G41,"Prazo anterior à confirmação",IF(OR(NOT(ISNUMBER(I41)),I41&lt;=0),"Quantidade pedida inválida",IF(OR(NOT(ISNUMBER(J41)),J41&lt;0),"Quantidade aceita inválida",IF(J41&gt;I41,"Aceite acima da quantidade pedida",IF(OR(NOT(ISNUMBER(K41)),K41&lt;0),"Preço inválido",IF(AND(L41&lt;&gt;"Ativo",L41&lt;&gt;"Cancelado"),"Situação inválida",IF(AND(J41&gt;0,OR(OR(NOT(ISNUMBER(M41)),M41&lt;=0,IF(ISNUMBER(M41),M41&lt;&gt;INT(M41),FALSE)),M41&lt;G41,P41="")),"Último aceite ou evidência inválidos",IF(AND(J41=0,M41&lt;&gt;""),"Data de aceite sem quantidade",IF(AND(N41&lt;&gt;"",OR(OR(NOT(ISNUMBER(N41)),N41&lt;=0,IF(ISNUMBER(N41),N41&lt;&gt;INT(N41),FALSE)),N41&lt;G41)),"Acompanhamento inválido","")))))))))))))))</x:f>
      </x:c>
      <x:c r="S41" s="11" t="n">
        <x:f>IF(AND(A41&lt;&gt;"",R41="",L41="Ativo"),1,0)</x:f>
        <x:v>0</x:v>
      </x:c>
      <x:c r="T4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41&lt;&gt;"",ISNUMBER(G41),G41&lt;=Configuracoes!$C$5,ISNUMBER(H41),H41&gt;=Configuracoes!$C$6,H41&lt;=Configuracoes!$C$7,OR(Configuracoes!$C$8="Todos",F41=Configuracoes!$C$8),L41&lt;&gt;"Cancelado",OR(J41=0,NOT(ISNUMBER(M41)),M41&lt;=Configuracoes!$C$5)),1,0))</x:f>
        <x:v>0</x:v>
      </x:c>
      <x:c r="U41" s="11" t="str">
        <x:f>IF(S41=1,I41-J41,"")</x:f>
      </x:c>
      <x:c r="V41" s="14" t="str">
        <x:f>IF(S41=1,U41*K41,"")</x:f>
      </x:c>
      <x:c r="W41" s="11" t="n">
        <x:f>IF(AND(S41=1,T41=1,U41&gt;0),1,0)</x:f>
        <x:v>0</x:v>
      </x:c>
      <x:c r="X41" s="11" t="n">
        <x:f>IF(AND(W41=1,H41&lt;Configuracoes!$C$5),1,0)</x:f>
        <x:v>0</x:v>
      </x:c>
      <x:c r="Y41" s="11" t="n">
        <x:f>IF(AND(W41=1,J41&gt;0),1,0)</x:f>
        <x:v>0</x:v>
      </x:c>
      <x:c r="Z41" s="11" t="n">
        <x:f>IF(AND(W41=1,OR(N41="",O41="",AND(ISNUMBER(N41),N41&lt;Configuracoes!$C$5))),1,0)</x:f>
        <x:v>0</x:v>
      </x:c>
      <x:c r="AA41" s="11" t="n">
        <x:f>IF(AND(S41=1,T41=1,U41=0),1,0)</x:f>
        <x:v>0</x:v>
      </x:c>
      <x:c r="AB41" s="11" t="n">
        <x:f>IF(AND(AA41=1,M41&lt;=H41),1,0)</x:f>
        <x:v>0</x:v>
      </x:c>
      <x:c r="AC41" s="11" t="n">
        <x:f>IF(AND(T41=1,OR(R41&lt;&gt;"",X41=1,Z41=1)),1,0)</x:f>
        <x:v>0</x:v>
      </x:c>
      <x:c r="AD41" s="11" t="str">
        <x:f>IF(AC41=1,SUM($AC$5:AC41),"")</x:f>
      </x:c>
    </x:row>
    <x:row r="42" ht="24" customHeight="1">
      <x:c r="A42" s="6"/>
      <x:c r="B42" s="6"/>
      <x:c r="C42" s="6"/>
      <x:c r="D42" s="6"/>
      <x:c r="E42" s="6"/>
      <x:c r="F42" s="6"/>
      <x:c r="G42" s="5"/>
      <x:c r="H42" s="5"/>
      <x:c r="I42" s="12"/>
      <x:c r="J42" s="12"/>
      <x:c r="K42" s="13"/>
      <x:c r="L42" s="6"/>
      <x:c r="M42" s="5"/>
      <x:c r="N42" s="5"/>
      <x:c r="O42" s="6"/>
      <x:c r="P42" s="6"/>
      <x:c r="Q42" s="6"/>
      <x:c r="R42" s="11" t="str">
        <x:f>IF(COUNTA(A42:Q42)=0,"",IF(A42="","ID do item ausente",IF(COUNTIFS($A$5:$A$204,A42)&lt;&gt;1,"ID do item duplicado",IF(OR(B42="",C42="",D42="",E42="",F42=""),"Pedido, cliente, item, unidade ou responsável ausentes",IF(OR(NOT(ISNUMBER(G42)),G42&lt;=0,IF(ISNUMBER(G42),G42&lt;&gt;INT(G42),FALSE)),"Confirmação inválida",IF(OR(NOT(ISNUMBER(H42)),H42&lt;=0,IF(ISNUMBER(H42),H42&lt;&gt;INT(H42),FALSE)),"Prazo inválido",IF(H42&lt;G42,"Prazo anterior à confirmação",IF(OR(NOT(ISNUMBER(I42)),I42&lt;=0),"Quantidade pedida inválida",IF(OR(NOT(ISNUMBER(J42)),J42&lt;0),"Quantidade aceita inválida",IF(J42&gt;I42,"Aceite acima da quantidade pedida",IF(OR(NOT(ISNUMBER(K42)),K42&lt;0),"Preço inválido",IF(AND(L42&lt;&gt;"Ativo",L42&lt;&gt;"Cancelado"),"Situação inválida",IF(AND(J42&gt;0,OR(OR(NOT(ISNUMBER(M42)),M42&lt;=0,IF(ISNUMBER(M42),M42&lt;&gt;INT(M42),FALSE)),M42&lt;G42,P42="")),"Último aceite ou evidência inválidos",IF(AND(J42=0,M42&lt;&gt;""),"Data de aceite sem quantidade",IF(AND(N42&lt;&gt;"",OR(OR(NOT(ISNUMBER(N42)),N42&lt;=0,IF(ISNUMBER(N42),N42&lt;&gt;INT(N42),FALSE)),N42&lt;G42)),"Acompanhamento inválido","")))))))))))))))</x:f>
      </x:c>
      <x:c r="S42" s="11" t="n">
        <x:f>IF(AND(A42&lt;&gt;"",R42="",L42="Ativo"),1,0)</x:f>
        <x:v>0</x:v>
      </x:c>
      <x:c r="T4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42&lt;&gt;"",ISNUMBER(G42),G42&lt;=Configuracoes!$C$5,ISNUMBER(H42),H42&gt;=Configuracoes!$C$6,H42&lt;=Configuracoes!$C$7,OR(Configuracoes!$C$8="Todos",F42=Configuracoes!$C$8),L42&lt;&gt;"Cancelado",OR(J42=0,NOT(ISNUMBER(M42)),M42&lt;=Configuracoes!$C$5)),1,0))</x:f>
        <x:v>0</x:v>
      </x:c>
      <x:c r="U42" s="11" t="str">
        <x:f>IF(S42=1,I42-J42,"")</x:f>
      </x:c>
      <x:c r="V42" s="14" t="str">
        <x:f>IF(S42=1,U42*K42,"")</x:f>
      </x:c>
      <x:c r="W42" s="11" t="n">
        <x:f>IF(AND(S42=1,T42=1,U42&gt;0),1,0)</x:f>
        <x:v>0</x:v>
      </x:c>
      <x:c r="X42" s="11" t="n">
        <x:f>IF(AND(W42=1,H42&lt;Configuracoes!$C$5),1,0)</x:f>
        <x:v>0</x:v>
      </x:c>
      <x:c r="Y42" s="11" t="n">
        <x:f>IF(AND(W42=1,J42&gt;0),1,0)</x:f>
        <x:v>0</x:v>
      </x:c>
      <x:c r="Z42" s="11" t="n">
        <x:f>IF(AND(W42=1,OR(N42="",O42="",AND(ISNUMBER(N42),N42&lt;Configuracoes!$C$5))),1,0)</x:f>
        <x:v>0</x:v>
      </x:c>
      <x:c r="AA42" s="11" t="n">
        <x:f>IF(AND(S42=1,T42=1,U42=0),1,0)</x:f>
        <x:v>0</x:v>
      </x:c>
      <x:c r="AB42" s="11" t="n">
        <x:f>IF(AND(AA42=1,M42&lt;=H42),1,0)</x:f>
        <x:v>0</x:v>
      </x:c>
      <x:c r="AC42" s="11" t="n">
        <x:f>IF(AND(T42=1,OR(R42&lt;&gt;"",X42=1,Z42=1)),1,0)</x:f>
        <x:v>0</x:v>
      </x:c>
      <x:c r="AD42" s="11" t="str">
        <x:f>IF(AC42=1,SUM($AC$5:AC42),"")</x:f>
      </x:c>
    </x:row>
    <x:row r="43" ht="24" customHeight="1">
      <x:c r="A43" s="6"/>
      <x:c r="B43" s="6"/>
      <x:c r="C43" s="6"/>
      <x:c r="D43" s="6"/>
      <x:c r="E43" s="6"/>
      <x:c r="F43" s="6"/>
      <x:c r="G43" s="5"/>
      <x:c r="H43" s="5"/>
      <x:c r="I43" s="12"/>
      <x:c r="J43" s="12"/>
      <x:c r="K43" s="13"/>
      <x:c r="L43" s="6"/>
      <x:c r="M43" s="5"/>
      <x:c r="N43" s="5"/>
      <x:c r="O43" s="6"/>
      <x:c r="P43" s="6"/>
      <x:c r="Q43" s="6"/>
      <x:c r="R43" s="11" t="str">
        <x:f>IF(COUNTA(A43:Q43)=0,"",IF(A43="","ID do item ausente",IF(COUNTIFS($A$5:$A$204,A43)&lt;&gt;1,"ID do item duplicado",IF(OR(B43="",C43="",D43="",E43="",F43=""),"Pedido, cliente, item, unidade ou responsável ausentes",IF(OR(NOT(ISNUMBER(G43)),G43&lt;=0,IF(ISNUMBER(G43),G43&lt;&gt;INT(G43),FALSE)),"Confirmação inválida",IF(OR(NOT(ISNUMBER(H43)),H43&lt;=0,IF(ISNUMBER(H43),H43&lt;&gt;INT(H43),FALSE)),"Prazo inválido",IF(H43&lt;G43,"Prazo anterior à confirmação",IF(OR(NOT(ISNUMBER(I43)),I43&lt;=0),"Quantidade pedida inválida",IF(OR(NOT(ISNUMBER(J43)),J43&lt;0),"Quantidade aceita inválida",IF(J43&gt;I43,"Aceite acima da quantidade pedida",IF(OR(NOT(ISNUMBER(K43)),K43&lt;0),"Preço inválido",IF(AND(L43&lt;&gt;"Ativo",L43&lt;&gt;"Cancelado"),"Situação inválida",IF(AND(J43&gt;0,OR(OR(NOT(ISNUMBER(M43)),M43&lt;=0,IF(ISNUMBER(M43),M43&lt;&gt;INT(M43),FALSE)),M43&lt;G43,P43="")),"Último aceite ou evidência inválidos",IF(AND(J43=0,M43&lt;&gt;""),"Data de aceite sem quantidade",IF(AND(N43&lt;&gt;"",OR(OR(NOT(ISNUMBER(N43)),N43&lt;=0,IF(ISNUMBER(N43),N43&lt;&gt;INT(N43),FALSE)),N43&lt;G43)),"Acompanhamento inválido","")))))))))))))))</x:f>
      </x:c>
      <x:c r="S43" s="11" t="n">
        <x:f>IF(AND(A43&lt;&gt;"",R43="",L43="Ativo"),1,0)</x:f>
        <x:v>0</x:v>
      </x:c>
      <x:c r="T4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43&lt;&gt;"",ISNUMBER(G43),G43&lt;=Configuracoes!$C$5,ISNUMBER(H43),H43&gt;=Configuracoes!$C$6,H43&lt;=Configuracoes!$C$7,OR(Configuracoes!$C$8="Todos",F43=Configuracoes!$C$8),L43&lt;&gt;"Cancelado",OR(J43=0,NOT(ISNUMBER(M43)),M43&lt;=Configuracoes!$C$5)),1,0))</x:f>
        <x:v>0</x:v>
      </x:c>
      <x:c r="U43" s="11" t="str">
        <x:f>IF(S43=1,I43-J43,"")</x:f>
      </x:c>
      <x:c r="V43" s="14" t="str">
        <x:f>IF(S43=1,U43*K43,"")</x:f>
      </x:c>
      <x:c r="W43" s="11" t="n">
        <x:f>IF(AND(S43=1,T43=1,U43&gt;0),1,0)</x:f>
        <x:v>0</x:v>
      </x:c>
      <x:c r="X43" s="11" t="n">
        <x:f>IF(AND(W43=1,H43&lt;Configuracoes!$C$5),1,0)</x:f>
        <x:v>0</x:v>
      </x:c>
      <x:c r="Y43" s="11" t="n">
        <x:f>IF(AND(W43=1,J43&gt;0),1,0)</x:f>
        <x:v>0</x:v>
      </x:c>
      <x:c r="Z43" s="11" t="n">
        <x:f>IF(AND(W43=1,OR(N43="",O43="",AND(ISNUMBER(N43),N43&lt;Configuracoes!$C$5))),1,0)</x:f>
        <x:v>0</x:v>
      </x:c>
      <x:c r="AA43" s="11" t="n">
        <x:f>IF(AND(S43=1,T43=1,U43=0),1,0)</x:f>
        <x:v>0</x:v>
      </x:c>
      <x:c r="AB43" s="11" t="n">
        <x:f>IF(AND(AA43=1,M43&lt;=H43),1,0)</x:f>
        <x:v>0</x:v>
      </x:c>
      <x:c r="AC43" s="11" t="n">
        <x:f>IF(AND(T43=1,OR(R43&lt;&gt;"",X43=1,Z43=1)),1,0)</x:f>
        <x:v>0</x:v>
      </x:c>
      <x:c r="AD43" s="11" t="str">
        <x:f>IF(AC43=1,SUM($AC$5:AC43),"")</x:f>
      </x:c>
    </x:row>
    <x:row r="44" ht="24" customHeight="1">
      <x:c r="A44" s="6"/>
      <x:c r="B44" s="6"/>
      <x:c r="C44" s="6"/>
      <x:c r="D44" s="6"/>
      <x:c r="E44" s="6"/>
      <x:c r="F44" s="6"/>
      <x:c r="G44" s="5"/>
      <x:c r="H44" s="5"/>
      <x:c r="I44" s="12"/>
      <x:c r="J44" s="12"/>
      <x:c r="K44" s="13"/>
      <x:c r="L44" s="6"/>
      <x:c r="M44" s="5"/>
      <x:c r="N44" s="5"/>
      <x:c r="O44" s="6"/>
      <x:c r="P44" s="6"/>
      <x:c r="Q44" s="6"/>
      <x:c r="R44" s="11" t="str">
        <x:f>IF(COUNTA(A44:Q44)=0,"",IF(A44="","ID do item ausente",IF(COUNTIFS($A$5:$A$204,A44)&lt;&gt;1,"ID do item duplicado",IF(OR(B44="",C44="",D44="",E44="",F44=""),"Pedido, cliente, item, unidade ou responsável ausentes",IF(OR(NOT(ISNUMBER(G44)),G44&lt;=0,IF(ISNUMBER(G44),G44&lt;&gt;INT(G44),FALSE)),"Confirmação inválida",IF(OR(NOT(ISNUMBER(H44)),H44&lt;=0,IF(ISNUMBER(H44),H44&lt;&gt;INT(H44),FALSE)),"Prazo inválido",IF(H44&lt;G44,"Prazo anterior à confirmação",IF(OR(NOT(ISNUMBER(I44)),I44&lt;=0),"Quantidade pedida inválida",IF(OR(NOT(ISNUMBER(J44)),J44&lt;0),"Quantidade aceita inválida",IF(J44&gt;I44,"Aceite acima da quantidade pedida",IF(OR(NOT(ISNUMBER(K44)),K44&lt;0),"Preço inválido",IF(AND(L44&lt;&gt;"Ativo",L44&lt;&gt;"Cancelado"),"Situação inválida",IF(AND(J44&gt;0,OR(OR(NOT(ISNUMBER(M44)),M44&lt;=0,IF(ISNUMBER(M44),M44&lt;&gt;INT(M44),FALSE)),M44&lt;G44,P44="")),"Último aceite ou evidência inválidos",IF(AND(J44=0,M44&lt;&gt;""),"Data de aceite sem quantidade",IF(AND(N44&lt;&gt;"",OR(OR(NOT(ISNUMBER(N44)),N44&lt;=0,IF(ISNUMBER(N44),N44&lt;&gt;INT(N44),FALSE)),N44&lt;G44)),"Acompanhamento inválido","")))))))))))))))</x:f>
      </x:c>
      <x:c r="S44" s="11" t="n">
        <x:f>IF(AND(A44&lt;&gt;"",R44="",L44="Ativo"),1,0)</x:f>
        <x:v>0</x:v>
      </x:c>
      <x:c r="T4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44&lt;&gt;"",ISNUMBER(G44),G44&lt;=Configuracoes!$C$5,ISNUMBER(H44),H44&gt;=Configuracoes!$C$6,H44&lt;=Configuracoes!$C$7,OR(Configuracoes!$C$8="Todos",F44=Configuracoes!$C$8),L44&lt;&gt;"Cancelado",OR(J44=0,NOT(ISNUMBER(M44)),M44&lt;=Configuracoes!$C$5)),1,0))</x:f>
        <x:v>0</x:v>
      </x:c>
      <x:c r="U44" s="11" t="str">
        <x:f>IF(S44=1,I44-J44,"")</x:f>
      </x:c>
      <x:c r="V44" s="14" t="str">
        <x:f>IF(S44=1,U44*K44,"")</x:f>
      </x:c>
      <x:c r="W44" s="11" t="n">
        <x:f>IF(AND(S44=1,T44=1,U44&gt;0),1,0)</x:f>
        <x:v>0</x:v>
      </x:c>
      <x:c r="X44" s="11" t="n">
        <x:f>IF(AND(W44=1,H44&lt;Configuracoes!$C$5),1,0)</x:f>
        <x:v>0</x:v>
      </x:c>
      <x:c r="Y44" s="11" t="n">
        <x:f>IF(AND(W44=1,J44&gt;0),1,0)</x:f>
        <x:v>0</x:v>
      </x:c>
      <x:c r="Z44" s="11" t="n">
        <x:f>IF(AND(W44=1,OR(N44="",O44="",AND(ISNUMBER(N44),N44&lt;Configuracoes!$C$5))),1,0)</x:f>
        <x:v>0</x:v>
      </x:c>
      <x:c r="AA44" s="11" t="n">
        <x:f>IF(AND(S44=1,T44=1,U44=0),1,0)</x:f>
        <x:v>0</x:v>
      </x:c>
      <x:c r="AB44" s="11" t="n">
        <x:f>IF(AND(AA44=1,M44&lt;=H44),1,0)</x:f>
        <x:v>0</x:v>
      </x:c>
      <x:c r="AC44" s="11" t="n">
        <x:f>IF(AND(T44=1,OR(R44&lt;&gt;"",X44=1,Z44=1)),1,0)</x:f>
        <x:v>0</x:v>
      </x:c>
      <x:c r="AD44" s="11" t="str">
        <x:f>IF(AC44=1,SUM($AC$5:AC44),"")</x:f>
      </x:c>
    </x:row>
    <x:row r="45" ht="24" customHeight="1">
      <x:c r="A45" s="6"/>
      <x:c r="B45" s="6"/>
      <x:c r="C45" s="6"/>
      <x:c r="D45" s="6"/>
      <x:c r="E45" s="6"/>
      <x:c r="F45" s="6"/>
      <x:c r="G45" s="5"/>
      <x:c r="H45" s="5"/>
      <x:c r="I45" s="12"/>
      <x:c r="J45" s="12"/>
      <x:c r="K45" s="13"/>
      <x:c r="L45" s="6"/>
      <x:c r="M45" s="5"/>
      <x:c r="N45" s="5"/>
      <x:c r="O45" s="6"/>
      <x:c r="P45" s="6"/>
      <x:c r="Q45" s="6"/>
      <x:c r="R45" s="11" t="str">
        <x:f>IF(COUNTA(A45:Q45)=0,"",IF(A45="","ID do item ausente",IF(COUNTIFS($A$5:$A$204,A45)&lt;&gt;1,"ID do item duplicado",IF(OR(B45="",C45="",D45="",E45="",F45=""),"Pedido, cliente, item, unidade ou responsável ausentes",IF(OR(NOT(ISNUMBER(G45)),G45&lt;=0,IF(ISNUMBER(G45),G45&lt;&gt;INT(G45),FALSE)),"Confirmação inválida",IF(OR(NOT(ISNUMBER(H45)),H45&lt;=0,IF(ISNUMBER(H45),H45&lt;&gt;INT(H45),FALSE)),"Prazo inválido",IF(H45&lt;G45,"Prazo anterior à confirmação",IF(OR(NOT(ISNUMBER(I45)),I45&lt;=0),"Quantidade pedida inválida",IF(OR(NOT(ISNUMBER(J45)),J45&lt;0),"Quantidade aceita inválida",IF(J45&gt;I45,"Aceite acima da quantidade pedida",IF(OR(NOT(ISNUMBER(K45)),K45&lt;0),"Preço inválido",IF(AND(L45&lt;&gt;"Ativo",L45&lt;&gt;"Cancelado"),"Situação inválida",IF(AND(J45&gt;0,OR(OR(NOT(ISNUMBER(M45)),M45&lt;=0,IF(ISNUMBER(M45),M45&lt;&gt;INT(M45),FALSE)),M45&lt;G45,P45="")),"Último aceite ou evidência inválidos",IF(AND(J45=0,M45&lt;&gt;""),"Data de aceite sem quantidade",IF(AND(N45&lt;&gt;"",OR(OR(NOT(ISNUMBER(N45)),N45&lt;=0,IF(ISNUMBER(N45),N45&lt;&gt;INT(N45),FALSE)),N45&lt;G45)),"Acompanhamento inválido","")))))))))))))))</x:f>
      </x:c>
      <x:c r="S45" s="11" t="n">
        <x:f>IF(AND(A45&lt;&gt;"",R45="",L45="Ativo"),1,0)</x:f>
        <x:v>0</x:v>
      </x:c>
      <x:c r="T4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45&lt;&gt;"",ISNUMBER(G45),G45&lt;=Configuracoes!$C$5,ISNUMBER(H45),H45&gt;=Configuracoes!$C$6,H45&lt;=Configuracoes!$C$7,OR(Configuracoes!$C$8="Todos",F45=Configuracoes!$C$8),L45&lt;&gt;"Cancelado",OR(J45=0,NOT(ISNUMBER(M45)),M45&lt;=Configuracoes!$C$5)),1,0))</x:f>
        <x:v>0</x:v>
      </x:c>
      <x:c r="U45" s="11" t="str">
        <x:f>IF(S45=1,I45-J45,"")</x:f>
      </x:c>
      <x:c r="V45" s="14" t="str">
        <x:f>IF(S45=1,U45*K45,"")</x:f>
      </x:c>
      <x:c r="W45" s="11" t="n">
        <x:f>IF(AND(S45=1,T45=1,U45&gt;0),1,0)</x:f>
        <x:v>0</x:v>
      </x:c>
      <x:c r="X45" s="11" t="n">
        <x:f>IF(AND(W45=1,H45&lt;Configuracoes!$C$5),1,0)</x:f>
        <x:v>0</x:v>
      </x:c>
      <x:c r="Y45" s="11" t="n">
        <x:f>IF(AND(W45=1,J45&gt;0),1,0)</x:f>
        <x:v>0</x:v>
      </x:c>
      <x:c r="Z45" s="11" t="n">
        <x:f>IF(AND(W45=1,OR(N45="",O45="",AND(ISNUMBER(N45),N45&lt;Configuracoes!$C$5))),1,0)</x:f>
        <x:v>0</x:v>
      </x:c>
      <x:c r="AA45" s="11" t="n">
        <x:f>IF(AND(S45=1,T45=1,U45=0),1,0)</x:f>
        <x:v>0</x:v>
      </x:c>
      <x:c r="AB45" s="11" t="n">
        <x:f>IF(AND(AA45=1,M45&lt;=H45),1,0)</x:f>
        <x:v>0</x:v>
      </x:c>
      <x:c r="AC45" s="11" t="n">
        <x:f>IF(AND(T45=1,OR(R45&lt;&gt;"",X45=1,Z45=1)),1,0)</x:f>
        <x:v>0</x:v>
      </x:c>
      <x:c r="AD45" s="11" t="str">
        <x:f>IF(AC45=1,SUM($AC$5:AC45),"")</x:f>
      </x:c>
    </x:row>
    <x:row r="46" ht="24" customHeight="1">
      <x:c r="A46" s="6"/>
      <x:c r="B46" s="6"/>
      <x:c r="C46" s="6"/>
      <x:c r="D46" s="6"/>
      <x:c r="E46" s="6"/>
      <x:c r="F46" s="6"/>
      <x:c r="G46" s="5"/>
      <x:c r="H46" s="5"/>
      <x:c r="I46" s="12"/>
      <x:c r="J46" s="12"/>
      <x:c r="K46" s="13"/>
      <x:c r="L46" s="6"/>
      <x:c r="M46" s="5"/>
      <x:c r="N46" s="5"/>
      <x:c r="O46" s="6"/>
      <x:c r="P46" s="6"/>
      <x:c r="Q46" s="6"/>
      <x:c r="R46" s="11" t="str">
        <x:f>IF(COUNTA(A46:Q46)=0,"",IF(A46="","ID do item ausente",IF(COUNTIFS($A$5:$A$204,A46)&lt;&gt;1,"ID do item duplicado",IF(OR(B46="",C46="",D46="",E46="",F46=""),"Pedido, cliente, item, unidade ou responsável ausentes",IF(OR(NOT(ISNUMBER(G46)),G46&lt;=0,IF(ISNUMBER(G46),G46&lt;&gt;INT(G46),FALSE)),"Confirmação inválida",IF(OR(NOT(ISNUMBER(H46)),H46&lt;=0,IF(ISNUMBER(H46),H46&lt;&gt;INT(H46),FALSE)),"Prazo inválido",IF(H46&lt;G46,"Prazo anterior à confirmação",IF(OR(NOT(ISNUMBER(I46)),I46&lt;=0),"Quantidade pedida inválida",IF(OR(NOT(ISNUMBER(J46)),J46&lt;0),"Quantidade aceita inválida",IF(J46&gt;I46,"Aceite acima da quantidade pedida",IF(OR(NOT(ISNUMBER(K46)),K46&lt;0),"Preço inválido",IF(AND(L46&lt;&gt;"Ativo",L46&lt;&gt;"Cancelado"),"Situação inválida",IF(AND(J46&gt;0,OR(OR(NOT(ISNUMBER(M46)),M46&lt;=0,IF(ISNUMBER(M46),M46&lt;&gt;INT(M46),FALSE)),M46&lt;G46,P46="")),"Último aceite ou evidência inválidos",IF(AND(J46=0,M46&lt;&gt;""),"Data de aceite sem quantidade",IF(AND(N46&lt;&gt;"",OR(OR(NOT(ISNUMBER(N46)),N46&lt;=0,IF(ISNUMBER(N46),N46&lt;&gt;INT(N46),FALSE)),N46&lt;G46)),"Acompanhamento inválido","")))))))))))))))</x:f>
      </x:c>
      <x:c r="S46" s="11" t="n">
        <x:f>IF(AND(A46&lt;&gt;"",R46="",L46="Ativo"),1,0)</x:f>
        <x:v>0</x:v>
      </x:c>
      <x:c r="T4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46&lt;&gt;"",ISNUMBER(G46),G46&lt;=Configuracoes!$C$5,ISNUMBER(H46),H46&gt;=Configuracoes!$C$6,H46&lt;=Configuracoes!$C$7,OR(Configuracoes!$C$8="Todos",F46=Configuracoes!$C$8),L46&lt;&gt;"Cancelado",OR(J46=0,NOT(ISNUMBER(M46)),M46&lt;=Configuracoes!$C$5)),1,0))</x:f>
        <x:v>0</x:v>
      </x:c>
      <x:c r="U46" s="11" t="str">
        <x:f>IF(S46=1,I46-J46,"")</x:f>
      </x:c>
      <x:c r="V46" s="14" t="str">
        <x:f>IF(S46=1,U46*K46,"")</x:f>
      </x:c>
      <x:c r="W46" s="11" t="n">
        <x:f>IF(AND(S46=1,T46=1,U46&gt;0),1,0)</x:f>
        <x:v>0</x:v>
      </x:c>
      <x:c r="X46" s="11" t="n">
        <x:f>IF(AND(W46=1,H46&lt;Configuracoes!$C$5),1,0)</x:f>
        <x:v>0</x:v>
      </x:c>
      <x:c r="Y46" s="11" t="n">
        <x:f>IF(AND(W46=1,J46&gt;0),1,0)</x:f>
        <x:v>0</x:v>
      </x:c>
      <x:c r="Z46" s="11" t="n">
        <x:f>IF(AND(W46=1,OR(N46="",O46="",AND(ISNUMBER(N46),N46&lt;Configuracoes!$C$5))),1,0)</x:f>
        <x:v>0</x:v>
      </x:c>
      <x:c r="AA46" s="11" t="n">
        <x:f>IF(AND(S46=1,T46=1,U46=0),1,0)</x:f>
        <x:v>0</x:v>
      </x:c>
      <x:c r="AB46" s="11" t="n">
        <x:f>IF(AND(AA46=1,M46&lt;=H46),1,0)</x:f>
        <x:v>0</x:v>
      </x:c>
      <x:c r="AC46" s="11" t="n">
        <x:f>IF(AND(T46=1,OR(R46&lt;&gt;"",X46=1,Z46=1)),1,0)</x:f>
        <x:v>0</x:v>
      </x:c>
      <x:c r="AD46" s="11" t="str">
        <x:f>IF(AC46=1,SUM($AC$5:AC46),"")</x:f>
      </x:c>
    </x:row>
    <x:row r="47" ht="24" customHeight="1">
      <x:c r="A47" s="6"/>
      <x:c r="B47" s="6"/>
      <x:c r="C47" s="6"/>
      <x:c r="D47" s="6"/>
      <x:c r="E47" s="6"/>
      <x:c r="F47" s="6"/>
      <x:c r="G47" s="5"/>
      <x:c r="H47" s="5"/>
      <x:c r="I47" s="12"/>
      <x:c r="J47" s="12"/>
      <x:c r="K47" s="13"/>
      <x:c r="L47" s="6"/>
      <x:c r="M47" s="5"/>
      <x:c r="N47" s="5"/>
      <x:c r="O47" s="6"/>
      <x:c r="P47" s="6"/>
      <x:c r="Q47" s="6"/>
      <x:c r="R47" s="11" t="str">
        <x:f>IF(COUNTA(A47:Q47)=0,"",IF(A47="","ID do item ausente",IF(COUNTIFS($A$5:$A$204,A47)&lt;&gt;1,"ID do item duplicado",IF(OR(B47="",C47="",D47="",E47="",F47=""),"Pedido, cliente, item, unidade ou responsável ausentes",IF(OR(NOT(ISNUMBER(G47)),G47&lt;=0,IF(ISNUMBER(G47),G47&lt;&gt;INT(G47),FALSE)),"Confirmação inválida",IF(OR(NOT(ISNUMBER(H47)),H47&lt;=0,IF(ISNUMBER(H47),H47&lt;&gt;INT(H47),FALSE)),"Prazo inválido",IF(H47&lt;G47,"Prazo anterior à confirmação",IF(OR(NOT(ISNUMBER(I47)),I47&lt;=0),"Quantidade pedida inválida",IF(OR(NOT(ISNUMBER(J47)),J47&lt;0),"Quantidade aceita inválida",IF(J47&gt;I47,"Aceite acima da quantidade pedida",IF(OR(NOT(ISNUMBER(K47)),K47&lt;0),"Preço inválido",IF(AND(L47&lt;&gt;"Ativo",L47&lt;&gt;"Cancelado"),"Situação inválida",IF(AND(J47&gt;0,OR(OR(NOT(ISNUMBER(M47)),M47&lt;=0,IF(ISNUMBER(M47),M47&lt;&gt;INT(M47),FALSE)),M47&lt;G47,P47="")),"Último aceite ou evidência inválidos",IF(AND(J47=0,M47&lt;&gt;""),"Data de aceite sem quantidade",IF(AND(N47&lt;&gt;"",OR(OR(NOT(ISNUMBER(N47)),N47&lt;=0,IF(ISNUMBER(N47),N47&lt;&gt;INT(N47),FALSE)),N47&lt;G47)),"Acompanhamento inválido","")))))))))))))))</x:f>
      </x:c>
      <x:c r="S47" s="11" t="n">
        <x:f>IF(AND(A47&lt;&gt;"",R47="",L47="Ativo"),1,0)</x:f>
        <x:v>0</x:v>
      </x:c>
      <x:c r="T4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47&lt;&gt;"",ISNUMBER(G47),G47&lt;=Configuracoes!$C$5,ISNUMBER(H47),H47&gt;=Configuracoes!$C$6,H47&lt;=Configuracoes!$C$7,OR(Configuracoes!$C$8="Todos",F47=Configuracoes!$C$8),L47&lt;&gt;"Cancelado",OR(J47=0,NOT(ISNUMBER(M47)),M47&lt;=Configuracoes!$C$5)),1,0))</x:f>
        <x:v>0</x:v>
      </x:c>
      <x:c r="U47" s="11" t="str">
        <x:f>IF(S47=1,I47-J47,"")</x:f>
      </x:c>
      <x:c r="V47" s="14" t="str">
        <x:f>IF(S47=1,U47*K47,"")</x:f>
      </x:c>
      <x:c r="W47" s="11" t="n">
        <x:f>IF(AND(S47=1,T47=1,U47&gt;0),1,0)</x:f>
        <x:v>0</x:v>
      </x:c>
      <x:c r="X47" s="11" t="n">
        <x:f>IF(AND(W47=1,H47&lt;Configuracoes!$C$5),1,0)</x:f>
        <x:v>0</x:v>
      </x:c>
      <x:c r="Y47" s="11" t="n">
        <x:f>IF(AND(W47=1,J47&gt;0),1,0)</x:f>
        <x:v>0</x:v>
      </x:c>
      <x:c r="Z47" s="11" t="n">
        <x:f>IF(AND(W47=1,OR(N47="",O47="",AND(ISNUMBER(N47),N47&lt;Configuracoes!$C$5))),1,0)</x:f>
        <x:v>0</x:v>
      </x:c>
      <x:c r="AA47" s="11" t="n">
        <x:f>IF(AND(S47=1,T47=1,U47=0),1,0)</x:f>
        <x:v>0</x:v>
      </x:c>
      <x:c r="AB47" s="11" t="n">
        <x:f>IF(AND(AA47=1,M47&lt;=H47),1,0)</x:f>
        <x:v>0</x:v>
      </x:c>
      <x:c r="AC47" s="11" t="n">
        <x:f>IF(AND(T47=1,OR(R47&lt;&gt;"",X47=1,Z47=1)),1,0)</x:f>
        <x:v>0</x:v>
      </x:c>
      <x:c r="AD47" s="11" t="str">
        <x:f>IF(AC47=1,SUM($AC$5:AC47),"")</x:f>
      </x:c>
    </x:row>
    <x:row r="48" ht="24" customHeight="1">
      <x:c r="A48" s="6"/>
      <x:c r="B48" s="6"/>
      <x:c r="C48" s="6"/>
      <x:c r="D48" s="6"/>
      <x:c r="E48" s="6"/>
      <x:c r="F48" s="6"/>
      <x:c r="G48" s="5"/>
      <x:c r="H48" s="5"/>
      <x:c r="I48" s="12"/>
      <x:c r="J48" s="12"/>
      <x:c r="K48" s="13"/>
      <x:c r="L48" s="6"/>
      <x:c r="M48" s="5"/>
      <x:c r="N48" s="5"/>
      <x:c r="O48" s="6"/>
      <x:c r="P48" s="6"/>
      <x:c r="Q48" s="6"/>
      <x:c r="R48" s="11" t="str">
        <x:f>IF(COUNTA(A48:Q48)=0,"",IF(A48="","ID do item ausente",IF(COUNTIFS($A$5:$A$204,A48)&lt;&gt;1,"ID do item duplicado",IF(OR(B48="",C48="",D48="",E48="",F48=""),"Pedido, cliente, item, unidade ou responsável ausentes",IF(OR(NOT(ISNUMBER(G48)),G48&lt;=0,IF(ISNUMBER(G48),G48&lt;&gt;INT(G48),FALSE)),"Confirmação inválida",IF(OR(NOT(ISNUMBER(H48)),H48&lt;=0,IF(ISNUMBER(H48),H48&lt;&gt;INT(H48),FALSE)),"Prazo inválido",IF(H48&lt;G48,"Prazo anterior à confirmação",IF(OR(NOT(ISNUMBER(I48)),I48&lt;=0),"Quantidade pedida inválida",IF(OR(NOT(ISNUMBER(J48)),J48&lt;0),"Quantidade aceita inválida",IF(J48&gt;I48,"Aceite acima da quantidade pedida",IF(OR(NOT(ISNUMBER(K48)),K48&lt;0),"Preço inválido",IF(AND(L48&lt;&gt;"Ativo",L48&lt;&gt;"Cancelado"),"Situação inválida",IF(AND(J48&gt;0,OR(OR(NOT(ISNUMBER(M48)),M48&lt;=0,IF(ISNUMBER(M48),M48&lt;&gt;INT(M48),FALSE)),M48&lt;G48,P48="")),"Último aceite ou evidência inválidos",IF(AND(J48=0,M48&lt;&gt;""),"Data de aceite sem quantidade",IF(AND(N48&lt;&gt;"",OR(OR(NOT(ISNUMBER(N48)),N48&lt;=0,IF(ISNUMBER(N48),N48&lt;&gt;INT(N48),FALSE)),N48&lt;G48)),"Acompanhamento inválido","")))))))))))))))</x:f>
      </x:c>
      <x:c r="S48" s="11" t="n">
        <x:f>IF(AND(A48&lt;&gt;"",R48="",L48="Ativo"),1,0)</x:f>
        <x:v>0</x:v>
      </x:c>
      <x:c r="T4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48&lt;&gt;"",ISNUMBER(G48),G48&lt;=Configuracoes!$C$5,ISNUMBER(H48),H48&gt;=Configuracoes!$C$6,H48&lt;=Configuracoes!$C$7,OR(Configuracoes!$C$8="Todos",F48=Configuracoes!$C$8),L48&lt;&gt;"Cancelado",OR(J48=0,NOT(ISNUMBER(M48)),M48&lt;=Configuracoes!$C$5)),1,0))</x:f>
        <x:v>0</x:v>
      </x:c>
      <x:c r="U48" s="11" t="str">
        <x:f>IF(S48=1,I48-J48,"")</x:f>
      </x:c>
      <x:c r="V48" s="14" t="str">
        <x:f>IF(S48=1,U48*K48,"")</x:f>
      </x:c>
      <x:c r="W48" s="11" t="n">
        <x:f>IF(AND(S48=1,T48=1,U48&gt;0),1,0)</x:f>
        <x:v>0</x:v>
      </x:c>
      <x:c r="X48" s="11" t="n">
        <x:f>IF(AND(W48=1,H48&lt;Configuracoes!$C$5),1,0)</x:f>
        <x:v>0</x:v>
      </x:c>
      <x:c r="Y48" s="11" t="n">
        <x:f>IF(AND(W48=1,J48&gt;0),1,0)</x:f>
        <x:v>0</x:v>
      </x:c>
      <x:c r="Z48" s="11" t="n">
        <x:f>IF(AND(W48=1,OR(N48="",O48="",AND(ISNUMBER(N48),N48&lt;Configuracoes!$C$5))),1,0)</x:f>
        <x:v>0</x:v>
      </x:c>
      <x:c r="AA48" s="11" t="n">
        <x:f>IF(AND(S48=1,T48=1,U48=0),1,0)</x:f>
        <x:v>0</x:v>
      </x:c>
      <x:c r="AB48" s="11" t="n">
        <x:f>IF(AND(AA48=1,M48&lt;=H48),1,0)</x:f>
        <x:v>0</x:v>
      </x:c>
      <x:c r="AC48" s="11" t="n">
        <x:f>IF(AND(T48=1,OR(R48&lt;&gt;"",X48=1,Z48=1)),1,0)</x:f>
        <x:v>0</x:v>
      </x:c>
      <x:c r="AD48" s="11" t="str">
        <x:f>IF(AC48=1,SUM($AC$5:AC48),"")</x:f>
      </x:c>
    </x:row>
    <x:row r="49" ht="24" customHeight="1">
      <x:c r="A49" s="6"/>
      <x:c r="B49" s="6"/>
      <x:c r="C49" s="6"/>
      <x:c r="D49" s="6"/>
      <x:c r="E49" s="6"/>
      <x:c r="F49" s="6"/>
      <x:c r="G49" s="5"/>
      <x:c r="H49" s="5"/>
      <x:c r="I49" s="12"/>
      <x:c r="J49" s="12"/>
      <x:c r="K49" s="13"/>
      <x:c r="L49" s="6"/>
      <x:c r="M49" s="5"/>
      <x:c r="N49" s="5"/>
      <x:c r="O49" s="6"/>
      <x:c r="P49" s="6"/>
      <x:c r="Q49" s="6"/>
      <x:c r="R49" s="11" t="str">
        <x:f>IF(COUNTA(A49:Q49)=0,"",IF(A49="","ID do item ausente",IF(COUNTIFS($A$5:$A$204,A49)&lt;&gt;1,"ID do item duplicado",IF(OR(B49="",C49="",D49="",E49="",F49=""),"Pedido, cliente, item, unidade ou responsável ausentes",IF(OR(NOT(ISNUMBER(G49)),G49&lt;=0,IF(ISNUMBER(G49),G49&lt;&gt;INT(G49),FALSE)),"Confirmação inválida",IF(OR(NOT(ISNUMBER(H49)),H49&lt;=0,IF(ISNUMBER(H49),H49&lt;&gt;INT(H49),FALSE)),"Prazo inválido",IF(H49&lt;G49,"Prazo anterior à confirmação",IF(OR(NOT(ISNUMBER(I49)),I49&lt;=0),"Quantidade pedida inválida",IF(OR(NOT(ISNUMBER(J49)),J49&lt;0),"Quantidade aceita inválida",IF(J49&gt;I49,"Aceite acima da quantidade pedida",IF(OR(NOT(ISNUMBER(K49)),K49&lt;0),"Preço inválido",IF(AND(L49&lt;&gt;"Ativo",L49&lt;&gt;"Cancelado"),"Situação inválida",IF(AND(J49&gt;0,OR(OR(NOT(ISNUMBER(M49)),M49&lt;=0,IF(ISNUMBER(M49),M49&lt;&gt;INT(M49),FALSE)),M49&lt;G49,P49="")),"Último aceite ou evidência inválidos",IF(AND(J49=0,M49&lt;&gt;""),"Data de aceite sem quantidade",IF(AND(N49&lt;&gt;"",OR(OR(NOT(ISNUMBER(N49)),N49&lt;=0,IF(ISNUMBER(N49),N49&lt;&gt;INT(N49),FALSE)),N49&lt;G49)),"Acompanhamento inválido","")))))))))))))))</x:f>
      </x:c>
      <x:c r="S49" s="11" t="n">
        <x:f>IF(AND(A49&lt;&gt;"",R49="",L49="Ativo"),1,0)</x:f>
        <x:v>0</x:v>
      </x:c>
      <x:c r="T4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49&lt;&gt;"",ISNUMBER(G49),G49&lt;=Configuracoes!$C$5,ISNUMBER(H49),H49&gt;=Configuracoes!$C$6,H49&lt;=Configuracoes!$C$7,OR(Configuracoes!$C$8="Todos",F49=Configuracoes!$C$8),L49&lt;&gt;"Cancelado",OR(J49=0,NOT(ISNUMBER(M49)),M49&lt;=Configuracoes!$C$5)),1,0))</x:f>
        <x:v>0</x:v>
      </x:c>
      <x:c r="U49" s="11" t="str">
        <x:f>IF(S49=1,I49-J49,"")</x:f>
      </x:c>
      <x:c r="V49" s="14" t="str">
        <x:f>IF(S49=1,U49*K49,"")</x:f>
      </x:c>
      <x:c r="W49" s="11" t="n">
        <x:f>IF(AND(S49=1,T49=1,U49&gt;0),1,0)</x:f>
        <x:v>0</x:v>
      </x:c>
      <x:c r="X49" s="11" t="n">
        <x:f>IF(AND(W49=1,H49&lt;Configuracoes!$C$5),1,0)</x:f>
        <x:v>0</x:v>
      </x:c>
      <x:c r="Y49" s="11" t="n">
        <x:f>IF(AND(W49=1,J49&gt;0),1,0)</x:f>
        <x:v>0</x:v>
      </x:c>
      <x:c r="Z49" s="11" t="n">
        <x:f>IF(AND(W49=1,OR(N49="",O49="",AND(ISNUMBER(N49),N49&lt;Configuracoes!$C$5))),1,0)</x:f>
        <x:v>0</x:v>
      </x:c>
      <x:c r="AA49" s="11" t="n">
        <x:f>IF(AND(S49=1,T49=1,U49=0),1,0)</x:f>
        <x:v>0</x:v>
      </x:c>
      <x:c r="AB49" s="11" t="n">
        <x:f>IF(AND(AA49=1,M49&lt;=H49),1,0)</x:f>
        <x:v>0</x:v>
      </x:c>
      <x:c r="AC49" s="11" t="n">
        <x:f>IF(AND(T49=1,OR(R49&lt;&gt;"",X49=1,Z49=1)),1,0)</x:f>
        <x:v>0</x:v>
      </x:c>
      <x:c r="AD49" s="11" t="str">
        <x:f>IF(AC49=1,SUM($AC$5:AC49),"")</x:f>
      </x:c>
    </x:row>
    <x:row r="50" ht="24" customHeight="1">
      <x:c r="A50" s="6"/>
      <x:c r="B50" s="6"/>
      <x:c r="C50" s="6"/>
      <x:c r="D50" s="6"/>
      <x:c r="E50" s="6"/>
      <x:c r="F50" s="6"/>
      <x:c r="G50" s="5"/>
      <x:c r="H50" s="5"/>
      <x:c r="I50" s="12"/>
      <x:c r="J50" s="12"/>
      <x:c r="K50" s="13"/>
      <x:c r="L50" s="6"/>
      <x:c r="M50" s="5"/>
      <x:c r="N50" s="5"/>
      <x:c r="O50" s="6"/>
      <x:c r="P50" s="6"/>
      <x:c r="Q50" s="6"/>
      <x:c r="R50" s="11" t="str">
        <x:f>IF(COUNTA(A50:Q50)=0,"",IF(A50="","ID do item ausente",IF(COUNTIFS($A$5:$A$204,A50)&lt;&gt;1,"ID do item duplicado",IF(OR(B50="",C50="",D50="",E50="",F50=""),"Pedido, cliente, item, unidade ou responsável ausentes",IF(OR(NOT(ISNUMBER(G50)),G50&lt;=0,IF(ISNUMBER(G50),G50&lt;&gt;INT(G50),FALSE)),"Confirmação inválida",IF(OR(NOT(ISNUMBER(H50)),H50&lt;=0,IF(ISNUMBER(H50),H50&lt;&gt;INT(H50),FALSE)),"Prazo inválido",IF(H50&lt;G50,"Prazo anterior à confirmação",IF(OR(NOT(ISNUMBER(I50)),I50&lt;=0),"Quantidade pedida inválida",IF(OR(NOT(ISNUMBER(J50)),J50&lt;0),"Quantidade aceita inválida",IF(J50&gt;I50,"Aceite acima da quantidade pedida",IF(OR(NOT(ISNUMBER(K50)),K50&lt;0),"Preço inválido",IF(AND(L50&lt;&gt;"Ativo",L50&lt;&gt;"Cancelado"),"Situação inválida",IF(AND(J50&gt;0,OR(OR(NOT(ISNUMBER(M50)),M50&lt;=0,IF(ISNUMBER(M50),M50&lt;&gt;INT(M50),FALSE)),M50&lt;G50,P50="")),"Último aceite ou evidência inválidos",IF(AND(J50=0,M50&lt;&gt;""),"Data de aceite sem quantidade",IF(AND(N50&lt;&gt;"",OR(OR(NOT(ISNUMBER(N50)),N50&lt;=0,IF(ISNUMBER(N50),N50&lt;&gt;INT(N50),FALSE)),N50&lt;G50)),"Acompanhamento inválido","")))))))))))))))</x:f>
      </x:c>
      <x:c r="S50" s="11" t="n">
        <x:f>IF(AND(A50&lt;&gt;"",R50="",L50="Ativo"),1,0)</x:f>
        <x:v>0</x:v>
      </x:c>
      <x:c r="T5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50&lt;&gt;"",ISNUMBER(G50),G50&lt;=Configuracoes!$C$5,ISNUMBER(H50),H50&gt;=Configuracoes!$C$6,H50&lt;=Configuracoes!$C$7,OR(Configuracoes!$C$8="Todos",F50=Configuracoes!$C$8),L50&lt;&gt;"Cancelado",OR(J50=0,NOT(ISNUMBER(M50)),M50&lt;=Configuracoes!$C$5)),1,0))</x:f>
        <x:v>0</x:v>
      </x:c>
      <x:c r="U50" s="11" t="str">
        <x:f>IF(S50=1,I50-J50,"")</x:f>
      </x:c>
      <x:c r="V50" s="14" t="str">
        <x:f>IF(S50=1,U50*K50,"")</x:f>
      </x:c>
      <x:c r="W50" s="11" t="n">
        <x:f>IF(AND(S50=1,T50=1,U50&gt;0),1,0)</x:f>
        <x:v>0</x:v>
      </x:c>
      <x:c r="X50" s="11" t="n">
        <x:f>IF(AND(W50=1,H50&lt;Configuracoes!$C$5),1,0)</x:f>
        <x:v>0</x:v>
      </x:c>
      <x:c r="Y50" s="11" t="n">
        <x:f>IF(AND(W50=1,J50&gt;0),1,0)</x:f>
        <x:v>0</x:v>
      </x:c>
      <x:c r="Z50" s="11" t="n">
        <x:f>IF(AND(W50=1,OR(N50="",O50="",AND(ISNUMBER(N50),N50&lt;Configuracoes!$C$5))),1,0)</x:f>
        <x:v>0</x:v>
      </x:c>
      <x:c r="AA50" s="11" t="n">
        <x:f>IF(AND(S50=1,T50=1,U50=0),1,0)</x:f>
        <x:v>0</x:v>
      </x:c>
      <x:c r="AB50" s="11" t="n">
        <x:f>IF(AND(AA50=1,M50&lt;=H50),1,0)</x:f>
        <x:v>0</x:v>
      </x:c>
      <x:c r="AC50" s="11" t="n">
        <x:f>IF(AND(T50=1,OR(R50&lt;&gt;"",X50=1,Z50=1)),1,0)</x:f>
        <x:v>0</x:v>
      </x:c>
      <x:c r="AD50" s="11" t="str">
        <x:f>IF(AC50=1,SUM($AC$5:AC50),"")</x:f>
      </x:c>
    </x:row>
    <x:row r="51" ht="24" customHeight="1">
      <x:c r="A51" s="6"/>
      <x:c r="B51" s="6"/>
      <x:c r="C51" s="6"/>
      <x:c r="D51" s="6"/>
      <x:c r="E51" s="6"/>
      <x:c r="F51" s="6"/>
      <x:c r="G51" s="5"/>
      <x:c r="H51" s="5"/>
      <x:c r="I51" s="12"/>
      <x:c r="J51" s="12"/>
      <x:c r="K51" s="13"/>
      <x:c r="L51" s="6"/>
      <x:c r="M51" s="5"/>
      <x:c r="N51" s="5"/>
      <x:c r="O51" s="6"/>
      <x:c r="P51" s="6"/>
      <x:c r="Q51" s="6"/>
      <x:c r="R51" s="11" t="str">
        <x:f>IF(COUNTA(A51:Q51)=0,"",IF(A51="","ID do item ausente",IF(COUNTIFS($A$5:$A$204,A51)&lt;&gt;1,"ID do item duplicado",IF(OR(B51="",C51="",D51="",E51="",F51=""),"Pedido, cliente, item, unidade ou responsável ausentes",IF(OR(NOT(ISNUMBER(G51)),G51&lt;=0,IF(ISNUMBER(G51),G51&lt;&gt;INT(G51),FALSE)),"Confirmação inválida",IF(OR(NOT(ISNUMBER(H51)),H51&lt;=0,IF(ISNUMBER(H51),H51&lt;&gt;INT(H51),FALSE)),"Prazo inválido",IF(H51&lt;G51,"Prazo anterior à confirmação",IF(OR(NOT(ISNUMBER(I51)),I51&lt;=0),"Quantidade pedida inválida",IF(OR(NOT(ISNUMBER(J51)),J51&lt;0),"Quantidade aceita inválida",IF(J51&gt;I51,"Aceite acima da quantidade pedida",IF(OR(NOT(ISNUMBER(K51)),K51&lt;0),"Preço inválido",IF(AND(L51&lt;&gt;"Ativo",L51&lt;&gt;"Cancelado"),"Situação inválida",IF(AND(J51&gt;0,OR(OR(NOT(ISNUMBER(M51)),M51&lt;=0,IF(ISNUMBER(M51),M51&lt;&gt;INT(M51),FALSE)),M51&lt;G51,P51="")),"Último aceite ou evidência inválidos",IF(AND(J51=0,M51&lt;&gt;""),"Data de aceite sem quantidade",IF(AND(N51&lt;&gt;"",OR(OR(NOT(ISNUMBER(N51)),N51&lt;=0,IF(ISNUMBER(N51),N51&lt;&gt;INT(N51),FALSE)),N51&lt;G51)),"Acompanhamento inválido","")))))))))))))))</x:f>
      </x:c>
      <x:c r="S51" s="11" t="n">
        <x:f>IF(AND(A51&lt;&gt;"",R51="",L51="Ativo"),1,0)</x:f>
        <x:v>0</x:v>
      </x:c>
      <x:c r="T5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51&lt;&gt;"",ISNUMBER(G51),G51&lt;=Configuracoes!$C$5,ISNUMBER(H51),H51&gt;=Configuracoes!$C$6,H51&lt;=Configuracoes!$C$7,OR(Configuracoes!$C$8="Todos",F51=Configuracoes!$C$8),L51&lt;&gt;"Cancelado",OR(J51=0,NOT(ISNUMBER(M51)),M51&lt;=Configuracoes!$C$5)),1,0))</x:f>
        <x:v>0</x:v>
      </x:c>
      <x:c r="U51" s="11" t="str">
        <x:f>IF(S51=1,I51-J51,"")</x:f>
      </x:c>
      <x:c r="V51" s="14" t="str">
        <x:f>IF(S51=1,U51*K51,"")</x:f>
      </x:c>
      <x:c r="W51" s="11" t="n">
        <x:f>IF(AND(S51=1,T51=1,U51&gt;0),1,0)</x:f>
        <x:v>0</x:v>
      </x:c>
      <x:c r="X51" s="11" t="n">
        <x:f>IF(AND(W51=1,H51&lt;Configuracoes!$C$5),1,0)</x:f>
        <x:v>0</x:v>
      </x:c>
      <x:c r="Y51" s="11" t="n">
        <x:f>IF(AND(W51=1,J51&gt;0),1,0)</x:f>
        <x:v>0</x:v>
      </x:c>
      <x:c r="Z51" s="11" t="n">
        <x:f>IF(AND(W51=1,OR(N51="",O51="",AND(ISNUMBER(N51),N51&lt;Configuracoes!$C$5))),1,0)</x:f>
        <x:v>0</x:v>
      </x:c>
      <x:c r="AA51" s="11" t="n">
        <x:f>IF(AND(S51=1,T51=1,U51=0),1,0)</x:f>
        <x:v>0</x:v>
      </x:c>
      <x:c r="AB51" s="11" t="n">
        <x:f>IF(AND(AA51=1,M51&lt;=H51),1,0)</x:f>
        <x:v>0</x:v>
      </x:c>
      <x:c r="AC51" s="11" t="n">
        <x:f>IF(AND(T51=1,OR(R51&lt;&gt;"",X51=1,Z51=1)),1,0)</x:f>
        <x:v>0</x:v>
      </x:c>
      <x:c r="AD51" s="11" t="str">
        <x:f>IF(AC51=1,SUM($AC$5:AC51),"")</x:f>
      </x:c>
    </x:row>
    <x:row r="52" ht="24" customHeight="1">
      <x:c r="A52" s="6"/>
      <x:c r="B52" s="6"/>
      <x:c r="C52" s="6"/>
      <x:c r="D52" s="6"/>
      <x:c r="E52" s="6"/>
      <x:c r="F52" s="6"/>
      <x:c r="G52" s="5"/>
      <x:c r="H52" s="5"/>
      <x:c r="I52" s="12"/>
      <x:c r="J52" s="12"/>
      <x:c r="K52" s="13"/>
      <x:c r="L52" s="6"/>
      <x:c r="M52" s="5"/>
      <x:c r="N52" s="5"/>
      <x:c r="O52" s="6"/>
      <x:c r="P52" s="6"/>
      <x:c r="Q52" s="6"/>
      <x:c r="R52" s="11" t="str">
        <x:f>IF(COUNTA(A52:Q52)=0,"",IF(A52="","ID do item ausente",IF(COUNTIFS($A$5:$A$204,A52)&lt;&gt;1,"ID do item duplicado",IF(OR(B52="",C52="",D52="",E52="",F52=""),"Pedido, cliente, item, unidade ou responsável ausentes",IF(OR(NOT(ISNUMBER(G52)),G52&lt;=0,IF(ISNUMBER(G52),G52&lt;&gt;INT(G52),FALSE)),"Confirmação inválida",IF(OR(NOT(ISNUMBER(H52)),H52&lt;=0,IF(ISNUMBER(H52),H52&lt;&gt;INT(H52),FALSE)),"Prazo inválido",IF(H52&lt;G52,"Prazo anterior à confirmação",IF(OR(NOT(ISNUMBER(I52)),I52&lt;=0),"Quantidade pedida inválida",IF(OR(NOT(ISNUMBER(J52)),J52&lt;0),"Quantidade aceita inválida",IF(J52&gt;I52,"Aceite acima da quantidade pedida",IF(OR(NOT(ISNUMBER(K52)),K52&lt;0),"Preço inválido",IF(AND(L52&lt;&gt;"Ativo",L52&lt;&gt;"Cancelado"),"Situação inválida",IF(AND(J52&gt;0,OR(OR(NOT(ISNUMBER(M52)),M52&lt;=0,IF(ISNUMBER(M52),M52&lt;&gt;INT(M52),FALSE)),M52&lt;G52,P52="")),"Último aceite ou evidência inválidos",IF(AND(J52=0,M52&lt;&gt;""),"Data de aceite sem quantidade",IF(AND(N52&lt;&gt;"",OR(OR(NOT(ISNUMBER(N52)),N52&lt;=0,IF(ISNUMBER(N52),N52&lt;&gt;INT(N52),FALSE)),N52&lt;G52)),"Acompanhamento inválido","")))))))))))))))</x:f>
      </x:c>
      <x:c r="S52" s="11" t="n">
        <x:f>IF(AND(A52&lt;&gt;"",R52="",L52="Ativo"),1,0)</x:f>
        <x:v>0</x:v>
      </x:c>
      <x:c r="T5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52&lt;&gt;"",ISNUMBER(G52),G52&lt;=Configuracoes!$C$5,ISNUMBER(H52),H52&gt;=Configuracoes!$C$6,H52&lt;=Configuracoes!$C$7,OR(Configuracoes!$C$8="Todos",F52=Configuracoes!$C$8),L52&lt;&gt;"Cancelado",OR(J52=0,NOT(ISNUMBER(M52)),M52&lt;=Configuracoes!$C$5)),1,0))</x:f>
        <x:v>0</x:v>
      </x:c>
      <x:c r="U52" s="11" t="str">
        <x:f>IF(S52=1,I52-J52,"")</x:f>
      </x:c>
      <x:c r="V52" s="14" t="str">
        <x:f>IF(S52=1,U52*K52,"")</x:f>
      </x:c>
      <x:c r="W52" s="11" t="n">
        <x:f>IF(AND(S52=1,T52=1,U52&gt;0),1,0)</x:f>
        <x:v>0</x:v>
      </x:c>
      <x:c r="X52" s="11" t="n">
        <x:f>IF(AND(W52=1,H52&lt;Configuracoes!$C$5),1,0)</x:f>
        <x:v>0</x:v>
      </x:c>
      <x:c r="Y52" s="11" t="n">
        <x:f>IF(AND(W52=1,J52&gt;0),1,0)</x:f>
        <x:v>0</x:v>
      </x:c>
      <x:c r="Z52" s="11" t="n">
        <x:f>IF(AND(W52=1,OR(N52="",O52="",AND(ISNUMBER(N52),N52&lt;Configuracoes!$C$5))),1,0)</x:f>
        <x:v>0</x:v>
      </x:c>
      <x:c r="AA52" s="11" t="n">
        <x:f>IF(AND(S52=1,T52=1,U52=0),1,0)</x:f>
        <x:v>0</x:v>
      </x:c>
      <x:c r="AB52" s="11" t="n">
        <x:f>IF(AND(AA52=1,M52&lt;=H52),1,0)</x:f>
        <x:v>0</x:v>
      </x:c>
      <x:c r="AC52" s="11" t="n">
        <x:f>IF(AND(T52=1,OR(R52&lt;&gt;"",X52=1,Z52=1)),1,0)</x:f>
        <x:v>0</x:v>
      </x:c>
      <x:c r="AD52" s="11" t="str">
        <x:f>IF(AC52=1,SUM($AC$5:AC52),"")</x:f>
      </x:c>
    </x:row>
    <x:row r="53" ht="24" customHeight="1">
      <x:c r="A53" s="6"/>
      <x:c r="B53" s="6"/>
      <x:c r="C53" s="6"/>
      <x:c r="D53" s="6"/>
      <x:c r="E53" s="6"/>
      <x:c r="F53" s="6"/>
      <x:c r="G53" s="5"/>
      <x:c r="H53" s="5"/>
      <x:c r="I53" s="12"/>
      <x:c r="J53" s="12"/>
      <x:c r="K53" s="13"/>
      <x:c r="L53" s="6"/>
      <x:c r="M53" s="5"/>
      <x:c r="N53" s="5"/>
      <x:c r="O53" s="6"/>
      <x:c r="P53" s="6"/>
      <x:c r="Q53" s="6"/>
      <x:c r="R53" s="11" t="str">
        <x:f>IF(COUNTA(A53:Q53)=0,"",IF(A53="","ID do item ausente",IF(COUNTIFS($A$5:$A$204,A53)&lt;&gt;1,"ID do item duplicado",IF(OR(B53="",C53="",D53="",E53="",F53=""),"Pedido, cliente, item, unidade ou responsável ausentes",IF(OR(NOT(ISNUMBER(G53)),G53&lt;=0,IF(ISNUMBER(G53),G53&lt;&gt;INT(G53),FALSE)),"Confirmação inválida",IF(OR(NOT(ISNUMBER(H53)),H53&lt;=0,IF(ISNUMBER(H53),H53&lt;&gt;INT(H53),FALSE)),"Prazo inválido",IF(H53&lt;G53,"Prazo anterior à confirmação",IF(OR(NOT(ISNUMBER(I53)),I53&lt;=0),"Quantidade pedida inválida",IF(OR(NOT(ISNUMBER(J53)),J53&lt;0),"Quantidade aceita inválida",IF(J53&gt;I53,"Aceite acima da quantidade pedida",IF(OR(NOT(ISNUMBER(K53)),K53&lt;0),"Preço inválido",IF(AND(L53&lt;&gt;"Ativo",L53&lt;&gt;"Cancelado"),"Situação inválida",IF(AND(J53&gt;0,OR(OR(NOT(ISNUMBER(M53)),M53&lt;=0,IF(ISNUMBER(M53),M53&lt;&gt;INT(M53),FALSE)),M53&lt;G53,P53="")),"Último aceite ou evidência inválidos",IF(AND(J53=0,M53&lt;&gt;""),"Data de aceite sem quantidade",IF(AND(N53&lt;&gt;"",OR(OR(NOT(ISNUMBER(N53)),N53&lt;=0,IF(ISNUMBER(N53),N53&lt;&gt;INT(N53),FALSE)),N53&lt;G53)),"Acompanhamento inválido","")))))))))))))))</x:f>
      </x:c>
      <x:c r="S53" s="11" t="n">
        <x:f>IF(AND(A53&lt;&gt;"",R53="",L53="Ativo"),1,0)</x:f>
        <x:v>0</x:v>
      </x:c>
      <x:c r="T5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53&lt;&gt;"",ISNUMBER(G53),G53&lt;=Configuracoes!$C$5,ISNUMBER(H53),H53&gt;=Configuracoes!$C$6,H53&lt;=Configuracoes!$C$7,OR(Configuracoes!$C$8="Todos",F53=Configuracoes!$C$8),L53&lt;&gt;"Cancelado",OR(J53=0,NOT(ISNUMBER(M53)),M53&lt;=Configuracoes!$C$5)),1,0))</x:f>
        <x:v>0</x:v>
      </x:c>
      <x:c r="U53" s="11" t="str">
        <x:f>IF(S53=1,I53-J53,"")</x:f>
      </x:c>
      <x:c r="V53" s="14" t="str">
        <x:f>IF(S53=1,U53*K53,"")</x:f>
      </x:c>
      <x:c r="W53" s="11" t="n">
        <x:f>IF(AND(S53=1,T53=1,U53&gt;0),1,0)</x:f>
        <x:v>0</x:v>
      </x:c>
      <x:c r="X53" s="11" t="n">
        <x:f>IF(AND(W53=1,H53&lt;Configuracoes!$C$5),1,0)</x:f>
        <x:v>0</x:v>
      </x:c>
      <x:c r="Y53" s="11" t="n">
        <x:f>IF(AND(W53=1,J53&gt;0),1,0)</x:f>
        <x:v>0</x:v>
      </x:c>
      <x:c r="Z53" s="11" t="n">
        <x:f>IF(AND(W53=1,OR(N53="",O53="",AND(ISNUMBER(N53),N53&lt;Configuracoes!$C$5))),1,0)</x:f>
        <x:v>0</x:v>
      </x:c>
      <x:c r="AA53" s="11" t="n">
        <x:f>IF(AND(S53=1,T53=1,U53=0),1,0)</x:f>
        <x:v>0</x:v>
      </x:c>
      <x:c r="AB53" s="11" t="n">
        <x:f>IF(AND(AA53=1,M53&lt;=H53),1,0)</x:f>
        <x:v>0</x:v>
      </x:c>
      <x:c r="AC53" s="11" t="n">
        <x:f>IF(AND(T53=1,OR(R53&lt;&gt;"",X53=1,Z53=1)),1,0)</x:f>
        <x:v>0</x:v>
      </x:c>
      <x:c r="AD53" s="11" t="str">
        <x:f>IF(AC53=1,SUM($AC$5:AC53),"")</x:f>
      </x:c>
    </x:row>
    <x:row r="54" ht="24" customHeight="1">
      <x:c r="A54" s="6"/>
      <x:c r="B54" s="6"/>
      <x:c r="C54" s="6"/>
      <x:c r="D54" s="6"/>
      <x:c r="E54" s="6"/>
      <x:c r="F54" s="6"/>
      <x:c r="G54" s="5"/>
      <x:c r="H54" s="5"/>
      <x:c r="I54" s="12"/>
      <x:c r="J54" s="12"/>
      <x:c r="K54" s="13"/>
      <x:c r="L54" s="6"/>
      <x:c r="M54" s="5"/>
      <x:c r="N54" s="5"/>
      <x:c r="O54" s="6"/>
      <x:c r="P54" s="6"/>
      <x:c r="Q54" s="6"/>
      <x:c r="R54" s="11" t="str">
        <x:f>IF(COUNTA(A54:Q54)=0,"",IF(A54="","ID do item ausente",IF(COUNTIFS($A$5:$A$204,A54)&lt;&gt;1,"ID do item duplicado",IF(OR(B54="",C54="",D54="",E54="",F54=""),"Pedido, cliente, item, unidade ou responsável ausentes",IF(OR(NOT(ISNUMBER(G54)),G54&lt;=0,IF(ISNUMBER(G54),G54&lt;&gt;INT(G54),FALSE)),"Confirmação inválida",IF(OR(NOT(ISNUMBER(H54)),H54&lt;=0,IF(ISNUMBER(H54),H54&lt;&gt;INT(H54),FALSE)),"Prazo inválido",IF(H54&lt;G54,"Prazo anterior à confirmação",IF(OR(NOT(ISNUMBER(I54)),I54&lt;=0),"Quantidade pedida inválida",IF(OR(NOT(ISNUMBER(J54)),J54&lt;0),"Quantidade aceita inválida",IF(J54&gt;I54,"Aceite acima da quantidade pedida",IF(OR(NOT(ISNUMBER(K54)),K54&lt;0),"Preço inválido",IF(AND(L54&lt;&gt;"Ativo",L54&lt;&gt;"Cancelado"),"Situação inválida",IF(AND(J54&gt;0,OR(OR(NOT(ISNUMBER(M54)),M54&lt;=0,IF(ISNUMBER(M54),M54&lt;&gt;INT(M54),FALSE)),M54&lt;G54,P54="")),"Último aceite ou evidência inválidos",IF(AND(J54=0,M54&lt;&gt;""),"Data de aceite sem quantidade",IF(AND(N54&lt;&gt;"",OR(OR(NOT(ISNUMBER(N54)),N54&lt;=0,IF(ISNUMBER(N54),N54&lt;&gt;INT(N54),FALSE)),N54&lt;G54)),"Acompanhamento inválido","")))))))))))))))</x:f>
      </x:c>
      <x:c r="S54" s="11" t="n">
        <x:f>IF(AND(A54&lt;&gt;"",R54="",L54="Ativo"),1,0)</x:f>
        <x:v>0</x:v>
      </x:c>
      <x:c r="T5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54&lt;&gt;"",ISNUMBER(G54),G54&lt;=Configuracoes!$C$5,ISNUMBER(H54),H54&gt;=Configuracoes!$C$6,H54&lt;=Configuracoes!$C$7,OR(Configuracoes!$C$8="Todos",F54=Configuracoes!$C$8),L54&lt;&gt;"Cancelado",OR(J54=0,NOT(ISNUMBER(M54)),M54&lt;=Configuracoes!$C$5)),1,0))</x:f>
        <x:v>0</x:v>
      </x:c>
      <x:c r="U54" s="11" t="str">
        <x:f>IF(S54=1,I54-J54,"")</x:f>
      </x:c>
      <x:c r="V54" s="14" t="str">
        <x:f>IF(S54=1,U54*K54,"")</x:f>
      </x:c>
      <x:c r="W54" s="11" t="n">
        <x:f>IF(AND(S54=1,T54=1,U54&gt;0),1,0)</x:f>
        <x:v>0</x:v>
      </x:c>
      <x:c r="X54" s="11" t="n">
        <x:f>IF(AND(W54=1,H54&lt;Configuracoes!$C$5),1,0)</x:f>
        <x:v>0</x:v>
      </x:c>
      <x:c r="Y54" s="11" t="n">
        <x:f>IF(AND(W54=1,J54&gt;0),1,0)</x:f>
        <x:v>0</x:v>
      </x:c>
      <x:c r="Z54" s="11" t="n">
        <x:f>IF(AND(W54=1,OR(N54="",O54="",AND(ISNUMBER(N54),N54&lt;Configuracoes!$C$5))),1,0)</x:f>
        <x:v>0</x:v>
      </x:c>
      <x:c r="AA54" s="11" t="n">
        <x:f>IF(AND(S54=1,T54=1,U54=0),1,0)</x:f>
        <x:v>0</x:v>
      </x:c>
      <x:c r="AB54" s="11" t="n">
        <x:f>IF(AND(AA54=1,M54&lt;=H54),1,0)</x:f>
        <x:v>0</x:v>
      </x:c>
      <x:c r="AC54" s="11" t="n">
        <x:f>IF(AND(T54=1,OR(R54&lt;&gt;"",X54=1,Z54=1)),1,0)</x:f>
        <x:v>0</x:v>
      </x:c>
      <x:c r="AD54" s="11" t="str">
        <x:f>IF(AC54=1,SUM($AC$5:AC54),"")</x:f>
      </x:c>
    </x:row>
    <x:row r="55" ht="24" customHeight="1">
      <x:c r="A55" s="6"/>
      <x:c r="B55" s="6"/>
      <x:c r="C55" s="6"/>
      <x:c r="D55" s="6"/>
      <x:c r="E55" s="6"/>
      <x:c r="F55" s="6"/>
      <x:c r="G55" s="5"/>
      <x:c r="H55" s="5"/>
      <x:c r="I55" s="12"/>
      <x:c r="J55" s="12"/>
      <x:c r="K55" s="13"/>
      <x:c r="L55" s="6"/>
      <x:c r="M55" s="5"/>
      <x:c r="N55" s="5"/>
      <x:c r="O55" s="6"/>
      <x:c r="P55" s="6"/>
      <x:c r="Q55" s="6"/>
      <x:c r="R55" s="11" t="str">
        <x:f>IF(COUNTA(A55:Q55)=0,"",IF(A55="","ID do item ausente",IF(COUNTIFS($A$5:$A$204,A55)&lt;&gt;1,"ID do item duplicado",IF(OR(B55="",C55="",D55="",E55="",F55=""),"Pedido, cliente, item, unidade ou responsável ausentes",IF(OR(NOT(ISNUMBER(G55)),G55&lt;=0,IF(ISNUMBER(G55),G55&lt;&gt;INT(G55),FALSE)),"Confirmação inválida",IF(OR(NOT(ISNUMBER(H55)),H55&lt;=0,IF(ISNUMBER(H55),H55&lt;&gt;INT(H55),FALSE)),"Prazo inválido",IF(H55&lt;G55,"Prazo anterior à confirmação",IF(OR(NOT(ISNUMBER(I55)),I55&lt;=0),"Quantidade pedida inválida",IF(OR(NOT(ISNUMBER(J55)),J55&lt;0),"Quantidade aceita inválida",IF(J55&gt;I55,"Aceite acima da quantidade pedida",IF(OR(NOT(ISNUMBER(K55)),K55&lt;0),"Preço inválido",IF(AND(L55&lt;&gt;"Ativo",L55&lt;&gt;"Cancelado"),"Situação inválida",IF(AND(J55&gt;0,OR(OR(NOT(ISNUMBER(M55)),M55&lt;=0,IF(ISNUMBER(M55),M55&lt;&gt;INT(M55),FALSE)),M55&lt;G55,P55="")),"Último aceite ou evidência inválidos",IF(AND(J55=0,M55&lt;&gt;""),"Data de aceite sem quantidade",IF(AND(N55&lt;&gt;"",OR(OR(NOT(ISNUMBER(N55)),N55&lt;=0,IF(ISNUMBER(N55),N55&lt;&gt;INT(N55),FALSE)),N55&lt;G55)),"Acompanhamento inválido","")))))))))))))))</x:f>
      </x:c>
      <x:c r="S55" s="11" t="n">
        <x:f>IF(AND(A55&lt;&gt;"",R55="",L55="Ativo"),1,0)</x:f>
        <x:v>0</x:v>
      </x:c>
      <x:c r="T5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55&lt;&gt;"",ISNUMBER(G55),G55&lt;=Configuracoes!$C$5,ISNUMBER(H55),H55&gt;=Configuracoes!$C$6,H55&lt;=Configuracoes!$C$7,OR(Configuracoes!$C$8="Todos",F55=Configuracoes!$C$8),L55&lt;&gt;"Cancelado",OR(J55=0,NOT(ISNUMBER(M55)),M55&lt;=Configuracoes!$C$5)),1,0))</x:f>
        <x:v>0</x:v>
      </x:c>
      <x:c r="U55" s="11" t="str">
        <x:f>IF(S55=1,I55-J55,"")</x:f>
      </x:c>
      <x:c r="V55" s="14" t="str">
        <x:f>IF(S55=1,U55*K55,"")</x:f>
      </x:c>
      <x:c r="W55" s="11" t="n">
        <x:f>IF(AND(S55=1,T55=1,U55&gt;0),1,0)</x:f>
        <x:v>0</x:v>
      </x:c>
      <x:c r="X55" s="11" t="n">
        <x:f>IF(AND(W55=1,H55&lt;Configuracoes!$C$5),1,0)</x:f>
        <x:v>0</x:v>
      </x:c>
      <x:c r="Y55" s="11" t="n">
        <x:f>IF(AND(W55=1,J55&gt;0),1,0)</x:f>
        <x:v>0</x:v>
      </x:c>
      <x:c r="Z55" s="11" t="n">
        <x:f>IF(AND(W55=1,OR(N55="",O55="",AND(ISNUMBER(N55),N55&lt;Configuracoes!$C$5))),1,0)</x:f>
        <x:v>0</x:v>
      </x:c>
      <x:c r="AA55" s="11" t="n">
        <x:f>IF(AND(S55=1,T55=1,U55=0),1,0)</x:f>
        <x:v>0</x:v>
      </x:c>
      <x:c r="AB55" s="11" t="n">
        <x:f>IF(AND(AA55=1,M55&lt;=H55),1,0)</x:f>
        <x:v>0</x:v>
      </x:c>
      <x:c r="AC55" s="11" t="n">
        <x:f>IF(AND(T55=1,OR(R55&lt;&gt;"",X55=1,Z55=1)),1,0)</x:f>
        <x:v>0</x:v>
      </x:c>
      <x:c r="AD55" s="11" t="str">
        <x:f>IF(AC55=1,SUM($AC$5:AC55),"")</x:f>
      </x:c>
    </x:row>
    <x:row r="56" ht="24" customHeight="1">
      <x:c r="A56" s="6"/>
      <x:c r="B56" s="6"/>
      <x:c r="C56" s="6"/>
      <x:c r="D56" s="6"/>
      <x:c r="E56" s="6"/>
      <x:c r="F56" s="6"/>
      <x:c r="G56" s="5"/>
      <x:c r="H56" s="5"/>
      <x:c r="I56" s="12"/>
      <x:c r="J56" s="12"/>
      <x:c r="K56" s="13"/>
      <x:c r="L56" s="6"/>
      <x:c r="M56" s="5"/>
      <x:c r="N56" s="5"/>
      <x:c r="O56" s="6"/>
      <x:c r="P56" s="6"/>
      <x:c r="Q56" s="6"/>
      <x:c r="R56" s="11" t="str">
        <x:f>IF(COUNTA(A56:Q56)=0,"",IF(A56="","ID do item ausente",IF(COUNTIFS($A$5:$A$204,A56)&lt;&gt;1,"ID do item duplicado",IF(OR(B56="",C56="",D56="",E56="",F56=""),"Pedido, cliente, item, unidade ou responsável ausentes",IF(OR(NOT(ISNUMBER(G56)),G56&lt;=0,IF(ISNUMBER(G56),G56&lt;&gt;INT(G56),FALSE)),"Confirmação inválida",IF(OR(NOT(ISNUMBER(H56)),H56&lt;=0,IF(ISNUMBER(H56),H56&lt;&gt;INT(H56),FALSE)),"Prazo inválido",IF(H56&lt;G56,"Prazo anterior à confirmação",IF(OR(NOT(ISNUMBER(I56)),I56&lt;=0),"Quantidade pedida inválida",IF(OR(NOT(ISNUMBER(J56)),J56&lt;0),"Quantidade aceita inválida",IF(J56&gt;I56,"Aceite acima da quantidade pedida",IF(OR(NOT(ISNUMBER(K56)),K56&lt;0),"Preço inválido",IF(AND(L56&lt;&gt;"Ativo",L56&lt;&gt;"Cancelado"),"Situação inválida",IF(AND(J56&gt;0,OR(OR(NOT(ISNUMBER(M56)),M56&lt;=0,IF(ISNUMBER(M56),M56&lt;&gt;INT(M56),FALSE)),M56&lt;G56,P56="")),"Último aceite ou evidência inválidos",IF(AND(J56=0,M56&lt;&gt;""),"Data de aceite sem quantidade",IF(AND(N56&lt;&gt;"",OR(OR(NOT(ISNUMBER(N56)),N56&lt;=0,IF(ISNUMBER(N56),N56&lt;&gt;INT(N56),FALSE)),N56&lt;G56)),"Acompanhamento inválido","")))))))))))))))</x:f>
      </x:c>
      <x:c r="S56" s="11" t="n">
        <x:f>IF(AND(A56&lt;&gt;"",R56="",L56="Ativo"),1,0)</x:f>
        <x:v>0</x:v>
      </x:c>
      <x:c r="T5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56&lt;&gt;"",ISNUMBER(G56),G56&lt;=Configuracoes!$C$5,ISNUMBER(H56),H56&gt;=Configuracoes!$C$6,H56&lt;=Configuracoes!$C$7,OR(Configuracoes!$C$8="Todos",F56=Configuracoes!$C$8),L56&lt;&gt;"Cancelado",OR(J56=0,NOT(ISNUMBER(M56)),M56&lt;=Configuracoes!$C$5)),1,0))</x:f>
        <x:v>0</x:v>
      </x:c>
      <x:c r="U56" s="11" t="str">
        <x:f>IF(S56=1,I56-J56,"")</x:f>
      </x:c>
      <x:c r="V56" s="14" t="str">
        <x:f>IF(S56=1,U56*K56,"")</x:f>
      </x:c>
      <x:c r="W56" s="11" t="n">
        <x:f>IF(AND(S56=1,T56=1,U56&gt;0),1,0)</x:f>
        <x:v>0</x:v>
      </x:c>
      <x:c r="X56" s="11" t="n">
        <x:f>IF(AND(W56=1,H56&lt;Configuracoes!$C$5),1,0)</x:f>
        <x:v>0</x:v>
      </x:c>
      <x:c r="Y56" s="11" t="n">
        <x:f>IF(AND(W56=1,J56&gt;0),1,0)</x:f>
        <x:v>0</x:v>
      </x:c>
      <x:c r="Z56" s="11" t="n">
        <x:f>IF(AND(W56=1,OR(N56="",O56="",AND(ISNUMBER(N56),N56&lt;Configuracoes!$C$5))),1,0)</x:f>
        <x:v>0</x:v>
      </x:c>
      <x:c r="AA56" s="11" t="n">
        <x:f>IF(AND(S56=1,T56=1,U56=0),1,0)</x:f>
        <x:v>0</x:v>
      </x:c>
      <x:c r="AB56" s="11" t="n">
        <x:f>IF(AND(AA56=1,M56&lt;=H56),1,0)</x:f>
        <x:v>0</x:v>
      </x:c>
      <x:c r="AC56" s="11" t="n">
        <x:f>IF(AND(T56=1,OR(R56&lt;&gt;"",X56=1,Z56=1)),1,0)</x:f>
        <x:v>0</x:v>
      </x:c>
      <x:c r="AD56" s="11" t="str">
        <x:f>IF(AC56=1,SUM($AC$5:AC56),"")</x:f>
      </x:c>
    </x:row>
    <x:row r="57" ht="24" customHeight="1">
      <x:c r="A57" s="6"/>
      <x:c r="B57" s="6"/>
      <x:c r="C57" s="6"/>
      <x:c r="D57" s="6"/>
      <x:c r="E57" s="6"/>
      <x:c r="F57" s="6"/>
      <x:c r="G57" s="5"/>
      <x:c r="H57" s="5"/>
      <x:c r="I57" s="12"/>
      <x:c r="J57" s="12"/>
      <x:c r="K57" s="13"/>
      <x:c r="L57" s="6"/>
      <x:c r="M57" s="5"/>
      <x:c r="N57" s="5"/>
      <x:c r="O57" s="6"/>
      <x:c r="P57" s="6"/>
      <x:c r="Q57" s="6"/>
      <x:c r="R57" s="11" t="str">
        <x:f>IF(COUNTA(A57:Q57)=0,"",IF(A57="","ID do item ausente",IF(COUNTIFS($A$5:$A$204,A57)&lt;&gt;1,"ID do item duplicado",IF(OR(B57="",C57="",D57="",E57="",F57=""),"Pedido, cliente, item, unidade ou responsável ausentes",IF(OR(NOT(ISNUMBER(G57)),G57&lt;=0,IF(ISNUMBER(G57),G57&lt;&gt;INT(G57),FALSE)),"Confirmação inválida",IF(OR(NOT(ISNUMBER(H57)),H57&lt;=0,IF(ISNUMBER(H57),H57&lt;&gt;INT(H57),FALSE)),"Prazo inválido",IF(H57&lt;G57,"Prazo anterior à confirmação",IF(OR(NOT(ISNUMBER(I57)),I57&lt;=0),"Quantidade pedida inválida",IF(OR(NOT(ISNUMBER(J57)),J57&lt;0),"Quantidade aceita inválida",IF(J57&gt;I57,"Aceite acima da quantidade pedida",IF(OR(NOT(ISNUMBER(K57)),K57&lt;0),"Preço inválido",IF(AND(L57&lt;&gt;"Ativo",L57&lt;&gt;"Cancelado"),"Situação inválida",IF(AND(J57&gt;0,OR(OR(NOT(ISNUMBER(M57)),M57&lt;=0,IF(ISNUMBER(M57),M57&lt;&gt;INT(M57),FALSE)),M57&lt;G57,P57="")),"Último aceite ou evidência inválidos",IF(AND(J57=0,M57&lt;&gt;""),"Data de aceite sem quantidade",IF(AND(N57&lt;&gt;"",OR(OR(NOT(ISNUMBER(N57)),N57&lt;=0,IF(ISNUMBER(N57),N57&lt;&gt;INT(N57),FALSE)),N57&lt;G57)),"Acompanhamento inválido","")))))))))))))))</x:f>
      </x:c>
      <x:c r="S57" s="11" t="n">
        <x:f>IF(AND(A57&lt;&gt;"",R57="",L57="Ativo"),1,0)</x:f>
        <x:v>0</x:v>
      </x:c>
      <x:c r="T5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57&lt;&gt;"",ISNUMBER(G57),G57&lt;=Configuracoes!$C$5,ISNUMBER(H57),H57&gt;=Configuracoes!$C$6,H57&lt;=Configuracoes!$C$7,OR(Configuracoes!$C$8="Todos",F57=Configuracoes!$C$8),L57&lt;&gt;"Cancelado",OR(J57=0,NOT(ISNUMBER(M57)),M57&lt;=Configuracoes!$C$5)),1,0))</x:f>
        <x:v>0</x:v>
      </x:c>
      <x:c r="U57" s="11" t="str">
        <x:f>IF(S57=1,I57-J57,"")</x:f>
      </x:c>
      <x:c r="V57" s="14" t="str">
        <x:f>IF(S57=1,U57*K57,"")</x:f>
      </x:c>
      <x:c r="W57" s="11" t="n">
        <x:f>IF(AND(S57=1,T57=1,U57&gt;0),1,0)</x:f>
        <x:v>0</x:v>
      </x:c>
      <x:c r="X57" s="11" t="n">
        <x:f>IF(AND(W57=1,H57&lt;Configuracoes!$C$5),1,0)</x:f>
        <x:v>0</x:v>
      </x:c>
      <x:c r="Y57" s="11" t="n">
        <x:f>IF(AND(W57=1,J57&gt;0),1,0)</x:f>
        <x:v>0</x:v>
      </x:c>
      <x:c r="Z57" s="11" t="n">
        <x:f>IF(AND(W57=1,OR(N57="",O57="",AND(ISNUMBER(N57),N57&lt;Configuracoes!$C$5))),1,0)</x:f>
        <x:v>0</x:v>
      </x:c>
      <x:c r="AA57" s="11" t="n">
        <x:f>IF(AND(S57=1,T57=1,U57=0),1,0)</x:f>
        <x:v>0</x:v>
      </x:c>
      <x:c r="AB57" s="11" t="n">
        <x:f>IF(AND(AA57=1,M57&lt;=H57),1,0)</x:f>
        <x:v>0</x:v>
      </x:c>
      <x:c r="AC57" s="11" t="n">
        <x:f>IF(AND(T57=1,OR(R57&lt;&gt;"",X57=1,Z57=1)),1,0)</x:f>
        <x:v>0</x:v>
      </x:c>
      <x:c r="AD57" s="11" t="str">
        <x:f>IF(AC57=1,SUM($AC$5:AC57),"")</x:f>
      </x:c>
    </x:row>
    <x:row r="58" ht="24" customHeight="1">
      <x:c r="A58" s="6"/>
      <x:c r="B58" s="6"/>
      <x:c r="C58" s="6"/>
      <x:c r="D58" s="6"/>
      <x:c r="E58" s="6"/>
      <x:c r="F58" s="6"/>
      <x:c r="G58" s="5"/>
      <x:c r="H58" s="5"/>
      <x:c r="I58" s="12"/>
      <x:c r="J58" s="12"/>
      <x:c r="K58" s="13"/>
      <x:c r="L58" s="6"/>
      <x:c r="M58" s="5"/>
      <x:c r="N58" s="5"/>
      <x:c r="O58" s="6"/>
      <x:c r="P58" s="6"/>
      <x:c r="Q58" s="6"/>
      <x:c r="R58" s="11" t="str">
        <x:f>IF(COUNTA(A58:Q58)=0,"",IF(A58="","ID do item ausente",IF(COUNTIFS($A$5:$A$204,A58)&lt;&gt;1,"ID do item duplicado",IF(OR(B58="",C58="",D58="",E58="",F58=""),"Pedido, cliente, item, unidade ou responsável ausentes",IF(OR(NOT(ISNUMBER(G58)),G58&lt;=0,IF(ISNUMBER(G58),G58&lt;&gt;INT(G58),FALSE)),"Confirmação inválida",IF(OR(NOT(ISNUMBER(H58)),H58&lt;=0,IF(ISNUMBER(H58),H58&lt;&gt;INT(H58),FALSE)),"Prazo inválido",IF(H58&lt;G58,"Prazo anterior à confirmação",IF(OR(NOT(ISNUMBER(I58)),I58&lt;=0),"Quantidade pedida inválida",IF(OR(NOT(ISNUMBER(J58)),J58&lt;0),"Quantidade aceita inválida",IF(J58&gt;I58,"Aceite acima da quantidade pedida",IF(OR(NOT(ISNUMBER(K58)),K58&lt;0),"Preço inválido",IF(AND(L58&lt;&gt;"Ativo",L58&lt;&gt;"Cancelado"),"Situação inválida",IF(AND(J58&gt;0,OR(OR(NOT(ISNUMBER(M58)),M58&lt;=0,IF(ISNUMBER(M58),M58&lt;&gt;INT(M58),FALSE)),M58&lt;G58,P58="")),"Último aceite ou evidência inválidos",IF(AND(J58=0,M58&lt;&gt;""),"Data de aceite sem quantidade",IF(AND(N58&lt;&gt;"",OR(OR(NOT(ISNUMBER(N58)),N58&lt;=0,IF(ISNUMBER(N58),N58&lt;&gt;INT(N58),FALSE)),N58&lt;G58)),"Acompanhamento inválido","")))))))))))))))</x:f>
      </x:c>
      <x:c r="S58" s="11" t="n">
        <x:f>IF(AND(A58&lt;&gt;"",R58="",L58="Ativo"),1,0)</x:f>
        <x:v>0</x:v>
      </x:c>
      <x:c r="T5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58&lt;&gt;"",ISNUMBER(G58),G58&lt;=Configuracoes!$C$5,ISNUMBER(H58),H58&gt;=Configuracoes!$C$6,H58&lt;=Configuracoes!$C$7,OR(Configuracoes!$C$8="Todos",F58=Configuracoes!$C$8),L58&lt;&gt;"Cancelado",OR(J58=0,NOT(ISNUMBER(M58)),M58&lt;=Configuracoes!$C$5)),1,0))</x:f>
        <x:v>0</x:v>
      </x:c>
      <x:c r="U58" s="11" t="str">
        <x:f>IF(S58=1,I58-J58,"")</x:f>
      </x:c>
      <x:c r="V58" s="14" t="str">
        <x:f>IF(S58=1,U58*K58,"")</x:f>
      </x:c>
      <x:c r="W58" s="11" t="n">
        <x:f>IF(AND(S58=1,T58=1,U58&gt;0),1,0)</x:f>
        <x:v>0</x:v>
      </x:c>
      <x:c r="X58" s="11" t="n">
        <x:f>IF(AND(W58=1,H58&lt;Configuracoes!$C$5),1,0)</x:f>
        <x:v>0</x:v>
      </x:c>
      <x:c r="Y58" s="11" t="n">
        <x:f>IF(AND(W58=1,J58&gt;0),1,0)</x:f>
        <x:v>0</x:v>
      </x:c>
      <x:c r="Z58" s="11" t="n">
        <x:f>IF(AND(W58=1,OR(N58="",O58="",AND(ISNUMBER(N58),N58&lt;Configuracoes!$C$5))),1,0)</x:f>
        <x:v>0</x:v>
      </x:c>
      <x:c r="AA58" s="11" t="n">
        <x:f>IF(AND(S58=1,T58=1,U58=0),1,0)</x:f>
        <x:v>0</x:v>
      </x:c>
      <x:c r="AB58" s="11" t="n">
        <x:f>IF(AND(AA58=1,M58&lt;=H58),1,0)</x:f>
        <x:v>0</x:v>
      </x:c>
      <x:c r="AC58" s="11" t="n">
        <x:f>IF(AND(T58=1,OR(R58&lt;&gt;"",X58=1,Z58=1)),1,0)</x:f>
        <x:v>0</x:v>
      </x:c>
      <x:c r="AD58" s="11" t="str">
        <x:f>IF(AC58=1,SUM($AC$5:AC58),"")</x:f>
      </x:c>
    </x:row>
    <x:row r="59" ht="24" customHeight="1">
      <x:c r="A59" s="6"/>
      <x:c r="B59" s="6"/>
      <x:c r="C59" s="6"/>
      <x:c r="D59" s="6"/>
      <x:c r="E59" s="6"/>
      <x:c r="F59" s="6"/>
      <x:c r="G59" s="5"/>
      <x:c r="H59" s="5"/>
      <x:c r="I59" s="12"/>
      <x:c r="J59" s="12"/>
      <x:c r="K59" s="13"/>
      <x:c r="L59" s="6"/>
      <x:c r="M59" s="5"/>
      <x:c r="N59" s="5"/>
      <x:c r="O59" s="6"/>
      <x:c r="P59" s="6"/>
      <x:c r="Q59" s="6"/>
      <x:c r="R59" s="11" t="str">
        <x:f>IF(COUNTA(A59:Q59)=0,"",IF(A59="","ID do item ausente",IF(COUNTIFS($A$5:$A$204,A59)&lt;&gt;1,"ID do item duplicado",IF(OR(B59="",C59="",D59="",E59="",F59=""),"Pedido, cliente, item, unidade ou responsável ausentes",IF(OR(NOT(ISNUMBER(G59)),G59&lt;=0,IF(ISNUMBER(G59),G59&lt;&gt;INT(G59),FALSE)),"Confirmação inválida",IF(OR(NOT(ISNUMBER(H59)),H59&lt;=0,IF(ISNUMBER(H59),H59&lt;&gt;INT(H59),FALSE)),"Prazo inválido",IF(H59&lt;G59,"Prazo anterior à confirmação",IF(OR(NOT(ISNUMBER(I59)),I59&lt;=0),"Quantidade pedida inválida",IF(OR(NOT(ISNUMBER(J59)),J59&lt;0),"Quantidade aceita inválida",IF(J59&gt;I59,"Aceite acima da quantidade pedida",IF(OR(NOT(ISNUMBER(K59)),K59&lt;0),"Preço inválido",IF(AND(L59&lt;&gt;"Ativo",L59&lt;&gt;"Cancelado"),"Situação inválida",IF(AND(J59&gt;0,OR(OR(NOT(ISNUMBER(M59)),M59&lt;=0,IF(ISNUMBER(M59),M59&lt;&gt;INT(M59),FALSE)),M59&lt;G59,P59="")),"Último aceite ou evidência inválidos",IF(AND(J59=0,M59&lt;&gt;""),"Data de aceite sem quantidade",IF(AND(N59&lt;&gt;"",OR(OR(NOT(ISNUMBER(N59)),N59&lt;=0,IF(ISNUMBER(N59),N59&lt;&gt;INT(N59),FALSE)),N59&lt;G59)),"Acompanhamento inválido","")))))))))))))))</x:f>
      </x:c>
      <x:c r="S59" s="11" t="n">
        <x:f>IF(AND(A59&lt;&gt;"",R59="",L59="Ativo"),1,0)</x:f>
        <x:v>0</x:v>
      </x:c>
      <x:c r="T5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59&lt;&gt;"",ISNUMBER(G59),G59&lt;=Configuracoes!$C$5,ISNUMBER(H59),H59&gt;=Configuracoes!$C$6,H59&lt;=Configuracoes!$C$7,OR(Configuracoes!$C$8="Todos",F59=Configuracoes!$C$8),L59&lt;&gt;"Cancelado",OR(J59=0,NOT(ISNUMBER(M59)),M59&lt;=Configuracoes!$C$5)),1,0))</x:f>
        <x:v>0</x:v>
      </x:c>
      <x:c r="U59" s="11" t="str">
        <x:f>IF(S59=1,I59-J59,"")</x:f>
      </x:c>
      <x:c r="V59" s="14" t="str">
        <x:f>IF(S59=1,U59*K59,"")</x:f>
      </x:c>
      <x:c r="W59" s="11" t="n">
        <x:f>IF(AND(S59=1,T59=1,U59&gt;0),1,0)</x:f>
        <x:v>0</x:v>
      </x:c>
      <x:c r="X59" s="11" t="n">
        <x:f>IF(AND(W59=1,H59&lt;Configuracoes!$C$5),1,0)</x:f>
        <x:v>0</x:v>
      </x:c>
      <x:c r="Y59" s="11" t="n">
        <x:f>IF(AND(W59=1,J59&gt;0),1,0)</x:f>
        <x:v>0</x:v>
      </x:c>
      <x:c r="Z59" s="11" t="n">
        <x:f>IF(AND(W59=1,OR(N59="",O59="",AND(ISNUMBER(N59),N59&lt;Configuracoes!$C$5))),1,0)</x:f>
        <x:v>0</x:v>
      </x:c>
      <x:c r="AA59" s="11" t="n">
        <x:f>IF(AND(S59=1,T59=1,U59=0),1,0)</x:f>
        <x:v>0</x:v>
      </x:c>
      <x:c r="AB59" s="11" t="n">
        <x:f>IF(AND(AA59=1,M59&lt;=H59),1,0)</x:f>
        <x:v>0</x:v>
      </x:c>
      <x:c r="AC59" s="11" t="n">
        <x:f>IF(AND(T59=1,OR(R59&lt;&gt;"",X59=1,Z59=1)),1,0)</x:f>
        <x:v>0</x:v>
      </x:c>
      <x:c r="AD59" s="11" t="str">
        <x:f>IF(AC59=1,SUM($AC$5:AC59),"")</x:f>
      </x:c>
    </x:row>
    <x:row r="60" ht="24" customHeight="1">
      <x:c r="A60" s="6"/>
      <x:c r="B60" s="6"/>
      <x:c r="C60" s="6"/>
      <x:c r="D60" s="6"/>
      <x:c r="E60" s="6"/>
      <x:c r="F60" s="6"/>
      <x:c r="G60" s="5"/>
      <x:c r="H60" s="5"/>
      <x:c r="I60" s="12"/>
      <x:c r="J60" s="12"/>
      <x:c r="K60" s="13"/>
      <x:c r="L60" s="6"/>
      <x:c r="M60" s="5"/>
      <x:c r="N60" s="5"/>
      <x:c r="O60" s="6"/>
      <x:c r="P60" s="6"/>
      <x:c r="Q60" s="6"/>
      <x:c r="R60" s="11" t="str">
        <x:f>IF(COUNTA(A60:Q60)=0,"",IF(A60="","ID do item ausente",IF(COUNTIFS($A$5:$A$204,A60)&lt;&gt;1,"ID do item duplicado",IF(OR(B60="",C60="",D60="",E60="",F60=""),"Pedido, cliente, item, unidade ou responsável ausentes",IF(OR(NOT(ISNUMBER(G60)),G60&lt;=0,IF(ISNUMBER(G60),G60&lt;&gt;INT(G60),FALSE)),"Confirmação inválida",IF(OR(NOT(ISNUMBER(H60)),H60&lt;=0,IF(ISNUMBER(H60),H60&lt;&gt;INT(H60),FALSE)),"Prazo inválido",IF(H60&lt;G60,"Prazo anterior à confirmação",IF(OR(NOT(ISNUMBER(I60)),I60&lt;=0),"Quantidade pedida inválida",IF(OR(NOT(ISNUMBER(J60)),J60&lt;0),"Quantidade aceita inválida",IF(J60&gt;I60,"Aceite acima da quantidade pedida",IF(OR(NOT(ISNUMBER(K60)),K60&lt;0),"Preço inválido",IF(AND(L60&lt;&gt;"Ativo",L60&lt;&gt;"Cancelado"),"Situação inválida",IF(AND(J60&gt;0,OR(OR(NOT(ISNUMBER(M60)),M60&lt;=0,IF(ISNUMBER(M60),M60&lt;&gt;INT(M60),FALSE)),M60&lt;G60,P60="")),"Último aceite ou evidência inválidos",IF(AND(J60=0,M60&lt;&gt;""),"Data de aceite sem quantidade",IF(AND(N60&lt;&gt;"",OR(OR(NOT(ISNUMBER(N60)),N60&lt;=0,IF(ISNUMBER(N60),N60&lt;&gt;INT(N60),FALSE)),N60&lt;G60)),"Acompanhamento inválido","")))))))))))))))</x:f>
      </x:c>
      <x:c r="S60" s="11" t="n">
        <x:f>IF(AND(A60&lt;&gt;"",R60="",L60="Ativo"),1,0)</x:f>
        <x:v>0</x:v>
      </x:c>
      <x:c r="T6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60&lt;&gt;"",ISNUMBER(G60),G60&lt;=Configuracoes!$C$5,ISNUMBER(H60),H60&gt;=Configuracoes!$C$6,H60&lt;=Configuracoes!$C$7,OR(Configuracoes!$C$8="Todos",F60=Configuracoes!$C$8),L60&lt;&gt;"Cancelado",OR(J60=0,NOT(ISNUMBER(M60)),M60&lt;=Configuracoes!$C$5)),1,0))</x:f>
        <x:v>0</x:v>
      </x:c>
      <x:c r="U60" s="11" t="str">
        <x:f>IF(S60=1,I60-J60,"")</x:f>
      </x:c>
      <x:c r="V60" s="14" t="str">
        <x:f>IF(S60=1,U60*K60,"")</x:f>
      </x:c>
      <x:c r="W60" s="11" t="n">
        <x:f>IF(AND(S60=1,T60=1,U60&gt;0),1,0)</x:f>
        <x:v>0</x:v>
      </x:c>
      <x:c r="X60" s="11" t="n">
        <x:f>IF(AND(W60=1,H60&lt;Configuracoes!$C$5),1,0)</x:f>
        <x:v>0</x:v>
      </x:c>
      <x:c r="Y60" s="11" t="n">
        <x:f>IF(AND(W60=1,J60&gt;0),1,0)</x:f>
        <x:v>0</x:v>
      </x:c>
      <x:c r="Z60" s="11" t="n">
        <x:f>IF(AND(W60=1,OR(N60="",O60="",AND(ISNUMBER(N60),N60&lt;Configuracoes!$C$5))),1,0)</x:f>
        <x:v>0</x:v>
      </x:c>
      <x:c r="AA60" s="11" t="n">
        <x:f>IF(AND(S60=1,T60=1,U60=0),1,0)</x:f>
        <x:v>0</x:v>
      </x:c>
      <x:c r="AB60" s="11" t="n">
        <x:f>IF(AND(AA60=1,M60&lt;=H60),1,0)</x:f>
        <x:v>0</x:v>
      </x:c>
      <x:c r="AC60" s="11" t="n">
        <x:f>IF(AND(T60=1,OR(R60&lt;&gt;"",X60=1,Z60=1)),1,0)</x:f>
        <x:v>0</x:v>
      </x:c>
      <x:c r="AD60" s="11" t="str">
        <x:f>IF(AC60=1,SUM($AC$5:AC60),"")</x:f>
      </x:c>
    </x:row>
    <x:row r="61" ht="24" customHeight="1">
      <x:c r="A61" s="6"/>
      <x:c r="B61" s="6"/>
      <x:c r="C61" s="6"/>
      <x:c r="D61" s="6"/>
      <x:c r="E61" s="6"/>
      <x:c r="F61" s="6"/>
      <x:c r="G61" s="5"/>
      <x:c r="H61" s="5"/>
      <x:c r="I61" s="12"/>
      <x:c r="J61" s="12"/>
      <x:c r="K61" s="13"/>
      <x:c r="L61" s="6"/>
      <x:c r="M61" s="5"/>
      <x:c r="N61" s="5"/>
      <x:c r="O61" s="6"/>
      <x:c r="P61" s="6"/>
      <x:c r="Q61" s="6"/>
      <x:c r="R61" s="11" t="str">
        <x:f>IF(COUNTA(A61:Q61)=0,"",IF(A61="","ID do item ausente",IF(COUNTIFS($A$5:$A$204,A61)&lt;&gt;1,"ID do item duplicado",IF(OR(B61="",C61="",D61="",E61="",F61=""),"Pedido, cliente, item, unidade ou responsável ausentes",IF(OR(NOT(ISNUMBER(G61)),G61&lt;=0,IF(ISNUMBER(G61),G61&lt;&gt;INT(G61),FALSE)),"Confirmação inválida",IF(OR(NOT(ISNUMBER(H61)),H61&lt;=0,IF(ISNUMBER(H61),H61&lt;&gt;INT(H61),FALSE)),"Prazo inválido",IF(H61&lt;G61,"Prazo anterior à confirmação",IF(OR(NOT(ISNUMBER(I61)),I61&lt;=0),"Quantidade pedida inválida",IF(OR(NOT(ISNUMBER(J61)),J61&lt;0),"Quantidade aceita inválida",IF(J61&gt;I61,"Aceite acima da quantidade pedida",IF(OR(NOT(ISNUMBER(K61)),K61&lt;0),"Preço inválido",IF(AND(L61&lt;&gt;"Ativo",L61&lt;&gt;"Cancelado"),"Situação inválida",IF(AND(J61&gt;0,OR(OR(NOT(ISNUMBER(M61)),M61&lt;=0,IF(ISNUMBER(M61),M61&lt;&gt;INT(M61),FALSE)),M61&lt;G61,P61="")),"Último aceite ou evidência inválidos",IF(AND(J61=0,M61&lt;&gt;""),"Data de aceite sem quantidade",IF(AND(N61&lt;&gt;"",OR(OR(NOT(ISNUMBER(N61)),N61&lt;=0,IF(ISNUMBER(N61),N61&lt;&gt;INT(N61),FALSE)),N61&lt;G61)),"Acompanhamento inválido","")))))))))))))))</x:f>
      </x:c>
      <x:c r="S61" s="11" t="n">
        <x:f>IF(AND(A61&lt;&gt;"",R61="",L61="Ativo"),1,0)</x:f>
        <x:v>0</x:v>
      </x:c>
      <x:c r="T6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61&lt;&gt;"",ISNUMBER(G61),G61&lt;=Configuracoes!$C$5,ISNUMBER(H61),H61&gt;=Configuracoes!$C$6,H61&lt;=Configuracoes!$C$7,OR(Configuracoes!$C$8="Todos",F61=Configuracoes!$C$8),L61&lt;&gt;"Cancelado",OR(J61=0,NOT(ISNUMBER(M61)),M61&lt;=Configuracoes!$C$5)),1,0))</x:f>
        <x:v>0</x:v>
      </x:c>
      <x:c r="U61" s="11" t="str">
        <x:f>IF(S61=1,I61-J61,"")</x:f>
      </x:c>
      <x:c r="V61" s="14" t="str">
        <x:f>IF(S61=1,U61*K61,"")</x:f>
      </x:c>
      <x:c r="W61" s="11" t="n">
        <x:f>IF(AND(S61=1,T61=1,U61&gt;0),1,0)</x:f>
        <x:v>0</x:v>
      </x:c>
      <x:c r="X61" s="11" t="n">
        <x:f>IF(AND(W61=1,H61&lt;Configuracoes!$C$5),1,0)</x:f>
        <x:v>0</x:v>
      </x:c>
      <x:c r="Y61" s="11" t="n">
        <x:f>IF(AND(W61=1,J61&gt;0),1,0)</x:f>
        <x:v>0</x:v>
      </x:c>
      <x:c r="Z61" s="11" t="n">
        <x:f>IF(AND(W61=1,OR(N61="",O61="",AND(ISNUMBER(N61),N61&lt;Configuracoes!$C$5))),1,0)</x:f>
        <x:v>0</x:v>
      </x:c>
      <x:c r="AA61" s="11" t="n">
        <x:f>IF(AND(S61=1,T61=1,U61=0),1,0)</x:f>
        <x:v>0</x:v>
      </x:c>
      <x:c r="AB61" s="11" t="n">
        <x:f>IF(AND(AA61=1,M61&lt;=H61),1,0)</x:f>
        <x:v>0</x:v>
      </x:c>
      <x:c r="AC61" s="11" t="n">
        <x:f>IF(AND(T61=1,OR(R61&lt;&gt;"",X61=1,Z61=1)),1,0)</x:f>
        <x:v>0</x:v>
      </x:c>
      <x:c r="AD61" s="11" t="str">
        <x:f>IF(AC61=1,SUM($AC$5:AC61),"")</x:f>
      </x:c>
    </x:row>
    <x:row r="62" ht="24" customHeight="1">
      <x:c r="A62" s="6"/>
      <x:c r="B62" s="6"/>
      <x:c r="C62" s="6"/>
      <x:c r="D62" s="6"/>
      <x:c r="E62" s="6"/>
      <x:c r="F62" s="6"/>
      <x:c r="G62" s="5"/>
      <x:c r="H62" s="5"/>
      <x:c r="I62" s="12"/>
      <x:c r="J62" s="12"/>
      <x:c r="K62" s="13"/>
      <x:c r="L62" s="6"/>
      <x:c r="M62" s="5"/>
      <x:c r="N62" s="5"/>
      <x:c r="O62" s="6"/>
      <x:c r="P62" s="6"/>
      <x:c r="Q62" s="6"/>
      <x:c r="R62" s="11" t="str">
        <x:f>IF(COUNTA(A62:Q62)=0,"",IF(A62="","ID do item ausente",IF(COUNTIFS($A$5:$A$204,A62)&lt;&gt;1,"ID do item duplicado",IF(OR(B62="",C62="",D62="",E62="",F62=""),"Pedido, cliente, item, unidade ou responsável ausentes",IF(OR(NOT(ISNUMBER(G62)),G62&lt;=0,IF(ISNUMBER(G62),G62&lt;&gt;INT(G62),FALSE)),"Confirmação inválida",IF(OR(NOT(ISNUMBER(H62)),H62&lt;=0,IF(ISNUMBER(H62),H62&lt;&gt;INT(H62),FALSE)),"Prazo inválido",IF(H62&lt;G62,"Prazo anterior à confirmação",IF(OR(NOT(ISNUMBER(I62)),I62&lt;=0),"Quantidade pedida inválida",IF(OR(NOT(ISNUMBER(J62)),J62&lt;0),"Quantidade aceita inválida",IF(J62&gt;I62,"Aceite acima da quantidade pedida",IF(OR(NOT(ISNUMBER(K62)),K62&lt;0),"Preço inválido",IF(AND(L62&lt;&gt;"Ativo",L62&lt;&gt;"Cancelado"),"Situação inválida",IF(AND(J62&gt;0,OR(OR(NOT(ISNUMBER(M62)),M62&lt;=0,IF(ISNUMBER(M62),M62&lt;&gt;INT(M62),FALSE)),M62&lt;G62,P62="")),"Último aceite ou evidência inválidos",IF(AND(J62=0,M62&lt;&gt;""),"Data de aceite sem quantidade",IF(AND(N62&lt;&gt;"",OR(OR(NOT(ISNUMBER(N62)),N62&lt;=0,IF(ISNUMBER(N62),N62&lt;&gt;INT(N62),FALSE)),N62&lt;G62)),"Acompanhamento inválido","")))))))))))))))</x:f>
      </x:c>
      <x:c r="S62" s="11" t="n">
        <x:f>IF(AND(A62&lt;&gt;"",R62="",L62="Ativo"),1,0)</x:f>
        <x:v>0</x:v>
      </x:c>
      <x:c r="T6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62&lt;&gt;"",ISNUMBER(G62),G62&lt;=Configuracoes!$C$5,ISNUMBER(H62),H62&gt;=Configuracoes!$C$6,H62&lt;=Configuracoes!$C$7,OR(Configuracoes!$C$8="Todos",F62=Configuracoes!$C$8),L62&lt;&gt;"Cancelado",OR(J62=0,NOT(ISNUMBER(M62)),M62&lt;=Configuracoes!$C$5)),1,0))</x:f>
        <x:v>0</x:v>
      </x:c>
      <x:c r="U62" s="11" t="str">
        <x:f>IF(S62=1,I62-J62,"")</x:f>
      </x:c>
      <x:c r="V62" s="14" t="str">
        <x:f>IF(S62=1,U62*K62,"")</x:f>
      </x:c>
      <x:c r="W62" s="11" t="n">
        <x:f>IF(AND(S62=1,T62=1,U62&gt;0),1,0)</x:f>
        <x:v>0</x:v>
      </x:c>
      <x:c r="X62" s="11" t="n">
        <x:f>IF(AND(W62=1,H62&lt;Configuracoes!$C$5),1,0)</x:f>
        <x:v>0</x:v>
      </x:c>
      <x:c r="Y62" s="11" t="n">
        <x:f>IF(AND(W62=1,J62&gt;0),1,0)</x:f>
        <x:v>0</x:v>
      </x:c>
      <x:c r="Z62" s="11" t="n">
        <x:f>IF(AND(W62=1,OR(N62="",O62="",AND(ISNUMBER(N62),N62&lt;Configuracoes!$C$5))),1,0)</x:f>
        <x:v>0</x:v>
      </x:c>
      <x:c r="AA62" s="11" t="n">
        <x:f>IF(AND(S62=1,T62=1,U62=0),1,0)</x:f>
        <x:v>0</x:v>
      </x:c>
      <x:c r="AB62" s="11" t="n">
        <x:f>IF(AND(AA62=1,M62&lt;=H62),1,0)</x:f>
        <x:v>0</x:v>
      </x:c>
      <x:c r="AC62" s="11" t="n">
        <x:f>IF(AND(T62=1,OR(R62&lt;&gt;"",X62=1,Z62=1)),1,0)</x:f>
        <x:v>0</x:v>
      </x:c>
      <x:c r="AD62" s="11" t="str">
        <x:f>IF(AC62=1,SUM($AC$5:AC62),"")</x:f>
      </x:c>
    </x:row>
    <x:row r="63" ht="24" customHeight="1">
      <x:c r="A63" s="6"/>
      <x:c r="B63" s="6"/>
      <x:c r="C63" s="6"/>
      <x:c r="D63" s="6"/>
      <x:c r="E63" s="6"/>
      <x:c r="F63" s="6"/>
      <x:c r="G63" s="5"/>
      <x:c r="H63" s="5"/>
      <x:c r="I63" s="12"/>
      <x:c r="J63" s="12"/>
      <x:c r="K63" s="13"/>
      <x:c r="L63" s="6"/>
      <x:c r="M63" s="5"/>
      <x:c r="N63" s="5"/>
      <x:c r="O63" s="6"/>
      <x:c r="P63" s="6"/>
      <x:c r="Q63" s="6"/>
      <x:c r="R63" s="11" t="str">
        <x:f>IF(COUNTA(A63:Q63)=0,"",IF(A63="","ID do item ausente",IF(COUNTIFS($A$5:$A$204,A63)&lt;&gt;1,"ID do item duplicado",IF(OR(B63="",C63="",D63="",E63="",F63=""),"Pedido, cliente, item, unidade ou responsável ausentes",IF(OR(NOT(ISNUMBER(G63)),G63&lt;=0,IF(ISNUMBER(G63),G63&lt;&gt;INT(G63),FALSE)),"Confirmação inválida",IF(OR(NOT(ISNUMBER(H63)),H63&lt;=0,IF(ISNUMBER(H63),H63&lt;&gt;INT(H63),FALSE)),"Prazo inválido",IF(H63&lt;G63,"Prazo anterior à confirmação",IF(OR(NOT(ISNUMBER(I63)),I63&lt;=0),"Quantidade pedida inválida",IF(OR(NOT(ISNUMBER(J63)),J63&lt;0),"Quantidade aceita inválida",IF(J63&gt;I63,"Aceite acima da quantidade pedida",IF(OR(NOT(ISNUMBER(K63)),K63&lt;0),"Preço inválido",IF(AND(L63&lt;&gt;"Ativo",L63&lt;&gt;"Cancelado"),"Situação inválida",IF(AND(J63&gt;0,OR(OR(NOT(ISNUMBER(M63)),M63&lt;=0,IF(ISNUMBER(M63),M63&lt;&gt;INT(M63),FALSE)),M63&lt;G63,P63="")),"Último aceite ou evidência inválidos",IF(AND(J63=0,M63&lt;&gt;""),"Data de aceite sem quantidade",IF(AND(N63&lt;&gt;"",OR(OR(NOT(ISNUMBER(N63)),N63&lt;=0,IF(ISNUMBER(N63),N63&lt;&gt;INT(N63),FALSE)),N63&lt;G63)),"Acompanhamento inválido","")))))))))))))))</x:f>
      </x:c>
      <x:c r="S63" s="11" t="n">
        <x:f>IF(AND(A63&lt;&gt;"",R63="",L63="Ativo"),1,0)</x:f>
        <x:v>0</x:v>
      </x:c>
      <x:c r="T6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63&lt;&gt;"",ISNUMBER(G63),G63&lt;=Configuracoes!$C$5,ISNUMBER(H63),H63&gt;=Configuracoes!$C$6,H63&lt;=Configuracoes!$C$7,OR(Configuracoes!$C$8="Todos",F63=Configuracoes!$C$8),L63&lt;&gt;"Cancelado",OR(J63=0,NOT(ISNUMBER(M63)),M63&lt;=Configuracoes!$C$5)),1,0))</x:f>
        <x:v>0</x:v>
      </x:c>
      <x:c r="U63" s="11" t="str">
        <x:f>IF(S63=1,I63-J63,"")</x:f>
      </x:c>
      <x:c r="V63" s="14" t="str">
        <x:f>IF(S63=1,U63*K63,"")</x:f>
      </x:c>
      <x:c r="W63" s="11" t="n">
        <x:f>IF(AND(S63=1,T63=1,U63&gt;0),1,0)</x:f>
        <x:v>0</x:v>
      </x:c>
      <x:c r="X63" s="11" t="n">
        <x:f>IF(AND(W63=1,H63&lt;Configuracoes!$C$5),1,0)</x:f>
        <x:v>0</x:v>
      </x:c>
      <x:c r="Y63" s="11" t="n">
        <x:f>IF(AND(W63=1,J63&gt;0),1,0)</x:f>
        <x:v>0</x:v>
      </x:c>
      <x:c r="Z63" s="11" t="n">
        <x:f>IF(AND(W63=1,OR(N63="",O63="",AND(ISNUMBER(N63),N63&lt;Configuracoes!$C$5))),1,0)</x:f>
        <x:v>0</x:v>
      </x:c>
      <x:c r="AA63" s="11" t="n">
        <x:f>IF(AND(S63=1,T63=1,U63=0),1,0)</x:f>
        <x:v>0</x:v>
      </x:c>
      <x:c r="AB63" s="11" t="n">
        <x:f>IF(AND(AA63=1,M63&lt;=H63),1,0)</x:f>
        <x:v>0</x:v>
      </x:c>
      <x:c r="AC63" s="11" t="n">
        <x:f>IF(AND(T63=1,OR(R63&lt;&gt;"",X63=1,Z63=1)),1,0)</x:f>
        <x:v>0</x:v>
      </x:c>
      <x:c r="AD63" s="11" t="str">
        <x:f>IF(AC63=1,SUM($AC$5:AC63),"")</x:f>
      </x:c>
    </x:row>
    <x:row r="64" ht="24" customHeight="1">
      <x:c r="A64" s="6"/>
      <x:c r="B64" s="6"/>
      <x:c r="C64" s="6"/>
      <x:c r="D64" s="6"/>
      <x:c r="E64" s="6"/>
      <x:c r="F64" s="6"/>
      <x:c r="G64" s="5"/>
      <x:c r="H64" s="5"/>
      <x:c r="I64" s="12"/>
      <x:c r="J64" s="12"/>
      <x:c r="K64" s="13"/>
      <x:c r="L64" s="6"/>
      <x:c r="M64" s="5"/>
      <x:c r="N64" s="5"/>
      <x:c r="O64" s="6"/>
      <x:c r="P64" s="6"/>
      <x:c r="Q64" s="6"/>
      <x:c r="R64" s="11" t="str">
        <x:f>IF(COUNTA(A64:Q64)=0,"",IF(A64="","ID do item ausente",IF(COUNTIFS($A$5:$A$204,A64)&lt;&gt;1,"ID do item duplicado",IF(OR(B64="",C64="",D64="",E64="",F64=""),"Pedido, cliente, item, unidade ou responsável ausentes",IF(OR(NOT(ISNUMBER(G64)),G64&lt;=0,IF(ISNUMBER(G64),G64&lt;&gt;INT(G64),FALSE)),"Confirmação inválida",IF(OR(NOT(ISNUMBER(H64)),H64&lt;=0,IF(ISNUMBER(H64),H64&lt;&gt;INT(H64),FALSE)),"Prazo inválido",IF(H64&lt;G64,"Prazo anterior à confirmação",IF(OR(NOT(ISNUMBER(I64)),I64&lt;=0),"Quantidade pedida inválida",IF(OR(NOT(ISNUMBER(J64)),J64&lt;0),"Quantidade aceita inválida",IF(J64&gt;I64,"Aceite acima da quantidade pedida",IF(OR(NOT(ISNUMBER(K64)),K64&lt;0),"Preço inválido",IF(AND(L64&lt;&gt;"Ativo",L64&lt;&gt;"Cancelado"),"Situação inválida",IF(AND(J64&gt;0,OR(OR(NOT(ISNUMBER(M64)),M64&lt;=0,IF(ISNUMBER(M64),M64&lt;&gt;INT(M64),FALSE)),M64&lt;G64,P64="")),"Último aceite ou evidência inválidos",IF(AND(J64=0,M64&lt;&gt;""),"Data de aceite sem quantidade",IF(AND(N64&lt;&gt;"",OR(OR(NOT(ISNUMBER(N64)),N64&lt;=0,IF(ISNUMBER(N64),N64&lt;&gt;INT(N64),FALSE)),N64&lt;G64)),"Acompanhamento inválido","")))))))))))))))</x:f>
      </x:c>
      <x:c r="S64" s="11" t="n">
        <x:f>IF(AND(A64&lt;&gt;"",R64="",L64="Ativo"),1,0)</x:f>
        <x:v>0</x:v>
      </x:c>
      <x:c r="T6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64&lt;&gt;"",ISNUMBER(G64),G64&lt;=Configuracoes!$C$5,ISNUMBER(H64),H64&gt;=Configuracoes!$C$6,H64&lt;=Configuracoes!$C$7,OR(Configuracoes!$C$8="Todos",F64=Configuracoes!$C$8),L64&lt;&gt;"Cancelado",OR(J64=0,NOT(ISNUMBER(M64)),M64&lt;=Configuracoes!$C$5)),1,0))</x:f>
        <x:v>0</x:v>
      </x:c>
      <x:c r="U64" s="11" t="str">
        <x:f>IF(S64=1,I64-J64,"")</x:f>
      </x:c>
      <x:c r="V64" s="14" t="str">
        <x:f>IF(S64=1,U64*K64,"")</x:f>
      </x:c>
      <x:c r="W64" s="11" t="n">
        <x:f>IF(AND(S64=1,T64=1,U64&gt;0),1,0)</x:f>
        <x:v>0</x:v>
      </x:c>
      <x:c r="X64" s="11" t="n">
        <x:f>IF(AND(W64=1,H64&lt;Configuracoes!$C$5),1,0)</x:f>
        <x:v>0</x:v>
      </x:c>
      <x:c r="Y64" s="11" t="n">
        <x:f>IF(AND(W64=1,J64&gt;0),1,0)</x:f>
        <x:v>0</x:v>
      </x:c>
      <x:c r="Z64" s="11" t="n">
        <x:f>IF(AND(W64=1,OR(N64="",O64="",AND(ISNUMBER(N64),N64&lt;Configuracoes!$C$5))),1,0)</x:f>
        <x:v>0</x:v>
      </x:c>
      <x:c r="AA64" s="11" t="n">
        <x:f>IF(AND(S64=1,T64=1,U64=0),1,0)</x:f>
        <x:v>0</x:v>
      </x:c>
      <x:c r="AB64" s="11" t="n">
        <x:f>IF(AND(AA64=1,M64&lt;=H64),1,0)</x:f>
        <x:v>0</x:v>
      </x:c>
      <x:c r="AC64" s="11" t="n">
        <x:f>IF(AND(T64=1,OR(R64&lt;&gt;"",X64=1,Z64=1)),1,0)</x:f>
        <x:v>0</x:v>
      </x:c>
      <x:c r="AD64" s="11" t="str">
        <x:f>IF(AC64=1,SUM($AC$5:AC64),"")</x:f>
      </x:c>
    </x:row>
    <x:row r="65" ht="24" customHeight="1">
      <x:c r="A65" s="6"/>
      <x:c r="B65" s="6"/>
      <x:c r="C65" s="6"/>
      <x:c r="D65" s="6"/>
      <x:c r="E65" s="6"/>
      <x:c r="F65" s="6"/>
      <x:c r="G65" s="5"/>
      <x:c r="H65" s="5"/>
      <x:c r="I65" s="12"/>
      <x:c r="J65" s="12"/>
      <x:c r="K65" s="13"/>
      <x:c r="L65" s="6"/>
      <x:c r="M65" s="5"/>
      <x:c r="N65" s="5"/>
      <x:c r="O65" s="6"/>
      <x:c r="P65" s="6"/>
      <x:c r="Q65" s="6"/>
      <x:c r="R65" s="11" t="str">
        <x:f>IF(COUNTA(A65:Q65)=0,"",IF(A65="","ID do item ausente",IF(COUNTIFS($A$5:$A$204,A65)&lt;&gt;1,"ID do item duplicado",IF(OR(B65="",C65="",D65="",E65="",F65=""),"Pedido, cliente, item, unidade ou responsável ausentes",IF(OR(NOT(ISNUMBER(G65)),G65&lt;=0,IF(ISNUMBER(G65),G65&lt;&gt;INT(G65),FALSE)),"Confirmação inválida",IF(OR(NOT(ISNUMBER(H65)),H65&lt;=0,IF(ISNUMBER(H65),H65&lt;&gt;INT(H65),FALSE)),"Prazo inválido",IF(H65&lt;G65,"Prazo anterior à confirmação",IF(OR(NOT(ISNUMBER(I65)),I65&lt;=0),"Quantidade pedida inválida",IF(OR(NOT(ISNUMBER(J65)),J65&lt;0),"Quantidade aceita inválida",IF(J65&gt;I65,"Aceite acima da quantidade pedida",IF(OR(NOT(ISNUMBER(K65)),K65&lt;0),"Preço inválido",IF(AND(L65&lt;&gt;"Ativo",L65&lt;&gt;"Cancelado"),"Situação inválida",IF(AND(J65&gt;0,OR(OR(NOT(ISNUMBER(M65)),M65&lt;=0,IF(ISNUMBER(M65),M65&lt;&gt;INT(M65),FALSE)),M65&lt;G65,P65="")),"Último aceite ou evidência inválidos",IF(AND(J65=0,M65&lt;&gt;""),"Data de aceite sem quantidade",IF(AND(N65&lt;&gt;"",OR(OR(NOT(ISNUMBER(N65)),N65&lt;=0,IF(ISNUMBER(N65),N65&lt;&gt;INT(N65),FALSE)),N65&lt;G65)),"Acompanhamento inválido","")))))))))))))))</x:f>
      </x:c>
      <x:c r="S65" s="11" t="n">
        <x:f>IF(AND(A65&lt;&gt;"",R65="",L65="Ativo"),1,0)</x:f>
        <x:v>0</x:v>
      </x:c>
      <x:c r="T6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65&lt;&gt;"",ISNUMBER(G65),G65&lt;=Configuracoes!$C$5,ISNUMBER(H65),H65&gt;=Configuracoes!$C$6,H65&lt;=Configuracoes!$C$7,OR(Configuracoes!$C$8="Todos",F65=Configuracoes!$C$8),L65&lt;&gt;"Cancelado",OR(J65=0,NOT(ISNUMBER(M65)),M65&lt;=Configuracoes!$C$5)),1,0))</x:f>
        <x:v>0</x:v>
      </x:c>
      <x:c r="U65" s="11" t="str">
        <x:f>IF(S65=1,I65-J65,"")</x:f>
      </x:c>
      <x:c r="V65" s="14" t="str">
        <x:f>IF(S65=1,U65*K65,"")</x:f>
      </x:c>
      <x:c r="W65" s="11" t="n">
        <x:f>IF(AND(S65=1,T65=1,U65&gt;0),1,0)</x:f>
        <x:v>0</x:v>
      </x:c>
      <x:c r="X65" s="11" t="n">
        <x:f>IF(AND(W65=1,H65&lt;Configuracoes!$C$5),1,0)</x:f>
        <x:v>0</x:v>
      </x:c>
      <x:c r="Y65" s="11" t="n">
        <x:f>IF(AND(W65=1,J65&gt;0),1,0)</x:f>
        <x:v>0</x:v>
      </x:c>
      <x:c r="Z65" s="11" t="n">
        <x:f>IF(AND(W65=1,OR(N65="",O65="",AND(ISNUMBER(N65),N65&lt;Configuracoes!$C$5))),1,0)</x:f>
        <x:v>0</x:v>
      </x:c>
      <x:c r="AA65" s="11" t="n">
        <x:f>IF(AND(S65=1,T65=1,U65=0),1,0)</x:f>
        <x:v>0</x:v>
      </x:c>
      <x:c r="AB65" s="11" t="n">
        <x:f>IF(AND(AA65=1,M65&lt;=H65),1,0)</x:f>
        <x:v>0</x:v>
      </x:c>
      <x:c r="AC65" s="11" t="n">
        <x:f>IF(AND(T65=1,OR(R65&lt;&gt;"",X65=1,Z65=1)),1,0)</x:f>
        <x:v>0</x:v>
      </x:c>
      <x:c r="AD65" s="11" t="str">
        <x:f>IF(AC65=1,SUM($AC$5:AC65),"")</x:f>
      </x:c>
    </x:row>
    <x:row r="66" ht="24" customHeight="1">
      <x:c r="A66" s="6"/>
      <x:c r="B66" s="6"/>
      <x:c r="C66" s="6"/>
      <x:c r="D66" s="6"/>
      <x:c r="E66" s="6"/>
      <x:c r="F66" s="6"/>
      <x:c r="G66" s="5"/>
      <x:c r="H66" s="5"/>
      <x:c r="I66" s="12"/>
      <x:c r="J66" s="12"/>
      <x:c r="K66" s="13"/>
      <x:c r="L66" s="6"/>
      <x:c r="M66" s="5"/>
      <x:c r="N66" s="5"/>
      <x:c r="O66" s="6"/>
      <x:c r="P66" s="6"/>
      <x:c r="Q66" s="6"/>
      <x:c r="R66" s="11" t="str">
        <x:f>IF(COUNTA(A66:Q66)=0,"",IF(A66="","ID do item ausente",IF(COUNTIFS($A$5:$A$204,A66)&lt;&gt;1,"ID do item duplicado",IF(OR(B66="",C66="",D66="",E66="",F66=""),"Pedido, cliente, item, unidade ou responsável ausentes",IF(OR(NOT(ISNUMBER(G66)),G66&lt;=0,IF(ISNUMBER(G66),G66&lt;&gt;INT(G66),FALSE)),"Confirmação inválida",IF(OR(NOT(ISNUMBER(H66)),H66&lt;=0,IF(ISNUMBER(H66),H66&lt;&gt;INT(H66),FALSE)),"Prazo inválido",IF(H66&lt;G66,"Prazo anterior à confirmação",IF(OR(NOT(ISNUMBER(I66)),I66&lt;=0),"Quantidade pedida inválida",IF(OR(NOT(ISNUMBER(J66)),J66&lt;0),"Quantidade aceita inválida",IF(J66&gt;I66,"Aceite acima da quantidade pedida",IF(OR(NOT(ISNUMBER(K66)),K66&lt;0),"Preço inválido",IF(AND(L66&lt;&gt;"Ativo",L66&lt;&gt;"Cancelado"),"Situação inválida",IF(AND(J66&gt;0,OR(OR(NOT(ISNUMBER(M66)),M66&lt;=0,IF(ISNUMBER(M66),M66&lt;&gt;INT(M66),FALSE)),M66&lt;G66,P66="")),"Último aceite ou evidência inválidos",IF(AND(J66=0,M66&lt;&gt;""),"Data de aceite sem quantidade",IF(AND(N66&lt;&gt;"",OR(OR(NOT(ISNUMBER(N66)),N66&lt;=0,IF(ISNUMBER(N66),N66&lt;&gt;INT(N66),FALSE)),N66&lt;G66)),"Acompanhamento inválido","")))))))))))))))</x:f>
      </x:c>
      <x:c r="S66" s="11" t="n">
        <x:f>IF(AND(A66&lt;&gt;"",R66="",L66="Ativo"),1,0)</x:f>
        <x:v>0</x:v>
      </x:c>
      <x:c r="T6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66&lt;&gt;"",ISNUMBER(G66),G66&lt;=Configuracoes!$C$5,ISNUMBER(H66),H66&gt;=Configuracoes!$C$6,H66&lt;=Configuracoes!$C$7,OR(Configuracoes!$C$8="Todos",F66=Configuracoes!$C$8),L66&lt;&gt;"Cancelado",OR(J66=0,NOT(ISNUMBER(M66)),M66&lt;=Configuracoes!$C$5)),1,0))</x:f>
        <x:v>0</x:v>
      </x:c>
      <x:c r="U66" s="11" t="str">
        <x:f>IF(S66=1,I66-J66,"")</x:f>
      </x:c>
      <x:c r="V66" s="14" t="str">
        <x:f>IF(S66=1,U66*K66,"")</x:f>
      </x:c>
      <x:c r="W66" s="11" t="n">
        <x:f>IF(AND(S66=1,T66=1,U66&gt;0),1,0)</x:f>
        <x:v>0</x:v>
      </x:c>
      <x:c r="X66" s="11" t="n">
        <x:f>IF(AND(W66=1,H66&lt;Configuracoes!$C$5),1,0)</x:f>
        <x:v>0</x:v>
      </x:c>
      <x:c r="Y66" s="11" t="n">
        <x:f>IF(AND(W66=1,J66&gt;0),1,0)</x:f>
        <x:v>0</x:v>
      </x:c>
      <x:c r="Z66" s="11" t="n">
        <x:f>IF(AND(W66=1,OR(N66="",O66="",AND(ISNUMBER(N66),N66&lt;Configuracoes!$C$5))),1,0)</x:f>
        <x:v>0</x:v>
      </x:c>
      <x:c r="AA66" s="11" t="n">
        <x:f>IF(AND(S66=1,T66=1,U66=0),1,0)</x:f>
        <x:v>0</x:v>
      </x:c>
      <x:c r="AB66" s="11" t="n">
        <x:f>IF(AND(AA66=1,M66&lt;=H66),1,0)</x:f>
        <x:v>0</x:v>
      </x:c>
      <x:c r="AC66" s="11" t="n">
        <x:f>IF(AND(T66=1,OR(R66&lt;&gt;"",X66=1,Z66=1)),1,0)</x:f>
        <x:v>0</x:v>
      </x:c>
      <x:c r="AD66" s="11" t="str">
        <x:f>IF(AC66=1,SUM($AC$5:AC66),"")</x:f>
      </x:c>
    </x:row>
    <x:row r="67" ht="24" customHeight="1">
      <x:c r="A67" s="6"/>
      <x:c r="B67" s="6"/>
      <x:c r="C67" s="6"/>
      <x:c r="D67" s="6"/>
      <x:c r="E67" s="6"/>
      <x:c r="F67" s="6"/>
      <x:c r="G67" s="5"/>
      <x:c r="H67" s="5"/>
      <x:c r="I67" s="12"/>
      <x:c r="J67" s="12"/>
      <x:c r="K67" s="13"/>
      <x:c r="L67" s="6"/>
      <x:c r="M67" s="5"/>
      <x:c r="N67" s="5"/>
      <x:c r="O67" s="6"/>
      <x:c r="P67" s="6"/>
      <x:c r="Q67" s="6"/>
      <x:c r="R67" s="11" t="str">
        <x:f>IF(COUNTA(A67:Q67)=0,"",IF(A67="","ID do item ausente",IF(COUNTIFS($A$5:$A$204,A67)&lt;&gt;1,"ID do item duplicado",IF(OR(B67="",C67="",D67="",E67="",F67=""),"Pedido, cliente, item, unidade ou responsável ausentes",IF(OR(NOT(ISNUMBER(G67)),G67&lt;=0,IF(ISNUMBER(G67),G67&lt;&gt;INT(G67),FALSE)),"Confirmação inválida",IF(OR(NOT(ISNUMBER(H67)),H67&lt;=0,IF(ISNUMBER(H67),H67&lt;&gt;INT(H67),FALSE)),"Prazo inválido",IF(H67&lt;G67,"Prazo anterior à confirmação",IF(OR(NOT(ISNUMBER(I67)),I67&lt;=0),"Quantidade pedida inválida",IF(OR(NOT(ISNUMBER(J67)),J67&lt;0),"Quantidade aceita inválida",IF(J67&gt;I67,"Aceite acima da quantidade pedida",IF(OR(NOT(ISNUMBER(K67)),K67&lt;0),"Preço inválido",IF(AND(L67&lt;&gt;"Ativo",L67&lt;&gt;"Cancelado"),"Situação inválida",IF(AND(J67&gt;0,OR(OR(NOT(ISNUMBER(M67)),M67&lt;=0,IF(ISNUMBER(M67),M67&lt;&gt;INT(M67),FALSE)),M67&lt;G67,P67="")),"Último aceite ou evidência inválidos",IF(AND(J67=0,M67&lt;&gt;""),"Data de aceite sem quantidade",IF(AND(N67&lt;&gt;"",OR(OR(NOT(ISNUMBER(N67)),N67&lt;=0,IF(ISNUMBER(N67),N67&lt;&gt;INT(N67),FALSE)),N67&lt;G67)),"Acompanhamento inválido","")))))))))))))))</x:f>
      </x:c>
      <x:c r="S67" s="11" t="n">
        <x:f>IF(AND(A67&lt;&gt;"",R67="",L67="Ativo"),1,0)</x:f>
        <x:v>0</x:v>
      </x:c>
      <x:c r="T6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67&lt;&gt;"",ISNUMBER(G67),G67&lt;=Configuracoes!$C$5,ISNUMBER(H67),H67&gt;=Configuracoes!$C$6,H67&lt;=Configuracoes!$C$7,OR(Configuracoes!$C$8="Todos",F67=Configuracoes!$C$8),L67&lt;&gt;"Cancelado",OR(J67=0,NOT(ISNUMBER(M67)),M67&lt;=Configuracoes!$C$5)),1,0))</x:f>
        <x:v>0</x:v>
      </x:c>
      <x:c r="U67" s="11" t="str">
        <x:f>IF(S67=1,I67-J67,"")</x:f>
      </x:c>
      <x:c r="V67" s="14" t="str">
        <x:f>IF(S67=1,U67*K67,"")</x:f>
      </x:c>
      <x:c r="W67" s="11" t="n">
        <x:f>IF(AND(S67=1,T67=1,U67&gt;0),1,0)</x:f>
        <x:v>0</x:v>
      </x:c>
      <x:c r="X67" s="11" t="n">
        <x:f>IF(AND(W67=1,H67&lt;Configuracoes!$C$5),1,0)</x:f>
        <x:v>0</x:v>
      </x:c>
      <x:c r="Y67" s="11" t="n">
        <x:f>IF(AND(W67=1,J67&gt;0),1,0)</x:f>
        <x:v>0</x:v>
      </x:c>
      <x:c r="Z67" s="11" t="n">
        <x:f>IF(AND(W67=1,OR(N67="",O67="",AND(ISNUMBER(N67),N67&lt;Configuracoes!$C$5))),1,0)</x:f>
        <x:v>0</x:v>
      </x:c>
      <x:c r="AA67" s="11" t="n">
        <x:f>IF(AND(S67=1,T67=1,U67=0),1,0)</x:f>
        <x:v>0</x:v>
      </x:c>
      <x:c r="AB67" s="11" t="n">
        <x:f>IF(AND(AA67=1,M67&lt;=H67),1,0)</x:f>
        <x:v>0</x:v>
      </x:c>
      <x:c r="AC67" s="11" t="n">
        <x:f>IF(AND(T67=1,OR(R67&lt;&gt;"",X67=1,Z67=1)),1,0)</x:f>
        <x:v>0</x:v>
      </x:c>
      <x:c r="AD67" s="11" t="str">
        <x:f>IF(AC67=1,SUM($AC$5:AC67),"")</x:f>
      </x:c>
    </x:row>
    <x:row r="68" ht="24" customHeight="1">
      <x:c r="A68" s="6"/>
      <x:c r="B68" s="6"/>
      <x:c r="C68" s="6"/>
      <x:c r="D68" s="6"/>
      <x:c r="E68" s="6"/>
      <x:c r="F68" s="6"/>
      <x:c r="G68" s="5"/>
      <x:c r="H68" s="5"/>
      <x:c r="I68" s="12"/>
      <x:c r="J68" s="12"/>
      <x:c r="K68" s="13"/>
      <x:c r="L68" s="6"/>
      <x:c r="M68" s="5"/>
      <x:c r="N68" s="5"/>
      <x:c r="O68" s="6"/>
      <x:c r="P68" s="6"/>
      <x:c r="Q68" s="6"/>
      <x:c r="R68" s="11" t="str">
        <x:f>IF(COUNTA(A68:Q68)=0,"",IF(A68="","ID do item ausente",IF(COUNTIFS($A$5:$A$204,A68)&lt;&gt;1,"ID do item duplicado",IF(OR(B68="",C68="",D68="",E68="",F68=""),"Pedido, cliente, item, unidade ou responsável ausentes",IF(OR(NOT(ISNUMBER(G68)),G68&lt;=0,IF(ISNUMBER(G68),G68&lt;&gt;INT(G68),FALSE)),"Confirmação inválida",IF(OR(NOT(ISNUMBER(H68)),H68&lt;=0,IF(ISNUMBER(H68),H68&lt;&gt;INT(H68),FALSE)),"Prazo inválido",IF(H68&lt;G68,"Prazo anterior à confirmação",IF(OR(NOT(ISNUMBER(I68)),I68&lt;=0),"Quantidade pedida inválida",IF(OR(NOT(ISNUMBER(J68)),J68&lt;0),"Quantidade aceita inválida",IF(J68&gt;I68,"Aceite acima da quantidade pedida",IF(OR(NOT(ISNUMBER(K68)),K68&lt;0),"Preço inválido",IF(AND(L68&lt;&gt;"Ativo",L68&lt;&gt;"Cancelado"),"Situação inválida",IF(AND(J68&gt;0,OR(OR(NOT(ISNUMBER(M68)),M68&lt;=0,IF(ISNUMBER(M68),M68&lt;&gt;INT(M68),FALSE)),M68&lt;G68,P68="")),"Último aceite ou evidência inválidos",IF(AND(J68=0,M68&lt;&gt;""),"Data de aceite sem quantidade",IF(AND(N68&lt;&gt;"",OR(OR(NOT(ISNUMBER(N68)),N68&lt;=0,IF(ISNUMBER(N68),N68&lt;&gt;INT(N68),FALSE)),N68&lt;G68)),"Acompanhamento inválido","")))))))))))))))</x:f>
      </x:c>
      <x:c r="S68" s="11" t="n">
        <x:f>IF(AND(A68&lt;&gt;"",R68="",L68="Ativo"),1,0)</x:f>
        <x:v>0</x:v>
      </x:c>
      <x:c r="T6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68&lt;&gt;"",ISNUMBER(G68),G68&lt;=Configuracoes!$C$5,ISNUMBER(H68),H68&gt;=Configuracoes!$C$6,H68&lt;=Configuracoes!$C$7,OR(Configuracoes!$C$8="Todos",F68=Configuracoes!$C$8),L68&lt;&gt;"Cancelado",OR(J68=0,NOT(ISNUMBER(M68)),M68&lt;=Configuracoes!$C$5)),1,0))</x:f>
        <x:v>0</x:v>
      </x:c>
      <x:c r="U68" s="11" t="str">
        <x:f>IF(S68=1,I68-J68,"")</x:f>
      </x:c>
      <x:c r="V68" s="14" t="str">
        <x:f>IF(S68=1,U68*K68,"")</x:f>
      </x:c>
      <x:c r="W68" s="11" t="n">
        <x:f>IF(AND(S68=1,T68=1,U68&gt;0),1,0)</x:f>
        <x:v>0</x:v>
      </x:c>
      <x:c r="X68" s="11" t="n">
        <x:f>IF(AND(W68=1,H68&lt;Configuracoes!$C$5),1,0)</x:f>
        <x:v>0</x:v>
      </x:c>
      <x:c r="Y68" s="11" t="n">
        <x:f>IF(AND(W68=1,J68&gt;0),1,0)</x:f>
        <x:v>0</x:v>
      </x:c>
      <x:c r="Z68" s="11" t="n">
        <x:f>IF(AND(W68=1,OR(N68="",O68="",AND(ISNUMBER(N68),N68&lt;Configuracoes!$C$5))),1,0)</x:f>
        <x:v>0</x:v>
      </x:c>
      <x:c r="AA68" s="11" t="n">
        <x:f>IF(AND(S68=1,T68=1,U68=0),1,0)</x:f>
        <x:v>0</x:v>
      </x:c>
      <x:c r="AB68" s="11" t="n">
        <x:f>IF(AND(AA68=1,M68&lt;=H68),1,0)</x:f>
        <x:v>0</x:v>
      </x:c>
      <x:c r="AC68" s="11" t="n">
        <x:f>IF(AND(T68=1,OR(R68&lt;&gt;"",X68=1,Z68=1)),1,0)</x:f>
        <x:v>0</x:v>
      </x:c>
      <x:c r="AD68" s="11" t="str">
        <x:f>IF(AC68=1,SUM($AC$5:AC68),"")</x:f>
      </x:c>
    </x:row>
    <x:row r="69" ht="24" customHeight="1">
      <x:c r="A69" s="6"/>
      <x:c r="B69" s="6"/>
      <x:c r="C69" s="6"/>
      <x:c r="D69" s="6"/>
      <x:c r="E69" s="6"/>
      <x:c r="F69" s="6"/>
      <x:c r="G69" s="5"/>
      <x:c r="H69" s="5"/>
      <x:c r="I69" s="12"/>
      <x:c r="J69" s="12"/>
      <x:c r="K69" s="13"/>
      <x:c r="L69" s="6"/>
      <x:c r="M69" s="5"/>
      <x:c r="N69" s="5"/>
      <x:c r="O69" s="6"/>
      <x:c r="P69" s="6"/>
      <x:c r="Q69" s="6"/>
      <x:c r="R69" s="11" t="str">
        <x:f>IF(COUNTA(A69:Q69)=0,"",IF(A69="","ID do item ausente",IF(COUNTIFS($A$5:$A$204,A69)&lt;&gt;1,"ID do item duplicado",IF(OR(B69="",C69="",D69="",E69="",F69=""),"Pedido, cliente, item, unidade ou responsável ausentes",IF(OR(NOT(ISNUMBER(G69)),G69&lt;=0,IF(ISNUMBER(G69),G69&lt;&gt;INT(G69),FALSE)),"Confirmação inválida",IF(OR(NOT(ISNUMBER(H69)),H69&lt;=0,IF(ISNUMBER(H69),H69&lt;&gt;INT(H69),FALSE)),"Prazo inválido",IF(H69&lt;G69,"Prazo anterior à confirmação",IF(OR(NOT(ISNUMBER(I69)),I69&lt;=0),"Quantidade pedida inválida",IF(OR(NOT(ISNUMBER(J69)),J69&lt;0),"Quantidade aceita inválida",IF(J69&gt;I69,"Aceite acima da quantidade pedida",IF(OR(NOT(ISNUMBER(K69)),K69&lt;0),"Preço inválido",IF(AND(L69&lt;&gt;"Ativo",L69&lt;&gt;"Cancelado"),"Situação inválida",IF(AND(J69&gt;0,OR(OR(NOT(ISNUMBER(M69)),M69&lt;=0,IF(ISNUMBER(M69),M69&lt;&gt;INT(M69),FALSE)),M69&lt;G69,P69="")),"Último aceite ou evidência inválidos",IF(AND(J69=0,M69&lt;&gt;""),"Data de aceite sem quantidade",IF(AND(N69&lt;&gt;"",OR(OR(NOT(ISNUMBER(N69)),N69&lt;=0,IF(ISNUMBER(N69),N69&lt;&gt;INT(N69),FALSE)),N69&lt;G69)),"Acompanhamento inválido","")))))))))))))))</x:f>
      </x:c>
      <x:c r="S69" s="11" t="n">
        <x:f>IF(AND(A69&lt;&gt;"",R69="",L69="Ativo"),1,0)</x:f>
        <x:v>0</x:v>
      </x:c>
      <x:c r="T6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69&lt;&gt;"",ISNUMBER(G69),G69&lt;=Configuracoes!$C$5,ISNUMBER(H69),H69&gt;=Configuracoes!$C$6,H69&lt;=Configuracoes!$C$7,OR(Configuracoes!$C$8="Todos",F69=Configuracoes!$C$8),L69&lt;&gt;"Cancelado",OR(J69=0,NOT(ISNUMBER(M69)),M69&lt;=Configuracoes!$C$5)),1,0))</x:f>
        <x:v>0</x:v>
      </x:c>
      <x:c r="U69" s="11" t="str">
        <x:f>IF(S69=1,I69-J69,"")</x:f>
      </x:c>
      <x:c r="V69" s="14" t="str">
        <x:f>IF(S69=1,U69*K69,"")</x:f>
      </x:c>
      <x:c r="W69" s="11" t="n">
        <x:f>IF(AND(S69=1,T69=1,U69&gt;0),1,0)</x:f>
        <x:v>0</x:v>
      </x:c>
      <x:c r="X69" s="11" t="n">
        <x:f>IF(AND(W69=1,H69&lt;Configuracoes!$C$5),1,0)</x:f>
        <x:v>0</x:v>
      </x:c>
      <x:c r="Y69" s="11" t="n">
        <x:f>IF(AND(W69=1,J69&gt;0),1,0)</x:f>
        <x:v>0</x:v>
      </x:c>
      <x:c r="Z69" s="11" t="n">
        <x:f>IF(AND(W69=1,OR(N69="",O69="",AND(ISNUMBER(N69),N69&lt;Configuracoes!$C$5))),1,0)</x:f>
        <x:v>0</x:v>
      </x:c>
      <x:c r="AA69" s="11" t="n">
        <x:f>IF(AND(S69=1,T69=1,U69=0),1,0)</x:f>
        <x:v>0</x:v>
      </x:c>
      <x:c r="AB69" s="11" t="n">
        <x:f>IF(AND(AA69=1,M69&lt;=H69),1,0)</x:f>
        <x:v>0</x:v>
      </x:c>
      <x:c r="AC69" s="11" t="n">
        <x:f>IF(AND(T69=1,OR(R69&lt;&gt;"",X69=1,Z69=1)),1,0)</x:f>
        <x:v>0</x:v>
      </x:c>
      <x:c r="AD69" s="11" t="str">
        <x:f>IF(AC69=1,SUM($AC$5:AC69),"")</x:f>
      </x:c>
    </x:row>
    <x:row r="70" ht="24" customHeight="1">
      <x:c r="A70" s="6"/>
      <x:c r="B70" s="6"/>
      <x:c r="C70" s="6"/>
      <x:c r="D70" s="6"/>
      <x:c r="E70" s="6"/>
      <x:c r="F70" s="6"/>
      <x:c r="G70" s="5"/>
      <x:c r="H70" s="5"/>
      <x:c r="I70" s="12"/>
      <x:c r="J70" s="12"/>
      <x:c r="K70" s="13"/>
      <x:c r="L70" s="6"/>
      <x:c r="M70" s="5"/>
      <x:c r="N70" s="5"/>
      <x:c r="O70" s="6"/>
      <x:c r="P70" s="6"/>
      <x:c r="Q70" s="6"/>
      <x:c r="R70" s="11" t="str">
        <x:f>IF(COUNTA(A70:Q70)=0,"",IF(A70="","ID do item ausente",IF(COUNTIFS($A$5:$A$204,A70)&lt;&gt;1,"ID do item duplicado",IF(OR(B70="",C70="",D70="",E70="",F70=""),"Pedido, cliente, item, unidade ou responsável ausentes",IF(OR(NOT(ISNUMBER(G70)),G70&lt;=0,IF(ISNUMBER(G70),G70&lt;&gt;INT(G70),FALSE)),"Confirmação inválida",IF(OR(NOT(ISNUMBER(H70)),H70&lt;=0,IF(ISNUMBER(H70),H70&lt;&gt;INT(H70),FALSE)),"Prazo inválido",IF(H70&lt;G70,"Prazo anterior à confirmação",IF(OR(NOT(ISNUMBER(I70)),I70&lt;=0),"Quantidade pedida inválida",IF(OR(NOT(ISNUMBER(J70)),J70&lt;0),"Quantidade aceita inválida",IF(J70&gt;I70,"Aceite acima da quantidade pedida",IF(OR(NOT(ISNUMBER(K70)),K70&lt;0),"Preço inválido",IF(AND(L70&lt;&gt;"Ativo",L70&lt;&gt;"Cancelado"),"Situação inválida",IF(AND(J70&gt;0,OR(OR(NOT(ISNUMBER(M70)),M70&lt;=0,IF(ISNUMBER(M70),M70&lt;&gt;INT(M70),FALSE)),M70&lt;G70,P70="")),"Último aceite ou evidência inválidos",IF(AND(J70=0,M70&lt;&gt;""),"Data de aceite sem quantidade",IF(AND(N70&lt;&gt;"",OR(OR(NOT(ISNUMBER(N70)),N70&lt;=0,IF(ISNUMBER(N70),N70&lt;&gt;INT(N70),FALSE)),N70&lt;G70)),"Acompanhamento inválido","")))))))))))))))</x:f>
      </x:c>
      <x:c r="S70" s="11" t="n">
        <x:f>IF(AND(A70&lt;&gt;"",R70="",L70="Ativo"),1,0)</x:f>
        <x:v>0</x:v>
      </x:c>
      <x:c r="T7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70&lt;&gt;"",ISNUMBER(G70),G70&lt;=Configuracoes!$C$5,ISNUMBER(H70),H70&gt;=Configuracoes!$C$6,H70&lt;=Configuracoes!$C$7,OR(Configuracoes!$C$8="Todos",F70=Configuracoes!$C$8),L70&lt;&gt;"Cancelado",OR(J70=0,NOT(ISNUMBER(M70)),M70&lt;=Configuracoes!$C$5)),1,0))</x:f>
        <x:v>0</x:v>
      </x:c>
      <x:c r="U70" s="11" t="str">
        <x:f>IF(S70=1,I70-J70,"")</x:f>
      </x:c>
      <x:c r="V70" s="14" t="str">
        <x:f>IF(S70=1,U70*K70,"")</x:f>
      </x:c>
      <x:c r="W70" s="11" t="n">
        <x:f>IF(AND(S70=1,T70=1,U70&gt;0),1,0)</x:f>
        <x:v>0</x:v>
      </x:c>
      <x:c r="X70" s="11" t="n">
        <x:f>IF(AND(W70=1,H70&lt;Configuracoes!$C$5),1,0)</x:f>
        <x:v>0</x:v>
      </x:c>
      <x:c r="Y70" s="11" t="n">
        <x:f>IF(AND(W70=1,J70&gt;0),1,0)</x:f>
        <x:v>0</x:v>
      </x:c>
      <x:c r="Z70" s="11" t="n">
        <x:f>IF(AND(W70=1,OR(N70="",O70="",AND(ISNUMBER(N70),N70&lt;Configuracoes!$C$5))),1,0)</x:f>
        <x:v>0</x:v>
      </x:c>
      <x:c r="AA70" s="11" t="n">
        <x:f>IF(AND(S70=1,T70=1,U70=0),1,0)</x:f>
        <x:v>0</x:v>
      </x:c>
      <x:c r="AB70" s="11" t="n">
        <x:f>IF(AND(AA70=1,M70&lt;=H70),1,0)</x:f>
        <x:v>0</x:v>
      </x:c>
      <x:c r="AC70" s="11" t="n">
        <x:f>IF(AND(T70=1,OR(R70&lt;&gt;"",X70=1,Z70=1)),1,0)</x:f>
        <x:v>0</x:v>
      </x:c>
      <x:c r="AD70" s="11" t="str">
        <x:f>IF(AC70=1,SUM($AC$5:AC70),"")</x:f>
      </x:c>
    </x:row>
    <x:row r="71" ht="24" customHeight="1">
      <x:c r="A71" s="6"/>
      <x:c r="B71" s="6"/>
      <x:c r="C71" s="6"/>
      <x:c r="D71" s="6"/>
      <x:c r="E71" s="6"/>
      <x:c r="F71" s="6"/>
      <x:c r="G71" s="5"/>
      <x:c r="H71" s="5"/>
      <x:c r="I71" s="12"/>
      <x:c r="J71" s="12"/>
      <x:c r="K71" s="13"/>
      <x:c r="L71" s="6"/>
      <x:c r="M71" s="5"/>
      <x:c r="N71" s="5"/>
      <x:c r="O71" s="6"/>
      <x:c r="P71" s="6"/>
      <x:c r="Q71" s="6"/>
      <x:c r="R71" s="11" t="str">
        <x:f>IF(COUNTA(A71:Q71)=0,"",IF(A71="","ID do item ausente",IF(COUNTIFS($A$5:$A$204,A71)&lt;&gt;1,"ID do item duplicado",IF(OR(B71="",C71="",D71="",E71="",F71=""),"Pedido, cliente, item, unidade ou responsável ausentes",IF(OR(NOT(ISNUMBER(G71)),G71&lt;=0,IF(ISNUMBER(G71),G71&lt;&gt;INT(G71),FALSE)),"Confirmação inválida",IF(OR(NOT(ISNUMBER(H71)),H71&lt;=0,IF(ISNUMBER(H71),H71&lt;&gt;INT(H71),FALSE)),"Prazo inválido",IF(H71&lt;G71,"Prazo anterior à confirmação",IF(OR(NOT(ISNUMBER(I71)),I71&lt;=0),"Quantidade pedida inválida",IF(OR(NOT(ISNUMBER(J71)),J71&lt;0),"Quantidade aceita inválida",IF(J71&gt;I71,"Aceite acima da quantidade pedida",IF(OR(NOT(ISNUMBER(K71)),K71&lt;0),"Preço inválido",IF(AND(L71&lt;&gt;"Ativo",L71&lt;&gt;"Cancelado"),"Situação inválida",IF(AND(J71&gt;0,OR(OR(NOT(ISNUMBER(M71)),M71&lt;=0,IF(ISNUMBER(M71),M71&lt;&gt;INT(M71),FALSE)),M71&lt;G71,P71="")),"Último aceite ou evidência inválidos",IF(AND(J71=0,M71&lt;&gt;""),"Data de aceite sem quantidade",IF(AND(N71&lt;&gt;"",OR(OR(NOT(ISNUMBER(N71)),N71&lt;=0,IF(ISNUMBER(N71),N71&lt;&gt;INT(N71),FALSE)),N71&lt;G71)),"Acompanhamento inválido","")))))))))))))))</x:f>
      </x:c>
      <x:c r="S71" s="11" t="n">
        <x:f>IF(AND(A71&lt;&gt;"",R71="",L71="Ativo"),1,0)</x:f>
        <x:v>0</x:v>
      </x:c>
      <x:c r="T7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71&lt;&gt;"",ISNUMBER(G71),G71&lt;=Configuracoes!$C$5,ISNUMBER(H71),H71&gt;=Configuracoes!$C$6,H71&lt;=Configuracoes!$C$7,OR(Configuracoes!$C$8="Todos",F71=Configuracoes!$C$8),L71&lt;&gt;"Cancelado",OR(J71=0,NOT(ISNUMBER(M71)),M71&lt;=Configuracoes!$C$5)),1,0))</x:f>
        <x:v>0</x:v>
      </x:c>
      <x:c r="U71" s="11" t="str">
        <x:f>IF(S71=1,I71-J71,"")</x:f>
      </x:c>
      <x:c r="V71" s="14" t="str">
        <x:f>IF(S71=1,U71*K71,"")</x:f>
      </x:c>
      <x:c r="W71" s="11" t="n">
        <x:f>IF(AND(S71=1,T71=1,U71&gt;0),1,0)</x:f>
        <x:v>0</x:v>
      </x:c>
      <x:c r="X71" s="11" t="n">
        <x:f>IF(AND(W71=1,H71&lt;Configuracoes!$C$5),1,0)</x:f>
        <x:v>0</x:v>
      </x:c>
      <x:c r="Y71" s="11" t="n">
        <x:f>IF(AND(W71=1,J71&gt;0),1,0)</x:f>
        <x:v>0</x:v>
      </x:c>
      <x:c r="Z71" s="11" t="n">
        <x:f>IF(AND(W71=1,OR(N71="",O71="",AND(ISNUMBER(N71),N71&lt;Configuracoes!$C$5))),1,0)</x:f>
        <x:v>0</x:v>
      </x:c>
      <x:c r="AA71" s="11" t="n">
        <x:f>IF(AND(S71=1,T71=1,U71=0),1,0)</x:f>
        <x:v>0</x:v>
      </x:c>
      <x:c r="AB71" s="11" t="n">
        <x:f>IF(AND(AA71=1,M71&lt;=H71),1,0)</x:f>
        <x:v>0</x:v>
      </x:c>
      <x:c r="AC71" s="11" t="n">
        <x:f>IF(AND(T71=1,OR(R71&lt;&gt;"",X71=1,Z71=1)),1,0)</x:f>
        <x:v>0</x:v>
      </x:c>
      <x:c r="AD71" s="11" t="str">
        <x:f>IF(AC71=1,SUM($AC$5:AC71),"")</x:f>
      </x:c>
    </x:row>
    <x:row r="72" ht="24" customHeight="1">
      <x:c r="A72" s="6"/>
      <x:c r="B72" s="6"/>
      <x:c r="C72" s="6"/>
      <x:c r="D72" s="6"/>
      <x:c r="E72" s="6"/>
      <x:c r="F72" s="6"/>
      <x:c r="G72" s="5"/>
      <x:c r="H72" s="5"/>
      <x:c r="I72" s="12"/>
      <x:c r="J72" s="12"/>
      <x:c r="K72" s="13"/>
      <x:c r="L72" s="6"/>
      <x:c r="M72" s="5"/>
      <x:c r="N72" s="5"/>
      <x:c r="O72" s="6"/>
      <x:c r="P72" s="6"/>
      <x:c r="Q72" s="6"/>
      <x:c r="R72" s="11" t="str">
        <x:f>IF(COUNTA(A72:Q72)=0,"",IF(A72="","ID do item ausente",IF(COUNTIFS($A$5:$A$204,A72)&lt;&gt;1,"ID do item duplicado",IF(OR(B72="",C72="",D72="",E72="",F72=""),"Pedido, cliente, item, unidade ou responsável ausentes",IF(OR(NOT(ISNUMBER(G72)),G72&lt;=0,IF(ISNUMBER(G72),G72&lt;&gt;INT(G72),FALSE)),"Confirmação inválida",IF(OR(NOT(ISNUMBER(H72)),H72&lt;=0,IF(ISNUMBER(H72),H72&lt;&gt;INT(H72),FALSE)),"Prazo inválido",IF(H72&lt;G72,"Prazo anterior à confirmação",IF(OR(NOT(ISNUMBER(I72)),I72&lt;=0),"Quantidade pedida inválida",IF(OR(NOT(ISNUMBER(J72)),J72&lt;0),"Quantidade aceita inválida",IF(J72&gt;I72,"Aceite acima da quantidade pedida",IF(OR(NOT(ISNUMBER(K72)),K72&lt;0),"Preço inválido",IF(AND(L72&lt;&gt;"Ativo",L72&lt;&gt;"Cancelado"),"Situação inválida",IF(AND(J72&gt;0,OR(OR(NOT(ISNUMBER(M72)),M72&lt;=0,IF(ISNUMBER(M72),M72&lt;&gt;INT(M72),FALSE)),M72&lt;G72,P72="")),"Último aceite ou evidência inválidos",IF(AND(J72=0,M72&lt;&gt;""),"Data de aceite sem quantidade",IF(AND(N72&lt;&gt;"",OR(OR(NOT(ISNUMBER(N72)),N72&lt;=0,IF(ISNUMBER(N72),N72&lt;&gt;INT(N72),FALSE)),N72&lt;G72)),"Acompanhamento inválido","")))))))))))))))</x:f>
      </x:c>
      <x:c r="S72" s="11" t="n">
        <x:f>IF(AND(A72&lt;&gt;"",R72="",L72="Ativo"),1,0)</x:f>
        <x:v>0</x:v>
      </x:c>
      <x:c r="T7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72&lt;&gt;"",ISNUMBER(G72),G72&lt;=Configuracoes!$C$5,ISNUMBER(H72),H72&gt;=Configuracoes!$C$6,H72&lt;=Configuracoes!$C$7,OR(Configuracoes!$C$8="Todos",F72=Configuracoes!$C$8),L72&lt;&gt;"Cancelado",OR(J72=0,NOT(ISNUMBER(M72)),M72&lt;=Configuracoes!$C$5)),1,0))</x:f>
        <x:v>0</x:v>
      </x:c>
      <x:c r="U72" s="11" t="str">
        <x:f>IF(S72=1,I72-J72,"")</x:f>
      </x:c>
      <x:c r="V72" s="14" t="str">
        <x:f>IF(S72=1,U72*K72,"")</x:f>
      </x:c>
      <x:c r="W72" s="11" t="n">
        <x:f>IF(AND(S72=1,T72=1,U72&gt;0),1,0)</x:f>
        <x:v>0</x:v>
      </x:c>
      <x:c r="X72" s="11" t="n">
        <x:f>IF(AND(W72=1,H72&lt;Configuracoes!$C$5),1,0)</x:f>
        <x:v>0</x:v>
      </x:c>
      <x:c r="Y72" s="11" t="n">
        <x:f>IF(AND(W72=1,J72&gt;0),1,0)</x:f>
        <x:v>0</x:v>
      </x:c>
      <x:c r="Z72" s="11" t="n">
        <x:f>IF(AND(W72=1,OR(N72="",O72="",AND(ISNUMBER(N72),N72&lt;Configuracoes!$C$5))),1,0)</x:f>
        <x:v>0</x:v>
      </x:c>
      <x:c r="AA72" s="11" t="n">
        <x:f>IF(AND(S72=1,T72=1,U72=0),1,0)</x:f>
        <x:v>0</x:v>
      </x:c>
      <x:c r="AB72" s="11" t="n">
        <x:f>IF(AND(AA72=1,M72&lt;=H72),1,0)</x:f>
        <x:v>0</x:v>
      </x:c>
      <x:c r="AC72" s="11" t="n">
        <x:f>IF(AND(T72=1,OR(R72&lt;&gt;"",X72=1,Z72=1)),1,0)</x:f>
        <x:v>0</x:v>
      </x:c>
      <x:c r="AD72" s="11" t="str">
        <x:f>IF(AC72=1,SUM($AC$5:AC72),"")</x:f>
      </x:c>
    </x:row>
    <x:row r="73" ht="24" customHeight="1">
      <x:c r="A73" s="6"/>
      <x:c r="B73" s="6"/>
      <x:c r="C73" s="6"/>
      <x:c r="D73" s="6"/>
      <x:c r="E73" s="6"/>
      <x:c r="F73" s="6"/>
      <x:c r="G73" s="5"/>
      <x:c r="H73" s="5"/>
      <x:c r="I73" s="12"/>
      <x:c r="J73" s="12"/>
      <x:c r="K73" s="13"/>
      <x:c r="L73" s="6"/>
      <x:c r="M73" s="5"/>
      <x:c r="N73" s="5"/>
      <x:c r="O73" s="6"/>
      <x:c r="P73" s="6"/>
      <x:c r="Q73" s="6"/>
      <x:c r="R73" s="11" t="str">
        <x:f>IF(COUNTA(A73:Q73)=0,"",IF(A73="","ID do item ausente",IF(COUNTIFS($A$5:$A$204,A73)&lt;&gt;1,"ID do item duplicado",IF(OR(B73="",C73="",D73="",E73="",F73=""),"Pedido, cliente, item, unidade ou responsável ausentes",IF(OR(NOT(ISNUMBER(G73)),G73&lt;=0,IF(ISNUMBER(G73),G73&lt;&gt;INT(G73),FALSE)),"Confirmação inválida",IF(OR(NOT(ISNUMBER(H73)),H73&lt;=0,IF(ISNUMBER(H73),H73&lt;&gt;INT(H73),FALSE)),"Prazo inválido",IF(H73&lt;G73,"Prazo anterior à confirmação",IF(OR(NOT(ISNUMBER(I73)),I73&lt;=0),"Quantidade pedida inválida",IF(OR(NOT(ISNUMBER(J73)),J73&lt;0),"Quantidade aceita inválida",IF(J73&gt;I73,"Aceite acima da quantidade pedida",IF(OR(NOT(ISNUMBER(K73)),K73&lt;0),"Preço inválido",IF(AND(L73&lt;&gt;"Ativo",L73&lt;&gt;"Cancelado"),"Situação inválida",IF(AND(J73&gt;0,OR(OR(NOT(ISNUMBER(M73)),M73&lt;=0,IF(ISNUMBER(M73),M73&lt;&gt;INT(M73),FALSE)),M73&lt;G73,P73="")),"Último aceite ou evidência inválidos",IF(AND(J73=0,M73&lt;&gt;""),"Data de aceite sem quantidade",IF(AND(N73&lt;&gt;"",OR(OR(NOT(ISNUMBER(N73)),N73&lt;=0,IF(ISNUMBER(N73),N73&lt;&gt;INT(N73),FALSE)),N73&lt;G73)),"Acompanhamento inválido","")))))))))))))))</x:f>
      </x:c>
      <x:c r="S73" s="11" t="n">
        <x:f>IF(AND(A73&lt;&gt;"",R73="",L73="Ativo"),1,0)</x:f>
        <x:v>0</x:v>
      </x:c>
      <x:c r="T7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73&lt;&gt;"",ISNUMBER(G73),G73&lt;=Configuracoes!$C$5,ISNUMBER(H73),H73&gt;=Configuracoes!$C$6,H73&lt;=Configuracoes!$C$7,OR(Configuracoes!$C$8="Todos",F73=Configuracoes!$C$8),L73&lt;&gt;"Cancelado",OR(J73=0,NOT(ISNUMBER(M73)),M73&lt;=Configuracoes!$C$5)),1,0))</x:f>
        <x:v>0</x:v>
      </x:c>
      <x:c r="U73" s="11" t="str">
        <x:f>IF(S73=1,I73-J73,"")</x:f>
      </x:c>
      <x:c r="V73" s="14" t="str">
        <x:f>IF(S73=1,U73*K73,"")</x:f>
      </x:c>
      <x:c r="W73" s="11" t="n">
        <x:f>IF(AND(S73=1,T73=1,U73&gt;0),1,0)</x:f>
        <x:v>0</x:v>
      </x:c>
      <x:c r="X73" s="11" t="n">
        <x:f>IF(AND(W73=1,H73&lt;Configuracoes!$C$5),1,0)</x:f>
        <x:v>0</x:v>
      </x:c>
      <x:c r="Y73" s="11" t="n">
        <x:f>IF(AND(W73=1,J73&gt;0),1,0)</x:f>
        <x:v>0</x:v>
      </x:c>
      <x:c r="Z73" s="11" t="n">
        <x:f>IF(AND(W73=1,OR(N73="",O73="",AND(ISNUMBER(N73),N73&lt;Configuracoes!$C$5))),1,0)</x:f>
        <x:v>0</x:v>
      </x:c>
      <x:c r="AA73" s="11" t="n">
        <x:f>IF(AND(S73=1,T73=1,U73=0),1,0)</x:f>
        <x:v>0</x:v>
      </x:c>
      <x:c r="AB73" s="11" t="n">
        <x:f>IF(AND(AA73=1,M73&lt;=H73),1,0)</x:f>
        <x:v>0</x:v>
      </x:c>
      <x:c r="AC73" s="11" t="n">
        <x:f>IF(AND(T73=1,OR(R73&lt;&gt;"",X73=1,Z73=1)),1,0)</x:f>
        <x:v>0</x:v>
      </x:c>
      <x:c r="AD73" s="11" t="str">
        <x:f>IF(AC73=1,SUM($AC$5:AC73),"")</x:f>
      </x:c>
    </x:row>
    <x:row r="74" ht="24" customHeight="1">
      <x:c r="A74" s="6"/>
      <x:c r="B74" s="6"/>
      <x:c r="C74" s="6"/>
      <x:c r="D74" s="6"/>
      <x:c r="E74" s="6"/>
      <x:c r="F74" s="6"/>
      <x:c r="G74" s="5"/>
      <x:c r="H74" s="5"/>
      <x:c r="I74" s="12"/>
      <x:c r="J74" s="12"/>
      <x:c r="K74" s="13"/>
      <x:c r="L74" s="6"/>
      <x:c r="M74" s="5"/>
      <x:c r="N74" s="5"/>
      <x:c r="O74" s="6"/>
      <x:c r="P74" s="6"/>
      <x:c r="Q74" s="6"/>
      <x:c r="R74" s="11" t="str">
        <x:f>IF(COUNTA(A74:Q74)=0,"",IF(A74="","ID do item ausente",IF(COUNTIFS($A$5:$A$204,A74)&lt;&gt;1,"ID do item duplicado",IF(OR(B74="",C74="",D74="",E74="",F74=""),"Pedido, cliente, item, unidade ou responsável ausentes",IF(OR(NOT(ISNUMBER(G74)),G74&lt;=0,IF(ISNUMBER(G74),G74&lt;&gt;INT(G74),FALSE)),"Confirmação inválida",IF(OR(NOT(ISNUMBER(H74)),H74&lt;=0,IF(ISNUMBER(H74),H74&lt;&gt;INT(H74),FALSE)),"Prazo inválido",IF(H74&lt;G74,"Prazo anterior à confirmação",IF(OR(NOT(ISNUMBER(I74)),I74&lt;=0),"Quantidade pedida inválida",IF(OR(NOT(ISNUMBER(J74)),J74&lt;0),"Quantidade aceita inválida",IF(J74&gt;I74,"Aceite acima da quantidade pedida",IF(OR(NOT(ISNUMBER(K74)),K74&lt;0),"Preço inválido",IF(AND(L74&lt;&gt;"Ativo",L74&lt;&gt;"Cancelado"),"Situação inválida",IF(AND(J74&gt;0,OR(OR(NOT(ISNUMBER(M74)),M74&lt;=0,IF(ISNUMBER(M74),M74&lt;&gt;INT(M74),FALSE)),M74&lt;G74,P74="")),"Último aceite ou evidência inválidos",IF(AND(J74=0,M74&lt;&gt;""),"Data de aceite sem quantidade",IF(AND(N74&lt;&gt;"",OR(OR(NOT(ISNUMBER(N74)),N74&lt;=0,IF(ISNUMBER(N74),N74&lt;&gt;INT(N74),FALSE)),N74&lt;G74)),"Acompanhamento inválido","")))))))))))))))</x:f>
      </x:c>
      <x:c r="S74" s="11" t="n">
        <x:f>IF(AND(A74&lt;&gt;"",R74="",L74="Ativo"),1,0)</x:f>
        <x:v>0</x:v>
      </x:c>
      <x:c r="T7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74&lt;&gt;"",ISNUMBER(G74),G74&lt;=Configuracoes!$C$5,ISNUMBER(H74),H74&gt;=Configuracoes!$C$6,H74&lt;=Configuracoes!$C$7,OR(Configuracoes!$C$8="Todos",F74=Configuracoes!$C$8),L74&lt;&gt;"Cancelado",OR(J74=0,NOT(ISNUMBER(M74)),M74&lt;=Configuracoes!$C$5)),1,0))</x:f>
        <x:v>0</x:v>
      </x:c>
      <x:c r="U74" s="11" t="str">
        <x:f>IF(S74=1,I74-J74,"")</x:f>
      </x:c>
      <x:c r="V74" s="14" t="str">
        <x:f>IF(S74=1,U74*K74,"")</x:f>
      </x:c>
      <x:c r="W74" s="11" t="n">
        <x:f>IF(AND(S74=1,T74=1,U74&gt;0),1,0)</x:f>
        <x:v>0</x:v>
      </x:c>
      <x:c r="X74" s="11" t="n">
        <x:f>IF(AND(W74=1,H74&lt;Configuracoes!$C$5),1,0)</x:f>
        <x:v>0</x:v>
      </x:c>
      <x:c r="Y74" s="11" t="n">
        <x:f>IF(AND(W74=1,J74&gt;0),1,0)</x:f>
        <x:v>0</x:v>
      </x:c>
      <x:c r="Z74" s="11" t="n">
        <x:f>IF(AND(W74=1,OR(N74="",O74="",AND(ISNUMBER(N74),N74&lt;Configuracoes!$C$5))),1,0)</x:f>
        <x:v>0</x:v>
      </x:c>
      <x:c r="AA74" s="11" t="n">
        <x:f>IF(AND(S74=1,T74=1,U74=0),1,0)</x:f>
        <x:v>0</x:v>
      </x:c>
      <x:c r="AB74" s="11" t="n">
        <x:f>IF(AND(AA74=1,M74&lt;=H74),1,0)</x:f>
        <x:v>0</x:v>
      </x:c>
      <x:c r="AC74" s="11" t="n">
        <x:f>IF(AND(T74=1,OR(R74&lt;&gt;"",X74=1,Z74=1)),1,0)</x:f>
        <x:v>0</x:v>
      </x:c>
      <x:c r="AD74" s="11" t="str">
        <x:f>IF(AC74=1,SUM($AC$5:AC74),"")</x:f>
      </x:c>
    </x:row>
    <x:row r="75" ht="24" customHeight="1">
      <x:c r="A75" s="6"/>
      <x:c r="B75" s="6"/>
      <x:c r="C75" s="6"/>
      <x:c r="D75" s="6"/>
      <x:c r="E75" s="6"/>
      <x:c r="F75" s="6"/>
      <x:c r="G75" s="5"/>
      <x:c r="H75" s="5"/>
      <x:c r="I75" s="12"/>
      <x:c r="J75" s="12"/>
      <x:c r="K75" s="13"/>
      <x:c r="L75" s="6"/>
      <x:c r="M75" s="5"/>
      <x:c r="N75" s="5"/>
      <x:c r="O75" s="6"/>
      <x:c r="P75" s="6"/>
      <x:c r="Q75" s="6"/>
      <x:c r="R75" s="11" t="str">
        <x:f>IF(COUNTA(A75:Q75)=0,"",IF(A75="","ID do item ausente",IF(COUNTIFS($A$5:$A$204,A75)&lt;&gt;1,"ID do item duplicado",IF(OR(B75="",C75="",D75="",E75="",F75=""),"Pedido, cliente, item, unidade ou responsável ausentes",IF(OR(NOT(ISNUMBER(G75)),G75&lt;=0,IF(ISNUMBER(G75),G75&lt;&gt;INT(G75),FALSE)),"Confirmação inválida",IF(OR(NOT(ISNUMBER(H75)),H75&lt;=0,IF(ISNUMBER(H75),H75&lt;&gt;INT(H75),FALSE)),"Prazo inválido",IF(H75&lt;G75,"Prazo anterior à confirmação",IF(OR(NOT(ISNUMBER(I75)),I75&lt;=0),"Quantidade pedida inválida",IF(OR(NOT(ISNUMBER(J75)),J75&lt;0),"Quantidade aceita inválida",IF(J75&gt;I75,"Aceite acima da quantidade pedida",IF(OR(NOT(ISNUMBER(K75)),K75&lt;0),"Preço inválido",IF(AND(L75&lt;&gt;"Ativo",L75&lt;&gt;"Cancelado"),"Situação inválida",IF(AND(J75&gt;0,OR(OR(NOT(ISNUMBER(M75)),M75&lt;=0,IF(ISNUMBER(M75),M75&lt;&gt;INT(M75),FALSE)),M75&lt;G75,P75="")),"Último aceite ou evidência inválidos",IF(AND(J75=0,M75&lt;&gt;""),"Data de aceite sem quantidade",IF(AND(N75&lt;&gt;"",OR(OR(NOT(ISNUMBER(N75)),N75&lt;=0,IF(ISNUMBER(N75),N75&lt;&gt;INT(N75),FALSE)),N75&lt;G75)),"Acompanhamento inválido","")))))))))))))))</x:f>
      </x:c>
      <x:c r="S75" s="11" t="n">
        <x:f>IF(AND(A75&lt;&gt;"",R75="",L75="Ativo"),1,0)</x:f>
        <x:v>0</x:v>
      </x:c>
      <x:c r="T7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75&lt;&gt;"",ISNUMBER(G75),G75&lt;=Configuracoes!$C$5,ISNUMBER(H75),H75&gt;=Configuracoes!$C$6,H75&lt;=Configuracoes!$C$7,OR(Configuracoes!$C$8="Todos",F75=Configuracoes!$C$8),L75&lt;&gt;"Cancelado",OR(J75=0,NOT(ISNUMBER(M75)),M75&lt;=Configuracoes!$C$5)),1,0))</x:f>
        <x:v>0</x:v>
      </x:c>
      <x:c r="U75" s="11" t="str">
        <x:f>IF(S75=1,I75-J75,"")</x:f>
      </x:c>
      <x:c r="V75" s="14" t="str">
        <x:f>IF(S75=1,U75*K75,"")</x:f>
      </x:c>
      <x:c r="W75" s="11" t="n">
        <x:f>IF(AND(S75=1,T75=1,U75&gt;0),1,0)</x:f>
        <x:v>0</x:v>
      </x:c>
      <x:c r="X75" s="11" t="n">
        <x:f>IF(AND(W75=1,H75&lt;Configuracoes!$C$5),1,0)</x:f>
        <x:v>0</x:v>
      </x:c>
      <x:c r="Y75" s="11" t="n">
        <x:f>IF(AND(W75=1,J75&gt;0),1,0)</x:f>
        <x:v>0</x:v>
      </x:c>
      <x:c r="Z75" s="11" t="n">
        <x:f>IF(AND(W75=1,OR(N75="",O75="",AND(ISNUMBER(N75),N75&lt;Configuracoes!$C$5))),1,0)</x:f>
        <x:v>0</x:v>
      </x:c>
      <x:c r="AA75" s="11" t="n">
        <x:f>IF(AND(S75=1,T75=1,U75=0),1,0)</x:f>
        <x:v>0</x:v>
      </x:c>
      <x:c r="AB75" s="11" t="n">
        <x:f>IF(AND(AA75=1,M75&lt;=H75),1,0)</x:f>
        <x:v>0</x:v>
      </x:c>
      <x:c r="AC75" s="11" t="n">
        <x:f>IF(AND(T75=1,OR(R75&lt;&gt;"",X75=1,Z75=1)),1,0)</x:f>
        <x:v>0</x:v>
      </x:c>
      <x:c r="AD75" s="11" t="str">
        <x:f>IF(AC75=1,SUM($AC$5:AC75),"")</x:f>
      </x:c>
    </x:row>
    <x:row r="76" ht="24" customHeight="1">
      <x:c r="A76" s="6"/>
      <x:c r="B76" s="6"/>
      <x:c r="C76" s="6"/>
      <x:c r="D76" s="6"/>
      <x:c r="E76" s="6"/>
      <x:c r="F76" s="6"/>
      <x:c r="G76" s="5"/>
      <x:c r="H76" s="5"/>
      <x:c r="I76" s="12"/>
      <x:c r="J76" s="12"/>
      <x:c r="K76" s="13"/>
      <x:c r="L76" s="6"/>
      <x:c r="M76" s="5"/>
      <x:c r="N76" s="5"/>
      <x:c r="O76" s="6"/>
      <x:c r="P76" s="6"/>
      <x:c r="Q76" s="6"/>
      <x:c r="R76" s="11" t="str">
        <x:f>IF(COUNTA(A76:Q76)=0,"",IF(A76="","ID do item ausente",IF(COUNTIFS($A$5:$A$204,A76)&lt;&gt;1,"ID do item duplicado",IF(OR(B76="",C76="",D76="",E76="",F76=""),"Pedido, cliente, item, unidade ou responsável ausentes",IF(OR(NOT(ISNUMBER(G76)),G76&lt;=0,IF(ISNUMBER(G76),G76&lt;&gt;INT(G76),FALSE)),"Confirmação inválida",IF(OR(NOT(ISNUMBER(H76)),H76&lt;=0,IF(ISNUMBER(H76),H76&lt;&gt;INT(H76),FALSE)),"Prazo inválido",IF(H76&lt;G76,"Prazo anterior à confirmação",IF(OR(NOT(ISNUMBER(I76)),I76&lt;=0),"Quantidade pedida inválida",IF(OR(NOT(ISNUMBER(J76)),J76&lt;0),"Quantidade aceita inválida",IF(J76&gt;I76,"Aceite acima da quantidade pedida",IF(OR(NOT(ISNUMBER(K76)),K76&lt;0),"Preço inválido",IF(AND(L76&lt;&gt;"Ativo",L76&lt;&gt;"Cancelado"),"Situação inválida",IF(AND(J76&gt;0,OR(OR(NOT(ISNUMBER(M76)),M76&lt;=0,IF(ISNUMBER(M76),M76&lt;&gt;INT(M76),FALSE)),M76&lt;G76,P76="")),"Último aceite ou evidência inválidos",IF(AND(J76=0,M76&lt;&gt;""),"Data de aceite sem quantidade",IF(AND(N76&lt;&gt;"",OR(OR(NOT(ISNUMBER(N76)),N76&lt;=0,IF(ISNUMBER(N76),N76&lt;&gt;INT(N76),FALSE)),N76&lt;G76)),"Acompanhamento inválido","")))))))))))))))</x:f>
      </x:c>
      <x:c r="S76" s="11" t="n">
        <x:f>IF(AND(A76&lt;&gt;"",R76="",L76="Ativo"),1,0)</x:f>
        <x:v>0</x:v>
      </x:c>
      <x:c r="T7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76&lt;&gt;"",ISNUMBER(G76),G76&lt;=Configuracoes!$C$5,ISNUMBER(H76),H76&gt;=Configuracoes!$C$6,H76&lt;=Configuracoes!$C$7,OR(Configuracoes!$C$8="Todos",F76=Configuracoes!$C$8),L76&lt;&gt;"Cancelado",OR(J76=0,NOT(ISNUMBER(M76)),M76&lt;=Configuracoes!$C$5)),1,0))</x:f>
        <x:v>0</x:v>
      </x:c>
      <x:c r="U76" s="11" t="str">
        <x:f>IF(S76=1,I76-J76,"")</x:f>
      </x:c>
      <x:c r="V76" s="14" t="str">
        <x:f>IF(S76=1,U76*K76,"")</x:f>
      </x:c>
      <x:c r="W76" s="11" t="n">
        <x:f>IF(AND(S76=1,T76=1,U76&gt;0),1,0)</x:f>
        <x:v>0</x:v>
      </x:c>
      <x:c r="X76" s="11" t="n">
        <x:f>IF(AND(W76=1,H76&lt;Configuracoes!$C$5),1,0)</x:f>
        <x:v>0</x:v>
      </x:c>
      <x:c r="Y76" s="11" t="n">
        <x:f>IF(AND(W76=1,J76&gt;0),1,0)</x:f>
        <x:v>0</x:v>
      </x:c>
      <x:c r="Z76" s="11" t="n">
        <x:f>IF(AND(W76=1,OR(N76="",O76="",AND(ISNUMBER(N76),N76&lt;Configuracoes!$C$5))),1,0)</x:f>
        <x:v>0</x:v>
      </x:c>
      <x:c r="AA76" s="11" t="n">
        <x:f>IF(AND(S76=1,T76=1,U76=0),1,0)</x:f>
        <x:v>0</x:v>
      </x:c>
      <x:c r="AB76" s="11" t="n">
        <x:f>IF(AND(AA76=1,M76&lt;=H76),1,0)</x:f>
        <x:v>0</x:v>
      </x:c>
      <x:c r="AC76" s="11" t="n">
        <x:f>IF(AND(T76=1,OR(R76&lt;&gt;"",X76=1,Z76=1)),1,0)</x:f>
        <x:v>0</x:v>
      </x:c>
      <x:c r="AD76" s="11" t="str">
        <x:f>IF(AC76=1,SUM($AC$5:AC76),"")</x:f>
      </x:c>
    </x:row>
    <x:row r="77" ht="24" customHeight="1">
      <x:c r="A77" s="6"/>
      <x:c r="B77" s="6"/>
      <x:c r="C77" s="6"/>
      <x:c r="D77" s="6"/>
      <x:c r="E77" s="6"/>
      <x:c r="F77" s="6"/>
      <x:c r="G77" s="5"/>
      <x:c r="H77" s="5"/>
      <x:c r="I77" s="12"/>
      <x:c r="J77" s="12"/>
      <x:c r="K77" s="13"/>
      <x:c r="L77" s="6"/>
      <x:c r="M77" s="5"/>
      <x:c r="N77" s="5"/>
      <x:c r="O77" s="6"/>
      <x:c r="P77" s="6"/>
      <x:c r="Q77" s="6"/>
      <x:c r="R77" s="11" t="str">
        <x:f>IF(COUNTA(A77:Q77)=0,"",IF(A77="","ID do item ausente",IF(COUNTIFS($A$5:$A$204,A77)&lt;&gt;1,"ID do item duplicado",IF(OR(B77="",C77="",D77="",E77="",F77=""),"Pedido, cliente, item, unidade ou responsável ausentes",IF(OR(NOT(ISNUMBER(G77)),G77&lt;=0,IF(ISNUMBER(G77),G77&lt;&gt;INT(G77),FALSE)),"Confirmação inválida",IF(OR(NOT(ISNUMBER(H77)),H77&lt;=0,IF(ISNUMBER(H77),H77&lt;&gt;INT(H77),FALSE)),"Prazo inválido",IF(H77&lt;G77,"Prazo anterior à confirmação",IF(OR(NOT(ISNUMBER(I77)),I77&lt;=0),"Quantidade pedida inválida",IF(OR(NOT(ISNUMBER(J77)),J77&lt;0),"Quantidade aceita inválida",IF(J77&gt;I77,"Aceite acima da quantidade pedida",IF(OR(NOT(ISNUMBER(K77)),K77&lt;0),"Preço inválido",IF(AND(L77&lt;&gt;"Ativo",L77&lt;&gt;"Cancelado"),"Situação inválida",IF(AND(J77&gt;0,OR(OR(NOT(ISNUMBER(M77)),M77&lt;=0,IF(ISNUMBER(M77),M77&lt;&gt;INT(M77),FALSE)),M77&lt;G77,P77="")),"Último aceite ou evidência inválidos",IF(AND(J77=0,M77&lt;&gt;""),"Data de aceite sem quantidade",IF(AND(N77&lt;&gt;"",OR(OR(NOT(ISNUMBER(N77)),N77&lt;=0,IF(ISNUMBER(N77),N77&lt;&gt;INT(N77),FALSE)),N77&lt;G77)),"Acompanhamento inválido","")))))))))))))))</x:f>
      </x:c>
      <x:c r="S77" s="11" t="n">
        <x:f>IF(AND(A77&lt;&gt;"",R77="",L77="Ativo"),1,0)</x:f>
        <x:v>0</x:v>
      </x:c>
      <x:c r="T7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77&lt;&gt;"",ISNUMBER(G77),G77&lt;=Configuracoes!$C$5,ISNUMBER(H77),H77&gt;=Configuracoes!$C$6,H77&lt;=Configuracoes!$C$7,OR(Configuracoes!$C$8="Todos",F77=Configuracoes!$C$8),L77&lt;&gt;"Cancelado",OR(J77=0,NOT(ISNUMBER(M77)),M77&lt;=Configuracoes!$C$5)),1,0))</x:f>
        <x:v>0</x:v>
      </x:c>
      <x:c r="U77" s="11" t="str">
        <x:f>IF(S77=1,I77-J77,"")</x:f>
      </x:c>
      <x:c r="V77" s="14" t="str">
        <x:f>IF(S77=1,U77*K77,"")</x:f>
      </x:c>
      <x:c r="W77" s="11" t="n">
        <x:f>IF(AND(S77=1,T77=1,U77&gt;0),1,0)</x:f>
        <x:v>0</x:v>
      </x:c>
      <x:c r="X77" s="11" t="n">
        <x:f>IF(AND(W77=1,H77&lt;Configuracoes!$C$5),1,0)</x:f>
        <x:v>0</x:v>
      </x:c>
      <x:c r="Y77" s="11" t="n">
        <x:f>IF(AND(W77=1,J77&gt;0),1,0)</x:f>
        <x:v>0</x:v>
      </x:c>
      <x:c r="Z77" s="11" t="n">
        <x:f>IF(AND(W77=1,OR(N77="",O77="",AND(ISNUMBER(N77),N77&lt;Configuracoes!$C$5))),1,0)</x:f>
        <x:v>0</x:v>
      </x:c>
      <x:c r="AA77" s="11" t="n">
        <x:f>IF(AND(S77=1,T77=1,U77=0),1,0)</x:f>
        <x:v>0</x:v>
      </x:c>
      <x:c r="AB77" s="11" t="n">
        <x:f>IF(AND(AA77=1,M77&lt;=H77),1,0)</x:f>
        <x:v>0</x:v>
      </x:c>
      <x:c r="AC77" s="11" t="n">
        <x:f>IF(AND(T77=1,OR(R77&lt;&gt;"",X77=1,Z77=1)),1,0)</x:f>
        <x:v>0</x:v>
      </x:c>
      <x:c r="AD77" s="11" t="str">
        <x:f>IF(AC77=1,SUM($AC$5:AC77),"")</x:f>
      </x:c>
    </x:row>
    <x:row r="78" ht="24" customHeight="1">
      <x:c r="A78" s="6"/>
      <x:c r="B78" s="6"/>
      <x:c r="C78" s="6"/>
      <x:c r="D78" s="6"/>
      <x:c r="E78" s="6"/>
      <x:c r="F78" s="6"/>
      <x:c r="G78" s="5"/>
      <x:c r="H78" s="5"/>
      <x:c r="I78" s="12"/>
      <x:c r="J78" s="12"/>
      <x:c r="K78" s="13"/>
      <x:c r="L78" s="6"/>
      <x:c r="M78" s="5"/>
      <x:c r="N78" s="5"/>
      <x:c r="O78" s="6"/>
      <x:c r="P78" s="6"/>
      <x:c r="Q78" s="6"/>
      <x:c r="R78" s="11" t="str">
        <x:f>IF(COUNTA(A78:Q78)=0,"",IF(A78="","ID do item ausente",IF(COUNTIFS($A$5:$A$204,A78)&lt;&gt;1,"ID do item duplicado",IF(OR(B78="",C78="",D78="",E78="",F78=""),"Pedido, cliente, item, unidade ou responsável ausentes",IF(OR(NOT(ISNUMBER(G78)),G78&lt;=0,IF(ISNUMBER(G78),G78&lt;&gt;INT(G78),FALSE)),"Confirmação inválida",IF(OR(NOT(ISNUMBER(H78)),H78&lt;=0,IF(ISNUMBER(H78),H78&lt;&gt;INT(H78),FALSE)),"Prazo inválido",IF(H78&lt;G78,"Prazo anterior à confirmação",IF(OR(NOT(ISNUMBER(I78)),I78&lt;=0),"Quantidade pedida inválida",IF(OR(NOT(ISNUMBER(J78)),J78&lt;0),"Quantidade aceita inválida",IF(J78&gt;I78,"Aceite acima da quantidade pedida",IF(OR(NOT(ISNUMBER(K78)),K78&lt;0),"Preço inválido",IF(AND(L78&lt;&gt;"Ativo",L78&lt;&gt;"Cancelado"),"Situação inválida",IF(AND(J78&gt;0,OR(OR(NOT(ISNUMBER(M78)),M78&lt;=0,IF(ISNUMBER(M78),M78&lt;&gt;INT(M78),FALSE)),M78&lt;G78,P78="")),"Último aceite ou evidência inválidos",IF(AND(J78=0,M78&lt;&gt;""),"Data de aceite sem quantidade",IF(AND(N78&lt;&gt;"",OR(OR(NOT(ISNUMBER(N78)),N78&lt;=0,IF(ISNUMBER(N78),N78&lt;&gt;INT(N78),FALSE)),N78&lt;G78)),"Acompanhamento inválido","")))))))))))))))</x:f>
      </x:c>
      <x:c r="S78" s="11" t="n">
        <x:f>IF(AND(A78&lt;&gt;"",R78="",L78="Ativo"),1,0)</x:f>
        <x:v>0</x:v>
      </x:c>
      <x:c r="T7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78&lt;&gt;"",ISNUMBER(G78),G78&lt;=Configuracoes!$C$5,ISNUMBER(H78),H78&gt;=Configuracoes!$C$6,H78&lt;=Configuracoes!$C$7,OR(Configuracoes!$C$8="Todos",F78=Configuracoes!$C$8),L78&lt;&gt;"Cancelado",OR(J78=0,NOT(ISNUMBER(M78)),M78&lt;=Configuracoes!$C$5)),1,0))</x:f>
        <x:v>0</x:v>
      </x:c>
      <x:c r="U78" s="11" t="str">
        <x:f>IF(S78=1,I78-J78,"")</x:f>
      </x:c>
      <x:c r="V78" s="14" t="str">
        <x:f>IF(S78=1,U78*K78,"")</x:f>
      </x:c>
      <x:c r="W78" s="11" t="n">
        <x:f>IF(AND(S78=1,T78=1,U78&gt;0),1,0)</x:f>
        <x:v>0</x:v>
      </x:c>
      <x:c r="X78" s="11" t="n">
        <x:f>IF(AND(W78=1,H78&lt;Configuracoes!$C$5),1,0)</x:f>
        <x:v>0</x:v>
      </x:c>
      <x:c r="Y78" s="11" t="n">
        <x:f>IF(AND(W78=1,J78&gt;0),1,0)</x:f>
        <x:v>0</x:v>
      </x:c>
      <x:c r="Z78" s="11" t="n">
        <x:f>IF(AND(W78=1,OR(N78="",O78="",AND(ISNUMBER(N78),N78&lt;Configuracoes!$C$5))),1,0)</x:f>
        <x:v>0</x:v>
      </x:c>
      <x:c r="AA78" s="11" t="n">
        <x:f>IF(AND(S78=1,T78=1,U78=0),1,0)</x:f>
        <x:v>0</x:v>
      </x:c>
      <x:c r="AB78" s="11" t="n">
        <x:f>IF(AND(AA78=1,M78&lt;=H78),1,0)</x:f>
        <x:v>0</x:v>
      </x:c>
      <x:c r="AC78" s="11" t="n">
        <x:f>IF(AND(T78=1,OR(R78&lt;&gt;"",X78=1,Z78=1)),1,0)</x:f>
        <x:v>0</x:v>
      </x:c>
      <x:c r="AD78" s="11" t="str">
        <x:f>IF(AC78=1,SUM($AC$5:AC78),"")</x:f>
      </x:c>
    </x:row>
    <x:row r="79" ht="24" customHeight="1">
      <x:c r="A79" s="6"/>
      <x:c r="B79" s="6"/>
      <x:c r="C79" s="6"/>
      <x:c r="D79" s="6"/>
      <x:c r="E79" s="6"/>
      <x:c r="F79" s="6"/>
      <x:c r="G79" s="5"/>
      <x:c r="H79" s="5"/>
      <x:c r="I79" s="12"/>
      <x:c r="J79" s="12"/>
      <x:c r="K79" s="13"/>
      <x:c r="L79" s="6"/>
      <x:c r="M79" s="5"/>
      <x:c r="N79" s="5"/>
      <x:c r="O79" s="6"/>
      <x:c r="P79" s="6"/>
      <x:c r="Q79" s="6"/>
      <x:c r="R79" s="11" t="str">
        <x:f>IF(COUNTA(A79:Q79)=0,"",IF(A79="","ID do item ausente",IF(COUNTIFS($A$5:$A$204,A79)&lt;&gt;1,"ID do item duplicado",IF(OR(B79="",C79="",D79="",E79="",F79=""),"Pedido, cliente, item, unidade ou responsável ausentes",IF(OR(NOT(ISNUMBER(G79)),G79&lt;=0,IF(ISNUMBER(G79),G79&lt;&gt;INT(G79),FALSE)),"Confirmação inválida",IF(OR(NOT(ISNUMBER(H79)),H79&lt;=0,IF(ISNUMBER(H79),H79&lt;&gt;INT(H79),FALSE)),"Prazo inválido",IF(H79&lt;G79,"Prazo anterior à confirmação",IF(OR(NOT(ISNUMBER(I79)),I79&lt;=0),"Quantidade pedida inválida",IF(OR(NOT(ISNUMBER(J79)),J79&lt;0),"Quantidade aceita inválida",IF(J79&gt;I79,"Aceite acima da quantidade pedida",IF(OR(NOT(ISNUMBER(K79)),K79&lt;0),"Preço inválido",IF(AND(L79&lt;&gt;"Ativo",L79&lt;&gt;"Cancelado"),"Situação inválida",IF(AND(J79&gt;0,OR(OR(NOT(ISNUMBER(M79)),M79&lt;=0,IF(ISNUMBER(M79),M79&lt;&gt;INT(M79),FALSE)),M79&lt;G79,P79="")),"Último aceite ou evidência inválidos",IF(AND(J79=0,M79&lt;&gt;""),"Data de aceite sem quantidade",IF(AND(N79&lt;&gt;"",OR(OR(NOT(ISNUMBER(N79)),N79&lt;=0,IF(ISNUMBER(N79),N79&lt;&gt;INT(N79),FALSE)),N79&lt;G79)),"Acompanhamento inválido","")))))))))))))))</x:f>
      </x:c>
      <x:c r="S79" s="11" t="n">
        <x:f>IF(AND(A79&lt;&gt;"",R79="",L79="Ativo"),1,0)</x:f>
        <x:v>0</x:v>
      </x:c>
      <x:c r="T7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79&lt;&gt;"",ISNUMBER(G79),G79&lt;=Configuracoes!$C$5,ISNUMBER(H79),H79&gt;=Configuracoes!$C$6,H79&lt;=Configuracoes!$C$7,OR(Configuracoes!$C$8="Todos",F79=Configuracoes!$C$8),L79&lt;&gt;"Cancelado",OR(J79=0,NOT(ISNUMBER(M79)),M79&lt;=Configuracoes!$C$5)),1,0))</x:f>
        <x:v>0</x:v>
      </x:c>
      <x:c r="U79" s="11" t="str">
        <x:f>IF(S79=1,I79-J79,"")</x:f>
      </x:c>
      <x:c r="V79" s="14" t="str">
        <x:f>IF(S79=1,U79*K79,"")</x:f>
      </x:c>
      <x:c r="W79" s="11" t="n">
        <x:f>IF(AND(S79=1,T79=1,U79&gt;0),1,0)</x:f>
        <x:v>0</x:v>
      </x:c>
      <x:c r="X79" s="11" t="n">
        <x:f>IF(AND(W79=1,H79&lt;Configuracoes!$C$5),1,0)</x:f>
        <x:v>0</x:v>
      </x:c>
      <x:c r="Y79" s="11" t="n">
        <x:f>IF(AND(W79=1,J79&gt;0),1,0)</x:f>
        <x:v>0</x:v>
      </x:c>
      <x:c r="Z79" s="11" t="n">
        <x:f>IF(AND(W79=1,OR(N79="",O79="",AND(ISNUMBER(N79),N79&lt;Configuracoes!$C$5))),1,0)</x:f>
        <x:v>0</x:v>
      </x:c>
      <x:c r="AA79" s="11" t="n">
        <x:f>IF(AND(S79=1,T79=1,U79=0),1,0)</x:f>
        <x:v>0</x:v>
      </x:c>
      <x:c r="AB79" s="11" t="n">
        <x:f>IF(AND(AA79=1,M79&lt;=H79),1,0)</x:f>
        <x:v>0</x:v>
      </x:c>
      <x:c r="AC79" s="11" t="n">
        <x:f>IF(AND(T79=1,OR(R79&lt;&gt;"",X79=1,Z79=1)),1,0)</x:f>
        <x:v>0</x:v>
      </x:c>
      <x:c r="AD79" s="11" t="str">
        <x:f>IF(AC79=1,SUM($AC$5:AC79),"")</x:f>
      </x:c>
    </x:row>
    <x:row r="80" ht="24" customHeight="1">
      <x:c r="A80" s="6"/>
      <x:c r="B80" s="6"/>
      <x:c r="C80" s="6"/>
      <x:c r="D80" s="6"/>
      <x:c r="E80" s="6"/>
      <x:c r="F80" s="6"/>
      <x:c r="G80" s="5"/>
      <x:c r="H80" s="5"/>
      <x:c r="I80" s="12"/>
      <x:c r="J80" s="12"/>
      <x:c r="K80" s="13"/>
      <x:c r="L80" s="6"/>
      <x:c r="M80" s="5"/>
      <x:c r="N80" s="5"/>
      <x:c r="O80" s="6"/>
      <x:c r="P80" s="6"/>
      <x:c r="Q80" s="6"/>
      <x:c r="R80" s="11" t="str">
        <x:f>IF(COUNTA(A80:Q80)=0,"",IF(A80="","ID do item ausente",IF(COUNTIFS($A$5:$A$204,A80)&lt;&gt;1,"ID do item duplicado",IF(OR(B80="",C80="",D80="",E80="",F80=""),"Pedido, cliente, item, unidade ou responsável ausentes",IF(OR(NOT(ISNUMBER(G80)),G80&lt;=0,IF(ISNUMBER(G80),G80&lt;&gt;INT(G80),FALSE)),"Confirmação inválida",IF(OR(NOT(ISNUMBER(H80)),H80&lt;=0,IF(ISNUMBER(H80),H80&lt;&gt;INT(H80),FALSE)),"Prazo inválido",IF(H80&lt;G80,"Prazo anterior à confirmação",IF(OR(NOT(ISNUMBER(I80)),I80&lt;=0),"Quantidade pedida inválida",IF(OR(NOT(ISNUMBER(J80)),J80&lt;0),"Quantidade aceita inválida",IF(J80&gt;I80,"Aceite acima da quantidade pedida",IF(OR(NOT(ISNUMBER(K80)),K80&lt;0),"Preço inválido",IF(AND(L80&lt;&gt;"Ativo",L80&lt;&gt;"Cancelado"),"Situação inválida",IF(AND(J80&gt;0,OR(OR(NOT(ISNUMBER(M80)),M80&lt;=0,IF(ISNUMBER(M80),M80&lt;&gt;INT(M80),FALSE)),M80&lt;G80,P80="")),"Último aceite ou evidência inválidos",IF(AND(J80=0,M80&lt;&gt;""),"Data de aceite sem quantidade",IF(AND(N80&lt;&gt;"",OR(OR(NOT(ISNUMBER(N80)),N80&lt;=0,IF(ISNUMBER(N80),N80&lt;&gt;INT(N80),FALSE)),N80&lt;G80)),"Acompanhamento inválido","")))))))))))))))</x:f>
      </x:c>
      <x:c r="S80" s="11" t="n">
        <x:f>IF(AND(A80&lt;&gt;"",R80="",L80="Ativo"),1,0)</x:f>
        <x:v>0</x:v>
      </x:c>
      <x:c r="T8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80&lt;&gt;"",ISNUMBER(G80),G80&lt;=Configuracoes!$C$5,ISNUMBER(H80),H80&gt;=Configuracoes!$C$6,H80&lt;=Configuracoes!$C$7,OR(Configuracoes!$C$8="Todos",F80=Configuracoes!$C$8),L80&lt;&gt;"Cancelado",OR(J80=0,NOT(ISNUMBER(M80)),M80&lt;=Configuracoes!$C$5)),1,0))</x:f>
        <x:v>0</x:v>
      </x:c>
      <x:c r="U80" s="11" t="str">
        <x:f>IF(S80=1,I80-J80,"")</x:f>
      </x:c>
      <x:c r="V80" s="14" t="str">
        <x:f>IF(S80=1,U80*K80,"")</x:f>
      </x:c>
      <x:c r="W80" s="11" t="n">
        <x:f>IF(AND(S80=1,T80=1,U80&gt;0),1,0)</x:f>
        <x:v>0</x:v>
      </x:c>
      <x:c r="X80" s="11" t="n">
        <x:f>IF(AND(W80=1,H80&lt;Configuracoes!$C$5),1,0)</x:f>
        <x:v>0</x:v>
      </x:c>
      <x:c r="Y80" s="11" t="n">
        <x:f>IF(AND(W80=1,J80&gt;0),1,0)</x:f>
        <x:v>0</x:v>
      </x:c>
      <x:c r="Z80" s="11" t="n">
        <x:f>IF(AND(W80=1,OR(N80="",O80="",AND(ISNUMBER(N80),N80&lt;Configuracoes!$C$5))),1,0)</x:f>
        <x:v>0</x:v>
      </x:c>
      <x:c r="AA80" s="11" t="n">
        <x:f>IF(AND(S80=1,T80=1,U80=0),1,0)</x:f>
        <x:v>0</x:v>
      </x:c>
      <x:c r="AB80" s="11" t="n">
        <x:f>IF(AND(AA80=1,M80&lt;=H80),1,0)</x:f>
        <x:v>0</x:v>
      </x:c>
      <x:c r="AC80" s="11" t="n">
        <x:f>IF(AND(T80=1,OR(R80&lt;&gt;"",X80=1,Z80=1)),1,0)</x:f>
        <x:v>0</x:v>
      </x:c>
      <x:c r="AD80" s="11" t="str">
        <x:f>IF(AC80=1,SUM($AC$5:AC80),"")</x:f>
      </x:c>
    </x:row>
    <x:row r="81" ht="24" customHeight="1">
      <x:c r="A81" s="6"/>
      <x:c r="B81" s="6"/>
      <x:c r="C81" s="6"/>
      <x:c r="D81" s="6"/>
      <x:c r="E81" s="6"/>
      <x:c r="F81" s="6"/>
      <x:c r="G81" s="5"/>
      <x:c r="H81" s="5"/>
      <x:c r="I81" s="12"/>
      <x:c r="J81" s="12"/>
      <x:c r="K81" s="13"/>
      <x:c r="L81" s="6"/>
      <x:c r="M81" s="5"/>
      <x:c r="N81" s="5"/>
      <x:c r="O81" s="6"/>
      <x:c r="P81" s="6"/>
      <x:c r="Q81" s="6"/>
      <x:c r="R81" s="11" t="str">
        <x:f>IF(COUNTA(A81:Q81)=0,"",IF(A81="","ID do item ausente",IF(COUNTIFS($A$5:$A$204,A81)&lt;&gt;1,"ID do item duplicado",IF(OR(B81="",C81="",D81="",E81="",F81=""),"Pedido, cliente, item, unidade ou responsável ausentes",IF(OR(NOT(ISNUMBER(G81)),G81&lt;=0,IF(ISNUMBER(G81),G81&lt;&gt;INT(G81),FALSE)),"Confirmação inválida",IF(OR(NOT(ISNUMBER(H81)),H81&lt;=0,IF(ISNUMBER(H81),H81&lt;&gt;INT(H81),FALSE)),"Prazo inválido",IF(H81&lt;G81,"Prazo anterior à confirmação",IF(OR(NOT(ISNUMBER(I81)),I81&lt;=0),"Quantidade pedida inválida",IF(OR(NOT(ISNUMBER(J81)),J81&lt;0),"Quantidade aceita inválida",IF(J81&gt;I81,"Aceite acima da quantidade pedida",IF(OR(NOT(ISNUMBER(K81)),K81&lt;0),"Preço inválido",IF(AND(L81&lt;&gt;"Ativo",L81&lt;&gt;"Cancelado"),"Situação inválida",IF(AND(J81&gt;0,OR(OR(NOT(ISNUMBER(M81)),M81&lt;=0,IF(ISNUMBER(M81),M81&lt;&gt;INT(M81),FALSE)),M81&lt;G81,P81="")),"Último aceite ou evidência inválidos",IF(AND(J81=0,M81&lt;&gt;""),"Data de aceite sem quantidade",IF(AND(N81&lt;&gt;"",OR(OR(NOT(ISNUMBER(N81)),N81&lt;=0,IF(ISNUMBER(N81),N81&lt;&gt;INT(N81),FALSE)),N81&lt;G81)),"Acompanhamento inválido","")))))))))))))))</x:f>
      </x:c>
      <x:c r="S81" s="11" t="n">
        <x:f>IF(AND(A81&lt;&gt;"",R81="",L81="Ativo"),1,0)</x:f>
        <x:v>0</x:v>
      </x:c>
      <x:c r="T8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81&lt;&gt;"",ISNUMBER(G81),G81&lt;=Configuracoes!$C$5,ISNUMBER(H81),H81&gt;=Configuracoes!$C$6,H81&lt;=Configuracoes!$C$7,OR(Configuracoes!$C$8="Todos",F81=Configuracoes!$C$8),L81&lt;&gt;"Cancelado",OR(J81=0,NOT(ISNUMBER(M81)),M81&lt;=Configuracoes!$C$5)),1,0))</x:f>
        <x:v>0</x:v>
      </x:c>
      <x:c r="U81" s="11" t="str">
        <x:f>IF(S81=1,I81-J81,"")</x:f>
      </x:c>
      <x:c r="V81" s="14" t="str">
        <x:f>IF(S81=1,U81*K81,"")</x:f>
      </x:c>
      <x:c r="W81" s="11" t="n">
        <x:f>IF(AND(S81=1,T81=1,U81&gt;0),1,0)</x:f>
        <x:v>0</x:v>
      </x:c>
      <x:c r="X81" s="11" t="n">
        <x:f>IF(AND(W81=1,H81&lt;Configuracoes!$C$5),1,0)</x:f>
        <x:v>0</x:v>
      </x:c>
      <x:c r="Y81" s="11" t="n">
        <x:f>IF(AND(W81=1,J81&gt;0),1,0)</x:f>
        <x:v>0</x:v>
      </x:c>
      <x:c r="Z81" s="11" t="n">
        <x:f>IF(AND(W81=1,OR(N81="",O81="",AND(ISNUMBER(N81),N81&lt;Configuracoes!$C$5))),1,0)</x:f>
        <x:v>0</x:v>
      </x:c>
      <x:c r="AA81" s="11" t="n">
        <x:f>IF(AND(S81=1,T81=1,U81=0),1,0)</x:f>
        <x:v>0</x:v>
      </x:c>
      <x:c r="AB81" s="11" t="n">
        <x:f>IF(AND(AA81=1,M81&lt;=H81),1,0)</x:f>
        <x:v>0</x:v>
      </x:c>
      <x:c r="AC81" s="11" t="n">
        <x:f>IF(AND(T81=1,OR(R81&lt;&gt;"",X81=1,Z81=1)),1,0)</x:f>
        <x:v>0</x:v>
      </x:c>
      <x:c r="AD81" s="11" t="str">
        <x:f>IF(AC81=1,SUM($AC$5:AC81),"")</x:f>
      </x:c>
    </x:row>
    <x:row r="82" ht="24" customHeight="1">
      <x:c r="A82" s="6"/>
      <x:c r="B82" s="6"/>
      <x:c r="C82" s="6"/>
      <x:c r="D82" s="6"/>
      <x:c r="E82" s="6"/>
      <x:c r="F82" s="6"/>
      <x:c r="G82" s="5"/>
      <x:c r="H82" s="5"/>
      <x:c r="I82" s="12"/>
      <x:c r="J82" s="12"/>
      <x:c r="K82" s="13"/>
      <x:c r="L82" s="6"/>
      <x:c r="M82" s="5"/>
      <x:c r="N82" s="5"/>
      <x:c r="O82" s="6"/>
      <x:c r="P82" s="6"/>
      <x:c r="Q82" s="6"/>
      <x:c r="R82" s="11" t="str">
        <x:f>IF(COUNTA(A82:Q82)=0,"",IF(A82="","ID do item ausente",IF(COUNTIFS($A$5:$A$204,A82)&lt;&gt;1,"ID do item duplicado",IF(OR(B82="",C82="",D82="",E82="",F82=""),"Pedido, cliente, item, unidade ou responsável ausentes",IF(OR(NOT(ISNUMBER(G82)),G82&lt;=0,IF(ISNUMBER(G82),G82&lt;&gt;INT(G82),FALSE)),"Confirmação inválida",IF(OR(NOT(ISNUMBER(H82)),H82&lt;=0,IF(ISNUMBER(H82),H82&lt;&gt;INT(H82),FALSE)),"Prazo inválido",IF(H82&lt;G82,"Prazo anterior à confirmação",IF(OR(NOT(ISNUMBER(I82)),I82&lt;=0),"Quantidade pedida inválida",IF(OR(NOT(ISNUMBER(J82)),J82&lt;0),"Quantidade aceita inválida",IF(J82&gt;I82,"Aceite acima da quantidade pedida",IF(OR(NOT(ISNUMBER(K82)),K82&lt;0),"Preço inválido",IF(AND(L82&lt;&gt;"Ativo",L82&lt;&gt;"Cancelado"),"Situação inválida",IF(AND(J82&gt;0,OR(OR(NOT(ISNUMBER(M82)),M82&lt;=0,IF(ISNUMBER(M82),M82&lt;&gt;INT(M82),FALSE)),M82&lt;G82,P82="")),"Último aceite ou evidência inválidos",IF(AND(J82=0,M82&lt;&gt;""),"Data de aceite sem quantidade",IF(AND(N82&lt;&gt;"",OR(OR(NOT(ISNUMBER(N82)),N82&lt;=0,IF(ISNUMBER(N82),N82&lt;&gt;INT(N82),FALSE)),N82&lt;G82)),"Acompanhamento inválido","")))))))))))))))</x:f>
      </x:c>
      <x:c r="S82" s="11" t="n">
        <x:f>IF(AND(A82&lt;&gt;"",R82="",L82="Ativo"),1,0)</x:f>
        <x:v>0</x:v>
      </x:c>
      <x:c r="T8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82&lt;&gt;"",ISNUMBER(G82),G82&lt;=Configuracoes!$C$5,ISNUMBER(H82),H82&gt;=Configuracoes!$C$6,H82&lt;=Configuracoes!$C$7,OR(Configuracoes!$C$8="Todos",F82=Configuracoes!$C$8),L82&lt;&gt;"Cancelado",OR(J82=0,NOT(ISNUMBER(M82)),M82&lt;=Configuracoes!$C$5)),1,0))</x:f>
        <x:v>0</x:v>
      </x:c>
      <x:c r="U82" s="11" t="str">
        <x:f>IF(S82=1,I82-J82,"")</x:f>
      </x:c>
      <x:c r="V82" s="14" t="str">
        <x:f>IF(S82=1,U82*K82,"")</x:f>
      </x:c>
      <x:c r="W82" s="11" t="n">
        <x:f>IF(AND(S82=1,T82=1,U82&gt;0),1,0)</x:f>
        <x:v>0</x:v>
      </x:c>
      <x:c r="X82" s="11" t="n">
        <x:f>IF(AND(W82=1,H82&lt;Configuracoes!$C$5),1,0)</x:f>
        <x:v>0</x:v>
      </x:c>
      <x:c r="Y82" s="11" t="n">
        <x:f>IF(AND(W82=1,J82&gt;0),1,0)</x:f>
        <x:v>0</x:v>
      </x:c>
      <x:c r="Z82" s="11" t="n">
        <x:f>IF(AND(W82=1,OR(N82="",O82="",AND(ISNUMBER(N82),N82&lt;Configuracoes!$C$5))),1,0)</x:f>
        <x:v>0</x:v>
      </x:c>
      <x:c r="AA82" s="11" t="n">
        <x:f>IF(AND(S82=1,T82=1,U82=0),1,0)</x:f>
        <x:v>0</x:v>
      </x:c>
      <x:c r="AB82" s="11" t="n">
        <x:f>IF(AND(AA82=1,M82&lt;=H82),1,0)</x:f>
        <x:v>0</x:v>
      </x:c>
      <x:c r="AC82" s="11" t="n">
        <x:f>IF(AND(T82=1,OR(R82&lt;&gt;"",X82=1,Z82=1)),1,0)</x:f>
        <x:v>0</x:v>
      </x:c>
      <x:c r="AD82" s="11" t="str">
        <x:f>IF(AC82=1,SUM($AC$5:AC82),"")</x:f>
      </x:c>
    </x:row>
    <x:row r="83" ht="24" customHeight="1">
      <x:c r="A83" s="6"/>
      <x:c r="B83" s="6"/>
      <x:c r="C83" s="6"/>
      <x:c r="D83" s="6"/>
      <x:c r="E83" s="6"/>
      <x:c r="F83" s="6"/>
      <x:c r="G83" s="5"/>
      <x:c r="H83" s="5"/>
      <x:c r="I83" s="12"/>
      <x:c r="J83" s="12"/>
      <x:c r="K83" s="13"/>
      <x:c r="L83" s="6"/>
      <x:c r="M83" s="5"/>
      <x:c r="N83" s="5"/>
      <x:c r="O83" s="6"/>
      <x:c r="P83" s="6"/>
      <x:c r="Q83" s="6"/>
      <x:c r="R83" s="11" t="str">
        <x:f>IF(COUNTA(A83:Q83)=0,"",IF(A83="","ID do item ausente",IF(COUNTIFS($A$5:$A$204,A83)&lt;&gt;1,"ID do item duplicado",IF(OR(B83="",C83="",D83="",E83="",F83=""),"Pedido, cliente, item, unidade ou responsável ausentes",IF(OR(NOT(ISNUMBER(G83)),G83&lt;=0,IF(ISNUMBER(G83),G83&lt;&gt;INT(G83),FALSE)),"Confirmação inválida",IF(OR(NOT(ISNUMBER(H83)),H83&lt;=0,IF(ISNUMBER(H83),H83&lt;&gt;INT(H83),FALSE)),"Prazo inválido",IF(H83&lt;G83,"Prazo anterior à confirmação",IF(OR(NOT(ISNUMBER(I83)),I83&lt;=0),"Quantidade pedida inválida",IF(OR(NOT(ISNUMBER(J83)),J83&lt;0),"Quantidade aceita inválida",IF(J83&gt;I83,"Aceite acima da quantidade pedida",IF(OR(NOT(ISNUMBER(K83)),K83&lt;0),"Preço inválido",IF(AND(L83&lt;&gt;"Ativo",L83&lt;&gt;"Cancelado"),"Situação inválida",IF(AND(J83&gt;0,OR(OR(NOT(ISNUMBER(M83)),M83&lt;=0,IF(ISNUMBER(M83),M83&lt;&gt;INT(M83),FALSE)),M83&lt;G83,P83="")),"Último aceite ou evidência inválidos",IF(AND(J83=0,M83&lt;&gt;""),"Data de aceite sem quantidade",IF(AND(N83&lt;&gt;"",OR(OR(NOT(ISNUMBER(N83)),N83&lt;=0,IF(ISNUMBER(N83),N83&lt;&gt;INT(N83),FALSE)),N83&lt;G83)),"Acompanhamento inválido","")))))))))))))))</x:f>
      </x:c>
      <x:c r="S83" s="11" t="n">
        <x:f>IF(AND(A83&lt;&gt;"",R83="",L83="Ativo"),1,0)</x:f>
        <x:v>0</x:v>
      </x:c>
      <x:c r="T8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83&lt;&gt;"",ISNUMBER(G83),G83&lt;=Configuracoes!$C$5,ISNUMBER(H83),H83&gt;=Configuracoes!$C$6,H83&lt;=Configuracoes!$C$7,OR(Configuracoes!$C$8="Todos",F83=Configuracoes!$C$8),L83&lt;&gt;"Cancelado",OR(J83=0,NOT(ISNUMBER(M83)),M83&lt;=Configuracoes!$C$5)),1,0))</x:f>
        <x:v>0</x:v>
      </x:c>
      <x:c r="U83" s="11" t="str">
        <x:f>IF(S83=1,I83-J83,"")</x:f>
      </x:c>
      <x:c r="V83" s="14" t="str">
        <x:f>IF(S83=1,U83*K83,"")</x:f>
      </x:c>
      <x:c r="W83" s="11" t="n">
        <x:f>IF(AND(S83=1,T83=1,U83&gt;0),1,0)</x:f>
        <x:v>0</x:v>
      </x:c>
      <x:c r="X83" s="11" t="n">
        <x:f>IF(AND(W83=1,H83&lt;Configuracoes!$C$5),1,0)</x:f>
        <x:v>0</x:v>
      </x:c>
      <x:c r="Y83" s="11" t="n">
        <x:f>IF(AND(W83=1,J83&gt;0),1,0)</x:f>
        <x:v>0</x:v>
      </x:c>
      <x:c r="Z83" s="11" t="n">
        <x:f>IF(AND(W83=1,OR(N83="",O83="",AND(ISNUMBER(N83),N83&lt;Configuracoes!$C$5))),1,0)</x:f>
        <x:v>0</x:v>
      </x:c>
      <x:c r="AA83" s="11" t="n">
        <x:f>IF(AND(S83=1,T83=1,U83=0),1,0)</x:f>
        <x:v>0</x:v>
      </x:c>
      <x:c r="AB83" s="11" t="n">
        <x:f>IF(AND(AA83=1,M83&lt;=H83),1,0)</x:f>
        <x:v>0</x:v>
      </x:c>
      <x:c r="AC83" s="11" t="n">
        <x:f>IF(AND(T83=1,OR(R83&lt;&gt;"",X83=1,Z83=1)),1,0)</x:f>
        <x:v>0</x:v>
      </x:c>
      <x:c r="AD83" s="11" t="str">
        <x:f>IF(AC83=1,SUM($AC$5:AC83),"")</x:f>
      </x:c>
    </x:row>
    <x:row r="84" ht="24" customHeight="1">
      <x:c r="A84" s="6"/>
      <x:c r="B84" s="6"/>
      <x:c r="C84" s="6"/>
      <x:c r="D84" s="6"/>
      <x:c r="E84" s="6"/>
      <x:c r="F84" s="6"/>
      <x:c r="G84" s="5"/>
      <x:c r="H84" s="5"/>
      <x:c r="I84" s="12"/>
      <x:c r="J84" s="12"/>
      <x:c r="K84" s="13"/>
      <x:c r="L84" s="6"/>
      <x:c r="M84" s="5"/>
      <x:c r="N84" s="5"/>
      <x:c r="O84" s="6"/>
      <x:c r="P84" s="6"/>
      <x:c r="Q84" s="6"/>
      <x:c r="R84" s="11" t="str">
        <x:f>IF(COUNTA(A84:Q84)=0,"",IF(A84="","ID do item ausente",IF(COUNTIFS($A$5:$A$204,A84)&lt;&gt;1,"ID do item duplicado",IF(OR(B84="",C84="",D84="",E84="",F84=""),"Pedido, cliente, item, unidade ou responsável ausentes",IF(OR(NOT(ISNUMBER(G84)),G84&lt;=0,IF(ISNUMBER(G84),G84&lt;&gt;INT(G84),FALSE)),"Confirmação inválida",IF(OR(NOT(ISNUMBER(H84)),H84&lt;=0,IF(ISNUMBER(H84),H84&lt;&gt;INT(H84),FALSE)),"Prazo inválido",IF(H84&lt;G84,"Prazo anterior à confirmação",IF(OR(NOT(ISNUMBER(I84)),I84&lt;=0),"Quantidade pedida inválida",IF(OR(NOT(ISNUMBER(J84)),J84&lt;0),"Quantidade aceita inválida",IF(J84&gt;I84,"Aceite acima da quantidade pedida",IF(OR(NOT(ISNUMBER(K84)),K84&lt;0),"Preço inválido",IF(AND(L84&lt;&gt;"Ativo",L84&lt;&gt;"Cancelado"),"Situação inválida",IF(AND(J84&gt;0,OR(OR(NOT(ISNUMBER(M84)),M84&lt;=0,IF(ISNUMBER(M84),M84&lt;&gt;INT(M84),FALSE)),M84&lt;G84,P84="")),"Último aceite ou evidência inválidos",IF(AND(J84=0,M84&lt;&gt;""),"Data de aceite sem quantidade",IF(AND(N84&lt;&gt;"",OR(OR(NOT(ISNUMBER(N84)),N84&lt;=0,IF(ISNUMBER(N84),N84&lt;&gt;INT(N84),FALSE)),N84&lt;G84)),"Acompanhamento inválido","")))))))))))))))</x:f>
      </x:c>
      <x:c r="S84" s="11" t="n">
        <x:f>IF(AND(A84&lt;&gt;"",R84="",L84="Ativo"),1,0)</x:f>
        <x:v>0</x:v>
      </x:c>
      <x:c r="T8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84&lt;&gt;"",ISNUMBER(G84),G84&lt;=Configuracoes!$C$5,ISNUMBER(H84),H84&gt;=Configuracoes!$C$6,H84&lt;=Configuracoes!$C$7,OR(Configuracoes!$C$8="Todos",F84=Configuracoes!$C$8),L84&lt;&gt;"Cancelado",OR(J84=0,NOT(ISNUMBER(M84)),M84&lt;=Configuracoes!$C$5)),1,0))</x:f>
        <x:v>0</x:v>
      </x:c>
      <x:c r="U84" s="11" t="str">
        <x:f>IF(S84=1,I84-J84,"")</x:f>
      </x:c>
      <x:c r="V84" s="14" t="str">
        <x:f>IF(S84=1,U84*K84,"")</x:f>
      </x:c>
      <x:c r="W84" s="11" t="n">
        <x:f>IF(AND(S84=1,T84=1,U84&gt;0),1,0)</x:f>
        <x:v>0</x:v>
      </x:c>
      <x:c r="X84" s="11" t="n">
        <x:f>IF(AND(W84=1,H84&lt;Configuracoes!$C$5),1,0)</x:f>
        <x:v>0</x:v>
      </x:c>
      <x:c r="Y84" s="11" t="n">
        <x:f>IF(AND(W84=1,J84&gt;0),1,0)</x:f>
        <x:v>0</x:v>
      </x:c>
      <x:c r="Z84" s="11" t="n">
        <x:f>IF(AND(W84=1,OR(N84="",O84="",AND(ISNUMBER(N84),N84&lt;Configuracoes!$C$5))),1,0)</x:f>
        <x:v>0</x:v>
      </x:c>
      <x:c r="AA84" s="11" t="n">
        <x:f>IF(AND(S84=1,T84=1,U84=0),1,0)</x:f>
        <x:v>0</x:v>
      </x:c>
      <x:c r="AB84" s="11" t="n">
        <x:f>IF(AND(AA84=1,M84&lt;=H84),1,0)</x:f>
        <x:v>0</x:v>
      </x:c>
      <x:c r="AC84" s="11" t="n">
        <x:f>IF(AND(T84=1,OR(R84&lt;&gt;"",X84=1,Z84=1)),1,0)</x:f>
        <x:v>0</x:v>
      </x:c>
      <x:c r="AD84" s="11" t="str">
        <x:f>IF(AC84=1,SUM($AC$5:AC84),"")</x:f>
      </x:c>
    </x:row>
    <x:row r="85" ht="24" customHeight="1">
      <x:c r="A85" s="6"/>
      <x:c r="B85" s="6"/>
      <x:c r="C85" s="6"/>
      <x:c r="D85" s="6"/>
      <x:c r="E85" s="6"/>
      <x:c r="F85" s="6"/>
      <x:c r="G85" s="5"/>
      <x:c r="H85" s="5"/>
      <x:c r="I85" s="12"/>
      <x:c r="J85" s="12"/>
      <x:c r="K85" s="13"/>
      <x:c r="L85" s="6"/>
      <x:c r="M85" s="5"/>
      <x:c r="N85" s="5"/>
      <x:c r="O85" s="6"/>
      <x:c r="P85" s="6"/>
      <x:c r="Q85" s="6"/>
      <x:c r="R85" s="11" t="str">
        <x:f>IF(COUNTA(A85:Q85)=0,"",IF(A85="","ID do item ausente",IF(COUNTIFS($A$5:$A$204,A85)&lt;&gt;1,"ID do item duplicado",IF(OR(B85="",C85="",D85="",E85="",F85=""),"Pedido, cliente, item, unidade ou responsável ausentes",IF(OR(NOT(ISNUMBER(G85)),G85&lt;=0,IF(ISNUMBER(G85),G85&lt;&gt;INT(G85),FALSE)),"Confirmação inválida",IF(OR(NOT(ISNUMBER(H85)),H85&lt;=0,IF(ISNUMBER(H85),H85&lt;&gt;INT(H85),FALSE)),"Prazo inválido",IF(H85&lt;G85,"Prazo anterior à confirmação",IF(OR(NOT(ISNUMBER(I85)),I85&lt;=0),"Quantidade pedida inválida",IF(OR(NOT(ISNUMBER(J85)),J85&lt;0),"Quantidade aceita inválida",IF(J85&gt;I85,"Aceite acima da quantidade pedida",IF(OR(NOT(ISNUMBER(K85)),K85&lt;0),"Preço inválido",IF(AND(L85&lt;&gt;"Ativo",L85&lt;&gt;"Cancelado"),"Situação inválida",IF(AND(J85&gt;0,OR(OR(NOT(ISNUMBER(M85)),M85&lt;=0,IF(ISNUMBER(M85),M85&lt;&gt;INT(M85),FALSE)),M85&lt;G85,P85="")),"Último aceite ou evidência inválidos",IF(AND(J85=0,M85&lt;&gt;""),"Data de aceite sem quantidade",IF(AND(N85&lt;&gt;"",OR(OR(NOT(ISNUMBER(N85)),N85&lt;=0,IF(ISNUMBER(N85),N85&lt;&gt;INT(N85),FALSE)),N85&lt;G85)),"Acompanhamento inválido","")))))))))))))))</x:f>
      </x:c>
      <x:c r="S85" s="11" t="n">
        <x:f>IF(AND(A85&lt;&gt;"",R85="",L85="Ativo"),1,0)</x:f>
        <x:v>0</x:v>
      </x:c>
      <x:c r="T8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85&lt;&gt;"",ISNUMBER(G85),G85&lt;=Configuracoes!$C$5,ISNUMBER(H85),H85&gt;=Configuracoes!$C$6,H85&lt;=Configuracoes!$C$7,OR(Configuracoes!$C$8="Todos",F85=Configuracoes!$C$8),L85&lt;&gt;"Cancelado",OR(J85=0,NOT(ISNUMBER(M85)),M85&lt;=Configuracoes!$C$5)),1,0))</x:f>
        <x:v>0</x:v>
      </x:c>
      <x:c r="U85" s="11" t="str">
        <x:f>IF(S85=1,I85-J85,"")</x:f>
      </x:c>
      <x:c r="V85" s="14" t="str">
        <x:f>IF(S85=1,U85*K85,"")</x:f>
      </x:c>
      <x:c r="W85" s="11" t="n">
        <x:f>IF(AND(S85=1,T85=1,U85&gt;0),1,0)</x:f>
        <x:v>0</x:v>
      </x:c>
      <x:c r="X85" s="11" t="n">
        <x:f>IF(AND(W85=1,H85&lt;Configuracoes!$C$5),1,0)</x:f>
        <x:v>0</x:v>
      </x:c>
      <x:c r="Y85" s="11" t="n">
        <x:f>IF(AND(W85=1,J85&gt;0),1,0)</x:f>
        <x:v>0</x:v>
      </x:c>
      <x:c r="Z85" s="11" t="n">
        <x:f>IF(AND(W85=1,OR(N85="",O85="",AND(ISNUMBER(N85),N85&lt;Configuracoes!$C$5))),1,0)</x:f>
        <x:v>0</x:v>
      </x:c>
      <x:c r="AA85" s="11" t="n">
        <x:f>IF(AND(S85=1,T85=1,U85=0),1,0)</x:f>
        <x:v>0</x:v>
      </x:c>
      <x:c r="AB85" s="11" t="n">
        <x:f>IF(AND(AA85=1,M85&lt;=H85),1,0)</x:f>
        <x:v>0</x:v>
      </x:c>
      <x:c r="AC85" s="11" t="n">
        <x:f>IF(AND(T85=1,OR(R85&lt;&gt;"",X85=1,Z85=1)),1,0)</x:f>
        <x:v>0</x:v>
      </x:c>
      <x:c r="AD85" s="11" t="str">
        <x:f>IF(AC85=1,SUM($AC$5:AC85),"")</x:f>
      </x:c>
    </x:row>
    <x:row r="86" ht="24" customHeight="1">
      <x:c r="A86" s="6"/>
      <x:c r="B86" s="6"/>
      <x:c r="C86" s="6"/>
      <x:c r="D86" s="6"/>
      <x:c r="E86" s="6"/>
      <x:c r="F86" s="6"/>
      <x:c r="G86" s="5"/>
      <x:c r="H86" s="5"/>
      <x:c r="I86" s="12"/>
      <x:c r="J86" s="12"/>
      <x:c r="K86" s="13"/>
      <x:c r="L86" s="6"/>
      <x:c r="M86" s="5"/>
      <x:c r="N86" s="5"/>
      <x:c r="O86" s="6"/>
      <x:c r="P86" s="6"/>
      <x:c r="Q86" s="6"/>
      <x:c r="R86" s="11" t="str">
        <x:f>IF(COUNTA(A86:Q86)=0,"",IF(A86="","ID do item ausente",IF(COUNTIFS($A$5:$A$204,A86)&lt;&gt;1,"ID do item duplicado",IF(OR(B86="",C86="",D86="",E86="",F86=""),"Pedido, cliente, item, unidade ou responsável ausentes",IF(OR(NOT(ISNUMBER(G86)),G86&lt;=0,IF(ISNUMBER(G86),G86&lt;&gt;INT(G86),FALSE)),"Confirmação inválida",IF(OR(NOT(ISNUMBER(H86)),H86&lt;=0,IF(ISNUMBER(H86),H86&lt;&gt;INT(H86),FALSE)),"Prazo inválido",IF(H86&lt;G86,"Prazo anterior à confirmação",IF(OR(NOT(ISNUMBER(I86)),I86&lt;=0),"Quantidade pedida inválida",IF(OR(NOT(ISNUMBER(J86)),J86&lt;0),"Quantidade aceita inválida",IF(J86&gt;I86,"Aceite acima da quantidade pedida",IF(OR(NOT(ISNUMBER(K86)),K86&lt;0),"Preço inválido",IF(AND(L86&lt;&gt;"Ativo",L86&lt;&gt;"Cancelado"),"Situação inválida",IF(AND(J86&gt;0,OR(OR(NOT(ISNUMBER(M86)),M86&lt;=0,IF(ISNUMBER(M86),M86&lt;&gt;INT(M86),FALSE)),M86&lt;G86,P86="")),"Último aceite ou evidência inválidos",IF(AND(J86=0,M86&lt;&gt;""),"Data de aceite sem quantidade",IF(AND(N86&lt;&gt;"",OR(OR(NOT(ISNUMBER(N86)),N86&lt;=0,IF(ISNUMBER(N86),N86&lt;&gt;INT(N86),FALSE)),N86&lt;G86)),"Acompanhamento inválido","")))))))))))))))</x:f>
      </x:c>
      <x:c r="S86" s="11" t="n">
        <x:f>IF(AND(A86&lt;&gt;"",R86="",L86="Ativo"),1,0)</x:f>
        <x:v>0</x:v>
      </x:c>
      <x:c r="T8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86&lt;&gt;"",ISNUMBER(G86),G86&lt;=Configuracoes!$C$5,ISNUMBER(H86),H86&gt;=Configuracoes!$C$6,H86&lt;=Configuracoes!$C$7,OR(Configuracoes!$C$8="Todos",F86=Configuracoes!$C$8),L86&lt;&gt;"Cancelado",OR(J86=0,NOT(ISNUMBER(M86)),M86&lt;=Configuracoes!$C$5)),1,0))</x:f>
        <x:v>0</x:v>
      </x:c>
      <x:c r="U86" s="11" t="str">
        <x:f>IF(S86=1,I86-J86,"")</x:f>
      </x:c>
      <x:c r="V86" s="14" t="str">
        <x:f>IF(S86=1,U86*K86,"")</x:f>
      </x:c>
      <x:c r="W86" s="11" t="n">
        <x:f>IF(AND(S86=1,T86=1,U86&gt;0),1,0)</x:f>
        <x:v>0</x:v>
      </x:c>
      <x:c r="X86" s="11" t="n">
        <x:f>IF(AND(W86=1,H86&lt;Configuracoes!$C$5),1,0)</x:f>
        <x:v>0</x:v>
      </x:c>
      <x:c r="Y86" s="11" t="n">
        <x:f>IF(AND(W86=1,J86&gt;0),1,0)</x:f>
        <x:v>0</x:v>
      </x:c>
      <x:c r="Z86" s="11" t="n">
        <x:f>IF(AND(W86=1,OR(N86="",O86="",AND(ISNUMBER(N86),N86&lt;Configuracoes!$C$5))),1,0)</x:f>
        <x:v>0</x:v>
      </x:c>
      <x:c r="AA86" s="11" t="n">
        <x:f>IF(AND(S86=1,T86=1,U86=0),1,0)</x:f>
        <x:v>0</x:v>
      </x:c>
      <x:c r="AB86" s="11" t="n">
        <x:f>IF(AND(AA86=1,M86&lt;=H86),1,0)</x:f>
        <x:v>0</x:v>
      </x:c>
      <x:c r="AC86" s="11" t="n">
        <x:f>IF(AND(T86=1,OR(R86&lt;&gt;"",X86=1,Z86=1)),1,0)</x:f>
        <x:v>0</x:v>
      </x:c>
      <x:c r="AD86" s="11" t="str">
        <x:f>IF(AC86=1,SUM($AC$5:AC86),"")</x:f>
      </x:c>
    </x:row>
    <x:row r="87" ht="24" customHeight="1">
      <x:c r="A87" s="6"/>
      <x:c r="B87" s="6"/>
      <x:c r="C87" s="6"/>
      <x:c r="D87" s="6"/>
      <x:c r="E87" s="6"/>
      <x:c r="F87" s="6"/>
      <x:c r="G87" s="5"/>
      <x:c r="H87" s="5"/>
      <x:c r="I87" s="12"/>
      <x:c r="J87" s="12"/>
      <x:c r="K87" s="13"/>
      <x:c r="L87" s="6"/>
      <x:c r="M87" s="5"/>
      <x:c r="N87" s="5"/>
      <x:c r="O87" s="6"/>
      <x:c r="P87" s="6"/>
      <x:c r="Q87" s="6"/>
      <x:c r="R87" s="11" t="str">
        <x:f>IF(COUNTA(A87:Q87)=0,"",IF(A87="","ID do item ausente",IF(COUNTIFS($A$5:$A$204,A87)&lt;&gt;1,"ID do item duplicado",IF(OR(B87="",C87="",D87="",E87="",F87=""),"Pedido, cliente, item, unidade ou responsável ausentes",IF(OR(NOT(ISNUMBER(G87)),G87&lt;=0,IF(ISNUMBER(G87),G87&lt;&gt;INT(G87),FALSE)),"Confirmação inválida",IF(OR(NOT(ISNUMBER(H87)),H87&lt;=0,IF(ISNUMBER(H87),H87&lt;&gt;INT(H87),FALSE)),"Prazo inválido",IF(H87&lt;G87,"Prazo anterior à confirmação",IF(OR(NOT(ISNUMBER(I87)),I87&lt;=0),"Quantidade pedida inválida",IF(OR(NOT(ISNUMBER(J87)),J87&lt;0),"Quantidade aceita inválida",IF(J87&gt;I87,"Aceite acima da quantidade pedida",IF(OR(NOT(ISNUMBER(K87)),K87&lt;0),"Preço inválido",IF(AND(L87&lt;&gt;"Ativo",L87&lt;&gt;"Cancelado"),"Situação inválida",IF(AND(J87&gt;0,OR(OR(NOT(ISNUMBER(M87)),M87&lt;=0,IF(ISNUMBER(M87),M87&lt;&gt;INT(M87),FALSE)),M87&lt;G87,P87="")),"Último aceite ou evidência inválidos",IF(AND(J87=0,M87&lt;&gt;""),"Data de aceite sem quantidade",IF(AND(N87&lt;&gt;"",OR(OR(NOT(ISNUMBER(N87)),N87&lt;=0,IF(ISNUMBER(N87),N87&lt;&gt;INT(N87),FALSE)),N87&lt;G87)),"Acompanhamento inválido","")))))))))))))))</x:f>
      </x:c>
      <x:c r="S87" s="11" t="n">
        <x:f>IF(AND(A87&lt;&gt;"",R87="",L87="Ativo"),1,0)</x:f>
        <x:v>0</x:v>
      </x:c>
      <x:c r="T8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87&lt;&gt;"",ISNUMBER(G87),G87&lt;=Configuracoes!$C$5,ISNUMBER(H87),H87&gt;=Configuracoes!$C$6,H87&lt;=Configuracoes!$C$7,OR(Configuracoes!$C$8="Todos",F87=Configuracoes!$C$8),L87&lt;&gt;"Cancelado",OR(J87=0,NOT(ISNUMBER(M87)),M87&lt;=Configuracoes!$C$5)),1,0))</x:f>
        <x:v>0</x:v>
      </x:c>
      <x:c r="U87" s="11" t="str">
        <x:f>IF(S87=1,I87-J87,"")</x:f>
      </x:c>
      <x:c r="V87" s="14" t="str">
        <x:f>IF(S87=1,U87*K87,"")</x:f>
      </x:c>
      <x:c r="W87" s="11" t="n">
        <x:f>IF(AND(S87=1,T87=1,U87&gt;0),1,0)</x:f>
        <x:v>0</x:v>
      </x:c>
      <x:c r="X87" s="11" t="n">
        <x:f>IF(AND(W87=1,H87&lt;Configuracoes!$C$5),1,0)</x:f>
        <x:v>0</x:v>
      </x:c>
      <x:c r="Y87" s="11" t="n">
        <x:f>IF(AND(W87=1,J87&gt;0),1,0)</x:f>
        <x:v>0</x:v>
      </x:c>
      <x:c r="Z87" s="11" t="n">
        <x:f>IF(AND(W87=1,OR(N87="",O87="",AND(ISNUMBER(N87),N87&lt;Configuracoes!$C$5))),1,0)</x:f>
        <x:v>0</x:v>
      </x:c>
      <x:c r="AA87" s="11" t="n">
        <x:f>IF(AND(S87=1,T87=1,U87=0),1,0)</x:f>
        <x:v>0</x:v>
      </x:c>
      <x:c r="AB87" s="11" t="n">
        <x:f>IF(AND(AA87=1,M87&lt;=H87),1,0)</x:f>
        <x:v>0</x:v>
      </x:c>
      <x:c r="AC87" s="11" t="n">
        <x:f>IF(AND(T87=1,OR(R87&lt;&gt;"",X87=1,Z87=1)),1,0)</x:f>
        <x:v>0</x:v>
      </x:c>
      <x:c r="AD87" s="11" t="str">
        <x:f>IF(AC87=1,SUM($AC$5:AC87),"")</x:f>
      </x:c>
    </x:row>
    <x:row r="88" ht="24" customHeight="1">
      <x:c r="A88" s="6"/>
      <x:c r="B88" s="6"/>
      <x:c r="C88" s="6"/>
      <x:c r="D88" s="6"/>
      <x:c r="E88" s="6"/>
      <x:c r="F88" s="6"/>
      <x:c r="G88" s="5"/>
      <x:c r="H88" s="5"/>
      <x:c r="I88" s="12"/>
      <x:c r="J88" s="12"/>
      <x:c r="K88" s="13"/>
      <x:c r="L88" s="6"/>
      <x:c r="M88" s="5"/>
      <x:c r="N88" s="5"/>
      <x:c r="O88" s="6"/>
      <x:c r="P88" s="6"/>
      <x:c r="Q88" s="6"/>
      <x:c r="R88" s="11" t="str">
        <x:f>IF(COUNTA(A88:Q88)=0,"",IF(A88="","ID do item ausente",IF(COUNTIFS($A$5:$A$204,A88)&lt;&gt;1,"ID do item duplicado",IF(OR(B88="",C88="",D88="",E88="",F88=""),"Pedido, cliente, item, unidade ou responsável ausentes",IF(OR(NOT(ISNUMBER(G88)),G88&lt;=0,IF(ISNUMBER(G88),G88&lt;&gt;INT(G88),FALSE)),"Confirmação inválida",IF(OR(NOT(ISNUMBER(H88)),H88&lt;=0,IF(ISNUMBER(H88),H88&lt;&gt;INT(H88),FALSE)),"Prazo inválido",IF(H88&lt;G88,"Prazo anterior à confirmação",IF(OR(NOT(ISNUMBER(I88)),I88&lt;=0),"Quantidade pedida inválida",IF(OR(NOT(ISNUMBER(J88)),J88&lt;0),"Quantidade aceita inválida",IF(J88&gt;I88,"Aceite acima da quantidade pedida",IF(OR(NOT(ISNUMBER(K88)),K88&lt;0),"Preço inválido",IF(AND(L88&lt;&gt;"Ativo",L88&lt;&gt;"Cancelado"),"Situação inválida",IF(AND(J88&gt;0,OR(OR(NOT(ISNUMBER(M88)),M88&lt;=0,IF(ISNUMBER(M88),M88&lt;&gt;INT(M88),FALSE)),M88&lt;G88,P88="")),"Último aceite ou evidência inválidos",IF(AND(J88=0,M88&lt;&gt;""),"Data de aceite sem quantidade",IF(AND(N88&lt;&gt;"",OR(OR(NOT(ISNUMBER(N88)),N88&lt;=0,IF(ISNUMBER(N88),N88&lt;&gt;INT(N88),FALSE)),N88&lt;G88)),"Acompanhamento inválido","")))))))))))))))</x:f>
      </x:c>
      <x:c r="S88" s="11" t="n">
        <x:f>IF(AND(A88&lt;&gt;"",R88="",L88="Ativo"),1,0)</x:f>
        <x:v>0</x:v>
      </x:c>
      <x:c r="T8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88&lt;&gt;"",ISNUMBER(G88),G88&lt;=Configuracoes!$C$5,ISNUMBER(H88),H88&gt;=Configuracoes!$C$6,H88&lt;=Configuracoes!$C$7,OR(Configuracoes!$C$8="Todos",F88=Configuracoes!$C$8),L88&lt;&gt;"Cancelado",OR(J88=0,NOT(ISNUMBER(M88)),M88&lt;=Configuracoes!$C$5)),1,0))</x:f>
        <x:v>0</x:v>
      </x:c>
      <x:c r="U88" s="11" t="str">
        <x:f>IF(S88=1,I88-J88,"")</x:f>
      </x:c>
      <x:c r="V88" s="14" t="str">
        <x:f>IF(S88=1,U88*K88,"")</x:f>
      </x:c>
      <x:c r="W88" s="11" t="n">
        <x:f>IF(AND(S88=1,T88=1,U88&gt;0),1,0)</x:f>
        <x:v>0</x:v>
      </x:c>
      <x:c r="X88" s="11" t="n">
        <x:f>IF(AND(W88=1,H88&lt;Configuracoes!$C$5),1,0)</x:f>
        <x:v>0</x:v>
      </x:c>
      <x:c r="Y88" s="11" t="n">
        <x:f>IF(AND(W88=1,J88&gt;0),1,0)</x:f>
        <x:v>0</x:v>
      </x:c>
      <x:c r="Z88" s="11" t="n">
        <x:f>IF(AND(W88=1,OR(N88="",O88="",AND(ISNUMBER(N88),N88&lt;Configuracoes!$C$5))),1,0)</x:f>
        <x:v>0</x:v>
      </x:c>
      <x:c r="AA88" s="11" t="n">
        <x:f>IF(AND(S88=1,T88=1,U88=0),1,0)</x:f>
        <x:v>0</x:v>
      </x:c>
      <x:c r="AB88" s="11" t="n">
        <x:f>IF(AND(AA88=1,M88&lt;=H88),1,0)</x:f>
        <x:v>0</x:v>
      </x:c>
      <x:c r="AC88" s="11" t="n">
        <x:f>IF(AND(T88=1,OR(R88&lt;&gt;"",X88=1,Z88=1)),1,0)</x:f>
        <x:v>0</x:v>
      </x:c>
      <x:c r="AD88" s="11" t="str">
        <x:f>IF(AC88=1,SUM($AC$5:AC88),"")</x:f>
      </x:c>
    </x:row>
    <x:row r="89" ht="24" customHeight="1">
      <x:c r="A89" s="6"/>
      <x:c r="B89" s="6"/>
      <x:c r="C89" s="6"/>
      <x:c r="D89" s="6"/>
      <x:c r="E89" s="6"/>
      <x:c r="F89" s="6"/>
      <x:c r="G89" s="5"/>
      <x:c r="H89" s="5"/>
      <x:c r="I89" s="12"/>
      <x:c r="J89" s="12"/>
      <x:c r="K89" s="13"/>
      <x:c r="L89" s="6"/>
      <x:c r="M89" s="5"/>
      <x:c r="N89" s="5"/>
      <x:c r="O89" s="6"/>
      <x:c r="P89" s="6"/>
      <x:c r="Q89" s="6"/>
      <x:c r="R89" s="11" t="str">
        <x:f>IF(COUNTA(A89:Q89)=0,"",IF(A89="","ID do item ausente",IF(COUNTIFS($A$5:$A$204,A89)&lt;&gt;1,"ID do item duplicado",IF(OR(B89="",C89="",D89="",E89="",F89=""),"Pedido, cliente, item, unidade ou responsável ausentes",IF(OR(NOT(ISNUMBER(G89)),G89&lt;=0,IF(ISNUMBER(G89),G89&lt;&gt;INT(G89),FALSE)),"Confirmação inválida",IF(OR(NOT(ISNUMBER(H89)),H89&lt;=0,IF(ISNUMBER(H89),H89&lt;&gt;INT(H89),FALSE)),"Prazo inválido",IF(H89&lt;G89,"Prazo anterior à confirmação",IF(OR(NOT(ISNUMBER(I89)),I89&lt;=0),"Quantidade pedida inválida",IF(OR(NOT(ISNUMBER(J89)),J89&lt;0),"Quantidade aceita inválida",IF(J89&gt;I89,"Aceite acima da quantidade pedida",IF(OR(NOT(ISNUMBER(K89)),K89&lt;0),"Preço inválido",IF(AND(L89&lt;&gt;"Ativo",L89&lt;&gt;"Cancelado"),"Situação inválida",IF(AND(J89&gt;0,OR(OR(NOT(ISNUMBER(M89)),M89&lt;=0,IF(ISNUMBER(M89),M89&lt;&gt;INT(M89),FALSE)),M89&lt;G89,P89="")),"Último aceite ou evidência inválidos",IF(AND(J89=0,M89&lt;&gt;""),"Data de aceite sem quantidade",IF(AND(N89&lt;&gt;"",OR(OR(NOT(ISNUMBER(N89)),N89&lt;=0,IF(ISNUMBER(N89),N89&lt;&gt;INT(N89),FALSE)),N89&lt;G89)),"Acompanhamento inválido","")))))))))))))))</x:f>
      </x:c>
      <x:c r="S89" s="11" t="n">
        <x:f>IF(AND(A89&lt;&gt;"",R89="",L89="Ativo"),1,0)</x:f>
        <x:v>0</x:v>
      </x:c>
      <x:c r="T8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89&lt;&gt;"",ISNUMBER(G89),G89&lt;=Configuracoes!$C$5,ISNUMBER(H89),H89&gt;=Configuracoes!$C$6,H89&lt;=Configuracoes!$C$7,OR(Configuracoes!$C$8="Todos",F89=Configuracoes!$C$8),L89&lt;&gt;"Cancelado",OR(J89=0,NOT(ISNUMBER(M89)),M89&lt;=Configuracoes!$C$5)),1,0))</x:f>
        <x:v>0</x:v>
      </x:c>
      <x:c r="U89" s="11" t="str">
        <x:f>IF(S89=1,I89-J89,"")</x:f>
      </x:c>
      <x:c r="V89" s="14" t="str">
        <x:f>IF(S89=1,U89*K89,"")</x:f>
      </x:c>
      <x:c r="W89" s="11" t="n">
        <x:f>IF(AND(S89=1,T89=1,U89&gt;0),1,0)</x:f>
        <x:v>0</x:v>
      </x:c>
      <x:c r="X89" s="11" t="n">
        <x:f>IF(AND(W89=1,H89&lt;Configuracoes!$C$5),1,0)</x:f>
        <x:v>0</x:v>
      </x:c>
      <x:c r="Y89" s="11" t="n">
        <x:f>IF(AND(W89=1,J89&gt;0),1,0)</x:f>
        <x:v>0</x:v>
      </x:c>
      <x:c r="Z89" s="11" t="n">
        <x:f>IF(AND(W89=1,OR(N89="",O89="",AND(ISNUMBER(N89),N89&lt;Configuracoes!$C$5))),1,0)</x:f>
        <x:v>0</x:v>
      </x:c>
      <x:c r="AA89" s="11" t="n">
        <x:f>IF(AND(S89=1,T89=1,U89=0),1,0)</x:f>
        <x:v>0</x:v>
      </x:c>
      <x:c r="AB89" s="11" t="n">
        <x:f>IF(AND(AA89=1,M89&lt;=H89),1,0)</x:f>
        <x:v>0</x:v>
      </x:c>
      <x:c r="AC89" s="11" t="n">
        <x:f>IF(AND(T89=1,OR(R89&lt;&gt;"",X89=1,Z89=1)),1,0)</x:f>
        <x:v>0</x:v>
      </x:c>
      <x:c r="AD89" s="11" t="str">
        <x:f>IF(AC89=1,SUM($AC$5:AC89),"")</x:f>
      </x:c>
    </x:row>
    <x:row r="90" ht="24" customHeight="1">
      <x:c r="A90" s="6"/>
      <x:c r="B90" s="6"/>
      <x:c r="C90" s="6"/>
      <x:c r="D90" s="6"/>
      <x:c r="E90" s="6"/>
      <x:c r="F90" s="6"/>
      <x:c r="G90" s="5"/>
      <x:c r="H90" s="5"/>
      <x:c r="I90" s="12"/>
      <x:c r="J90" s="12"/>
      <x:c r="K90" s="13"/>
      <x:c r="L90" s="6"/>
      <x:c r="M90" s="5"/>
      <x:c r="N90" s="5"/>
      <x:c r="O90" s="6"/>
      <x:c r="P90" s="6"/>
      <x:c r="Q90" s="6"/>
      <x:c r="R90" s="11" t="str">
        <x:f>IF(COUNTA(A90:Q90)=0,"",IF(A90="","ID do item ausente",IF(COUNTIFS($A$5:$A$204,A90)&lt;&gt;1,"ID do item duplicado",IF(OR(B90="",C90="",D90="",E90="",F90=""),"Pedido, cliente, item, unidade ou responsável ausentes",IF(OR(NOT(ISNUMBER(G90)),G90&lt;=0,IF(ISNUMBER(G90),G90&lt;&gt;INT(G90),FALSE)),"Confirmação inválida",IF(OR(NOT(ISNUMBER(H90)),H90&lt;=0,IF(ISNUMBER(H90),H90&lt;&gt;INT(H90),FALSE)),"Prazo inválido",IF(H90&lt;G90,"Prazo anterior à confirmação",IF(OR(NOT(ISNUMBER(I90)),I90&lt;=0),"Quantidade pedida inválida",IF(OR(NOT(ISNUMBER(J90)),J90&lt;0),"Quantidade aceita inválida",IF(J90&gt;I90,"Aceite acima da quantidade pedida",IF(OR(NOT(ISNUMBER(K90)),K90&lt;0),"Preço inválido",IF(AND(L90&lt;&gt;"Ativo",L90&lt;&gt;"Cancelado"),"Situação inválida",IF(AND(J90&gt;0,OR(OR(NOT(ISNUMBER(M90)),M90&lt;=0,IF(ISNUMBER(M90),M90&lt;&gt;INT(M90),FALSE)),M90&lt;G90,P90="")),"Último aceite ou evidência inválidos",IF(AND(J90=0,M90&lt;&gt;""),"Data de aceite sem quantidade",IF(AND(N90&lt;&gt;"",OR(OR(NOT(ISNUMBER(N90)),N90&lt;=0,IF(ISNUMBER(N90),N90&lt;&gt;INT(N90),FALSE)),N90&lt;G90)),"Acompanhamento inválido","")))))))))))))))</x:f>
      </x:c>
      <x:c r="S90" s="11" t="n">
        <x:f>IF(AND(A90&lt;&gt;"",R90="",L90="Ativo"),1,0)</x:f>
        <x:v>0</x:v>
      </x:c>
      <x:c r="T9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90&lt;&gt;"",ISNUMBER(G90),G90&lt;=Configuracoes!$C$5,ISNUMBER(H90),H90&gt;=Configuracoes!$C$6,H90&lt;=Configuracoes!$C$7,OR(Configuracoes!$C$8="Todos",F90=Configuracoes!$C$8),L90&lt;&gt;"Cancelado",OR(J90=0,NOT(ISNUMBER(M90)),M90&lt;=Configuracoes!$C$5)),1,0))</x:f>
        <x:v>0</x:v>
      </x:c>
      <x:c r="U90" s="11" t="str">
        <x:f>IF(S90=1,I90-J90,"")</x:f>
      </x:c>
      <x:c r="V90" s="14" t="str">
        <x:f>IF(S90=1,U90*K90,"")</x:f>
      </x:c>
      <x:c r="W90" s="11" t="n">
        <x:f>IF(AND(S90=1,T90=1,U90&gt;0),1,0)</x:f>
        <x:v>0</x:v>
      </x:c>
      <x:c r="X90" s="11" t="n">
        <x:f>IF(AND(W90=1,H90&lt;Configuracoes!$C$5),1,0)</x:f>
        <x:v>0</x:v>
      </x:c>
      <x:c r="Y90" s="11" t="n">
        <x:f>IF(AND(W90=1,J90&gt;0),1,0)</x:f>
        <x:v>0</x:v>
      </x:c>
      <x:c r="Z90" s="11" t="n">
        <x:f>IF(AND(W90=1,OR(N90="",O90="",AND(ISNUMBER(N90),N90&lt;Configuracoes!$C$5))),1,0)</x:f>
        <x:v>0</x:v>
      </x:c>
      <x:c r="AA90" s="11" t="n">
        <x:f>IF(AND(S90=1,T90=1,U90=0),1,0)</x:f>
        <x:v>0</x:v>
      </x:c>
      <x:c r="AB90" s="11" t="n">
        <x:f>IF(AND(AA90=1,M90&lt;=H90),1,0)</x:f>
        <x:v>0</x:v>
      </x:c>
      <x:c r="AC90" s="11" t="n">
        <x:f>IF(AND(T90=1,OR(R90&lt;&gt;"",X90=1,Z90=1)),1,0)</x:f>
        <x:v>0</x:v>
      </x:c>
      <x:c r="AD90" s="11" t="str">
        <x:f>IF(AC90=1,SUM($AC$5:AC90),"")</x:f>
      </x:c>
    </x:row>
    <x:row r="91" ht="24" customHeight="1">
      <x:c r="A91" s="6"/>
      <x:c r="B91" s="6"/>
      <x:c r="C91" s="6"/>
      <x:c r="D91" s="6"/>
      <x:c r="E91" s="6"/>
      <x:c r="F91" s="6"/>
      <x:c r="G91" s="5"/>
      <x:c r="H91" s="5"/>
      <x:c r="I91" s="12"/>
      <x:c r="J91" s="12"/>
      <x:c r="K91" s="13"/>
      <x:c r="L91" s="6"/>
      <x:c r="M91" s="5"/>
      <x:c r="N91" s="5"/>
      <x:c r="O91" s="6"/>
      <x:c r="P91" s="6"/>
      <x:c r="Q91" s="6"/>
      <x:c r="R91" s="11" t="str">
        <x:f>IF(COUNTA(A91:Q91)=0,"",IF(A91="","ID do item ausente",IF(COUNTIFS($A$5:$A$204,A91)&lt;&gt;1,"ID do item duplicado",IF(OR(B91="",C91="",D91="",E91="",F91=""),"Pedido, cliente, item, unidade ou responsável ausentes",IF(OR(NOT(ISNUMBER(G91)),G91&lt;=0,IF(ISNUMBER(G91),G91&lt;&gt;INT(G91),FALSE)),"Confirmação inválida",IF(OR(NOT(ISNUMBER(H91)),H91&lt;=0,IF(ISNUMBER(H91),H91&lt;&gt;INT(H91),FALSE)),"Prazo inválido",IF(H91&lt;G91,"Prazo anterior à confirmação",IF(OR(NOT(ISNUMBER(I91)),I91&lt;=0),"Quantidade pedida inválida",IF(OR(NOT(ISNUMBER(J91)),J91&lt;0),"Quantidade aceita inválida",IF(J91&gt;I91,"Aceite acima da quantidade pedida",IF(OR(NOT(ISNUMBER(K91)),K91&lt;0),"Preço inválido",IF(AND(L91&lt;&gt;"Ativo",L91&lt;&gt;"Cancelado"),"Situação inválida",IF(AND(J91&gt;0,OR(OR(NOT(ISNUMBER(M91)),M91&lt;=0,IF(ISNUMBER(M91),M91&lt;&gt;INT(M91),FALSE)),M91&lt;G91,P91="")),"Último aceite ou evidência inválidos",IF(AND(J91=0,M91&lt;&gt;""),"Data de aceite sem quantidade",IF(AND(N91&lt;&gt;"",OR(OR(NOT(ISNUMBER(N91)),N91&lt;=0,IF(ISNUMBER(N91),N91&lt;&gt;INT(N91),FALSE)),N91&lt;G91)),"Acompanhamento inválido","")))))))))))))))</x:f>
      </x:c>
      <x:c r="S91" s="11" t="n">
        <x:f>IF(AND(A91&lt;&gt;"",R91="",L91="Ativo"),1,0)</x:f>
        <x:v>0</x:v>
      </x:c>
      <x:c r="T9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91&lt;&gt;"",ISNUMBER(G91),G91&lt;=Configuracoes!$C$5,ISNUMBER(H91),H91&gt;=Configuracoes!$C$6,H91&lt;=Configuracoes!$C$7,OR(Configuracoes!$C$8="Todos",F91=Configuracoes!$C$8),L91&lt;&gt;"Cancelado",OR(J91=0,NOT(ISNUMBER(M91)),M91&lt;=Configuracoes!$C$5)),1,0))</x:f>
        <x:v>0</x:v>
      </x:c>
      <x:c r="U91" s="11" t="str">
        <x:f>IF(S91=1,I91-J91,"")</x:f>
      </x:c>
      <x:c r="V91" s="14" t="str">
        <x:f>IF(S91=1,U91*K91,"")</x:f>
      </x:c>
      <x:c r="W91" s="11" t="n">
        <x:f>IF(AND(S91=1,T91=1,U91&gt;0),1,0)</x:f>
        <x:v>0</x:v>
      </x:c>
      <x:c r="X91" s="11" t="n">
        <x:f>IF(AND(W91=1,H91&lt;Configuracoes!$C$5),1,0)</x:f>
        <x:v>0</x:v>
      </x:c>
      <x:c r="Y91" s="11" t="n">
        <x:f>IF(AND(W91=1,J91&gt;0),1,0)</x:f>
        <x:v>0</x:v>
      </x:c>
      <x:c r="Z91" s="11" t="n">
        <x:f>IF(AND(W91=1,OR(N91="",O91="",AND(ISNUMBER(N91),N91&lt;Configuracoes!$C$5))),1,0)</x:f>
        <x:v>0</x:v>
      </x:c>
      <x:c r="AA91" s="11" t="n">
        <x:f>IF(AND(S91=1,T91=1,U91=0),1,0)</x:f>
        <x:v>0</x:v>
      </x:c>
      <x:c r="AB91" s="11" t="n">
        <x:f>IF(AND(AA91=1,M91&lt;=H91),1,0)</x:f>
        <x:v>0</x:v>
      </x:c>
      <x:c r="AC91" s="11" t="n">
        <x:f>IF(AND(T91=1,OR(R91&lt;&gt;"",X91=1,Z91=1)),1,0)</x:f>
        <x:v>0</x:v>
      </x:c>
      <x:c r="AD91" s="11" t="str">
        <x:f>IF(AC91=1,SUM($AC$5:AC91),"")</x:f>
      </x:c>
    </x:row>
    <x:row r="92" ht="24" customHeight="1">
      <x:c r="A92" s="6"/>
      <x:c r="B92" s="6"/>
      <x:c r="C92" s="6"/>
      <x:c r="D92" s="6"/>
      <x:c r="E92" s="6"/>
      <x:c r="F92" s="6"/>
      <x:c r="G92" s="5"/>
      <x:c r="H92" s="5"/>
      <x:c r="I92" s="12"/>
      <x:c r="J92" s="12"/>
      <x:c r="K92" s="13"/>
      <x:c r="L92" s="6"/>
      <x:c r="M92" s="5"/>
      <x:c r="N92" s="5"/>
      <x:c r="O92" s="6"/>
      <x:c r="P92" s="6"/>
      <x:c r="Q92" s="6"/>
      <x:c r="R92" s="11" t="str">
        <x:f>IF(COUNTA(A92:Q92)=0,"",IF(A92="","ID do item ausente",IF(COUNTIFS($A$5:$A$204,A92)&lt;&gt;1,"ID do item duplicado",IF(OR(B92="",C92="",D92="",E92="",F92=""),"Pedido, cliente, item, unidade ou responsável ausentes",IF(OR(NOT(ISNUMBER(G92)),G92&lt;=0,IF(ISNUMBER(G92),G92&lt;&gt;INT(G92),FALSE)),"Confirmação inválida",IF(OR(NOT(ISNUMBER(H92)),H92&lt;=0,IF(ISNUMBER(H92),H92&lt;&gt;INT(H92),FALSE)),"Prazo inválido",IF(H92&lt;G92,"Prazo anterior à confirmação",IF(OR(NOT(ISNUMBER(I92)),I92&lt;=0),"Quantidade pedida inválida",IF(OR(NOT(ISNUMBER(J92)),J92&lt;0),"Quantidade aceita inválida",IF(J92&gt;I92,"Aceite acima da quantidade pedida",IF(OR(NOT(ISNUMBER(K92)),K92&lt;0),"Preço inválido",IF(AND(L92&lt;&gt;"Ativo",L92&lt;&gt;"Cancelado"),"Situação inválida",IF(AND(J92&gt;0,OR(OR(NOT(ISNUMBER(M92)),M92&lt;=0,IF(ISNUMBER(M92),M92&lt;&gt;INT(M92),FALSE)),M92&lt;G92,P92="")),"Último aceite ou evidência inválidos",IF(AND(J92=0,M92&lt;&gt;""),"Data de aceite sem quantidade",IF(AND(N92&lt;&gt;"",OR(OR(NOT(ISNUMBER(N92)),N92&lt;=0,IF(ISNUMBER(N92),N92&lt;&gt;INT(N92),FALSE)),N92&lt;G92)),"Acompanhamento inválido","")))))))))))))))</x:f>
      </x:c>
      <x:c r="S92" s="11" t="n">
        <x:f>IF(AND(A92&lt;&gt;"",R92="",L92="Ativo"),1,0)</x:f>
        <x:v>0</x:v>
      </x:c>
      <x:c r="T9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92&lt;&gt;"",ISNUMBER(G92),G92&lt;=Configuracoes!$C$5,ISNUMBER(H92),H92&gt;=Configuracoes!$C$6,H92&lt;=Configuracoes!$C$7,OR(Configuracoes!$C$8="Todos",F92=Configuracoes!$C$8),L92&lt;&gt;"Cancelado",OR(J92=0,NOT(ISNUMBER(M92)),M92&lt;=Configuracoes!$C$5)),1,0))</x:f>
        <x:v>0</x:v>
      </x:c>
      <x:c r="U92" s="11" t="str">
        <x:f>IF(S92=1,I92-J92,"")</x:f>
      </x:c>
      <x:c r="V92" s="14" t="str">
        <x:f>IF(S92=1,U92*K92,"")</x:f>
      </x:c>
      <x:c r="W92" s="11" t="n">
        <x:f>IF(AND(S92=1,T92=1,U92&gt;0),1,0)</x:f>
        <x:v>0</x:v>
      </x:c>
      <x:c r="X92" s="11" t="n">
        <x:f>IF(AND(W92=1,H92&lt;Configuracoes!$C$5),1,0)</x:f>
        <x:v>0</x:v>
      </x:c>
      <x:c r="Y92" s="11" t="n">
        <x:f>IF(AND(W92=1,J92&gt;0),1,0)</x:f>
        <x:v>0</x:v>
      </x:c>
      <x:c r="Z92" s="11" t="n">
        <x:f>IF(AND(W92=1,OR(N92="",O92="",AND(ISNUMBER(N92),N92&lt;Configuracoes!$C$5))),1,0)</x:f>
        <x:v>0</x:v>
      </x:c>
      <x:c r="AA92" s="11" t="n">
        <x:f>IF(AND(S92=1,T92=1,U92=0),1,0)</x:f>
        <x:v>0</x:v>
      </x:c>
      <x:c r="AB92" s="11" t="n">
        <x:f>IF(AND(AA92=1,M92&lt;=H92),1,0)</x:f>
        <x:v>0</x:v>
      </x:c>
      <x:c r="AC92" s="11" t="n">
        <x:f>IF(AND(T92=1,OR(R92&lt;&gt;"",X92=1,Z92=1)),1,0)</x:f>
        <x:v>0</x:v>
      </x:c>
      <x:c r="AD92" s="11" t="str">
        <x:f>IF(AC92=1,SUM($AC$5:AC92),"")</x:f>
      </x:c>
    </x:row>
    <x:row r="93" ht="24" customHeight="1">
      <x:c r="A93" s="6"/>
      <x:c r="B93" s="6"/>
      <x:c r="C93" s="6"/>
      <x:c r="D93" s="6"/>
      <x:c r="E93" s="6"/>
      <x:c r="F93" s="6"/>
      <x:c r="G93" s="5"/>
      <x:c r="H93" s="5"/>
      <x:c r="I93" s="12"/>
      <x:c r="J93" s="12"/>
      <x:c r="K93" s="13"/>
      <x:c r="L93" s="6"/>
      <x:c r="M93" s="5"/>
      <x:c r="N93" s="5"/>
      <x:c r="O93" s="6"/>
      <x:c r="P93" s="6"/>
      <x:c r="Q93" s="6"/>
      <x:c r="R93" s="11" t="str">
        <x:f>IF(COUNTA(A93:Q93)=0,"",IF(A93="","ID do item ausente",IF(COUNTIFS($A$5:$A$204,A93)&lt;&gt;1,"ID do item duplicado",IF(OR(B93="",C93="",D93="",E93="",F93=""),"Pedido, cliente, item, unidade ou responsável ausentes",IF(OR(NOT(ISNUMBER(G93)),G93&lt;=0,IF(ISNUMBER(G93),G93&lt;&gt;INT(G93),FALSE)),"Confirmação inválida",IF(OR(NOT(ISNUMBER(H93)),H93&lt;=0,IF(ISNUMBER(H93),H93&lt;&gt;INT(H93),FALSE)),"Prazo inválido",IF(H93&lt;G93,"Prazo anterior à confirmação",IF(OR(NOT(ISNUMBER(I93)),I93&lt;=0),"Quantidade pedida inválida",IF(OR(NOT(ISNUMBER(J93)),J93&lt;0),"Quantidade aceita inválida",IF(J93&gt;I93,"Aceite acima da quantidade pedida",IF(OR(NOT(ISNUMBER(K93)),K93&lt;0),"Preço inválido",IF(AND(L93&lt;&gt;"Ativo",L93&lt;&gt;"Cancelado"),"Situação inválida",IF(AND(J93&gt;0,OR(OR(NOT(ISNUMBER(M93)),M93&lt;=0,IF(ISNUMBER(M93),M93&lt;&gt;INT(M93),FALSE)),M93&lt;G93,P93="")),"Último aceite ou evidência inválidos",IF(AND(J93=0,M93&lt;&gt;""),"Data de aceite sem quantidade",IF(AND(N93&lt;&gt;"",OR(OR(NOT(ISNUMBER(N93)),N93&lt;=0,IF(ISNUMBER(N93),N93&lt;&gt;INT(N93),FALSE)),N93&lt;G93)),"Acompanhamento inválido","")))))))))))))))</x:f>
      </x:c>
      <x:c r="S93" s="11" t="n">
        <x:f>IF(AND(A93&lt;&gt;"",R93="",L93="Ativo"),1,0)</x:f>
        <x:v>0</x:v>
      </x:c>
      <x:c r="T9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93&lt;&gt;"",ISNUMBER(G93),G93&lt;=Configuracoes!$C$5,ISNUMBER(H93),H93&gt;=Configuracoes!$C$6,H93&lt;=Configuracoes!$C$7,OR(Configuracoes!$C$8="Todos",F93=Configuracoes!$C$8),L93&lt;&gt;"Cancelado",OR(J93=0,NOT(ISNUMBER(M93)),M93&lt;=Configuracoes!$C$5)),1,0))</x:f>
        <x:v>0</x:v>
      </x:c>
      <x:c r="U93" s="11" t="str">
        <x:f>IF(S93=1,I93-J93,"")</x:f>
      </x:c>
      <x:c r="V93" s="14" t="str">
        <x:f>IF(S93=1,U93*K93,"")</x:f>
      </x:c>
      <x:c r="W93" s="11" t="n">
        <x:f>IF(AND(S93=1,T93=1,U93&gt;0),1,0)</x:f>
        <x:v>0</x:v>
      </x:c>
      <x:c r="X93" s="11" t="n">
        <x:f>IF(AND(W93=1,H93&lt;Configuracoes!$C$5),1,0)</x:f>
        <x:v>0</x:v>
      </x:c>
      <x:c r="Y93" s="11" t="n">
        <x:f>IF(AND(W93=1,J93&gt;0),1,0)</x:f>
        <x:v>0</x:v>
      </x:c>
      <x:c r="Z93" s="11" t="n">
        <x:f>IF(AND(W93=1,OR(N93="",O93="",AND(ISNUMBER(N93),N93&lt;Configuracoes!$C$5))),1,0)</x:f>
        <x:v>0</x:v>
      </x:c>
      <x:c r="AA93" s="11" t="n">
        <x:f>IF(AND(S93=1,T93=1,U93=0),1,0)</x:f>
        <x:v>0</x:v>
      </x:c>
      <x:c r="AB93" s="11" t="n">
        <x:f>IF(AND(AA93=1,M93&lt;=H93),1,0)</x:f>
        <x:v>0</x:v>
      </x:c>
      <x:c r="AC93" s="11" t="n">
        <x:f>IF(AND(T93=1,OR(R93&lt;&gt;"",X93=1,Z93=1)),1,0)</x:f>
        <x:v>0</x:v>
      </x:c>
      <x:c r="AD93" s="11" t="str">
        <x:f>IF(AC93=1,SUM($AC$5:AC93),"")</x:f>
      </x:c>
    </x:row>
    <x:row r="94" ht="24" customHeight="1">
      <x:c r="A94" s="6"/>
      <x:c r="B94" s="6"/>
      <x:c r="C94" s="6"/>
      <x:c r="D94" s="6"/>
      <x:c r="E94" s="6"/>
      <x:c r="F94" s="6"/>
      <x:c r="G94" s="5"/>
      <x:c r="H94" s="5"/>
      <x:c r="I94" s="12"/>
      <x:c r="J94" s="12"/>
      <x:c r="K94" s="13"/>
      <x:c r="L94" s="6"/>
      <x:c r="M94" s="5"/>
      <x:c r="N94" s="5"/>
      <x:c r="O94" s="6"/>
      <x:c r="P94" s="6"/>
      <x:c r="Q94" s="6"/>
      <x:c r="R94" s="11" t="str">
        <x:f>IF(COUNTA(A94:Q94)=0,"",IF(A94="","ID do item ausente",IF(COUNTIFS($A$5:$A$204,A94)&lt;&gt;1,"ID do item duplicado",IF(OR(B94="",C94="",D94="",E94="",F94=""),"Pedido, cliente, item, unidade ou responsável ausentes",IF(OR(NOT(ISNUMBER(G94)),G94&lt;=0,IF(ISNUMBER(G94),G94&lt;&gt;INT(G94),FALSE)),"Confirmação inválida",IF(OR(NOT(ISNUMBER(H94)),H94&lt;=0,IF(ISNUMBER(H94),H94&lt;&gt;INT(H94),FALSE)),"Prazo inválido",IF(H94&lt;G94,"Prazo anterior à confirmação",IF(OR(NOT(ISNUMBER(I94)),I94&lt;=0),"Quantidade pedida inválida",IF(OR(NOT(ISNUMBER(J94)),J94&lt;0),"Quantidade aceita inválida",IF(J94&gt;I94,"Aceite acima da quantidade pedida",IF(OR(NOT(ISNUMBER(K94)),K94&lt;0),"Preço inválido",IF(AND(L94&lt;&gt;"Ativo",L94&lt;&gt;"Cancelado"),"Situação inválida",IF(AND(J94&gt;0,OR(OR(NOT(ISNUMBER(M94)),M94&lt;=0,IF(ISNUMBER(M94),M94&lt;&gt;INT(M94),FALSE)),M94&lt;G94,P94="")),"Último aceite ou evidência inválidos",IF(AND(J94=0,M94&lt;&gt;""),"Data de aceite sem quantidade",IF(AND(N94&lt;&gt;"",OR(OR(NOT(ISNUMBER(N94)),N94&lt;=0,IF(ISNUMBER(N94),N94&lt;&gt;INT(N94),FALSE)),N94&lt;G94)),"Acompanhamento inválido","")))))))))))))))</x:f>
      </x:c>
      <x:c r="S94" s="11" t="n">
        <x:f>IF(AND(A94&lt;&gt;"",R94="",L94="Ativo"),1,0)</x:f>
        <x:v>0</x:v>
      </x:c>
      <x:c r="T9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94&lt;&gt;"",ISNUMBER(G94),G94&lt;=Configuracoes!$C$5,ISNUMBER(H94),H94&gt;=Configuracoes!$C$6,H94&lt;=Configuracoes!$C$7,OR(Configuracoes!$C$8="Todos",F94=Configuracoes!$C$8),L94&lt;&gt;"Cancelado",OR(J94=0,NOT(ISNUMBER(M94)),M94&lt;=Configuracoes!$C$5)),1,0))</x:f>
        <x:v>0</x:v>
      </x:c>
      <x:c r="U94" s="11" t="str">
        <x:f>IF(S94=1,I94-J94,"")</x:f>
      </x:c>
      <x:c r="V94" s="14" t="str">
        <x:f>IF(S94=1,U94*K94,"")</x:f>
      </x:c>
      <x:c r="W94" s="11" t="n">
        <x:f>IF(AND(S94=1,T94=1,U94&gt;0),1,0)</x:f>
        <x:v>0</x:v>
      </x:c>
      <x:c r="X94" s="11" t="n">
        <x:f>IF(AND(W94=1,H94&lt;Configuracoes!$C$5),1,0)</x:f>
        <x:v>0</x:v>
      </x:c>
      <x:c r="Y94" s="11" t="n">
        <x:f>IF(AND(W94=1,J94&gt;0),1,0)</x:f>
        <x:v>0</x:v>
      </x:c>
      <x:c r="Z94" s="11" t="n">
        <x:f>IF(AND(W94=1,OR(N94="",O94="",AND(ISNUMBER(N94),N94&lt;Configuracoes!$C$5))),1,0)</x:f>
        <x:v>0</x:v>
      </x:c>
      <x:c r="AA94" s="11" t="n">
        <x:f>IF(AND(S94=1,T94=1,U94=0),1,0)</x:f>
        <x:v>0</x:v>
      </x:c>
      <x:c r="AB94" s="11" t="n">
        <x:f>IF(AND(AA94=1,M94&lt;=H94),1,0)</x:f>
        <x:v>0</x:v>
      </x:c>
      <x:c r="AC94" s="11" t="n">
        <x:f>IF(AND(T94=1,OR(R94&lt;&gt;"",X94=1,Z94=1)),1,0)</x:f>
        <x:v>0</x:v>
      </x:c>
      <x:c r="AD94" s="11" t="str">
        <x:f>IF(AC94=1,SUM($AC$5:AC94),"")</x:f>
      </x:c>
    </x:row>
    <x:row r="95" ht="24" customHeight="1">
      <x:c r="A95" s="6"/>
      <x:c r="B95" s="6"/>
      <x:c r="C95" s="6"/>
      <x:c r="D95" s="6"/>
      <x:c r="E95" s="6"/>
      <x:c r="F95" s="6"/>
      <x:c r="G95" s="5"/>
      <x:c r="H95" s="5"/>
      <x:c r="I95" s="12"/>
      <x:c r="J95" s="12"/>
      <x:c r="K95" s="13"/>
      <x:c r="L95" s="6"/>
      <x:c r="M95" s="5"/>
      <x:c r="N95" s="5"/>
      <x:c r="O95" s="6"/>
      <x:c r="P95" s="6"/>
      <x:c r="Q95" s="6"/>
      <x:c r="R95" s="11" t="str">
        <x:f>IF(COUNTA(A95:Q95)=0,"",IF(A95="","ID do item ausente",IF(COUNTIFS($A$5:$A$204,A95)&lt;&gt;1,"ID do item duplicado",IF(OR(B95="",C95="",D95="",E95="",F95=""),"Pedido, cliente, item, unidade ou responsável ausentes",IF(OR(NOT(ISNUMBER(G95)),G95&lt;=0,IF(ISNUMBER(G95),G95&lt;&gt;INT(G95),FALSE)),"Confirmação inválida",IF(OR(NOT(ISNUMBER(H95)),H95&lt;=0,IF(ISNUMBER(H95),H95&lt;&gt;INT(H95),FALSE)),"Prazo inválido",IF(H95&lt;G95,"Prazo anterior à confirmação",IF(OR(NOT(ISNUMBER(I95)),I95&lt;=0),"Quantidade pedida inválida",IF(OR(NOT(ISNUMBER(J95)),J95&lt;0),"Quantidade aceita inválida",IF(J95&gt;I95,"Aceite acima da quantidade pedida",IF(OR(NOT(ISNUMBER(K95)),K95&lt;0),"Preço inválido",IF(AND(L95&lt;&gt;"Ativo",L95&lt;&gt;"Cancelado"),"Situação inválida",IF(AND(J95&gt;0,OR(OR(NOT(ISNUMBER(M95)),M95&lt;=0,IF(ISNUMBER(M95),M95&lt;&gt;INT(M95),FALSE)),M95&lt;G95,P95="")),"Último aceite ou evidência inválidos",IF(AND(J95=0,M95&lt;&gt;""),"Data de aceite sem quantidade",IF(AND(N95&lt;&gt;"",OR(OR(NOT(ISNUMBER(N95)),N95&lt;=0,IF(ISNUMBER(N95),N95&lt;&gt;INT(N95),FALSE)),N95&lt;G95)),"Acompanhamento inválido","")))))))))))))))</x:f>
      </x:c>
      <x:c r="S95" s="11" t="n">
        <x:f>IF(AND(A95&lt;&gt;"",R95="",L95="Ativo"),1,0)</x:f>
        <x:v>0</x:v>
      </x:c>
      <x:c r="T9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95&lt;&gt;"",ISNUMBER(G95),G95&lt;=Configuracoes!$C$5,ISNUMBER(H95),H95&gt;=Configuracoes!$C$6,H95&lt;=Configuracoes!$C$7,OR(Configuracoes!$C$8="Todos",F95=Configuracoes!$C$8),L95&lt;&gt;"Cancelado",OR(J95=0,NOT(ISNUMBER(M95)),M95&lt;=Configuracoes!$C$5)),1,0))</x:f>
        <x:v>0</x:v>
      </x:c>
      <x:c r="U95" s="11" t="str">
        <x:f>IF(S95=1,I95-J95,"")</x:f>
      </x:c>
      <x:c r="V95" s="14" t="str">
        <x:f>IF(S95=1,U95*K95,"")</x:f>
      </x:c>
      <x:c r="W95" s="11" t="n">
        <x:f>IF(AND(S95=1,T95=1,U95&gt;0),1,0)</x:f>
        <x:v>0</x:v>
      </x:c>
      <x:c r="X95" s="11" t="n">
        <x:f>IF(AND(W95=1,H95&lt;Configuracoes!$C$5),1,0)</x:f>
        <x:v>0</x:v>
      </x:c>
      <x:c r="Y95" s="11" t="n">
        <x:f>IF(AND(W95=1,J95&gt;0),1,0)</x:f>
        <x:v>0</x:v>
      </x:c>
      <x:c r="Z95" s="11" t="n">
        <x:f>IF(AND(W95=1,OR(N95="",O95="",AND(ISNUMBER(N95),N95&lt;Configuracoes!$C$5))),1,0)</x:f>
        <x:v>0</x:v>
      </x:c>
      <x:c r="AA95" s="11" t="n">
        <x:f>IF(AND(S95=1,T95=1,U95=0),1,0)</x:f>
        <x:v>0</x:v>
      </x:c>
      <x:c r="AB95" s="11" t="n">
        <x:f>IF(AND(AA95=1,M95&lt;=H95),1,0)</x:f>
        <x:v>0</x:v>
      </x:c>
      <x:c r="AC95" s="11" t="n">
        <x:f>IF(AND(T95=1,OR(R95&lt;&gt;"",X95=1,Z95=1)),1,0)</x:f>
        <x:v>0</x:v>
      </x:c>
      <x:c r="AD95" s="11" t="str">
        <x:f>IF(AC95=1,SUM($AC$5:AC95),"")</x:f>
      </x:c>
    </x:row>
    <x:row r="96" ht="24" customHeight="1">
      <x:c r="A96" s="6"/>
      <x:c r="B96" s="6"/>
      <x:c r="C96" s="6"/>
      <x:c r="D96" s="6"/>
      <x:c r="E96" s="6"/>
      <x:c r="F96" s="6"/>
      <x:c r="G96" s="5"/>
      <x:c r="H96" s="5"/>
      <x:c r="I96" s="12"/>
      <x:c r="J96" s="12"/>
      <x:c r="K96" s="13"/>
      <x:c r="L96" s="6"/>
      <x:c r="M96" s="5"/>
      <x:c r="N96" s="5"/>
      <x:c r="O96" s="6"/>
      <x:c r="P96" s="6"/>
      <x:c r="Q96" s="6"/>
      <x:c r="R96" s="11" t="str">
        <x:f>IF(COUNTA(A96:Q96)=0,"",IF(A96="","ID do item ausente",IF(COUNTIFS($A$5:$A$204,A96)&lt;&gt;1,"ID do item duplicado",IF(OR(B96="",C96="",D96="",E96="",F96=""),"Pedido, cliente, item, unidade ou responsável ausentes",IF(OR(NOT(ISNUMBER(G96)),G96&lt;=0,IF(ISNUMBER(G96),G96&lt;&gt;INT(G96),FALSE)),"Confirmação inválida",IF(OR(NOT(ISNUMBER(H96)),H96&lt;=0,IF(ISNUMBER(H96),H96&lt;&gt;INT(H96),FALSE)),"Prazo inválido",IF(H96&lt;G96,"Prazo anterior à confirmação",IF(OR(NOT(ISNUMBER(I96)),I96&lt;=0),"Quantidade pedida inválida",IF(OR(NOT(ISNUMBER(J96)),J96&lt;0),"Quantidade aceita inválida",IF(J96&gt;I96,"Aceite acima da quantidade pedida",IF(OR(NOT(ISNUMBER(K96)),K96&lt;0),"Preço inválido",IF(AND(L96&lt;&gt;"Ativo",L96&lt;&gt;"Cancelado"),"Situação inválida",IF(AND(J96&gt;0,OR(OR(NOT(ISNUMBER(M96)),M96&lt;=0,IF(ISNUMBER(M96),M96&lt;&gt;INT(M96),FALSE)),M96&lt;G96,P96="")),"Último aceite ou evidência inválidos",IF(AND(J96=0,M96&lt;&gt;""),"Data de aceite sem quantidade",IF(AND(N96&lt;&gt;"",OR(OR(NOT(ISNUMBER(N96)),N96&lt;=0,IF(ISNUMBER(N96),N96&lt;&gt;INT(N96),FALSE)),N96&lt;G96)),"Acompanhamento inválido","")))))))))))))))</x:f>
      </x:c>
      <x:c r="S96" s="11" t="n">
        <x:f>IF(AND(A96&lt;&gt;"",R96="",L96="Ativo"),1,0)</x:f>
        <x:v>0</x:v>
      </x:c>
      <x:c r="T9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96&lt;&gt;"",ISNUMBER(G96),G96&lt;=Configuracoes!$C$5,ISNUMBER(H96),H96&gt;=Configuracoes!$C$6,H96&lt;=Configuracoes!$C$7,OR(Configuracoes!$C$8="Todos",F96=Configuracoes!$C$8),L96&lt;&gt;"Cancelado",OR(J96=0,NOT(ISNUMBER(M96)),M96&lt;=Configuracoes!$C$5)),1,0))</x:f>
        <x:v>0</x:v>
      </x:c>
      <x:c r="U96" s="11" t="str">
        <x:f>IF(S96=1,I96-J96,"")</x:f>
      </x:c>
      <x:c r="V96" s="14" t="str">
        <x:f>IF(S96=1,U96*K96,"")</x:f>
      </x:c>
      <x:c r="W96" s="11" t="n">
        <x:f>IF(AND(S96=1,T96=1,U96&gt;0),1,0)</x:f>
        <x:v>0</x:v>
      </x:c>
      <x:c r="X96" s="11" t="n">
        <x:f>IF(AND(W96=1,H96&lt;Configuracoes!$C$5),1,0)</x:f>
        <x:v>0</x:v>
      </x:c>
      <x:c r="Y96" s="11" t="n">
        <x:f>IF(AND(W96=1,J96&gt;0),1,0)</x:f>
        <x:v>0</x:v>
      </x:c>
      <x:c r="Z96" s="11" t="n">
        <x:f>IF(AND(W96=1,OR(N96="",O96="",AND(ISNUMBER(N96),N96&lt;Configuracoes!$C$5))),1,0)</x:f>
        <x:v>0</x:v>
      </x:c>
      <x:c r="AA96" s="11" t="n">
        <x:f>IF(AND(S96=1,T96=1,U96=0),1,0)</x:f>
        <x:v>0</x:v>
      </x:c>
      <x:c r="AB96" s="11" t="n">
        <x:f>IF(AND(AA96=1,M96&lt;=H96),1,0)</x:f>
        <x:v>0</x:v>
      </x:c>
      <x:c r="AC96" s="11" t="n">
        <x:f>IF(AND(T96=1,OR(R96&lt;&gt;"",X96=1,Z96=1)),1,0)</x:f>
        <x:v>0</x:v>
      </x:c>
      <x:c r="AD96" s="11" t="str">
        <x:f>IF(AC96=1,SUM($AC$5:AC96),"")</x:f>
      </x:c>
    </x:row>
    <x:row r="97" ht="24" customHeight="1">
      <x:c r="A97" s="6"/>
      <x:c r="B97" s="6"/>
      <x:c r="C97" s="6"/>
      <x:c r="D97" s="6"/>
      <x:c r="E97" s="6"/>
      <x:c r="F97" s="6"/>
      <x:c r="G97" s="5"/>
      <x:c r="H97" s="5"/>
      <x:c r="I97" s="12"/>
      <x:c r="J97" s="12"/>
      <x:c r="K97" s="13"/>
      <x:c r="L97" s="6"/>
      <x:c r="M97" s="5"/>
      <x:c r="N97" s="5"/>
      <x:c r="O97" s="6"/>
      <x:c r="P97" s="6"/>
      <x:c r="Q97" s="6"/>
      <x:c r="R97" s="11" t="str">
        <x:f>IF(COUNTA(A97:Q97)=0,"",IF(A97="","ID do item ausente",IF(COUNTIFS($A$5:$A$204,A97)&lt;&gt;1,"ID do item duplicado",IF(OR(B97="",C97="",D97="",E97="",F97=""),"Pedido, cliente, item, unidade ou responsável ausentes",IF(OR(NOT(ISNUMBER(G97)),G97&lt;=0,IF(ISNUMBER(G97),G97&lt;&gt;INT(G97),FALSE)),"Confirmação inválida",IF(OR(NOT(ISNUMBER(H97)),H97&lt;=0,IF(ISNUMBER(H97),H97&lt;&gt;INT(H97),FALSE)),"Prazo inválido",IF(H97&lt;G97,"Prazo anterior à confirmação",IF(OR(NOT(ISNUMBER(I97)),I97&lt;=0),"Quantidade pedida inválida",IF(OR(NOT(ISNUMBER(J97)),J97&lt;0),"Quantidade aceita inválida",IF(J97&gt;I97,"Aceite acima da quantidade pedida",IF(OR(NOT(ISNUMBER(K97)),K97&lt;0),"Preço inválido",IF(AND(L97&lt;&gt;"Ativo",L97&lt;&gt;"Cancelado"),"Situação inválida",IF(AND(J97&gt;0,OR(OR(NOT(ISNUMBER(M97)),M97&lt;=0,IF(ISNUMBER(M97),M97&lt;&gt;INT(M97),FALSE)),M97&lt;G97,P97="")),"Último aceite ou evidência inválidos",IF(AND(J97=0,M97&lt;&gt;""),"Data de aceite sem quantidade",IF(AND(N97&lt;&gt;"",OR(OR(NOT(ISNUMBER(N97)),N97&lt;=0,IF(ISNUMBER(N97),N97&lt;&gt;INT(N97),FALSE)),N97&lt;G97)),"Acompanhamento inválido","")))))))))))))))</x:f>
      </x:c>
      <x:c r="S97" s="11" t="n">
        <x:f>IF(AND(A97&lt;&gt;"",R97="",L97="Ativo"),1,0)</x:f>
        <x:v>0</x:v>
      </x:c>
      <x:c r="T9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97&lt;&gt;"",ISNUMBER(G97),G97&lt;=Configuracoes!$C$5,ISNUMBER(H97),H97&gt;=Configuracoes!$C$6,H97&lt;=Configuracoes!$C$7,OR(Configuracoes!$C$8="Todos",F97=Configuracoes!$C$8),L97&lt;&gt;"Cancelado",OR(J97=0,NOT(ISNUMBER(M97)),M97&lt;=Configuracoes!$C$5)),1,0))</x:f>
        <x:v>0</x:v>
      </x:c>
      <x:c r="U97" s="11" t="str">
        <x:f>IF(S97=1,I97-J97,"")</x:f>
      </x:c>
      <x:c r="V97" s="14" t="str">
        <x:f>IF(S97=1,U97*K97,"")</x:f>
      </x:c>
      <x:c r="W97" s="11" t="n">
        <x:f>IF(AND(S97=1,T97=1,U97&gt;0),1,0)</x:f>
        <x:v>0</x:v>
      </x:c>
      <x:c r="X97" s="11" t="n">
        <x:f>IF(AND(W97=1,H97&lt;Configuracoes!$C$5),1,0)</x:f>
        <x:v>0</x:v>
      </x:c>
      <x:c r="Y97" s="11" t="n">
        <x:f>IF(AND(W97=1,J97&gt;0),1,0)</x:f>
        <x:v>0</x:v>
      </x:c>
      <x:c r="Z97" s="11" t="n">
        <x:f>IF(AND(W97=1,OR(N97="",O97="",AND(ISNUMBER(N97),N97&lt;Configuracoes!$C$5))),1,0)</x:f>
        <x:v>0</x:v>
      </x:c>
      <x:c r="AA97" s="11" t="n">
        <x:f>IF(AND(S97=1,T97=1,U97=0),1,0)</x:f>
        <x:v>0</x:v>
      </x:c>
      <x:c r="AB97" s="11" t="n">
        <x:f>IF(AND(AA97=1,M97&lt;=H97),1,0)</x:f>
        <x:v>0</x:v>
      </x:c>
      <x:c r="AC97" s="11" t="n">
        <x:f>IF(AND(T97=1,OR(R97&lt;&gt;"",X97=1,Z97=1)),1,0)</x:f>
        <x:v>0</x:v>
      </x:c>
      <x:c r="AD97" s="11" t="str">
        <x:f>IF(AC97=1,SUM($AC$5:AC97),"")</x:f>
      </x:c>
    </x:row>
    <x:row r="98" ht="24" customHeight="1">
      <x:c r="A98" s="6"/>
      <x:c r="B98" s="6"/>
      <x:c r="C98" s="6"/>
      <x:c r="D98" s="6"/>
      <x:c r="E98" s="6"/>
      <x:c r="F98" s="6"/>
      <x:c r="G98" s="5"/>
      <x:c r="H98" s="5"/>
      <x:c r="I98" s="12"/>
      <x:c r="J98" s="12"/>
      <x:c r="K98" s="13"/>
      <x:c r="L98" s="6"/>
      <x:c r="M98" s="5"/>
      <x:c r="N98" s="5"/>
      <x:c r="O98" s="6"/>
      <x:c r="P98" s="6"/>
      <x:c r="Q98" s="6"/>
      <x:c r="R98" s="11" t="str">
        <x:f>IF(COUNTA(A98:Q98)=0,"",IF(A98="","ID do item ausente",IF(COUNTIFS($A$5:$A$204,A98)&lt;&gt;1,"ID do item duplicado",IF(OR(B98="",C98="",D98="",E98="",F98=""),"Pedido, cliente, item, unidade ou responsável ausentes",IF(OR(NOT(ISNUMBER(G98)),G98&lt;=0,IF(ISNUMBER(G98),G98&lt;&gt;INT(G98),FALSE)),"Confirmação inválida",IF(OR(NOT(ISNUMBER(H98)),H98&lt;=0,IF(ISNUMBER(H98),H98&lt;&gt;INT(H98),FALSE)),"Prazo inválido",IF(H98&lt;G98,"Prazo anterior à confirmação",IF(OR(NOT(ISNUMBER(I98)),I98&lt;=0),"Quantidade pedida inválida",IF(OR(NOT(ISNUMBER(J98)),J98&lt;0),"Quantidade aceita inválida",IF(J98&gt;I98,"Aceite acima da quantidade pedida",IF(OR(NOT(ISNUMBER(K98)),K98&lt;0),"Preço inválido",IF(AND(L98&lt;&gt;"Ativo",L98&lt;&gt;"Cancelado"),"Situação inválida",IF(AND(J98&gt;0,OR(OR(NOT(ISNUMBER(M98)),M98&lt;=0,IF(ISNUMBER(M98),M98&lt;&gt;INT(M98),FALSE)),M98&lt;G98,P98="")),"Último aceite ou evidência inválidos",IF(AND(J98=0,M98&lt;&gt;""),"Data de aceite sem quantidade",IF(AND(N98&lt;&gt;"",OR(OR(NOT(ISNUMBER(N98)),N98&lt;=0,IF(ISNUMBER(N98),N98&lt;&gt;INT(N98),FALSE)),N98&lt;G98)),"Acompanhamento inválido","")))))))))))))))</x:f>
      </x:c>
      <x:c r="S98" s="11" t="n">
        <x:f>IF(AND(A98&lt;&gt;"",R98="",L98="Ativo"),1,0)</x:f>
        <x:v>0</x:v>
      </x:c>
      <x:c r="T9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98&lt;&gt;"",ISNUMBER(G98),G98&lt;=Configuracoes!$C$5,ISNUMBER(H98),H98&gt;=Configuracoes!$C$6,H98&lt;=Configuracoes!$C$7,OR(Configuracoes!$C$8="Todos",F98=Configuracoes!$C$8),L98&lt;&gt;"Cancelado",OR(J98=0,NOT(ISNUMBER(M98)),M98&lt;=Configuracoes!$C$5)),1,0))</x:f>
        <x:v>0</x:v>
      </x:c>
      <x:c r="U98" s="11" t="str">
        <x:f>IF(S98=1,I98-J98,"")</x:f>
      </x:c>
      <x:c r="V98" s="14" t="str">
        <x:f>IF(S98=1,U98*K98,"")</x:f>
      </x:c>
      <x:c r="W98" s="11" t="n">
        <x:f>IF(AND(S98=1,T98=1,U98&gt;0),1,0)</x:f>
        <x:v>0</x:v>
      </x:c>
      <x:c r="X98" s="11" t="n">
        <x:f>IF(AND(W98=1,H98&lt;Configuracoes!$C$5),1,0)</x:f>
        <x:v>0</x:v>
      </x:c>
      <x:c r="Y98" s="11" t="n">
        <x:f>IF(AND(W98=1,J98&gt;0),1,0)</x:f>
        <x:v>0</x:v>
      </x:c>
      <x:c r="Z98" s="11" t="n">
        <x:f>IF(AND(W98=1,OR(N98="",O98="",AND(ISNUMBER(N98),N98&lt;Configuracoes!$C$5))),1,0)</x:f>
        <x:v>0</x:v>
      </x:c>
      <x:c r="AA98" s="11" t="n">
        <x:f>IF(AND(S98=1,T98=1,U98=0),1,0)</x:f>
        <x:v>0</x:v>
      </x:c>
      <x:c r="AB98" s="11" t="n">
        <x:f>IF(AND(AA98=1,M98&lt;=H98),1,0)</x:f>
        <x:v>0</x:v>
      </x:c>
      <x:c r="AC98" s="11" t="n">
        <x:f>IF(AND(T98=1,OR(R98&lt;&gt;"",X98=1,Z98=1)),1,0)</x:f>
        <x:v>0</x:v>
      </x:c>
      <x:c r="AD98" s="11" t="str">
        <x:f>IF(AC98=1,SUM($AC$5:AC98),"")</x:f>
      </x:c>
    </x:row>
    <x:row r="99" ht="24" customHeight="1">
      <x:c r="A99" s="6"/>
      <x:c r="B99" s="6"/>
      <x:c r="C99" s="6"/>
      <x:c r="D99" s="6"/>
      <x:c r="E99" s="6"/>
      <x:c r="F99" s="6"/>
      <x:c r="G99" s="5"/>
      <x:c r="H99" s="5"/>
      <x:c r="I99" s="12"/>
      <x:c r="J99" s="12"/>
      <x:c r="K99" s="13"/>
      <x:c r="L99" s="6"/>
      <x:c r="M99" s="5"/>
      <x:c r="N99" s="5"/>
      <x:c r="O99" s="6"/>
      <x:c r="P99" s="6"/>
      <x:c r="Q99" s="6"/>
      <x:c r="R99" s="11" t="str">
        <x:f>IF(COUNTA(A99:Q99)=0,"",IF(A99="","ID do item ausente",IF(COUNTIFS($A$5:$A$204,A99)&lt;&gt;1,"ID do item duplicado",IF(OR(B99="",C99="",D99="",E99="",F99=""),"Pedido, cliente, item, unidade ou responsável ausentes",IF(OR(NOT(ISNUMBER(G99)),G99&lt;=0,IF(ISNUMBER(G99),G99&lt;&gt;INT(G99),FALSE)),"Confirmação inválida",IF(OR(NOT(ISNUMBER(H99)),H99&lt;=0,IF(ISNUMBER(H99),H99&lt;&gt;INT(H99),FALSE)),"Prazo inválido",IF(H99&lt;G99,"Prazo anterior à confirmação",IF(OR(NOT(ISNUMBER(I99)),I99&lt;=0),"Quantidade pedida inválida",IF(OR(NOT(ISNUMBER(J99)),J99&lt;0),"Quantidade aceita inválida",IF(J99&gt;I99,"Aceite acima da quantidade pedida",IF(OR(NOT(ISNUMBER(K99)),K99&lt;0),"Preço inválido",IF(AND(L99&lt;&gt;"Ativo",L99&lt;&gt;"Cancelado"),"Situação inválida",IF(AND(J99&gt;0,OR(OR(NOT(ISNUMBER(M99)),M99&lt;=0,IF(ISNUMBER(M99),M99&lt;&gt;INT(M99),FALSE)),M99&lt;G99,P99="")),"Último aceite ou evidência inválidos",IF(AND(J99=0,M99&lt;&gt;""),"Data de aceite sem quantidade",IF(AND(N99&lt;&gt;"",OR(OR(NOT(ISNUMBER(N99)),N99&lt;=0,IF(ISNUMBER(N99),N99&lt;&gt;INT(N99),FALSE)),N99&lt;G99)),"Acompanhamento inválido","")))))))))))))))</x:f>
      </x:c>
      <x:c r="S99" s="11" t="n">
        <x:f>IF(AND(A99&lt;&gt;"",R99="",L99="Ativo"),1,0)</x:f>
        <x:v>0</x:v>
      </x:c>
      <x:c r="T9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99&lt;&gt;"",ISNUMBER(G99),G99&lt;=Configuracoes!$C$5,ISNUMBER(H99),H99&gt;=Configuracoes!$C$6,H99&lt;=Configuracoes!$C$7,OR(Configuracoes!$C$8="Todos",F99=Configuracoes!$C$8),L99&lt;&gt;"Cancelado",OR(J99=0,NOT(ISNUMBER(M99)),M99&lt;=Configuracoes!$C$5)),1,0))</x:f>
        <x:v>0</x:v>
      </x:c>
      <x:c r="U99" s="11" t="str">
        <x:f>IF(S99=1,I99-J99,"")</x:f>
      </x:c>
      <x:c r="V99" s="14" t="str">
        <x:f>IF(S99=1,U99*K99,"")</x:f>
      </x:c>
      <x:c r="W99" s="11" t="n">
        <x:f>IF(AND(S99=1,T99=1,U99&gt;0),1,0)</x:f>
        <x:v>0</x:v>
      </x:c>
      <x:c r="X99" s="11" t="n">
        <x:f>IF(AND(W99=1,H99&lt;Configuracoes!$C$5),1,0)</x:f>
        <x:v>0</x:v>
      </x:c>
      <x:c r="Y99" s="11" t="n">
        <x:f>IF(AND(W99=1,J99&gt;0),1,0)</x:f>
        <x:v>0</x:v>
      </x:c>
      <x:c r="Z99" s="11" t="n">
        <x:f>IF(AND(W99=1,OR(N99="",O99="",AND(ISNUMBER(N99),N99&lt;Configuracoes!$C$5))),1,0)</x:f>
        <x:v>0</x:v>
      </x:c>
      <x:c r="AA99" s="11" t="n">
        <x:f>IF(AND(S99=1,T99=1,U99=0),1,0)</x:f>
        <x:v>0</x:v>
      </x:c>
      <x:c r="AB99" s="11" t="n">
        <x:f>IF(AND(AA99=1,M99&lt;=H99),1,0)</x:f>
        <x:v>0</x:v>
      </x:c>
      <x:c r="AC99" s="11" t="n">
        <x:f>IF(AND(T99=1,OR(R99&lt;&gt;"",X99=1,Z99=1)),1,0)</x:f>
        <x:v>0</x:v>
      </x:c>
      <x:c r="AD99" s="11" t="str">
        <x:f>IF(AC99=1,SUM($AC$5:AC99),"")</x:f>
      </x:c>
    </x:row>
    <x:row r="100" ht="24" customHeight="1">
      <x:c r="A100" s="6"/>
      <x:c r="B100" s="6"/>
      <x:c r="C100" s="6"/>
      <x:c r="D100" s="6"/>
      <x:c r="E100" s="6"/>
      <x:c r="F100" s="6"/>
      <x:c r="G100" s="5"/>
      <x:c r="H100" s="5"/>
      <x:c r="I100" s="12"/>
      <x:c r="J100" s="12"/>
      <x:c r="K100" s="13"/>
      <x:c r="L100" s="6"/>
      <x:c r="M100" s="5"/>
      <x:c r="N100" s="5"/>
      <x:c r="O100" s="6"/>
      <x:c r="P100" s="6"/>
      <x:c r="Q100" s="6"/>
      <x:c r="R100" s="11" t="str">
        <x:f>IF(COUNTA(A100:Q100)=0,"",IF(A100="","ID do item ausente",IF(COUNTIFS($A$5:$A$204,A100)&lt;&gt;1,"ID do item duplicado",IF(OR(B100="",C100="",D100="",E100="",F100=""),"Pedido, cliente, item, unidade ou responsável ausentes",IF(OR(NOT(ISNUMBER(G100)),G100&lt;=0,IF(ISNUMBER(G100),G100&lt;&gt;INT(G100),FALSE)),"Confirmação inválida",IF(OR(NOT(ISNUMBER(H100)),H100&lt;=0,IF(ISNUMBER(H100),H100&lt;&gt;INT(H100),FALSE)),"Prazo inválido",IF(H100&lt;G100,"Prazo anterior à confirmação",IF(OR(NOT(ISNUMBER(I100)),I100&lt;=0),"Quantidade pedida inválida",IF(OR(NOT(ISNUMBER(J100)),J100&lt;0),"Quantidade aceita inválida",IF(J100&gt;I100,"Aceite acima da quantidade pedida",IF(OR(NOT(ISNUMBER(K100)),K100&lt;0),"Preço inválido",IF(AND(L100&lt;&gt;"Ativo",L100&lt;&gt;"Cancelado"),"Situação inválida",IF(AND(J100&gt;0,OR(OR(NOT(ISNUMBER(M100)),M100&lt;=0,IF(ISNUMBER(M100),M100&lt;&gt;INT(M100),FALSE)),M100&lt;G100,P100="")),"Último aceite ou evidência inválidos",IF(AND(J100=0,M100&lt;&gt;""),"Data de aceite sem quantidade",IF(AND(N100&lt;&gt;"",OR(OR(NOT(ISNUMBER(N100)),N100&lt;=0,IF(ISNUMBER(N100),N100&lt;&gt;INT(N100),FALSE)),N100&lt;G100)),"Acompanhamento inválido","")))))))))))))))</x:f>
      </x:c>
      <x:c r="S100" s="11" t="n">
        <x:f>IF(AND(A100&lt;&gt;"",R100="",L100="Ativo"),1,0)</x:f>
        <x:v>0</x:v>
      </x:c>
      <x:c r="T10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100&lt;&gt;"",ISNUMBER(G100),G100&lt;=Configuracoes!$C$5,ISNUMBER(H100),H100&gt;=Configuracoes!$C$6,H100&lt;=Configuracoes!$C$7,OR(Configuracoes!$C$8="Todos",F100=Configuracoes!$C$8),L100&lt;&gt;"Cancelado",OR(J100=0,NOT(ISNUMBER(M100)),M100&lt;=Configuracoes!$C$5)),1,0))</x:f>
        <x:v>0</x:v>
      </x:c>
      <x:c r="U100" s="11" t="str">
        <x:f>IF(S100=1,I100-J100,"")</x:f>
      </x:c>
      <x:c r="V100" s="14" t="str">
        <x:f>IF(S100=1,U100*K100,"")</x:f>
      </x:c>
      <x:c r="W100" s="11" t="n">
        <x:f>IF(AND(S100=1,T100=1,U100&gt;0),1,0)</x:f>
        <x:v>0</x:v>
      </x:c>
      <x:c r="X100" s="11" t="n">
        <x:f>IF(AND(W100=1,H100&lt;Configuracoes!$C$5),1,0)</x:f>
        <x:v>0</x:v>
      </x:c>
      <x:c r="Y100" s="11" t="n">
        <x:f>IF(AND(W100=1,J100&gt;0),1,0)</x:f>
        <x:v>0</x:v>
      </x:c>
      <x:c r="Z100" s="11" t="n">
        <x:f>IF(AND(W100=1,OR(N100="",O100="",AND(ISNUMBER(N100),N100&lt;Configuracoes!$C$5))),1,0)</x:f>
        <x:v>0</x:v>
      </x:c>
      <x:c r="AA100" s="11" t="n">
        <x:f>IF(AND(S100=1,T100=1,U100=0),1,0)</x:f>
        <x:v>0</x:v>
      </x:c>
      <x:c r="AB100" s="11" t="n">
        <x:f>IF(AND(AA100=1,M100&lt;=H100),1,0)</x:f>
        <x:v>0</x:v>
      </x:c>
      <x:c r="AC100" s="11" t="n">
        <x:f>IF(AND(T100=1,OR(R100&lt;&gt;"",X100=1,Z100=1)),1,0)</x:f>
        <x:v>0</x:v>
      </x:c>
      <x:c r="AD100" s="11" t="str">
        <x:f>IF(AC100=1,SUM($AC$5:AC100),"")</x:f>
      </x:c>
    </x:row>
    <x:row r="101" ht="24" customHeight="1">
      <x:c r="A101" s="6"/>
      <x:c r="B101" s="6"/>
      <x:c r="C101" s="6"/>
      <x:c r="D101" s="6"/>
      <x:c r="E101" s="6"/>
      <x:c r="F101" s="6"/>
      <x:c r="G101" s="5"/>
      <x:c r="H101" s="5"/>
      <x:c r="I101" s="12"/>
      <x:c r="J101" s="12"/>
      <x:c r="K101" s="13"/>
      <x:c r="L101" s="6"/>
      <x:c r="M101" s="5"/>
      <x:c r="N101" s="5"/>
      <x:c r="O101" s="6"/>
      <x:c r="P101" s="6"/>
      <x:c r="Q101" s="6"/>
      <x:c r="R101" s="11" t="str">
        <x:f>IF(COUNTA(A101:Q101)=0,"",IF(A101="","ID do item ausente",IF(COUNTIFS($A$5:$A$204,A101)&lt;&gt;1,"ID do item duplicado",IF(OR(B101="",C101="",D101="",E101="",F101=""),"Pedido, cliente, item, unidade ou responsável ausentes",IF(OR(NOT(ISNUMBER(G101)),G101&lt;=0,IF(ISNUMBER(G101),G101&lt;&gt;INT(G101),FALSE)),"Confirmação inválida",IF(OR(NOT(ISNUMBER(H101)),H101&lt;=0,IF(ISNUMBER(H101),H101&lt;&gt;INT(H101),FALSE)),"Prazo inválido",IF(H101&lt;G101,"Prazo anterior à confirmação",IF(OR(NOT(ISNUMBER(I101)),I101&lt;=0),"Quantidade pedida inválida",IF(OR(NOT(ISNUMBER(J101)),J101&lt;0),"Quantidade aceita inválida",IF(J101&gt;I101,"Aceite acima da quantidade pedida",IF(OR(NOT(ISNUMBER(K101)),K101&lt;0),"Preço inválido",IF(AND(L101&lt;&gt;"Ativo",L101&lt;&gt;"Cancelado"),"Situação inválida",IF(AND(J101&gt;0,OR(OR(NOT(ISNUMBER(M101)),M101&lt;=0,IF(ISNUMBER(M101),M101&lt;&gt;INT(M101),FALSE)),M101&lt;G101,P101="")),"Último aceite ou evidência inválidos",IF(AND(J101=0,M101&lt;&gt;""),"Data de aceite sem quantidade",IF(AND(N101&lt;&gt;"",OR(OR(NOT(ISNUMBER(N101)),N101&lt;=0,IF(ISNUMBER(N101),N101&lt;&gt;INT(N101),FALSE)),N101&lt;G101)),"Acompanhamento inválido","")))))))))))))))</x:f>
      </x:c>
      <x:c r="S101" s="11" t="n">
        <x:f>IF(AND(A101&lt;&gt;"",R101="",L101="Ativo"),1,0)</x:f>
        <x:v>0</x:v>
      </x:c>
      <x:c r="T10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101&lt;&gt;"",ISNUMBER(G101),G101&lt;=Configuracoes!$C$5,ISNUMBER(H101),H101&gt;=Configuracoes!$C$6,H101&lt;=Configuracoes!$C$7,OR(Configuracoes!$C$8="Todos",F101=Configuracoes!$C$8),L101&lt;&gt;"Cancelado",OR(J101=0,NOT(ISNUMBER(M101)),M101&lt;=Configuracoes!$C$5)),1,0))</x:f>
        <x:v>0</x:v>
      </x:c>
      <x:c r="U101" s="11" t="str">
        <x:f>IF(S101=1,I101-J101,"")</x:f>
      </x:c>
      <x:c r="V101" s="14" t="str">
        <x:f>IF(S101=1,U101*K101,"")</x:f>
      </x:c>
      <x:c r="W101" s="11" t="n">
        <x:f>IF(AND(S101=1,T101=1,U101&gt;0),1,0)</x:f>
        <x:v>0</x:v>
      </x:c>
      <x:c r="X101" s="11" t="n">
        <x:f>IF(AND(W101=1,H101&lt;Configuracoes!$C$5),1,0)</x:f>
        <x:v>0</x:v>
      </x:c>
      <x:c r="Y101" s="11" t="n">
        <x:f>IF(AND(W101=1,J101&gt;0),1,0)</x:f>
        <x:v>0</x:v>
      </x:c>
      <x:c r="Z101" s="11" t="n">
        <x:f>IF(AND(W101=1,OR(N101="",O101="",AND(ISNUMBER(N101),N101&lt;Configuracoes!$C$5))),1,0)</x:f>
        <x:v>0</x:v>
      </x:c>
      <x:c r="AA101" s="11" t="n">
        <x:f>IF(AND(S101=1,T101=1,U101=0),1,0)</x:f>
        <x:v>0</x:v>
      </x:c>
      <x:c r="AB101" s="11" t="n">
        <x:f>IF(AND(AA101=1,M101&lt;=H101),1,0)</x:f>
        <x:v>0</x:v>
      </x:c>
      <x:c r="AC101" s="11" t="n">
        <x:f>IF(AND(T101=1,OR(R101&lt;&gt;"",X101=1,Z101=1)),1,0)</x:f>
        <x:v>0</x:v>
      </x:c>
      <x:c r="AD101" s="11" t="str">
        <x:f>IF(AC101=1,SUM($AC$5:AC101),"")</x:f>
      </x:c>
    </x:row>
    <x:row r="102" ht="24" customHeight="1">
      <x:c r="A102" s="6"/>
      <x:c r="B102" s="6"/>
      <x:c r="C102" s="6"/>
      <x:c r="D102" s="6"/>
      <x:c r="E102" s="6"/>
      <x:c r="F102" s="6"/>
      <x:c r="G102" s="5"/>
      <x:c r="H102" s="5"/>
      <x:c r="I102" s="12"/>
      <x:c r="J102" s="12"/>
      <x:c r="K102" s="13"/>
      <x:c r="L102" s="6"/>
      <x:c r="M102" s="5"/>
      <x:c r="N102" s="5"/>
      <x:c r="O102" s="6"/>
      <x:c r="P102" s="6"/>
      <x:c r="Q102" s="6"/>
      <x:c r="R102" s="11" t="str">
        <x:f>IF(COUNTA(A102:Q102)=0,"",IF(A102="","ID do item ausente",IF(COUNTIFS($A$5:$A$204,A102)&lt;&gt;1,"ID do item duplicado",IF(OR(B102="",C102="",D102="",E102="",F102=""),"Pedido, cliente, item, unidade ou responsável ausentes",IF(OR(NOT(ISNUMBER(G102)),G102&lt;=0,IF(ISNUMBER(G102),G102&lt;&gt;INT(G102),FALSE)),"Confirmação inválida",IF(OR(NOT(ISNUMBER(H102)),H102&lt;=0,IF(ISNUMBER(H102),H102&lt;&gt;INT(H102),FALSE)),"Prazo inválido",IF(H102&lt;G102,"Prazo anterior à confirmação",IF(OR(NOT(ISNUMBER(I102)),I102&lt;=0),"Quantidade pedida inválida",IF(OR(NOT(ISNUMBER(J102)),J102&lt;0),"Quantidade aceita inválida",IF(J102&gt;I102,"Aceite acima da quantidade pedida",IF(OR(NOT(ISNUMBER(K102)),K102&lt;0),"Preço inválido",IF(AND(L102&lt;&gt;"Ativo",L102&lt;&gt;"Cancelado"),"Situação inválida",IF(AND(J102&gt;0,OR(OR(NOT(ISNUMBER(M102)),M102&lt;=0,IF(ISNUMBER(M102),M102&lt;&gt;INT(M102),FALSE)),M102&lt;G102,P102="")),"Último aceite ou evidência inválidos",IF(AND(J102=0,M102&lt;&gt;""),"Data de aceite sem quantidade",IF(AND(N102&lt;&gt;"",OR(OR(NOT(ISNUMBER(N102)),N102&lt;=0,IF(ISNUMBER(N102),N102&lt;&gt;INT(N102),FALSE)),N102&lt;G102)),"Acompanhamento inválido","")))))))))))))))</x:f>
      </x:c>
      <x:c r="S102" s="11" t="n">
        <x:f>IF(AND(A102&lt;&gt;"",R102="",L102="Ativo"),1,0)</x:f>
        <x:v>0</x:v>
      </x:c>
      <x:c r="T10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102&lt;&gt;"",ISNUMBER(G102),G102&lt;=Configuracoes!$C$5,ISNUMBER(H102),H102&gt;=Configuracoes!$C$6,H102&lt;=Configuracoes!$C$7,OR(Configuracoes!$C$8="Todos",F102=Configuracoes!$C$8),L102&lt;&gt;"Cancelado",OR(J102=0,NOT(ISNUMBER(M102)),M102&lt;=Configuracoes!$C$5)),1,0))</x:f>
        <x:v>0</x:v>
      </x:c>
      <x:c r="U102" s="11" t="str">
        <x:f>IF(S102=1,I102-J102,"")</x:f>
      </x:c>
      <x:c r="V102" s="14" t="str">
        <x:f>IF(S102=1,U102*K102,"")</x:f>
      </x:c>
      <x:c r="W102" s="11" t="n">
        <x:f>IF(AND(S102=1,T102=1,U102&gt;0),1,0)</x:f>
        <x:v>0</x:v>
      </x:c>
      <x:c r="X102" s="11" t="n">
        <x:f>IF(AND(W102=1,H102&lt;Configuracoes!$C$5),1,0)</x:f>
        <x:v>0</x:v>
      </x:c>
      <x:c r="Y102" s="11" t="n">
        <x:f>IF(AND(W102=1,J102&gt;0),1,0)</x:f>
        <x:v>0</x:v>
      </x:c>
      <x:c r="Z102" s="11" t="n">
        <x:f>IF(AND(W102=1,OR(N102="",O102="",AND(ISNUMBER(N102),N102&lt;Configuracoes!$C$5))),1,0)</x:f>
        <x:v>0</x:v>
      </x:c>
      <x:c r="AA102" s="11" t="n">
        <x:f>IF(AND(S102=1,T102=1,U102=0),1,0)</x:f>
        <x:v>0</x:v>
      </x:c>
      <x:c r="AB102" s="11" t="n">
        <x:f>IF(AND(AA102=1,M102&lt;=H102),1,0)</x:f>
        <x:v>0</x:v>
      </x:c>
      <x:c r="AC102" s="11" t="n">
        <x:f>IF(AND(T102=1,OR(R102&lt;&gt;"",X102=1,Z102=1)),1,0)</x:f>
        <x:v>0</x:v>
      </x:c>
      <x:c r="AD102" s="11" t="str">
        <x:f>IF(AC102=1,SUM($AC$5:AC102),"")</x:f>
      </x:c>
    </x:row>
    <x:row r="103" ht="24" customHeight="1">
      <x:c r="A103" s="6"/>
      <x:c r="B103" s="6"/>
      <x:c r="C103" s="6"/>
      <x:c r="D103" s="6"/>
      <x:c r="E103" s="6"/>
      <x:c r="F103" s="6"/>
      <x:c r="G103" s="5"/>
      <x:c r="H103" s="5"/>
      <x:c r="I103" s="12"/>
      <x:c r="J103" s="12"/>
      <x:c r="K103" s="13"/>
      <x:c r="L103" s="6"/>
      <x:c r="M103" s="5"/>
      <x:c r="N103" s="5"/>
      <x:c r="O103" s="6"/>
      <x:c r="P103" s="6"/>
      <x:c r="Q103" s="6"/>
      <x:c r="R103" s="11" t="str">
        <x:f>IF(COUNTA(A103:Q103)=0,"",IF(A103="","ID do item ausente",IF(COUNTIFS($A$5:$A$204,A103)&lt;&gt;1,"ID do item duplicado",IF(OR(B103="",C103="",D103="",E103="",F103=""),"Pedido, cliente, item, unidade ou responsável ausentes",IF(OR(NOT(ISNUMBER(G103)),G103&lt;=0,IF(ISNUMBER(G103),G103&lt;&gt;INT(G103),FALSE)),"Confirmação inválida",IF(OR(NOT(ISNUMBER(H103)),H103&lt;=0,IF(ISNUMBER(H103),H103&lt;&gt;INT(H103),FALSE)),"Prazo inválido",IF(H103&lt;G103,"Prazo anterior à confirmação",IF(OR(NOT(ISNUMBER(I103)),I103&lt;=0),"Quantidade pedida inválida",IF(OR(NOT(ISNUMBER(J103)),J103&lt;0),"Quantidade aceita inválida",IF(J103&gt;I103,"Aceite acima da quantidade pedida",IF(OR(NOT(ISNUMBER(K103)),K103&lt;0),"Preço inválido",IF(AND(L103&lt;&gt;"Ativo",L103&lt;&gt;"Cancelado"),"Situação inválida",IF(AND(J103&gt;0,OR(OR(NOT(ISNUMBER(M103)),M103&lt;=0,IF(ISNUMBER(M103),M103&lt;&gt;INT(M103),FALSE)),M103&lt;G103,P103="")),"Último aceite ou evidência inválidos",IF(AND(J103=0,M103&lt;&gt;""),"Data de aceite sem quantidade",IF(AND(N103&lt;&gt;"",OR(OR(NOT(ISNUMBER(N103)),N103&lt;=0,IF(ISNUMBER(N103),N103&lt;&gt;INT(N103),FALSE)),N103&lt;G103)),"Acompanhamento inválido","")))))))))))))))</x:f>
      </x:c>
      <x:c r="S103" s="11" t="n">
        <x:f>IF(AND(A103&lt;&gt;"",R103="",L103="Ativo"),1,0)</x:f>
        <x:v>0</x:v>
      </x:c>
      <x:c r="T10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103&lt;&gt;"",ISNUMBER(G103),G103&lt;=Configuracoes!$C$5,ISNUMBER(H103),H103&gt;=Configuracoes!$C$6,H103&lt;=Configuracoes!$C$7,OR(Configuracoes!$C$8="Todos",F103=Configuracoes!$C$8),L103&lt;&gt;"Cancelado",OR(J103=0,NOT(ISNUMBER(M103)),M103&lt;=Configuracoes!$C$5)),1,0))</x:f>
        <x:v>0</x:v>
      </x:c>
      <x:c r="U103" s="11" t="str">
        <x:f>IF(S103=1,I103-J103,"")</x:f>
      </x:c>
      <x:c r="V103" s="14" t="str">
        <x:f>IF(S103=1,U103*K103,"")</x:f>
      </x:c>
      <x:c r="W103" s="11" t="n">
        <x:f>IF(AND(S103=1,T103=1,U103&gt;0),1,0)</x:f>
        <x:v>0</x:v>
      </x:c>
      <x:c r="X103" s="11" t="n">
        <x:f>IF(AND(W103=1,H103&lt;Configuracoes!$C$5),1,0)</x:f>
        <x:v>0</x:v>
      </x:c>
      <x:c r="Y103" s="11" t="n">
        <x:f>IF(AND(W103=1,J103&gt;0),1,0)</x:f>
        <x:v>0</x:v>
      </x:c>
      <x:c r="Z103" s="11" t="n">
        <x:f>IF(AND(W103=1,OR(N103="",O103="",AND(ISNUMBER(N103),N103&lt;Configuracoes!$C$5))),1,0)</x:f>
        <x:v>0</x:v>
      </x:c>
      <x:c r="AA103" s="11" t="n">
        <x:f>IF(AND(S103=1,T103=1,U103=0),1,0)</x:f>
        <x:v>0</x:v>
      </x:c>
      <x:c r="AB103" s="11" t="n">
        <x:f>IF(AND(AA103=1,M103&lt;=H103),1,0)</x:f>
        <x:v>0</x:v>
      </x:c>
      <x:c r="AC103" s="11" t="n">
        <x:f>IF(AND(T103=1,OR(R103&lt;&gt;"",X103=1,Z103=1)),1,0)</x:f>
        <x:v>0</x:v>
      </x:c>
      <x:c r="AD103" s="11" t="str">
        <x:f>IF(AC103=1,SUM($AC$5:AC103),"")</x:f>
      </x:c>
    </x:row>
    <x:row r="104" ht="24" customHeight="1">
      <x:c r="A104" s="6"/>
      <x:c r="B104" s="6"/>
      <x:c r="C104" s="6"/>
      <x:c r="D104" s="6"/>
      <x:c r="E104" s="6"/>
      <x:c r="F104" s="6"/>
      <x:c r="G104" s="5"/>
      <x:c r="H104" s="5"/>
      <x:c r="I104" s="12"/>
      <x:c r="J104" s="12"/>
      <x:c r="K104" s="13"/>
      <x:c r="L104" s="6"/>
      <x:c r="M104" s="5"/>
      <x:c r="N104" s="5"/>
      <x:c r="O104" s="6"/>
      <x:c r="P104" s="6"/>
      <x:c r="Q104" s="6"/>
      <x:c r="R104" s="11" t="str">
        <x:f>IF(COUNTA(A104:Q104)=0,"",IF(A104="","ID do item ausente",IF(COUNTIFS($A$5:$A$204,A104)&lt;&gt;1,"ID do item duplicado",IF(OR(B104="",C104="",D104="",E104="",F104=""),"Pedido, cliente, item, unidade ou responsável ausentes",IF(OR(NOT(ISNUMBER(G104)),G104&lt;=0,IF(ISNUMBER(G104),G104&lt;&gt;INT(G104),FALSE)),"Confirmação inválida",IF(OR(NOT(ISNUMBER(H104)),H104&lt;=0,IF(ISNUMBER(H104),H104&lt;&gt;INT(H104),FALSE)),"Prazo inválido",IF(H104&lt;G104,"Prazo anterior à confirmação",IF(OR(NOT(ISNUMBER(I104)),I104&lt;=0),"Quantidade pedida inválida",IF(OR(NOT(ISNUMBER(J104)),J104&lt;0),"Quantidade aceita inválida",IF(J104&gt;I104,"Aceite acima da quantidade pedida",IF(OR(NOT(ISNUMBER(K104)),K104&lt;0),"Preço inválido",IF(AND(L104&lt;&gt;"Ativo",L104&lt;&gt;"Cancelado"),"Situação inválida",IF(AND(J104&gt;0,OR(OR(NOT(ISNUMBER(M104)),M104&lt;=0,IF(ISNUMBER(M104),M104&lt;&gt;INT(M104),FALSE)),M104&lt;G104,P104="")),"Último aceite ou evidência inválidos",IF(AND(J104=0,M104&lt;&gt;""),"Data de aceite sem quantidade",IF(AND(N104&lt;&gt;"",OR(OR(NOT(ISNUMBER(N104)),N104&lt;=0,IF(ISNUMBER(N104),N104&lt;&gt;INT(N104),FALSE)),N104&lt;G104)),"Acompanhamento inválido","")))))))))))))))</x:f>
      </x:c>
      <x:c r="S104" s="11" t="n">
        <x:f>IF(AND(A104&lt;&gt;"",R104="",L104="Ativo"),1,0)</x:f>
        <x:v>0</x:v>
      </x:c>
      <x:c r="T10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104&lt;&gt;"",ISNUMBER(G104),G104&lt;=Configuracoes!$C$5,ISNUMBER(H104),H104&gt;=Configuracoes!$C$6,H104&lt;=Configuracoes!$C$7,OR(Configuracoes!$C$8="Todos",F104=Configuracoes!$C$8),L104&lt;&gt;"Cancelado",OR(J104=0,NOT(ISNUMBER(M104)),M104&lt;=Configuracoes!$C$5)),1,0))</x:f>
        <x:v>0</x:v>
      </x:c>
      <x:c r="U104" s="11" t="str">
        <x:f>IF(S104=1,I104-J104,"")</x:f>
      </x:c>
      <x:c r="V104" s="14" t="str">
        <x:f>IF(S104=1,U104*K104,"")</x:f>
      </x:c>
      <x:c r="W104" s="11" t="n">
        <x:f>IF(AND(S104=1,T104=1,U104&gt;0),1,0)</x:f>
        <x:v>0</x:v>
      </x:c>
      <x:c r="X104" s="11" t="n">
        <x:f>IF(AND(W104=1,H104&lt;Configuracoes!$C$5),1,0)</x:f>
        <x:v>0</x:v>
      </x:c>
      <x:c r="Y104" s="11" t="n">
        <x:f>IF(AND(W104=1,J104&gt;0),1,0)</x:f>
        <x:v>0</x:v>
      </x:c>
      <x:c r="Z104" s="11" t="n">
        <x:f>IF(AND(W104=1,OR(N104="",O104="",AND(ISNUMBER(N104),N104&lt;Configuracoes!$C$5))),1,0)</x:f>
        <x:v>0</x:v>
      </x:c>
      <x:c r="AA104" s="11" t="n">
        <x:f>IF(AND(S104=1,T104=1,U104=0),1,0)</x:f>
        <x:v>0</x:v>
      </x:c>
      <x:c r="AB104" s="11" t="n">
        <x:f>IF(AND(AA104=1,M104&lt;=H104),1,0)</x:f>
        <x:v>0</x:v>
      </x:c>
      <x:c r="AC104" s="11" t="n">
        <x:f>IF(AND(T104=1,OR(R104&lt;&gt;"",X104=1,Z104=1)),1,0)</x:f>
        <x:v>0</x:v>
      </x:c>
      <x:c r="AD104" s="11" t="str">
        <x:f>IF(AC104=1,SUM($AC$5:AC104),"")</x:f>
      </x:c>
    </x:row>
    <x:row r="105" ht="24" customHeight="1">
      <x:c r="A105" s="6"/>
      <x:c r="B105" s="6"/>
      <x:c r="C105" s="6"/>
      <x:c r="D105" s="6"/>
      <x:c r="E105" s="6"/>
      <x:c r="F105" s="6"/>
      <x:c r="G105" s="5"/>
      <x:c r="H105" s="5"/>
      <x:c r="I105" s="12"/>
      <x:c r="J105" s="12"/>
      <x:c r="K105" s="13"/>
      <x:c r="L105" s="6"/>
      <x:c r="M105" s="5"/>
      <x:c r="N105" s="5"/>
      <x:c r="O105" s="6"/>
      <x:c r="P105" s="6"/>
      <x:c r="Q105" s="6"/>
      <x:c r="R105" s="11" t="str">
        <x:f>IF(COUNTA(A105:Q105)=0,"",IF(A105="","ID do item ausente",IF(COUNTIFS($A$5:$A$204,A105)&lt;&gt;1,"ID do item duplicado",IF(OR(B105="",C105="",D105="",E105="",F105=""),"Pedido, cliente, item, unidade ou responsável ausentes",IF(OR(NOT(ISNUMBER(G105)),G105&lt;=0,IF(ISNUMBER(G105),G105&lt;&gt;INT(G105),FALSE)),"Confirmação inválida",IF(OR(NOT(ISNUMBER(H105)),H105&lt;=0,IF(ISNUMBER(H105),H105&lt;&gt;INT(H105),FALSE)),"Prazo inválido",IF(H105&lt;G105,"Prazo anterior à confirmação",IF(OR(NOT(ISNUMBER(I105)),I105&lt;=0),"Quantidade pedida inválida",IF(OR(NOT(ISNUMBER(J105)),J105&lt;0),"Quantidade aceita inválida",IF(J105&gt;I105,"Aceite acima da quantidade pedida",IF(OR(NOT(ISNUMBER(K105)),K105&lt;0),"Preço inválido",IF(AND(L105&lt;&gt;"Ativo",L105&lt;&gt;"Cancelado"),"Situação inválida",IF(AND(J105&gt;0,OR(OR(NOT(ISNUMBER(M105)),M105&lt;=0,IF(ISNUMBER(M105),M105&lt;&gt;INT(M105),FALSE)),M105&lt;G105,P105="")),"Último aceite ou evidência inválidos",IF(AND(J105=0,M105&lt;&gt;""),"Data de aceite sem quantidade",IF(AND(N105&lt;&gt;"",OR(OR(NOT(ISNUMBER(N105)),N105&lt;=0,IF(ISNUMBER(N105),N105&lt;&gt;INT(N105),FALSE)),N105&lt;G105)),"Acompanhamento inválido","")))))))))))))))</x:f>
      </x:c>
      <x:c r="S105" s="11" t="n">
        <x:f>IF(AND(A105&lt;&gt;"",R105="",L105="Ativo"),1,0)</x:f>
        <x:v>0</x:v>
      </x:c>
      <x:c r="T10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105&lt;&gt;"",ISNUMBER(G105),G105&lt;=Configuracoes!$C$5,ISNUMBER(H105),H105&gt;=Configuracoes!$C$6,H105&lt;=Configuracoes!$C$7,OR(Configuracoes!$C$8="Todos",F105=Configuracoes!$C$8),L105&lt;&gt;"Cancelado",OR(J105=0,NOT(ISNUMBER(M105)),M105&lt;=Configuracoes!$C$5)),1,0))</x:f>
        <x:v>0</x:v>
      </x:c>
      <x:c r="U105" s="11" t="str">
        <x:f>IF(S105=1,I105-J105,"")</x:f>
      </x:c>
      <x:c r="V105" s="14" t="str">
        <x:f>IF(S105=1,U105*K105,"")</x:f>
      </x:c>
      <x:c r="W105" s="11" t="n">
        <x:f>IF(AND(S105=1,T105=1,U105&gt;0),1,0)</x:f>
        <x:v>0</x:v>
      </x:c>
      <x:c r="X105" s="11" t="n">
        <x:f>IF(AND(W105=1,H105&lt;Configuracoes!$C$5),1,0)</x:f>
        <x:v>0</x:v>
      </x:c>
      <x:c r="Y105" s="11" t="n">
        <x:f>IF(AND(W105=1,J105&gt;0),1,0)</x:f>
        <x:v>0</x:v>
      </x:c>
      <x:c r="Z105" s="11" t="n">
        <x:f>IF(AND(W105=1,OR(N105="",O105="",AND(ISNUMBER(N105),N105&lt;Configuracoes!$C$5))),1,0)</x:f>
        <x:v>0</x:v>
      </x:c>
      <x:c r="AA105" s="11" t="n">
        <x:f>IF(AND(S105=1,T105=1,U105=0),1,0)</x:f>
        <x:v>0</x:v>
      </x:c>
      <x:c r="AB105" s="11" t="n">
        <x:f>IF(AND(AA105=1,M105&lt;=H105),1,0)</x:f>
        <x:v>0</x:v>
      </x:c>
      <x:c r="AC105" s="11" t="n">
        <x:f>IF(AND(T105=1,OR(R105&lt;&gt;"",X105=1,Z105=1)),1,0)</x:f>
        <x:v>0</x:v>
      </x:c>
      <x:c r="AD105" s="11" t="str">
        <x:f>IF(AC105=1,SUM($AC$5:AC105),"")</x:f>
      </x:c>
    </x:row>
    <x:row r="106" ht="24" customHeight="1">
      <x:c r="A106" s="6"/>
      <x:c r="B106" s="6"/>
      <x:c r="C106" s="6"/>
      <x:c r="D106" s="6"/>
      <x:c r="E106" s="6"/>
      <x:c r="F106" s="6"/>
      <x:c r="G106" s="5"/>
      <x:c r="H106" s="5"/>
      <x:c r="I106" s="12"/>
      <x:c r="J106" s="12"/>
      <x:c r="K106" s="13"/>
      <x:c r="L106" s="6"/>
      <x:c r="M106" s="5"/>
      <x:c r="N106" s="5"/>
      <x:c r="O106" s="6"/>
      <x:c r="P106" s="6"/>
      <x:c r="Q106" s="6"/>
      <x:c r="R106" s="11" t="str">
        <x:f>IF(COUNTA(A106:Q106)=0,"",IF(A106="","ID do item ausente",IF(COUNTIFS($A$5:$A$204,A106)&lt;&gt;1,"ID do item duplicado",IF(OR(B106="",C106="",D106="",E106="",F106=""),"Pedido, cliente, item, unidade ou responsável ausentes",IF(OR(NOT(ISNUMBER(G106)),G106&lt;=0,IF(ISNUMBER(G106),G106&lt;&gt;INT(G106),FALSE)),"Confirmação inválida",IF(OR(NOT(ISNUMBER(H106)),H106&lt;=0,IF(ISNUMBER(H106),H106&lt;&gt;INT(H106),FALSE)),"Prazo inválido",IF(H106&lt;G106,"Prazo anterior à confirmação",IF(OR(NOT(ISNUMBER(I106)),I106&lt;=0),"Quantidade pedida inválida",IF(OR(NOT(ISNUMBER(J106)),J106&lt;0),"Quantidade aceita inválida",IF(J106&gt;I106,"Aceite acima da quantidade pedida",IF(OR(NOT(ISNUMBER(K106)),K106&lt;0),"Preço inválido",IF(AND(L106&lt;&gt;"Ativo",L106&lt;&gt;"Cancelado"),"Situação inválida",IF(AND(J106&gt;0,OR(OR(NOT(ISNUMBER(M106)),M106&lt;=0,IF(ISNUMBER(M106),M106&lt;&gt;INT(M106),FALSE)),M106&lt;G106,P106="")),"Último aceite ou evidência inválidos",IF(AND(J106=0,M106&lt;&gt;""),"Data de aceite sem quantidade",IF(AND(N106&lt;&gt;"",OR(OR(NOT(ISNUMBER(N106)),N106&lt;=0,IF(ISNUMBER(N106),N106&lt;&gt;INT(N106),FALSE)),N106&lt;G106)),"Acompanhamento inválido","")))))))))))))))</x:f>
      </x:c>
      <x:c r="S106" s="11" t="n">
        <x:f>IF(AND(A106&lt;&gt;"",R106="",L106="Ativo"),1,0)</x:f>
        <x:v>0</x:v>
      </x:c>
      <x:c r="T10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106&lt;&gt;"",ISNUMBER(G106),G106&lt;=Configuracoes!$C$5,ISNUMBER(H106),H106&gt;=Configuracoes!$C$6,H106&lt;=Configuracoes!$C$7,OR(Configuracoes!$C$8="Todos",F106=Configuracoes!$C$8),L106&lt;&gt;"Cancelado",OR(J106=0,NOT(ISNUMBER(M106)),M106&lt;=Configuracoes!$C$5)),1,0))</x:f>
        <x:v>0</x:v>
      </x:c>
      <x:c r="U106" s="11" t="str">
        <x:f>IF(S106=1,I106-J106,"")</x:f>
      </x:c>
      <x:c r="V106" s="14" t="str">
        <x:f>IF(S106=1,U106*K106,"")</x:f>
      </x:c>
      <x:c r="W106" s="11" t="n">
        <x:f>IF(AND(S106=1,T106=1,U106&gt;0),1,0)</x:f>
        <x:v>0</x:v>
      </x:c>
      <x:c r="X106" s="11" t="n">
        <x:f>IF(AND(W106=1,H106&lt;Configuracoes!$C$5),1,0)</x:f>
        <x:v>0</x:v>
      </x:c>
      <x:c r="Y106" s="11" t="n">
        <x:f>IF(AND(W106=1,J106&gt;0),1,0)</x:f>
        <x:v>0</x:v>
      </x:c>
      <x:c r="Z106" s="11" t="n">
        <x:f>IF(AND(W106=1,OR(N106="",O106="",AND(ISNUMBER(N106),N106&lt;Configuracoes!$C$5))),1,0)</x:f>
        <x:v>0</x:v>
      </x:c>
      <x:c r="AA106" s="11" t="n">
        <x:f>IF(AND(S106=1,T106=1,U106=0),1,0)</x:f>
        <x:v>0</x:v>
      </x:c>
      <x:c r="AB106" s="11" t="n">
        <x:f>IF(AND(AA106=1,M106&lt;=H106),1,0)</x:f>
        <x:v>0</x:v>
      </x:c>
      <x:c r="AC106" s="11" t="n">
        <x:f>IF(AND(T106=1,OR(R106&lt;&gt;"",X106=1,Z106=1)),1,0)</x:f>
        <x:v>0</x:v>
      </x:c>
      <x:c r="AD106" s="11" t="str">
        <x:f>IF(AC106=1,SUM($AC$5:AC106),"")</x:f>
      </x:c>
    </x:row>
    <x:row r="107" ht="24" customHeight="1">
      <x:c r="A107" s="6"/>
      <x:c r="B107" s="6"/>
      <x:c r="C107" s="6"/>
      <x:c r="D107" s="6"/>
      <x:c r="E107" s="6"/>
      <x:c r="F107" s="6"/>
      <x:c r="G107" s="5"/>
      <x:c r="H107" s="5"/>
      <x:c r="I107" s="12"/>
      <x:c r="J107" s="12"/>
      <x:c r="K107" s="13"/>
      <x:c r="L107" s="6"/>
      <x:c r="M107" s="5"/>
      <x:c r="N107" s="5"/>
      <x:c r="O107" s="6"/>
      <x:c r="P107" s="6"/>
      <x:c r="Q107" s="6"/>
      <x:c r="R107" s="11" t="str">
        <x:f>IF(COUNTA(A107:Q107)=0,"",IF(A107="","ID do item ausente",IF(COUNTIFS($A$5:$A$204,A107)&lt;&gt;1,"ID do item duplicado",IF(OR(B107="",C107="",D107="",E107="",F107=""),"Pedido, cliente, item, unidade ou responsável ausentes",IF(OR(NOT(ISNUMBER(G107)),G107&lt;=0,IF(ISNUMBER(G107),G107&lt;&gt;INT(G107),FALSE)),"Confirmação inválida",IF(OR(NOT(ISNUMBER(H107)),H107&lt;=0,IF(ISNUMBER(H107),H107&lt;&gt;INT(H107),FALSE)),"Prazo inválido",IF(H107&lt;G107,"Prazo anterior à confirmação",IF(OR(NOT(ISNUMBER(I107)),I107&lt;=0),"Quantidade pedida inválida",IF(OR(NOT(ISNUMBER(J107)),J107&lt;0),"Quantidade aceita inválida",IF(J107&gt;I107,"Aceite acima da quantidade pedida",IF(OR(NOT(ISNUMBER(K107)),K107&lt;0),"Preço inválido",IF(AND(L107&lt;&gt;"Ativo",L107&lt;&gt;"Cancelado"),"Situação inválida",IF(AND(J107&gt;0,OR(OR(NOT(ISNUMBER(M107)),M107&lt;=0,IF(ISNUMBER(M107),M107&lt;&gt;INT(M107),FALSE)),M107&lt;G107,P107="")),"Último aceite ou evidência inválidos",IF(AND(J107=0,M107&lt;&gt;""),"Data de aceite sem quantidade",IF(AND(N107&lt;&gt;"",OR(OR(NOT(ISNUMBER(N107)),N107&lt;=0,IF(ISNUMBER(N107),N107&lt;&gt;INT(N107),FALSE)),N107&lt;G107)),"Acompanhamento inválido","")))))))))))))))</x:f>
      </x:c>
      <x:c r="S107" s="11" t="n">
        <x:f>IF(AND(A107&lt;&gt;"",R107="",L107="Ativo"),1,0)</x:f>
        <x:v>0</x:v>
      </x:c>
      <x:c r="T10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107&lt;&gt;"",ISNUMBER(G107),G107&lt;=Configuracoes!$C$5,ISNUMBER(H107),H107&gt;=Configuracoes!$C$6,H107&lt;=Configuracoes!$C$7,OR(Configuracoes!$C$8="Todos",F107=Configuracoes!$C$8),L107&lt;&gt;"Cancelado",OR(J107=0,NOT(ISNUMBER(M107)),M107&lt;=Configuracoes!$C$5)),1,0))</x:f>
        <x:v>0</x:v>
      </x:c>
      <x:c r="U107" s="11" t="str">
        <x:f>IF(S107=1,I107-J107,"")</x:f>
      </x:c>
      <x:c r="V107" s="14" t="str">
        <x:f>IF(S107=1,U107*K107,"")</x:f>
      </x:c>
      <x:c r="W107" s="11" t="n">
        <x:f>IF(AND(S107=1,T107=1,U107&gt;0),1,0)</x:f>
        <x:v>0</x:v>
      </x:c>
      <x:c r="X107" s="11" t="n">
        <x:f>IF(AND(W107=1,H107&lt;Configuracoes!$C$5),1,0)</x:f>
        <x:v>0</x:v>
      </x:c>
      <x:c r="Y107" s="11" t="n">
        <x:f>IF(AND(W107=1,J107&gt;0),1,0)</x:f>
        <x:v>0</x:v>
      </x:c>
      <x:c r="Z107" s="11" t="n">
        <x:f>IF(AND(W107=1,OR(N107="",O107="",AND(ISNUMBER(N107),N107&lt;Configuracoes!$C$5))),1,0)</x:f>
        <x:v>0</x:v>
      </x:c>
      <x:c r="AA107" s="11" t="n">
        <x:f>IF(AND(S107=1,T107=1,U107=0),1,0)</x:f>
        <x:v>0</x:v>
      </x:c>
      <x:c r="AB107" s="11" t="n">
        <x:f>IF(AND(AA107=1,M107&lt;=H107),1,0)</x:f>
        <x:v>0</x:v>
      </x:c>
      <x:c r="AC107" s="11" t="n">
        <x:f>IF(AND(T107=1,OR(R107&lt;&gt;"",X107=1,Z107=1)),1,0)</x:f>
        <x:v>0</x:v>
      </x:c>
      <x:c r="AD107" s="11" t="str">
        <x:f>IF(AC107=1,SUM($AC$5:AC107),"")</x:f>
      </x:c>
    </x:row>
    <x:row r="108" ht="24" customHeight="1">
      <x:c r="A108" s="6"/>
      <x:c r="B108" s="6"/>
      <x:c r="C108" s="6"/>
      <x:c r="D108" s="6"/>
      <x:c r="E108" s="6"/>
      <x:c r="F108" s="6"/>
      <x:c r="G108" s="5"/>
      <x:c r="H108" s="5"/>
      <x:c r="I108" s="12"/>
      <x:c r="J108" s="12"/>
      <x:c r="K108" s="13"/>
      <x:c r="L108" s="6"/>
      <x:c r="M108" s="5"/>
      <x:c r="N108" s="5"/>
      <x:c r="O108" s="6"/>
      <x:c r="P108" s="6"/>
      <x:c r="Q108" s="6"/>
      <x:c r="R108" s="11" t="str">
        <x:f>IF(COUNTA(A108:Q108)=0,"",IF(A108="","ID do item ausente",IF(COUNTIFS($A$5:$A$204,A108)&lt;&gt;1,"ID do item duplicado",IF(OR(B108="",C108="",D108="",E108="",F108=""),"Pedido, cliente, item, unidade ou responsável ausentes",IF(OR(NOT(ISNUMBER(G108)),G108&lt;=0,IF(ISNUMBER(G108),G108&lt;&gt;INT(G108),FALSE)),"Confirmação inválida",IF(OR(NOT(ISNUMBER(H108)),H108&lt;=0,IF(ISNUMBER(H108),H108&lt;&gt;INT(H108),FALSE)),"Prazo inválido",IF(H108&lt;G108,"Prazo anterior à confirmação",IF(OR(NOT(ISNUMBER(I108)),I108&lt;=0),"Quantidade pedida inválida",IF(OR(NOT(ISNUMBER(J108)),J108&lt;0),"Quantidade aceita inválida",IF(J108&gt;I108,"Aceite acima da quantidade pedida",IF(OR(NOT(ISNUMBER(K108)),K108&lt;0),"Preço inválido",IF(AND(L108&lt;&gt;"Ativo",L108&lt;&gt;"Cancelado"),"Situação inválida",IF(AND(J108&gt;0,OR(OR(NOT(ISNUMBER(M108)),M108&lt;=0,IF(ISNUMBER(M108),M108&lt;&gt;INT(M108),FALSE)),M108&lt;G108,P108="")),"Último aceite ou evidência inválidos",IF(AND(J108=0,M108&lt;&gt;""),"Data de aceite sem quantidade",IF(AND(N108&lt;&gt;"",OR(OR(NOT(ISNUMBER(N108)),N108&lt;=0,IF(ISNUMBER(N108),N108&lt;&gt;INT(N108),FALSE)),N108&lt;G108)),"Acompanhamento inválido","")))))))))))))))</x:f>
      </x:c>
      <x:c r="S108" s="11" t="n">
        <x:f>IF(AND(A108&lt;&gt;"",R108="",L108="Ativo"),1,0)</x:f>
        <x:v>0</x:v>
      </x:c>
      <x:c r="T10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108&lt;&gt;"",ISNUMBER(G108),G108&lt;=Configuracoes!$C$5,ISNUMBER(H108),H108&gt;=Configuracoes!$C$6,H108&lt;=Configuracoes!$C$7,OR(Configuracoes!$C$8="Todos",F108=Configuracoes!$C$8),L108&lt;&gt;"Cancelado",OR(J108=0,NOT(ISNUMBER(M108)),M108&lt;=Configuracoes!$C$5)),1,0))</x:f>
        <x:v>0</x:v>
      </x:c>
      <x:c r="U108" s="11" t="str">
        <x:f>IF(S108=1,I108-J108,"")</x:f>
      </x:c>
      <x:c r="V108" s="14" t="str">
        <x:f>IF(S108=1,U108*K108,"")</x:f>
      </x:c>
      <x:c r="W108" s="11" t="n">
        <x:f>IF(AND(S108=1,T108=1,U108&gt;0),1,0)</x:f>
        <x:v>0</x:v>
      </x:c>
      <x:c r="X108" s="11" t="n">
        <x:f>IF(AND(W108=1,H108&lt;Configuracoes!$C$5),1,0)</x:f>
        <x:v>0</x:v>
      </x:c>
      <x:c r="Y108" s="11" t="n">
        <x:f>IF(AND(W108=1,J108&gt;0),1,0)</x:f>
        <x:v>0</x:v>
      </x:c>
      <x:c r="Z108" s="11" t="n">
        <x:f>IF(AND(W108=1,OR(N108="",O108="",AND(ISNUMBER(N108),N108&lt;Configuracoes!$C$5))),1,0)</x:f>
        <x:v>0</x:v>
      </x:c>
      <x:c r="AA108" s="11" t="n">
        <x:f>IF(AND(S108=1,T108=1,U108=0),1,0)</x:f>
        <x:v>0</x:v>
      </x:c>
      <x:c r="AB108" s="11" t="n">
        <x:f>IF(AND(AA108=1,M108&lt;=H108),1,0)</x:f>
        <x:v>0</x:v>
      </x:c>
      <x:c r="AC108" s="11" t="n">
        <x:f>IF(AND(T108=1,OR(R108&lt;&gt;"",X108=1,Z108=1)),1,0)</x:f>
        <x:v>0</x:v>
      </x:c>
      <x:c r="AD108" s="11" t="str">
        <x:f>IF(AC108=1,SUM($AC$5:AC108),"")</x:f>
      </x:c>
    </x:row>
    <x:row r="109" ht="24" customHeight="1">
      <x:c r="A109" s="6"/>
      <x:c r="B109" s="6"/>
      <x:c r="C109" s="6"/>
      <x:c r="D109" s="6"/>
      <x:c r="E109" s="6"/>
      <x:c r="F109" s="6"/>
      <x:c r="G109" s="5"/>
      <x:c r="H109" s="5"/>
      <x:c r="I109" s="12"/>
      <x:c r="J109" s="12"/>
      <x:c r="K109" s="13"/>
      <x:c r="L109" s="6"/>
      <x:c r="M109" s="5"/>
      <x:c r="N109" s="5"/>
      <x:c r="O109" s="6"/>
      <x:c r="P109" s="6"/>
      <x:c r="Q109" s="6"/>
      <x:c r="R109" s="11" t="str">
        <x:f>IF(COUNTA(A109:Q109)=0,"",IF(A109="","ID do item ausente",IF(COUNTIFS($A$5:$A$204,A109)&lt;&gt;1,"ID do item duplicado",IF(OR(B109="",C109="",D109="",E109="",F109=""),"Pedido, cliente, item, unidade ou responsável ausentes",IF(OR(NOT(ISNUMBER(G109)),G109&lt;=0,IF(ISNUMBER(G109),G109&lt;&gt;INT(G109),FALSE)),"Confirmação inválida",IF(OR(NOT(ISNUMBER(H109)),H109&lt;=0,IF(ISNUMBER(H109),H109&lt;&gt;INT(H109),FALSE)),"Prazo inválido",IF(H109&lt;G109,"Prazo anterior à confirmação",IF(OR(NOT(ISNUMBER(I109)),I109&lt;=0),"Quantidade pedida inválida",IF(OR(NOT(ISNUMBER(J109)),J109&lt;0),"Quantidade aceita inválida",IF(J109&gt;I109,"Aceite acima da quantidade pedida",IF(OR(NOT(ISNUMBER(K109)),K109&lt;0),"Preço inválido",IF(AND(L109&lt;&gt;"Ativo",L109&lt;&gt;"Cancelado"),"Situação inválida",IF(AND(J109&gt;0,OR(OR(NOT(ISNUMBER(M109)),M109&lt;=0,IF(ISNUMBER(M109),M109&lt;&gt;INT(M109),FALSE)),M109&lt;G109,P109="")),"Último aceite ou evidência inválidos",IF(AND(J109=0,M109&lt;&gt;""),"Data de aceite sem quantidade",IF(AND(N109&lt;&gt;"",OR(OR(NOT(ISNUMBER(N109)),N109&lt;=0,IF(ISNUMBER(N109),N109&lt;&gt;INT(N109),FALSE)),N109&lt;G109)),"Acompanhamento inválido","")))))))))))))))</x:f>
      </x:c>
      <x:c r="S109" s="11" t="n">
        <x:f>IF(AND(A109&lt;&gt;"",R109="",L109="Ativo"),1,0)</x:f>
        <x:v>0</x:v>
      </x:c>
      <x:c r="T10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109&lt;&gt;"",ISNUMBER(G109),G109&lt;=Configuracoes!$C$5,ISNUMBER(H109),H109&gt;=Configuracoes!$C$6,H109&lt;=Configuracoes!$C$7,OR(Configuracoes!$C$8="Todos",F109=Configuracoes!$C$8),L109&lt;&gt;"Cancelado",OR(J109=0,NOT(ISNUMBER(M109)),M109&lt;=Configuracoes!$C$5)),1,0))</x:f>
        <x:v>0</x:v>
      </x:c>
      <x:c r="U109" s="11" t="str">
        <x:f>IF(S109=1,I109-J109,"")</x:f>
      </x:c>
      <x:c r="V109" s="14" t="str">
        <x:f>IF(S109=1,U109*K109,"")</x:f>
      </x:c>
      <x:c r="W109" s="11" t="n">
        <x:f>IF(AND(S109=1,T109=1,U109&gt;0),1,0)</x:f>
        <x:v>0</x:v>
      </x:c>
      <x:c r="X109" s="11" t="n">
        <x:f>IF(AND(W109=1,H109&lt;Configuracoes!$C$5),1,0)</x:f>
        <x:v>0</x:v>
      </x:c>
      <x:c r="Y109" s="11" t="n">
        <x:f>IF(AND(W109=1,J109&gt;0),1,0)</x:f>
        <x:v>0</x:v>
      </x:c>
      <x:c r="Z109" s="11" t="n">
        <x:f>IF(AND(W109=1,OR(N109="",O109="",AND(ISNUMBER(N109),N109&lt;Configuracoes!$C$5))),1,0)</x:f>
        <x:v>0</x:v>
      </x:c>
      <x:c r="AA109" s="11" t="n">
        <x:f>IF(AND(S109=1,T109=1,U109=0),1,0)</x:f>
        <x:v>0</x:v>
      </x:c>
      <x:c r="AB109" s="11" t="n">
        <x:f>IF(AND(AA109=1,M109&lt;=H109),1,0)</x:f>
        <x:v>0</x:v>
      </x:c>
      <x:c r="AC109" s="11" t="n">
        <x:f>IF(AND(T109=1,OR(R109&lt;&gt;"",X109=1,Z109=1)),1,0)</x:f>
        <x:v>0</x:v>
      </x:c>
      <x:c r="AD109" s="11" t="str">
        <x:f>IF(AC109=1,SUM($AC$5:AC109),"")</x:f>
      </x:c>
    </x:row>
    <x:row r="110" ht="24" customHeight="1">
      <x:c r="A110" s="6"/>
      <x:c r="B110" s="6"/>
      <x:c r="C110" s="6"/>
      <x:c r="D110" s="6"/>
      <x:c r="E110" s="6"/>
      <x:c r="F110" s="6"/>
      <x:c r="G110" s="5"/>
      <x:c r="H110" s="5"/>
      <x:c r="I110" s="12"/>
      <x:c r="J110" s="12"/>
      <x:c r="K110" s="13"/>
      <x:c r="L110" s="6"/>
      <x:c r="M110" s="5"/>
      <x:c r="N110" s="5"/>
      <x:c r="O110" s="6"/>
      <x:c r="P110" s="6"/>
      <x:c r="Q110" s="6"/>
      <x:c r="R110" s="11" t="str">
        <x:f>IF(COUNTA(A110:Q110)=0,"",IF(A110="","ID do item ausente",IF(COUNTIFS($A$5:$A$204,A110)&lt;&gt;1,"ID do item duplicado",IF(OR(B110="",C110="",D110="",E110="",F110=""),"Pedido, cliente, item, unidade ou responsável ausentes",IF(OR(NOT(ISNUMBER(G110)),G110&lt;=0,IF(ISNUMBER(G110),G110&lt;&gt;INT(G110),FALSE)),"Confirmação inválida",IF(OR(NOT(ISNUMBER(H110)),H110&lt;=0,IF(ISNUMBER(H110),H110&lt;&gt;INT(H110),FALSE)),"Prazo inválido",IF(H110&lt;G110,"Prazo anterior à confirmação",IF(OR(NOT(ISNUMBER(I110)),I110&lt;=0),"Quantidade pedida inválida",IF(OR(NOT(ISNUMBER(J110)),J110&lt;0),"Quantidade aceita inválida",IF(J110&gt;I110,"Aceite acima da quantidade pedida",IF(OR(NOT(ISNUMBER(K110)),K110&lt;0),"Preço inválido",IF(AND(L110&lt;&gt;"Ativo",L110&lt;&gt;"Cancelado"),"Situação inválida",IF(AND(J110&gt;0,OR(OR(NOT(ISNUMBER(M110)),M110&lt;=0,IF(ISNUMBER(M110),M110&lt;&gt;INT(M110),FALSE)),M110&lt;G110,P110="")),"Último aceite ou evidência inválidos",IF(AND(J110=0,M110&lt;&gt;""),"Data de aceite sem quantidade",IF(AND(N110&lt;&gt;"",OR(OR(NOT(ISNUMBER(N110)),N110&lt;=0,IF(ISNUMBER(N110),N110&lt;&gt;INT(N110),FALSE)),N110&lt;G110)),"Acompanhamento inválido","")))))))))))))))</x:f>
      </x:c>
      <x:c r="S110" s="11" t="n">
        <x:f>IF(AND(A110&lt;&gt;"",R110="",L110="Ativo"),1,0)</x:f>
        <x:v>0</x:v>
      </x:c>
      <x:c r="T11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110&lt;&gt;"",ISNUMBER(G110),G110&lt;=Configuracoes!$C$5,ISNUMBER(H110),H110&gt;=Configuracoes!$C$6,H110&lt;=Configuracoes!$C$7,OR(Configuracoes!$C$8="Todos",F110=Configuracoes!$C$8),L110&lt;&gt;"Cancelado",OR(J110=0,NOT(ISNUMBER(M110)),M110&lt;=Configuracoes!$C$5)),1,0))</x:f>
        <x:v>0</x:v>
      </x:c>
      <x:c r="U110" s="11" t="str">
        <x:f>IF(S110=1,I110-J110,"")</x:f>
      </x:c>
      <x:c r="V110" s="14" t="str">
        <x:f>IF(S110=1,U110*K110,"")</x:f>
      </x:c>
      <x:c r="W110" s="11" t="n">
        <x:f>IF(AND(S110=1,T110=1,U110&gt;0),1,0)</x:f>
        <x:v>0</x:v>
      </x:c>
      <x:c r="X110" s="11" t="n">
        <x:f>IF(AND(W110=1,H110&lt;Configuracoes!$C$5),1,0)</x:f>
        <x:v>0</x:v>
      </x:c>
      <x:c r="Y110" s="11" t="n">
        <x:f>IF(AND(W110=1,J110&gt;0),1,0)</x:f>
        <x:v>0</x:v>
      </x:c>
      <x:c r="Z110" s="11" t="n">
        <x:f>IF(AND(W110=1,OR(N110="",O110="",AND(ISNUMBER(N110),N110&lt;Configuracoes!$C$5))),1,0)</x:f>
        <x:v>0</x:v>
      </x:c>
      <x:c r="AA110" s="11" t="n">
        <x:f>IF(AND(S110=1,T110=1,U110=0),1,0)</x:f>
        <x:v>0</x:v>
      </x:c>
      <x:c r="AB110" s="11" t="n">
        <x:f>IF(AND(AA110=1,M110&lt;=H110),1,0)</x:f>
        <x:v>0</x:v>
      </x:c>
      <x:c r="AC110" s="11" t="n">
        <x:f>IF(AND(T110=1,OR(R110&lt;&gt;"",X110=1,Z110=1)),1,0)</x:f>
        <x:v>0</x:v>
      </x:c>
      <x:c r="AD110" s="11" t="str">
        <x:f>IF(AC110=1,SUM($AC$5:AC110),"")</x:f>
      </x:c>
    </x:row>
    <x:row r="111" ht="24" customHeight="1">
      <x:c r="A111" s="6"/>
      <x:c r="B111" s="6"/>
      <x:c r="C111" s="6"/>
      <x:c r="D111" s="6"/>
      <x:c r="E111" s="6"/>
      <x:c r="F111" s="6"/>
      <x:c r="G111" s="5"/>
      <x:c r="H111" s="5"/>
      <x:c r="I111" s="12"/>
      <x:c r="J111" s="12"/>
      <x:c r="K111" s="13"/>
      <x:c r="L111" s="6"/>
      <x:c r="M111" s="5"/>
      <x:c r="N111" s="5"/>
      <x:c r="O111" s="6"/>
      <x:c r="P111" s="6"/>
      <x:c r="Q111" s="6"/>
      <x:c r="R111" s="11" t="str">
        <x:f>IF(COUNTA(A111:Q111)=0,"",IF(A111="","ID do item ausente",IF(COUNTIFS($A$5:$A$204,A111)&lt;&gt;1,"ID do item duplicado",IF(OR(B111="",C111="",D111="",E111="",F111=""),"Pedido, cliente, item, unidade ou responsável ausentes",IF(OR(NOT(ISNUMBER(G111)),G111&lt;=0,IF(ISNUMBER(G111),G111&lt;&gt;INT(G111),FALSE)),"Confirmação inválida",IF(OR(NOT(ISNUMBER(H111)),H111&lt;=0,IF(ISNUMBER(H111),H111&lt;&gt;INT(H111),FALSE)),"Prazo inválido",IF(H111&lt;G111,"Prazo anterior à confirmação",IF(OR(NOT(ISNUMBER(I111)),I111&lt;=0),"Quantidade pedida inválida",IF(OR(NOT(ISNUMBER(J111)),J111&lt;0),"Quantidade aceita inválida",IF(J111&gt;I111,"Aceite acima da quantidade pedida",IF(OR(NOT(ISNUMBER(K111)),K111&lt;0),"Preço inválido",IF(AND(L111&lt;&gt;"Ativo",L111&lt;&gt;"Cancelado"),"Situação inválida",IF(AND(J111&gt;0,OR(OR(NOT(ISNUMBER(M111)),M111&lt;=0,IF(ISNUMBER(M111),M111&lt;&gt;INT(M111),FALSE)),M111&lt;G111,P111="")),"Último aceite ou evidência inválidos",IF(AND(J111=0,M111&lt;&gt;""),"Data de aceite sem quantidade",IF(AND(N111&lt;&gt;"",OR(OR(NOT(ISNUMBER(N111)),N111&lt;=0,IF(ISNUMBER(N111),N111&lt;&gt;INT(N111),FALSE)),N111&lt;G111)),"Acompanhamento inválido","")))))))))))))))</x:f>
      </x:c>
      <x:c r="S111" s="11" t="n">
        <x:f>IF(AND(A111&lt;&gt;"",R111="",L111="Ativo"),1,0)</x:f>
        <x:v>0</x:v>
      </x:c>
      <x:c r="T11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111&lt;&gt;"",ISNUMBER(G111),G111&lt;=Configuracoes!$C$5,ISNUMBER(H111),H111&gt;=Configuracoes!$C$6,H111&lt;=Configuracoes!$C$7,OR(Configuracoes!$C$8="Todos",F111=Configuracoes!$C$8),L111&lt;&gt;"Cancelado",OR(J111=0,NOT(ISNUMBER(M111)),M111&lt;=Configuracoes!$C$5)),1,0))</x:f>
        <x:v>0</x:v>
      </x:c>
      <x:c r="U111" s="11" t="str">
        <x:f>IF(S111=1,I111-J111,"")</x:f>
      </x:c>
      <x:c r="V111" s="14" t="str">
        <x:f>IF(S111=1,U111*K111,"")</x:f>
      </x:c>
      <x:c r="W111" s="11" t="n">
        <x:f>IF(AND(S111=1,T111=1,U111&gt;0),1,0)</x:f>
        <x:v>0</x:v>
      </x:c>
      <x:c r="X111" s="11" t="n">
        <x:f>IF(AND(W111=1,H111&lt;Configuracoes!$C$5),1,0)</x:f>
        <x:v>0</x:v>
      </x:c>
      <x:c r="Y111" s="11" t="n">
        <x:f>IF(AND(W111=1,J111&gt;0),1,0)</x:f>
        <x:v>0</x:v>
      </x:c>
      <x:c r="Z111" s="11" t="n">
        <x:f>IF(AND(W111=1,OR(N111="",O111="",AND(ISNUMBER(N111),N111&lt;Configuracoes!$C$5))),1,0)</x:f>
        <x:v>0</x:v>
      </x:c>
      <x:c r="AA111" s="11" t="n">
        <x:f>IF(AND(S111=1,T111=1,U111=0),1,0)</x:f>
        <x:v>0</x:v>
      </x:c>
      <x:c r="AB111" s="11" t="n">
        <x:f>IF(AND(AA111=1,M111&lt;=H111),1,0)</x:f>
        <x:v>0</x:v>
      </x:c>
      <x:c r="AC111" s="11" t="n">
        <x:f>IF(AND(T111=1,OR(R111&lt;&gt;"",X111=1,Z111=1)),1,0)</x:f>
        <x:v>0</x:v>
      </x:c>
      <x:c r="AD111" s="11" t="str">
        <x:f>IF(AC111=1,SUM($AC$5:AC111),"")</x:f>
      </x:c>
    </x:row>
    <x:row r="112" ht="24" customHeight="1">
      <x:c r="A112" s="6"/>
      <x:c r="B112" s="6"/>
      <x:c r="C112" s="6"/>
      <x:c r="D112" s="6"/>
      <x:c r="E112" s="6"/>
      <x:c r="F112" s="6"/>
      <x:c r="G112" s="5"/>
      <x:c r="H112" s="5"/>
      <x:c r="I112" s="12"/>
      <x:c r="J112" s="12"/>
      <x:c r="K112" s="13"/>
      <x:c r="L112" s="6"/>
      <x:c r="M112" s="5"/>
      <x:c r="N112" s="5"/>
      <x:c r="O112" s="6"/>
      <x:c r="P112" s="6"/>
      <x:c r="Q112" s="6"/>
      <x:c r="R112" s="11" t="str">
        <x:f>IF(COUNTA(A112:Q112)=0,"",IF(A112="","ID do item ausente",IF(COUNTIFS($A$5:$A$204,A112)&lt;&gt;1,"ID do item duplicado",IF(OR(B112="",C112="",D112="",E112="",F112=""),"Pedido, cliente, item, unidade ou responsável ausentes",IF(OR(NOT(ISNUMBER(G112)),G112&lt;=0,IF(ISNUMBER(G112),G112&lt;&gt;INT(G112),FALSE)),"Confirmação inválida",IF(OR(NOT(ISNUMBER(H112)),H112&lt;=0,IF(ISNUMBER(H112),H112&lt;&gt;INT(H112),FALSE)),"Prazo inválido",IF(H112&lt;G112,"Prazo anterior à confirmação",IF(OR(NOT(ISNUMBER(I112)),I112&lt;=0),"Quantidade pedida inválida",IF(OR(NOT(ISNUMBER(J112)),J112&lt;0),"Quantidade aceita inválida",IF(J112&gt;I112,"Aceite acima da quantidade pedida",IF(OR(NOT(ISNUMBER(K112)),K112&lt;0),"Preço inválido",IF(AND(L112&lt;&gt;"Ativo",L112&lt;&gt;"Cancelado"),"Situação inválida",IF(AND(J112&gt;0,OR(OR(NOT(ISNUMBER(M112)),M112&lt;=0,IF(ISNUMBER(M112),M112&lt;&gt;INT(M112),FALSE)),M112&lt;G112,P112="")),"Último aceite ou evidência inválidos",IF(AND(J112=0,M112&lt;&gt;""),"Data de aceite sem quantidade",IF(AND(N112&lt;&gt;"",OR(OR(NOT(ISNUMBER(N112)),N112&lt;=0,IF(ISNUMBER(N112),N112&lt;&gt;INT(N112),FALSE)),N112&lt;G112)),"Acompanhamento inválido","")))))))))))))))</x:f>
      </x:c>
      <x:c r="S112" s="11" t="n">
        <x:f>IF(AND(A112&lt;&gt;"",R112="",L112="Ativo"),1,0)</x:f>
        <x:v>0</x:v>
      </x:c>
      <x:c r="T11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112&lt;&gt;"",ISNUMBER(G112),G112&lt;=Configuracoes!$C$5,ISNUMBER(H112),H112&gt;=Configuracoes!$C$6,H112&lt;=Configuracoes!$C$7,OR(Configuracoes!$C$8="Todos",F112=Configuracoes!$C$8),L112&lt;&gt;"Cancelado",OR(J112=0,NOT(ISNUMBER(M112)),M112&lt;=Configuracoes!$C$5)),1,0))</x:f>
        <x:v>0</x:v>
      </x:c>
      <x:c r="U112" s="11" t="str">
        <x:f>IF(S112=1,I112-J112,"")</x:f>
      </x:c>
      <x:c r="V112" s="14" t="str">
        <x:f>IF(S112=1,U112*K112,"")</x:f>
      </x:c>
      <x:c r="W112" s="11" t="n">
        <x:f>IF(AND(S112=1,T112=1,U112&gt;0),1,0)</x:f>
        <x:v>0</x:v>
      </x:c>
      <x:c r="X112" s="11" t="n">
        <x:f>IF(AND(W112=1,H112&lt;Configuracoes!$C$5),1,0)</x:f>
        <x:v>0</x:v>
      </x:c>
      <x:c r="Y112" s="11" t="n">
        <x:f>IF(AND(W112=1,J112&gt;0),1,0)</x:f>
        <x:v>0</x:v>
      </x:c>
      <x:c r="Z112" s="11" t="n">
        <x:f>IF(AND(W112=1,OR(N112="",O112="",AND(ISNUMBER(N112),N112&lt;Configuracoes!$C$5))),1,0)</x:f>
        <x:v>0</x:v>
      </x:c>
      <x:c r="AA112" s="11" t="n">
        <x:f>IF(AND(S112=1,T112=1,U112=0),1,0)</x:f>
        <x:v>0</x:v>
      </x:c>
      <x:c r="AB112" s="11" t="n">
        <x:f>IF(AND(AA112=1,M112&lt;=H112),1,0)</x:f>
        <x:v>0</x:v>
      </x:c>
      <x:c r="AC112" s="11" t="n">
        <x:f>IF(AND(T112=1,OR(R112&lt;&gt;"",X112=1,Z112=1)),1,0)</x:f>
        <x:v>0</x:v>
      </x:c>
      <x:c r="AD112" s="11" t="str">
        <x:f>IF(AC112=1,SUM($AC$5:AC112),"")</x:f>
      </x:c>
    </x:row>
    <x:row r="113" ht="24" customHeight="1">
      <x:c r="A113" s="6"/>
      <x:c r="B113" s="6"/>
      <x:c r="C113" s="6"/>
      <x:c r="D113" s="6"/>
      <x:c r="E113" s="6"/>
      <x:c r="F113" s="6"/>
      <x:c r="G113" s="5"/>
      <x:c r="H113" s="5"/>
      <x:c r="I113" s="12"/>
      <x:c r="J113" s="12"/>
      <x:c r="K113" s="13"/>
      <x:c r="L113" s="6"/>
      <x:c r="M113" s="5"/>
      <x:c r="N113" s="5"/>
      <x:c r="O113" s="6"/>
      <x:c r="P113" s="6"/>
      <x:c r="Q113" s="6"/>
      <x:c r="R113" s="11" t="str">
        <x:f>IF(COUNTA(A113:Q113)=0,"",IF(A113="","ID do item ausente",IF(COUNTIFS($A$5:$A$204,A113)&lt;&gt;1,"ID do item duplicado",IF(OR(B113="",C113="",D113="",E113="",F113=""),"Pedido, cliente, item, unidade ou responsável ausentes",IF(OR(NOT(ISNUMBER(G113)),G113&lt;=0,IF(ISNUMBER(G113),G113&lt;&gt;INT(G113),FALSE)),"Confirmação inválida",IF(OR(NOT(ISNUMBER(H113)),H113&lt;=0,IF(ISNUMBER(H113),H113&lt;&gt;INT(H113),FALSE)),"Prazo inválido",IF(H113&lt;G113,"Prazo anterior à confirmação",IF(OR(NOT(ISNUMBER(I113)),I113&lt;=0),"Quantidade pedida inválida",IF(OR(NOT(ISNUMBER(J113)),J113&lt;0),"Quantidade aceita inválida",IF(J113&gt;I113,"Aceite acima da quantidade pedida",IF(OR(NOT(ISNUMBER(K113)),K113&lt;0),"Preço inválido",IF(AND(L113&lt;&gt;"Ativo",L113&lt;&gt;"Cancelado"),"Situação inválida",IF(AND(J113&gt;0,OR(OR(NOT(ISNUMBER(M113)),M113&lt;=0,IF(ISNUMBER(M113),M113&lt;&gt;INT(M113),FALSE)),M113&lt;G113,P113="")),"Último aceite ou evidência inválidos",IF(AND(J113=0,M113&lt;&gt;""),"Data de aceite sem quantidade",IF(AND(N113&lt;&gt;"",OR(OR(NOT(ISNUMBER(N113)),N113&lt;=0,IF(ISNUMBER(N113),N113&lt;&gt;INT(N113),FALSE)),N113&lt;G113)),"Acompanhamento inválido","")))))))))))))))</x:f>
      </x:c>
      <x:c r="S113" s="11" t="n">
        <x:f>IF(AND(A113&lt;&gt;"",R113="",L113="Ativo"),1,0)</x:f>
        <x:v>0</x:v>
      </x:c>
      <x:c r="T11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113&lt;&gt;"",ISNUMBER(G113),G113&lt;=Configuracoes!$C$5,ISNUMBER(H113),H113&gt;=Configuracoes!$C$6,H113&lt;=Configuracoes!$C$7,OR(Configuracoes!$C$8="Todos",F113=Configuracoes!$C$8),L113&lt;&gt;"Cancelado",OR(J113=0,NOT(ISNUMBER(M113)),M113&lt;=Configuracoes!$C$5)),1,0))</x:f>
        <x:v>0</x:v>
      </x:c>
      <x:c r="U113" s="11" t="str">
        <x:f>IF(S113=1,I113-J113,"")</x:f>
      </x:c>
      <x:c r="V113" s="14" t="str">
        <x:f>IF(S113=1,U113*K113,"")</x:f>
      </x:c>
      <x:c r="W113" s="11" t="n">
        <x:f>IF(AND(S113=1,T113=1,U113&gt;0),1,0)</x:f>
        <x:v>0</x:v>
      </x:c>
      <x:c r="X113" s="11" t="n">
        <x:f>IF(AND(W113=1,H113&lt;Configuracoes!$C$5),1,0)</x:f>
        <x:v>0</x:v>
      </x:c>
      <x:c r="Y113" s="11" t="n">
        <x:f>IF(AND(W113=1,J113&gt;0),1,0)</x:f>
        <x:v>0</x:v>
      </x:c>
      <x:c r="Z113" s="11" t="n">
        <x:f>IF(AND(W113=1,OR(N113="",O113="",AND(ISNUMBER(N113),N113&lt;Configuracoes!$C$5))),1,0)</x:f>
        <x:v>0</x:v>
      </x:c>
      <x:c r="AA113" s="11" t="n">
        <x:f>IF(AND(S113=1,T113=1,U113=0),1,0)</x:f>
        <x:v>0</x:v>
      </x:c>
      <x:c r="AB113" s="11" t="n">
        <x:f>IF(AND(AA113=1,M113&lt;=H113),1,0)</x:f>
        <x:v>0</x:v>
      </x:c>
      <x:c r="AC113" s="11" t="n">
        <x:f>IF(AND(T113=1,OR(R113&lt;&gt;"",X113=1,Z113=1)),1,0)</x:f>
        <x:v>0</x:v>
      </x:c>
      <x:c r="AD113" s="11" t="str">
        <x:f>IF(AC113=1,SUM($AC$5:AC113),"")</x:f>
      </x:c>
    </x:row>
    <x:row r="114" ht="24" customHeight="1">
      <x:c r="A114" s="6"/>
      <x:c r="B114" s="6"/>
      <x:c r="C114" s="6"/>
      <x:c r="D114" s="6"/>
      <x:c r="E114" s="6"/>
      <x:c r="F114" s="6"/>
      <x:c r="G114" s="5"/>
      <x:c r="H114" s="5"/>
      <x:c r="I114" s="12"/>
      <x:c r="J114" s="12"/>
      <x:c r="K114" s="13"/>
      <x:c r="L114" s="6"/>
      <x:c r="M114" s="5"/>
      <x:c r="N114" s="5"/>
      <x:c r="O114" s="6"/>
      <x:c r="P114" s="6"/>
      <x:c r="Q114" s="6"/>
      <x:c r="R114" s="11" t="str">
        <x:f>IF(COUNTA(A114:Q114)=0,"",IF(A114="","ID do item ausente",IF(COUNTIFS($A$5:$A$204,A114)&lt;&gt;1,"ID do item duplicado",IF(OR(B114="",C114="",D114="",E114="",F114=""),"Pedido, cliente, item, unidade ou responsável ausentes",IF(OR(NOT(ISNUMBER(G114)),G114&lt;=0,IF(ISNUMBER(G114),G114&lt;&gt;INT(G114),FALSE)),"Confirmação inválida",IF(OR(NOT(ISNUMBER(H114)),H114&lt;=0,IF(ISNUMBER(H114),H114&lt;&gt;INT(H114),FALSE)),"Prazo inválido",IF(H114&lt;G114,"Prazo anterior à confirmação",IF(OR(NOT(ISNUMBER(I114)),I114&lt;=0),"Quantidade pedida inválida",IF(OR(NOT(ISNUMBER(J114)),J114&lt;0),"Quantidade aceita inválida",IF(J114&gt;I114,"Aceite acima da quantidade pedida",IF(OR(NOT(ISNUMBER(K114)),K114&lt;0),"Preço inválido",IF(AND(L114&lt;&gt;"Ativo",L114&lt;&gt;"Cancelado"),"Situação inválida",IF(AND(J114&gt;0,OR(OR(NOT(ISNUMBER(M114)),M114&lt;=0,IF(ISNUMBER(M114),M114&lt;&gt;INT(M114),FALSE)),M114&lt;G114,P114="")),"Último aceite ou evidência inválidos",IF(AND(J114=0,M114&lt;&gt;""),"Data de aceite sem quantidade",IF(AND(N114&lt;&gt;"",OR(OR(NOT(ISNUMBER(N114)),N114&lt;=0,IF(ISNUMBER(N114),N114&lt;&gt;INT(N114),FALSE)),N114&lt;G114)),"Acompanhamento inválido","")))))))))))))))</x:f>
      </x:c>
      <x:c r="S114" s="11" t="n">
        <x:f>IF(AND(A114&lt;&gt;"",R114="",L114="Ativo"),1,0)</x:f>
        <x:v>0</x:v>
      </x:c>
      <x:c r="T11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114&lt;&gt;"",ISNUMBER(G114),G114&lt;=Configuracoes!$C$5,ISNUMBER(H114),H114&gt;=Configuracoes!$C$6,H114&lt;=Configuracoes!$C$7,OR(Configuracoes!$C$8="Todos",F114=Configuracoes!$C$8),L114&lt;&gt;"Cancelado",OR(J114=0,NOT(ISNUMBER(M114)),M114&lt;=Configuracoes!$C$5)),1,0))</x:f>
        <x:v>0</x:v>
      </x:c>
      <x:c r="U114" s="11" t="str">
        <x:f>IF(S114=1,I114-J114,"")</x:f>
      </x:c>
      <x:c r="V114" s="14" t="str">
        <x:f>IF(S114=1,U114*K114,"")</x:f>
      </x:c>
      <x:c r="W114" s="11" t="n">
        <x:f>IF(AND(S114=1,T114=1,U114&gt;0),1,0)</x:f>
        <x:v>0</x:v>
      </x:c>
      <x:c r="X114" s="11" t="n">
        <x:f>IF(AND(W114=1,H114&lt;Configuracoes!$C$5),1,0)</x:f>
        <x:v>0</x:v>
      </x:c>
      <x:c r="Y114" s="11" t="n">
        <x:f>IF(AND(W114=1,J114&gt;0),1,0)</x:f>
        <x:v>0</x:v>
      </x:c>
      <x:c r="Z114" s="11" t="n">
        <x:f>IF(AND(W114=1,OR(N114="",O114="",AND(ISNUMBER(N114),N114&lt;Configuracoes!$C$5))),1,0)</x:f>
        <x:v>0</x:v>
      </x:c>
      <x:c r="AA114" s="11" t="n">
        <x:f>IF(AND(S114=1,T114=1,U114=0),1,0)</x:f>
        <x:v>0</x:v>
      </x:c>
      <x:c r="AB114" s="11" t="n">
        <x:f>IF(AND(AA114=1,M114&lt;=H114),1,0)</x:f>
        <x:v>0</x:v>
      </x:c>
      <x:c r="AC114" s="11" t="n">
        <x:f>IF(AND(T114=1,OR(R114&lt;&gt;"",X114=1,Z114=1)),1,0)</x:f>
        <x:v>0</x:v>
      </x:c>
      <x:c r="AD114" s="11" t="str">
        <x:f>IF(AC114=1,SUM($AC$5:AC114),"")</x:f>
      </x:c>
    </x:row>
    <x:row r="115" ht="24" customHeight="1">
      <x:c r="A115" s="6"/>
      <x:c r="B115" s="6"/>
      <x:c r="C115" s="6"/>
      <x:c r="D115" s="6"/>
      <x:c r="E115" s="6"/>
      <x:c r="F115" s="6"/>
      <x:c r="G115" s="5"/>
      <x:c r="H115" s="5"/>
      <x:c r="I115" s="12"/>
      <x:c r="J115" s="12"/>
      <x:c r="K115" s="13"/>
      <x:c r="L115" s="6"/>
      <x:c r="M115" s="5"/>
      <x:c r="N115" s="5"/>
      <x:c r="O115" s="6"/>
      <x:c r="P115" s="6"/>
      <x:c r="Q115" s="6"/>
      <x:c r="R115" s="11" t="str">
        <x:f>IF(COUNTA(A115:Q115)=0,"",IF(A115="","ID do item ausente",IF(COUNTIFS($A$5:$A$204,A115)&lt;&gt;1,"ID do item duplicado",IF(OR(B115="",C115="",D115="",E115="",F115=""),"Pedido, cliente, item, unidade ou responsável ausentes",IF(OR(NOT(ISNUMBER(G115)),G115&lt;=0,IF(ISNUMBER(G115),G115&lt;&gt;INT(G115),FALSE)),"Confirmação inválida",IF(OR(NOT(ISNUMBER(H115)),H115&lt;=0,IF(ISNUMBER(H115),H115&lt;&gt;INT(H115),FALSE)),"Prazo inválido",IF(H115&lt;G115,"Prazo anterior à confirmação",IF(OR(NOT(ISNUMBER(I115)),I115&lt;=0),"Quantidade pedida inválida",IF(OR(NOT(ISNUMBER(J115)),J115&lt;0),"Quantidade aceita inválida",IF(J115&gt;I115,"Aceite acima da quantidade pedida",IF(OR(NOT(ISNUMBER(K115)),K115&lt;0),"Preço inválido",IF(AND(L115&lt;&gt;"Ativo",L115&lt;&gt;"Cancelado"),"Situação inválida",IF(AND(J115&gt;0,OR(OR(NOT(ISNUMBER(M115)),M115&lt;=0,IF(ISNUMBER(M115),M115&lt;&gt;INT(M115),FALSE)),M115&lt;G115,P115="")),"Último aceite ou evidência inválidos",IF(AND(J115=0,M115&lt;&gt;""),"Data de aceite sem quantidade",IF(AND(N115&lt;&gt;"",OR(OR(NOT(ISNUMBER(N115)),N115&lt;=0,IF(ISNUMBER(N115),N115&lt;&gt;INT(N115),FALSE)),N115&lt;G115)),"Acompanhamento inválido","")))))))))))))))</x:f>
      </x:c>
      <x:c r="S115" s="11" t="n">
        <x:f>IF(AND(A115&lt;&gt;"",R115="",L115="Ativo"),1,0)</x:f>
        <x:v>0</x:v>
      </x:c>
      <x:c r="T11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115&lt;&gt;"",ISNUMBER(G115),G115&lt;=Configuracoes!$C$5,ISNUMBER(H115),H115&gt;=Configuracoes!$C$6,H115&lt;=Configuracoes!$C$7,OR(Configuracoes!$C$8="Todos",F115=Configuracoes!$C$8),L115&lt;&gt;"Cancelado",OR(J115=0,NOT(ISNUMBER(M115)),M115&lt;=Configuracoes!$C$5)),1,0))</x:f>
        <x:v>0</x:v>
      </x:c>
      <x:c r="U115" s="11" t="str">
        <x:f>IF(S115=1,I115-J115,"")</x:f>
      </x:c>
      <x:c r="V115" s="14" t="str">
        <x:f>IF(S115=1,U115*K115,"")</x:f>
      </x:c>
      <x:c r="W115" s="11" t="n">
        <x:f>IF(AND(S115=1,T115=1,U115&gt;0),1,0)</x:f>
        <x:v>0</x:v>
      </x:c>
      <x:c r="X115" s="11" t="n">
        <x:f>IF(AND(W115=1,H115&lt;Configuracoes!$C$5),1,0)</x:f>
        <x:v>0</x:v>
      </x:c>
      <x:c r="Y115" s="11" t="n">
        <x:f>IF(AND(W115=1,J115&gt;0),1,0)</x:f>
        <x:v>0</x:v>
      </x:c>
      <x:c r="Z115" s="11" t="n">
        <x:f>IF(AND(W115=1,OR(N115="",O115="",AND(ISNUMBER(N115),N115&lt;Configuracoes!$C$5))),1,0)</x:f>
        <x:v>0</x:v>
      </x:c>
      <x:c r="AA115" s="11" t="n">
        <x:f>IF(AND(S115=1,T115=1,U115=0),1,0)</x:f>
        <x:v>0</x:v>
      </x:c>
      <x:c r="AB115" s="11" t="n">
        <x:f>IF(AND(AA115=1,M115&lt;=H115),1,0)</x:f>
        <x:v>0</x:v>
      </x:c>
      <x:c r="AC115" s="11" t="n">
        <x:f>IF(AND(T115=1,OR(R115&lt;&gt;"",X115=1,Z115=1)),1,0)</x:f>
        <x:v>0</x:v>
      </x:c>
      <x:c r="AD115" s="11" t="str">
        <x:f>IF(AC115=1,SUM($AC$5:AC115),"")</x:f>
      </x:c>
    </x:row>
    <x:row r="116" ht="24" customHeight="1">
      <x:c r="A116" s="6"/>
      <x:c r="B116" s="6"/>
      <x:c r="C116" s="6"/>
      <x:c r="D116" s="6"/>
      <x:c r="E116" s="6"/>
      <x:c r="F116" s="6"/>
      <x:c r="G116" s="5"/>
      <x:c r="H116" s="5"/>
      <x:c r="I116" s="12"/>
      <x:c r="J116" s="12"/>
      <x:c r="K116" s="13"/>
      <x:c r="L116" s="6"/>
      <x:c r="M116" s="5"/>
      <x:c r="N116" s="5"/>
      <x:c r="O116" s="6"/>
      <x:c r="P116" s="6"/>
      <x:c r="Q116" s="6"/>
      <x:c r="R116" s="11" t="str">
        <x:f>IF(COUNTA(A116:Q116)=0,"",IF(A116="","ID do item ausente",IF(COUNTIFS($A$5:$A$204,A116)&lt;&gt;1,"ID do item duplicado",IF(OR(B116="",C116="",D116="",E116="",F116=""),"Pedido, cliente, item, unidade ou responsável ausentes",IF(OR(NOT(ISNUMBER(G116)),G116&lt;=0,IF(ISNUMBER(G116),G116&lt;&gt;INT(G116),FALSE)),"Confirmação inválida",IF(OR(NOT(ISNUMBER(H116)),H116&lt;=0,IF(ISNUMBER(H116),H116&lt;&gt;INT(H116),FALSE)),"Prazo inválido",IF(H116&lt;G116,"Prazo anterior à confirmação",IF(OR(NOT(ISNUMBER(I116)),I116&lt;=0),"Quantidade pedida inválida",IF(OR(NOT(ISNUMBER(J116)),J116&lt;0),"Quantidade aceita inválida",IF(J116&gt;I116,"Aceite acima da quantidade pedida",IF(OR(NOT(ISNUMBER(K116)),K116&lt;0),"Preço inválido",IF(AND(L116&lt;&gt;"Ativo",L116&lt;&gt;"Cancelado"),"Situação inválida",IF(AND(J116&gt;0,OR(OR(NOT(ISNUMBER(M116)),M116&lt;=0,IF(ISNUMBER(M116),M116&lt;&gt;INT(M116),FALSE)),M116&lt;G116,P116="")),"Último aceite ou evidência inválidos",IF(AND(J116=0,M116&lt;&gt;""),"Data de aceite sem quantidade",IF(AND(N116&lt;&gt;"",OR(OR(NOT(ISNUMBER(N116)),N116&lt;=0,IF(ISNUMBER(N116),N116&lt;&gt;INT(N116),FALSE)),N116&lt;G116)),"Acompanhamento inválido","")))))))))))))))</x:f>
      </x:c>
      <x:c r="S116" s="11" t="n">
        <x:f>IF(AND(A116&lt;&gt;"",R116="",L116="Ativo"),1,0)</x:f>
        <x:v>0</x:v>
      </x:c>
      <x:c r="T11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116&lt;&gt;"",ISNUMBER(G116),G116&lt;=Configuracoes!$C$5,ISNUMBER(H116),H116&gt;=Configuracoes!$C$6,H116&lt;=Configuracoes!$C$7,OR(Configuracoes!$C$8="Todos",F116=Configuracoes!$C$8),L116&lt;&gt;"Cancelado",OR(J116=0,NOT(ISNUMBER(M116)),M116&lt;=Configuracoes!$C$5)),1,0))</x:f>
        <x:v>0</x:v>
      </x:c>
      <x:c r="U116" s="11" t="str">
        <x:f>IF(S116=1,I116-J116,"")</x:f>
      </x:c>
      <x:c r="V116" s="14" t="str">
        <x:f>IF(S116=1,U116*K116,"")</x:f>
      </x:c>
      <x:c r="W116" s="11" t="n">
        <x:f>IF(AND(S116=1,T116=1,U116&gt;0),1,0)</x:f>
        <x:v>0</x:v>
      </x:c>
      <x:c r="X116" s="11" t="n">
        <x:f>IF(AND(W116=1,H116&lt;Configuracoes!$C$5),1,0)</x:f>
        <x:v>0</x:v>
      </x:c>
      <x:c r="Y116" s="11" t="n">
        <x:f>IF(AND(W116=1,J116&gt;0),1,0)</x:f>
        <x:v>0</x:v>
      </x:c>
      <x:c r="Z116" s="11" t="n">
        <x:f>IF(AND(W116=1,OR(N116="",O116="",AND(ISNUMBER(N116),N116&lt;Configuracoes!$C$5))),1,0)</x:f>
        <x:v>0</x:v>
      </x:c>
      <x:c r="AA116" s="11" t="n">
        <x:f>IF(AND(S116=1,T116=1,U116=0),1,0)</x:f>
        <x:v>0</x:v>
      </x:c>
      <x:c r="AB116" s="11" t="n">
        <x:f>IF(AND(AA116=1,M116&lt;=H116),1,0)</x:f>
        <x:v>0</x:v>
      </x:c>
      <x:c r="AC116" s="11" t="n">
        <x:f>IF(AND(T116=1,OR(R116&lt;&gt;"",X116=1,Z116=1)),1,0)</x:f>
        <x:v>0</x:v>
      </x:c>
      <x:c r="AD116" s="11" t="str">
        <x:f>IF(AC116=1,SUM($AC$5:AC116),"")</x:f>
      </x:c>
    </x:row>
    <x:row r="117" ht="24" customHeight="1">
      <x:c r="A117" s="6"/>
      <x:c r="B117" s="6"/>
      <x:c r="C117" s="6"/>
      <x:c r="D117" s="6"/>
      <x:c r="E117" s="6"/>
      <x:c r="F117" s="6"/>
      <x:c r="G117" s="5"/>
      <x:c r="H117" s="5"/>
      <x:c r="I117" s="12"/>
      <x:c r="J117" s="12"/>
      <x:c r="K117" s="13"/>
      <x:c r="L117" s="6"/>
      <x:c r="M117" s="5"/>
      <x:c r="N117" s="5"/>
      <x:c r="O117" s="6"/>
      <x:c r="P117" s="6"/>
      <x:c r="Q117" s="6"/>
      <x:c r="R117" s="11" t="str">
        <x:f>IF(COUNTA(A117:Q117)=0,"",IF(A117="","ID do item ausente",IF(COUNTIFS($A$5:$A$204,A117)&lt;&gt;1,"ID do item duplicado",IF(OR(B117="",C117="",D117="",E117="",F117=""),"Pedido, cliente, item, unidade ou responsável ausentes",IF(OR(NOT(ISNUMBER(G117)),G117&lt;=0,IF(ISNUMBER(G117),G117&lt;&gt;INT(G117),FALSE)),"Confirmação inválida",IF(OR(NOT(ISNUMBER(H117)),H117&lt;=0,IF(ISNUMBER(H117),H117&lt;&gt;INT(H117),FALSE)),"Prazo inválido",IF(H117&lt;G117,"Prazo anterior à confirmação",IF(OR(NOT(ISNUMBER(I117)),I117&lt;=0),"Quantidade pedida inválida",IF(OR(NOT(ISNUMBER(J117)),J117&lt;0),"Quantidade aceita inválida",IF(J117&gt;I117,"Aceite acima da quantidade pedida",IF(OR(NOT(ISNUMBER(K117)),K117&lt;0),"Preço inválido",IF(AND(L117&lt;&gt;"Ativo",L117&lt;&gt;"Cancelado"),"Situação inválida",IF(AND(J117&gt;0,OR(OR(NOT(ISNUMBER(M117)),M117&lt;=0,IF(ISNUMBER(M117),M117&lt;&gt;INT(M117),FALSE)),M117&lt;G117,P117="")),"Último aceite ou evidência inválidos",IF(AND(J117=0,M117&lt;&gt;""),"Data de aceite sem quantidade",IF(AND(N117&lt;&gt;"",OR(OR(NOT(ISNUMBER(N117)),N117&lt;=0,IF(ISNUMBER(N117),N117&lt;&gt;INT(N117),FALSE)),N117&lt;G117)),"Acompanhamento inválido","")))))))))))))))</x:f>
      </x:c>
      <x:c r="S117" s="11" t="n">
        <x:f>IF(AND(A117&lt;&gt;"",R117="",L117="Ativo"),1,0)</x:f>
        <x:v>0</x:v>
      </x:c>
      <x:c r="T11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117&lt;&gt;"",ISNUMBER(G117),G117&lt;=Configuracoes!$C$5,ISNUMBER(H117),H117&gt;=Configuracoes!$C$6,H117&lt;=Configuracoes!$C$7,OR(Configuracoes!$C$8="Todos",F117=Configuracoes!$C$8),L117&lt;&gt;"Cancelado",OR(J117=0,NOT(ISNUMBER(M117)),M117&lt;=Configuracoes!$C$5)),1,0))</x:f>
        <x:v>0</x:v>
      </x:c>
      <x:c r="U117" s="11" t="str">
        <x:f>IF(S117=1,I117-J117,"")</x:f>
      </x:c>
      <x:c r="V117" s="14" t="str">
        <x:f>IF(S117=1,U117*K117,"")</x:f>
      </x:c>
      <x:c r="W117" s="11" t="n">
        <x:f>IF(AND(S117=1,T117=1,U117&gt;0),1,0)</x:f>
        <x:v>0</x:v>
      </x:c>
      <x:c r="X117" s="11" t="n">
        <x:f>IF(AND(W117=1,H117&lt;Configuracoes!$C$5),1,0)</x:f>
        <x:v>0</x:v>
      </x:c>
      <x:c r="Y117" s="11" t="n">
        <x:f>IF(AND(W117=1,J117&gt;0),1,0)</x:f>
        <x:v>0</x:v>
      </x:c>
      <x:c r="Z117" s="11" t="n">
        <x:f>IF(AND(W117=1,OR(N117="",O117="",AND(ISNUMBER(N117),N117&lt;Configuracoes!$C$5))),1,0)</x:f>
        <x:v>0</x:v>
      </x:c>
      <x:c r="AA117" s="11" t="n">
        <x:f>IF(AND(S117=1,T117=1,U117=0),1,0)</x:f>
        <x:v>0</x:v>
      </x:c>
      <x:c r="AB117" s="11" t="n">
        <x:f>IF(AND(AA117=1,M117&lt;=H117),1,0)</x:f>
        <x:v>0</x:v>
      </x:c>
      <x:c r="AC117" s="11" t="n">
        <x:f>IF(AND(T117=1,OR(R117&lt;&gt;"",X117=1,Z117=1)),1,0)</x:f>
        <x:v>0</x:v>
      </x:c>
      <x:c r="AD117" s="11" t="str">
        <x:f>IF(AC117=1,SUM($AC$5:AC117),"")</x:f>
      </x:c>
    </x:row>
    <x:row r="118" ht="24" customHeight="1">
      <x:c r="A118" s="6"/>
      <x:c r="B118" s="6"/>
      <x:c r="C118" s="6"/>
      <x:c r="D118" s="6"/>
      <x:c r="E118" s="6"/>
      <x:c r="F118" s="6"/>
      <x:c r="G118" s="5"/>
      <x:c r="H118" s="5"/>
      <x:c r="I118" s="12"/>
      <x:c r="J118" s="12"/>
      <x:c r="K118" s="13"/>
      <x:c r="L118" s="6"/>
      <x:c r="M118" s="5"/>
      <x:c r="N118" s="5"/>
      <x:c r="O118" s="6"/>
      <x:c r="P118" s="6"/>
      <x:c r="Q118" s="6"/>
      <x:c r="R118" s="11" t="str">
        <x:f>IF(COUNTA(A118:Q118)=0,"",IF(A118="","ID do item ausente",IF(COUNTIFS($A$5:$A$204,A118)&lt;&gt;1,"ID do item duplicado",IF(OR(B118="",C118="",D118="",E118="",F118=""),"Pedido, cliente, item, unidade ou responsável ausentes",IF(OR(NOT(ISNUMBER(G118)),G118&lt;=0,IF(ISNUMBER(G118),G118&lt;&gt;INT(G118),FALSE)),"Confirmação inválida",IF(OR(NOT(ISNUMBER(H118)),H118&lt;=0,IF(ISNUMBER(H118),H118&lt;&gt;INT(H118),FALSE)),"Prazo inválido",IF(H118&lt;G118,"Prazo anterior à confirmação",IF(OR(NOT(ISNUMBER(I118)),I118&lt;=0),"Quantidade pedida inválida",IF(OR(NOT(ISNUMBER(J118)),J118&lt;0),"Quantidade aceita inválida",IF(J118&gt;I118,"Aceite acima da quantidade pedida",IF(OR(NOT(ISNUMBER(K118)),K118&lt;0),"Preço inválido",IF(AND(L118&lt;&gt;"Ativo",L118&lt;&gt;"Cancelado"),"Situação inválida",IF(AND(J118&gt;0,OR(OR(NOT(ISNUMBER(M118)),M118&lt;=0,IF(ISNUMBER(M118),M118&lt;&gt;INT(M118),FALSE)),M118&lt;G118,P118="")),"Último aceite ou evidência inválidos",IF(AND(J118=0,M118&lt;&gt;""),"Data de aceite sem quantidade",IF(AND(N118&lt;&gt;"",OR(OR(NOT(ISNUMBER(N118)),N118&lt;=0,IF(ISNUMBER(N118),N118&lt;&gt;INT(N118),FALSE)),N118&lt;G118)),"Acompanhamento inválido","")))))))))))))))</x:f>
      </x:c>
      <x:c r="S118" s="11" t="n">
        <x:f>IF(AND(A118&lt;&gt;"",R118="",L118="Ativo"),1,0)</x:f>
        <x:v>0</x:v>
      </x:c>
      <x:c r="T11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118&lt;&gt;"",ISNUMBER(G118),G118&lt;=Configuracoes!$C$5,ISNUMBER(H118),H118&gt;=Configuracoes!$C$6,H118&lt;=Configuracoes!$C$7,OR(Configuracoes!$C$8="Todos",F118=Configuracoes!$C$8),L118&lt;&gt;"Cancelado",OR(J118=0,NOT(ISNUMBER(M118)),M118&lt;=Configuracoes!$C$5)),1,0))</x:f>
        <x:v>0</x:v>
      </x:c>
      <x:c r="U118" s="11" t="str">
        <x:f>IF(S118=1,I118-J118,"")</x:f>
      </x:c>
      <x:c r="V118" s="14" t="str">
        <x:f>IF(S118=1,U118*K118,"")</x:f>
      </x:c>
      <x:c r="W118" s="11" t="n">
        <x:f>IF(AND(S118=1,T118=1,U118&gt;0),1,0)</x:f>
        <x:v>0</x:v>
      </x:c>
      <x:c r="X118" s="11" t="n">
        <x:f>IF(AND(W118=1,H118&lt;Configuracoes!$C$5),1,0)</x:f>
        <x:v>0</x:v>
      </x:c>
      <x:c r="Y118" s="11" t="n">
        <x:f>IF(AND(W118=1,J118&gt;0),1,0)</x:f>
        <x:v>0</x:v>
      </x:c>
      <x:c r="Z118" s="11" t="n">
        <x:f>IF(AND(W118=1,OR(N118="",O118="",AND(ISNUMBER(N118),N118&lt;Configuracoes!$C$5))),1,0)</x:f>
        <x:v>0</x:v>
      </x:c>
      <x:c r="AA118" s="11" t="n">
        <x:f>IF(AND(S118=1,T118=1,U118=0),1,0)</x:f>
        <x:v>0</x:v>
      </x:c>
      <x:c r="AB118" s="11" t="n">
        <x:f>IF(AND(AA118=1,M118&lt;=H118),1,0)</x:f>
        <x:v>0</x:v>
      </x:c>
      <x:c r="AC118" s="11" t="n">
        <x:f>IF(AND(T118=1,OR(R118&lt;&gt;"",X118=1,Z118=1)),1,0)</x:f>
        <x:v>0</x:v>
      </x:c>
      <x:c r="AD118" s="11" t="str">
        <x:f>IF(AC118=1,SUM($AC$5:AC118),"")</x:f>
      </x:c>
    </x:row>
    <x:row r="119" ht="24" customHeight="1">
      <x:c r="A119" s="6"/>
      <x:c r="B119" s="6"/>
      <x:c r="C119" s="6"/>
      <x:c r="D119" s="6"/>
      <x:c r="E119" s="6"/>
      <x:c r="F119" s="6"/>
      <x:c r="G119" s="5"/>
      <x:c r="H119" s="5"/>
      <x:c r="I119" s="12"/>
      <x:c r="J119" s="12"/>
      <x:c r="K119" s="13"/>
      <x:c r="L119" s="6"/>
      <x:c r="M119" s="5"/>
      <x:c r="N119" s="5"/>
      <x:c r="O119" s="6"/>
      <x:c r="P119" s="6"/>
      <x:c r="Q119" s="6"/>
      <x:c r="R119" s="11" t="str">
        <x:f>IF(COUNTA(A119:Q119)=0,"",IF(A119="","ID do item ausente",IF(COUNTIFS($A$5:$A$204,A119)&lt;&gt;1,"ID do item duplicado",IF(OR(B119="",C119="",D119="",E119="",F119=""),"Pedido, cliente, item, unidade ou responsável ausentes",IF(OR(NOT(ISNUMBER(G119)),G119&lt;=0,IF(ISNUMBER(G119),G119&lt;&gt;INT(G119),FALSE)),"Confirmação inválida",IF(OR(NOT(ISNUMBER(H119)),H119&lt;=0,IF(ISNUMBER(H119),H119&lt;&gt;INT(H119),FALSE)),"Prazo inválido",IF(H119&lt;G119,"Prazo anterior à confirmação",IF(OR(NOT(ISNUMBER(I119)),I119&lt;=0),"Quantidade pedida inválida",IF(OR(NOT(ISNUMBER(J119)),J119&lt;0),"Quantidade aceita inválida",IF(J119&gt;I119,"Aceite acima da quantidade pedida",IF(OR(NOT(ISNUMBER(K119)),K119&lt;0),"Preço inválido",IF(AND(L119&lt;&gt;"Ativo",L119&lt;&gt;"Cancelado"),"Situação inválida",IF(AND(J119&gt;0,OR(OR(NOT(ISNUMBER(M119)),M119&lt;=0,IF(ISNUMBER(M119),M119&lt;&gt;INT(M119),FALSE)),M119&lt;G119,P119="")),"Último aceite ou evidência inválidos",IF(AND(J119=0,M119&lt;&gt;""),"Data de aceite sem quantidade",IF(AND(N119&lt;&gt;"",OR(OR(NOT(ISNUMBER(N119)),N119&lt;=0,IF(ISNUMBER(N119),N119&lt;&gt;INT(N119),FALSE)),N119&lt;G119)),"Acompanhamento inválido","")))))))))))))))</x:f>
      </x:c>
      <x:c r="S119" s="11" t="n">
        <x:f>IF(AND(A119&lt;&gt;"",R119="",L119="Ativo"),1,0)</x:f>
        <x:v>0</x:v>
      </x:c>
      <x:c r="T11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119&lt;&gt;"",ISNUMBER(G119),G119&lt;=Configuracoes!$C$5,ISNUMBER(H119),H119&gt;=Configuracoes!$C$6,H119&lt;=Configuracoes!$C$7,OR(Configuracoes!$C$8="Todos",F119=Configuracoes!$C$8),L119&lt;&gt;"Cancelado",OR(J119=0,NOT(ISNUMBER(M119)),M119&lt;=Configuracoes!$C$5)),1,0))</x:f>
        <x:v>0</x:v>
      </x:c>
      <x:c r="U119" s="11" t="str">
        <x:f>IF(S119=1,I119-J119,"")</x:f>
      </x:c>
      <x:c r="V119" s="14" t="str">
        <x:f>IF(S119=1,U119*K119,"")</x:f>
      </x:c>
      <x:c r="W119" s="11" t="n">
        <x:f>IF(AND(S119=1,T119=1,U119&gt;0),1,0)</x:f>
        <x:v>0</x:v>
      </x:c>
      <x:c r="X119" s="11" t="n">
        <x:f>IF(AND(W119=1,H119&lt;Configuracoes!$C$5),1,0)</x:f>
        <x:v>0</x:v>
      </x:c>
      <x:c r="Y119" s="11" t="n">
        <x:f>IF(AND(W119=1,J119&gt;0),1,0)</x:f>
        <x:v>0</x:v>
      </x:c>
      <x:c r="Z119" s="11" t="n">
        <x:f>IF(AND(W119=1,OR(N119="",O119="",AND(ISNUMBER(N119),N119&lt;Configuracoes!$C$5))),1,0)</x:f>
        <x:v>0</x:v>
      </x:c>
      <x:c r="AA119" s="11" t="n">
        <x:f>IF(AND(S119=1,T119=1,U119=0),1,0)</x:f>
        <x:v>0</x:v>
      </x:c>
      <x:c r="AB119" s="11" t="n">
        <x:f>IF(AND(AA119=1,M119&lt;=H119),1,0)</x:f>
        <x:v>0</x:v>
      </x:c>
      <x:c r="AC119" s="11" t="n">
        <x:f>IF(AND(T119=1,OR(R119&lt;&gt;"",X119=1,Z119=1)),1,0)</x:f>
        <x:v>0</x:v>
      </x:c>
      <x:c r="AD119" s="11" t="str">
        <x:f>IF(AC119=1,SUM($AC$5:AC119),"")</x:f>
      </x:c>
    </x:row>
    <x:row r="120" ht="24" customHeight="1">
      <x:c r="A120" s="6"/>
      <x:c r="B120" s="6"/>
      <x:c r="C120" s="6"/>
      <x:c r="D120" s="6"/>
      <x:c r="E120" s="6"/>
      <x:c r="F120" s="6"/>
      <x:c r="G120" s="5"/>
      <x:c r="H120" s="5"/>
      <x:c r="I120" s="12"/>
      <x:c r="J120" s="12"/>
      <x:c r="K120" s="13"/>
      <x:c r="L120" s="6"/>
      <x:c r="M120" s="5"/>
      <x:c r="N120" s="5"/>
      <x:c r="O120" s="6"/>
      <x:c r="P120" s="6"/>
      <x:c r="Q120" s="6"/>
      <x:c r="R120" s="11" t="str">
        <x:f>IF(COUNTA(A120:Q120)=0,"",IF(A120="","ID do item ausente",IF(COUNTIFS($A$5:$A$204,A120)&lt;&gt;1,"ID do item duplicado",IF(OR(B120="",C120="",D120="",E120="",F120=""),"Pedido, cliente, item, unidade ou responsável ausentes",IF(OR(NOT(ISNUMBER(G120)),G120&lt;=0,IF(ISNUMBER(G120),G120&lt;&gt;INT(G120),FALSE)),"Confirmação inválida",IF(OR(NOT(ISNUMBER(H120)),H120&lt;=0,IF(ISNUMBER(H120),H120&lt;&gt;INT(H120),FALSE)),"Prazo inválido",IF(H120&lt;G120,"Prazo anterior à confirmação",IF(OR(NOT(ISNUMBER(I120)),I120&lt;=0),"Quantidade pedida inválida",IF(OR(NOT(ISNUMBER(J120)),J120&lt;0),"Quantidade aceita inválida",IF(J120&gt;I120,"Aceite acima da quantidade pedida",IF(OR(NOT(ISNUMBER(K120)),K120&lt;0),"Preço inválido",IF(AND(L120&lt;&gt;"Ativo",L120&lt;&gt;"Cancelado"),"Situação inválida",IF(AND(J120&gt;0,OR(OR(NOT(ISNUMBER(M120)),M120&lt;=0,IF(ISNUMBER(M120),M120&lt;&gt;INT(M120),FALSE)),M120&lt;G120,P120="")),"Último aceite ou evidência inválidos",IF(AND(J120=0,M120&lt;&gt;""),"Data de aceite sem quantidade",IF(AND(N120&lt;&gt;"",OR(OR(NOT(ISNUMBER(N120)),N120&lt;=0,IF(ISNUMBER(N120),N120&lt;&gt;INT(N120),FALSE)),N120&lt;G120)),"Acompanhamento inválido","")))))))))))))))</x:f>
      </x:c>
      <x:c r="S120" s="11" t="n">
        <x:f>IF(AND(A120&lt;&gt;"",R120="",L120="Ativo"),1,0)</x:f>
        <x:v>0</x:v>
      </x:c>
      <x:c r="T12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120&lt;&gt;"",ISNUMBER(G120),G120&lt;=Configuracoes!$C$5,ISNUMBER(H120),H120&gt;=Configuracoes!$C$6,H120&lt;=Configuracoes!$C$7,OR(Configuracoes!$C$8="Todos",F120=Configuracoes!$C$8),L120&lt;&gt;"Cancelado",OR(J120=0,NOT(ISNUMBER(M120)),M120&lt;=Configuracoes!$C$5)),1,0))</x:f>
        <x:v>0</x:v>
      </x:c>
      <x:c r="U120" s="11" t="str">
        <x:f>IF(S120=1,I120-J120,"")</x:f>
      </x:c>
      <x:c r="V120" s="14" t="str">
        <x:f>IF(S120=1,U120*K120,"")</x:f>
      </x:c>
      <x:c r="W120" s="11" t="n">
        <x:f>IF(AND(S120=1,T120=1,U120&gt;0),1,0)</x:f>
        <x:v>0</x:v>
      </x:c>
      <x:c r="X120" s="11" t="n">
        <x:f>IF(AND(W120=1,H120&lt;Configuracoes!$C$5),1,0)</x:f>
        <x:v>0</x:v>
      </x:c>
      <x:c r="Y120" s="11" t="n">
        <x:f>IF(AND(W120=1,J120&gt;0),1,0)</x:f>
        <x:v>0</x:v>
      </x:c>
      <x:c r="Z120" s="11" t="n">
        <x:f>IF(AND(W120=1,OR(N120="",O120="",AND(ISNUMBER(N120),N120&lt;Configuracoes!$C$5))),1,0)</x:f>
        <x:v>0</x:v>
      </x:c>
      <x:c r="AA120" s="11" t="n">
        <x:f>IF(AND(S120=1,T120=1,U120=0),1,0)</x:f>
        <x:v>0</x:v>
      </x:c>
      <x:c r="AB120" s="11" t="n">
        <x:f>IF(AND(AA120=1,M120&lt;=H120),1,0)</x:f>
        <x:v>0</x:v>
      </x:c>
      <x:c r="AC120" s="11" t="n">
        <x:f>IF(AND(T120=1,OR(R120&lt;&gt;"",X120=1,Z120=1)),1,0)</x:f>
        <x:v>0</x:v>
      </x:c>
      <x:c r="AD120" s="11" t="str">
        <x:f>IF(AC120=1,SUM($AC$5:AC120),"")</x:f>
      </x:c>
    </x:row>
    <x:row r="121" ht="24" customHeight="1">
      <x:c r="A121" s="6"/>
      <x:c r="B121" s="6"/>
      <x:c r="C121" s="6"/>
      <x:c r="D121" s="6"/>
      <x:c r="E121" s="6"/>
      <x:c r="F121" s="6"/>
      <x:c r="G121" s="5"/>
      <x:c r="H121" s="5"/>
      <x:c r="I121" s="12"/>
      <x:c r="J121" s="12"/>
      <x:c r="K121" s="13"/>
      <x:c r="L121" s="6"/>
      <x:c r="M121" s="5"/>
      <x:c r="N121" s="5"/>
      <x:c r="O121" s="6"/>
      <x:c r="P121" s="6"/>
      <x:c r="Q121" s="6"/>
      <x:c r="R121" s="11" t="str">
        <x:f>IF(COUNTA(A121:Q121)=0,"",IF(A121="","ID do item ausente",IF(COUNTIFS($A$5:$A$204,A121)&lt;&gt;1,"ID do item duplicado",IF(OR(B121="",C121="",D121="",E121="",F121=""),"Pedido, cliente, item, unidade ou responsável ausentes",IF(OR(NOT(ISNUMBER(G121)),G121&lt;=0,IF(ISNUMBER(G121),G121&lt;&gt;INT(G121),FALSE)),"Confirmação inválida",IF(OR(NOT(ISNUMBER(H121)),H121&lt;=0,IF(ISNUMBER(H121),H121&lt;&gt;INT(H121),FALSE)),"Prazo inválido",IF(H121&lt;G121,"Prazo anterior à confirmação",IF(OR(NOT(ISNUMBER(I121)),I121&lt;=0),"Quantidade pedida inválida",IF(OR(NOT(ISNUMBER(J121)),J121&lt;0),"Quantidade aceita inválida",IF(J121&gt;I121,"Aceite acima da quantidade pedida",IF(OR(NOT(ISNUMBER(K121)),K121&lt;0),"Preço inválido",IF(AND(L121&lt;&gt;"Ativo",L121&lt;&gt;"Cancelado"),"Situação inválida",IF(AND(J121&gt;0,OR(OR(NOT(ISNUMBER(M121)),M121&lt;=0,IF(ISNUMBER(M121),M121&lt;&gt;INT(M121),FALSE)),M121&lt;G121,P121="")),"Último aceite ou evidência inválidos",IF(AND(J121=0,M121&lt;&gt;""),"Data de aceite sem quantidade",IF(AND(N121&lt;&gt;"",OR(OR(NOT(ISNUMBER(N121)),N121&lt;=0,IF(ISNUMBER(N121),N121&lt;&gt;INT(N121),FALSE)),N121&lt;G121)),"Acompanhamento inválido","")))))))))))))))</x:f>
      </x:c>
      <x:c r="S121" s="11" t="n">
        <x:f>IF(AND(A121&lt;&gt;"",R121="",L121="Ativo"),1,0)</x:f>
        <x:v>0</x:v>
      </x:c>
      <x:c r="T12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121&lt;&gt;"",ISNUMBER(G121),G121&lt;=Configuracoes!$C$5,ISNUMBER(H121),H121&gt;=Configuracoes!$C$6,H121&lt;=Configuracoes!$C$7,OR(Configuracoes!$C$8="Todos",F121=Configuracoes!$C$8),L121&lt;&gt;"Cancelado",OR(J121=0,NOT(ISNUMBER(M121)),M121&lt;=Configuracoes!$C$5)),1,0))</x:f>
        <x:v>0</x:v>
      </x:c>
      <x:c r="U121" s="11" t="str">
        <x:f>IF(S121=1,I121-J121,"")</x:f>
      </x:c>
      <x:c r="V121" s="14" t="str">
        <x:f>IF(S121=1,U121*K121,"")</x:f>
      </x:c>
      <x:c r="W121" s="11" t="n">
        <x:f>IF(AND(S121=1,T121=1,U121&gt;0),1,0)</x:f>
        <x:v>0</x:v>
      </x:c>
      <x:c r="X121" s="11" t="n">
        <x:f>IF(AND(W121=1,H121&lt;Configuracoes!$C$5),1,0)</x:f>
        <x:v>0</x:v>
      </x:c>
      <x:c r="Y121" s="11" t="n">
        <x:f>IF(AND(W121=1,J121&gt;0),1,0)</x:f>
        <x:v>0</x:v>
      </x:c>
      <x:c r="Z121" s="11" t="n">
        <x:f>IF(AND(W121=1,OR(N121="",O121="",AND(ISNUMBER(N121),N121&lt;Configuracoes!$C$5))),1,0)</x:f>
        <x:v>0</x:v>
      </x:c>
      <x:c r="AA121" s="11" t="n">
        <x:f>IF(AND(S121=1,T121=1,U121=0),1,0)</x:f>
        <x:v>0</x:v>
      </x:c>
      <x:c r="AB121" s="11" t="n">
        <x:f>IF(AND(AA121=1,M121&lt;=H121),1,0)</x:f>
        <x:v>0</x:v>
      </x:c>
      <x:c r="AC121" s="11" t="n">
        <x:f>IF(AND(T121=1,OR(R121&lt;&gt;"",X121=1,Z121=1)),1,0)</x:f>
        <x:v>0</x:v>
      </x:c>
      <x:c r="AD121" s="11" t="str">
        <x:f>IF(AC121=1,SUM($AC$5:AC121),"")</x:f>
      </x:c>
    </x:row>
    <x:row r="122" ht="24" customHeight="1">
      <x:c r="A122" s="6"/>
      <x:c r="B122" s="6"/>
      <x:c r="C122" s="6"/>
      <x:c r="D122" s="6"/>
      <x:c r="E122" s="6"/>
      <x:c r="F122" s="6"/>
      <x:c r="G122" s="5"/>
      <x:c r="H122" s="5"/>
      <x:c r="I122" s="12"/>
      <x:c r="J122" s="12"/>
      <x:c r="K122" s="13"/>
      <x:c r="L122" s="6"/>
      <x:c r="M122" s="5"/>
      <x:c r="N122" s="5"/>
      <x:c r="O122" s="6"/>
      <x:c r="P122" s="6"/>
      <x:c r="Q122" s="6"/>
      <x:c r="R122" s="11" t="str">
        <x:f>IF(COUNTA(A122:Q122)=0,"",IF(A122="","ID do item ausente",IF(COUNTIFS($A$5:$A$204,A122)&lt;&gt;1,"ID do item duplicado",IF(OR(B122="",C122="",D122="",E122="",F122=""),"Pedido, cliente, item, unidade ou responsável ausentes",IF(OR(NOT(ISNUMBER(G122)),G122&lt;=0,IF(ISNUMBER(G122),G122&lt;&gt;INT(G122),FALSE)),"Confirmação inválida",IF(OR(NOT(ISNUMBER(H122)),H122&lt;=0,IF(ISNUMBER(H122),H122&lt;&gt;INT(H122),FALSE)),"Prazo inválido",IF(H122&lt;G122,"Prazo anterior à confirmação",IF(OR(NOT(ISNUMBER(I122)),I122&lt;=0),"Quantidade pedida inválida",IF(OR(NOT(ISNUMBER(J122)),J122&lt;0),"Quantidade aceita inválida",IF(J122&gt;I122,"Aceite acima da quantidade pedida",IF(OR(NOT(ISNUMBER(K122)),K122&lt;0),"Preço inválido",IF(AND(L122&lt;&gt;"Ativo",L122&lt;&gt;"Cancelado"),"Situação inválida",IF(AND(J122&gt;0,OR(OR(NOT(ISNUMBER(M122)),M122&lt;=0,IF(ISNUMBER(M122),M122&lt;&gt;INT(M122),FALSE)),M122&lt;G122,P122="")),"Último aceite ou evidência inválidos",IF(AND(J122=0,M122&lt;&gt;""),"Data de aceite sem quantidade",IF(AND(N122&lt;&gt;"",OR(OR(NOT(ISNUMBER(N122)),N122&lt;=0,IF(ISNUMBER(N122),N122&lt;&gt;INT(N122),FALSE)),N122&lt;G122)),"Acompanhamento inválido","")))))))))))))))</x:f>
      </x:c>
      <x:c r="S122" s="11" t="n">
        <x:f>IF(AND(A122&lt;&gt;"",R122="",L122="Ativo"),1,0)</x:f>
        <x:v>0</x:v>
      </x:c>
      <x:c r="T12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122&lt;&gt;"",ISNUMBER(G122),G122&lt;=Configuracoes!$C$5,ISNUMBER(H122),H122&gt;=Configuracoes!$C$6,H122&lt;=Configuracoes!$C$7,OR(Configuracoes!$C$8="Todos",F122=Configuracoes!$C$8),L122&lt;&gt;"Cancelado",OR(J122=0,NOT(ISNUMBER(M122)),M122&lt;=Configuracoes!$C$5)),1,0))</x:f>
        <x:v>0</x:v>
      </x:c>
      <x:c r="U122" s="11" t="str">
        <x:f>IF(S122=1,I122-J122,"")</x:f>
      </x:c>
      <x:c r="V122" s="14" t="str">
        <x:f>IF(S122=1,U122*K122,"")</x:f>
      </x:c>
      <x:c r="W122" s="11" t="n">
        <x:f>IF(AND(S122=1,T122=1,U122&gt;0),1,0)</x:f>
        <x:v>0</x:v>
      </x:c>
      <x:c r="X122" s="11" t="n">
        <x:f>IF(AND(W122=1,H122&lt;Configuracoes!$C$5),1,0)</x:f>
        <x:v>0</x:v>
      </x:c>
      <x:c r="Y122" s="11" t="n">
        <x:f>IF(AND(W122=1,J122&gt;0),1,0)</x:f>
        <x:v>0</x:v>
      </x:c>
      <x:c r="Z122" s="11" t="n">
        <x:f>IF(AND(W122=1,OR(N122="",O122="",AND(ISNUMBER(N122),N122&lt;Configuracoes!$C$5))),1,0)</x:f>
        <x:v>0</x:v>
      </x:c>
      <x:c r="AA122" s="11" t="n">
        <x:f>IF(AND(S122=1,T122=1,U122=0),1,0)</x:f>
        <x:v>0</x:v>
      </x:c>
      <x:c r="AB122" s="11" t="n">
        <x:f>IF(AND(AA122=1,M122&lt;=H122),1,0)</x:f>
        <x:v>0</x:v>
      </x:c>
      <x:c r="AC122" s="11" t="n">
        <x:f>IF(AND(T122=1,OR(R122&lt;&gt;"",X122=1,Z122=1)),1,0)</x:f>
        <x:v>0</x:v>
      </x:c>
      <x:c r="AD122" s="11" t="str">
        <x:f>IF(AC122=1,SUM($AC$5:AC122),"")</x:f>
      </x:c>
    </x:row>
    <x:row r="123" ht="24" customHeight="1">
      <x:c r="A123" s="6"/>
      <x:c r="B123" s="6"/>
      <x:c r="C123" s="6"/>
      <x:c r="D123" s="6"/>
      <x:c r="E123" s="6"/>
      <x:c r="F123" s="6"/>
      <x:c r="G123" s="5"/>
      <x:c r="H123" s="5"/>
      <x:c r="I123" s="12"/>
      <x:c r="J123" s="12"/>
      <x:c r="K123" s="13"/>
      <x:c r="L123" s="6"/>
      <x:c r="M123" s="5"/>
      <x:c r="N123" s="5"/>
      <x:c r="O123" s="6"/>
      <x:c r="P123" s="6"/>
      <x:c r="Q123" s="6"/>
      <x:c r="R123" s="11" t="str">
        <x:f>IF(COUNTA(A123:Q123)=0,"",IF(A123="","ID do item ausente",IF(COUNTIFS($A$5:$A$204,A123)&lt;&gt;1,"ID do item duplicado",IF(OR(B123="",C123="",D123="",E123="",F123=""),"Pedido, cliente, item, unidade ou responsável ausentes",IF(OR(NOT(ISNUMBER(G123)),G123&lt;=0,IF(ISNUMBER(G123),G123&lt;&gt;INT(G123),FALSE)),"Confirmação inválida",IF(OR(NOT(ISNUMBER(H123)),H123&lt;=0,IF(ISNUMBER(H123),H123&lt;&gt;INT(H123),FALSE)),"Prazo inválido",IF(H123&lt;G123,"Prazo anterior à confirmação",IF(OR(NOT(ISNUMBER(I123)),I123&lt;=0),"Quantidade pedida inválida",IF(OR(NOT(ISNUMBER(J123)),J123&lt;0),"Quantidade aceita inválida",IF(J123&gt;I123,"Aceite acima da quantidade pedida",IF(OR(NOT(ISNUMBER(K123)),K123&lt;0),"Preço inválido",IF(AND(L123&lt;&gt;"Ativo",L123&lt;&gt;"Cancelado"),"Situação inválida",IF(AND(J123&gt;0,OR(OR(NOT(ISNUMBER(M123)),M123&lt;=0,IF(ISNUMBER(M123),M123&lt;&gt;INT(M123),FALSE)),M123&lt;G123,P123="")),"Último aceite ou evidência inválidos",IF(AND(J123=0,M123&lt;&gt;""),"Data de aceite sem quantidade",IF(AND(N123&lt;&gt;"",OR(OR(NOT(ISNUMBER(N123)),N123&lt;=0,IF(ISNUMBER(N123),N123&lt;&gt;INT(N123),FALSE)),N123&lt;G123)),"Acompanhamento inválido","")))))))))))))))</x:f>
      </x:c>
      <x:c r="S123" s="11" t="n">
        <x:f>IF(AND(A123&lt;&gt;"",R123="",L123="Ativo"),1,0)</x:f>
        <x:v>0</x:v>
      </x:c>
      <x:c r="T12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123&lt;&gt;"",ISNUMBER(G123),G123&lt;=Configuracoes!$C$5,ISNUMBER(H123),H123&gt;=Configuracoes!$C$6,H123&lt;=Configuracoes!$C$7,OR(Configuracoes!$C$8="Todos",F123=Configuracoes!$C$8),L123&lt;&gt;"Cancelado",OR(J123=0,NOT(ISNUMBER(M123)),M123&lt;=Configuracoes!$C$5)),1,0))</x:f>
        <x:v>0</x:v>
      </x:c>
      <x:c r="U123" s="11" t="str">
        <x:f>IF(S123=1,I123-J123,"")</x:f>
      </x:c>
      <x:c r="V123" s="14" t="str">
        <x:f>IF(S123=1,U123*K123,"")</x:f>
      </x:c>
      <x:c r="W123" s="11" t="n">
        <x:f>IF(AND(S123=1,T123=1,U123&gt;0),1,0)</x:f>
        <x:v>0</x:v>
      </x:c>
      <x:c r="X123" s="11" t="n">
        <x:f>IF(AND(W123=1,H123&lt;Configuracoes!$C$5),1,0)</x:f>
        <x:v>0</x:v>
      </x:c>
      <x:c r="Y123" s="11" t="n">
        <x:f>IF(AND(W123=1,J123&gt;0),1,0)</x:f>
        <x:v>0</x:v>
      </x:c>
      <x:c r="Z123" s="11" t="n">
        <x:f>IF(AND(W123=1,OR(N123="",O123="",AND(ISNUMBER(N123),N123&lt;Configuracoes!$C$5))),1,0)</x:f>
        <x:v>0</x:v>
      </x:c>
      <x:c r="AA123" s="11" t="n">
        <x:f>IF(AND(S123=1,T123=1,U123=0),1,0)</x:f>
        <x:v>0</x:v>
      </x:c>
      <x:c r="AB123" s="11" t="n">
        <x:f>IF(AND(AA123=1,M123&lt;=H123),1,0)</x:f>
        <x:v>0</x:v>
      </x:c>
      <x:c r="AC123" s="11" t="n">
        <x:f>IF(AND(T123=1,OR(R123&lt;&gt;"",X123=1,Z123=1)),1,0)</x:f>
        <x:v>0</x:v>
      </x:c>
      <x:c r="AD123" s="11" t="str">
        <x:f>IF(AC123=1,SUM($AC$5:AC123),"")</x:f>
      </x:c>
    </x:row>
    <x:row r="124" ht="24" customHeight="1">
      <x:c r="A124" s="6"/>
      <x:c r="B124" s="6"/>
      <x:c r="C124" s="6"/>
      <x:c r="D124" s="6"/>
      <x:c r="E124" s="6"/>
      <x:c r="F124" s="6"/>
      <x:c r="G124" s="5"/>
      <x:c r="H124" s="5"/>
      <x:c r="I124" s="12"/>
      <x:c r="J124" s="12"/>
      <x:c r="K124" s="13"/>
      <x:c r="L124" s="6"/>
      <x:c r="M124" s="5"/>
      <x:c r="N124" s="5"/>
      <x:c r="O124" s="6"/>
      <x:c r="P124" s="6"/>
      <x:c r="Q124" s="6"/>
      <x:c r="R124" s="11" t="str">
        <x:f>IF(COUNTA(A124:Q124)=0,"",IF(A124="","ID do item ausente",IF(COUNTIFS($A$5:$A$204,A124)&lt;&gt;1,"ID do item duplicado",IF(OR(B124="",C124="",D124="",E124="",F124=""),"Pedido, cliente, item, unidade ou responsável ausentes",IF(OR(NOT(ISNUMBER(G124)),G124&lt;=0,IF(ISNUMBER(G124),G124&lt;&gt;INT(G124),FALSE)),"Confirmação inválida",IF(OR(NOT(ISNUMBER(H124)),H124&lt;=0,IF(ISNUMBER(H124),H124&lt;&gt;INT(H124),FALSE)),"Prazo inválido",IF(H124&lt;G124,"Prazo anterior à confirmação",IF(OR(NOT(ISNUMBER(I124)),I124&lt;=0),"Quantidade pedida inválida",IF(OR(NOT(ISNUMBER(J124)),J124&lt;0),"Quantidade aceita inválida",IF(J124&gt;I124,"Aceite acima da quantidade pedida",IF(OR(NOT(ISNUMBER(K124)),K124&lt;0),"Preço inválido",IF(AND(L124&lt;&gt;"Ativo",L124&lt;&gt;"Cancelado"),"Situação inválida",IF(AND(J124&gt;0,OR(OR(NOT(ISNUMBER(M124)),M124&lt;=0,IF(ISNUMBER(M124),M124&lt;&gt;INT(M124),FALSE)),M124&lt;G124,P124="")),"Último aceite ou evidência inválidos",IF(AND(J124=0,M124&lt;&gt;""),"Data de aceite sem quantidade",IF(AND(N124&lt;&gt;"",OR(OR(NOT(ISNUMBER(N124)),N124&lt;=0,IF(ISNUMBER(N124),N124&lt;&gt;INT(N124),FALSE)),N124&lt;G124)),"Acompanhamento inválido","")))))))))))))))</x:f>
      </x:c>
      <x:c r="S124" s="11" t="n">
        <x:f>IF(AND(A124&lt;&gt;"",R124="",L124="Ativo"),1,0)</x:f>
        <x:v>0</x:v>
      </x:c>
      <x:c r="T12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124&lt;&gt;"",ISNUMBER(G124),G124&lt;=Configuracoes!$C$5,ISNUMBER(H124),H124&gt;=Configuracoes!$C$6,H124&lt;=Configuracoes!$C$7,OR(Configuracoes!$C$8="Todos",F124=Configuracoes!$C$8),L124&lt;&gt;"Cancelado",OR(J124=0,NOT(ISNUMBER(M124)),M124&lt;=Configuracoes!$C$5)),1,0))</x:f>
        <x:v>0</x:v>
      </x:c>
      <x:c r="U124" s="11" t="str">
        <x:f>IF(S124=1,I124-J124,"")</x:f>
      </x:c>
      <x:c r="V124" s="14" t="str">
        <x:f>IF(S124=1,U124*K124,"")</x:f>
      </x:c>
      <x:c r="W124" s="11" t="n">
        <x:f>IF(AND(S124=1,T124=1,U124&gt;0),1,0)</x:f>
        <x:v>0</x:v>
      </x:c>
      <x:c r="X124" s="11" t="n">
        <x:f>IF(AND(W124=1,H124&lt;Configuracoes!$C$5),1,0)</x:f>
        <x:v>0</x:v>
      </x:c>
      <x:c r="Y124" s="11" t="n">
        <x:f>IF(AND(W124=1,J124&gt;0),1,0)</x:f>
        <x:v>0</x:v>
      </x:c>
      <x:c r="Z124" s="11" t="n">
        <x:f>IF(AND(W124=1,OR(N124="",O124="",AND(ISNUMBER(N124),N124&lt;Configuracoes!$C$5))),1,0)</x:f>
        <x:v>0</x:v>
      </x:c>
      <x:c r="AA124" s="11" t="n">
        <x:f>IF(AND(S124=1,T124=1,U124=0),1,0)</x:f>
        <x:v>0</x:v>
      </x:c>
      <x:c r="AB124" s="11" t="n">
        <x:f>IF(AND(AA124=1,M124&lt;=H124),1,0)</x:f>
        <x:v>0</x:v>
      </x:c>
      <x:c r="AC124" s="11" t="n">
        <x:f>IF(AND(T124=1,OR(R124&lt;&gt;"",X124=1,Z124=1)),1,0)</x:f>
        <x:v>0</x:v>
      </x:c>
      <x:c r="AD124" s="11" t="str">
        <x:f>IF(AC124=1,SUM($AC$5:AC124),"")</x:f>
      </x:c>
    </x:row>
    <x:row r="125" ht="24" customHeight="1">
      <x:c r="A125" s="6"/>
      <x:c r="B125" s="6"/>
      <x:c r="C125" s="6"/>
      <x:c r="D125" s="6"/>
      <x:c r="E125" s="6"/>
      <x:c r="F125" s="6"/>
      <x:c r="G125" s="5"/>
      <x:c r="H125" s="5"/>
      <x:c r="I125" s="12"/>
      <x:c r="J125" s="12"/>
      <x:c r="K125" s="13"/>
      <x:c r="L125" s="6"/>
      <x:c r="M125" s="5"/>
      <x:c r="N125" s="5"/>
      <x:c r="O125" s="6"/>
      <x:c r="P125" s="6"/>
      <x:c r="Q125" s="6"/>
      <x:c r="R125" s="11" t="str">
        <x:f>IF(COUNTA(A125:Q125)=0,"",IF(A125="","ID do item ausente",IF(COUNTIFS($A$5:$A$204,A125)&lt;&gt;1,"ID do item duplicado",IF(OR(B125="",C125="",D125="",E125="",F125=""),"Pedido, cliente, item, unidade ou responsável ausentes",IF(OR(NOT(ISNUMBER(G125)),G125&lt;=0,IF(ISNUMBER(G125),G125&lt;&gt;INT(G125),FALSE)),"Confirmação inválida",IF(OR(NOT(ISNUMBER(H125)),H125&lt;=0,IF(ISNUMBER(H125),H125&lt;&gt;INT(H125),FALSE)),"Prazo inválido",IF(H125&lt;G125,"Prazo anterior à confirmação",IF(OR(NOT(ISNUMBER(I125)),I125&lt;=0),"Quantidade pedida inválida",IF(OR(NOT(ISNUMBER(J125)),J125&lt;0),"Quantidade aceita inválida",IF(J125&gt;I125,"Aceite acima da quantidade pedida",IF(OR(NOT(ISNUMBER(K125)),K125&lt;0),"Preço inválido",IF(AND(L125&lt;&gt;"Ativo",L125&lt;&gt;"Cancelado"),"Situação inválida",IF(AND(J125&gt;0,OR(OR(NOT(ISNUMBER(M125)),M125&lt;=0,IF(ISNUMBER(M125),M125&lt;&gt;INT(M125),FALSE)),M125&lt;G125,P125="")),"Último aceite ou evidência inválidos",IF(AND(J125=0,M125&lt;&gt;""),"Data de aceite sem quantidade",IF(AND(N125&lt;&gt;"",OR(OR(NOT(ISNUMBER(N125)),N125&lt;=0,IF(ISNUMBER(N125),N125&lt;&gt;INT(N125),FALSE)),N125&lt;G125)),"Acompanhamento inválido","")))))))))))))))</x:f>
      </x:c>
      <x:c r="S125" s="11" t="n">
        <x:f>IF(AND(A125&lt;&gt;"",R125="",L125="Ativo"),1,0)</x:f>
        <x:v>0</x:v>
      </x:c>
      <x:c r="T12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125&lt;&gt;"",ISNUMBER(G125),G125&lt;=Configuracoes!$C$5,ISNUMBER(H125),H125&gt;=Configuracoes!$C$6,H125&lt;=Configuracoes!$C$7,OR(Configuracoes!$C$8="Todos",F125=Configuracoes!$C$8),L125&lt;&gt;"Cancelado",OR(J125=0,NOT(ISNUMBER(M125)),M125&lt;=Configuracoes!$C$5)),1,0))</x:f>
        <x:v>0</x:v>
      </x:c>
      <x:c r="U125" s="11" t="str">
        <x:f>IF(S125=1,I125-J125,"")</x:f>
      </x:c>
      <x:c r="V125" s="14" t="str">
        <x:f>IF(S125=1,U125*K125,"")</x:f>
      </x:c>
      <x:c r="W125" s="11" t="n">
        <x:f>IF(AND(S125=1,T125=1,U125&gt;0),1,0)</x:f>
        <x:v>0</x:v>
      </x:c>
      <x:c r="X125" s="11" t="n">
        <x:f>IF(AND(W125=1,H125&lt;Configuracoes!$C$5),1,0)</x:f>
        <x:v>0</x:v>
      </x:c>
      <x:c r="Y125" s="11" t="n">
        <x:f>IF(AND(W125=1,J125&gt;0),1,0)</x:f>
        <x:v>0</x:v>
      </x:c>
      <x:c r="Z125" s="11" t="n">
        <x:f>IF(AND(W125=1,OR(N125="",O125="",AND(ISNUMBER(N125),N125&lt;Configuracoes!$C$5))),1,0)</x:f>
        <x:v>0</x:v>
      </x:c>
      <x:c r="AA125" s="11" t="n">
        <x:f>IF(AND(S125=1,T125=1,U125=0),1,0)</x:f>
        <x:v>0</x:v>
      </x:c>
      <x:c r="AB125" s="11" t="n">
        <x:f>IF(AND(AA125=1,M125&lt;=H125),1,0)</x:f>
        <x:v>0</x:v>
      </x:c>
      <x:c r="AC125" s="11" t="n">
        <x:f>IF(AND(T125=1,OR(R125&lt;&gt;"",X125=1,Z125=1)),1,0)</x:f>
        <x:v>0</x:v>
      </x:c>
      <x:c r="AD125" s="11" t="str">
        <x:f>IF(AC125=1,SUM($AC$5:AC125),"")</x:f>
      </x:c>
    </x:row>
    <x:row r="126" ht="24" customHeight="1">
      <x:c r="A126" s="6"/>
      <x:c r="B126" s="6"/>
      <x:c r="C126" s="6"/>
      <x:c r="D126" s="6"/>
      <x:c r="E126" s="6"/>
      <x:c r="F126" s="6"/>
      <x:c r="G126" s="5"/>
      <x:c r="H126" s="5"/>
      <x:c r="I126" s="12"/>
      <x:c r="J126" s="12"/>
      <x:c r="K126" s="13"/>
      <x:c r="L126" s="6"/>
      <x:c r="M126" s="5"/>
      <x:c r="N126" s="5"/>
      <x:c r="O126" s="6"/>
      <x:c r="P126" s="6"/>
      <x:c r="Q126" s="6"/>
      <x:c r="R126" s="11" t="str">
        <x:f>IF(COUNTA(A126:Q126)=0,"",IF(A126="","ID do item ausente",IF(COUNTIFS($A$5:$A$204,A126)&lt;&gt;1,"ID do item duplicado",IF(OR(B126="",C126="",D126="",E126="",F126=""),"Pedido, cliente, item, unidade ou responsável ausentes",IF(OR(NOT(ISNUMBER(G126)),G126&lt;=0,IF(ISNUMBER(G126),G126&lt;&gt;INT(G126),FALSE)),"Confirmação inválida",IF(OR(NOT(ISNUMBER(H126)),H126&lt;=0,IF(ISNUMBER(H126),H126&lt;&gt;INT(H126),FALSE)),"Prazo inválido",IF(H126&lt;G126,"Prazo anterior à confirmação",IF(OR(NOT(ISNUMBER(I126)),I126&lt;=0),"Quantidade pedida inválida",IF(OR(NOT(ISNUMBER(J126)),J126&lt;0),"Quantidade aceita inválida",IF(J126&gt;I126,"Aceite acima da quantidade pedida",IF(OR(NOT(ISNUMBER(K126)),K126&lt;0),"Preço inválido",IF(AND(L126&lt;&gt;"Ativo",L126&lt;&gt;"Cancelado"),"Situação inválida",IF(AND(J126&gt;0,OR(OR(NOT(ISNUMBER(M126)),M126&lt;=0,IF(ISNUMBER(M126),M126&lt;&gt;INT(M126),FALSE)),M126&lt;G126,P126="")),"Último aceite ou evidência inválidos",IF(AND(J126=0,M126&lt;&gt;""),"Data de aceite sem quantidade",IF(AND(N126&lt;&gt;"",OR(OR(NOT(ISNUMBER(N126)),N126&lt;=0,IF(ISNUMBER(N126),N126&lt;&gt;INT(N126),FALSE)),N126&lt;G126)),"Acompanhamento inválido","")))))))))))))))</x:f>
      </x:c>
      <x:c r="S126" s="11" t="n">
        <x:f>IF(AND(A126&lt;&gt;"",R126="",L126="Ativo"),1,0)</x:f>
        <x:v>0</x:v>
      </x:c>
      <x:c r="T12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126&lt;&gt;"",ISNUMBER(G126),G126&lt;=Configuracoes!$C$5,ISNUMBER(H126),H126&gt;=Configuracoes!$C$6,H126&lt;=Configuracoes!$C$7,OR(Configuracoes!$C$8="Todos",F126=Configuracoes!$C$8),L126&lt;&gt;"Cancelado",OR(J126=0,NOT(ISNUMBER(M126)),M126&lt;=Configuracoes!$C$5)),1,0))</x:f>
        <x:v>0</x:v>
      </x:c>
      <x:c r="U126" s="11" t="str">
        <x:f>IF(S126=1,I126-J126,"")</x:f>
      </x:c>
      <x:c r="V126" s="14" t="str">
        <x:f>IF(S126=1,U126*K126,"")</x:f>
      </x:c>
      <x:c r="W126" s="11" t="n">
        <x:f>IF(AND(S126=1,T126=1,U126&gt;0),1,0)</x:f>
        <x:v>0</x:v>
      </x:c>
      <x:c r="X126" s="11" t="n">
        <x:f>IF(AND(W126=1,H126&lt;Configuracoes!$C$5),1,0)</x:f>
        <x:v>0</x:v>
      </x:c>
      <x:c r="Y126" s="11" t="n">
        <x:f>IF(AND(W126=1,J126&gt;0),1,0)</x:f>
        <x:v>0</x:v>
      </x:c>
      <x:c r="Z126" s="11" t="n">
        <x:f>IF(AND(W126=1,OR(N126="",O126="",AND(ISNUMBER(N126),N126&lt;Configuracoes!$C$5))),1,0)</x:f>
        <x:v>0</x:v>
      </x:c>
      <x:c r="AA126" s="11" t="n">
        <x:f>IF(AND(S126=1,T126=1,U126=0),1,0)</x:f>
        <x:v>0</x:v>
      </x:c>
      <x:c r="AB126" s="11" t="n">
        <x:f>IF(AND(AA126=1,M126&lt;=H126),1,0)</x:f>
        <x:v>0</x:v>
      </x:c>
      <x:c r="AC126" s="11" t="n">
        <x:f>IF(AND(T126=1,OR(R126&lt;&gt;"",X126=1,Z126=1)),1,0)</x:f>
        <x:v>0</x:v>
      </x:c>
      <x:c r="AD126" s="11" t="str">
        <x:f>IF(AC126=1,SUM($AC$5:AC126),"")</x:f>
      </x:c>
    </x:row>
    <x:row r="127" ht="24" customHeight="1">
      <x:c r="A127" s="6"/>
      <x:c r="B127" s="6"/>
      <x:c r="C127" s="6"/>
      <x:c r="D127" s="6"/>
      <x:c r="E127" s="6"/>
      <x:c r="F127" s="6"/>
      <x:c r="G127" s="5"/>
      <x:c r="H127" s="5"/>
      <x:c r="I127" s="12"/>
      <x:c r="J127" s="12"/>
      <x:c r="K127" s="13"/>
      <x:c r="L127" s="6"/>
      <x:c r="M127" s="5"/>
      <x:c r="N127" s="5"/>
      <x:c r="O127" s="6"/>
      <x:c r="P127" s="6"/>
      <x:c r="Q127" s="6"/>
      <x:c r="R127" s="11" t="str">
        <x:f>IF(COUNTA(A127:Q127)=0,"",IF(A127="","ID do item ausente",IF(COUNTIFS($A$5:$A$204,A127)&lt;&gt;1,"ID do item duplicado",IF(OR(B127="",C127="",D127="",E127="",F127=""),"Pedido, cliente, item, unidade ou responsável ausentes",IF(OR(NOT(ISNUMBER(G127)),G127&lt;=0,IF(ISNUMBER(G127),G127&lt;&gt;INT(G127),FALSE)),"Confirmação inválida",IF(OR(NOT(ISNUMBER(H127)),H127&lt;=0,IF(ISNUMBER(H127),H127&lt;&gt;INT(H127),FALSE)),"Prazo inválido",IF(H127&lt;G127,"Prazo anterior à confirmação",IF(OR(NOT(ISNUMBER(I127)),I127&lt;=0),"Quantidade pedida inválida",IF(OR(NOT(ISNUMBER(J127)),J127&lt;0),"Quantidade aceita inválida",IF(J127&gt;I127,"Aceite acima da quantidade pedida",IF(OR(NOT(ISNUMBER(K127)),K127&lt;0),"Preço inválido",IF(AND(L127&lt;&gt;"Ativo",L127&lt;&gt;"Cancelado"),"Situação inválida",IF(AND(J127&gt;0,OR(OR(NOT(ISNUMBER(M127)),M127&lt;=0,IF(ISNUMBER(M127),M127&lt;&gt;INT(M127),FALSE)),M127&lt;G127,P127="")),"Último aceite ou evidência inválidos",IF(AND(J127=0,M127&lt;&gt;""),"Data de aceite sem quantidade",IF(AND(N127&lt;&gt;"",OR(OR(NOT(ISNUMBER(N127)),N127&lt;=0,IF(ISNUMBER(N127),N127&lt;&gt;INT(N127),FALSE)),N127&lt;G127)),"Acompanhamento inválido","")))))))))))))))</x:f>
      </x:c>
      <x:c r="S127" s="11" t="n">
        <x:f>IF(AND(A127&lt;&gt;"",R127="",L127="Ativo"),1,0)</x:f>
        <x:v>0</x:v>
      </x:c>
      <x:c r="T12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127&lt;&gt;"",ISNUMBER(G127),G127&lt;=Configuracoes!$C$5,ISNUMBER(H127),H127&gt;=Configuracoes!$C$6,H127&lt;=Configuracoes!$C$7,OR(Configuracoes!$C$8="Todos",F127=Configuracoes!$C$8),L127&lt;&gt;"Cancelado",OR(J127=0,NOT(ISNUMBER(M127)),M127&lt;=Configuracoes!$C$5)),1,0))</x:f>
        <x:v>0</x:v>
      </x:c>
      <x:c r="U127" s="11" t="str">
        <x:f>IF(S127=1,I127-J127,"")</x:f>
      </x:c>
      <x:c r="V127" s="14" t="str">
        <x:f>IF(S127=1,U127*K127,"")</x:f>
      </x:c>
      <x:c r="W127" s="11" t="n">
        <x:f>IF(AND(S127=1,T127=1,U127&gt;0),1,0)</x:f>
        <x:v>0</x:v>
      </x:c>
      <x:c r="X127" s="11" t="n">
        <x:f>IF(AND(W127=1,H127&lt;Configuracoes!$C$5),1,0)</x:f>
        <x:v>0</x:v>
      </x:c>
      <x:c r="Y127" s="11" t="n">
        <x:f>IF(AND(W127=1,J127&gt;0),1,0)</x:f>
        <x:v>0</x:v>
      </x:c>
      <x:c r="Z127" s="11" t="n">
        <x:f>IF(AND(W127=1,OR(N127="",O127="",AND(ISNUMBER(N127),N127&lt;Configuracoes!$C$5))),1,0)</x:f>
        <x:v>0</x:v>
      </x:c>
      <x:c r="AA127" s="11" t="n">
        <x:f>IF(AND(S127=1,T127=1,U127=0),1,0)</x:f>
        <x:v>0</x:v>
      </x:c>
      <x:c r="AB127" s="11" t="n">
        <x:f>IF(AND(AA127=1,M127&lt;=H127),1,0)</x:f>
        <x:v>0</x:v>
      </x:c>
      <x:c r="AC127" s="11" t="n">
        <x:f>IF(AND(T127=1,OR(R127&lt;&gt;"",X127=1,Z127=1)),1,0)</x:f>
        <x:v>0</x:v>
      </x:c>
      <x:c r="AD127" s="11" t="str">
        <x:f>IF(AC127=1,SUM($AC$5:AC127),"")</x:f>
      </x:c>
    </x:row>
    <x:row r="128" ht="24" customHeight="1">
      <x:c r="A128" s="6"/>
      <x:c r="B128" s="6"/>
      <x:c r="C128" s="6"/>
      <x:c r="D128" s="6"/>
      <x:c r="E128" s="6"/>
      <x:c r="F128" s="6"/>
      <x:c r="G128" s="5"/>
      <x:c r="H128" s="5"/>
      <x:c r="I128" s="12"/>
      <x:c r="J128" s="12"/>
      <x:c r="K128" s="13"/>
      <x:c r="L128" s="6"/>
      <x:c r="M128" s="5"/>
      <x:c r="N128" s="5"/>
      <x:c r="O128" s="6"/>
      <x:c r="P128" s="6"/>
      <x:c r="Q128" s="6"/>
      <x:c r="R128" s="11" t="str">
        <x:f>IF(COUNTA(A128:Q128)=0,"",IF(A128="","ID do item ausente",IF(COUNTIFS($A$5:$A$204,A128)&lt;&gt;1,"ID do item duplicado",IF(OR(B128="",C128="",D128="",E128="",F128=""),"Pedido, cliente, item, unidade ou responsável ausentes",IF(OR(NOT(ISNUMBER(G128)),G128&lt;=0,IF(ISNUMBER(G128),G128&lt;&gt;INT(G128),FALSE)),"Confirmação inválida",IF(OR(NOT(ISNUMBER(H128)),H128&lt;=0,IF(ISNUMBER(H128),H128&lt;&gt;INT(H128),FALSE)),"Prazo inválido",IF(H128&lt;G128,"Prazo anterior à confirmação",IF(OR(NOT(ISNUMBER(I128)),I128&lt;=0),"Quantidade pedida inválida",IF(OR(NOT(ISNUMBER(J128)),J128&lt;0),"Quantidade aceita inválida",IF(J128&gt;I128,"Aceite acima da quantidade pedida",IF(OR(NOT(ISNUMBER(K128)),K128&lt;0),"Preço inválido",IF(AND(L128&lt;&gt;"Ativo",L128&lt;&gt;"Cancelado"),"Situação inválida",IF(AND(J128&gt;0,OR(OR(NOT(ISNUMBER(M128)),M128&lt;=0,IF(ISNUMBER(M128),M128&lt;&gt;INT(M128),FALSE)),M128&lt;G128,P128="")),"Último aceite ou evidência inválidos",IF(AND(J128=0,M128&lt;&gt;""),"Data de aceite sem quantidade",IF(AND(N128&lt;&gt;"",OR(OR(NOT(ISNUMBER(N128)),N128&lt;=0,IF(ISNUMBER(N128),N128&lt;&gt;INT(N128),FALSE)),N128&lt;G128)),"Acompanhamento inválido","")))))))))))))))</x:f>
      </x:c>
      <x:c r="S128" s="11" t="n">
        <x:f>IF(AND(A128&lt;&gt;"",R128="",L128="Ativo"),1,0)</x:f>
        <x:v>0</x:v>
      </x:c>
      <x:c r="T12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128&lt;&gt;"",ISNUMBER(G128),G128&lt;=Configuracoes!$C$5,ISNUMBER(H128),H128&gt;=Configuracoes!$C$6,H128&lt;=Configuracoes!$C$7,OR(Configuracoes!$C$8="Todos",F128=Configuracoes!$C$8),L128&lt;&gt;"Cancelado",OR(J128=0,NOT(ISNUMBER(M128)),M128&lt;=Configuracoes!$C$5)),1,0))</x:f>
        <x:v>0</x:v>
      </x:c>
      <x:c r="U128" s="11" t="str">
        <x:f>IF(S128=1,I128-J128,"")</x:f>
      </x:c>
      <x:c r="V128" s="14" t="str">
        <x:f>IF(S128=1,U128*K128,"")</x:f>
      </x:c>
      <x:c r="W128" s="11" t="n">
        <x:f>IF(AND(S128=1,T128=1,U128&gt;0),1,0)</x:f>
        <x:v>0</x:v>
      </x:c>
      <x:c r="X128" s="11" t="n">
        <x:f>IF(AND(W128=1,H128&lt;Configuracoes!$C$5),1,0)</x:f>
        <x:v>0</x:v>
      </x:c>
      <x:c r="Y128" s="11" t="n">
        <x:f>IF(AND(W128=1,J128&gt;0),1,0)</x:f>
        <x:v>0</x:v>
      </x:c>
      <x:c r="Z128" s="11" t="n">
        <x:f>IF(AND(W128=1,OR(N128="",O128="",AND(ISNUMBER(N128),N128&lt;Configuracoes!$C$5))),1,0)</x:f>
        <x:v>0</x:v>
      </x:c>
      <x:c r="AA128" s="11" t="n">
        <x:f>IF(AND(S128=1,T128=1,U128=0),1,0)</x:f>
        <x:v>0</x:v>
      </x:c>
      <x:c r="AB128" s="11" t="n">
        <x:f>IF(AND(AA128=1,M128&lt;=H128),1,0)</x:f>
        <x:v>0</x:v>
      </x:c>
      <x:c r="AC128" s="11" t="n">
        <x:f>IF(AND(T128=1,OR(R128&lt;&gt;"",X128=1,Z128=1)),1,0)</x:f>
        <x:v>0</x:v>
      </x:c>
      <x:c r="AD128" s="11" t="str">
        <x:f>IF(AC128=1,SUM($AC$5:AC128),"")</x:f>
      </x:c>
    </x:row>
    <x:row r="129" ht="24" customHeight="1">
      <x:c r="A129" s="6"/>
      <x:c r="B129" s="6"/>
      <x:c r="C129" s="6"/>
      <x:c r="D129" s="6"/>
      <x:c r="E129" s="6"/>
      <x:c r="F129" s="6"/>
      <x:c r="G129" s="5"/>
      <x:c r="H129" s="5"/>
      <x:c r="I129" s="12"/>
      <x:c r="J129" s="12"/>
      <x:c r="K129" s="13"/>
      <x:c r="L129" s="6"/>
      <x:c r="M129" s="5"/>
      <x:c r="N129" s="5"/>
      <x:c r="O129" s="6"/>
      <x:c r="P129" s="6"/>
      <x:c r="Q129" s="6"/>
      <x:c r="R129" s="11" t="str">
        <x:f>IF(COUNTA(A129:Q129)=0,"",IF(A129="","ID do item ausente",IF(COUNTIFS($A$5:$A$204,A129)&lt;&gt;1,"ID do item duplicado",IF(OR(B129="",C129="",D129="",E129="",F129=""),"Pedido, cliente, item, unidade ou responsável ausentes",IF(OR(NOT(ISNUMBER(G129)),G129&lt;=0,IF(ISNUMBER(G129),G129&lt;&gt;INT(G129),FALSE)),"Confirmação inválida",IF(OR(NOT(ISNUMBER(H129)),H129&lt;=0,IF(ISNUMBER(H129),H129&lt;&gt;INT(H129),FALSE)),"Prazo inválido",IF(H129&lt;G129,"Prazo anterior à confirmação",IF(OR(NOT(ISNUMBER(I129)),I129&lt;=0),"Quantidade pedida inválida",IF(OR(NOT(ISNUMBER(J129)),J129&lt;0),"Quantidade aceita inválida",IF(J129&gt;I129,"Aceite acima da quantidade pedida",IF(OR(NOT(ISNUMBER(K129)),K129&lt;0),"Preço inválido",IF(AND(L129&lt;&gt;"Ativo",L129&lt;&gt;"Cancelado"),"Situação inválida",IF(AND(J129&gt;0,OR(OR(NOT(ISNUMBER(M129)),M129&lt;=0,IF(ISNUMBER(M129),M129&lt;&gt;INT(M129),FALSE)),M129&lt;G129,P129="")),"Último aceite ou evidência inválidos",IF(AND(J129=0,M129&lt;&gt;""),"Data de aceite sem quantidade",IF(AND(N129&lt;&gt;"",OR(OR(NOT(ISNUMBER(N129)),N129&lt;=0,IF(ISNUMBER(N129),N129&lt;&gt;INT(N129),FALSE)),N129&lt;G129)),"Acompanhamento inválido","")))))))))))))))</x:f>
      </x:c>
      <x:c r="S129" s="11" t="n">
        <x:f>IF(AND(A129&lt;&gt;"",R129="",L129="Ativo"),1,0)</x:f>
        <x:v>0</x:v>
      </x:c>
      <x:c r="T12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129&lt;&gt;"",ISNUMBER(G129),G129&lt;=Configuracoes!$C$5,ISNUMBER(H129),H129&gt;=Configuracoes!$C$6,H129&lt;=Configuracoes!$C$7,OR(Configuracoes!$C$8="Todos",F129=Configuracoes!$C$8),L129&lt;&gt;"Cancelado",OR(J129=0,NOT(ISNUMBER(M129)),M129&lt;=Configuracoes!$C$5)),1,0))</x:f>
        <x:v>0</x:v>
      </x:c>
      <x:c r="U129" s="11" t="str">
        <x:f>IF(S129=1,I129-J129,"")</x:f>
      </x:c>
      <x:c r="V129" s="14" t="str">
        <x:f>IF(S129=1,U129*K129,"")</x:f>
      </x:c>
      <x:c r="W129" s="11" t="n">
        <x:f>IF(AND(S129=1,T129=1,U129&gt;0),1,0)</x:f>
        <x:v>0</x:v>
      </x:c>
      <x:c r="X129" s="11" t="n">
        <x:f>IF(AND(W129=1,H129&lt;Configuracoes!$C$5),1,0)</x:f>
        <x:v>0</x:v>
      </x:c>
      <x:c r="Y129" s="11" t="n">
        <x:f>IF(AND(W129=1,J129&gt;0),1,0)</x:f>
        <x:v>0</x:v>
      </x:c>
      <x:c r="Z129" s="11" t="n">
        <x:f>IF(AND(W129=1,OR(N129="",O129="",AND(ISNUMBER(N129),N129&lt;Configuracoes!$C$5))),1,0)</x:f>
        <x:v>0</x:v>
      </x:c>
      <x:c r="AA129" s="11" t="n">
        <x:f>IF(AND(S129=1,T129=1,U129=0),1,0)</x:f>
        <x:v>0</x:v>
      </x:c>
      <x:c r="AB129" s="11" t="n">
        <x:f>IF(AND(AA129=1,M129&lt;=H129),1,0)</x:f>
        <x:v>0</x:v>
      </x:c>
      <x:c r="AC129" s="11" t="n">
        <x:f>IF(AND(T129=1,OR(R129&lt;&gt;"",X129=1,Z129=1)),1,0)</x:f>
        <x:v>0</x:v>
      </x:c>
      <x:c r="AD129" s="11" t="str">
        <x:f>IF(AC129=1,SUM($AC$5:AC129),"")</x:f>
      </x:c>
    </x:row>
    <x:row r="130" ht="24" customHeight="1">
      <x:c r="A130" s="6"/>
      <x:c r="B130" s="6"/>
      <x:c r="C130" s="6"/>
      <x:c r="D130" s="6"/>
      <x:c r="E130" s="6"/>
      <x:c r="F130" s="6"/>
      <x:c r="G130" s="5"/>
      <x:c r="H130" s="5"/>
      <x:c r="I130" s="12"/>
      <x:c r="J130" s="12"/>
      <x:c r="K130" s="13"/>
      <x:c r="L130" s="6"/>
      <x:c r="M130" s="5"/>
      <x:c r="N130" s="5"/>
      <x:c r="O130" s="6"/>
      <x:c r="P130" s="6"/>
      <x:c r="Q130" s="6"/>
      <x:c r="R130" s="11" t="str">
        <x:f>IF(COUNTA(A130:Q130)=0,"",IF(A130="","ID do item ausente",IF(COUNTIFS($A$5:$A$204,A130)&lt;&gt;1,"ID do item duplicado",IF(OR(B130="",C130="",D130="",E130="",F130=""),"Pedido, cliente, item, unidade ou responsável ausentes",IF(OR(NOT(ISNUMBER(G130)),G130&lt;=0,IF(ISNUMBER(G130),G130&lt;&gt;INT(G130),FALSE)),"Confirmação inválida",IF(OR(NOT(ISNUMBER(H130)),H130&lt;=0,IF(ISNUMBER(H130),H130&lt;&gt;INT(H130),FALSE)),"Prazo inválido",IF(H130&lt;G130,"Prazo anterior à confirmação",IF(OR(NOT(ISNUMBER(I130)),I130&lt;=0),"Quantidade pedida inválida",IF(OR(NOT(ISNUMBER(J130)),J130&lt;0),"Quantidade aceita inválida",IF(J130&gt;I130,"Aceite acima da quantidade pedida",IF(OR(NOT(ISNUMBER(K130)),K130&lt;0),"Preço inválido",IF(AND(L130&lt;&gt;"Ativo",L130&lt;&gt;"Cancelado"),"Situação inválida",IF(AND(J130&gt;0,OR(OR(NOT(ISNUMBER(M130)),M130&lt;=0,IF(ISNUMBER(M130),M130&lt;&gt;INT(M130),FALSE)),M130&lt;G130,P130="")),"Último aceite ou evidência inválidos",IF(AND(J130=0,M130&lt;&gt;""),"Data de aceite sem quantidade",IF(AND(N130&lt;&gt;"",OR(OR(NOT(ISNUMBER(N130)),N130&lt;=0,IF(ISNUMBER(N130),N130&lt;&gt;INT(N130),FALSE)),N130&lt;G130)),"Acompanhamento inválido","")))))))))))))))</x:f>
      </x:c>
      <x:c r="S130" s="11" t="n">
        <x:f>IF(AND(A130&lt;&gt;"",R130="",L130="Ativo"),1,0)</x:f>
        <x:v>0</x:v>
      </x:c>
      <x:c r="T13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130&lt;&gt;"",ISNUMBER(G130),G130&lt;=Configuracoes!$C$5,ISNUMBER(H130),H130&gt;=Configuracoes!$C$6,H130&lt;=Configuracoes!$C$7,OR(Configuracoes!$C$8="Todos",F130=Configuracoes!$C$8),L130&lt;&gt;"Cancelado",OR(J130=0,NOT(ISNUMBER(M130)),M130&lt;=Configuracoes!$C$5)),1,0))</x:f>
        <x:v>0</x:v>
      </x:c>
      <x:c r="U130" s="11" t="str">
        <x:f>IF(S130=1,I130-J130,"")</x:f>
      </x:c>
      <x:c r="V130" s="14" t="str">
        <x:f>IF(S130=1,U130*K130,"")</x:f>
      </x:c>
      <x:c r="W130" s="11" t="n">
        <x:f>IF(AND(S130=1,T130=1,U130&gt;0),1,0)</x:f>
        <x:v>0</x:v>
      </x:c>
      <x:c r="X130" s="11" t="n">
        <x:f>IF(AND(W130=1,H130&lt;Configuracoes!$C$5),1,0)</x:f>
        <x:v>0</x:v>
      </x:c>
      <x:c r="Y130" s="11" t="n">
        <x:f>IF(AND(W130=1,J130&gt;0),1,0)</x:f>
        <x:v>0</x:v>
      </x:c>
      <x:c r="Z130" s="11" t="n">
        <x:f>IF(AND(W130=1,OR(N130="",O130="",AND(ISNUMBER(N130),N130&lt;Configuracoes!$C$5))),1,0)</x:f>
        <x:v>0</x:v>
      </x:c>
      <x:c r="AA130" s="11" t="n">
        <x:f>IF(AND(S130=1,T130=1,U130=0),1,0)</x:f>
        <x:v>0</x:v>
      </x:c>
      <x:c r="AB130" s="11" t="n">
        <x:f>IF(AND(AA130=1,M130&lt;=H130),1,0)</x:f>
        <x:v>0</x:v>
      </x:c>
      <x:c r="AC130" s="11" t="n">
        <x:f>IF(AND(T130=1,OR(R130&lt;&gt;"",X130=1,Z130=1)),1,0)</x:f>
        <x:v>0</x:v>
      </x:c>
      <x:c r="AD130" s="11" t="str">
        <x:f>IF(AC130=1,SUM($AC$5:AC130),"")</x:f>
      </x:c>
    </x:row>
    <x:row r="131" ht="24" customHeight="1">
      <x:c r="A131" s="6"/>
      <x:c r="B131" s="6"/>
      <x:c r="C131" s="6"/>
      <x:c r="D131" s="6"/>
      <x:c r="E131" s="6"/>
      <x:c r="F131" s="6"/>
      <x:c r="G131" s="5"/>
      <x:c r="H131" s="5"/>
      <x:c r="I131" s="12"/>
      <x:c r="J131" s="12"/>
      <x:c r="K131" s="13"/>
      <x:c r="L131" s="6"/>
      <x:c r="M131" s="5"/>
      <x:c r="N131" s="5"/>
      <x:c r="O131" s="6"/>
      <x:c r="P131" s="6"/>
      <x:c r="Q131" s="6"/>
      <x:c r="R131" s="11" t="str">
        <x:f>IF(COUNTA(A131:Q131)=0,"",IF(A131="","ID do item ausente",IF(COUNTIFS($A$5:$A$204,A131)&lt;&gt;1,"ID do item duplicado",IF(OR(B131="",C131="",D131="",E131="",F131=""),"Pedido, cliente, item, unidade ou responsável ausentes",IF(OR(NOT(ISNUMBER(G131)),G131&lt;=0,IF(ISNUMBER(G131),G131&lt;&gt;INT(G131),FALSE)),"Confirmação inválida",IF(OR(NOT(ISNUMBER(H131)),H131&lt;=0,IF(ISNUMBER(H131),H131&lt;&gt;INT(H131),FALSE)),"Prazo inválido",IF(H131&lt;G131,"Prazo anterior à confirmação",IF(OR(NOT(ISNUMBER(I131)),I131&lt;=0),"Quantidade pedida inválida",IF(OR(NOT(ISNUMBER(J131)),J131&lt;0),"Quantidade aceita inválida",IF(J131&gt;I131,"Aceite acima da quantidade pedida",IF(OR(NOT(ISNUMBER(K131)),K131&lt;0),"Preço inválido",IF(AND(L131&lt;&gt;"Ativo",L131&lt;&gt;"Cancelado"),"Situação inválida",IF(AND(J131&gt;0,OR(OR(NOT(ISNUMBER(M131)),M131&lt;=0,IF(ISNUMBER(M131),M131&lt;&gt;INT(M131),FALSE)),M131&lt;G131,P131="")),"Último aceite ou evidência inválidos",IF(AND(J131=0,M131&lt;&gt;""),"Data de aceite sem quantidade",IF(AND(N131&lt;&gt;"",OR(OR(NOT(ISNUMBER(N131)),N131&lt;=0,IF(ISNUMBER(N131),N131&lt;&gt;INT(N131),FALSE)),N131&lt;G131)),"Acompanhamento inválido","")))))))))))))))</x:f>
      </x:c>
      <x:c r="S131" s="11" t="n">
        <x:f>IF(AND(A131&lt;&gt;"",R131="",L131="Ativo"),1,0)</x:f>
        <x:v>0</x:v>
      </x:c>
      <x:c r="T13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131&lt;&gt;"",ISNUMBER(G131),G131&lt;=Configuracoes!$C$5,ISNUMBER(H131),H131&gt;=Configuracoes!$C$6,H131&lt;=Configuracoes!$C$7,OR(Configuracoes!$C$8="Todos",F131=Configuracoes!$C$8),L131&lt;&gt;"Cancelado",OR(J131=0,NOT(ISNUMBER(M131)),M131&lt;=Configuracoes!$C$5)),1,0))</x:f>
        <x:v>0</x:v>
      </x:c>
      <x:c r="U131" s="11" t="str">
        <x:f>IF(S131=1,I131-J131,"")</x:f>
      </x:c>
      <x:c r="V131" s="14" t="str">
        <x:f>IF(S131=1,U131*K131,"")</x:f>
      </x:c>
      <x:c r="W131" s="11" t="n">
        <x:f>IF(AND(S131=1,T131=1,U131&gt;0),1,0)</x:f>
        <x:v>0</x:v>
      </x:c>
      <x:c r="X131" s="11" t="n">
        <x:f>IF(AND(W131=1,H131&lt;Configuracoes!$C$5),1,0)</x:f>
        <x:v>0</x:v>
      </x:c>
      <x:c r="Y131" s="11" t="n">
        <x:f>IF(AND(W131=1,J131&gt;0),1,0)</x:f>
        <x:v>0</x:v>
      </x:c>
      <x:c r="Z131" s="11" t="n">
        <x:f>IF(AND(W131=1,OR(N131="",O131="",AND(ISNUMBER(N131),N131&lt;Configuracoes!$C$5))),1,0)</x:f>
        <x:v>0</x:v>
      </x:c>
      <x:c r="AA131" s="11" t="n">
        <x:f>IF(AND(S131=1,T131=1,U131=0),1,0)</x:f>
        <x:v>0</x:v>
      </x:c>
      <x:c r="AB131" s="11" t="n">
        <x:f>IF(AND(AA131=1,M131&lt;=H131),1,0)</x:f>
        <x:v>0</x:v>
      </x:c>
      <x:c r="AC131" s="11" t="n">
        <x:f>IF(AND(T131=1,OR(R131&lt;&gt;"",X131=1,Z131=1)),1,0)</x:f>
        <x:v>0</x:v>
      </x:c>
      <x:c r="AD131" s="11" t="str">
        <x:f>IF(AC131=1,SUM($AC$5:AC131),"")</x:f>
      </x:c>
    </x:row>
    <x:row r="132" ht="24" customHeight="1">
      <x:c r="A132" s="6"/>
      <x:c r="B132" s="6"/>
      <x:c r="C132" s="6"/>
      <x:c r="D132" s="6"/>
      <x:c r="E132" s="6"/>
      <x:c r="F132" s="6"/>
      <x:c r="G132" s="5"/>
      <x:c r="H132" s="5"/>
      <x:c r="I132" s="12"/>
      <x:c r="J132" s="12"/>
      <x:c r="K132" s="13"/>
      <x:c r="L132" s="6"/>
      <x:c r="M132" s="5"/>
      <x:c r="N132" s="5"/>
      <x:c r="O132" s="6"/>
      <x:c r="P132" s="6"/>
      <x:c r="Q132" s="6"/>
      <x:c r="R132" s="11" t="str">
        <x:f>IF(COUNTA(A132:Q132)=0,"",IF(A132="","ID do item ausente",IF(COUNTIFS($A$5:$A$204,A132)&lt;&gt;1,"ID do item duplicado",IF(OR(B132="",C132="",D132="",E132="",F132=""),"Pedido, cliente, item, unidade ou responsável ausentes",IF(OR(NOT(ISNUMBER(G132)),G132&lt;=0,IF(ISNUMBER(G132),G132&lt;&gt;INT(G132),FALSE)),"Confirmação inválida",IF(OR(NOT(ISNUMBER(H132)),H132&lt;=0,IF(ISNUMBER(H132),H132&lt;&gt;INT(H132),FALSE)),"Prazo inválido",IF(H132&lt;G132,"Prazo anterior à confirmação",IF(OR(NOT(ISNUMBER(I132)),I132&lt;=0),"Quantidade pedida inválida",IF(OR(NOT(ISNUMBER(J132)),J132&lt;0),"Quantidade aceita inválida",IF(J132&gt;I132,"Aceite acima da quantidade pedida",IF(OR(NOT(ISNUMBER(K132)),K132&lt;0),"Preço inválido",IF(AND(L132&lt;&gt;"Ativo",L132&lt;&gt;"Cancelado"),"Situação inválida",IF(AND(J132&gt;0,OR(OR(NOT(ISNUMBER(M132)),M132&lt;=0,IF(ISNUMBER(M132),M132&lt;&gt;INT(M132),FALSE)),M132&lt;G132,P132="")),"Último aceite ou evidência inválidos",IF(AND(J132=0,M132&lt;&gt;""),"Data de aceite sem quantidade",IF(AND(N132&lt;&gt;"",OR(OR(NOT(ISNUMBER(N132)),N132&lt;=0,IF(ISNUMBER(N132),N132&lt;&gt;INT(N132),FALSE)),N132&lt;G132)),"Acompanhamento inválido","")))))))))))))))</x:f>
      </x:c>
      <x:c r="S132" s="11" t="n">
        <x:f>IF(AND(A132&lt;&gt;"",R132="",L132="Ativo"),1,0)</x:f>
        <x:v>0</x:v>
      </x:c>
      <x:c r="T13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132&lt;&gt;"",ISNUMBER(G132),G132&lt;=Configuracoes!$C$5,ISNUMBER(H132),H132&gt;=Configuracoes!$C$6,H132&lt;=Configuracoes!$C$7,OR(Configuracoes!$C$8="Todos",F132=Configuracoes!$C$8),L132&lt;&gt;"Cancelado",OR(J132=0,NOT(ISNUMBER(M132)),M132&lt;=Configuracoes!$C$5)),1,0))</x:f>
        <x:v>0</x:v>
      </x:c>
      <x:c r="U132" s="11" t="str">
        <x:f>IF(S132=1,I132-J132,"")</x:f>
      </x:c>
      <x:c r="V132" s="14" t="str">
        <x:f>IF(S132=1,U132*K132,"")</x:f>
      </x:c>
      <x:c r="W132" s="11" t="n">
        <x:f>IF(AND(S132=1,T132=1,U132&gt;0),1,0)</x:f>
        <x:v>0</x:v>
      </x:c>
      <x:c r="X132" s="11" t="n">
        <x:f>IF(AND(W132=1,H132&lt;Configuracoes!$C$5),1,0)</x:f>
        <x:v>0</x:v>
      </x:c>
      <x:c r="Y132" s="11" t="n">
        <x:f>IF(AND(W132=1,J132&gt;0),1,0)</x:f>
        <x:v>0</x:v>
      </x:c>
      <x:c r="Z132" s="11" t="n">
        <x:f>IF(AND(W132=1,OR(N132="",O132="",AND(ISNUMBER(N132),N132&lt;Configuracoes!$C$5))),1,0)</x:f>
        <x:v>0</x:v>
      </x:c>
      <x:c r="AA132" s="11" t="n">
        <x:f>IF(AND(S132=1,T132=1,U132=0),1,0)</x:f>
        <x:v>0</x:v>
      </x:c>
      <x:c r="AB132" s="11" t="n">
        <x:f>IF(AND(AA132=1,M132&lt;=H132),1,0)</x:f>
        <x:v>0</x:v>
      </x:c>
      <x:c r="AC132" s="11" t="n">
        <x:f>IF(AND(T132=1,OR(R132&lt;&gt;"",X132=1,Z132=1)),1,0)</x:f>
        <x:v>0</x:v>
      </x:c>
      <x:c r="AD132" s="11" t="str">
        <x:f>IF(AC132=1,SUM($AC$5:AC132),"")</x:f>
      </x:c>
    </x:row>
    <x:row r="133" ht="24" customHeight="1">
      <x:c r="A133" s="6"/>
      <x:c r="B133" s="6"/>
      <x:c r="C133" s="6"/>
      <x:c r="D133" s="6"/>
      <x:c r="E133" s="6"/>
      <x:c r="F133" s="6"/>
      <x:c r="G133" s="5"/>
      <x:c r="H133" s="5"/>
      <x:c r="I133" s="12"/>
      <x:c r="J133" s="12"/>
      <x:c r="K133" s="13"/>
      <x:c r="L133" s="6"/>
      <x:c r="M133" s="5"/>
      <x:c r="N133" s="5"/>
      <x:c r="O133" s="6"/>
      <x:c r="P133" s="6"/>
      <x:c r="Q133" s="6"/>
      <x:c r="R133" s="11" t="str">
        <x:f>IF(COUNTA(A133:Q133)=0,"",IF(A133="","ID do item ausente",IF(COUNTIFS($A$5:$A$204,A133)&lt;&gt;1,"ID do item duplicado",IF(OR(B133="",C133="",D133="",E133="",F133=""),"Pedido, cliente, item, unidade ou responsável ausentes",IF(OR(NOT(ISNUMBER(G133)),G133&lt;=0,IF(ISNUMBER(G133),G133&lt;&gt;INT(G133),FALSE)),"Confirmação inválida",IF(OR(NOT(ISNUMBER(H133)),H133&lt;=0,IF(ISNUMBER(H133),H133&lt;&gt;INT(H133),FALSE)),"Prazo inválido",IF(H133&lt;G133,"Prazo anterior à confirmação",IF(OR(NOT(ISNUMBER(I133)),I133&lt;=0),"Quantidade pedida inválida",IF(OR(NOT(ISNUMBER(J133)),J133&lt;0),"Quantidade aceita inválida",IF(J133&gt;I133,"Aceite acima da quantidade pedida",IF(OR(NOT(ISNUMBER(K133)),K133&lt;0),"Preço inválido",IF(AND(L133&lt;&gt;"Ativo",L133&lt;&gt;"Cancelado"),"Situação inválida",IF(AND(J133&gt;0,OR(OR(NOT(ISNUMBER(M133)),M133&lt;=0,IF(ISNUMBER(M133),M133&lt;&gt;INT(M133),FALSE)),M133&lt;G133,P133="")),"Último aceite ou evidência inválidos",IF(AND(J133=0,M133&lt;&gt;""),"Data de aceite sem quantidade",IF(AND(N133&lt;&gt;"",OR(OR(NOT(ISNUMBER(N133)),N133&lt;=0,IF(ISNUMBER(N133),N133&lt;&gt;INT(N133),FALSE)),N133&lt;G133)),"Acompanhamento inválido","")))))))))))))))</x:f>
      </x:c>
      <x:c r="S133" s="11" t="n">
        <x:f>IF(AND(A133&lt;&gt;"",R133="",L133="Ativo"),1,0)</x:f>
        <x:v>0</x:v>
      </x:c>
      <x:c r="T13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133&lt;&gt;"",ISNUMBER(G133),G133&lt;=Configuracoes!$C$5,ISNUMBER(H133),H133&gt;=Configuracoes!$C$6,H133&lt;=Configuracoes!$C$7,OR(Configuracoes!$C$8="Todos",F133=Configuracoes!$C$8),L133&lt;&gt;"Cancelado",OR(J133=0,NOT(ISNUMBER(M133)),M133&lt;=Configuracoes!$C$5)),1,0))</x:f>
        <x:v>0</x:v>
      </x:c>
      <x:c r="U133" s="11" t="str">
        <x:f>IF(S133=1,I133-J133,"")</x:f>
      </x:c>
      <x:c r="V133" s="14" t="str">
        <x:f>IF(S133=1,U133*K133,"")</x:f>
      </x:c>
      <x:c r="W133" s="11" t="n">
        <x:f>IF(AND(S133=1,T133=1,U133&gt;0),1,0)</x:f>
        <x:v>0</x:v>
      </x:c>
      <x:c r="X133" s="11" t="n">
        <x:f>IF(AND(W133=1,H133&lt;Configuracoes!$C$5),1,0)</x:f>
        <x:v>0</x:v>
      </x:c>
      <x:c r="Y133" s="11" t="n">
        <x:f>IF(AND(W133=1,J133&gt;0),1,0)</x:f>
        <x:v>0</x:v>
      </x:c>
      <x:c r="Z133" s="11" t="n">
        <x:f>IF(AND(W133=1,OR(N133="",O133="",AND(ISNUMBER(N133),N133&lt;Configuracoes!$C$5))),1,0)</x:f>
        <x:v>0</x:v>
      </x:c>
      <x:c r="AA133" s="11" t="n">
        <x:f>IF(AND(S133=1,T133=1,U133=0),1,0)</x:f>
        <x:v>0</x:v>
      </x:c>
      <x:c r="AB133" s="11" t="n">
        <x:f>IF(AND(AA133=1,M133&lt;=H133),1,0)</x:f>
        <x:v>0</x:v>
      </x:c>
      <x:c r="AC133" s="11" t="n">
        <x:f>IF(AND(T133=1,OR(R133&lt;&gt;"",X133=1,Z133=1)),1,0)</x:f>
        <x:v>0</x:v>
      </x:c>
      <x:c r="AD133" s="11" t="str">
        <x:f>IF(AC133=1,SUM($AC$5:AC133),"")</x:f>
      </x:c>
    </x:row>
    <x:row r="134" ht="24" customHeight="1">
      <x:c r="A134" s="6"/>
      <x:c r="B134" s="6"/>
      <x:c r="C134" s="6"/>
      <x:c r="D134" s="6"/>
      <x:c r="E134" s="6"/>
      <x:c r="F134" s="6"/>
      <x:c r="G134" s="5"/>
      <x:c r="H134" s="5"/>
      <x:c r="I134" s="12"/>
      <x:c r="J134" s="12"/>
      <x:c r="K134" s="13"/>
      <x:c r="L134" s="6"/>
      <x:c r="M134" s="5"/>
      <x:c r="N134" s="5"/>
      <x:c r="O134" s="6"/>
      <x:c r="P134" s="6"/>
      <x:c r="Q134" s="6"/>
      <x:c r="R134" s="11" t="str">
        <x:f>IF(COUNTA(A134:Q134)=0,"",IF(A134="","ID do item ausente",IF(COUNTIFS($A$5:$A$204,A134)&lt;&gt;1,"ID do item duplicado",IF(OR(B134="",C134="",D134="",E134="",F134=""),"Pedido, cliente, item, unidade ou responsável ausentes",IF(OR(NOT(ISNUMBER(G134)),G134&lt;=0,IF(ISNUMBER(G134),G134&lt;&gt;INT(G134),FALSE)),"Confirmação inválida",IF(OR(NOT(ISNUMBER(H134)),H134&lt;=0,IF(ISNUMBER(H134),H134&lt;&gt;INT(H134),FALSE)),"Prazo inválido",IF(H134&lt;G134,"Prazo anterior à confirmação",IF(OR(NOT(ISNUMBER(I134)),I134&lt;=0),"Quantidade pedida inválida",IF(OR(NOT(ISNUMBER(J134)),J134&lt;0),"Quantidade aceita inválida",IF(J134&gt;I134,"Aceite acima da quantidade pedida",IF(OR(NOT(ISNUMBER(K134)),K134&lt;0),"Preço inválido",IF(AND(L134&lt;&gt;"Ativo",L134&lt;&gt;"Cancelado"),"Situação inválida",IF(AND(J134&gt;0,OR(OR(NOT(ISNUMBER(M134)),M134&lt;=0,IF(ISNUMBER(M134),M134&lt;&gt;INT(M134),FALSE)),M134&lt;G134,P134="")),"Último aceite ou evidência inválidos",IF(AND(J134=0,M134&lt;&gt;""),"Data de aceite sem quantidade",IF(AND(N134&lt;&gt;"",OR(OR(NOT(ISNUMBER(N134)),N134&lt;=0,IF(ISNUMBER(N134),N134&lt;&gt;INT(N134),FALSE)),N134&lt;G134)),"Acompanhamento inválido","")))))))))))))))</x:f>
      </x:c>
      <x:c r="S134" s="11" t="n">
        <x:f>IF(AND(A134&lt;&gt;"",R134="",L134="Ativo"),1,0)</x:f>
        <x:v>0</x:v>
      </x:c>
      <x:c r="T13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134&lt;&gt;"",ISNUMBER(G134),G134&lt;=Configuracoes!$C$5,ISNUMBER(H134),H134&gt;=Configuracoes!$C$6,H134&lt;=Configuracoes!$C$7,OR(Configuracoes!$C$8="Todos",F134=Configuracoes!$C$8),L134&lt;&gt;"Cancelado",OR(J134=0,NOT(ISNUMBER(M134)),M134&lt;=Configuracoes!$C$5)),1,0))</x:f>
        <x:v>0</x:v>
      </x:c>
      <x:c r="U134" s="11" t="str">
        <x:f>IF(S134=1,I134-J134,"")</x:f>
      </x:c>
      <x:c r="V134" s="14" t="str">
        <x:f>IF(S134=1,U134*K134,"")</x:f>
      </x:c>
      <x:c r="W134" s="11" t="n">
        <x:f>IF(AND(S134=1,T134=1,U134&gt;0),1,0)</x:f>
        <x:v>0</x:v>
      </x:c>
      <x:c r="X134" s="11" t="n">
        <x:f>IF(AND(W134=1,H134&lt;Configuracoes!$C$5),1,0)</x:f>
        <x:v>0</x:v>
      </x:c>
      <x:c r="Y134" s="11" t="n">
        <x:f>IF(AND(W134=1,J134&gt;0),1,0)</x:f>
        <x:v>0</x:v>
      </x:c>
      <x:c r="Z134" s="11" t="n">
        <x:f>IF(AND(W134=1,OR(N134="",O134="",AND(ISNUMBER(N134),N134&lt;Configuracoes!$C$5))),1,0)</x:f>
        <x:v>0</x:v>
      </x:c>
      <x:c r="AA134" s="11" t="n">
        <x:f>IF(AND(S134=1,T134=1,U134=0),1,0)</x:f>
        <x:v>0</x:v>
      </x:c>
      <x:c r="AB134" s="11" t="n">
        <x:f>IF(AND(AA134=1,M134&lt;=H134),1,0)</x:f>
        <x:v>0</x:v>
      </x:c>
      <x:c r="AC134" s="11" t="n">
        <x:f>IF(AND(T134=1,OR(R134&lt;&gt;"",X134=1,Z134=1)),1,0)</x:f>
        <x:v>0</x:v>
      </x:c>
      <x:c r="AD134" s="11" t="str">
        <x:f>IF(AC134=1,SUM($AC$5:AC134),"")</x:f>
      </x:c>
    </x:row>
    <x:row r="135" ht="24" customHeight="1">
      <x:c r="A135" s="6"/>
      <x:c r="B135" s="6"/>
      <x:c r="C135" s="6"/>
      <x:c r="D135" s="6"/>
      <x:c r="E135" s="6"/>
      <x:c r="F135" s="6"/>
      <x:c r="G135" s="5"/>
      <x:c r="H135" s="5"/>
      <x:c r="I135" s="12"/>
      <x:c r="J135" s="12"/>
      <x:c r="K135" s="13"/>
      <x:c r="L135" s="6"/>
      <x:c r="M135" s="5"/>
      <x:c r="N135" s="5"/>
      <x:c r="O135" s="6"/>
      <x:c r="P135" s="6"/>
      <x:c r="Q135" s="6"/>
      <x:c r="R135" s="11" t="str">
        <x:f>IF(COUNTA(A135:Q135)=0,"",IF(A135="","ID do item ausente",IF(COUNTIFS($A$5:$A$204,A135)&lt;&gt;1,"ID do item duplicado",IF(OR(B135="",C135="",D135="",E135="",F135=""),"Pedido, cliente, item, unidade ou responsável ausentes",IF(OR(NOT(ISNUMBER(G135)),G135&lt;=0,IF(ISNUMBER(G135),G135&lt;&gt;INT(G135),FALSE)),"Confirmação inválida",IF(OR(NOT(ISNUMBER(H135)),H135&lt;=0,IF(ISNUMBER(H135),H135&lt;&gt;INT(H135),FALSE)),"Prazo inválido",IF(H135&lt;G135,"Prazo anterior à confirmação",IF(OR(NOT(ISNUMBER(I135)),I135&lt;=0),"Quantidade pedida inválida",IF(OR(NOT(ISNUMBER(J135)),J135&lt;0),"Quantidade aceita inválida",IF(J135&gt;I135,"Aceite acima da quantidade pedida",IF(OR(NOT(ISNUMBER(K135)),K135&lt;0),"Preço inválido",IF(AND(L135&lt;&gt;"Ativo",L135&lt;&gt;"Cancelado"),"Situação inválida",IF(AND(J135&gt;0,OR(OR(NOT(ISNUMBER(M135)),M135&lt;=0,IF(ISNUMBER(M135),M135&lt;&gt;INT(M135),FALSE)),M135&lt;G135,P135="")),"Último aceite ou evidência inválidos",IF(AND(J135=0,M135&lt;&gt;""),"Data de aceite sem quantidade",IF(AND(N135&lt;&gt;"",OR(OR(NOT(ISNUMBER(N135)),N135&lt;=0,IF(ISNUMBER(N135),N135&lt;&gt;INT(N135),FALSE)),N135&lt;G135)),"Acompanhamento inválido","")))))))))))))))</x:f>
      </x:c>
      <x:c r="S135" s="11" t="n">
        <x:f>IF(AND(A135&lt;&gt;"",R135="",L135="Ativo"),1,0)</x:f>
        <x:v>0</x:v>
      </x:c>
      <x:c r="T13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135&lt;&gt;"",ISNUMBER(G135),G135&lt;=Configuracoes!$C$5,ISNUMBER(H135),H135&gt;=Configuracoes!$C$6,H135&lt;=Configuracoes!$C$7,OR(Configuracoes!$C$8="Todos",F135=Configuracoes!$C$8),L135&lt;&gt;"Cancelado",OR(J135=0,NOT(ISNUMBER(M135)),M135&lt;=Configuracoes!$C$5)),1,0))</x:f>
        <x:v>0</x:v>
      </x:c>
      <x:c r="U135" s="11" t="str">
        <x:f>IF(S135=1,I135-J135,"")</x:f>
      </x:c>
      <x:c r="V135" s="14" t="str">
        <x:f>IF(S135=1,U135*K135,"")</x:f>
      </x:c>
      <x:c r="W135" s="11" t="n">
        <x:f>IF(AND(S135=1,T135=1,U135&gt;0),1,0)</x:f>
        <x:v>0</x:v>
      </x:c>
      <x:c r="X135" s="11" t="n">
        <x:f>IF(AND(W135=1,H135&lt;Configuracoes!$C$5),1,0)</x:f>
        <x:v>0</x:v>
      </x:c>
      <x:c r="Y135" s="11" t="n">
        <x:f>IF(AND(W135=1,J135&gt;0),1,0)</x:f>
        <x:v>0</x:v>
      </x:c>
      <x:c r="Z135" s="11" t="n">
        <x:f>IF(AND(W135=1,OR(N135="",O135="",AND(ISNUMBER(N135),N135&lt;Configuracoes!$C$5))),1,0)</x:f>
        <x:v>0</x:v>
      </x:c>
      <x:c r="AA135" s="11" t="n">
        <x:f>IF(AND(S135=1,T135=1,U135=0),1,0)</x:f>
        <x:v>0</x:v>
      </x:c>
      <x:c r="AB135" s="11" t="n">
        <x:f>IF(AND(AA135=1,M135&lt;=H135),1,0)</x:f>
        <x:v>0</x:v>
      </x:c>
      <x:c r="AC135" s="11" t="n">
        <x:f>IF(AND(T135=1,OR(R135&lt;&gt;"",X135=1,Z135=1)),1,0)</x:f>
        <x:v>0</x:v>
      </x:c>
      <x:c r="AD135" s="11" t="str">
        <x:f>IF(AC135=1,SUM($AC$5:AC135),"")</x:f>
      </x:c>
    </x:row>
    <x:row r="136" ht="24" customHeight="1">
      <x:c r="A136" s="6"/>
      <x:c r="B136" s="6"/>
      <x:c r="C136" s="6"/>
      <x:c r="D136" s="6"/>
      <x:c r="E136" s="6"/>
      <x:c r="F136" s="6"/>
      <x:c r="G136" s="5"/>
      <x:c r="H136" s="5"/>
      <x:c r="I136" s="12"/>
      <x:c r="J136" s="12"/>
      <x:c r="K136" s="13"/>
      <x:c r="L136" s="6"/>
      <x:c r="M136" s="5"/>
      <x:c r="N136" s="5"/>
      <x:c r="O136" s="6"/>
      <x:c r="P136" s="6"/>
      <x:c r="Q136" s="6"/>
      <x:c r="R136" s="11" t="str">
        <x:f>IF(COUNTA(A136:Q136)=0,"",IF(A136="","ID do item ausente",IF(COUNTIFS($A$5:$A$204,A136)&lt;&gt;1,"ID do item duplicado",IF(OR(B136="",C136="",D136="",E136="",F136=""),"Pedido, cliente, item, unidade ou responsável ausentes",IF(OR(NOT(ISNUMBER(G136)),G136&lt;=0,IF(ISNUMBER(G136),G136&lt;&gt;INT(G136),FALSE)),"Confirmação inválida",IF(OR(NOT(ISNUMBER(H136)),H136&lt;=0,IF(ISNUMBER(H136),H136&lt;&gt;INT(H136),FALSE)),"Prazo inválido",IF(H136&lt;G136,"Prazo anterior à confirmação",IF(OR(NOT(ISNUMBER(I136)),I136&lt;=0),"Quantidade pedida inválida",IF(OR(NOT(ISNUMBER(J136)),J136&lt;0),"Quantidade aceita inválida",IF(J136&gt;I136,"Aceite acima da quantidade pedida",IF(OR(NOT(ISNUMBER(K136)),K136&lt;0),"Preço inválido",IF(AND(L136&lt;&gt;"Ativo",L136&lt;&gt;"Cancelado"),"Situação inválida",IF(AND(J136&gt;0,OR(OR(NOT(ISNUMBER(M136)),M136&lt;=0,IF(ISNUMBER(M136),M136&lt;&gt;INT(M136),FALSE)),M136&lt;G136,P136="")),"Último aceite ou evidência inválidos",IF(AND(J136=0,M136&lt;&gt;""),"Data de aceite sem quantidade",IF(AND(N136&lt;&gt;"",OR(OR(NOT(ISNUMBER(N136)),N136&lt;=0,IF(ISNUMBER(N136),N136&lt;&gt;INT(N136),FALSE)),N136&lt;G136)),"Acompanhamento inválido","")))))))))))))))</x:f>
      </x:c>
      <x:c r="S136" s="11" t="n">
        <x:f>IF(AND(A136&lt;&gt;"",R136="",L136="Ativo"),1,0)</x:f>
        <x:v>0</x:v>
      </x:c>
      <x:c r="T13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136&lt;&gt;"",ISNUMBER(G136),G136&lt;=Configuracoes!$C$5,ISNUMBER(H136),H136&gt;=Configuracoes!$C$6,H136&lt;=Configuracoes!$C$7,OR(Configuracoes!$C$8="Todos",F136=Configuracoes!$C$8),L136&lt;&gt;"Cancelado",OR(J136=0,NOT(ISNUMBER(M136)),M136&lt;=Configuracoes!$C$5)),1,0))</x:f>
        <x:v>0</x:v>
      </x:c>
      <x:c r="U136" s="11" t="str">
        <x:f>IF(S136=1,I136-J136,"")</x:f>
      </x:c>
      <x:c r="V136" s="14" t="str">
        <x:f>IF(S136=1,U136*K136,"")</x:f>
      </x:c>
      <x:c r="W136" s="11" t="n">
        <x:f>IF(AND(S136=1,T136=1,U136&gt;0),1,0)</x:f>
        <x:v>0</x:v>
      </x:c>
      <x:c r="X136" s="11" t="n">
        <x:f>IF(AND(W136=1,H136&lt;Configuracoes!$C$5),1,0)</x:f>
        <x:v>0</x:v>
      </x:c>
      <x:c r="Y136" s="11" t="n">
        <x:f>IF(AND(W136=1,J136&gt;0),1,0)</x:f>
        <x:v>0</x:v>
      </x:c>
      <x:c r="Z136" s="11" t="n">
        <x:f>IF(AND(W136=1,OR(N136="",O136="",AND(ISNUMBER(N136),N136&lt;Configuracoes!$C$5))),1,0)</x:f>
        <x:v>0</x:v>
      </x:c>
      <x:c r="AA136" s="11" t="n">
        <x:f>IF(AND(S136=1,T136=1,U136=0),1,0)</x:f>
        <x:v>0</x:v>
      </x:c>
      <x:c r="AB136" s="11" t="n">
        <x:f>IF(AND(AA136=1,M136&lt;=H136),1,0)</x:f>
        <x:v>0</x:v>
      </x:c>
      <x:c r="AC136" s="11" t="n">
        <x:f>IF(AND(T136=1,OR(R136&lt;&gt;"",X136=1,Z136=1)),1,0)</x:f>
        <x:v>0</x:v>
      </x:c>
      <x:c r="AD136" s="11" t="str">
        <x:f>IF(AC136=1,SUM($AC$5:AC136),"")</x:f>
      </x:c>
    </x:row>
    <x:row r="137" ht="24" customHeight="1">
      <x:c r="A137" s="6"/>
      <x:c r="B137" s="6"/>
      <x:c r="C137" s="6"/>
      <x:c r="D137" s="6"/>
      <x:c r="E137" s="6"/>
      <x:c r="F137" s="6"/>
      <x:c r="G137" s="5"/>
      <x:c r="H137" s="5"/>
      <x:c r="I137" s="12"/>
      <x:c r="J137" s="12"/>
      <x:c r="K137" s="13"/>
      <x:c r="L137" s="6"/>
      <x:c r="M137" s="5"/>
      <x:c r="N137" s="5"/>
      <x:c r="O137" s="6"/>
      <x:c r="P137" s="6"/>
      <x:c r="Q137" s="6"/>
      <x:c r="R137" s="11" t="str">
        <x:f>IF(COUNTA(A137:Q137)=0,"",IF(A137="","ID do item ausente",IF(COUNTIFS($A$5:$A$204,A137)&lt;&gt;1,"ID do item duplicado",IF(OR(B137="",C137="",D137="",E137="",F137=""),"Pedido, cliente, item, unidade ou responsável ausentes",IF(OR(NOT(ISNUMBER(G137)),G137&lt;=0,IF(ISNUMBER(G137),G137&lt;&gt;INT(G137),FALSE)),"Confirmação inválida",IF(OR(NOT(ISNUMBER(H137)),H137&lt;=0,IF(ISNUMBER(H137),H137&lt;&gt;INT(H137),FALSE)),"Prazo inválido",IF(H137&lt;G137,"Prazo anterior à confirmação",IF(OR(NOT(ISNUMBER(I137)),I137&lt;=0),"Quantidade pedida inválida",IF(OR(NOT(ISNUMBER(J137)),J137&lt;0),"Quantidade aceita inválida",IF(J137&gt;I137,"Aceite acima da quantidade pedida",IF(OR(NOT(ISNUMBER(K137)),K137&lt;0),"Preço inválido",IF(AND(L137&lt;&gt;"Ativo",L137&lt;&gt;"Cancelado"),"Situação inválida",IF(AND(J137&gt;0,OR(OR(NOT(ISNUMBER(M137)),M137&lt;=0,IF(ISNUMBER(M137),M137&lt;&gt;INT(M137),FALSE)),M137&lt;G137,P137="")),"Último aceite ou evidência inválidos",IF(AND(J137=0,M137&lt;&gt;""),"Data de aceite sem quantidade",IF(AND(N137&lt;&gt;"",OR(OR(NOT(ISNUMBER(N137)),N137&lt;=0,IF(ISNUMBER(N137),N137&lt;&gt;INT(N137),FALSE)),N137&lt;G137)),"Acompanhamento inválido","")))))))))))))))</x:f>
      </x:c>
      <x:c r="S137" s="11" t="n">
        <x:f>IF(AND(A137&lt;&gt;"",R137="",L137="Ativo"),1,0)</x:f>
        <x:v>0</x:v>
      </x:c>
      <x:c r="T13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137&lt;&gt;"",ISNUMBER(G137),G137&lt;=Configuracoes!$C$5,ISNUMBER(H137),H137&gt;=Configuracoes!$C$6,H137&lt;=Configuracoes!$C$7,OR(Configuracoes!$C$8="Todos",F137=Configuracoes!$C$8),L137&lt;&gt;"Cancelado",OR(J137=0,NOT(ISNUMBER(M137)),M137&lt;=Configuracoes!$C$5)),1,0))</x:f>
        <x:v>0</x:v>
      </x:c>
      <x:c r="U137" s="11" t="str">
        <x:f>IF(S137=1,I137-J137,"")</x:f>
      </x:c>
      <x:c r="V137" s="14" t="str">
        <x:f>IF(S137=1,U137*K137,"")</x:f>
      </x:c>
      <x:c r="W137" s="11" t="n">
        <x:f>IF(AND(S137=1,T137=1,U137&gt;0),1,0)</x:f>
        <x:v>0</x:v>
      </x:c>
      <x:c r="X137" s="11" t="n">
        <x:f>IF(AND(W137=1,H137&lt;Configuracoes!$C$5),1,0)</x:f>
        <x:v>0</x:v>
      </x:c>
      <x:c r="Y137" s="11" t="n">
        <x:f>IF(AND(W137=1,J137&gt;0),1,0)</x:f>
        <x:v>0</x:v>
      </x:c>
      <x:c r="Z137" s="11" t="n">
        <x:f>IF(AND(W137=1,OR(N137="",O137="",AND(ISNUMBER(N137),N137&lt;Configuracoes!$C$5))),1,0)</x:f>
        <x:v>0</x:v>
      </x:c>
      <x:c r="AA137" s="11" t="n">
        <x:f>IF(AND(S137=1,T137=1,U137=0),1,0)</x:f>
        <x:v>0</x:v>
      </x:c>
      <x:c r="AB137" s="11" t="n">
        <x:f>IF(AND(AA137=1,M137&lt;=H137),1,0)</x:f>
        <x:v>0</x:v>
      </x:c>
      <x:c r="AC137" s="11" t="n">
        <x:f>IF(AND(T137=1,OR(R137&lt;&gt;"",X137=1,Z137=1)),1,0)</x:f>
        <x:v>0</x:v>
      </x:c>
      <x:c r="AD137" s="11" t="str">
        <x:f>IF(AC137=1,SUM($AC$5:AC137),"")</x:f>
      </x:c>
    </x:row>
    <x:row r="138" ht="24" customHeight="1">
      <x:c r="A138" s="6"/>
      <x:c r="B138" s="6"/>
      <x:c r="C138" s="6"/>
      <x:c r="D138" s="6"/>
      <x:c r="E138" s="6"/>
      <x:c r="F138" s="6"/>
      <x:c r="G138" s="5"/>
      <x:c r="H138" s="5"/>
      <x:c r="I138" s="12"/>
      <x:c r="J138" s="12"/>
      <x:c r="K138" s="13"/>
      <x:c r="L138" s="6"/>
      <x:c r="M138" s="5"/>
      <x:c r="N138" s="5"/>
      <x:c r="O138" s="6"/>
      <x:c r="P138" s="6"/>
      <x:c r="Q138" s="6"/>
      <x:c r="R138" s="11" t="str">
        <x:f>IF(COUNTA(A138:Q138)=0,"",IF(A138="","ID do item ausente",IF(COUNTIFS($A$5:$A$204,A138)&lt;&gt;1,"ID do item duplicado",IF(OR(B138="",C138="",D138="",E138="",F138=""),"Pedido, cliente, item, unidade ou responsável ausentes",IF(OR(NOT(ISNUMBER(G138)),G138&lt;=0,IF(ISNUMBER(G138),G138&lt;&gt;INT(G138),FALSE)),"Confirmação inválida",IF(OR(NOT(ISNUMBER(H138)),H138&lt;=0,IF(ISNUMBER(H138),H138&lt;&gt;INT(H138),FALSE)),"Prazo inválido",IF(H138&lt;G138,"Prazo anterior à confirmação",IF(OR(NOT(ISNUMBER(I138)),I138&lt;=0),"Quantidade pedida inválida",IF(OR(NOT(ISNUMBER(J138)),J138&lt;0),"Quantidade aceita inválida",IF(J138&gt;I138,"Aceite acima da quantidade pedida",IF(OR(NOT(ISNUMBER(K138)),K138&lt;0),"Preço inválido",IF(AND(L138&lt;&gt;"Ativo",L138&lt;&gt;"Cancelado"),"Situação inválida",IF(AND(J138&gt;0,OR(OR(NOT(ISNUMBER(M138)),M138&lt;=0,IF(ISNUMBER(M138),M138&lt;&gt;INT(M138),FALSE)),M138&lt;G138,P138="")),"Último aceite ou evidência inválidos",IF(AND(J138=0,M138&lt;&gt;""),"Data de aceite sem quantidade",IF(AND(N138&lt;&gt;"",OR(OR(NOT(ISNUMBER(N138)),N138&lt;=0,IF(ISNUMBER(N138),N138&lt;&gt;INT(N138),FALSE)),N138&lt;G138)),"Acompanhamento inválido","")))))))))))))))</x:f>
      </x:c>
      <x:c r="S138" s="11" t="n">
        <x:f>IF(AND(A138&lt;&gt;"",R138="",L138="Ativo"),1,0)</x:f>
        <x:v>0</x:v>
      </x:c>
      <x:c r="T13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138&lt;&gt;"",ISNUMBER(G138),G138&lt;=Configuracoes!$C$5,ISNUMBER(H138),H138&gt;=Configuracoes!$C$6,H138&lt;=Configuracoes!$C$7,OR(Configuracoes!$C$8="Todos",F138=Configuracoes!$C$8),L138&lt;&gt;"Cancelado",OR(J138=0,NOT(ISNUMBER(M138)),M138&lt;=Configuracoes!$C$5)),1,0))</x:f>
        <x:v>0</x:v>
      </x:c>
      <x:c r="U138" s="11" t="str">
        <x:f>IF(S138=1,I138-J138,"")</x:f>
      </x:c>
      <x:c r="V138" s="14" t="str">
        <x:f>IF(S138=1,U138*K138,"")</x:f>
      </x:c>
      <x:c r="W138" s="11" t="n">
        <x:f>IF(AND(S138=1,T138=1,U138&gt;0),1,0)</x:f>
        <x:v>0</x:v>
      </x:c>
      <x:c r="X138" s="11" t="n">
        <x:f>IF(AND(W138=1,H138&lt;Configuracoes!$C$5),1,0)</x:f>
        <x:v>0</x:v>
      </x:c>
      <x:c r="Y138" s="11" t="n">
        <x:f>IF(AND(W138=1,J138&gt;0),1,0)</x:f>
        <x:v>0</x:v>
      </x:c>
      <x:c r="Z138" s="11" t="n">
        <x:f>IF(AND(W138=1,OR(N138="",O138="",AND(ISNUMBER(N138),N138&lt;Configuracoes!$C$5))),1,0)</x:f>
        <x:v>0</x:v>
      </x:c>
      <x:c r="AA138" s="11" t="n">
        <x:f>IF(AND(S138=1,T138=1,U138=0),1,0)</x:f>
        <x:v>0</x:v>
      </x:c>
      <x:c r="AB138" s="11" t="n">
        <x:f>IF(AND(AA138=1,M138&lt;=H138),1,0)</x:f>
        <x:v>0</x:v>
      </x:c>
      <x:c r="AC138" s="11" t="n">
        <x:f>IF(AND(T138=1,OR(R138&lt;&gt;"",X138=1,Z138=1)),1,0)</x:f>
        <x:v>0</x:v>
      </x:c>
      <x:c r="AD138" s="11" t="str">
        <x:f>IF(AC138=1,SUM($AC$5:AC138),"")</x:f>
      </x:c>
    </x:row>
    <x:row r="139" ht="24" customHeight="1">
      <x:c r="A139" s="6"/>
      <x:c r="B139" s="6"/>
      <x:c r="C139" s="6"/>
      <x:c r="D139" s="6"/>
      <x:c r="E139" s="6"/>
      <x:c r="F139" s="6"/>
      <x:c r="G139" s="5"/>
      <x:c r="H139" s="5"/>
      <x:c r="I139" s="12"/>
      <x:c r="J139" s="12"/>
      <x:c r="K139" s="13"/>
      <x:c r="L139" s="6"/>
      <x:c r="M139" s="5"/>
      <x:c r="N139" s="5"/>
      <x:c r="O139" s="6"/>
      <x:c r="P139" s="6"/>
      <x:c r="Q139" s="6"/>
      <x:c r="R139" s="11" t="str">
        <x:f>IF(COUNTA(A139:Q139)=0,"",IF(A139="","ID do item ausente",IF(COUNTIFS($A$5:$A$204,A139)&lt;&gt;1,"ID do item duplicado",IF(OR(B139="",C139="",D139="",E139="",F139=""),"Pedido, cliente, item, unidade ou responsável ausentes",IF(OR(NOT(ISNUMBER(G139)),G139&lt;=0,IF(ISNUMBER(G139),G139&lt;&gt;INT(G139),FALSE)),"Confirmação inválida",IF(OR(NOT(ISNUMBER(H139)),H139&lt;=0,IF(ISNUMBER(H139),H139&lt;&gt;INT(H139),FALSE)),"Prazo inválido",IF(H139&lt;G139,"Prazo anterior à confirmação",IF(OR(NOT(ISNUMBER(I139)),I139&lt;=0),"Quantidade pedida inválida",IF(OR(NOT(ISNUMBER(J139)),J139&lt;0),"Quantidade aceita inválida",IF(J139&gt;I139,"Aceite acima da quantidade pedida",IF(OR(NOT(ISNUMBER(K139)),K139&lt;0),"Preço inválido",IF(AND(L139&lt;&gt;"Ativo",L139&lt;&gt;"Cancelado"),"Situação inválida",IF(AND(J139&gt;0,OR(OR(NOT(ISNUMBER(M139)),M139&lt;=0,IF(ISNUMBER(M139),M139&lt;&gt;INT(M139),FALSE)),M139&lt;G139,P139="")),"Último aceite ou evidência inválidos",IF(AND(J139=0,M139&lt;&gt;""),"Data de aceite sem quantidade",IF(AND(N139&lt;&gt;"",OR(OR(NOT(ISNUMBER(N139)),N139&lt;=0,IF(ISNUMBER(N139),N139&lt;&gt;INT(N139),FALSE)),N139&lt;G139)),"Acompanhamento inválido","")))))))))))))))</x:f>
      </x:c>
      <x:c r="S139" s="11" t="n">
        <x:f>IF(AND(A139&lt;&gt;"",R139="",L139="Ativo"),1,0)</x:f>
        <x:v>0</x:v>
      </x:c>
      <x:c r="T13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139&lt;&gt;"",ISNUMBER(G139),G139&lt;=Configuracoes!$C$5,ISNUMBER(H139),H139&gt;=Configuracoes!$C$6,H139&lt;=Configuracoes!$C$7,OR(Configuracoes!$C$8="Todos",F139=Configuracoes!$C$8),L139&lt;&gt;"Cancelado",OR(J139=0,NOT(ISNUMBER(M139)),M139&lt;=Configuracoes!$C$5)),1,0))</x:f>
        <x:v>0</x:v>
      </x:c>
      <x:c r="U139" s="11" t="str">
        <x:f>IF(S139=1,I139-J139,"")</x:f>
      </x:c>
      <x:c r="V139" s="14" t="str">
        <x:f>IF(S139=1,U139*K139,"")</x:f>
      </x:c>
      <x:c r="W139" s="11" t="n">
        <x:f>IF(AND(S139=1,T139=1,U139&gt;0),1,0)</x:f>
        <x:v>0</x:v>
      </x:c>
      <x:c r="X139" s="11" t="n">
        <x:f>IF(AND(W139=1,H139&lt;Configuracoes!$C$5),1,0)</x:f>
        <x:v>0</x:v>
      </x:c>
      <x:c r="Y139" s="11" t="n">
        <x:f>IF(AND(W139=1,J139&gt;0),1,0)</x:f>
        <x:v>0</x:v>
      </x:c>
      <x:c r="Z139" s="11" t="n">
        <x:f>IF(AND(W139=1,OR(N139="",O139="",AND(ISNUMBER(N139),N139&lt;Configuracoes!$C$5))),1,0)</x:f>
        <x:v>0</x:v>
      </x:c>
      <x:c r="AA139" s="11" t="n">
        <x:f>IF(AND(S139=1,T139=1,U139=0),1,0)</x:f>
        <x:v>0</x:v>
      </x:c>
      <x:c r="AB139" s="11" t="n">
        <x:f>IF(AND(AA139=1,M139&lt;=H139),1,0)</x:f>
        <x:v>0</x:v>
      </x:c>
      <x:c r="AC139" s="11" t="n">
        <x:f>IF(AND(T139=1,OR(R139&lt;&gt;"",X139=1,Z139=1)),1,0)</x:f>
        <x:v>0</x:v>
      </x:c>
      <x:c r="AD139" s="11" t="str">
        <x:f>IF(AC139=1,SUM($AC$5:AC139),"")</x:f>
      </x:c>
    </x:row>
    <x:row r="140" ht="24" customHeight="1">
      <x:c r="A140" s="6"/>
      <x:c r="B140" s="6"/>
      <x:c r="C140" s="6"/>
      <x:c r="D140" s="6"/>
      <x:c r="E140" s="6"/>
      <x:c r="F140" s="6"/>
      <x:c r="G140" s="5"/>
      <x:c r="H140" s="5"/>
      <x:c r="I140" s="12"/>
      <x:c r="J140" s="12"/>
      <x:c r="K140" s="13"/>
      <x:c r="L140" s="6"/>
      <x:c r="M140" s="5"/>
      <x:c r="N140" s="5"/>
      <x:c r="O140" s="6"/>
      <x:c r="P140" s="6"/>
      <x:c r="Q140" s="6"/>
      <x:c r="R140" s="11" t="str">
        <x:f>IF(COUNTA(A140:Q140)=0,"",IF(A140="","ID do item ausente",IF(COUNTIFS($A$5:$A$204,A140)&lt;&gt;1,"ID do item duplicado",IF(OR(B140="",C140="",D140="",E140="",F140=""),"Pedido, cliente, item, unidade ou responsável ausentes",IF(OR(NOT(ISNUMBER(G140)),G140&lt;=0,IF(ISNUMBER(G140),G140&lt;&gt;INT(G140),FALSE)),"Confirmação inválida",IF(OR(NOT(ISNUMBER(H140)),H140&lt;=0,IF(ISNUMBER(H140),H140&lt;&gt;INT(H140),FALSE)),"Prazo inválido",IF(H140&lt;G140,"Prazo anterior à confirmação",IF(OR(NOT(ISNUMBER(I140)),I140&lt;=0),"Quantidade pedida inválida",IF(OR(NOT(ISNUMBER(J140)),J140&lt;0),"Quantidade aceita inválida",IF(J140&gt;I140,"Aceite acima da quantidade pedida",IF(OR(NOT(ISNUMBER(K140)),K140&lt;0),"Preço inválido",IF(AND(L140&lt;&gt;"Ativo",L140&lt;&gt;"Cancelado"),"Situação inválida",IF(AND(J140&gt;0,OR(OR(NOT(ISNUMBER(M140)),M140&lt;=0,IF(ISNUMBER(M140),M140&lt;&gt;INT(M140),FALSE)),M140&lt;G140,P140="")),"Último aceite ou evidência inválidos",IF(AND(J140=0,M140&lt;&gt;""),"Data de aceite sem quantidade",IF(AND(N140&lt;&gt;"",OR(OR(NOT(ISNUMBER(N140)),N140&lt;=0,IF(ISNUMBER(N140),N140&lt;&gt;INT(N140),FALSE)),N140&lt;G140)),"Acompanhamento inválido","")))))))))))))))</x:f>
      </x:c>
      <x:c r="S140" s="11" t="n">
        <x:f>IF(AND(A140&lt;&gt;"",R140="",L140="Ativo"),1,0)</x:f>
        <x:v>0</x:v>
      </x:c>
      <x:c r="T14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140&lt;&gt;"",ISNUMBER(G140),G140&lt;=Configuracoes!$C$5,ISNUMBER(H140),H140&gt;=Configuracoes!$C$6,H140&lt;=Configuracoes!$C$7,OR(Configuracoes!$C$8="Todos",F140=Configuracoes!$C$8),L140&lt;&gt;"Cancelado",OR(J140=0,NOT(ISNUMBER(M140)),M140&lt;=Configuracoes!$C$5)),1,0))</x:f>
        <x:v>0</x:v>
      </x:c>
      <x:c r="U140" s="11" t="str">
        <x:f>IF(S140=1,I140-J140,"")</x:f>
      </x:c>
      <x:c r="V140" s="14" t="str">
        <x:f>IF(S140=1,U140*K140,"")</x:f>
      </x:c>
      <x:c r="W140" s="11" t="n">
        <x:f>IF(AND(S140=1,T140=1,U140&gt;0),1,0)</x:f>
        <x:v>0</x:v>
      </x:c>
      <x:c r="X140" s="11" t="n">
        <x:f>IF(AND(W140=1,H140&lt;Configuracoes!$C$5),1,0)</x:f>
        <x:v>0</x:v>
      </x:c>
      <x:c r="Y140" s="11" t="n">
        <x:f>IF(AND(W140=1,J140&gt;0),1,0)</x:f>
        <x:v>0</x:v>
      </x:c>
      <x:c r="Z140" s="11" t="n">
        <x:f>IF(AND(W140=1,OR(N140="",O140="",AND(ISNUMBER(N140),N140&lt;Configuracoes!$C$5))),1,0)</x:f>
        <x:v>0</x:v>
      </x:c>
      <x:c r="AA140" s="11" t="n">
        <x:f>IF(AND(S140=1,T140=1,U140=0),1,0)</x:f>
        <x:v>0</x:v>
      </x:c>
      <x:c r="AB140" s="11" t="n">
        <x:f>IF(AND(AA140=1,M140&lt;=H140),1,0)</x:f>
        <x:v>0</x:v>
      </x:c>
      <x:c r="AC140" s="11" t="n">
        <x:f>IF(AND(T140=1,OR(R140&lt;&gt;"",X140=1,Z140=1)),1,0)</x:f>
        <x:v>0</x:v>
      </x:c>
      <x:c r="AD140" s="11" t="str">
        <x:f>IF(AC140=1,SUM($AC$5:AC140),"")</x:f>
      </x:c>
    </x:row>
    <x:row r="141" ht="24" customHeight="1">
      <x:c r="A141" s="6"/>
      <x:c r="B141" s="6"/>
      <x:c r="C141" s="6"/>
      <x:c r="D141" s="6"/>
      <x:c r="E141" s="6"/>
      <x:c r="F141" s="6"/>
      <x:c r="G141" s="5"/>
      <x:c r="H141" s="5"/>
      <x:c r="I141" s="12"/>
      <x:c r="J141" s="12"/>
      <x:c r="K141" s="13"/>
      <x:c r="L141" s="6"/>
      <x:c r="M141" s="5"/>
      <x:c r="N141" s="5"/>
      <x:c r="O141" s="6"/>
      <x:c r="P141" s="6"/>
      <x:c r="Q141" s="6"/>
      <x:c r="R141" s="11" t="str">
        <x:f>IF(COUNTA(A141:Q141)=0,"",IF(A141="","ID do item ausente",IF(COUNTIFS($A$5:$A$204,A141)&lt;&gt;1,"ID do item duplicado",IF(OR(B141="",C141="",D141="",E141="",F141=""),"Pedido, cliente, item, unidade ou responsável ausentes",IF(OR(NOT(ISNUMBER(G141)),G141&lt;=0,IF(ISNUMBER(G141),G141&lt;&gt;INT(G141),FALSE)),"Confirmação inválida",IF(OR(NOT(ISNUMBER(H141)),H141&lt;=0,IF(ISNUMBER(H141),H141&lt;&gt;INT(H141),FALSE)),"Prazo inválido",IF(H141&lt;G141,"Prazo anterior à confirmação",IF(OR(NOT(ISNUMBER(I141)),I141&lt;=0),"Quantidade pedida inválida",IF(OR(NOT(ISNUMBER(J141)),J141&lt;0),"Quantidade aceita inválida",IF(J141&gt;I141,"Aceite acima da quantidade pedida",IF(OR(NOT(ISNUMBER(K141)),K141&lt;0),"Preço inválido",IF(AND(L141&lt;&gt;"Ativo",L141&lt;&gt;"Cancelado"),"Situação inválida",IF(AND(J141&gt;0,OR(OR(NOT(ISNUMBER(M141)),M141&lt;=0,IF(ISNUMBER(M141),M141&lt;&gt;INT(M141),FALSE)),M141&lt;G141,P141="")),"Último aceite ou evidência inválidos",IF(AND(J141=0,M141&lt;&gt;""),"Data de aceite sem quantidade",IF(AND(N141&lt;&gt;"",OR(OR(NOT(ISNUMBER(N141)),N141&lt;=0,IF(ISNUMBER(N141),N141&lt;&gt;INT(N141),FALSE)),N141&lt;G141)),"Acompanhamento inválido","")))))))))))))))</x:f>
      </x:c>
      <x:c r="S141" s="11" t="n">
        <x:f>IF(AND(A141&lt;&gt;"",R141="",L141="Ativo"),1,0)</x:f>
        <x:v>0</x:v>
      </x:c>
      <x:c r="T14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141&lt;&gt;"",ISNUMBER(G141),G141&lt;=Configuracoes!$C$5,ISNUMBER(H141),H141&gt;=Configuracoes!$C$6,H141&lt;=Configuracoes!$C$7,OR(Configuracoes!$C$8="Todos",F141=Configuracoes!$C$8),L141&lt;&gt;"Cancelado",OR(J141=0,NOT(ISNUMBER(M141)),M141&lt;=Configuracoes!$C$5)),1,0))</x:f>
        <x:v>0</x:v>
      </x:c>
      <x:c r="U141" s="11" t="str">
        <x:f>IF(S141=1,I141-J141,"")</x:f>
      </x:c>
      <x:c r="V141" s="14" t="str">
        <x:f>IF(S141=1,U141*K141,"")</x:f>
      </x:c>
      <x:c r="W141" s="11" t="n">
        <x:f>IF(AND(S141=1,T141=1,U141&gt;0),1,0)</x:f>
        <x:v>0</x:v>
      </x:c>
      <x:c r="X141" s="11" t="n">
        <x:f>IF(AND(W141=1,H141&lt;Configuracoes!$C$5),1,0)</x:f>
        <x:v>0</x:v>
      </x:c>
      <x:c r="Y141" s="11" t="n">
        <x:f>IF(AND(W141=1,J141&gt;0),1,0)</x:f>
        <x:v>0</x:v>
      </x:c>
      <x:c r="Z141" s="11" t="n">
        <x:f>IF(AND(W141=1,OR(N141="",O141="",AND(ISNUMBER(N141),N141&lt;Configuracoes!$C$5))),1,0)</x:f>
        <x:v>0</x:v>
      </x:c>
      <x:c r="AA141" s="11" t="n">
        <x:f>IF(AND(S141=1,T141=1,U141=0),1,0)</x:f>
        <x:v>0</x:v>
      </x:c>
      <x:c r="AB141" s="11" t="n">
        <x:f>IF(AND(AA141=1,M141&lt;=H141),1,0)</x:f>
        <x:v>0</x:v>
      </x:c>
      <x:c r="AC141" s="11" t="n">
        <x:f>IF(AND(T141=1,OR(R141&lt;&gt;"",X141=1,Z141=1)),1,0)</x:f>
        <x:v>0</x:v>
      </x:c>
      <x:c r="AD141" s="11" t="str">
        <x:f>IF(AC141=1,SUM($AC$5:AC141),"")</x:f>
      </x:c>
    </x:row>
    <x:row r="142" ht="24" customHeight="1">
      <x:c r="A142" s="6"/>
      <x:c r="B142" s="6"/>
      <x:c r="C142" s="6"/>
      <x:c r="D142" s="6"/>
      <x:c r="E142" s="6"/>
      <x:c r="F142" s="6"/>
      <x:c r="G142" s="5"/>
      <x:c r="H142" s="5"/>
      <x:c r="I142" s="12"/>
      <x:c r="J142" s="12"/>
      <x:c r="K142" s="13"/>
      <x:c r="L142" s="6"/>
      <x:c r="M142" s="5"/>
      <x:c r="N142" s="5"/>
      <x:c r="O142" s="6"/>
      <x:c r="P142" s="6"/>
      <x:c r="Q142" s="6"/>
      <x:c r="R142" s="11" t="str">
        <x:f>IF(COUNTA(A142:Q142)=0,"",IF(A142="","ID do item ausente",IF(COUNTIFS($A$5:$A$204,A142)&lt;&gt;1,"ID do item duplicado",IF(OR(B142="",C142="",D142="",E142="",F142=""),"Pedido, cliente, item, unidade ou responsável ausentes",IF(OR(NOT(ISNUMBER(G142)),G142&lt;=0,IF(ISNUMBER(G142),G142&lt;&gt;INT(G142),FALSE)),"Confirmação inválida",IF(OR(NOT(ISNUMBER(H142)),H142&lt;=0,IF(ISNUMBER(H142),H142&lt;&gt;INT(H142),FALSE)),"Prazo inválido",IF(H142&lt;G142,"Prazo anterior à confirmação",IF(OR(NOT(ISNUMBER(I142)),I142&lt;=0),"Quantidade pedida inválida",IF(OR(NOT(ISNUMBER(J142)),J142&lt;0),"Quantidade aceita inválida",IF(J142&gt;I142,"Aceite acima da quantidade pedida",IF(OR(NOT(ISNUMBER(K142)),K142&lt;0),"Preço inválido",IF(AND(L142&lt;&gt;"Ativo",L142&lt;&gt;"Cancelado"),"Situação inválida",IF(AND(J142&gt;0,OR(OR(NOT(ISNUMBER(M142)),M142&lt;=0,IF(ISNUMBER(M142),M142&lt;&gt;INT(M142),FALSE)),M142&lt;G142,P142="")),"Último aceite ou evidência inválidos",IF(AND(J142=0,M142&lt;&gt;""),"Data de aceite sem quantidade",IF(AND(N142&lt;&gt;"",OR(OR(NOT(ISNUMBER(N142)),N142&lt;=0,IF(ISNUMBER(N142),N142&lt;&gt;INT(N142),FALSE)),N142&lt;G142)),"Acompanhamento inválido","")))))))))))))))</x:f>
      </x:c>
      <x:c r="S142" s="11" t="n">
        <x:f>IF(AND(A142&lt;&gt;"",R142="",L142="Ativo"),1,0)</x:f>
        <x:v>0</x:v>
      </x:c>
      <x:c r="T14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142&lt;&gt;"",ISNUMBER(G142),G142&lt;=Configuracoes!$C$5,ISNUMBER(H142),H142&gt;=Configuracoes!$C$6,H142&lt;=Configuracoes!$C$7,OR(Configuracoes!$C$8="Todos",F142=Configuracoes!$C$8),L142&lt;&gt;"Cancelado",OR(J142=0,NOT(ISNUMBER(M142)),M142&lt;=Configuracoes!$C$5)),1,0))</x:f>
        <x:v>0</x:v>
      </x:c>
      <x:c r="U142" s="11" t="str">
        <x:f>IF(S142=1,I142-J142,"")</x:f>
      </x:c>
      <x:c r="V142" s="14" t="str">
        <x:f>IF(S142=1,U142*K142,"")</x:f>
      </x:c>
      <x:c r="W142" s="11" t="n">
        <x:f>IF(AND(S142=1,T142=1,U142&gt;0),1,0)</x:f>
        <x:v>0</x:v>
      </x:c>
      <x:c r="X142" s="11" t="n">
        <x:f>IF(AND(W142=1,H142&lt;Configuracoes!$C$5),1,0)</x:f>
        <x:v>0</x:v>
      </x:c>
      <x:c r="Y142" s="11" t="n">
        <x:f>IF(AND(W142=1,J142&gt;0),1,0)</x:f>
        <x:v>0</x:v>
      </x:c>
      <x:c r="Z142" s="11" t="n">
        <x:f>IF(AND(W142=1,OR(N142="",O142="",AND(ISNUMBER(N142),N142&lt;Configuracoes!$C$5))),1,0)</x:f>
        <x:v>0</x:v>
      </x:c>
      <x:c r="AA142" s="11" t="n">
        <x:f>IF(AND(S142=1,T142=1,U142=0),1,0)</x:f>
        <x:v>0</x:v>
      </x:c>
      <x:c r="AB142" s="11" t="n">
        <x:f>IF(AND(AA142=1,M142&lt;=H142),1,0)</x:f>
        <x:v>0</x:v>
      </x:c>
      <x:c r="AC142" s="11" t="n">
        <x:f>IF(AND(T142=1,OR(R142&lt;&gt;"",X142=1,Z142=1)),1,0)</x:f>
        <x:v>0</x:v>
      </x:c>
      <x:c r="AD142" s="11" t="str">
        <x:f>IF(AC142=1,SUM($AC$5:AC142),"")</x:f>
      </x:c>
    </x:row>
    <x:row r="143" ht="24" customHeight="1">
      <x:c r="A143" s="6"/>
      <x:c r="B143" s="6"/>
      <x:c r="C143" s="6"/>
      <x:c r="D143" s="6"/>
      <x:c r="E143" s="6"/>
      <x:c r="F143" s="6"/>
      <x:c r="G143" s="5"/>
      <x:c r="H143" s="5"/>
      <x:c r="I143" s="12"/>
      <x:c r="J143" s="12"/>
      <x:c r="K143" s="13"/>
      <x:c r="L143" s="6"/>
      <x:c r="M143" s="5"/>
      <x:c r="N143" s="5"/>
      <x:c r="O143" s="6"/>
      <x:c r="P143" s="6"/>
      <x:c r="Q143" s="6"/>
      <x:c r="R143" s="11" t="str">
        <x:f>IF(COUNTA(A143:Q143)=0,"",IF(A143="","ID do item ausente",IF(COUNTIFS($A$5:$A$204,A143)&lt;&gt;1,"ID do item duplicado",IF(OR(B143="",C143="",D143="",E143="",F143=""),"Pedido, cliente, item, unidade ou responsável ausentes",IF(OR(NOT(ISNUMBER(G143)),G143&lt;=0,IF(ISNUMBER(G143),G143&lt;&gt;INT(G143),FALSE)),"Confirmação inválida",IF(OR(NOT(ISNUMBER(H143)),H143&lt;=0,IF(ISNUMBER(H143),H143&lt;&gt;INT(H143),FALSE)),"Prazo inválido",IF(H143&lt;G143,"Prazo anterior à confirmação",IF(OR(NOT(ISNUMBER(I143)),I143&lt;=0),"Quantidade pedida inválida",IF(OR(NOT(ISNUMBER(J143)),J143&lt;0),"Quantidade aceita inválida",IF(J143&gt;I143,"Aceite acima da quantidade pedida",IF(OR(NOT(ISNUMBER(K143)),K143&lt;0),"Preço inválido",IF(AND(L143&lt;&gt;"Ativo",L143&lt;&gt;"Cancelado"),"Situação inválida",IF(AND(J143&gt;0,OR(OR(NOT(ISNUMBER(M143)),M143&lt;=0,IF(ISNUMBER(M143),M143&lt;&gt;INT(M143),FALSE)),M143&lt;G143,P143="")),"Último aceite ou evidência inválidos",IF(AND(J143=0,M143&lt;&gt;""),"Data de aceite sem quantidade",IF(AND(N143&lt;&gt;"",OR(OR(NOT(ISNUMBER(N143)),N143&lt;=0,IF(ISNUMBER(N143),N143&lt;&gt;INT(N143),FALSE)),N143&lt;G143)),"Acompanhamento inválido","")))))))))))))))</x:f>
      </x:c>
      <x:c r="S143" s="11" t="n">
        <x:f>IF(AND(A143&lt;&gt;"",R143="",L143="Ativo"),1,0)</x:f>
        <x:v>0</x:v>
      </x:c>
      <x:c r="T14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143&lt;&gt;"",ISNUMBER(G143),G143&lt;=Configuracoes!$C$5,ISNUMBER(H143),H143&gt;=Configuracoes!$C$6,H143&lt;=Configuracoes!$C$7,OR(Configuracoes!$C$8="Todos",F143=Configuracoes!$C$8),L143&lt;&gt;"Cancelado",OR(J143=0,NOT(ISNUMBER(M143)),M143&lt;=Configuracoes!$C$5)),1,0))</x:f>
        <x:v>0</x:v>
      </x:c>
      <x:c r="U143" s="11" t="str">
        <x:f>IF(S143=1,I143-J143,"")</x:f>
      </x:c>
      <x:c r="V143" s="14" t="str">
        <x:f>IF(S143=1,U143*K143,"")</x:f>
      </x:c>
      <x:c r="W143" s="11" t="n">
        <x:f>IF(AND(S143=1,T143=1,U143&gt;0),1,0)</x:f>
        <x:v>0</x:v>
      </x:c>
      <x:c r="X143" s="11" t="n">
        <x:f>IF(AND(W143=1,H143&lt;Configuracoes!$C$5),1,0)</x:f>
        <x:v>0</x:v>
      </x:c>
      <x:c r="Y143" s="11" t="n">
        <x:f>IF(AND(W143=1,J143&gt;0),1,0)</x:f>
        <x:v>0</x:v>
      </x:c>
      <x:c r="Z143" s="11" t="n">
        <x:f>IF(AND(W143=1,OR(N143="",O143="",AND(ISNUMBER(N143),N143&lt;Configuracoes!$C$5))),1,0)</x:f>
        <x:v>0</x:v>
      </x:c>
      <x:c r="AA143" s="11" t="n">
        <x:f>IF(AND(S143=1,T143=1,U143=0),1,0)</x:f>
        <x:v>0</x:v>
      </x:c>
      <x:c r="AB143" s="11" t="n">
        <x:f>IF(AND(AA143=1,M143&lt;=H143),1,0)</x:f>
        <x:v>0</x:v>
      </x:c>
      <x:c r="AC143" s="11" t="n">
        <x:f>IF(AND(T143=1,OR(R143&lt;&gt;"",X143=1,Z143=1)),1,0)</x:f>
        <x:v>0</x:v>
      </x:c>
      <x:c r="AD143" s="11" t="str">
        <x:f>IF(AC143=1,SUM($AC$5:AC143),"")</x:f>
      </x:c>
    </x:row>
    <x:row r="144" ht="24" customHeight="1">
      <x:c r="A144" s="6"/>
      <x:c r="B144" s="6"/>
      <x:c r="C144" s="6"/>
      <x:c r="D144" s="6"/>
      <x:c r="E144" s="6"/>
      <x:c r="F144" s="6"/>
      <x:c r="G144" s="5"/>
      <x:c r="H144" s="5"/>
      <x:c r="I144" s="12"/>
      <x:c r="J144" s="12"/>
      <x:c r="K144" s="13"/>
      <x:c r="L144" s="6"/>
      <x:c r="M144" s="5"/>
      <x:c r="N144" s="5"/>
      <x:c r="O144" s="6"/>
      <x:c r="P144" s="6"/>
      <x:c r="Q144" s="6"/>
      <x:c r="R144" s="11" t="str">
        <x:f>IF(COUNTA(A144:Q144)=0,"",IF(A144="","ID do item ausente",IF(COUNTIFS($A$5:$A$204,A144)&lt;&gt;1,"ID do item duplicado",IF(OR(B144="",C144="",D144="",E144="",F144=""),"Pedido, cliente, item, unidade ou responsável ausentes",IF(OR(NOT(ISNUMBER(G144)),G144&lt;=0,IF(ISNUMBER(G144),G144&lt;&gt;INT(G144),FALSE)),"Confirmação inválida",IF(OR(NOT(ISNUMBER(H144)),H144&lt;=0,IF(ISNUMBER(H144),H144&lt;&gt;INT(H144),FALSE)),"Prazo inválido",IF(H144&lt;G144,"Prazo anterior à confirmação",IF(OR(NOT(ISNUMBER(I144)),I144&lt;=0),"Quantidade pedida inválida",IF(OR(NOT(ISNUMBER(J144)),J144&lt;0),"Quantidade aceita inválida",IF(J144&gt;I144,"Aceite acima da quantidade pedida",IF(OR(NOT(ISNUMBER(K144)),K144&lt;0),"Preço inválido",IF(AND(L144&lt;&gt;"Ativo",L144&lt;&gt;"Cancelado"),"Situação inválida",IF(AND(J144&gt;0,OR(OR(NOT(ISNUMBER(M144)),M144&lt;=0,IF(ISNUMBER(M144),M144&lt;&gt;INT(M144),FALSE)),M144&lt;G144,P144="")),"Último aceite ou evidência inválidos",IF(AND(J144=0,M144&lt;&gt;""),"Data de aceite sem quantidade",IF(AND(N144&lt;&gt;"",OR(OR(NOT(ISNUMBER(N144)),N144&lt;=0,IF(ISNUMBER(N144),N144&lt;&gt;INT(N144),FALSE)),N144&lt;G144)),"Acompanhamento inválido","")))))))))))))))</x:f>
      </x:c>
      <x:c r="S144" s="11" t="n">
        <x:f>IF(AND(A144&lt;&gt;"",R144="",L144="Ativo"),1,0)</x:f>
        <x:v>0</x:v>
      </x:c>
      <x:c r="T14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144&lt;&gt;"",ISNUMBER(G144),G144&lt;=Configuracoes!$C$5,ISNUMBER(H144),H144&gt;=Configuracoes!$C$6,H144&lt;=Configuracoes!$C$7,OR(Configuracoes!$C$8="Todos",F144=Configuracoes!$C$8),L144&lt;&gt;"Cancelado",OR(J144=0,NOT(ISNUMBER(M144)),M144&lt;=Configuracoes!$C$5)),1,0))</x:f>
        <x:v>0</x:v>
      </x:c>
      <x:c r="U144" s="11" t="str">
        <x:f>IF(S144=1,I144-J144,"")</x:f>
      </x:c>
      <x:c r="V144" s="14" t="str">
        <x:f>IF(S144=1,U144*K144,"")</x:f>
      </x:c>
      <x:c r="W144" s="11" t="n">
        <x:f>IF(AND(S144=1,T144=1,U144&gt;0),1,0)</x:f>
        <x:v>0</x:v>
      </x:c>
      <x:c r="X144" s="11" t="n">
        <x:f>IF(AND(W144=1,H144&lt;Configuracoes!$C$5),1,0)</x:f>
        <x:v>0</x:v>
      </x:c>
      <x:c r="Y144" s="11" t="n">
        <x:f>IF(AND(W144=1,J144&gt;0),1,0)</x:f>
        <x:v>0</x:v>
      </x:c>
      <x:c r="Z144" s="11" t="n">
        <x:f>IF(AND(W144=1,OR(N144="",O144="",AND(ISNUMBER(N144),N144&lt;Configuracoes!$C$5))),1,0)</x:f>
        <x:v>0</x:v>
      </x:c>
      <x:c r="AA144" s="11" t="n">
        <x:f>IF(AND(S144=1,T144=1,U144=0),1,0)</x:f>
        <x:v>0</x:v>
      </x:c>
      <x:c r="AB144" s="11" t="n">
        <x:f>IF(AND(AA144=1,M144&lt;=H144),1,0)</x:f>
        <x:v>0</x:v>
      </x:c>
      <x:c r="AC144" s="11" t="n">
        <x:f>IF(AND(T144=1,OR(R144&lt;&gt;"",X144=1,Z144=1)),1,0)</x:f>
        <x:v>0</x:v>
      </x:c>
      <x:c r="AD144" s="11" t="str">
        <x:f>IF(AC144=1,SUM($AC$5:AC144),"")</x:f>
      </x:c>
    </x:row>
    <x:row r="145" ht="24" customHeight="1">
      <x:c r="A145" s="6"/>
      <x:c r="B145" s="6"/>
      <x:c r="C145" s="6"/>
      <x:c r="D145" s="6"/>
      <x:c r="E145" s="6"/>
      <x:c r="F145" s="6"/>
      <x:c r="G145" s="5"/>
      <x:c r="H145" s="5"/>
      <x:c r="I145" s="12"/>
      <x:c r="J145" s="12"/>
      <x:c r="K145" s="13"/>
      <x:c r="L145" s="6"/>
      <x:c r="M145" s="5"/>
      <x:c r="N145" s="5"/>
      <x:c r="O145" s="6"/>
      <x:c r="P145" s="6"/>
      <x:c r="Q145" s="6"/>
      <x:c r="R145" s="11" t="str">
        <x:f>IF(COUNTA(A145:Q145)=0,"",IF(A145="","ID do item ausente",IF(COUNTIFS($A$5:$A$204,A145)&lt;&gt;1,"ID do item duplicado",IF(OR(B145="",C145="",D145="",E145="",F145=""),"Pedido, cliente, item, unidade ou responsável ausentes",IF(OR(NOT(ISNUMBER(G145)),G145&lt;=0,IF(ISNUMBER(G145),G145&lt;&gt;INT(G145),FALSE)),"Confirmação inválida",IF(OR(NOT(ISNUMBER(H145)),H145&lt;=0,IF(ISNUMBER(H145),H145&lt;&gt;INT(H145),FALSE)),"Prazo inválido",IF(H145&lt;G145,"Prazo anterior à confirmação",IF(OR(NOT(ISNUMBER(I145)),I145&lt;=0),"Quantidade pedida inválida",IF(OR(NOT(ISNUMBER(J145)),J145&lt;0),"Quantidade aceita inválida",IF(J145&gt;I145,"Aceite acima da quantidade pedida",IF(OR(NOT(ISNUMBER(K145)),K145&lt;0),"Preço inválido",IF(AND(L145&lt;&gt;"Ativo",L145&lt;&gt;"Cancelado"),"Situação inválida",IF(AND(J145&gt;0,OR(OR(NOT(ISNUMBER(M145)),M145&lt;=0,IF(ISNUMBER(M145),M145&lt;&gt;INT(M145),FALSE)),M145&lt;G145,P145="")),"Último aceite ou evidência inválidos",IF(AND(J145=0,M145&lt;&gt;""),"Data de aceite sem quantidade",IF(AND(N145&lt;&gt;"",OR(OR(NOT(ISNUMBER(N145)),N145&lt;=0,IF(ISNUMBER(N145),N145&lt;&gt;INT(N145),FALSE)),N145&lt;G145)),"Acompanhamento inválido","")))))))))))))))</x:f>
      </x:c>
      <x:c r="S145" s="11" t="n">
        <x:f>IF(AND(A145&lt;&gt;"",R145="",L145="Ativo"),1,0)</x:f>
        <x:v>0</x:v>
      </x:c>
      <x:c r="T14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145&lt;&gt;"",ISNUMBER(G145),G145&lt;=Configuracoes!$C$5,ISNUMBER(H145),H145&gt;=Configuracoes!$C$6,H145&lt;=Configuracoes!$C$7,OR(Configuracoes!$C$8="Todos",F145=Configuracoes!$C$8),L145&lt;&gt;"Cancelado",OR(J145=0,NOT(ISNUMBER(M145)),M145&lt;=Configuracoes!$C$5)),1,0))</x:f>
        <x:v>0</x:v>
      </x:c>
      <x:c r="U145" s="11" t="str">
        <x:f>IF(S145=1,I145-J145,"")</x:f>
      </x:c>
      <x:c r="V145" s="14" t="str">
        <x:f>IF(S145=1,U145*K145,"")</x:f>
      </x:c>
      <x:c r="W145" s="11" t="n">
        <x:f>IF(AND(S145=1,T145=1,U145&gt;0),1,0)</x:f>
        <x:v>0</x:v>
      </x:c>
      <x:c r="X145" s="11" t="n">
        <x:f>IF(AND(W145=1,H145&lt;Configuracoes!$C$5),1,0)</x:f>
        <x:v>0</x:v>
      </x:c>
      <x:c r="Y145" s="11" t="n">
        <x:f>IF(AND(W145=1,J145&gt;0),1,0)</x:f>
        <x:v>0</x:v>
      </x:c>
      <x:c r="Z145" s="11" t="n">
        <x:f>IF(AND(W145=1,OR(N145="",O145="",AND(ISNUMBER(N145),N145&lt;Configuracoes!$C$5))),1,0)</x:f>
        <x:v>0</x:v>
      </x:c>
      <x:c r="AA145" s="11" t="n">
        <x:f>IF(AND(S145=1,T145=1,U145=0),1,0)</x:f>
        <x:v>0</x:v>
      </x:c>
      <x:c r="AB145" s="11" t="n">
        <x:f>IF(AND(AA145=1,M145&lt;=H145),1,0)</x:f>
        <x:v>0</x:v>
      </x:c>
      <x:c r="AC145" s="11" t="n">
        <x:f>IF(AND(T145=1,OR(R145&lt;&gt;"",X145=1,Z145=1)),1,0)</x:f>
        <x:v>0</x:v>
      </x:c>
      <x:c r="AD145" s="11" t="str">
        <x:f>IF(AC145=1,SUM($AC$5:AC145),"")</x:f>
      </x:c>
    </x:row>
    <x:row r="146" ht="24" customHeight="1">
      <x:c r="A146" s="6"/>
      <x:c r="B146" s="6"/>
      <x:c r="C146" s="6"/>
      <x:c r="D146" s="6"/>
      <x:c r="E146" s="6"/>
      <x:c r="F146" s="6"/>
      <x:c r="G146" s="5"/>
      <x:c r="H146" s="5"/>
      <x:c r="I146" s="12"/>
      <x:c r="J146" s="12"/>
      <x:c r="K146" s="13"/>
      <x:c r="L146" s="6"/>
      <x:c r="M146" s="5"/>
      <x:c r="N146" s="5"/>
      <x:c r="O146" s="6"/>
      <x:c r="P146" s="6"/>
      <x:c r="Q146" s="6"/>
      <x:c r="R146" s="11" t="str">
        <x:f>IF(COUNTA(A146:Q146)=0,"",IF(A146="","ID do item ausente",IF(COUNTIFS($A$5:$A$204,A146)&lt;&gt;1,"ID do item duplicado",IF(OR(B146="",C146="",D146="",E146="",F146=""),"Pedido, cliente, item, unidade ou responsável ausentes",IF(OR(NOT(ISNUMBER(G146)),G146&lt;=0,IF(ISNUMBER(G146),G146&lt;&gt;INT(G146),FALSE)),"Confirmação inválida",IF(OR(NOT(ISNUMBER(H146)),H146&lt;=0,IF(ISNUMBER(H146),H146&lt;&gt;INT(H146),FALSE)),"Prazo inválido",IF(H146&lt;G146,"Prazo anterior à confirmação",IF(OR(NOT(ISNUMBER(I146)),I146&lt;=0),"Quantidade pedida inválida",IF(OR(NOT(ISNUMBER(J146)),J146&lt;0),"Quantidade aceita inválida",IF(J146&gt;I146,"Aceite acima da quantidade pedida",IF(OR(NOT(ISNUMBER(K146)),K146&lt;0),"Preço inválido",IF(AND(L146&lt;&gt;"Ativo",L146&lt;&gt;"Cancelado"),"Situação inválida",IF(AND(J146&gt;0,OR(OR(NOT(ISNUMBER(M146)),M146&lt;=0,IF(ISNUMBER(M146),M146&lt;&gt;INT(M146),FALSE)),M146&lt;G146,P146="")),"Último aceite ou evidência inválidos",IF(AND(J146=0,M146&lt;&gt;""),"Data de aceite sem quantidade",IF(AND(N146&lt;&gt;"",OR(OR(NOT(ISNUMBER(N146)),N146&lt;=0,IF(ISNUMBER(N146),N146&lt;&gt;INT(N146),FALSE)),N146&lt;G146)),"Acompanhamento inválido","")))))))))))))))</x:f>
      </x:c>
      <x:c r="S146" s="11" t="n">
        <x:f>IF(AND(A146&lt;&gt;"",R146="",L146="Ativo"),1,0)</x:f>
        <x:v>0</x:v>
      </x:c>
      <x:c r="T14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146&lt;&gt;"",ISNUMBER(G146),G146&lt;=Configuracoes!$C$5,ISNUMBER(H146),H146&gt;=Configuracoes!$C$6,H146&lt;=Configuracoes!$C$7,OR(Configuracoes!$C$8="Todos",F146=Configuracoes!$C$8),L146&lt;&gt;"Cancelado",OR(J146=0,NOT(ISNUMBER(M146)),M146&lt;=Configuracoes!$C$5)),1,0))</x:f>
        <x:v>0</x:v>
      </x:c>
      <x:c r="U146" s="11" t="str">
        <x:f>IF(S146=1,I146-J146,"")</x:f>
      </x:c>
      <x:c r="V146" s="14" t="str">
        <x:f>IF(S146=1,U146*K146,"")</x:f>
      </x:c>
      <x:c r="W146" s="11" t="n">
        <x:f>IF(AND(S146=1,T146=1,U146&gt;0),1,0)</x:f>
        <x:v>0</x:v>
      </x:c>
      <x:c r="X146" s="11" t="n">
        <x:f>IF(AND(W146=1,H146&lt;Configuracoes!$C$5),1,0)</x:f>
        <x:v>0</x:v>
      </x:c>
      <x:c r="Y146" s="11" t="n">
        <x:f>IF(AND(W146=1,J146&gt;0),1,0)</x:f>
        <x:v>0</x:v>
      </x:c>
      <x:c r="Z146" s="11" t="n">
        <x:f>IF(AND(W146=1,OR(N146="",O146="",AND(ISNUMBER(N146),N146&lt;Configuracoes!$C$5))),1,0)</x:f>
        <x:v>0</x:v>
      </x:c>
      <x:c r="AA146" s="11" t="n">
        <x:f>IF(AND(S146=1,T146=1,U146=0),1,0)</x:f>
        <x:v>0</x:v>
      </x:c>
      <x:c r="AB146" s="11" t="n">
        <x:f>IF(AND(AA146=1,M146&lt;=H146),1,0)</x:f>
        <x:v>0</x:v>
      </x:c>
      <x:c r="AC146" s="11" t="n">
        <x:f>IF(AND(T146=1,OR(R146&lt;&gt;"",X146=1,Z146=1)),1,0)</x:f>
        <x:v>0</x:v>
      </x:c>
      <x:c r="AD146" s="11" t="str">
        <x:f>IF(AC146=1,SUM($AC$5:AC146),"")</x:f>
      </x:c>
    </x:row>
    <x:row r="147" ht="24" customHeight="1">
      <x:c r="A147" s="6"/>
      <x:c r="B147" s="6"/>
      <x:c r="C147" s="6"/>
      <x:c r="D147" s="6"/>
      <x:c r="E147" s="6"/>
      <x:c r="F147" s="6"/>
      <x:c r="G147" s="5"/>
      <x:c r="H147" s="5"/>
      <x:c r="I147" s="12"/>
      <x:c r="J147" s="12"/>
      <x:c r="K147" s="13"/>
      <x:c r="L147" s="6"/>
      <x:c r="M147" s="5"/>
      <x:c r="N147" s="5"/>
      <x:c r="O147" s="6"/>
      <x:c r="P147" s="6"/>
      <x:c r="Q147" s="6"/>
      <x:c r="R147" s="11" t="str">
        <x:f>IF(COUNTA(A147:Q147)=0,"",IF(A147="","ID do item ausente",IF(COUNTIFS($A$5:$A$204,A147)&lt;&gt;1,"ID do item duplicado",IF(OR(B147="",C147="",D147="",E147="",F147=""),"Pedido, cliente, item, unidade ou responsável ausentes",IF(OR(NOT(ISNUMBER(G147)),G147&lt;=0,IF(ISNUMBER(G147),G147&lt;&gt;INT(G147),FALSE)),"Confirmação inválida",IF(OR(NOT(ISNUMBER(H147)),H147&lt;=0,IF(ISNUMBER(H147),H147&lt;&gt;INT(H147),FALSE)),"Prazo inválido",IF(H147&lt;G147,"Prazo anterior à confirmação",IF(OR(NOT(ISNUMBER(I147)),I147&lt;=0),"Quantidade pedida inválida",IF(OR(NOT(ISNUMBER(J147)),J147&lt;0),"Quantidade aceita inválida",IF(J147&gt;I147,"Aceite acima da quantidade pedida",IF(OR(NOT(ISNUMBER(K147)),K147&lt;0),"Preço inválido",IF(AND(L147&lt;&gt;"Ativo",L147&lt;&gt;"Cancelado"),"Situação inválida",IF(AND(J147&gt;0,OR(OR(NOT(ISNUMBER(M147)),M147&lt;=0,IF(ISNUMBER(M147),M147&lt;&gt;INT(M147),FALSE)),M147&lt;G147,P147="")),"Último aceite ou evidência inválidos",IF(AND(J147=0,M147&lt;&gt;""),"Data de aceite sem quantidade",IF(AND(N147&lt;&gt;"",OR(OR(NOT(ISNUMBER(N147)),N147&lt;=0,IF(ISNUMBER(N147),N147&lt;&gt;INT(N147),FALSE)),N147&lt;G147)),"Acompanhamento inválido","")))))))))))))))</x:f>
      </x:c>
      <x:c r="S147" s="11" t="n">
        <x:f>IF(AND(A147&lt;&gt;"",R147="",L147="Ativo"),1,0)</x:f>
        <x:v>0</x:v>
      </x:c>
      <x:c r="T14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147&lt;&gt;"",ISNUMBER(G147),G147&lt;=Configuracoes!$C$5,ISNUMBER(H147),H147&gt;=Configuracoes!$C$6,H147&lt;=Configuracoes!$C$7,OR(Configuracoes!$C$8="Todos",F147=Configuracoes!$C$8),L147&lt;&gt;"Cancelado",OR(J147=0,NOT(ISNUMBER(M147)),M147&lt;=Configuracoes!$C$5)),1,0))</x:f>
        <x:v>0</x:v>
      </x:c>
      <x:c r="U147" s="11" t="str">
        <x:f>IF(S147=1,I147-J147,"")</x:f>
      </x:c>
      <x:c r="V147" s="14" t="str">
        <x:f>IF(S147=1,U147*K147,"")</x:f>
      </x:c>
      <x:c r="W147" s="11" t="n">
        <x:f>IF(AND(S147=1,T147=1,U147&gt;0),1,0)</x:f>
        <x:v>0</x:v>
      </x:c>
      <x:c r="X147" s="11" t="n">
        <x:f>IF(AND(W147=1,H147&lt;Configuracoes!$C$5),1,0)</x:f>
        <x:v>0</x:v>
      </x:c>
      <x:c r="Y147" s="11" t="n">
        <x:f>IF(AND(W147=1,J147&gt;0),1,0)</x:f>
        <x:v>0</x:v>
      </x:c>
      <x:c r="Z147" s="11" t="n">
        <x:f>IF(AND(W147=1,OR(N147="",O147="",AND(ISNUMBER(N147),N147&lt;Configuracoes!$C$5))),1,0)</x:f>
        <x:v>0</x:v>
      </x:c>
      <x:c r="AA147" s="11" t="n">
        <x:f>IF(AND(S147=1,T147=1,U147=0),1,0)</x:f>
        <x:v>0</x:v>
      </x:c>
      <x:c r="AB147" s="11" t="n">
        <x:f>IF(AND(AA147=1,M147&lt;=H147),1,0)</x:f>
        <x:v>0</x:v>
      </x:c>
      <x:c r="AC147" s="11" t="n">
        <x:f>IF(AND(T147=1,OR(R147&lt;&gt;"",X147=1,Z147=1)),1,0)</x:f>
        <x:v>0</x:v>
      </x:c>
      <x:c r="AD147" s="11" t="str">
        <x:f>IF(AC147=1,SUM($AC$5:AC147),"")</x:f>
      </x:c>
    </x:row>
    <x:row r="148" ht="24" customHeight="1">
      <x:c r="A148" s="6"/>
      <x:c r="B148" s="6"/>
      <x:c r="C148" s="6"/>
      <x:c r="D148" s="6"/>
      <x:c r="E148" s="6"/>
      <x:c r="F148" s="6"/>
      <x:c r="G148" s="5"/>
      <x:c r="H148" s="5"/>
      <x:c r="I148" s="12"/>
      <x:c r="J148" s="12"/>
      <x:c r="K148" s="13"/>
      <x:c r="L148" s="6"/>
      <x:c r="M148" s="5"/>
      <x:c r="N148" s="5"/>
      <x:c r="O148" s="6"/>
      <x:c r="P148" s="6"/>
      <x:c r="Q148" s="6"/>
      <x:c r="R148" s="11" t="str">
        <x:f>IF(COUNTA(A148:Q148)=0,"",IF(A148="","ID do item ausente",IF(COUNTIFS($A$5:$A$204,A148)&lt;&gt;1,"ID do item duplicado",IF(OR(B148="",C148="",D148="",E148="",F148=""),"Pedido, cliente, item, unidade ou responsável ausentes",IF(OR(NOT(ISNUMBER(G148)),G148&lt;=0,IF(ISNUMBER(G148),G148&lt;&gt;INT(G148),FALSE)),"Confirmação inválida",IF(OR(NOT(ISNUMBER(H148)),H148&lt;=0,IF(ISNUMBER(H148),H148&lt;&gt;INT(H148),FALSE)),"Prazo inválido",IF(H148&lt;G148,"Prazo anterior à confirmação",IF(OR(NOT(ISNUMBER(I148)),I148&lt;=0),"Quantidade pedida inválida",IF(OR(NOT(ISNUMBER(J148)),J148&lt;0),"Quantidade aceita inválida",IF(J148&gt;I148,"Aceite acima da quantidade pedida",IF(OR(NOT(ISNUMBER(K148)),K148&lt;0),"Preço inválido",IF(AND(L148&lt;&gt;"Ativo",L148&lt;&gt;"Cancelado"),"Situação inválida",IF(AND(J148&gt;0,OR(OR(NOT(ISNUMBER(M148)),M148&lt;=0,IF(ISNUMBER(M148),M148&lt;&gt;INT(M148),FALSE)),M148&lt;G148,P148="")),"Último aceite ou evidência inválidos",IF(AND(J148=0,M148&lt;&gt;""),"Data de aceite sem quantidade",IF(AND(N148&lt;&gt;"",OR(OR(NOT(ISNUMBER(N148)),N148&lt;=0,IF(ISNUMBER(N148),N148&lt;&gt;INT(N148),FALSE)),N148&lt;G148)),"Acompanhamento inválido","")))))))))))))))</x:f>
      </x:c>
      <x:c r="S148" s="11" t="n">
        <x:f>IF(AND(A148&lt;&gt;"",R148="",L148="Ativo"),1,0)</x:f>
        <x:v>0</x:v>
      </x:c>
      <x:c r="T14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148&lt;&gt;"",ISNUMBER(G148),G148&lt;=Configuracoes!$C$5,ISNUMBER(H148),H148&gt;=Configuracoes!$C$6,H148&lt;=Configuracoes!$C$7,OR(Configuracoes!$C$8="Todos",F148=Configuracoes!$C$8),L148&lt;&gt;"Cancelado",OR(J148=0,NOT(ISNUMBER(M148)),M148&lt;=Configuracoes!$C$5)),1,0))</x:f>
        <x:v>0</x:v>
      </x:c>
      <x:c r="U148" s="11" t="str">
        <x:f>IF(S148=1,I148-J148,"")</x:f>
      </x:c>
      <x:c r="V148" s="14" t="str">
        <x:f>IF(S148=1,U148*K148,"")</x:f>
      </x:c>
      <x:c r="W148" s="11" t="n">
        <x:f>IF(AND(S148=1,T148=1,U148&gt;0),1,0)</x:f>
        <x:v>0</x:v>
      </x:c>
      <x:c r="X148" s="11" t="n">
        <x:f>IF(AND(W148=1,H148&lt;Configuracoes!$C$5),1,0)</x:f>
        <x:v>0</x:v>
      </x:c>
      <x:c r="Y148" s="11" t="n">
        <x:f>IF(AND(W148=1,J148&gt;0),1,0)</x:f>
        <x:v>0</x:v>
      </x:c>
      <x:c r="Z148" s="11" t="n">
        <x:f>IF(AND(W148=1,OR(N148="",O148="",AND(ISNUMBER(N148),N148&lt;Configuracoes!$C$5))),1,0)</x:f>
        <x:v>0</x:v>
      </x:c>
      <x:c r="AA148" s="11" t="n">
        <x:f>IF(AND(S148=1,T148=1,U148=0),1,0)</x:f>
        <x:v>0</x:v>
      </x:c>
      <x:c r="AB148" s="11" t="n">
        <x:f>IF(AND(AA148=1,M148&lt;=H148),1,0)</x:f>
        <x:v>0</x:v>
      </x:c>
      <x:c r="AC148" s="11" t="n">
        <x:f>IF(AND(T148=1,OR(R148&lt;&gt;"",X148=1,Z148=1)),1,0)</x:f>
        <x:v>0</x:v>
      </x:c>
      <x:c r="AD148" s="11" t="str">
        <x:f>IF(AC148=1,SUM($AC$5:AC148),"")</x:f>
      </x:c>
    </x:row>
    <x:row r="149" ht="24" customHeight="1">
      <x:c r="A149" s="6"/>
      <x:c r="B149" s="6"/>
      <x:c r="C149" s="6"/>
      <x:c r="D149" s="6"/>
      <x:c r="E149" s="6"/>
      <x:c r="F149" s="6"/>
      <x:c r="G149" s="5"/>
      <x:c r="H149" s="5"/>
      <x:c r="I149" s="12"/>
      <x:c r="J149" s="12"/>
      <x:c r="K149" s="13"/>
      <x:c r="L149" s="6"/>
      <x:c r="M149" s="5"/>
      <x:c r="N149" s="5"/>
      <x:c r="O149" s="6"/>
      <x:c r="P149" s="6"/>
      <x:c r="Q149" s="6"/>
      <x:c r="R149" s="11" t="str">
        <x:f>IF(COUNTA(A149:Q149)=0,"",IF(A149="","ID do item ausente",IF(COUNTIFS($A$5:$A$204,A149)&lt;&gt;1,"ID do item duplicado",IF(OR(B149="",C149="",D149="",E149="",F149=""),"Pedido, cliente, item, unidade ou responsável ausentes",IF(OR(NOT(ISNUMBER(G149)),G149&lt;=0,IF(ISNUMBER(G149),G149&lt;&gt;INT(G149),FALSE)),"Confirmação inválida",IF(OR(NOT(ISNUMBER(H149)),H149&lt;=0,IF(ISNUMBER(H149),H149&lt;&gt;INT(H149),FALSE)),"Prazo inválido",IF(H149&lt;G149,"Prazo anterior à confirmação",IF(OR(NOT(ISNUMBER(I149)),I149&lt;=0),"Quantidade pedida inválida",IF(OR(NOT(ISNUMBER(J149)),J149&lt;0),"Quantidade aceita inválida",IF(J149&gt;I149,"Aceite acima da quantidade pedida",IF(OR(NOT(ISNUMBER(K149)),K149&lt;0),"Preço inválido",IF(AND(L149&lt;&gt;"Ativo",L149&lt;&gt;"Cancelado"),"Situação inválida",IF(AND(J149&gt;0,OR(OR(NOT(ISNUMBER(M149)),M149&lt;=0,IF(ISNUMBER(M149),M149&lt;&gt;INT(M149),FALSE)),M149&lt;G149,P149="")),"Último aceite ou evidência inválidos",IF(AND(J149=0,M149&lt;&gt;""),"Data de aceite sem quantidade",IF(AND(N149&lt;&gt;"",OR(OR(NOT(ISNUMBER(N149)),N149&lt;=0,IF(ISNUMBER(N149),N149&lt;&gt;INT(N149),FALSE)),N149&lt;G149)),"Acompanhamento inválido","")))))))))))))))</x:f>
      </x:c>
      <x:c r="S149" s="11" t="n">
        <x:f>IF(AND(A149&lt;&gt;"",R149="",L149="Ativo"),1,0)</x:f>
        <x:v>0</x:v>
      </x:c>
      <x:c r="T14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149&lt;&gt;"",ISNUMBER(G149),G149&lt;=Configuracoes!$C$5,ISNUMBER(H149),H149&gt;=Configuracoes!$C$6,H149&lt;=Configuracoes!$C$7,OR(Configuracoes!$C$8="Todos",F149=Configuracoes!$C$8),L149&lt;&gt;"Cancelado",OR(J149=0,NOT(ISNUMBER(M149)),M149&lt;=Configuracoes!$C$5)),1,0))</x:f>
        <x:v>0</x:v>
      </x:c>
      <x:c r="U149" s="11" t="str">
        <x:f>IF(S149=1,I149-J149,"")</x:f>
      </x:c>
      <x:c r="V149" s="14" t="str">
        <x:f>IF(S149=1,U149*K149,"")</x:f>
      </x:c>
      <x:c r="W149" s="11" t="n">
        <x:f>IF(AND(S149=1,T149=1,U149&gt;0),1,0)</x:f>
        <x:v>0</x:v>
      </x:c>
      <x:c r="X149" s="11" t="n">
        <x:f>IF(AND(W149=1,H149&lt;Configuracoes!$C$5),1,0)</x:f>
        <x:v>0</x:v>
      </x:c>
      <x:c r="Y149" s="11" t="n">
        <x:f>IF(AND(W149=1,J149&gt;0),1,0)</x:f>
        <x:v>0</x:v>
      </x:c>
      <x:c r="Z149" s="11" t="n">
        <x:f>IF(AND(W149=1,OR(N149="",O149="",AND(ISNUMBER(N149),N149&lt;Configuracoes!$C$5))),1,0)</x:f>
        <x:v>0</x:v>
      </x:c>
      <x:c r="AA149" s="11" t="n">
        <x:f>IF(AND(S149=1,T149=1,U149=0),1,0)</x:f>
        <x:v>0</x:v>
      </x:c>
      <x:c r="AB149" s="11" t="n">
        <x:f>IF(AND(AA149=1,M149&lt;=H149),1,0)</x:f>
        <x:v>0</x:v>
      </x:c>
      <x:c r="AC149" s="11" t="n">
        <x:f>IF(AND(T149=1,OR(R149&lt;&gt;"",X149=1,Z149=1)),1,0)</x:f>
        <x:v>0</x:v>
      </x:c>
      <x:c r="AD149" s="11" t="str">
        <x:f>IF(AC149=1,SUM($AC$5:AC149),"")</x:f>
      </x:c>
    </x:row>
    <x:row r="150" ht="24" customHeight="1">
      <x:c r="A150" s="6"/>
      <x:c r="B150" s="6"/>
      <x:c r="C150" s="6"/>
      <x:c r="D150" s="6"/>
      <x:c r="E150" s="6"/>
      <x:c r="F150" s="6"/>
      <x:c r="G150" s="5"/>
      <x:c r="H150" s="5"/>
      <x:c r="I150" s="12"/>
      <x:c r="J150" s="12"/>
      <x:c r="K150" s="13"/>
      <x:c r="L150" s="6"/>
      <x:c r="M150" s="5"/>
      <x:c r="N150" s="5"/>
      <x:c r="O150" s="6"/>
      <x:c r="P150" s="6"/>
      <x:c r="Q150" s="6"/>
      <x:c r="R150" s="11" t="str">
        <x:f>IF(COUNTA(A150:Q150)=0,"",IF(A150="","ID do item ausente",IF(COUNTIFS($A$5:$A$204,A150)&lt;&gt;1,"ID do item duplicado",IF(OR(B150="",C150="",D150="",E150="",F150=""),"Pedido, cliente, item, unidade ou responsável ausentes",IF(OR(NOT(ISNUMBER(G150)),G150&lt;=0,IF(ISNUMBER(G150),G150&lt;&gt;INT(G150),FALSE)),"Confirmação inválida",IF(OR(NOT(ISNUMBER(H150)),H150&lt;=0,IF(ISNUMBER(H150),H150&lt;&gt;INT(H150),FALSE)),"Prazo inválido",IF(H150&lt;G150,"Prazo anterior à confirmação",IF(OR(NOT(ISNUMBER(I150)),I150&lt;=0),"Quantidade pedida inválida",IF(OR(NOT(ISNUMBER(J150)),J150&lt;0),"Quantidade aceita inválida",IF(J150&gt;I150,"Aceite acima da quantidade pedida",IF(OR(NOT(ISNUMBER(K150)),K150&lt;0),"Preço inválido",IF(AND(L150&lt;&gt;"Ativo",L150&lt;&gt;"Cancelado"),"Situação inválida",IF(AND(J150&gt;0,OR(OR(NOT(ISNUMBER(M150)),M150&lt;=0,IF(ISNUMBER(M150),M150&lt;&gt;INT(M150),FALSE)),M150&lt;G150,P150="")),"Último aceite ou evidência inválidos",IF(AND(J150=0,M150&lt;&gt;""),"Data de aceite sem quantidade",IF(AND(N150&lt;&gt;"",OR(OR(NOT(ISNUMBER(N150)),N150&lt;=0,IF(ISNUMBER(N150),N150&lt;&gt;INT(N150),FALSE)),N150&lt;G150)),"Acompanhamento inválido","")))))))))))))))</x:f>
      </x:c>
      <x:c r="S150" s="11" t="n">
        <x:f>IF(AND(A150&lt;&gt;"",R150="",L150="Ativo"),1,0)</x:f>
        <x:v>0</x:v>
      </x:c>
      <x:c r="T15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150&lt;&gt;"",ISNUMBER(G150),G150&lt;=Configuracoes!$C$5,ISNUMBER(H150),H150&gt;=Configuracoes!$C$6,H150&lt;=Configuracoes!$C$7,OR(Configuracoes!$C$8="Todos",F150=Configuracoes!$C$8),L150&lt;&gt;"Cancelado",OR(J150=0,NOT(ISNUMBER(M150)),M150&lt;=Configuracoes!$C$5)),1,0))</x:f>
        <x:v>0</x:v>
      </x:c>
      <x:c r="U150" s="11" t="str">
        <x:f>IF(S150=1,I150-J150,"")</x:f>
      </x:c>
      <x:c r="V150" s="14" t="str">
        <x:f>IF(S150=1,U150*K150,"")</x:f>
      </x:c>
      <x:c r="W150" s="11" t="n">
        <x:f>IF(AND(S150=1,T150=1,U150&gt;0),1,0)</x:f>
        <x:v>0</x:v>
      </x:c>
      <x:c r="X150" s="11" t="n">
        <x:f>IF(AND(W150=1,H150&lt;Configuracoes!$C$5),1,0)</x:f>
        <x:v>0</x:v>
      </x:c>
      <x:c r="Y150" s="11" t="n">
        <x:f>IF(AND(W150=1,J150&gt;0),1,0)</x:f>
        <x:v>0</x:v>
      </x:c>
      <x:c r="Z150" s="11" t="n">
        <x:f>IF(AND(W150=1,OR(N150="",O150="",AND(ISNUMBER(N150),N150&lt;Configuracoes!$C$5))),1,0)</x:f>
        <x:v>0</x:v>
      </x:c>
      <x:c r="AA150" s="11" t="n">
        <x:f>IF(AND(S150=1,T150=1,U150=0),1,0)</x:f>
        <x:v>0</x:v>
      </x:c>
      <x:c r="AB150" s="11" t="n">
        <x:f>IF(AND(AA150=1,M150&lt;=H150),1,0)</x:f>
        <x:v>0</x:v>
      </x:c>
      <x:c r="AC150" s="11" t="n">
        <x:f>IF(AND(T150=1,OR(R150&lt;&gt;"",X150=1,Z150=1)),1,0)</x:f>
        <x:v>0</x:v>
      </x:c>
      <x:c r="AD150" s="11" t="str">
        <x:f>IF(AC150=1,SUM($AC$5:AC150),"")</x:f>
      </x:c>
    </x:row>
    <x:row r="151" ht="24" customHeight="1">
      <x:c r="A151" s="6"/>
      <x:c r="B151" s="6"/>
      <x:c r="C151" s="6"/>
      <x:c r="D151" s="6"/>
      <x:c r="E151" s="6"/>
      <x:c r="F151" s="6"/>
      <x:c r="G151" s="5"/>
      <x:c r="H151" s="5"/>
      <x:c r="I151" s="12"/>
      <x:c r="J151" s="12"/>
      <x:c r="K151" s="13"/>
      <x:c r="L151" s="6"/>
      <x:c r="M151" s="5"/>
      <x:c r="N151" s="5"/>
      <x:c r="O151" s="6"/>
      <x:c r="P151" s="6"/>
      <x:c r="Q151" s="6"/>
      <x:c r="R151" s="11" t="str">
        <x:f>IF(COUNTA(A151:Q151)=0,"",IF(A151="","ID do item ausente",IF(COUNTIFS($A$5:$A$204,A151)&lt;&gt;1,"ID do item duplicado",IF(OR(B151="",C151="",D151="",E151="",F151=""),"Pedido, cliente, item, unidade ou responsável ausentes",IF(OR(NOT(ISNUMBER(G151)),G151&lt;=0,IF(ISNUMBER(G151),G151&lt;&gt;INT(G151),FALSE)),"Confirmação inválida",IF(OR(NOT(ISNUMBER(H151)),H151&lt;=0,IF(ISNUMBER(H151),H151&lt;&gt;INT(H151),FALSE)),"Prazo inválido",IF(H151&lt;G151,"Prazo anterior à confirmação",IF(OR(NOT(ISNUMBER(I151)),I151&lt;=0),"Quantidade pedida inválida",IF(OR(NOT(ISNUMBER(J151)),J151&lt;0),"Quantidade aceita inválida",IF(J151&gt;I151,"Aceite acima da quantidade pedida",IF(OR(NOT(ISNUMBER(K151)),K151&lt;0),"Preço inválido",IF(AND(L151&lt;&gt;"Ativo",L151&lt;&gt;"Cancelado"),"Situação inválida",IF(AND(J151&gt;0,OR(OR(NOT(ISNUMBER(M151)),M151&lt;=0,IF(ISNUMBER(M151),M151&lt;&gt;INT(M151),FALSE)),M151&lt;G151,P151="")),"Último aceite ou evidência inválidos",IF(AND(J151=0,M151&lt;&gt;""),"Data de aceite sem quantidade",IF(AND(N151&lt;&gt;"",OR(OR(NOT(ISNUMBER(N151)),N151&lt;=0,IF(ISNUMBER(N151),N151&lt;&gt;INT(N151),FALSE)),N151&lt;G151)),"Acompanhamento inválido","")))))))))))))))</x:f>
      </x:c>
      <x:c r="S151" s="11" t="n">
        <x:f>IF(AND(A151&lt;&gt;"",R151="",L151="Ativo"),1,0)</x:f>
        <x:v>0</x:v>
      </x:c>
      <x:c r="T15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151&lt;&gt;"",ISNUMBER(G151),G151&lt;=Configuracoes!$C$5,ISNUMBER(H151),H151&gt;=Configuracoes!$C$6,H151&lt;=Configuracoes!$C$7,OR(Configuracoes!$C$8="Todos",F151=Configuracoes!$C$8),L151&lt;&gt;"Cancelado",OR(J151=0,NOT(ISNUMBER(M151)),M151&lt;=Configuracoes!$C$5)),1,0))</x:f>
        <x:v>0</x:v>
      </x:c>
      <x:c r="U151" s="11" t="str">
        <x:f>IF(S151=1,I151-J151,"")</x:f>
      </x:c>
      <x:c r="V151" s="14" t="str">
        <x:f>IF(S151=1,U151*K151,"")</x:f>
      </x:c>
      <x:c r="W151" s="11" t="n">
        <x:f>IF(AND(S151=1,T151=1,U151&gt;0),1,0)</x:f>
        <x:v>0</x:v>
      </x:c>
      <x:c r="X151" s="11" t="n">
        <x:f>IF(AND(W151=1,H151&lt;Configuracoes!$C$5),1,0)</x:f>
        <x:v>0</x:v>
      </x:c>
      <x:c r="Y151" s="11" t="n">
        <x:f>IF(AND(W151=1,J151&gt;0),1,0)</x:f>
        <x:v>0</x:v>
      </x:c>
      <x:c r="Z151" s="11" t="n">
        <x:f>IF(AND(W151=1,OR(N151="",O151="",AND(ISNUMBER(N151),N151&lt;Configuracoes!$C$5))),1,0)</x:f>
        <x:v>0</x:v>
      </x:c>
      <x:c r="AA151" s="11" t="n">
        <x:f>IF(AND(S151=1,T151=1,U151=0),1,0)</x:f>
        <x:v>0</x:v>
      </x:c>
      <x:c r="AB151" s="11" t="n">
        <x:f>IF(AND(AA151=1,M151&lt;=H151),1,0)</x:f>
        <x:v>0</x:v>
      </x:c>
      <x:c r="AC151" s="11" t="n">
        <x:f>IF(AND(T151=1,OR(R151&lt;&gt;"",X151=1,Z151=1)),1,0)</x:f>
        <x:v>0</x:v>
      </x:c>
      <x:c r="AD151" s="11" t="str">
        <x:f>IF(AC151=1,SUM($AC$5:AC151),"")</x:f>
      </x:c>
    </x:row>
    <x:row r="152" ht="24" customHeight="1">
      <x:c r="A152" s="6"/>
      <x:c r="B152" s="6"/>
      <x:c r="C152" s="6"/>
      <x:c r="D152" s="6"/>
      <x:c r="E152" s="6"/>
      <x:c r="F152" s="6"/>
      <x:c r="G152" s="5"/>
      <x:c r="H152" s="5"/>
      <x:c r="I152" s="12"/>
      <x:c r="J152" s="12"/>
      <x:c r="K152" s="13"/>
      <x:c r="L152" s="6"/>
      <x:c r="M152" s="5"/>
      <x:c r="N152" s="5"/>
      <x:c r="O152" s="6"/>
      <x:c r="P152" s="6"/>
      <x:c r="Q152" s="6"/>
      <x:c r="R152" s="11" t="str">
        <x:f>IF(COUNTA(A152:Q152)=0,"",IF(A152="","ID do item ausente",IF(COUNTIFS($A$5:$A$204,A152)&lt;&gt;1,"ID do item duplicado",IF(OR(B152="",C152="",D152="",E152="",F152=""),"Pedido, cliente, item, unidade ou responsável ausentes",IF(OR(NOT(ISNUMBER(G152)),G152&lt;=0,IF(ISNUMBER(G152),G152&lt;&gt;INT(G152),FALSE)),"Confirmação inválida",IF(OR(NOT(ISNUMBER(H152)),H152&lt;=0,IF(ISNUMBER(H152),H152&lt;&gt;INT(H152),FALSE)),"Prazo inválido",IF(H152&lt;G152,"Prazo anterior à confirmação",IF(OR(NOT(ISNUMBER(I152)),I152&lt;=0),"Quantidade pedida inválida",IF(OR(NOT(ISNUMBER(J152)),J152&lt;0),"Quantidade aceita inválida",IF(J152&gt;I152,"Aceite acima da quantidade pedida",IF(OR(NOT(ISNUMBER(K152)),K152&lt;0),"Preço inválido",IF(AND(L152&lt;&gt;"Ativo",L152&lt;&gt;"Cancelado"),"Situação inválida",IF(AND(J152&gt;0,OR(OR(NOT(ISNUMBER(M152)),M152&lt;=0,IF(ISNUMBER(M152),M152&lt;&gt;INT(M152),FALSE)),M152&lt;G152,P152="")),"Último aceite ou evidência inválidos",IF(AND(J152=0,M152&lt;&gt;""),"Data de aceite sem quantidade",IF(AND(N152&lt;&gt;"",OR(OR(NOT(ISNUMBER(N152)),N152&lt;=0,IF(ISNUMBER(N152),N152&lt;&gt;INT(N152),FALSE)),N152&lt;G152)),"Acompanhamento inválido","")))))))))))))))</x:f>
      </x:c>
      <x:c r="S152" s="11" t="n">
        <x:f>IF(AND(A152&lt;&gt;"",R152="",L152="Ativo"),1,0)</x:f>
        <x:v>0</x:v>
      </x:c>
      <x:c r="T15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152&lt;&gt;"",ISNUMBER(G152),G152&lt;=Configuracoes!$C$5,ISNUMBER(H152),H152&gt;=Configuracoes!$C$6,H152&lt;=Configuracoes!$C$7,OR(Configuracoes!$C$8="Todos",F152=Configuracoes!$C$8),L152&lt;&gt;"Cancelado",OR(J152=0,NOT(ISNUMBER(M152)),M152&lt;=Configuracoes!$C$5)),1,0))</x:f>
        <x:v>0</x:v>
      </x:c>
      <x:c r="U152" s="11" t="str">
        <x:f>IF(S152=1,I152-J152,"")</x:f>
      </x:c>
      <x:c r="V152" s="14" t="str">
        <x:f>IF(S152=1,U152*K152,"")</x:f>
      </x:c>
      <x:c r="W152" s="11" t="n">
        <x:f>IF(AND(S152=1,T152=1,U152&gt;0),1,0)</x:f>
        <x:v>0</x:v>
      </x:c>
      <x:c r="X152" s="11" t="n">
        <x:f>IF(AND(W152=1,H152&lt;Configuracoes!$C$5),1,0)</x:f>
        <x:v>0</x:v>
      </x:c>
      <x:c r="Y152" s="11" t="n">
        <x:f>IF(AND(W152=1,J152&gt;0),1,0)</x:f>
        <x:v>0</x:v>
      </x:c>
      <x:c r="Z152" s="11" t="n">
        <x:f>IF(AND(W152=1,OR(N152="",O152="",AND(ISNUMBER(N152),N152&lt;Configuracoes!$C$5))),1,0)</x:f>
        <x:v>0</x:v>
      </x:c>
      <x:c r="AA152" s="11" t="n">
        <x:f>IF(AND(S152=1,T152=1,U152=0),1,0)</x:f>
        <x:v>0</x:v>
      </x:c>
      <x:c r="AB152" s="11" t="n">
        <x:f>IF(AND(AA152=1,M152&lt;=H152),1,0)</x:f>
        <x:v>0</x:v>
      </x:c>
      <x:c r="AC152" s="11" t="n">
        <x:f>IF(AND(T152=1,OR(R152&lt;&gt;"",X152=1,Z152=1)),1,0)</x:f>
        <x:v>0</x:v>
      </x:c>
      <x:c r="AD152" s="11" t="str">
        <x:f>IF(AC152=1,SUM($AC$5:AC152),"")</x:f>
      </x:c>
    </x:row>
    <x:row r="153" ht="24" customHeight="1">
      <x:c r="A153" s="6"/>
      <x:c r="B153" s="6"/>
      <x:c r="C153" s="6"/>
      <x:c r="D153" s="6"/>
      <x:c r="E153" s="6"/>
      <x:c r="F153" s="6"/>
      <x:c r="G153" s="5"/>
      <x:c r="H153" s="5"/>
      <x:c r="I153" s="12"/>
      <x:c r="J153" s="12"/>
      <x:c r="K153" s="13"/>
      <x:c r="L153" s="6"/>
      <x:c r="M153" s="5"/>
      <x:c r="N153" s="5"/>
      <x:c r="O153" s="6"/>
      <x:c r="P153" s="6"/>
      <x:c r="Q153" s="6"/>
      <x:c r="R153" s="11" t="str">
        <x:f>IF(COUNTA(A153:Q153)=0,"",IF(A153="","ID do item ausente",IF(COUNTIFS($A$5:$A$204,A153)&lt;&gt;1,"ID do item duplicado",IF(OR(B153="",C153="",D153="",E153="",F153=""),"Pedido, cliente, item, unidade ou responsável ausentes",IF(OR(NOT(ISNUMBER(G153)),G153&lt;=0,IF(ISNUMBER(G153),G153&lt;&gt;INT(G153),FALSE)),"Confirmação inválida",IF(OR(NOT(ISNUMBER(H153)),H153&lt;=0,IF(ISNUMBER(H153),H153&lt;&gt;INT(H153),FALSE)),"Prazo inválido",IF(H153&lt;G153,"Prazo anterior à confirmação",IF(OR(NOT(ISNUMBER(I153)),I153&lt;=0),"Quantidade pedida inválida",IF(OR(NOT(ISNUMBER(J153)),J153&lt;0),"Quantidade aceita inválida",IF(J153&gt;I153,"Aceite acima da quantidade pedida",IF(OR(NOT(ISNUMBER(K153)),K153&lt;0),"Preço inválido",IF(AND(L153&lt;&gt;"Ativo",L153&lt;&gt;"Cancelado"),"Situação inválida",IF(AND(J153&gt;0,OR(OR(NOT(ISNUMBER(M153)),M153&lt;=0,IF(ISNUMBER(M153),M153&lt;&gt;INT(M153),FALSE)),M153&lt;G153,P153="")),"Último aceite ou evidência inválidos",IF(AND(J153=0,M153&lt;&gt;""),"Data de aceite sem quantidade",IF(AND(N153&lt;&gt;"",OR(OR(NOT(ISNUMBER(N153)),N153&lt;=0,IF(ISNUMBER(N153),N153&lt;&gt;INT(N153),FALSE)),N153&lt;G153)),"Acompanhamento inválido","")))))))))))))))</x:f>
      </x:c>
      <x:c r="S153" s="11" t="n">
        <x:f>IF(AND(A153&lt;&gt;"",R153="",L153="Ativo"),1,0)</x:f>
        <x:v>0</x:v>
      </x:c>
      <x:c r="T15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153&lt;&gt;"",ISNUMBER(G153),G153&lt;=Configuracoes!$C$5,ISNUMBER(H153),H153&gt;=Configuracoes!$C$6,H153&lt;=Configuracoes!$C$7,OR(Configuracoes!$C$8="Todos",F153=Configuracoes!$C$8),L153&lt;&gt;"Cancelado",OR(J153=0,NOT(ISNUMBER(M153)),M153&lt;=Configuracoes!$C$5)),1,0))</x:f>
        <x:v>0</x:v>
      </x:c>
      <x:c r="U153" s="11" t="str">
        <x:f>IF(S153=1,I153-J153,"")</x:f>
      </x:c>
      <x:c r="V153" s="14" t="str">
        <x:f>IF(S153=1,U153*K153,"")</x:f>
      </x:c>
      <x:c r="W153" s="11" t="n">
        <x:f>IF(AND(S153=1,T153=1,U153&gt;0),1,0)</x:f>
        <x:v>0</x:v>
      </x:c>
      <x:c r="X153" s="11" t="n">
        <x:f>IF(AND(W153=1,H153&lt;Configuracoes!$C$5),1,0)</x:f>
        <x:v>0</x:v>
      </x:c>
      <x:c r="Y153" s="11" t="n">
        <x:f>IF(AND(W153=1,J153&gt;0),1,0)</x:f>
        <x:v>0</x:v>
      </x:c>
      <x:c r="Z153" s="11" t="n">
        <x:f>IF(AND(W153=1,OR(N153="",O153="",AND(ISNUMBER(N153),N153&lt;Configuracoes!$C$5))),1,0)</x:f>
        <x:v>0</x:v>
      </x:c>
      <x:c r="AA153" s="11" t="n">
        <x:f>IF(AND(S153=1,T153=1,U153=0),1,0)</x:f>
        <x:v>0</x:v>
      </x:c>
      <x:c r="AB153" s="11" t="n">
        <x:f>IF(AND(AA153=1,M153&lt;=H153),1,0)</x:f>
        <x:v>0</x:v>
      </x:c>
      <x:c r="AC153" s="11" t="n">
        <x:f>IF(AND(T153=1,OR(R153&lt;&gt;"",X153=1,Z153=1)),1,0)</x:f>
        <x:v>0</x:v>
      </x:c>
      <x:c r="AD153" s="11" t="str">
        <x:f>IF(AC153=1,SUM($AC$5:AC153),"")</x:f>
      </x:c>
    </x:row>
    <x:row r="154" ht="24" customHeight="1">
      <x:c r="A154" s="6"/>
      <x:c r="B154" s="6"/>
      <x:c r="C154" s="6"/>
      <x:c r="D154" s="6"/>
      <x:c r="E154" s="6"/>
      <x:c r="F154" s="6"/>
      <x:c r="G154" s="5"/>
      <x:c r="H154" s="5"/>
      <x:c r="I154" s="12"/>
      <x:c r="J154" s="12"/>
      <x:c r="K154" s="13"/>
      <x:c r="L154" s="6"/>
      <x:c r="M154" s="5"/>
      <x:c r="N154" s="5"/>
      <x:c r="O154" s="6"/>
      <x:c r="P154" s="6"/>
      <x:c r="Q154" s="6"/>
      <x:c r="R154" s="11" t="str">
        <x:f>IF(COUNTA(A154:Q154)=0,"",IF(A154="","ID do item ausente",IF(COUNTIFS($A$5:$A$204,A154)&lt;&gt;1,"ID do item duplicado",IF(OR(B154="",C154="",D154="",E154="",F154=""),"Pedido, cliente, item, unidade ou responsável ausentes",IF(OR(NOT(ISNUMBER(G154)),G154&lt;=0,IF(ISNUMBER(G154),G154&lt;&gt;INT(G154),FALSE)),"Confirmação inválida",IF(OR(NOT(ISNUMBER(H154)),H154&lt;=0,IF(ISNUMBER(H154),H154&lt;&gt;INT(H154),FALSE)),"Prazo inválido",IF(H154&lt;G154,"Prazo anterior à confirmação",IF(OR(NOT(ISNUMBER(I154)),I154&lt;=0),"Quantidade pedida inválida",IF(OR(NOT(ISNUMBER(J154)),J154&lt;0),"Quantidade aceita inválida",IF(J154&gt;I154,"Aceite acima da quantidade pedida",IF(OR(NOT(ISNUMBER(K154)),K154&lt;0),"Preço inválido",IF(AND(L154&lt;&gt;"Ativo",L154&lt;&gt;"Cancelado"),"Situação inválida",IF(AND(J154&gt;0,OR(OR(NOT(ISNUMBER(M154)),M154&lt;=0,IF(ISNUMBER(M154),M154&lt;&gt;INT(M154),FALSE)),M154&lt;G154,P154="")),"Último aceite ou evidência inválidos",IF(AND(J154=0,M154&lt;&gt;""),"Data de aceite sem quantidade",IF(AND(N154&lt;&gt;"",OR(OR(NOT(ISNUMBER(N154)),N154&lt;=0,IF(ISNUMBER(N154),N154&lt;&gt;INT(N154),FALSE)),N154&lt;G154)),"Acompanhamento inválido","")))))))))))))))</x:f>
      </x:c>
      <x:c r="S154" s="11" t="n">
        <x:f>IF(AND(A154&lt;&gt;"",R154="",L154="Ativo"),1,0)</x:f>
        <x:v>0</x:v>
      </x:c>
      <x:c r="T15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154&lt;&gt;"",ISNUMBER(G154),G154&lt;=Configuracoes!$C$5,ISNUMBER(H154),H154&gt;=Configuracoes!$C$6,H154&lt;=Configuracoes!$C$7,OR(Configuracoes!$C$8="Todos",F154=Configuracoes!$C$8),L154&lt;&gt;"Cancelado",OR(J154=0,NOT(ISNUMBER(M154)),M154&lt;=Configuracoes!$C$5)),1,0))</x:f>
        <x:v>0</x:v>
      </x:c>
      <x:c r="U154" s="11" t="str">
        <x:f>IF(S154=1,I154-J154,"")</x:f>
      </x:c>
      <x:c r="V154" s="14" t="str">
        <x:f>IF(S154=1,U154*K154,"")</x:f>
      </x:c>
      <x:c r="W154" s="11" t="n">
        <x:f>IF(AND(S154=1,T154=1,U154&gt;0),1,0)</x:f>
        <x:v>0</x:v>
      </x:c>
      <x:c r="X154" s="11" t="n">
        <x:f>IF(AND(W154=1,H154&lt;Configuracoes!$C$5),1,0)</x:f>
        <x:v>0</x:v>
      </x:c>
      <x:c r="Y154" s="11" t="n">
        <x:f>IF(AND(W154=1,J154&gt;0),1,0)</x:f>
        <x:v>0</x:v>
      </x:c>
      <x:c r="Z154" s="11" t="n">
        <x:f>IF(AND(W154=1,OR(N154="",O154="",AND(ISNUMBER(N154),N154&lt;Configuracoes!$C$5))),1,0)</x:f>
        <x:v>0</x:v>
      </x:c>
      <x:c r="AA154" s="11" t="n">
        <x:f>IF(AND(S154=1,T154=1,U154=0),1,0)</x:f>
        <x:v>0</x:v>
      </x:c>
      <x:c r="AB154" s="11" t="n">
        <x:f>IF(AND(AA154=1,M154&lt;=H154),1,0)</x:f>
        <x:v>0</x:v>
      </x:c>
      <x:c r="AC154" s="11" t="n">
        <x:f>IF(AND(T154=1,OR(R154&lt;&gt;"",X154=1,Z154=1)),1,0)</x:f>
        <x:v>0</x:v>
      </x:c>
      <x:c r="AD154" s="11" t="str">
        <x:f>IF(AC154=1,SUM($AC$5:AC154),"")</x:f>
      </x:c>
    </x:row>
    <x:row r="155" ht="24" customHeight="1">
      <x:c r="A155" s="6"/>
      <x:c r="B155" s="6"/>
      <x:c r="C155" s="6"/>
      <x:c r="D155" s="6"/>
      <x:c r="E155" s="6"/>
      <x:c r="F155" s="6"/>
      <x:c r="G155" s="5"/>
      <x:c r="H155" s="5"/>
      <x:c r="I155" s="12"/>
      <x:c r="J155" s="12"/>
      <x:c r="K155" s="13"/>
      <x:c r="L155" s="6"/>
      <x:c r="M155" s="5"/>
      <x:c r="N155" s="5"/>
      <x:c r="O155" s="6"/>
      <x:c r="P155" s="6"/>
      <x:c r="Q155" s="6"/>
      <x:c r="R155" s="11" t="str">
        <x:f>IF(COUNTA(A155:Q155)=0,"",IF(A155="","ID do item ausente",IF(COUNTIFS($A$5:$A$204,A155)&lt;&gt;1,"ID do item duplicado",IF(OR(B155="",C155="",D155="",E155="",F155=""),"Pedido, cliente, item, unidade ou responsável ausentes",IF(OR(NOT(ISNUMBER(G155)),G155&lt;=0,IF(ISNUMBER(G155),G155&lt;&gt;INT(G155),FALSE)),"Confirmação inválida",IF(OR(NOT(ISNUMBER(H155)),H155&lt;=0,IF(ISNUMBER(H155),H155&lt;&gt;INT(H155),FALSE)),"Prazo inválido",IF(H155&lt;G155,"Prazo anterior à confirmação",IF(OR(NOT(ISNUMBER(I155)),I155&lt;=0),"Quantidade pedida inválida",IF(OR(NOT(ISNUMBER(J155)),J155&lt;0),"Quantidade aceita inválida",IF(J155&gt;I155,"Aceite acima da quantidade pedida",IF(OR(NOT(ISNUMBER(K155)),K155&lt;0),"Preço inválido",IF(AND(L155&lt;&gt;"Ativo",L155&lt;&gt;"Cancelado"),"Situação inválida",IF(AND(J155&gt;0,OR(OR(NOT(ISNUMBER(M155)),M155&lt;=0,IF(ISNUMBER(M155),M155&lt;&gt;INT(M155),FALSE)),M155&lt;G155,P155="")),"Último aceite ou evidência inválidos",IF(AND(J155=0,M155&lt;&gt;""),"Data de aceite sem quantidade",IF(AND(N155&lt;&gt;"",OR(OR(NOT(ISNUMBER(N155)),N155&lt;=0,IF(ISNUMBER(N155),N155&lt;&gt;INT(N155),FALSE)),N155&lt;G155)),"Acompanhamento inválido","")))))))))))))))</x:f>
      </x:c>
      <x:c r="S155" s="11" t="n">
        <x:f>IF(AND(A155&lt;&gt;"",R155="",L155="Ativo"),1,0)</x:f>
        <x:v>0</x:v>
      </x:c>
      <x:c r="T15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155&lt;&gt;"",ISNUMBER(G155),G155&lt;=Configuracoes!$C$5,ISNUMBER(H155),H155&gt;=Configuracoes!$C$6,H155&lt;=Configuracoes!$C$7,OR(Configuracoes!$C$8="Todos",F155=Configuracoes!$C$8),L155&lt;&gt;"Cancelado",OR(J155=0,NOT(ISNUMBER(M155)),M155&lt;=Configuracoes!$C$5)),1,0))</x:f>
        <x:v>0</x:v>
      </x:c>
      <x:c r="U155" s="11" t="str">
        <x:f>IF(S155=1,I155-J155,"")</x:f>
      </x:c>
      <x:c r="V155" s="14" t="str">
        <x:f>IF(S155=1,U155*K155,"")</x:f>
      </x:c>
      <x:c r="W155" s="11" t="n">
        <x:f>IF(AND(S155=1,T155=1,U155&gt;0),1,0)</x:f>
        <x:v>0</x:v>
      </x:c>
      <x:c r="X155" s="11" t="n">
        <x:f>IF(AND(W155=1,H155&lt;Configuracoes!$C$5),1,0)</x:f>
        <x:v>0</x:v>
      </x:c>
      <x:c r="Y155" s="11" t="n">
        <x:f>IF(AND(W155=1,J155&gt;0),1,0)</x:f>
        <x:v>0</x:v>
      </x:c>
      <x:c r="Z155" s="11" t="n">
        <x:f>IF(AND(W155=1,OR(N155="",O155="",AND(ISNUMBER(N155),N155&lt;Configuracoes!$C$5))),1,0)</x:f>
        <x:v>0</x:v>
      </x:c>
      <x:c r="AA155" s="11" t="n">
        <x:f>IF(AND(S155=1,T155=1,U155=0),1,0)</x:f>
        <x:v>0</x:v>
      </x:c>
      <x:c r="AB155" s="11" t="n">
        <x:f>IF(AND(AA155=1,M155&lt;=H155),1,0)</x:f>
        <x:v>0</x:v>
      </x:c>
      <x:c r="AC155" s="11" t="n">
        <x:f>IF(AND(T155=1,OR(R155&lt;&gt;"",X155=1,Z155=1)),1,0)</x:f>
        <x:v>0</x:v>
      </x:c>
      <x:c r="AD155" s="11" t="str">
        <x:f>IF(AC155=1,SUM($AC$5:AC155),"")</x:f>
      </x:c>
    </x:row>
    <x:row r="156" ht="24" customHeight="1">
      <x:c r="A156" s="6"/>
      <x:c r="B156" s="6"/>
      <x:c r="C156" s="6"/>
      <x:c r="D156" s="6"/>
      <x:c r="E156" s="6"/>
      <x:c r="F156" s="6"/>
      <x:c r="G156" s="5"/>
      <x:c r="H156" s="5"/>
      <x:c r="I156" s="12"/>
      <x:c r="J156" s="12"/>
      <x:c r="K156" s="13"/>
      <x:c r="L156" s="6"/>
      <x:c r="M156" s="5"/>
      <x:c r="N156" s="5"/>
      <x:c r="O156" s="6"/>
      <x:c r="P156" s="6"/>
      <x:c r="Q156" s="6"/>
      <x:c r="R156" s="11" t="str">
        <x:f>IF(COUNTA(A156:Q156)=0,"",IF(A156="","ID do item ausente",IF(COUNTIFS($A$5:$A$204,A156)&lt;&gt;1,"ID do item duplicado",IF(OR(B156="",C156="",D156="",E156="",F156=""),"Pedido, cliente, item, unidade ou responsável ausentes",IF(OR(NOT(ISNUMBER(G156)),G156&lt;=0,IF(ISNUMBER(G156),G156&lt;&gt;INT(G156),FALSE)),"Confirmação inválida",IF(OR(NOT(ISNUMBER(H156)),H156&lt;=0,IF(ISNUMBER(H156),H156&lt;&gt;INT(H156),FALSE)),"Prazo inválido",IF(H156&lt;G156,"Prazo anterior à confirmação",IF(OR(NOT(ISNUMBER(I156)),I156&lt;=0),"Quantidade pedida inválida",IF(OR(NOT(ISNUMBER(J156)),J156&lt;0),"Quantidade aceita inválida",IF(J156&gt;I156,"Aceite acima da quantidade pedida",IF(OR(NOT(ISNUMBER(K156)),K156&lt;0),"Preço inválido",IF(AND(L156&lt;&gt;"Ativo",L156&lt;&gt;"Cancelado"),"Situação inválida",IF(AND(J156&gt;0,OR(OR(NOT(ISNUMBER(M156)),M156&lt;=0,IF(ISNUMBER(M156),M156&lt;&gt;INT(M156),FALSE)),M156&lt;G156,P156="")),"Último aceite ou evidência inválidos",IF(AND(J156=0,M156&lt;&gt;""),"Data de aceite sem quantidade",IF(AND(N156&lt;&gt;"",OR(OR(NOT(ISNUMBER(N156)),N156&lt;=0,IF(ISNUMBER(N156),N156&lt;&gt;INT(N156),FALSE)),N156&lt;G156)),"Acompanhamento inválido","")))))))))))))))</x:f>
      </x:c>
      <x:c r="S156" s="11" t="n">
        <x:f>IF(AND(A156&lt;&gt;"",R156="",L156="Ativo"),1,0)</x:f>
        <x:v>0</x:v>
      </x:c>
      <x:c r="T15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156&lt;&gt;"",ISNUMBER(G156),G156&lt;=Configuracoes!$C$5,ISNUMBER(H156),H156&gt;=Configuracoes!$C$6,H156&lt;=Configuracoes!$C$7,OR(Configuracoes!$C$8="Todos",F156=Configuracoes!$C$8),L156&lt;&gt;"Cancelado",OR(J156=0,NOT(ISNUMBER(M156)),M156&lt;=Configuracoes!$C$5)),1,0))</x:f>
        <x:v>0</x:v>
      </x:c>
      <x:c r="U156" s="11" t="str">
        <x:f>IF(S156=1,I156-J156,"")</x:f>
      </x:c>
      <x:c r="V156" s="14" t="str">
        <x:f>IF(S156=1,U156*K156,"")</x:f>
      </x:c>
      <x:c r="W156" s="11" t="n">
        <x:f>IF(AND(S156=1,T156=1,U156&gt;0),1,0)</x:f>
        <x:v>0</x:v>
      </x:c>
      <x:c r="X156" s="11" t="n">
        <x:f>IF(AND(W156=1,H156&lt;Configuracoes!$C$5),1,0)</x:f>
        <x:v>0</x:v>
      </x:c>
      <x:c r="Y156" s="11" t="n">
        <x:f>IF(AND(W156=1,J156&gt;0),1,0)</x:f>
        <x:v>0</x:v>
      </x:c>
      <x:c r="Z156" s="11" t="n">
        <x:f>IF(AND(W156=1,OR(N156="",O156="",AND(ISNUMBER(N156),N156&lt;Configuracoes!$C$5))),1,0)</x:f>
        <x:v>0</x:v>
      </x:c>
      <x:c r="AA156" s="11" t="n">
        <x:f>IF(AND(S156=1,T156=1,U156=0),1,0)</x:f>
        <x:v>0</x:v>
      </x:c>
      <x:c r="AB156" s="11" t="n">
        <x:f>IF(AND(AA156=1,M156&lt;=H156),1,0)</x:f>
        <x:v>0</x:v>
      </x:c>
      <x:c r="AC156" s="11" t="n">
        <x:f>IF(AND(T156=1,OR(R156&lt;&gt;"",X156=1,Z156=1)),1,0)</x:f>
        <x:v>0</x:v>
      </x:c>
      <x:c r="AD156" s="11" t="str">
        <x:f>IF(AC156=1,SUM($AC$5:AC156),"")</x:f>
      </x:c>
    </x:row>
    <x:row r="157" ht="24" customHeight="1">
      <x:c r="A157" s="6"/>
      <x:c r="B157" s="6"/>
      <x:c r="C157" s="6"/>
      <x:c r="D157" s="6"/>
      <x:c r="E157" s="6"/>
      <x:c r="F157" s="6"/>
      <x:c r="G157" s="5"/>
      <x:c r="H157" s="5"/>
      <x:c r="I157" s="12"/>
      <x:c r="J157" s="12"/>
      <x:c r="K157" s="13"/>
      <x:c r="L157" s="6"/>
      <x:c r="M157" s="5"/>
      <x:c r="N157" s="5"/>
      <x:c r="O157" s="6"/>
      <x:c r="P157" s="6"/>
      <x:c r="Q157" s="6"/>
      <x:c r="R157" s="11" t="str">
        <x:f>IF(COUNTA(A157:Q157)=0,"",IF(A157="","ID do item ausente",IF(COUNTIFS($A$5:$A$204,A157)&lt;&gt;1,"ID do item duplicado",IF(OR(B157="",C157="",D157="",E157="",F157=""),"Pedido, cliente, item, unidade ou responsável ausentes",IF(OR(NOT(ISNUMBER(G157)),G157&lt;=0,IF(ISNUMBER(G157),G157&lt;&gt;INT(G157),FALSE)),"Confirmação inválida",IF(OR(NOT(ISNUMBER(H157)),H157&lt;=0,IF(ISNUMBER(H157),H157&lt;&gt;INT(H157),FALSE)),"Prazo inválido",IF(H157&lt;G157,"Prazo anterior à confirmação",IF(OR(NOT(ISNUMBER(I157)),I157&lt;=0),"Quantidade pedida inválida",IF(OR(NOT(ISNUMBER(J157)),J157&lt;0),"Quantidade aceita inválida",IF(J157&gt;I157,"Aceite acima da quantidade pedida",IF(OR(NOT(ISNUMBER(K157)),K157&lt;0),"Preço inválido",IF(AND(L157&lt;&gt;"Ativo",L157&lt;&gt;"Cancelado"),"Situação inválida",IF(AND(J157&gt;0,OR(OR(NOT(ISNUMBER(M157)),M157&lt;=0,IF(ISNUMBER(M157),M157&lt;&gt;INT(M157),FALSE)),M157&lt;G157,P157="")),"Último aceite ou evidência inválidos",IF(AND(J157=0,M157&lt;&gt;""),"Data de aceite sem quantidade",IF(AND(N157&lt;&gt;"",OR(OR(NOT(ISNUMBER(N157)),N157&lt;=0,IF(ISNUMBER(N157),N157&lt;&gt;INT(N157),FALSE)),N157&lt;G157)),"Acompanhamento inválido","")))))))))))))))</x:f>
      </x:c>
      <x:c r="S157" s="11" t="n">
        <x:f>IF(AND(A157&lt;&gt;"",R157="",L157="Ativo"),1,0)</x:f>
        <x:v>0</x:v>
      </x:c>
      <x:c r="T15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157&lt;&gt;"",ISNUMBER(G157),G157&lt;=Configuracoes!$C$5,ISNUMBER(H157),H157&gt;=Configuracoes!$C$6,H157&lt;=Configuracoes!$C$7,OR(Configuracoes!$C$8="Todos",F157=Configuracoes!$C$8),L157&lt;&gt;"Cancelado",OR(J157=0,NOT(ISNUMBER(M157)),M157&lt;=Configuracoes!$C$5)),1,0))</x:f>
        <x:v>0</x:v>
      </x:c>
      <x:c r="U157" s="11" t="str">
        <x:f>IF(S157=1,I157-J157,"")</x:f>
      </x:c>
      <x:c r="V157" s="14" t="str">
        <x:f>IF(S157=1,U157*K157,"")</x:f>
      </x:c>
      <x:c r="W157" s="11" t="n">
        <x:f>IF(AND(S157=1,T157=1,U157&gt;0),1,0)</x:f>
        <x:v>0</x:v>
      </x:c>
      <x:c r="X157" s="11" t="n">
        <x:f>IF(AND(W157=1,H157&lt;Configuracoes!$C$5),1,0)</x:f>
        <x:v>0</x:v>
      </x:c>
      <x:c r="Y157" s="11" t="n">
        <x:f>IF(AND(W157=1,J157&gt;0),1,0)</x:f>
        <x:v>0</x:v>
      </x:c>
      <x:c r="Z157" s="11" t="n">
        <x:f>IF(AND(W157=1,OR(N157="",O157="",AND(ISNUMBER(N157),N157&lt;Configuracoes!$C$5))),1,0)</x:f>
        <x:v>0</x:v>
      </x:c>
      <x:c r="AA157" s="11" t="n">
        <x:f>IF(AND(S157=1,T157=1,U157=0),1,0)</x:f>
        <x:v>0</x:v>
      </x:c>
      <x:c r="AB157" s="11" t="n">
        <x:f>IF(AND(AA157=1,M157&lt;=H157),1,0)</x:f>
        <x:v>0</x:v>
      </x:c>
      <x:c r="AC157" s="11" t="n">
        <x:f>IF(AND(T157=1,OR(R157&lt;&gt;"",X157=1,Z157=1)),1,0)</x:f>
        <x:v>0</x:v>
      </x:c>
      <x:c r="AD157" s="11" t="str">
        <x:f>IF(AC157=1,SUM($AC$5:AC157),"")</x:f>
      </x:c>
    </x:row>
    <x:row r="158" ht="24" customHeight="1">
      <x:c r="A158" s="6"/>
      <x:c r="B158" s="6"/>
      <x:c r="C158" s="6"/>
      <x:c r="D158" s="6"/>
      <x:c r="E158" s="6"/>
      <x:c r="F158" s="6"/>
      <x:c r="G158" s="5"/>
      <x:c r="H158" s="5"/>
      <x:c r="I158" s="12"/>
      <x:c r="J158" s="12"/>
      <x:c r="K158" s="13"/>
      <x:c r="L158" s="6"/>
      <x:c r="M158" s="5"/>
      <x:c r="N158" s="5"/>
      <x:c r="O158" s="6"/>
      <x:c r="P158" s="6"/>
      <x:c r="Q158" s="6"/>
      <x:c r="R158" s="11" t="str">
        <x:f>IF(COUNTA(A158:Q158)=0,"",IF(A158="","ID do item ausente",IF(COUNTIFS($A$5:$A$204,A158)&lt;&gt;1,"ID do item duplicado",IF(OR(B158="",C158="",D158="",E158="",F158=""),"Pedido, cliente, item, unidade ou responsável ausentes",IF(OR(NOT(ISNUMBER(G158)),G158&lt;=0,IF(ISNUMBER(G158),G158&lt;&gt;INT(G158),FALSE)),"Confirmação inválida",IF(OR(NOT(ISNUMBER(H158)),H158&lt;=0,IF(ISNUMBER(H158),H158&lt;&gt;INT(H158),FALSE)),"Prazo inválido",IF(H158&lt;G158,"Prazo anterior à confirmação",IF(OR(NOT(ISNUMBER(I158)),I158&lt;=0),"Quantidade pedida inválida",IF(OR(NOT(ISNUMBER(J158)),J158&lt;0),"Quantidade aceita inválida",IF(J158&gt;I158,"Aceite acima da quantidade pedida",IF(OR(NOT(ISNUMBER(K158)),K158&lt;0),"Preço inválido",IF(AND(L158&lt;&gt;"Ativo",L158&lt;&gt;"Cancelado"),"Situação inválida",IF(AND(J158&gt;0,OR(OR(NOT(ISNUMBER(M158)),M158&lt;=0,IF(ISNUMBER(M158),M158&lt;&gt;INT(M158),FALSE)),M158&lt;G158,P158="")),"Último aceite ou evidência inválidos",IF(AND(J158=0,M158&lt;&gt;""),"Data de aceite sem quantidade",IF(AND(N158&lt;&gt;"",OR(OR(NOT(ISNUMBER(N158)),N158&lt;=0,IF(ISNUMBER(N158),N158&lt;&gt;INT(N158),FALSE)),N158&lt;G158)),"Acompanhamento inválido","")))))))))))))))</x:f>
      </x:c>
      <x:c r="S158" s="11" t="n">
        <x:f>IF(AND(A158&lt;&gt;"",R158="",L158="Ativo"),1,0)</x:f>
        <x:v>0</x:v>
      </x:c>
      <x:c r="T15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158&lt;&gt;"",ISNUMBER(G158),G158&lt;=Configuracoes!$C$5,ISNUMBER(H158),H158&gt;=Configuracoes!$C$6,H158&lt;=Configuracoes!$C$7,OR(Configuracoes!$C$8="Todos",F158=Configuracoes!$C$8),L158&lt;&gt;"Cancelado",OR(J158=0,NOT(ISNUMBER(M158)),M158&lt;=Configuracoes!$C$5)),1,0))</x:f>
        <x:v>0</x:v>
      </x:c>
      <x:c r="U158" s="11" t="str">
        <x:f>IF(S158=1,I158-J158,"")</x:f>
      </x:c>
      <x:c r="V158" s="14" t="str">
        <x:f>IF(S158=1,U158*K158,"")</x:f>
      </x:c>
      <x:c r="W158" s="11" t="n">
        <x:f>IF(AND(S158=1,T158=1,U158&gt;0),1,0)</x:f>
        <x:v>0</x:v>
      </x:c>
      <x:c r="X158" s="11" t="n">
        <x:f>IF(AND(W158=1,H158&lt;Configuracoes!$C$5),1,0)</x:f>
        <x:v>0</x:v>
      </x:c>
      <x:c r="Y158" s="11" t="n">
        <x:f>IF(AND(W158=1,J158&gt;0),1,0)</x:f>
        <x:v>0</x:v>
      </x:c>
      <x:c r="Z158" s="11" t="n">
        <x:f>IF(AND(W158=1,OR(N158="",O158="",AND(ISNUMBER(N158),N158&lt;Configuracoes!$C$5))),1,0)</x:f>
        <x:v>0</x:v>
      </x:c>
      <x:c r="AA158" s="11" t="n">
        <x:f>IF(AND(S158=1,T158=1,U158=0),1,0)</x:f>
        <x:v>0</x:v>
      </x:c>
      <x:c r="AB158" s="11" t="n">
        <x:f>IF(AND(AA158=1,M158&lt;=H158),1,0)</x:f>
        <x:v>0</x:v>
      </x:c>
      <x:c r="AC158" s="11" t="n">
        <x:f>IF(AND(T158=1,OR(R158&lt;&gt;"",X158=1,Z158=1)),1,0)</x:f>
        <x:v>0</x:v>
      </x:c>
      <x:c r="AD158" s="11" t="str">
        <x:f>IF(AC158=1,SUM($AC$5:AC158),"")</x:f>
      </x:c>
    </x:row>
    <x:row r="159" ht="24" customHeight="1">
      <x:c r="A159" s="6"/>
      <x:c r="B159" s="6"/>
      <x:c r="C159" s="6"/>
      <x:c r="D159" s="6"/>
      <x:c r="E159" s="6"/>
      <x:c r="F159" s="6"/>
      <x:c r="G159" s="5"/>
      <x:c r="H159" s="5"/>
      <x:c r="I159" s="12"/>
      <x:c r="J159" s="12"/>
      <x:c r="K159" s="13"/>
      <x:c r="L159" s="6"/>
      <x:c r="M159" s="5"/>
      <x:c r="N159" s="5"/>
      <x:c r="O159" s="6"/>
      <x:c r="P159" s="6"/>
      <x:c r="Q159" s="6"/>
      <x:c r="R159" s="11" t="str">
        <x:f>IF(COUNTA(A159:Q159)=0,"",IF(A159="","ID do item ausente",IF(COUNTIFS($A$5:$A$204,A159)&lt;&gt;1,"ID do item duplicado",IF(OR(B159="",C159="",D159="",E159="",F159=""),"Pedido, cliente, item, unidade ou responsável ausentes",IF(OR(NOT(ISNUMBER(G159)),G159&lt;=0,IF(ISNUMBER(G159),G159&lt;&gt;INT(G159),FALSE)),"Confirmação inválida",IF(OR(NOT(ISNUMBER(H159)),H159&lt;=0,IF(ISNUMBER(H159),H159&lt;&gt;INT(H159),FALSE)),"Prazo inválido",IF(H159&lt;G159,"Prazo anterior à confirmação",IF(OR(NOT(ISNUMBER(I159)),I159&lt;=0),"Quantidade pedida inválida",IF(OR(NOT(ISNUMBER(J159)),J159&lt;0),"Quantidade aceita inválida",IF(J159&gt;I159,"Aceite acima da quantidade pedida",IF(OR(NOT(ISNUMBER(K159)),K159&lt;0),"Preço inválido",IF(AND(L159&lt;&gt;"Ativo",L159&lt;&gt;"Cancelado"),"Situação inválida",IF(AND(J159&gt;0,OR(OR(NOT(ISNUMBER(M159)),M159&lt;=0,IF(ISNUMBER(M159),M159&lt;&gt;INT(M159),FALSE)),M159&lt;G159,P159="")),"Último aceite ou evidência inválidos",IF(AND(J159=0,M159&lt;&gt;""),"Data de aceite sem quantidade",IF(AND(N159&lt;&gt;"",OR(OR(NOT(ISNUMBER(N159)),N159&lt;=0,IF(ISNUMBER(N159),N159&lt;&gt;INT(N159),FALSE)),N159&lt;G159)),"Acompanhamento inválido","")))))))))))))))</x:f>
      </x:c>
      <x:c r="S159" s="11" t="n">
        <x:f>IF(AND(A159&lt;&gt;"",R159="",L159="Ativo"),1,0)</x:f>
        <x:v>0</x:v>
      </x:c>
      <x:c r="T15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159&lt;&gt;"",ISNUMBER(G159),G159&lt;=Configuracoes!$C$5,ISNUMBER(H159),H159&gt;=Configuracoes!$C$6,H159&lt;=Configuracoes!$C$7,OR(Configuracoes!$C$8="Todos",F159=Configuracoes!$C$8),L159&lt;&gt;"Cancelado",OR(J159=0,NOT(ISNUMBER(M159)),M159&lt;=Configuracoes!$C$5)),1,0))</x:f>
        <x:v>0</x:v>
      </x:c>
      <x:c r="U159" s="11" t="str">
        <x:f>IF(S159=1,I159-J159,"")</x:f>
      </x:c>
      <x:c r="V159" s="14" t="str">
        <x:f>IF(S159=1,U159*K159,"")</x:f>
      </x:c>
      <x:c r="W159" s="11" t="n">
        <x:f>IF(AND(S159=1,T159=1,U159&gt;0),1,0)</x:f>
        <x:v>0</x:v>
      </x:c>
      <x:c r="X159" s="11" t="n">
        <x:f>IF(AND(W159=1,H159&lt;Configuracoes!$C$5),1,0)</x:f>
        <x:v>0</x:v>
      </x:c>
      <x:c r="Y159" s="11" t="n">
        <x:f>IF(AND(W159=1,J159&gt;0),1,0)</x:f>
        <x:v>0</x:v>
      </x:c>
      <x:c r="Z159" s="11" t="n">
        <x:f>IF(AND(W159=1,OR(N159="",O159="",AND(ISNUMBER(N159),N159&lt;Configuracoes!$C$5))),1,0)</x:f>
        <x:v>0</x:v>
      </x:c>
      <x:c r="AA159" s="11" t="n">
        <x:f>IF(AND(S159=1,T159=1,U159=0),1,0)</x:f>
        <x:v>0</x:v>
      </x:c>
      <x:c r="AB159" s="11" t="n">
        <x:f>IF(AND(AA159=1,M159&lt;=H159),1,0)</x:f>
        <x:v>0</x:v>
      </x:c>
      <x:c r="AC159" s="11" t="n">
        <x:f>IF(AND(T159=1,OR(R159&lt;&gt;"",X159=1,Z159=1)),1,0)</x:f>
        <x:v>0</x:v>
      </x:c>
      <x:c r="AD159" s="11" t="str">
        <x:f>IF(AC159=1,SUM($AC$5:AC159),"")</x:f>
      </x:c>
    </x:row>
    <x:row r="160" ht="24" customHeight="1">
      <x:c r="A160" s="6"/>
      <x:c r="B160" s="6"/>
      <x:c r="C160" s="6"/>
      <x:c r="D160" s="6"/>
      <x:c r="E160" s="6"/>
      <x:c r="F160" s="6"/>
      <x:c r="G160" s="5"/>
      <x:c r="H160" s="5"/>
      <x:c r="I160" s="12"/>
      <x:c r="J160" s="12"/>
      <x:c r="K160" s="13"/>
      <x:c r="L160" s="6"/>
      <x:c r="M160" s="5"/>
      <x:c r="N160" s="5"/>
      <x:c r="O160" s="6"/>
      <x:c r="P160" s="6"/>
      <x:c r="Q160" s="6"/>
      <x:c r="R160" s="11" t="str">
        <x:f>IF(COUNTA(A160:Q160)=0,"",IF(A160="","ID do item ausente",IF(COUNTIFS($A$5:$A$204,A160)&lt;&gt;1,"ID do item duplicado",IF(OR(B160="",C160="",D160="",E160="",F160=""),"Pedido, cliente, item, unidade ou responsável ausentes",IF(OR(NOT(ISNUMBER(G160)),G160&lt;=0,IF(ISNUMBER(G160),G160&lt;&gt;INT(G160),FALSE)),"Confirmação inválida",IF(OR(NOT(ISNUMBER(H160)),H160&lt;=0,IF(ISNUMBER(H160),H160&lt;&gt;INT(H160),FALSE)),"Prazo inválido",IF(H160&lt;G160,"Prazo anterior à confirmação",IF(OR(NOT(ISNUMBER(I160)),I160&lt;=0),"Quantidade pedida inválida",IF(OR(NOT(ISNUMBER(J160)),J160&lt;0),"Quantidade aceita inválida",IF(J160&gt;I160,"Aceite acima da quantidade pedida",IF(OR(NOT(ISNUMBER(K160)),K160&lt;0),"Preço inválido",IF(AND(L160&lt;&gt;"Ativo",L160&lt;&gt;"Cancelado"),"Situação inválida",IF(AND(J160&gt;0,OR(OR(NOT(ISNUMBER(M160)),M160&lt;=0,IF(ISNUMBER(M160),M160&lt;&gt;INT(M160),FALSE)),M160&lt;G160,P160="")),"Último aceite ou evidência inválidos",IF(AND(J160=0,M160&lt;&gt;""),"Data de aceite sem quantidade",IF(AND(N160&lt;&gt;"",OR(OR(NOT(ISNUMBER(N160)),N160&lt;=0,IF(ISNUMBER(N160),N160&lt;&gt;INT(N160),FALSE)),N160&lt;G160)),"Acompanhamento inválido","")))))))))))))))</x:f>
      </x:c>
      <x:c r="S160" s="11" t="n">
        <x:f>IF(AND(A160&lt;&gt;"",R160="",L160="Ativo"),1,0)</x:f>
        <x:v>0</x:v>
      </x:c>
      <x:c r="T16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160&lt;&gt;"",ISNUMBER(G160),G160&lt;=Configuracoes!$C$5,ISNUMBER(H160),H160&gt;=Configuracoes!$C$6,H160&lt;=Configuracoes!$C$7,OR(Configuracoes!$C$8="Todos",F160=Configuracoes!$C$8),L160&lt;&gt;"Cancelado",OR(J160=0,NOT(ISNUMBER(M160)),M160&lt;=Configuracoes!$C$5)),1,0))</x:f>
        <x:v>0</x:v>
      </x:c>
      <x:c r="U160" s="11" t="str">
        <x:f>IF(S160=1,I160-J160,"")</x:f>
      </x:c>
      <x:c r="V160" s="14" t="str">
        <x:f>IF(S160=1,U160*K160,"")</x:f>
      </x:c>
      <x:c r="W160" s="11" t="n">
        <x:f>IF(AND(S160=1,T160=1,U160&gt;0),1,0)</x:f>
        <x:v>0</x:v>
      </x:c>
      <x:c r="X160" s="11" t="n">
        <x:f>IF(AND(W160=1,H160&lt;Configuracoes!$C$5),1,0)</x:f>
        <x:v>0</x:v>
      </x:c>
      <x:c r="Y160" s="11" t="n">
        <x:f>IF(AND(W160=1,J160&gt;0),1,0)</x:f>
        <x:v>0</x:v>
      </x:c>
      <x:c r="Z160" s="11" t="n">
        <x:f>IF(AND(W160=1,OR(N160="",O160="",AND(ISNUMBER(N160),N160&lt;Configuracoes!$C$5))),1,0)</x:f>
        <x:v>0</x:v>
      </x:c>
      <x:c r="AA160" s="11" t="n">
        <x:f>IF(AND(S160=1,T160=1,U160=0),1,0)</x:f>
        <x:v>0</x:v>
      </x:c>
      <x:c r="AB160" s="11" t="n">
        <x:f>IF(AND(AA160=1,M160&lt;=H160),1,0)</x:f>
        <x:v>0</x:v>
      </x:c>
      <x:c r="AC160" s="11" t="n">
        <x:f>IF(AND(T160=1,OR(R160&lt;&gt;"",X160=1,Z160=1)),1,0)</x:f>
        <x:v>0</x:v>
      </x:c>
      <x:c r="AD160" s="11" t="str">
        <x:f>IF(AC160=1,SUM($AC$5:AC160),"")</x:f>
      </x:c>
    </x:row>
    <x:row r="161" ht="24" customHeight="1">
      <x:c r="A161" s="6"/>
      <x:c r="B161" s="6"/>
      <x:c r="C161" s="6"/>
      <x:c r="D161" s="6"/>
      <x:c r="E161" s="6"/>
      <x:c r="F161" s="6"/>
      <x:c r="G161" s="5"/>
      <x:c r="H161" s="5"/>
      <x:c r="I161" s="12"/>
      <x:c r="J161" s="12"/>
      <x:c r="K161" s="13"/>
      <x:c r="L161" s="6"/>
      <x:c r="M161" s="5"/>
      <x:c r="N161" s="5"/>
      <x:c r="O161" s="6"/>
      <x:c r="P161" s="6"/>
      <x:c r="Q161" s="6"/>
      <x:c r="R161" s="11" t="str">
        <x:f>IF(COUNTA(A161:Q161)=0,"",IF(A161="","ID do item ausente",IF(COUNTIFS($A$5:$A$204,A161)&lt;&gt;1,"ID do item duplicado",IF(OR(B161="",C161="",D161="",E161="",F161=""),"Pedido, cliente, item, unidade ou responsável ausentes",IF(OR(NOT(ISNUMBER(G161)),G161&lt;=0,IF(ISNUMBER(G161),G161&lt;&gt;INT(G161),FALSE)),"Confirmação inválida",IF(OR(NOT(ISNUMBER(H161)),H161&lt;=0,IF(ISNUMBER(H161),H161&lt;&gt;INT(H161),FALSE)),"Prazo inválido",IF(H161&lt;G161,"Prazo anterior à confirmação",IF(OR(NOT(ISNUMBER(I161)),I161&lt;=0),"Quantidade pedida inválida",IF(OR(NOT(ISNUMBER(J161)),J161&lt;0),"Quantidade aceita inválida",IF(J161&gt;I161,"Aceite acima da quantidade pedida",IF(OR(NOT(ISNUMBER(K161)),K161&lt;0),"Preço inválido",IF(AND(L161&lt;&gt;"Ativo",L161&lt;&gt;"Cancelado"),"Situação inválida",IF(AND(J161&gt;0,OR(OR(NOT(ISNUMBER(M161)),M161&lt;=0,IF(ISNUMBER(M161),M161&lt;&gt;INT(M161),FALSE)),M161&lt;G161,P161="")),"Último aceite ou evidência inválidos",IF(AND(J161=0,M161&lt;&gt;""),"Data de aceite sem quantidade",IF(AND(N161&lt;&gt;"",OR(OR(NOT(ISNUMBER(N161)),N161&lt;=0,IF(ISNUMBER(N161),N161&lt;&gt;INT(N161),FALSE)),N161&lt;G161)),"Acompanhamento inválido","")))))))))))))))</x:f>
      </x:c>
      <x:c r="S161" s="11" t="n">
        <x:f>IF(AND(A161&lt;&gt;"",R161="",L161="Ativo"),1,0)</x:f>
        <x:v>0</x:v>
      </x:c>
      <x:c r="T16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161&lt;&gt;"",ISNUMBER(G161),G161&lt;=Configuracoes!$C$5,ISNUMBER(H161),H161&gt;=Configuracoes!$C$6,H161&lt;=Configuracoes!$C$7,OR(Configuracoes!$C$8="Todos",F161=Configuracoes!$C$8),L161&lt;&gt;"Cancelado",OR(J161=0,NOT(ISNUMBER(M161)),M161&lt;=Configuracoes!$C$5)),1,0))</x:f>
        <x:v>0</x:v>
      </x:c>
      <x:c r="U161" s="11" t="str">
        <x:f>IF(S161=1,I161-J161,"")</x:f>
      </x:c>
      <x:c r="V161" s="14" t="str">
        <x:f>IF(S161=1,U161*K161,"")</x:f>
      </x:c>
      <x:c r="W161" s="11" t="n">
        <x:f>IF(AND(S161=1,T161=1,U161&gt;0),1,0)</x:f>
        <x:v>0</x:v>
      </x:c>
      <x:c r="X161" s="11" t="n">
        <x:f>IF(AND(W161=1,H161&lt;Configuracoes!$C$5),1,0)</x:f>
        <x:v>0</x:v>
      </x:c>
      <x:c r="Y161" s="11" t="n">
        <x:f>IF(AND(W161=1,J161&gt;0),1,0)</x:f>
        <x:v>0</x:v>
      </x:c>
      <x:c r="Z161" s="11" t="n">
        <x:f>IF(AND(W161=1,OR(N161="",O161="",AND(ISNUMBER(N161),N161&lt;Configuracoes!$C$5))),1,0)</x:f>
        <x:v>0</x:v>
      </x:c>
      <x:c r="AA161" s="11" t="n">
        <x:f>IF(AND(S161=1,T161=1,U161=0),1,0)</x:f>
        <x:v>0</x:v>
      </x:c>
      <x:c r="AB161" s="11" t="n">
        <x:f>IF(AND(AA161=1,M161&lt;=H161),1,0)</x:f>
        <x:v>0</x:v>
      </x:c>
      <x:c r="AC161" s="11" t="n">
        <x:f>IF(AND(T161=1,OR(R161&lt;&gt;"",X161=1,Z161=1)),1,0)</x:f>
        <x:v>0</x:v>
      </x:c>
      <x:c r="AD161" s="11" t="str">
        <x:f>IF(AC161=1,SUM($AC$5:AC161),"")</x:f>
      </x:c>
    </x:row>
    <x:row r="162" ht="24" customHeight="1">
      <x:c r="A162" s="6"/>
      <x:c r="B162" s="6"/>
      <x:c r="C162" s="6"/>
      <x:c r="D162" s="6"/>
      <x:c r="E162" s="6"/>
      <x:c r="F162" s="6"/>
      <x:c r="G162" s="5"/>
      <x:c r="H162" s="5"/>
      <x:c r="I162" s="12"/>
      <x:c r="J162" s="12"/>
      <x:c r="K162" s="13"/>
      <x:c r="L162" s="6"/>
      <x:c r="M162" s="5"/>
      <x:c r="N162" s="5"/>
      <x:c r="O162" s="6"/>
      <x:c r="P162" s="6"/>
      <x:c r="Q162" s="6"/>
      <x:c r="R162" s="11" t="str">
        <x:f>IF(COUNTA(A162:Q162)=0,"",IF(A162="","ID do item ausente",IF(COUNTIFS($A$5:$A$204,A162)&lt;&gt;1,"ID do item duplicado",IF(OR(B162="",C162="",D162="",E162="",F162=""),"Pedido, cliente, item, unidade ou responsável ausentes",IF(OR(NOT(ISNUMBER(G162)),G162&lt;=0,IF(ISNUMBER(G162),G162&lt;&gt;INT(G162),FALSE)),"Confirmação inválida",IF(OR(NOT(ISNUMBER(H162)),H162&lt;=0,IF(ISNUMBER(H162),H162&lt;&gt;INT(H162),FALSE)),"Prazo inválido",IF(H162&lt;G162,"Prazo anterior à confirmação",IF(OR(NOT(ISNUMBER(I162)),I162&lt;=0),"Quantidade pedida inválida",IF(OR(NOT(ISNUMBER(J162)),J162&lt;0),"Quantidade aceita inválida",IF(J162&gt;I162,"Aceite acima da quantidade pedida",IF(OR(NOT(ISNUMBER(K162)),K162&lt;0),"Preço inválido",IF(AND(L162&lt;&gt;"Ativo",L162&lt;&gt;"Cancelado"),"Situação inválida",IF(AND(J162&gt;0,OR(OR(NOT(ISNUMBER(M162)),M162&lt;=0,IF(ISNUMBER(M162),M162&lt;&gt;INT(M162),FALSE)),M162&lt;G162,P162="")),"Último aceite ou evidência inválidos",IF(AND(J162=0,M162&lt;&gt;""),"Data de aceite sem quantidade",IF(AND(N162&lt;&gt;"",OR(OR(NOT(ISNUMBER(N162)),N162&lt;=0,IF(ISNUMBER(N162),N162&lt;&gt;INT(N162),FALSE)),N162&lt;G162)),"Acompanhamento inválido","")))))))))))))))</x:f>
      </x:c>
      <x:c r="S162" s="11" t="n">
        <x:f>IF(AND(A162&lt;&gt;"",R162="",L162="Ativo"),1,0)</x:f>
        <x:v>0</x:v>
      </x:c>
      <x:c r="T16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162&lt;&gt;"",ISNUMBER(G162),G162&lt;=Configuracoes!$C$5,ISNUMBER(H162),H162&gt;=Configuracoes!$C$6,H162&lt;=Configuracoes!$C$7,OR(Configuracoes!$C$8="Todos",F162=Configuracoes!$C$8),L162&lt;&gt;"Cancelado",OR(J162=0,NOT(ISNUMBER(M162)),M162&lt;=Configuracoes!$C$5)),1,0))</x:f>
        <x:v>0</x:v>
      </x:c>
      <x:c r="U162" s="11" t="str">
        <x:f>IF(S162=1,I162-J162,"")</x:f>
      </x:c>
      <x:c r="V162" s="14" t="str">
        <x:f>IF(S162=1,U162*K162,"")</x:f>
      </x:c>
      <x:c r="W162" s="11" t="n">
        <x:f>IF(AND(S162=1,T162=1,U162&gt;0),1,0)</x:f>
        <x:v>0</x:v>
      </x:c>
      <x:c r="X162" s="11" t="n">
        <x:f>IF(AND(W162=1,H162&lt;Configuracoes!$C$5),1,0)</x:f>
        <x:v>0</x:v>
      </x:c>
      <x:c r="Y162" s="11" t="n">
        <x:f>IF(AND(W162=1,J162&gt;0),1,0)</x:f>
        <x:v>0</x:v>
      </x:c>
      <x:c r="Z162" s="11" t="n">
        <x:f>IF(AND(W162=1,OR(N162="",O162="",AND(ISNUMBER(N162),N162&lt;Configuracoes!$C$5))),1,0)</x:f>
        <x:v>0</x:v>
      </x:c>
      <x:c r="AA162" s="11" t="n">
        <x:f>IF(AND(S162=1,T162=1,U162=0),1,0)</x:f>
        <x:v>0</x:v>
      </x:c>
      <x:c r="AB162" s="11" t="n">
        <x:f>IF(AND(AA162=1,M162&lt;=H162),1,0)</x:f>
        <x:v>0</x:v>
      </x:c>
      <x:c r="AC162" s="11" t="n">
        <x:f>IF(AND(T162=1,OR(R162&lt;&gt;"",X162=1,Z162=1)),1,0)</x:f>
        <x:v>0</x:v>
      </x:c>
      <x:c r="AD162" s="11" t="str">
        <x:f>IF(AC162=1,SUM($AC$5:AC162),"")</x:f>
      </x:c>
    </x:row>
    <x:row r="163" ht="24" customHeight="1">
      <x:c r="A163" s="6"/>
      <x:c r="B163" s="6"/>
      <x:c r="C163" s="6"/>
      <x:c r="D163" s="6"/>
      <x:c r="E163" s="6"/>
      <x:c r="F163" s="6"/>
      <x:c r="G163" s="5"/>
      <x:c r="H163" s="5"/>
      <x:c r="I163" s="12"/>
      <x:c r="J163" s="12"/>
      <x:c r="K163" s="13"/>
      <x:c r="L163" s="6"/>
      <x:c r="M163" s="5"/>
      <x:c r="N163" s="5"/>
      <x:c r="O163" s="6"/>
      <x:c r="P163" s="6"/>
      <x:c r="Q163" s="6"/>
      <x:c r="R163" s="11" t="str">
        <x:f>IF(COUNTA(A163:Q163)=0,"",IF(A163="","ID do item ausente",IF(COUNTIFS($A$5:$A$204,A163)&lt;&gt;1,"ID do item duplicado",IF(OR(B163="",C163="",D163="",E163="",F163=""),"Pedido, cliente, item, unidade ou responsável ausentes",IF(OR(NOT(ISNUMBER(G163)),G163&lt;=0,IF(ISNUMBER(G163),G163&lt;&gt;INT(G163),FALSE)),"Confirmação inválida",IF(OR(NOT(ISNUMBER(H163)),H163&lt;=0,IF(ISNUMBER(H163),H163&lt;&gt;INT(H163),FALSE)),"Prazo inválido",IF(H163&lt;G163,"Prazo anterior à confirmação",IF(OR(NOT(ISNUMBER(I163)),I163&lt;=0),"Quantidade pedida inválida",IF(OR(NOT(ISNUMBER(J163)),J163&lt;0),"Quantidade aceita inválida",IF(J163&gt;I163,"Aceite acima da quantidade pedida",IF(OR(NOT(ISNUMBER(K163)),K163&lt;0),"Preço inválido",IF(AND(L163&lt;&gt;"Ativo",L163&lt;&gt;"Cancelado"),"Situação inválida",IF(AND(J163&gt;0,OR(OR(NOT(ISNUMBER(M163)),M163&lt;=0,IF(ISNUMBER(M163),M163&lt;&gt;INT(M163),FALSE)),M163&lt;G163,P163="")),"Último aceite ou evidência inválidos",IF(AND(J163=0,M163&lt;&gt;""),"Data de aceite sem quantidade",IF(AND(N163&lt;&gt;"",OR(OR(NOT(ISNUMBER(N163)),N163&lt;=0,IF(ISNUMBER(N163),N163&lt;&gt;INT(N163),FALSE)),N163&lt;G163)),"Acompanhamento inválido","")))))))))))))))</x:f>
      </x:c>
      <x:c r="S163" s="11" t="n">
        <x:f>IF(AND(A163&lt;&gt;"",R163="",L163="Ativo"),1,0)</x:f>
        <x:v>0</x:v>
      </x:c>
      <x:c r="T16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163&lt;&gt;"",ISNUMBER(G163),G163&lt;=Configuracoes!$C$5,ISNUMBER(H163),H163&gt;=Configuracoes!$C$6,H163&lt;=Configuracoes!$C$7,OR(Configuracoes!$C$8="Todos",F163=Configuracoes!$C$8),L163&lt;&gt;"Cancelado",OR(J163=0,NOT(ISNUMBER(M163)),M163&lt;=Configuracoes!$C$5)),1,0))</x:f>
        <x:v>0</x:v>
      </x:c>
      <x:c r="U163" s="11" t="str">
        <x:f>IF(S163=1,I163-J163,"")</x:f>
      </x:c>
      <x:c r="V163" s="14" t="str">
        <x:f>IF(S163=1,U163*K163,"")</x:f>
      </x:c>
      <x:c r="W163" s="11" t="n">
        <x:f>IF(AND(S163=1,T163=1,U163&gt;0),1,0)</x:f>
        <x:v>0</x:v>
      </x:c>
      <x:c r="X163" s="11" t="n">
        <x:f>IF(AND(W163=1,H163&lt;Configuracoes!$C$5),1,0)</x:f>
        <x:v>0</x:v>
      </x:c>
      <x:c r="Y163" s="11" t="n">
        <x:f>IF(AND(W163=1,J163&gt;0),1,0)</x:f>
        <x:v>0</x:v>
      </x:c>
      <x:c r="Z163" s="11" t="n">
        <x:f>IF(AND(W163=1,OR(N163="",O163="",AND(ISNUMBER(N163),N163&lt;Configuracoes!$C$5))),1,0)</x:f>
        <x:v>0</x:v>
      </x:c>
      <x:c r="AA163" s="11" t="n">
        <x:f>IF(AND(S163=1,T163=1,U163=0),1,0)</x:f>
        <x:v>0</x:v>
      </x:c>
      <x:c r="AB163" s="11" t="n">
        <x:f>IF(AND(AA163=1,M163&lt;=H163),1,0)</x:f>
        <x:v>0</x:v>
      </x:c>
      <x:c r="AC163" s="11" t="n">
        <x:f>IF(AND(T163=1,OR(R163&lt;&gt;"",X163=1,Z163=1)),1,0)</x:f>
        <x:v>0</x:v>
      </x:c>
      <x:c r="AD163" s="11" t="str">
        <x:f>IF(AC163=1,SUM($AC$5:AC163),"")</x:f>
      </x:c>
    </x:row>
    <x:row r="164" ht="24" customHeight="1">
      <x:c r="A164" s="6"/>
      <x:c r="B164" s="6"/>
      <x:c r="C164" s="6"/>
      <x:c r="D164" s="6"/>
      <x:c r="E164" s="6"/>
      <x:c r="F164" s="6"/>
      <x:c r="G164" s="5"/>
      <x:c r="H164" s="5"/>
      <x:c r="I164" s="12"/>
      <x:c r="J164" s="12"/>
      <x:c r="K164" s="13"/>
      <x:c r="L164" s="6"/>
      <x:c r="M164" s="5"/>
      <x:c r="N164" s="5"/>
      <x:c r="O164" s="6"/>
      <x:c r="P164" s="6"/>
      <x:c r="Q164" s="6"/>
      <x:c r="R164" s="11" t="str">
        <x:f>IF(COUNTA(A164:Q164)=0,"",IF(A164="","ID do item ausente",IF(COUNTIFS($A$5:$A$204,A164)&lt;&gt;1,"ID do item duplicado",IF(OR(B164="",C164="",D164="",E164="",F164=""),"Pedido, cliente, item, unidade ou responsável ausentes",IF(OR(NOT(ISNUMBER(G164)),G164&lt;=0,IF(ISNUMBER(G164),G164&lt;&gt;INT(G164),FALSE)),"Confirmação inválida",IF(OR(NOT(ISNUMBER(H164)),H164&lt;=0,IF(ISNUMBER(H164),H164&lt;&gt;INT(H164),FALSE)),"Prazo inválido",IF(H164&lt;G164,"Prazo anterior à confirmação",IF(OR(NOT(ISNUMBER(I164)),I164&lt;=0),"Quantidade pedida inválida",IF(OR(NOT(ISNUMBER(J164)),J164&lt;0),"Quantidade aceita inválida",IF(J164&gt;I164,"Aceite acima da quantidade pedida",IF(OR(NOT(ISNUMBER(K164)),K164&lt;0),"Preço inválido",IF(AND(L164&lt;&gt;"Ativo",L164&lt;&gt;"Cancelado"),"Situação inválida",IF(AND(J164&gt;0,OR(OR(NOT(ISNUMBER(M164)),M164&lt;=0,IF(ISNUMBER(M164),M164&lt;&gt;INT(M164),FALSE)),M164&lt;G164,P164="")),"Último aceite ou evidência inválidos",IF(AND(J164=0,M164&lt;&gt;""),"Data de aceite sem quantidade",IF(AND(N164&lt;&gt;"",OR(OR(NOT(ISNUMBER(N164)),N164&lt;=0,IF(ISNUMBER(N164),N164&lt;&gt;INT(N164),FALSE)),N164&lt;G164)),"Acompanhamento inválido","")))))))))))))))</x:f>
      </x:c>
      <x:c r="S164" s="11" t="n">
        <x:f>IF(AND(A164&lt;&gt;"",R164="",L164="Ativo"),1,0)</x:f>
        <x:v>0</x:v>
      </x:c>
      <x:c r="T16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164&lt;&gt;"",ISNUMBER(G164),G164&lt;=Configuracoes!$C$5,ISNUMBER(H164),H164&gt;=Configuracoes!$C$6,H164&lt;=Configuracoes!$C$7,OR(Configuracoes!$C$8="Todos",F164=Configuracoes!$C$8),L164&lt;&gt;"Cancelado",OR(J164=0,NOT(ISNUMBER(M164)),M164&lt;=Configuracoes!$C$5)),1,0))</x:f>
        <x:v>0</x:v>
      </x:c>
      <x:c r="U164" s="11" t="str">
        <x:f>IF(S164=1,I164-J164,"")</x:f>
      </x:c>
      <x:c r="V164" s="14" t="str">
        <x:f>IF(S164=1,U164*K164,"")</x:f>
      </x:c>
      <x:c r="W164" s="11" t="n">
        <x:f>IF(AND(S164=1,T164=1,U164&gt;0),1,0)</x:f>
        <x:v>0</x:v>
      </x:c>
      <x:c r="X164" s="11" t="n">
        <x:f>IF(AND(W164=1,H164&lt;Configuracoes!$C$5),1,0)</x:f>
        <x:v>0</x:v>
      </x:c>
      <x:c r="Y164" s="11" t="n">
        <x:f>IF(AND(W164=1,J164&gt;0),1,0)</x:f>
        <x:v>0</x:v>
      </x:c>
      <x:c r="Z164" s="11" t="n">
        <x:f>IF(AND(W164=1,OR(N164="",O164="",AND(ISNUMBER(N164),N164&lt;Configuracoes!$C$5))),1,0)</x:f>
        <x:v>0</x:v>
      </x:c>
      <x:c r="AA164" s="11" t="n">
        <x:f>IF(AND(S164=1,T164=1,U164=0),1,0)</x:f>
        <x:v>0</x:v>
      </x:c>
      <x:c r="AB164" s="11" t="n">
        <x:f>IF(AND(AA164=1,M164&lt;=H164),1,0)</x:f>
        <x:v>0</x:v>
      </x:c>
      <x:c r="AC164" s="11" t="n">
        <x:f>IF(AND(T164=1,OR(R164&lt;&gt;"",X164=1,Z164=1)),1,0)</x:f>
        <x:v>0</x:v>
      </x:c>
      <x:c r="AD164" s="11" t="str">
        <x:f>IF(AC164=1,SUM($AC$5:AC164),"")</x:f>
      </x:c>
    </x:row>
    <x:row r="165" ht="24" customHeight="1">
      <x:c r="A165" s="6"/>
      <x:c r="B165" s="6"/>
      <x:c r="C165" s="6"/>
      <x:c r="D165" s="6"/>
      <x:c r="E165" s="6"/>
      <x:c r="F165" s="6"/>
      <x:c r="G165" s="5"/>
      <x:c r="H165" s="5"/>
      <x:c r="I165" s="12"/>
      <x:c r="J165" s="12"/>
      <x:c r="K165" s="13"/>
      <x:c r="L165" s="6"/>
      <x:c r="M165" s="5"/>
      <x:c r="N165" s="5"/>
      <x:c r="O165" s="6"/>
      <x:c r="P165" s="6"/>
      <x:c r="Q165" s="6"/>
      <x:c r="R165" s="11" t="str">
        <x:f>IF(COUNTA(A165:Q165)=0,"",IF(A165="","ID do item ausente",IF(COUNTIFS($A$5:$A$204,A165)&lt;&gt;1,"ID do item duplicado",IF(OR(B165="",C165="",D165="",E165="",F165=""),"Pedido, cliente, item, unidade ou responsável ausentes",IF(OR(NOT(ISNUMBER(G165)),G165&lt;=0,IF(ISNUMBER(G165),G165&lt;&gt;INT(G165),FALSE)),"Confirmação inválida",IF(OR(NOT(ISNUMBER(H165)),H165&lt;=0,IF(ISNUMBER(H165),H165&lt;&gt;INT(H165),FALSE)),"Prazo inválido",IF(H165&lt;G165,"Prazo anterior à confirmação",IF(OR(NOT(ISNUMBER(I165)),I165&lt;=0),"Quantidade pedida inválida",IF(OR(NOT(ISNUMBER(J165)),J165&lt;0),"Quantidade aceita inválida",IF(J165&gt;I165,"Aceite acima da quantidade pedida",IF(OR(NOT(ISNUMBER(K165)),K165&lt;0),"Preço inválido",IF(AND(L165&lt;&gt;"Ativo",L165&lt;&gt;"Cancelado"),"Situação inválida",IF(AND(J165&gt;0,OR(OR(NOT(ISNUMBER(M165)),M165&lt;=0,IF(ISNUMBER(M165),M165&lt;&gt;INT(M165),FALSE)),M165&lt;G165,P165="")),"Último aceite ou evidência inválidos",IF(AND(J165=0,M165&lt;&gt;""),"Data de aceite sem quantidade",IF(AND(N165&lt;&gt;"",OR(OR(NOT(ISNUMBER(N165)),N165&lt;=0,IF(ISNUMBER(N165),N165&lt;&gt;INT(N165),FALSE)),N165&lt;G165)),"Acompanhamento inválido","")))))))))))))))</x:f>
      </x:c>
      <x:c r="S165" s="11" t="n">
        <x:f>IF(AND(A165&lt;&gt;"",R165="",L165="Ativo"),1,0)</x:f>
        <x:v>0</x:v>
      </x:c>
      <x:c r="T16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165&lt;&gt;"",ISNUMBER(G165),G165&lt;=Configuracoes!$C$5,ISNUMBER(H165),H165&gt;=Configuracoes!$C$6,H165&lt;=Configuracoes!$C$7,OR(Configuracoes!$C$8="Todos",F165=Configuracoes!$C$8),L165&lt;&gt;"Cancelado",OR(J165=0,NOT(ISNUMBER(M165)),M165&lt;=Configuracoes!$C$5)),1,0))</x:f>
        <x:v>0</x:v>
      </x:c>
      <x:c r="U165" s="11" t="str">
        <x:f>IF(S165=1,I165-J165,"")</x:f>
      </x:c>
      <x:c r="V165" s="14" t="str">
        <x:f>IF(S165=1,U165*K165,"")</x:f>
      </x:c>
      <x:c r="W165" s="11" t="n">
        <x:f>IF(AND(S165=1,T165=1,U165&gt;0),1,0)</x:f>
        <x:v>0</x:v>
      </x:c>
      <x:c r="X165" s="11" t="n">
        <x:f>IF(AND(W165=1,H165&lt;Configuracoes!$C$5),1,0)</x:f>
        <x:v>0</x:v>
      </x:c>
      <x:c r="Y165" s="11" t="n">
        <x:f>IF(AND(W165=1,J165&gt;0),1,0)</x:f>
        <x:v>0</x:v>
      </x:c>
      <x:c r="Z165" s="11" t="n">
        <x:f>IF(AND(W165=1,OR(N165="",O165="",AND(ISNUMBER(N165),N165&lt;Configuracoes!$C$5))),1,0)</x:f>
        <x:v>0</x:v>
      </x:c>
      <x:c r="AA165" s="11" t="n">
        <x:f>IF(AND(S165=1,T165=1,U165=0),1,0)</x:f>
        <x:v>0</x:v>
      </x:c>
      <x:c r="AB165" s="11" t="n">
        <x:f>IF(AND(AA165=1,M165&lt;=H165),1,0)</x:f>
        <x:v>0</x:v>
      </x:c>
      <x:c r="AC165" s="11" t="n">
        <x:f>IF(AND(T165=1,OR(R165&lt;&gt;"",X165=1,Z165=1)),1,0)</x:f>
        <x:v>0</x:v>
      </x:c>
      <x:c r="AD165" s="11" t="str">
        <x:f>IF(AC165=1,SUM($AC$5:AC165),"")</x:f>
      </x:c>
    </x:row>
    <x:row r="166" ht="24" customHeight="1">
      <x:c r="A166" s="6"/>
      <x:c r="B166" s="6"/>
      <x:c r="C166" s="6"/>
      <x:c r="D166" s="6"/>
      <x:c r="E166" s="6"/>
      <x:c r="F166" s="6"/>
      <x:c r="G166" s="5"/>
      <x:c r="H166" s="5"/>
      <x:c r="I166" s="12"/>
      <x:c r="J166" s="12"/>
      <x:c r="K166" s="13"/>
      <x:c r="L166" s="6"/>
      <x:c r="M166" s="5"/>
      <x:c r="N166" s="5"/>
      <x:c r="O166" s="6"/>
      <x:c r="P166" s="6"/>
      <x:c r="Q166" s="6"/>
      <x:c r="R166" s="11" t="str">
        <x:f>IF(COUNTA(A166:Q166)=0,"",IF(A166="","ID do item ausente",IF(COUNTIFS($A$5:$A$204,A166)&lt;&gt;1,"ID do item duplicado",IF(OR(B166="",C166="",D166="",E166="",F166=""),"Pedido, cliente, item, unidade ou responsável ausentes",IF(OR(NOT(ISNUMBER(G166)),G166&lt;=0,IF(ISNUMBER(G166),G166&lt;&gt;INT(G166),FALSE)),"Confirmação inválida",IF(OR(NOT(ISNUMBER(H166)),H166&lt;=0,IF(ISNUMBER(H166),H166&lt;&gt;INT(H166),FALSE)),"Prazo inválido",IF(H166&lt;G166,"Prazo anterior à confirmação",IF(OR(NOT(ISNUMBER(I166)),I166&lt;=0),"Quantidade pedida inválida",IF(OR(NOT(ISNUMBER(J166)),J166&lt;0),"Quantidade aceita inválida",IF(J166&gt;I166,"Aceite acima da quantidade pedida",IF(OR(NOT(ISNUMBER(K166)),K166&lt;0),"Preço inválido",IF(AND(L166&lt;&gt;"Ativo",L166&lt;&gt;"Cancelado"),"Situação inválida",IF(AND(J166&gt;0,OR(OR(NOT(ISNUMBER(M166)),M166&lt;=0,IF(ISNUMBER(M166),M166&lt;&gt;INT(M166),FALSE)),M166&lt;G166,P166="")),"Último aceite ou evidência inválidos",IF(AND(J166=0,M166&lt;&gt;""),"Data de aceite sem quantidade",IF(AND(N166&lt;&gt;"",OR(OR(NOT(ISNUMBER(N166)),N166&lt;=0,IF(ISNUMBER(N166),N166&lt;&gt;INT(N166),FALSE)),N166&lt;G166)),"Acompanhamento inválido","")))))))))))))))</x:f>
      </x:c>
      <x:c r="S166" s="11" t="n">
        <x:f>IF(AND(A166&lt;&gt;"",R166="",L166="Ativo"),1,0)</x:f>
        <x:v>0</x:v>
      </x:c>
      <x:c r="T16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166&lt;&gt;"",ISNUMBER(G166),G166&lt;=Configuracoes!$C$5,ISNUMBER(H166),H166&gt;=Configuracoes!$C$6,H166&lt;=Configuracoes!$C$7,OR(Configuracoes!$C$8="Todos",F166=Configuracoes!$C$8),L166&lt;&gt;"Cancelado",OR(J166=0,NOT(ISNUMBER(M166)),M166&lt;=Configuracoes!$C$5)),1,0))</x:f>
        <x:v>0</x:v>
      </x:c>
      <x:c r="U166" s="11" t="str">
        <x:f>IF(S166=1,I166-J166,"")</x:f>
      </x:c>
      <x:c r="V166" s="14" t="str">
        <x:f>IF(S166=1,U166*K166,"")</x:f>
      </x:c>
      <x:c r="W166" s="11" t="n">
        <x:f>IF(AND(S166=1,T166=1,U166&gt;0),1,0)</x:f>
        <x:v>0</x:v>
      </x:c>
      <x:c r="X166" s="11" t="n">
        <x:f>IF(AND(W166=1,H166&lt;Configuracoes!$C$5),1,0)</x:f>
        <x:v>0</x:v>
      </x:c>
      <x:c r="Y166" s="11" t="n">
        <x:f>IF(AND(W166=1,J166&gt;0),1,0)</x:f>
        <x:v>0</x:v>
      </x:c>
      <x:c r="Z166" s="11" t="n">
        <x:f>IF(AND(W166=1,OR(N166="",O166="",AND(ISNUMBER(N166),N166&lt;Configuracoes!$C$5))),1,0)</x:f>
        <x:v>0</x:v>
      </x:c>
      <x:c r="AA166" s="11" t="n">
        <x:f>IF(AND(S166=1,T166=1,U166=0),1,0)</x:f>
        <x:v>0</x:v>
      </x:c>
      <x:c r="AB166" s="11" t="n">
        <x:f>IF(AND(AA166=1,M166&lt;=H166),1,0)</x:f>
        <x:v>0</x:v>
      </x:c>
      <x:c r="AC166" s="11" t="n">
        <x:f>IF(AND(T166=1,OR(R166&lt;&gt;"",X166=1,Z166=1)),1,0)</x:f>
        <x:v>0</x:v>
      </x:c>
      <x:c r="AD166" s="11" t="str">
        <x:f>IF(AC166=1,SUM($AC$5:AC166),"")</x:f>
      </x:c>
    </x:row>
    <x:row r="167" ht="24" customHeight="1">
      <x:c r="A167" s="6"/>
      <x:c r="B167" s="6"/>
      <x:c r="C167" s="6"/>
      <x:c r="D167" s="6"/>
      <x:c r="E167" s="6"/>
      <x:c r="F167" s="6"/>
      <x:c r="G167" s="5"/>
      <x:c r="H167" s="5"/>
      <x:c r="I167" s="12"/>
      <x:c r="J167" s="12"/>
      <x:c r="K167" s="13"/>
      <x:c r="L167" s="6"/>
      <x:c r="M167" s="5"/>
      <x:c r="N167" s="5"/>
      <x:c r="O167" s="6"/>
      <x:c r="P167" s="6"/>
      <x:c r="Q167" s="6"/>
      <x:c r="R167" s="11" t="str">
        <x:f>IF(COUNTA(A167:Q167)=0,"",IF(A167="","ID do item ausente",IF(COUNTIFS($A$5:$A$204,A167)&lt;&gt;1,"ID do item duplicado",IF(OR(B167="",C167="",D167="",E167="",F167=""),"Pedido, cliente, item, unidade ou responsável ausentes",IF(OR(NOT(ISNUMBER(G167)),G167&lt;=0,IF(ISNUMBER(G167),G167&lt;&gt;INT(G167),FALSE)),"Confirmação inválida",IF(OR(NOT(ISNUMBER(H167)),H167&lt;=0,IF(ISNUMBER(H167),H167&lt;&gt;INT(H167),FALSE)),"Prazo inválido",IF(H167&lt;G167,"Prazo anterior à confirmação",IF(OR(NOT(ISNUMBER(I167)),I167&lt;=0),"Quantidade pedida inválida",IF(OR(NOT(ISNUMBER(J167)),J167&lt;0),"Quantidade aceita inválida",IF(J167&gt;I167,"Aceite acima da quantidade pedida",IF(OR(NOT(ISNUMBER(K167)),K167&lt;0),"Preço inválido",IF(AND(L167&lt;&gt;"Ativo",L167&lt;&gt;"Cancelado"),"Situação inválida",IF(AND(J167&gt;0,OR(OR(NOT(ISNUMBER(M167)),M167&lt;=0,IF(ISNUMBER(M167),M167&lt;&gt;INT(M167),FALSE)),M167&lt;G167,P167="")),"Último aceite ou evidência inválidos",IF(AND(J167=0,M167&lt;&gt;""),"Data de aceite sem quantidade",IF(AND(N167&lt;&gt;"",OR(OR(NOT(ISNUMBER(N167)),N167&lt;=0,IF(ISNUMBER(N167),N167&lt;&gt;INT(N167),FALSE)),N167&lt;G167)),"Acompanhamento inválido","")))))))))))))))</x:f>
      </x:c>
      <x:c r="S167" s="11" t="n">
        <x:f>IF(AND(A167&lt;&gt;"",R167="",L167="Ativo"),1,0)</x:f>
        <x:v>0</x:v>
      </x:c>
      <x:c r="T16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167&lt;&gt;"",ISNUMBER(G167),G167&lt;=Configuracoes!$C$5,ISNUMBER(H167),H167&gt;=Configuracoes!$C$6,H167&lt;=Configuracoes!$C$7,OR(Configuracoes!$C$8="Todos",F167=Configuracoes!$C$8),L167&lt;&gt;"Cancelado",OR(J167=0,NOT(ISNUMBER(M167)),M167&lt;=Configuracoes!$C$5)),1,0))</x:f>
        <x:v>0</x:v>
      </x:c>
      <x:c r="U167" s="11" t="str">
        <x:f>IF(S167=1,I167-J167,"")</x:f>
      </x:c>
      <x:c r="V167" s="14" t="str">
        <x:f>IF(S167=1,U167*K167,"")</x:f>
      </x:c>
      <x:c r="W167" s="11" t="n">
        <x:f>IF(AND(S167=1,T167=1,U167&gt;0),1,0)</x:f>
        <x:v>0</x:v>
      </x:c>
      <x:c r="X167" s="11" t="n">
        <x:f>IF(AND(W167=1,H167&lt;Configuracoes!$C$5),1,0)</x:f>
        <x:v>0</x:v>
      </x:c>
      <x:c r="Y167" s="11" t="n">
        <x:f>IF(AND(W167=1,J167&gt;0),1,0)</x:f>
        <x:v>0</x:v>
      </x:c>
      <x:c r="Z167" s="11" t="n">
        <x:f>IF(AND(W167=1,OR(N167="",O167="",AND(ISNUMBER(N167),N167&lt;Configuracoes!$C$5))),1,0)</x:f>
        <x:v>0</x:v>
      </x:c>
      <x:c r="AA167" s="11" t="n">
        <x:f>IF(AND(S167=1,T167=1,U167=0),1,0)</x:f>
        <x:v>0</x:v>
      </x:c>
      <x:c r="AB167" s="11" t="n">
        <x:f>IF(AND(AA167=1,M167&lt;=H167),1,0)</x:f>
        <x:v>0</x:v>
      </x:c>
      <x:c r="AC167" s="11" t="n">
        <x:f>IF(AND(T167=1,OR(R167&lt;&gt;"",X167=1,Z167=1)),1,0)</x:f>
        <x:v>0</x:v>
      </x:c>
      <x:c r="AD167" s="11" t="str">
        <x:f>IF(AC167=1,SUM($AC$5:AC167),"")</x:f>
      </x:c>
    </x:row>
    <x:row r="168" ht="24" customHeight="1">
      <x:c r="A168" s="6"/>
      <x:c r="B168" s="6"/>
      <x:c r="C168" s="6"/>
      <x:c r="D168" s="6"/>
      <x:c r="E168" s="6"/>
      <x:c r="F168" s="6"/>
      <x:c r="G168" s="5"/>
      <x:c r="H168" s="5"/>
      <x:c r="I168" s="12"/>
      <x:c r="J168" s="12"/>
      <x:c r="K168" s="13"/>
      <x:c r="L168" s="6"/>
      <x:c r="M168" s="5"/>
      <x:c r="N168" s="5"/>
      <x:c r="O168" s="6"/>
      <x:c r="P168" s="6"/>
      <x:c r="Q168" s="6"/>
      <x:c r="R168" s="11" t="str">
        <x:f>IF(COUNTA(A168:Q168)=0,"",IF(A168="","ID do item ausente",IF(COUNTIFS($A$5:$A$204,A168)&lt;&gt;1,"ID do item duplicado",IF(OR(B168="",C168="",D168="",E168="",F168=""),"Pedido, cliente, item, unidade ou responsável ausentes",IF(OR(NOT(ISNUMBER(G168)),G168&lt;=0,IF(ISNUMBER(G168),G168&lt;&gt;INT(G168),FALSE)),"Confirmação inválida",IF(OR(NOT(ISNUMBER(H168)),H168&lt;=0,IF(ISNUMBER(H168),H168&lt;&gt;INT(H168),FALSE)),"Prazo inválido",IF(H168&lt;G168,"Prazo anterior à confirmação",IF(OR(NOT(ISNUMBER(I168)),I168&lt;=0),"Quantidade pedida inválida",IF(OR(NOT(ISNUMBER(J168)),J168&lt;0),"Quantidade aceita inválida",IF(J168&gt;I168,"Aceite acima da quantidade pedida",IF(OR(NOT(ISNUMBER(K168)),K168&lt;0),"Preço inválido",IF(AND(L168&lt;&gt;"Ativo",L168&lt;&gt;"Cancelado"),"Situação inválida",IF(AND(J168&gt;0,OR(OR(NOT(ISNUMBER(M168)),M168&lt;=0,IF(ISNUMBER(M168),M168&lt;&gt;INT(M168),FALSE)),M168&lt;G168,P168="")),"Último aceite ou evidência inválidos",IF(AND(J168=0,M168&lt;&gt;""),"Data de aceite sem quantidade",IF(AND(N168&lt;&gt;"",OR(OR(NOT(ISNUMBER(N168)),N168&lt;=0,IF(ISNUMBER(N168),N168&lt;&gt;INT(N168),FALSE)),N168&lt;G168)),"Acompanhamento inválido","")))))))))))))))</x:f>
      </x:c>
      <x:c r="S168" s="11" t="n">
        <x:f>IF(AND(A168&lt;&gt;"",R168="",L168="Ativo"),1,0)</x:f>
        <x:v>0</x:v>
      </x:c>
      <x:c r="T16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168&lt;&gt;"",ISNUMBER(G168),G168&lt;=Configuracoes!$C$5,ISNUMBER(H168),H168&gt;=Configuracoes!$C$6,H168&lt;=Configuracoes!$C$7,OR(Configuracoes!$C$8="Todos",F168=Configuracoes!$C$8),L168&lt;&gt;"Cancelado",OR(J168=0,NOT(ISNUMBER(M168)),M168&lt;=Configuracoes!$C$5)),1,0))</x:f>
        <x:v>0</x:v>
      </x:c>
      <x:c r="U168" s="11" t="str">
        <x:f>IF(S168=1,I168-J168,"")</x:f>
      </x:c>
      <x:c r="V168" s="14" t="str">
        <x:f>IF(S168=1,U168*K168,"")</x:f>
      </x:c>
      <x:c r="W168" s="11" t="n">
        <x:f>IF(AND(S168=1,T168=1,U168&gt;0),1,0)</x:f>
        <x:v>0</x:v>
      </x:c>
      <x:c r="X168" s="11" t="n">
        <x:f>IF(AND(W168=1,H168&lt;Configuracoes!$C$5),1,0)</x:f>
        <x:v>0</x:v>
      </x:c>
      <x:c r="Y168" s="11" t="n">
        <x:f>IF(AND(W168=1,J168&gt;0),1,0)</x:f>
        <x:v>0</x:v>
      </x:c>
      <x:c r="Z168" s="11" t="n">
        <x:f>IF(AND(W168=1,OR(N168="",O168="",AND(ISNUMBER(N168),N168&lt;Configuracoes!$C$5))),1,0)</x:f>
        <x:v>0</x:v>
      </x:c>
      <x:c r="AA168" s="11" t="n">
        <x:f>IF(AND(S168=1,T168=1,U168=0),1,0)</x:f>
        <x:v>0</x:v>
      </x:c>
      <x:c r="AB168" s="11" t="n">
        <x:f>IF(AND(AA168=1,M168&lt;=H168),1,0)</x:f>
        <x:v>0</x:v>
      </x:c>
      <x:c r="AC168" s="11" t="n">
        <x:f>IF(AND(T168=1,OR(R168&lt;&gt;"",X168=1,Z168=1)),1,0)</x:f>
        <x:v>0</x:v>
      </x:c>
      <x:c r="AD168" s="11" t="str">
        <x:f>IF(AC168=1,SUM($AC$5:AC168),"")</x:f>
      </x:c>
    </x:row>
    <x:row r="169" ht="24" customHeight="1">
      <x:c r="A169" s="6"/>
      <x:c r="B169" s="6"/>
      <x:c r="C169" s="6"/>
      <x:c r="D169" s="6"/>
      <x:c r="E169" s="6"/>
      <x:c r="F169" s="6"/>
      <x:c r="G169" s="5"/>
      <x:c r="H169" s="5"/>
      <x:c r="I169" s="12"/>
      <x:c r="J169" s="12"/>
      <x:c r="K169" s="13"/>
      <x:c r="L169" s="6"/>
      <x:c r="M169" s="5"/>
      <x:c r="N169" s="5"/>
      <x:c r="O169" s="6"/>
      <x:c r="P169" s="6"/>
      <x:c r="Q169" s="6"/>
      <x:c r="R169" s="11" t="str">
        <x:f>IF(COUNTA(A169:Q169)=0,"",IF(A169="","ID do item ausente",IF(COUNTIFS($A$5:$A$204,A169)&lt;&gt;1,"ID do item duplicado",IF(OR(B169="",C169="",D169="",E169="",F169=""),"Pedido, cliente, item, unidade ou responsável ausentes",IF(OR(NOT(ISNUMBER(G169)),G169&lt;=0,IF(ISNUMBER(G169),G169&lt;&gt;INT(G169),FALSE)),"Confirmação inválida",IF(OR(NOT(ISNUMBER(H169)),H169&lt;=0,IF(ISNUMBER(H169),H169&lt;&gt;INT(H169),FALSE)),"Prazo inválido",IF(H169&lt;G169,"Prazo anterior à confirmação",IF(OR(NOT(ISNUMBER(I169)),I169&lt;=0),"Quantidade pedida inválida",IF(OR(NOT(ISNUMBER(J169)),J169&lt;0),"Quantidade aceita inválida",IF(J169&gt;I169,"Aceite acima da quantidade pedida",IF(OR(NOT(ISNUMBER(K169)),K169&lt;0),"Preço inválido",IF(AND(L169&lt;&gt;"Ativo",L169&lt;&gt;"Cancelado"),"Situação inválida",IF(AND(J169&gt;0,OR(OR(NOT(ISNUMBER(M169)),M169&lt;=0,IF(ISNUMBER(M169),M169&lt;&gt;INT(M169),FALSE)),M169&lt;G169,P169="")),"Último aceite ou evidência inválidos",IF(AND(J169=0,M169&lt;&gt;""),"Data de aceite sem quantidade",IF(AND(N169&lt;&gt;"",OR(OR(NOT(ISNUMBER(N169)),N169&lt;=0,IF(ISNUMBER(N169),N169&lt;&gt;INT(N169),FALSE)),N169&lt;G169)),"Acompanhamento inválido","")))))))))))))))</x:f>
      </x:c>
      <x:c r="S169" s="11" t="n">
        <x:f>IF(AND(A169&lt;&gt;"",R169="",L169="Ativo"),1,0)</x:f>
        <x:v>0</x:v>
      </x:c>
      <x:c r="T16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169&lt;&gt;"",ISNUMBER(G169),G169&lt;=Configuracoes!$C$5,ISNUMBER(H169),H169&gt;=Configuracoes!$C$6,H169&lt;=Configuracoes!$C$7,OR(Configuracoes!$C$8="Todos",F169=Configuracoes!$C$8),L169&lt;&gt;"Cancelado",OR(J169=0,NOT(ISNUMBER(M169)),M169&lt;=Configuracoes!$C$5)),1,0))</x:f>
        <x:v>0</x:v>
      </x:c>
      <x:c r="U169" s="11" t="str">
        <x:f>IF(S169=1,I169-J169,"")</x:f>
      </x:c>
      <x:c r="V169" s="14" t="str">
        <x:f>IF(S169=1,U169*K169,"")</x:f>
      </x:c>
      <x:c r="W169" s="11" t="n">
        <x:f>IF(AND(S169=1,T169=1,U169&gt;0),1,0)</x:f>
        <x:v>0</x:v>
      </x:c>
      <x:c r="X169" s="11" t="n">
        <x:f>IF(AND(W169=1,H169&lt;Configuracoes!$C$5),1,0)</x:f>
        <x:v>0</x:v>
      </x:c>
      <x:c r="Y169" s="11" t="n">
        <x:f>IF(AND(W169=1,J169&gt;0),1,0)</x:f>
        <x:v>0</x:v>
      </x:c>
      <x:c r="Z169" s="11" t="n">
        <x:f>IF(AND(W169=1,OR(N169="",O169="",AND(ISNUMBER(N169),N169&lt;Configuracoes!$C$5))),1,0)</x:f>
        <x:v>0</x:v>
      </x:c>
      <x:c r="AA169" s="11" t="n">
        <x:f>IF(AND(S169=1,T169=1,U169=0),1,0)</x:f>
        <x:v>0</x:v>
      </x:c>
      <x:c r="AB169" s="11" t="n">
        <x:f>IF(AND(AA169=1,M169&lt;=H169),1,0)</x:f>
        <x:v>0</x:v>
      </x:c>
      <x:c r="AC169" s="11" t="n">
        <x:f>IF(AND(T169=1,OR(R169&lt;&gt;"",X169=1,Z169=1)),1,0)</x:f>
        <x:v>0</x:v>
      </x:c>
      <x:c r="AD169" s="11" t="str">
        <x:f>IF(AC169=1,SUM($AC$5:AC169),"")</x:f>
      </x:c>
    </x:row>
    <x:row r="170" ht="24" customHeight="1">
      <x:c r="A170" s="6"/>
      <x:c r="B170" s="6"/>
      <x:c r="C170" s="6"/>
      <x:c r="D170" s="6"/>
      <x:c r="E170" s="6"/>
      <x:c r="F170" s="6"/>
      <x:c r="G170" s="5"/>
      <x:c r="H170" s="5"/>
      <x:c r="I170" s="12"/>
      <x:c r="J170" s="12"/>
      <x:c r="K170" s="13"/>
      <x:c r="L170" s="6"/>
      <x:c r="M170" s="5"/>
      <x:c r="N170" s="5"/>
      <x:c r="O170" s="6"/>
      <x:c r="P170" s="6"/>
      <x:c r="Q170" s="6"/>
      <x:c r="R170" s="11" t="str">
        <x:f>IF(COUNTA(A170:Q170)=0,"",IF(A170="","ID do item ausente",IF(COUNTIFS($A$5:$A$204,A170)&lt;&gt;1,"ID do item duplicado",IF(OR(B170="",C170="",D170="",E170="",F170=""),"Pedido, cliente, item, unidade ou responsável ausentes",IF(OR(NOT(ISNUMBER(G170)),G170&lt;=0,IF(ISNUMBER(G170),G170&lt;&gt;INT(G170),FALSE)),"Confirmação inválida",IF(OR(NOT(ISNUMBER(H170)),H170&lt;=0,IF(ISNUMBER(H170),H170&lt;&gt;INT(H170),FALSE)),"Prazo inválido",IF(H170&lt;G170,"Prazo anterior à confirmação",IF(OR(NOT(ISNUMBER(I170)),I170&lt;=0),"Quantidade pedida inválida",IF(OR(NOT(ISNUMBER(J170)),J170&lt;0),"Quantidade aceita inválida",IF(J170&gt;I170,"Aceite acima da quantidade pedida",IF(OR(NOT(ISNUMBER(K170)),K170&lt;0),"Preço inválido",IF(AND(L170&lt;&gt;"Ativo",L170&lt;&gt;"Cancelado"),"Situação inválida",IF(AND(J170&gt;0,OR(OR(NOT(ISNUMBER(M170)),M170&lt;=0,IF(ISNUMBER(M170),M170&lt;&gt;INT(M170),FALSE)),M170&lt;G170,P170="")),"Último aceite ou evidência inválidos",IF(AND(J170=0,M170&lt;&gt;""),"Data de aceite sem quantidade",IF(AND(N170&lt;&gt;"",OR(OR(NOT(ISNUMBER(N170)),N170&lt;=0,IF(ISNUMBER(N170),N170&lt;&gt;INT(N170),FALSE)),N170&lt;G170)),"Acompanhamento inválido","")))))))))))))))</x:f>
      </x:c>
      <x:c r="S170" s="11" t="n">
        <x:f>IF(AND(A170&lt;&gt;"",R170="",L170="Ativo"),1,0)</x:f>
        <x:v>0</x:v>
      </x:c>
      <x:c r="T17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170&lt;&gt;"",ISNUMBER(G170),G170&lt;=Configuracoes!$C$5,ISNUMBER(H170),H170&gt;=Configuracoes!$C$6,H170&lt;=Configuracoes!$C$7,OR(Configuracoes!$C$8="Todos",F170=Configuracoes!$C$8),L170&lt;&gt;"Cancelado",OR(J170=0,NOT(ISNUMBER(M170)),M170&lt;=Configuracoes!$C$5)),1,0))</x:f>
        <x:v>0</x:v>
      </x:c>
      <x:c r="U170" s="11" t="str">
        <x:f>IF(S170=1,I170-J170,"")</x:f>
      </x:c>
      <x:c r="V170" s="14" t="str">
        <x:f>IF(S170=1,U170*K170,"")</x:f>
      </x:c>
      <x:c r="W170" s="11" t="n">
        <x:f>IF(AND(S170=1,T170=1,U170&gt;0),1,0)</x:f>
        <x:v>0</x:v>
      </x:c>
      <x:c r="X170" s="11" t="n">
        <x:f>IF(AND(W170=1,H170&lt;Configuracoes!$C$5),1,0)</x:f>
        <x:v>0</x:v>
      </x:c>
      <x:c r="Y170" s="11" t="n">
        <x:f>IF(AND(W170=1,J170&gt;0),1,0)</x:f>
        <x:v>0</x:v>
      </x:c>
      <x:c r="Z170" s="11" t="n">
        <x:f>IF(AND(W170=1,OR(N170="",O170="",AND(ISNUMBER(N170),N170&lt;Configuracoes!$C$5))),1,0)</x:f>
        <x:v>0</x:v>
      </x:c>
      <x:c r="AA170" s="11" t="n">
        <x:f>IF(AND(S170=1,T170=1,U170=0),1,0)</x:f>
        <x:v>0</x:v>
      </x:c>
      <x:c r="AB170" s="11" t="n">
        <x:f>IF(AND(AA170=1,M170&lt;=H170),1,0)</x:f>
        <x:v>0</x:v>
      </x:c>
      <x:c r="AC170" s="11" t="n">
        <x:f>IF(AND(T170=1,OR(R170&lt;&gt;"",X170=1,Z170=1)),1,0)</x:f>
        <x:v>0</x:v>
      </x:c>
      <x:c r="AD170" s="11" t="str">
        <x:f>IF(AC170=1,SUM($AC$5:AC170),"")</x:f>
      </x:c>
    </x:row>
    <x:row r="171" ht="24" customHeight="1">
      <x:c r="A171" s="6"/>
      <x:c r="B171" s="6"/>
      <x:c r="C171" s="6"/>
      <x:c r="D171" s="6"/>
      <x:c r="E171" s="6"/>
      <x:c r="F171" s="6"/>
      <x:c r="G171" s="5"/>
      <x:c r="H171" s="5"/>
      <x:c r="I171" s="12"/>
      <x:c r="J171" s="12"/>
      <x:c r="K171" s="13"/>
      <x:c r="L171" s="6"/>
      <x:c r="M171" s="5"/>
      <x:c r="N171" s="5"/>
      <x:c r="O171" s="6"/>
      <x:c r="P171" s="6"/>
      <x:c r="Q171" s="6"/>
      <x:c r="R171" s="11" t="str">
        <x:f>IF(COUNTA(A171:Q171)=0,"",IF(A171="","ID do item ausente",IF(COUNTIFS($A$5:$A$204,A171)&lt;&gt;1,"ID do item duplicado",IF(OR(B171="",C171="",D171="",E171="",F171=""),"Pedido, cliente, item, unidade ou responsável ausentes",IF(OR(NOT(ISNUMBER(G171)),G171&lt;=0,IF(ISNUMBER(G171),G171&lt;&gt;INT(G171),FALSE)),"Confirmação inválida",IF(OR(NOT(ISNUMBER(H171)),H171&lt;=0,IF(ISNUMBER(H171),H171&lt;&gt;INT(H171),FALSE)),"Prazo inválido",IF(H171&lt;G171,"Prazo anterior à confirmação",IF(OR(NOT(ISNUMBER(I171)),I171&lt;=0),"Quantidade pedida inválida",IF(OR(NOT(ISNUMBER(J171)),J171&lt;0),"Quantidade aceita inválida",IF(J171&gt;I171,"Aceite acima da quantidade pedida",IF(OR(NOT(ISNUMBER(K171)),K171&lt;0),"Preço inválido",IF(AND(L171&lt;&gt;"Ativo",L171&lt;&gt;"Cancelado"),"Situação inválida",IF(AND(J171&gt;0,OR(OR(NOT(ISNUMBER(M171)),M171&lt;=0,IF(ISNUMBER(M171),M171&lt;&gt;INT(M171),FALSE)),M171&lt;G171,P171="")),"Último aceite ou evidência inválidos",IF(AND(J171=0,M171&lt;&gt;""),"Data de aceite sem quantidade",IF(AND(N171&lt;&gt;"",OR(OR(NOT(ISNUMBER(N171)),N171&lt;=0,IF(ISNUMBER(N171),N171&lt;&gt;INT(N171),FALSE)),N171&lt;G171)),"Acompanhamento inválido","")))))))))))))))</x:f>
      </x:c>
      <x:c r="S171" s="11" t="n">
        <x:f>IF(AND(A171&lt;&gt;"",R171="",L171="Ativo"),1,0)</x:f>
        <x:v>0</x:v>
      </x:c>
      <x:c r="T17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171&lt;&gt;"",ISNUMBER(G171),G171&lt;=Configuracoes!$C$5,ISNUMBER(H171),H171&gt;=Configuracoes!$C$6,H171&lt;=Configuracoes!$C$7,OR(Configuracoes!$C$8="Todos",F171=Configuracoes!$C$8),L171&lt;&gt;"Cancelado",OR(J171=0,NOT(ISNUMBER(M171)),M171&lt;=Configuracoes!$C$5)),1,0))</x:f>
        <x:v>0</x:v>
      </x:c>
      <x:c r="U171" s="11" t="str">
        <x:f>IF(S171=1,I171-J171,"")</x:f>
      </x:c>
      <x:c r="V171" s="14" t="str">
        <x:f>IF(S171=1,U171*K171,"")</x:f>
      </x:c>
      <x:c r="W171" s="11" t="n">
        <x:f>IF(AND(S171=1,T171=1,U171&gt;0),1,0)</x:f>
        <x:v>0</x:v>
      </x:c>
      <x:c r="X171" s="11" t="n">
        <x:f>IF(AND(W171=1,H171&lt;Configuracoes!$C$5),1,0)</x:f>
        <x:v>0</x:v>
      </x:c>
      <x:c r="Y171" s="11" t="n">
        <x:f>IF(AND(W171=1,J171&gt;0),1,0)</x:f>
        <x:v>0</x:v>
      </x:c>
      <x:c r="Z171" s="11" t="n">
        <x:f>IF(AND(W171=1,OR(N171="",O171="",AND(ISNUMBER(N171),N171&lt;Configuracoes!$C$5))),1,0)</x:f>
        <x:v>0</x:v>
      </x:c>
      <x:c r="AA171" s="11" t="n">
        <x:f>IF(AND(S171=1,T171=1,U171=0),1,0)</x:f>
        <x:v>0</x:v>
      </x:c>
      <x:c r="AB171" s="11" t="n">
        <x:f>IF(AND(AA171=1,M171&lt;=H171),1,0)</x:f>
        <x:v>0</x:v>
      </x:c>
      <x:c r="AC171" s="11" t="n">
        <x:f>IF(AND(T171=1,OR(R171&lt;&gt;"",X171=1,Z171=1)),1,0)</x:f>
        <x:v>0</x:v>
      </x:c>
      <x:c r="AD171" s="11" t="str">
        <x:f>IF(AC171=1,SUM($AC$5:AC171),"")</x:f>
      </x:c>
    </x:row>
    <x:row r="172" ht="24" customHeight="1">
      <x:c r="A172" s="6"/>
      <x:c r="B172" s="6"/>
      <x:c r="C172" s="6"/>
      <x:c r="D172" s="6"/>
      <x:c r="E172" s="6"/>
      <x:c r="F172" s="6"/>
      <x:c r="G172" s="5"/>
      <x:c r="H172" s="5"/>
      <x:c r="I172" s="12"/>
      <x:c r="J172" s="12"/>
      <x:c r="K172" s="13"/>
      <x:c r="L172" s="6"/>
      <x:c r="M172" s="5"/>
      <x:c r="N172" s="5"/>
      <x:c r="O172" s="6"/>
      <x:c r="P172" s="6"/>
      <x:c r="Q172" s="6"/>
      <x:c r="R172" s="11" t="str">
        <x:f>IF(COUNTA(A172:Q172)=0,"",IF(A172="","ID do item ausente",IF(COUNTIFS($A$5:$A$204,A172)&lt;&gt;1,"ID do item duplicado",IF(OR(B172="",C172="",D172="",E172="",F172=""),"Pedido, cliente, item, unidade ou responsável ausentes",IF(OR(NOT(ISNUMBER(G172)),G172&lt;=0,IF(ISNUMBER(G172),G172&lt;&gt;INT(G172),FALSE)),"Confirmação inválida",IF(OR(NOT(ISNUMBER(H172)),H172&lt;=0,IF(ISNUMBER(H172),H172&lt;&gt;INT(H172),FALSE)),"Prazo inválido",IF(H172&lt;G172,"Prazo anterior à confirmação",IF(OR(NOT(ISNUMBER(I172)),I172&lt;=0),"Quantidade pedida inválida",IF(OR(NOT(ISNUMBER(J172)),J172&lt;0),"Quantidade aceita inválida",IF(J172&gt;I172,"Aceite acima da quantidade pedida",IF(OR(NOT(ISNUMBER(K172)),K172&lt;0),"Preço inválido",IF(AND(L172&lt;&gt;"Ativo",L172&lt;&gt;"Cancelado"),"Situação inválida",IF(AND(J172&gt;0,OR(OR(NOT(ISNUMBER(M172)),M172&lt;=0,IF(ISNUMBER(M172),M172&lt;&gt;INT(M172),FALSE)),M172&lt;G172,P172="")),"Último aceite ou evidência inválidos",IF(AND(J172=0,M172&lt;&gt;""),"Data de aceite sem quantidade",IF(AND(N172&lt;&gt;"",OR(OR(NOT(ISNUMBER(N172)),N172&lt;=0,IF(ISNUMBER(N172),N172&lt;&gt;INT(N172),FALSE)),N172&lt;G172)),"Acompanhamento inválido","")))))))))))))))</x:f>
      </x:c>
      <x:c r="S172" s="11" t="n">
        <x:f>IF(AND(A172&lt;&gt;"",R172="",L172="Ativo"),1,0)</x:f>
        <x:v>0</x:v>
      </x:c>
      <x:c r="T17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172&lt;&gt;"",ISNUMBER(G172),G172&lt;=Configuracoes!$C$5,ISNUMBER(H172),H172&gt;=Configuracoes!$C$6,H172&lt;=Configuracoes!$C$7,OR(Configuracoes!$C$8="Todos",F172=Configuracoes!$C$8),L172&lt;&gt;"Cancelado",OR(J172=0,NOT(ISNUMBER(M172)),M172&lt;=Configuracoes!$C$5)),1,0))</x:f>
        <x:v>0</x:v>
      </x:c>
      <x:c r="U172" s="11" t="str">
        <x:f>IF(S172=1,I172-J172,"")</x:f>
      </x:c>
      <x:c r="V172" s="14" t="str">
        <x:f>IF(S172=1,U172*K172,"")</x:f>
      </x:c>
      <x:c r="W172" s="11" t="n">
        <x:f>IF(AND(S172=1,T172=1,U172&gt;0),1,0)</x:f>
        <x:v>0</x:v>
      </x:c>
      <x:c r="X172" s="11" t="n">
        <x:f>IF(AND(W172=1,H172&lt;Configuracoes!$C$5),1,0)</x:f>
        <x:v>0</x:v>
      </x:c>
      <x:c r="Y172" s="11" t="n">
        <x:f>IF(AND(W172=1,J172&gt;0),1,0)</x:f>
        <x:v>0</x:v>
      </x:c>
      <x:c r="Z172" s="11" t="n">
        <x:f>IF(AND(W172=1,OR(N172="",O172="",AND(ISNUMBER(N172),N172&lt;Configuracoes!$C$5))),1,0)</x:f>
        <x:v>0</x:v>
      </x:c>
      <x:c r="AA172" s="11" t="n">
        <x:f>IF(AND(S172=1,T172=1,U172=0),1,0)</x:f>
        <x:v>0</x:v>
      </x:c>
      <x:c r="AB172" s="11" t="n">
        <x:f>IF(AND(AA172=1,M172&lt;=H172),1,0)</x:f>
        <x:v>0</x:v>
      </x:c>
      <x:c r="AC172" s="11" t="n">
        <x:f>IF(AND(T172=1,OR(R172&lt;&gt;"",X172=1,Z172=1)),1,0)</x:f>
        <x:v>0</x:v>
      </x:c>
      <x:c r="AD172" s="11" t="str">
        <x:f>IF(AC172=1,SUM($AC$5:AC172),"")</x:f>
      </x:c>
    </x:row>
    <x:row r="173" ht="24" customHeight="1">
      <x:c r="A173" s="6"/>
      <x:c r="B173" s="6"/>
      <x:c r="C173" s="6"/>
      <x:c r="D173" s="6"/>
      <x:c r="E173" s="6"/>
      <x:c r="F173" s="6"/>
      <x:c r="G173" s="5"/>
      <x:c r="H173" s="5"/>
      <x:c r="I173" s="12"/>
      <x:c r="J173" s="12"/>
      <x:c r="K173" s="13"/>
      <x:c r="L173" s="6"/>
      <x:c r="M173" s="5"/>
      <x:c r="N173" s="5"/>
      <x:c r="O173" s="6"/>
      <x:c r="P173" s="6"/>
      <x:c r="Q173" s="6"/>
      <x:c r="R173" s="11" t="str">
        <x:f>IF(COUNTA(A173:Q173)=0,"",IF(A173="","ID do item ausente",IF(COUNTIFS($A$5:$A$204,A173)&lt;&gt;1,"ID do item duplicado",IF(OR(B173="",C173="",D173="",E173="",F173=""),"Pedido, cliente, item, unidade ou responsável ausentes",IF(OR(NOT(ISNUMBER(G173)),G173&lt;=0,IF(ISNUMBER(G173),G173&lt;&gt;INT(G173),FALSE)),"Confirmação inválida",IF(OR(NOT(ISNUMBER(H173)),H173&lt;=0,IF(ISNUMBER(H173),H173&lt;&gt;INT(H173),FALSE)),"Prazo inválido",IF(H173&lt;G173,"Prazo anterior à confirmação",IF(OR(NOT(ISNUMBER(I173)),I173&lt;=0),"Quantidade pedida inválida",IF(OR(NOT(ISNUMBER(J173)),J173&lt;0),"Quantidade aceita inválida",IF(J173&gt;I173,"Aceite acima da quantidade pedida",IF(OR(NOT(ISNUMBER(K173)),K173&lt;0),"Preço inválido",IF(AND(L173&lt;&gt;"Ativo",L173&lt;&gt;"Cancelado"),"Situação inválida",IF(AND(J173&gt;0,OR(OR(NOT(ISNUMBER(M173)),M173&lt;=0,IF(ISNUMBER(M173),M173&lt;&gt;INT(M173),FALSE)),M173&lt;G173,P173="")),"Último aceite ou evidência inválidos",IF(AND(J173=0,M173&lt;&gt;""),"Data de aceite sem quantidade",IF(AND(N173&lt;&gt;"",OR(OR(NOT(ISNUMBER(N173)),N173&lt;=0,IF(ISNUMBER(N173),N173&lt;&gt;INT(N173),FALSE)),N173&lt;G173)),"Acompanhamento inválido","")))))))))))))))</x:f>
      </x:c>
      <x:c r="S173" s="11" t="n">
        <x:f>IF(AND(A173&lt;&gt;"",R173="",L173="Ativo"),1,0)</x:f>
        <x:v>0</x:v>
      </x:c>
      <x:c r="T17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173&lt;&gt;"",ISNUMBER(G173),G173&lt;=Configuracoes!$C$5,ISNUMBER(H173),H173&gt;=Configuracoes!$C$6,H173&lt;=Configuracoes!$C$7,OR(Configuracoes!$C$8="Todos",F173=Configuracoes!$C$8),L173&lt;&gt;"Cancelado",OR(J173=0,NOT(ISNUMBER(M173)),M173&lt;=Configuracoes!$C$5)),1,0))</x:f>
        <x:v>0</x:v>
      </x:c>
      <x:c r="U173" s="11" t="str">
        <x:f>IF(S173=1,I173-J173,"")</x:f>
      </x:c>
      <x:c r="V173" s="14" t="str">
        <x:f>IF(S173=1,U173*K173,"")</x:f>
      </x:c>
      <x:c r="W173" s="11" t="n">
        <x:f>IF(AND(S173=1,T173=1,U173&gt;0),1,0)</x:f>
        <x:v>0</x:v>
      </x:c>
      <x:c r="X173" s="11" t="n">
        <x:f>IF(AND(W173=1,H173&lt;Configuracoes!$C$5),1,0)</x:f>
        <x:v>0</x:v>
      </x:c>
      <x:c r="Y173" s="11" t="n">
        <x:f>IF(AND(W173=1,J173&gt;0),1,0)</x:f>
        <x:v>0</x:v>
      </x:c>
      <x:c r="Z173" s="11" t="n">
        <x:f>IF(AND(W173=1,OR(N173="",O173="",AND(ISNUMBER(N173),N173&lt;Configuracoes!$C$5))),1,0)</x:f>
        <x:v>0</x:v>
      </x:c>
      <x:c r="AA173" s="11" t="n">
        <x:f>IF(AND(S173=1,T173=1,U173=0),1,0)</x:f>
        <x:v>0</x:v>
      </x:c>
      <x:c r="AB173" s="11" t="n">
        <x:f>IF(AND(AA173=1,M173&lt;=H173),1,0)</x:f>
        <x:v>0</x:v>
      </x:c>
      <x:c r="AC173" s="11" t="n">
        <x:f>IF(AND(T173=1,OR(R173&lt;&gt;"",X173=1,Z173=1)),1,0)</x:f>
        <x:v>0</x:v>
      </x:c>
      <x:c r="AD173" s="11" t="str">
        <x:f>IF(AC173=1,SUM($AC$5:AC173),"")</x:f>
      </x:c>
    </x:row>
    <x:row r="174" ht="24" customHeight="1">
      <x:c r="A174" s="6"/>
      <x:c r="B174" s="6"/>
      <x:c r="C174" s="6"/>
      <x:c r="D174" s="6"/>
      <x:c r="E174" s="6"/>
      <x:c r="F174" s="6"/>
      <x:c r="G174" s="5"/>
      <x:c r="H174" s="5"/>
      <x:c r="I174" s="12"/>
      <x:c r="J174" s="12"/>
      <x:c r="K174" s="13"/>
      <x:c r="L174" s="6"/>
      <x:c r="M174" s="5"/>
      <x:c r="N174" s="5"/>
      <x:c r="O174" s="6"/>
      <x:c r="P174" s="6"/>
      <x:c r="Q174" s="6"/>
      <x:c r="R174" s="11" t="str">
        <x:f>IF(COUNTA(A174:Q174)=0,"",IF(A174="","ID do item ausente",IF(COUNTIFS($A$5:$A$204,A174)&lt;&gt;1,"ID do item duplicado",IF(OR(B174="",C174="",D174="",E174="",F174=""),"Pedido, cliente, item, unidade ou responsável ausentes",IF(OR(NOT(ISNUMBER(G174)),G174&lt;=0,IF(ISNUMBER(G174),G174&lt;&gt;INT(G174),FALSE)),"Confirmação inválida",IF(OR(NOT(ISNUMBER(H174)),H174&lt;=0,IF(ISNUMBER(H174),H174&lt;&gt;INT(H174),FALSE)),"Prazo inválido",IF(H174&lt;G174,"Prazo anterior à confirmação",IF(OR(NOT(ISNUMBER(I174)),I174&lt;=0),"Quantidade pedida inválida",IF(OR(NOT(ISNUMBER(J174)),J174&lt;0),"Quantidade aceita inválida",IF(J174&gt;I174,"Aceite acima da quantidade pedida",IF(OR(NOT(ISNUMBER(K174)),K174&lt;0),"Preço inválido",IF(AND(L174&lt;&gt;"Ativo",L174&lt;&gt;"Cancelado"),"Situação inválida",IF(AND(J174&gt;0,OR(OR(NOT(ISNUMBER(M174)),M174&lt;=0,IF(ISNUMBER(M174),M174&lt;&gt;INT(M174),FALSE)),M174&lt;G174,P174="")),"Último aceite ou evidência inválidos",IF(AND(J174=0,M174&lt;&gt;""),"Data de aceite sem quantidade",IF(AND(N174&lt;&gt;"",OR(OR(NOT(ISNUMBER(N174)),N174&lt;=0,IF(ISNUMBER(N174),N174&lt;&gt;INT(N174),FALSE)),N174&lt;G174)),"Acompanhamento inválido","")))))))))))))))</x:f>
      </x:c>
      <x:c r="S174" s="11" t="n">
        <x:f>IF(AND(A174&lt;&gt;"",R174="",L174="Ativo"),1,0)</x:f>
        <x:v>0</x:v>
      </x:c>
      <x:c r="T17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174&lt;&gt;"",ISNUMBER(G174),G174&lt;=Configuracoes!$C$5,ISNUMBER(H174),H174&gt;=Configuracoes!$C$6,H174&lt;=Configuracoes!$C$7,OR(Configuracoes!$C$8="Todos",F174=Configuracoes!$C$8),L174&lt;&gt;"Cancelado",OR(J174=0,NOT(ISNUMBER(M174)),M174&lt;=Configuracoes!$C$5)),1,0))</x:f>
        <x:v>0</x:v>
      </x:c>
      <x:c r="U174" s="11" t="str">
        <x:f>IF(S174=1,I174-J174,"")</x:f>
      </x:c>
      <x:c r="V174" s="14" t="str">
        <x:f>IF(S174=1,U174*K174,"")</x:f>
      </x:c>
      <x:c r="W174" s="11" t="n">
        <x:f>IF(AND(S174=1,T174=1,U174&gt;0),1,0)</x:f>
        <x:v>0</x:v>
      </x:c>
      <x:c r="X174" s="11" t="n">
        <x:f>IF(AND(W174=1,H174&lt;Configuracoes!$C$5),1,0)</x:f>
        <x:v>0</x:v>
      </x:c>
      <x:c r="Y174" s="11" t="n">
        <x:f>IF(AND(W174=1,J174&gt;0),1,0)</x:f>
        <x:v>0</x:v>
      </x:c>
      <x:c r="Z174" s="11" t="n">
        <x:f>IF(AND(W174=1,OR(N174="",O174="",AND(ISNUMBER(N174),N174&lt;Configuracoes!$C$5))),1,0)</x:f>
        <x:v>0</x:v>
      </x:c>
      <x:c r="AA174" s="11" t="n">
        <x:f>IF(AND(S174=1,T174=1,U174=0),1,0)</x:f>
        <x:v>0</x:v>
      </x:c>
      <x:c r="AB174" s="11" t="n">
        <x:f>IF(AND(AA174=1,M174&lt;=H174),1,0)</x:f>
        <x:v>0</x:v>
      </x:c>
      <x:c r="AC174" s="11" t="n">
        <x:f>IF(AND(T174=1,OR(R174&lt;&gt;"",X174=1,Z174=1)),1,0)</x:f>
        <x:v>0</x:v>
      </x:c>
      <x:c r="AD174" s="11" t="str">
        <x:f>IF(AC174=1,SUM($AC$5:AC174),"")</x:f>
      </x:c>
    </x:row>
    <x:row r="175" ht="24" customHeight="1">
      <x:c r="A175" s="6"/>
      <x:c r="B175" s="6"/>
      <x:c r="C175" s="6"/>
      <x:c r="D175" s="6"/>
      <x:c r="E175" s="6"/>
      <x:c r="F175" s="6"/>
      <x:c r="G175" s="5"/>
      <x:c r="H175" s="5"/>
      <x:c r="I175" s="12"/>
      <x:c r="J175" s="12"/>
      <x:c r="K175" s="13"/>
      <x:c r="L175" s="6"/>
      <x:c r="M175" s="5"/>
      <x:c r="N175" s="5"/>
      <x:c r="O175" s="6"/>
      <x:c r="P175" s="6"/>
      <x:c r="Q175" s="6"/>
      <x:c r="R175" s="11" t="str">
        <x:f>IF(COUNTA(A175:Q175)=0,"",IF(A175="","ID do item ausente",IF(COUNTIFS($A$5:$A$204,A175)&lt;&gt;1,"ID do item duplicado",IF(OR(B175="",C175="",D175="",E175="",F175=""),"Pedido, cliente, item, unidade ou responsável ausentes",IF(OR(NOT(ISNUMBER(G175)),G175&lt;=0,IF(ISNUMBER(G175),G175&lt;&gt;INT(G175),FALSE)),"Confirmação inválida",IF(OR(NOT(ISNUMBER(H175)),H175&lt;=0,IF(ISNUMBER(H175),H175&lt;&gt;INT(H175),FALSE)),"Prazo inválido",IF(H175&lt;G175,"Prazo anterior à confirmação",IF(OR(NOT(ISNUMBER(I175)),I175&lt;=0),"Quantidade pedida inválida",IF(OR(NOT(ISNUMBER(J175)),J175&lt;0),"Quantidade aceita inválida",IF(J175&gt;I175,"Aceite acima da quantidade pedida",IF(OR(NOT(ISNUMBER(K175)),K175&lt;0),"Preço inválido",IF(AND(L175&lt;&gt;"Ativo",L175&lt;&gt;"Cancelado"),"Situação inválida",IF(AND(J175&gt;0,OR(OR(NOT(ISNUMBER(M175)),M175&lt;=0,IF(ISNUMBER(M175),M175&lt;&gt;INT(M175),FALSE)),M175&lt;G175,P175="")),"Último aceite ou evidência inválidos",IF(AND(J175=0,M175&lt;&gt;""),"Data de aceite sem quantidade",IF(AND(N175&lt;&gt;"",OR(OR(NOT(ISNUMBER(N175)),N175&lt;=0,IF(ISNUMBER(N175),N175&lt;&gt;INT(N175),FALSE)),N175&lt;G175)),"Acompanhamento inválido","")))))))))))))))</x:f>
      </x:c>
      <x:c r="S175" s="11" t="n">
        <x:f>IF(AND(A175&lt;&gt;"",R175="",L175="Ativo"),1,0)</x:f>
        <x:v>0</x:v>
      </x:c>
      <x:c r="T17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175&lt;&gt;"",ISNUMBER(G175),G175&lt;=Configuracoes!$C$5,ISNUMBER(H175),H175&gt;=Configuracoes!$C$6,H175&lt;=Configuracoes!$C$7,OR(Configuracoes!$C$8="Todos",F175=Configuracoes!$C$8),L175&lt;&gt;"Cancelado",OR(J175=0,NOT(ISNUMBER(M175)),M175&lt;=Configuracoes!$C$5)),1,0))</x:f>
        <x:v>0</x:v>
      </x:c>
      <x:c r="U175" s="11" t="str">
        <x:f>IF(S175=1,I175-J175,"")</x:f>
      </x:c>
      <x:c r="V175" s="14" t="str">
        <x:f>IF(S175=1,U175*K175,"")</x:f>
      </x:c>
      <x:c r="W175" s="11" t="n">
        <x:f>IF(AND(S175=1,T175=1,U175&gt;0),1,0)</x:f>
        <x:v>0</x:v>
      </x:c>
      <x:c r="X175" s="11" t="n">
        <x:f>IF(AND(W175=1,H175&lt;Configuracoes!$C$5),1,0)</x:f>
        <x:v>0</x:v>
      </x:c>
      <x:c r="Y175" s="11" t="n">
        <x:f>IF(AND(W175=1,J175&gt;0),1,0)</x:f>
        <x:v>0</x:v>
      </x:c>
      <x:c r="Z175" s="11" t="n">
        <x:f>IF(AND(W175=1,OR(N175="",O175="",AND(ISNUMBER(N175),N175&lt;Configuracoes!$C$5))),1,0)</x:f>
        <x:v>0</x:v>
      </x:c>
      <x:c r="AA175" s="11" t="n">
        <x:f>IF(AND(S175=1,T175=1,U175=0),1,0)</x:f>
        <x:v>0</x:v>
      </x:c>
      <x:c r="AB175" s="11" t="n">
        <x:f>IF(AND(AA175=1,M175&lt;=H175),1,0)</x:f>
        <x:v>0</x:v>
      </x:c>
      <x:c r="AC175" s="11" t="n">
        <x:f>IF(AND(T175=1,OR(R175&lt;&gt;"",X175=1,Z175=1)),1,0)</x:f>
        <x:v>0</x:v>
      </x:c>
      <x:c r="AD175" s="11" t="str">
        <x:f>IF(AC175=1,SUM($AC$5:AC175),"")</x:f>
      </x:c>
    </x:row>
    <x:row r="176" ht="24" customHeight="1">
      <x:c r="A176" s="6"/>
      <x:c r="B176" s="6"/>
      <x:c r="C176" s="6"/>
      <x:c r="D176" s="6"/>
      <x:c r="E176" s="6"/>
      <x:c r="F176" s="6"/>
      <x:c r="G176" s="5"/>
      <x:c r="H176" s="5"/>
      <x:c r="I176" s="12"/>
      <x:c r="J176" s="12"/>
      <x:c r="K176" s="13"/>
      <x:c r="L176" s="6"/>
      <x:c r="M176" s="5"/>
      <x:c r="N176" s="5"/>
      <x:c r="O176" s="6"/>
      <x:c r="P176" s="6"/>
      <x:c r="Q176" s="6"/>
      <x:c r="R176" s="11" t="str">
        <x:f>IF(COUNTA(A176:Q176)=0,"",IF(A176="","ID do item ausente",IF(COUNTIFS($A$5:$A$204,A176)&lt;&gt;1,"ID do item duplicado",IF(OR(B176="",C176="",D176="",E176="",F176=""),"Pedido, cliente, item, unidade ou responsável ausentes",IF(OR(NOT(ISNUMBER(G176)),G176&lt;=0,IF(ISNUMBER(G176),G176&lt;&gt;INT(G176),FALSE)),"Confirmação inválida",IF(OR(NOT(ISNUMBER(H176)),H176&lt;=0,IF(ISNUMBER(H176),H176&lt;&gt;INT(H176),FALSE)),"Prazo inválido",IF(H176&lt;G176,"Prazo anterior à confirmação",IF(OR(NOT(ISNUMBER(I176)),I176&lt;=0),"Quantidade pedida inválida",IF(OR(NOT(ISNUMBER(J176)),J176&lt;0),"Quantidade aceita inválida",IF(J176&gt;I176,"Aceite acima da quantidade pedida",IF(OR(NOT(ISNUMBER(K176)),K176&lt;0),"Preço inválido",IF(AND(L176&lt;&gt;"Ativo",L176&lt;&gt;"Cancelado"),"Situação inválida",IF(AND(J176&gt;0,OR(OR(NOT(ISNUMBER(M176)),M176&lt;=0,IF(ISNUMBER(M176),M176&lt;&gt;INT(M176),FALSE)),M176&lt;G176,P176="")),"Último aceite ou evidência inválidos",IF(AND(J176=0,M176&lt;&gt;""),"Data de aceite sem quantidade",IF(AND(N176&lt;&gt;"",OR(OR(NOT(ISNUMBER(N176)),N176&lt;=0,IF(ISNUMBER(N176),N176&lt;&gt;INT(N176),FALSE)),N176&lt;G176)),"Acompanhamento inválido","")))))))))))))))</x:f>
      </x:c>
      <x:c r="S176" s="11" t="n">
        <x:f>IF(AND(A176&lt;&gt;"",R176="",L176="Ativo"),1,0)</x:f>
        <x:v>0</x:v>
      </x:c>
      <x:c r="T17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176&lt;&gt;"",ISNUMBER(G176),G176&lt;=Configuracoes!$C$5,ISNUMBER(H176),H176&gt;=Configuracoes!$C$6,H176&lt;=Configuracoes!$C$7,OR(Configuracoes!$C$8="Todos",F176=Configuracoes!$C$8),L176&lt;&gt;"Cancelado",OR(J176=0,NOT(ISNUMBER(M176)),M176&lt;=Configuracoes!$C$5)),1,0))</x:f>
        <x:v>0</x:v>
      </x:c>
      <x:c r="U176" s="11" t="str">
        <x:f>IF(S176=1,I176-J176,"")</x:f>
      </x:c>
      <x:c r="V176" s="14" t="str">
        <x:f>IF(S176=1,U176*K176,"")</x:f>
      </x:c>
      <x:c r="W176" s="11" t="n">
        <x:f>IF(AND(S176=1,T176=1,U176&gt;0),1,0)</x:f>
        <x:v>0</x:v>
      </x:c>
      <x:c r="X176" s="11" t="n">
        <x:f>IF(AND(W176=1,H176&lt;Configuracoes!$C$5),1,0)</x:f>
        <x:v>0</x:v>
      </x:c>
      <x:c r="Y176" s="11" t="n">
        <x:f>IF(AND(W176=1,J176&gt;0),1,0)</x:f>
        <x:v>0</x:v>
      </x:c>
      <x:c r="Z176" s="11" t="n">
        <x:f>IF(AND(W176=1,OR(N176="",O176="",AND(ISNUMBER(N176),N176&lt;Configuracoes!$C$5))),1,0)</x:f>
        <x:v>0</x:v>
      </x:c>
      <x:c r="AA176" s="11" t="n">
        <x:f>IF(AND(S176=1,T176=1,U176=0),1,0)</x:f>
        <x:v>0</x:v>
      </x:c>
      <x:c r="AB176" s="11" t="n">
        <x:f>IF(AND(AA176=1,M176&lt;=H176),1,0)</x:f>
        <x:v>0</x:v>
      </x:c>
      <x:c r="AC176" s="11" t="n">
        <x:f>IF(AND(T176=1,OR(R176&lt;&gt;"",X176=1,Z176=1)),1,0)</x:f>
        <x:v>0</x:v>
      </x:c>
      <x:c r="AD176" s="11" t="str">
        <x:f>IF(AC176=1,SUM($AC$5:AC176),"")</x:f>
      </x:c>
    </x:row>
    <x:row r="177" ht="24" customHeight="1">
      <x:c r="A177" s="6"/>
      <x:c r="B177" s="6"/>
      <x:c r="C177" s="6"/>
      <x:c r="D177" s="6"/>
      <x:c r="E177" s="6"/>
      <x:c r="F177" s="6"/>
      <x:c r="G177" s="5"/>
      <x:c r="H177" s="5"/>
      <x:c r="I177" s="12"/>
      <x:c r="J177" s="12"/>
      <x:c r="K177" s="13"/>
      <x:c r="L177" s="6"/>
      <x:c r="M177" s="5"/>
      <x:c r="N177" s="5"/>
      <x:c r="O177" s="6"/>
      <x:c r="P177" s="6"/>
      <x:c r="Q177" s="6"/>
      <x:c r="R177" s="11" t="str">
        <x:f>IF(COUNTA(A177:Q177)=0,"",IF(A177="","ID do item ausente",IF(COUNTIFS($A$5:$A$204,A177)&lt;&gt;1,"ID do item duplicado",IF(OR(B177="",C177="",D177="",E177="",F177=""),"Pedido, cliente, item, unidade ou responsável ausentes",IF(OR(NOT(ISNUMBER(G177)),G177&lt;=0,IF(ISNUMBER(G177),G177&lt;&gt;INT(G177),FALSE)),"Confirmação inválida",IF(OR(NOT(ISNUMBER(H177)),H177&lt;=0,IF(ISNUMBER(H177),H177&lt;&gt;INT(H177),FALSE)),"Prazo inválido",IF(H177&lt;G177,"Prazo anterior à confirmação",IF(OR(NOT(ISNUMBER(I177)),I177&lt;=0),"Quantidade pedida inválida",IF(OR(NOT(ISNUMBER(J177)),J177&lt;0),"Quantidade aceita inválida",IF(J177&gt;I177,"Aceite acima da quantidade pedida",IF(OR(NOT(ISNUMBER(K177)),K177&lt;0),"Preço inválido",IF(AND(L177&lt;&gt;"Ativo",L177&lt;&gt;"Cancelado"),"Situação inválida",IF(AND(J177&gt;0,OR(OR(NOT(ISNUMBER(M177)),M177&lt;=0,IF(ISNUMBER(M177),M177&lt;&gt;INT(M177),FALSE)),M177&lt;G177,P177="")),"Último aceite ou evidência inválidos",IF(AND(J177=0,M177&lt;&gt;""),"Data de aceite sem quantidade",IF(AND(N177&lt;&gt;"",OR(OR(NOT(ISNUMBER(N177)),N177&lt;=0,IF(ISNUMBER(N177),N177&lt;&gt;INT(N177),FALSE)),N177&lt;G177)),"Acompanhamento inválido","")))))))))))))))</x:f>
      </x:c>
      <x:c r="S177" s="11" t="n">
        <x:f>IF(AND(A177&lt;&gt;"",R177="",L177="Ativo"),1,0)</x:f>
        <x:v>0</x:v>
      </x:c>
      <x:c r="T17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177&lt;&gt;"",ISNUMBER(G177),G177&lt;=Configuracoes!$C$5,ISNUMBER(H177),H177&gt;=Configuracoes!$C$6,H177&lt;=Configuracoes!$C$7,OR(Configuracoes!$C$8="Todos",F177=Configuracoes!$C$8),L177&lt;&gt;"Cancelado",OR(J177=0,NOT(ISNUMBER(M177)),M177&lt;=Configuracoes!$C$5)),1,0))</x:f>
        <x:v>0</x:v>
      </x:c>
      <x:c r="U177" s="11" t="str">
        <x:f>IF(S177=1,I177-J177,"")</x:f>
      </x:c>
      <x:c r="V177" s="14" t="str">
        <x:f>IF(S177=1,U177*K177,"")</x:f>
      </x:c>
      <x:c r="W177" s="11" t="n">
        <x:f>IF(AND(S177=1,T177=1,U177&gt;0),1,0)</x:f>
        <x:v>0</x:v>
      </x:c>
      <x:c r="X177" s="11" t="n">
        <x:f>IF(AND(W177=1,H177&lt;Configuracoes!$C$5),1,0)</x:f>
        <x:v>0</x:v>
      </x:c>
      <x:c r="Y177" s="11" t="n">
        <x:f>IF(AND(W177=1,J177&gt;0),1,0)</x:f>
        <x:v>0</x:v>
      </x:c>
      <x:c r="Z177" s="11" t="n">
        <x:f>IF(AND(W177=1,OR(N177="",O177="",AND(ISNUMBER(N177),N177&lt;Configuracoes!$C$5))),1,0)</x:f>
        <x:v>0</x:v>
      </x:c>
      <x:c r="AA177" s="11" t="n">
        <x:f>IF(AND(S177=1,T177=1,U177=0),1,0)</x:f>
        <x:v>0</x:v>
      </x:c>
      <x:c r="AB177" s="11" t="n">
        <x:f>IF(AND(AA177=1,M177&lt;=H177),1,0)</x:f>
        <x:v>0</x:v>
      </x:c>
      <x:c r="AC177" s="11" t="n">
        <x:f>IF(AND(T177=1,OR(R177&lt;&gt;"",X177=1,Z177=1)),1,0)</x:f>
        <x:v>0</x:v>
      </x:c>
      <x:c r="AD177" s="11" t="str">
        <x:f>IF(AC177=1,SUM($AC$5:AC177),"")</x:f>
      </x:c>
    </x:row>
    <x:row r="178" ht="24" customHeight="1">
      <x:c r="A178" s="6"/>
      <x:c r="B178" s="6"/>
      <x:c r="C178" s="6"/>
      <x:c r="D178" s="6"/>
      <x:c r="E178" s="6"/>
      <x:c r="F178" s="6"/>
      <x:c r="G178" s="5"/>
      <x:c r="H178" s="5"/>
      <x:c r="I178" s="12"/>
      <x:c r="J178" s="12"/>
      <x:c r="K178" s="13"/>
      <x:c r="L178" s="6"/>
      <x:c r="M178" s="5"/>
      <x:c r="N178" s="5"/>
      <x:c r="O178" s="6"/>
      <x:c r="P178" s="6"/>
      <x:c r="Q178" s="6"/>
      <x:c r="R178" s="11" t="str">
        <x:f>IF(COUNTA(A178:Q178)=0,"",IF(A178="","ID do item ausente",IF(COUNTIFS($A$5:$A$204,A178)&lt;&gt;1,"ID do item duplicado",IF(OR(B178="",C178="",D178="",E178="",F178=""),"Pedido, cliente, item, unidade ou responsável ausentes",IF(OR(NOT(ISNUMBER(G178)),G178&lt;=0,IF(ISNUMBER(G178),G178&lt;&gt;INT(G178),FALSE)),"Confirmação inválida",IF(OR(NOT(ISNUMBER(H178)),H178&lt;=0,IF(ISNUMBER(H178),H178&lt;&gt;INT(H178),FALSE)),"Prazo inválido",IF(H178&lt;G178,"Prazo anterior à confirmação",IF(OR(NOT(ISNUMBER(I178)),I178&lt;=0),"Quantidade pedida inválida",IF(OR(NOT(ISNUMBER(J178)),J178&lt;0),"Quantidade aceita inválida",IF(J178&gt;I178,"Aceite acima da quantidade pedida",IF(OR(NOT(ISNUMBER(K178)),K178&lt;0),"Preço inválido",IF(AND(L178&lt;&gt;"Ativo",L178&lt;&gt;"Cancelado"),"Situação inválida",IF(AND(J178&gt;0,OR(OR(NOT(ISNUMBER(M178)),M178&lt;=0,IF(ISNUMBER(M178),M178&lt;&gt;INT(M178),FALSE)),M178&lt;G178,P178="")),"Último aceite ou evidência inválidos",IF(AND(J178=0,M178&lt;&gt;""),"Data de aceite sem quantidade",IF(AND(N178&lt;&gt;"",OR(OR(NOT(ISNUMBER(N178)),N178&lt;=0,IF(ISNUMBER(N178),N178&lt;&gt;INT(N178),FALSE)),N178&lt;G178)),"Acompanhamento inválido","")))))))))))))))</x:f>
      </x:c>
      <x:c r="S178" s="11" t="n">
        <x:f>IF(AND(A178&lt;&gt;"",R178="",L178="Ativo"),1,0)</x:f>
        <x:v>0</x:v>
      </x:c>
      <x:c r="T17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178&lt;&gt;"",ISNUMBER(G178),G178&lt;=Configuracoes!$C$5,ISNUMBER(H178),H178&gt;=Configuracoes!$C$6,H178&lt;=Configuracoes!$C$7,OR(Configuracoes!$C$8="Todos",F178=Configuracoes!$C$8),L178&lt;&gt;"Cancelado",OR(J178=0,NOT(ISNUMBER(M178)),M178&lt;=Configuracoes!$C$5)),1,0))</x:f>
        <x:v>0</x:v>
      </x:c>
      <x:c r="U178" s="11" t="str">
        <x:f>IF(S178=1,I178-J178,"")</x:f>
      </x:c>
      <x:c r="V178" s="14" t="str">
        <x:f>IF(S178=1,U178*K178,"")</x:f>
      </x:c>
      <x:c r="W178" s="11" t="n">
        <x:f>IF(AND(S178=1,T178=1,U178&gt;0),1,0)</x:f>
        <x:v>0</x:v>
      </x:c>
      <x:c r="X178" s="11" t="n">
        <x:f>IF(AND(W178=1,H178&lt;Configuracoes!$C$5),1,0)</x:f>
        <x:v>0</x:v>
      </x:c>
      <x:c r="Y178" s="11" t="n">
        <x:f>IF(AND(W178=1,J178&gt;0),1,0)</x:f>
        <x:v>0</x:v>
      </x:c>
      <x:c r="Z178" s="11" t="n">
        <x:f>IF(AND(W178=1,OR(N178="",O178="",AND(ISNUMBER(N178),N178&lt;Configuracoes!$C$5))),1,0)</x:f>
        <x:v>0</x:v>
      </x:c>
      <x:c r="AA178" s="11" t="n">
        <x:f>IF(AND(S178=1,T178=1,U178=0),1,0)</x:f>
        <x:v>0</x:v>
      </x:c>
      <x:c r="AB178" s="11" t="n">
        <x:f>IF(AND(AA178=1,M178&lt;=H178),1,0)</x:f>
        <x:v>0</x:v>
      </x:c>
      <x:c r="AC178" s="11" t="n">
        <x:f>IF(AND(T178=1,OR(R178&lt;&gt;"",X178=1,Z178=1)),1,0)</x:f>
        <x:v>0</x:v>
      </x:c>
      <x:c r="AD178" s="11" t="str">
        <x:f>IF(AC178=1,SUM($AC$5:AC178),"")</x:f>
      </x:c>
    </x:row>
    <x:row r="179" ht="24" customHeight="1">
      <x:c r="A179" s="6"/>
      <x:c r="B179" s="6"/>
      <x:c r="C179" s="6"/>
      <x:c r="D179" s="6"/>
      <x:c r="E179" s="6"/>
      <x:c r="F179" s="6"/>
      <x:c r="G179" s="5"/>
      <x:c r="H179" s="5"/>
      <x:c r="I179" s="12"/>
      <x:c r="J179" s="12"/>
      <x:c r="K179" s="13"/>
      <x:c r="L179" s="6"/>
      <x:c r="M179" s="5"/>
      <x:c r="N179" s="5"/>
      <x:c r="O179" s="6"/>
      <x:c r="P179" s="6"/>
      <x:c r="Q179" s="6"/>
      <x:c r="R179" s="11" t="str">
        <x:f>IF(COUNTA(A179:Q179)=0,"",IF(A179="","ID do item ausente",IF(COUNTIFS($A$5:$A$204,A179)&lt;&gt;1,"ID do item duplicado",IF(OR(B179="",C179="",D179="",E179="",F179=""),"Pedido, cliente, item, unidade ou responsável ausentes",IF(OR(NOT(ISNUMBER(G179)),G179&lt;=0,IF(ISNUMBER(G179),G179&lt;&gt;INT(G179),FALSE)),"Confirmação inválida",IF(OR(NOT(ISNUMBER(H179)),H179&lt;=0,IF(ISNUMBER(H179),H179&lt;&gt;INT(H179),FALSE)),"Prazo inválido",IF(H179&lt;G179,"Prazo anterior à confirmação",IF(OR(NOT(ISNUMBER(I179)),I179&lt;=0),"Quantidade pedida inválida",IF(OR(NOT(ISNUMBER(J179)),J179&lt;0),"Quantidade aceita inválida",IF(J179&gt;I179,"Aceite acima da quantidade pedida",IF(OR(NOT(ISNUMBER(K179)),K179&lt;0),"Preço inválido",IF(AND(L179&lt;&gt;"Ativo",L179&lt;&gt;"Cancelado"),"Situação inválida",IF(AND(J179&gt;0,OR(OR(NOT(ISNUMBER(M179)),M179&lt;=0,IF(ISNUMBER(M179),M179&lt;&gt;INT(M179),FALSE)),M179&lt;G179,P179="")),"Último aceite ou evidência inválidos",IF(AND(J179=0,M179&lt;&gt;""),"Data de aceite sem quantidade",IF(AND(N179&lt;&gt;"",OR(OR(NOT(ISNUMBER(N179)),N179&lt;=0,IF(ISNUMBER(N179),N179&lt;&gt;INT(N179),FALSE)),N179&lt;G179)),"Acompanhamento inválido","")))))))))))))))</x:f>
      </x:c>
      <x:c r="S179" s="11" t="n">
        <x:f>IF(AND(A179&lt;&gt;"",R179="",L179="Ativo"),1,0)</x:f>
        <x:v>0</x:v>
      </x:c>
      <x:c r="T17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179&lt;&gt;"",ISNUMBER(G179),G179&lt;=Configuracoes!$C$5,ISNUMBER(H179),H179&gt;=Configuracoes!$C$6,H179&lt;=Configuracoes!$C$7,OR(Configuracoes!$C$8="Todos",F179=Configuracoes!$C$8),L179&lt;&gt;"Cancelado",OR(J179=0,NOT(ISNUMBER(M179)),M179&lt;=Configuracoes!$C$5)),1,0))</x:f>
        <x:v>0</x:v>
      </x:c>
      <x:c r="U179" s="11" t="str">
        <x:f>IF(S179=1,I179-J179,"")</x:f>
      </x:c>
      <x:c r="V179" s="14" t="str">
        <x:f>IF(S179=1,U179*K179,"")</x:f>
      </x:c>
      <x:c r="W179" s="11" t="n">
        <x:f>IF(AND(S179=1,T179=1,U179&gt;0),1,0)</x:f>
        <x:v>0</x:v>
      </x:c>
      <x:c r="X179" s="11" t="n">
        <x:f>IF(AND(W179=1,H179&lt;Configuracoes!$C$5),1,0)</x:f>
        <x:v>0</x:v>
      </x:c>
      <x:c r="Y179" s="11" t="n">
        <x:f>IF(AND(W179=1,J179&gt;0),1,0)</x:f>
        <x:v>0</x:v>
      </x:c>
      <x:c r="Z179" s="11" t="n">
        <x:f>IF(AND(W179=1,OR(N179="",O179="",AND(ISNUMBER(N179),N179&lt;Configuracoes!$C$5))),1,0)</x:f>
        <x:v>0</x:v>
      </x:c>
      <x:c r="AA179" s="11" t="n">
        <x:f>IF(AND(S179=1,T179=1,U179=0),1,0)</x:f>
        <x:v>0</x:v>
      </x:c>
      <x:c r="AB179" s="11" t="n">
        <x:f>IF(AND(AA179=1,M179&lt;=H179),1,0)</x:f>
        <x:v>0</x:v>
      </x:c>
      <x:c r="AC179" s="11" t="n">
        <x:f>IF(AND(T179=1,OR(R179&lt;&gt;"",X179=1,Z179=1)),1,0)</x:f>
        <x:v>0</x:v>
      </x:c>
      <x:c r="AD179" s="11" t="str">
        <x:f>IF(AC179=1,SUM($AC$5:AC179),"")</x:f>
      </x:c>
    </x:row>
    <x:row r="180" ht="24" customHeight="1">
      <x:c r="A180" s="6"/>
      <x:c r="B180" s="6"/>
      <x:c r="C180" s="6"/>
      <x:c r="D180" s="6"/>
      <x:c r="E180" s="6"/>
      <x:c r="F180" s="6"/>
      <x:c r="G180" s="5"/>
      <x:c r="H180" s="5"/>
      <x:c r="I180" s="12"/>
      <x:c r="J180" s="12"/>
      <x:c r="K180" s="13"/>
      <x:c r="L180" s="6"/>
      <x:c r="M180" s="5"/>
      <x:c r="N180" s="5"/>
      <x:c r="O180" s="6"/>
      <x:c r="P180" s="6"/>
      <x:c r="Q180" s="6"/>
      <x:c r="R180" s="11" t="str">
        <x:f>IF(COUNTA(A180:Q180)=0,"",IF(A180="","ID do item ausente",IF(COUNTIFS($A$5:$A$204,A180)&lt;&gt;1,"ID do item duplicado",IF(OR(B180="",C180="",D180="",E180="",F180=""),"Pedido, cliente, item, unidade ou responsável ausentes",IF(OR(NOT(ISNUMBER(G180)),G180&lt;=0,IF(ISNUMBER(G180),G180&lt;&gt;INT(G180),FALSE)),"Confirmação inválida",IF(OR(NOT(ISNUMBER(H180)),H180&lt;=0,IF(ISNUMBER(H180),H180&lt;&gt;INT(H180),FALSE)),"Prazo inválido",IF(H180&lt;G180,"Prazo anterior à confirmação",IF(OR(NOT(ISNUMBER(I180)),I180&lt;=0),"Quantidade pedida inválida",IF(OR(NOT(ISNUMBER(J180)),J180&lt;0),"Quantidade aceita inválida",IF(J180&gt;I180,"Aceite acima da quantidade pedida",IF(OR(NOT(ISNUMBER(K180)),K180&lt;0),"Preço inválido",IF(AND(L180&lt;&gt;"Ativo",L180&lt;&gt;"Cancelado"),"Situação inválida",IF(AND(J180&gt;0,OR(OR(NOT(ISNUMBER(M180)),M180&lt;=0,IF(ISNUMBER(M180),M180&lt;&gt;INT(M180),FALSE)),M180&lt;G180,P180="")),"Último aceite ou evidência inválidos",IF(AND(J180=0,M180&lt;&gt;""),"Data de aceite sem quantidade",IF(AND(N180&lt;&gt;"",OR(OR(NOT(ISNUMBER(N180)),N180&lt;=0,IF(ISNUMBER(N180),N180&lt;&gt;INT(N180),FALSE)),N180&lt;G180)),"Acompanhamento inválido","")))))))))))))))</x:f>
      </x:c>
      <x:c r="S180" s="11" t="n">
        <x:f>IF(AND(A180&lt;&gt;"",R180="",L180="Ativo"),1,0)</x:f>
        <x:v>0</x:v>
      </x:c>
      <x:c r="T18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180&lt;&gt;"",ISNUMBER(G180),G180&lt;=Configuracoes!$C$5,ISNUMBER(H180),H180&gt;=Configuracoes!$C$6,H180&lt;=Configuracoes!$C$7,OR(Configuracoes!$C$8="Todos",F180=Configuracoes!$C$8),L180&lt;&gt;"Cancelado",OR(J180=0,NOT(ISNUMBER(M180)),M180&lt;=Configuracoes!$C$5)),1,0))</x:f>
        <x:v>0</x:v>
      </x:c>
      <x:c r="U180" s="11" t="str">
        <x:f>IF(S180=1,I180-J180,"")</x:f>
      </x:c>
      <x:c r="V180" s="14" t="str">
        <x:f>IF(S180=1,U180*K180,"")</x:f>
      </x:c>
      <x:c r="W180" s="11" t="n">
        <x:f>IF(AND(S180=1,T180=1,U180&gt;0),1,0)</x:f>
        <x:v>0</x:v>
      </x:c>
      <x:c r="X180" s="11" t="n">
        <x:f>IF(AND(W180=1,H180&lt;Configuracoes!$C$5),1,0)</x:f>
        <x:v>0</x:v>
      </x:c>
      <x:c r="Y180" s="11" t="n">
        <x:f>IF(AND(W180=1,J180&gt;0),1,0)</x:f>
        <x:v>0</x:v>
      </x:c>
      <x:c r="Z180" s="11" t="n">
        <x:f>IF(AND(W180=1,OR(N180="",O180="",AND(ISNUMBER(N180),N180&lt;Configuracoes!$C$5))),1,0)</x:f>
        <x:v>0</x:v>
      </x:c>
      <x:c r="AA180" s="11" t="n">
        <x:f>IF(AND(S180=1,T180=1,U180=0),1,0)</x:f>
        <x:v>0</x:v>
      </x:c>
      <x:c r="AB180" s="11" t="n">
        <x:f>IF(AND(AA180=1,M180&lt;=H180),1,0)</x:f>
        <x:v>0</x:v>
      </x:c>
      <x:c r="AC180" s="11" t="n">
        <x:f>IF(AND(T180=1,OR(R180&lt;&gt;"",X180=1,Z180=1)),1,0)</x:f>
        <x:v>0</x:v>
      </x:c>
      <x:c r="AD180" s="11" t="str">
        <x:f>IF(AC180=1,SUM($AC$5:AC180),"")</x:f>
      </x:c>
    </x:row>
    <x:row r="181" ht="24" customHeight="1">
      <x:c r="A181" s="6"/>
      <x:c r="B181" s="6"/>
      <x:c r="C181" s="6"/>
      <x:c r="D181" s="6"/>
      <x:c r="E181" s="6"/>
      <x:c r="F181" s="6"/>
      <x:c r="G181" s="5"/>
      <x:c r="H181" s="5"/>
      <x:c r="I181" s="12"/>
      <x:c r="J181" s="12"/>
      <x:c r="K181" s="13"/>
      <x:c r="L181" s="6"/>
      <x:c r="M181" s="5"/>
      <x:c r="N181" s="5"/>
      <x:c r="O181" s="6"/>
      <x:c r="P181" s="6"/>
      <x:c r="Q181" s="6"/>
      <x:c r="R181" s="11" t="str">
        <x:f>IF(COUNTA(A181:Q181)=0,"",IF(A181="","ID do item ausente",IF(COUNTIFS($A$5:$A$204,A181)&lt;&gt;1,"ID do item duplicado",IF(OR(B181="",C181="",D181="",E181="",F181=""),"Pedido, cliente, item, unidade ou responsável ausentes",IF(OR(NOT(ISNUMBER(G181)),G181&lt;=0,IF(ISNUMBER(G181),G181&lt;&gt;INT(G181),FALSE)),"Confirmação inválida",IF(OR(NOT(ISNUMBER(H181)),H181&lt;=0,IF(ISNUMBER(H181),H181&lt;&gt;INT(H181),FALSE)),"Prazo inválido",IF(H181&lt;G181,"Prazo anterior à confirmação",IF(OR(NOT(ISNUMBER(I181)),I181&lt;=0),"Quantidade pedida inválida",IF(OR(NOT(ISNUMBER(J181)),J181&lt;0),"Quantidade aceita inválida",IF(J181&gt;I181,"Aceite acima da quantidade pedida",IF(OR(NOT(ISNUMBER(K181)),K181&lt;0),"Preço inválido",IF(AND(L181&lt;&gt;"Ativo",L181&lt;&gt;"Cancelado"),"Situação inválida",IF(AND(J181&gt;0,OR(OR(NOT(ISNUMBER(M181)),M181&lt;=0,IF(ISNUMBER(M181),M181&lt;&gt;INT(M181),FALSE)),M181&lt;G181,P181="")),"Último aceite ou evidência inválidos",IF(AND(J181=0,M181&lt;&gt;""),"Data de aceite sem quantidade",IF(AND(N181&lt;&gt;"",OR(OR(NOT(ISNUMBER(N181)),N181&lt;=0,IF(ISNUMBER(N181),N181&lt;&gt;INT(N181),FALSE)),N181&lt;G181)),"Acompanhamento inválido","")))))))))))))))</x:f>
      </x:c>
      <x:c r="S181" s="11" t="n">
        <x:f>IF(AND(A181&lt;&gt;"",R181="",L181="Ativo"),1,0)</x:f>
        <x:v>0</x:v>
      </x:c>
      <x:c r="T18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181&lt;&gt;"",ISNUMBER(G181),G181&lt;=Configuracoes!$C$5,ISNUMBER(H181),H181&gt;=Configuracoes!$C$6,H181&lt;=Configuracoes!$C$7,OR(Configuracoes!$C$8="Todos",F181=Configuracoes!$C$8),L181&lt;&gt;"Cancelado",OR(J181=0,NOT(ISNUMBER(M181)),M181&lt;=Configuracoes!$C$5)),1,0))</x:f>
        <x:v>0</x:v>
      </x:c>
      <x:c r="U181" s="11" t="str">
        <x:f>IF(S181=1,I181-J181,"")</x:f>
      </x:c>
      <x:c r="V181" s="14" t="str">
        <x:f>IF(S181=1,U181*K181,"")</x:f>
      </x:c>
      <x:c r="W181" s="11" t="n">
        <x:f>IF(AND(S181=1,T181=1,U181&gt;0),1,0)</x:f>
        <x:v>0</x:v>
      </x:c>
      <x:c r="X181" s="11" t="n">
        <x:f>IF(AND(W181=1,H181&lt;Configuracoes!$C$5),1,0)</x:f>
        <x:v>0</x:v>
      </x:c>
      <x:c r="Y181" s="11" t="n">
        <x:f>IF(AND(W181=1,J181&gt;0),1,0)</x:f>
        <x:v>0</x:v>
      </x:c>
      <x:c r="Z181" s="11" t="n">
        <x:f>IF(AND(W181=1,OR(N181="",O181="",AND(ISNUMBER(N181),N181&lt;Configuracoes!$C$5))),1,0)</x:f>
        <x:v>0</x:v>
      </x:c>
      <x:c r="AA181" s="11" t="n">
        <x:f>IF(AND(S181=1,T181=1,U181=0),1,0)</x:f>
        <x:v>0</x:v>
      </x:c>
      <x:c r="AB181" s="11" t="n">
        <x:f>IF(AND(AA181=1,M181&lt;=H181),1,0)</x:f>
        <x:v>0</x:v>
      </x:c>
      <x:c r="AC181" s="11" t="n">
        <x:f>IF(AND(T181=1,OR(R181&lt;&gt;"",X181=1,Z181=1)),1,0)</x:f>
        <x:v>0</x:v>
      </x:c>
      <x:c r="AD181" s="11" t="str">
        <x:f>IF(AC181=1,SUM($AC$5:AC181),"")</x:f>
      </x:c>
    </x:row>
    <x:row r="182" ht="24" customHeight="1">
      <x:c r="A182" s="6"/>
      <x:c r="B182" s="6"/>
      <x:c r="C182" s="6"/>
      <x:c r="D182" s="6"/>
      <x:c r="E182" s="6"/>
      <x:c r="F182" s="6"/>
      <x:c r="G182" s="5"/>
      <x:c r="H182" s="5"/>
      <x:c r="I182" s="12"/>
      <x:c r="J182" s="12"/>
      <x:c r="K182" s="13"/>
      <x:c r="L182" s="6"/>
      <x:c r="M182" s="5"/>
      <x:c r="N182" s="5"/>
      <x:c r="O182" s="6"/>
      <x:c r="P182" s="6"/>
      <x:c r="Q182" s="6"/>
      <x:c r="R182" s="11" t="str">
        <x:f>IF(COUNTA(A182:Q182)=0,"",IF(A182="","ID do item ausente",IF(COUNTIFS($A$5:$A$204,A182)&lt;&gt;1,"ID do item duplicado",IF(OR(B182="",C182="",D182="",E182="",F182=""),"Pedido, cliente, item, unidade ou responsável ausentes",IF(OR(NOT(ISNUMBER(G182)),G182&lt;=0,IF(ISNUMBER(G182),G182&lt;&gt;INT(G182),FALSE)),"Confirmação inválida",IF(OR(NOT(ISNUMBER(H182)),H182&lt;=0,IF(ISNUMBER(H182),H182&lt;&gt;INT(H182),FALSE)),"Prazo inválido",IF(H182&lt;G182,"Prazo anterior à confirmação",IF(OR(NOT(ISNUMBER(I182)),I182&lt;=0),"Quantidade pedida inválida",IF(OR(NOT(ISNUMBER(J182)),J182&lt;0),"Quantidade aceita inválida",IF(J182&gt;I182,"Aceite acima da quantidade pedida",IF(OR(NOT(ISNUMBER(K182)),K182&lt;0),"Preço inválido",IF(AND(L182&lt;&gt;"Ativo",L182&lt;&gt;"Cancelado"),"Situação inválida",IF(AND(J182&gt;0,OR(OR(NOT(ISNUMBER(M182)),M182&lt;=0,IF(ISNUMBER(M182),M182&lt;&gt;INT(M182),FALSE)),M182&lt;G182,P182="")),"Último aceite ou evidência inválidos",IF(AND(J182=0,M182&lt;&gt;""),"Data de aceite sem quantidade",IF(AND(N182&lt;&gt;"",OR(OR(NOT(ISNUMBER(N182)),N182&lt;=0,IF(ISNUMBER(N182),N182&lt;&gt;INT(N182),FALSE)),N182&lt;G182)),"Acompanhamento inválido","")))))))))))))))</x:f>
      </x:c>
      <x:c r="S182" s="11" t="n">
        <x:f>IF(AND(A182&lt;&gt;"",R182="",L182="Ativo"),1,0)</x:f>
        <x:v>0</x:v>
      </x:c>
      <x:c r="T18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182&lt;&gt;"",ISNUMBER(G182),G182&lt;=Configuracoes!$C$5,ISNUMBER(H182),H182&gt;=Configuracoes!$C$6,H182&lt;=Configuracoes!$C$7,OR(Configuracoes!$C$8="Todos",F182=Configuracoes!$C$8),L182&lt;&gt;"Cancelado",OR(J182=0,NOT(ISNUMBER(M182)),M182&lt;=Configuracoes!$C$5)),1,0))</x:f>
        <x:v>0</x:v>
      </x:c>
      <x:c r="U182" s="11" t="str">
        <x:f>IF(S182=1,I182-J182,"")</x:f>
      </x:c>
      <x:c r="V182" s="14" t="str">
        <x:f>IF(S182=1,U182*K182,"")</x:f>
      </x:c>
      <x:c r="W182" s="11" t="n">
        <x:f>IF(AND(S182=1,T182=1,U182&gt;0),1,0)</x:f>
        <x:v>0</x:v>
      </x:c>
      <x:c r="X182" s="11" t="n">
        <x:f>IF(AND(W182=1,H182&lt;Configuracoes!$C$5),1,0)</x:f>
        <x:v>0</x:v>
      </x:c>
      <x:c r="Y182" s="11" t="n">
        <x:f>IF(AND(W182=1,J182&gt;0),1,0)</x:f>
        <x:v>0</x:v>
      </x:c>
      <x:c r="Z182" s="11" t="n">
        <x:f>IF(AND(W182=1,OR(N182="",O182="",AND(ISNUMBER(N182),N182&lt;Configuracoes!$C$5))),1,0)</x:f>
        <x:v>0</x:v>
      </x:c>
      <x:c r="AA182" s="11" t="n">
        <x:f>IF(AND(S182=1,T182=1,U182=0),1,0)</x:f>
        <x:v>0</x:v>
      </x:c>
      <x:c r="AB182" s="11" t="n">
        <x:f>IF(AND(AA182=1,M182&lt;=H182),1,0)</x:f>
        <x:v>0</x:v>
      </x:c>
      <x:c r="AC182" s="11" t="n">
        <x:f>IF(AND(T182=1,OR(R182&lt;&gt;"",X182=1,Z182=1)),1,0)</x:f>
        <x:v>0</x:v>
      </x:c>
      <x:c r="AD182" s="11" t="str">
        <x:f>IF(AC182=1,SUM($AC$5:AC182),"")</x:f>
      </x:c>
    </x:row>
    <x:row r="183" ht="24" customHeight="1">
      <x:c r="A183" s="6"/>
      <x:c r="B183" s="6"/>
      <x:c r="C183" s="6"/>
      <x:c r="D183" s="6"/>
      <x:c r="E183" s="6"/>
      <x:c r="F183" s="6"/>
      <x:c r="G183" s="5"/>
      <x:c r="H183" s="5"/>
      <x:c r="I183" s="12"/>
      <x:c r="J183" s="12"/>
      <x:c r="K183" s="13"/>
      <x:c r="L183" s="6"/>
      <x:c r="M183" s="5"/>
      <x:c r="N183" s="5"/>
      <x:c r="O183" s="6"/>
      <x:c r="P183" s="6"/>
      <x:c r="Q183" s="6"/>
      <x:c r="R183" s="11" t="str">
        <x:f>IF(COUNTA(A183:Q183)=0,"",IF(A183="","ID do item ausente",IF(COUNTIFS($A$5:$A$204,A183)&lt;&gt;1,"ID do item duplicado",IF(OR(B183="",C183="",D183="",E183="",F183=""),"Pedido, cliente, item, unidade ou responsável ausentes",IF(OR(NOT(ISNUMBER(G183)),G183&lt;=0,IF(ISNUMBER(G183),G183&lt;&gt;INT(G183),FALSE)),"Confirmação inválida",IF(OR(NOT(ISNUMBER(H183)),H183&lt;=0,IF(ISNUMBER(H183),H183&lt;&gt;INT(H183),FALSE)),"Prazo inválido",IF(H183&lt;G183,"Prazo anterior à confirmação",IF(OR(NOT(ISNUMBER(I183)),I183&lt;=0),"Quantidade pedida inválida",IF(OR(NOT(ISNUMBER(J183)),J183&lt;0),"Quantidade aceita inválida",IF(J183&gt;I183,"Aceite acima da quantidade pedida",IF(OR(NOT(ISNUMBER(K183)),K183&lt;0),"Preço inválido",IF(AND(L183&lt;&gt;"Ativo",L183&lt;&gt;"Cancelado"),"Situação inválida",IF(AND(J183&gt;0,OR(OR(NOT(ISNUMBER(M183)),M183&lt;=0,IF(ISNUMBER(M183),M183&lt;&gt;INT(M183),FALSE)),M183&lt;G183,P183="")),"Último aceite ou evidência inválidos",IF(AND(J183=0,M183&lt;&gt;""),"Data de aceite sem quantidade",IF(AND(N183&lt;&gt;"",OR(OR(NOT(ISNUMBER(N183)),N183&lt;=0,IF(ISNUMBER(N183),N183&lt;&gt;INT(N183),FALSE)),N183&lt;G183)),"Acompanhamento inválido","")))))))))))))))</x:f>
      </x:c>
      <x:c r="S183" s="11" t="n">
        <x:f>IF(AND(A183&lt;&gt;"",R183="",L183="Ativo"),1,0)</x:f>
        <x:v>0</x:v>
      </x:c>
      <x:c r="T18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183&lt;&gt;"",ISNUMBER(G183),G183&lt;=Configuracoes!$C$5,ISNUMBER(H183),H183&gt;=Configuracoes!$C$6,H183&lt;=Configuracoes!$C$7,OR(Configuracoes!$C$8="Todos",F183=Configuracoes!$C$8),L183&lt;&gt;"Cancelado",OR(J183=0,NOT(ISNUMBER(M183)),M183&lt;=Configuracoes!$C$5)),1,0))</x:f>
        <x:v>0</x:v>
      </x:c>
      <x:c r="U183" s="11" t="str">
        <x:f>IF(S183=1,I183-J183,"")</x:f>
      </x:c>
      <x:c r="V183" s="14" t="str">
        <x:f>IF(S183=1,U183*K183,"")</x:f>
      </x:c>
      <x:c r="W183" s="11" t="n">
        <x:f>IF(AND(S183=1,T183=1,U183&gt;0),1,0)</x:f>
        <x:v>0</x:v>
      </x:c>
      <x:c r="X183" s="11" t="n">
        <x:f>IF(AND(W183=1,H183&lt;Configuracoes!$C$5),1,0)</x:f>
        <x:v>0</x:v>
      </x:c>
      <x:c r="Y183" s="11" t="n">
        <x:f>IF(AND(W183=1,J183&gt;0),1,0)</x:f>
        <x:v>0</x:v>
      </x:c>
      <x:c r="Z183" s="11" t="n">
        <x:f>IF(AND(W183=1,OR(N183="",O183="",AND(ISNUMBER(N183),N183&lt;Configuracoes!$C$5))),1,0)</x:f>
        <x:v>0</x:v>
      </x:c>
      <x:c r="AA183" s="11" t="n">
        <x:f>IF(AND(S183=1,T183=1,U183=0),1,0)</x:f>
        <x:v>0</x:v>
      </x:c>
      <x:c r="AB183" s="11" t="n">
        <x:f>IF(AND(AA183=1,M183&lt;=H183),1,0)</x:f>
        <x:v>0</x:v>
      </x:c>
      <x:c r="AC183" s="11" t="n">
        <x:f>IF(AND(T183=1,OR(R183&lt;&gt;"",X183=1,Z183=1)),1,0)</x:f>
        <x:v>0</x:v>
      </x:c>
      <x:c r="AD183" s="11" t="str">
        <x:f>IF(AC183=1,SUM($AC$5:AC183),"")</x:f>
      </x:c>
    </x:row>
    <x:row r="184" ht="24" customHeight="1">
      <x:c r="A184" s="6"/>
      <x:c r="B184" s="6"/>
      <x:c r="C184" s="6"/>
      <x:c r="D184" s="6"/>
      <x:c r="E184" s="6"/>
      <x:c r="F184" s="6"/>
      <x:c r="G184" s="5"/>
      <x:c r="H184" s="5"/>
      <x:c r="I184" s="12"/>
      <x:c r="J184" s="12"/>
      <x:c r="K184" s="13"/>
      <x:c r="L184" s="6"/>
      <x:c r="M184" s="5"/>
      <x:c r="N184" s="5"/>
      <x:c r="O184" s="6"/>
      <x:c r="P184" s="6"/>
      <x:c r="Q184" s="6"/>
      <x:c r="R184" s="11" t="str">
        <x:f>IF(COUNTA(A184:Q184)=0,"",IF(A184="","ID do item ausente",IF(COUNTIFS($A$5:$A$204,A184)&lt;&gt;1,"ID do item duplicado",IF(OR(B184="",C184="",D184="",E184="",F184=""),"Pedido, cliente, item, unidade ou responsável ausentes",IF(OR(NOT(ISNUMBER(G184)),G184&lt;=0,IF(ISNUMBER(G184),G184&lt;&gt;INT(G184),FALSE)),"Confirmação inválida",IF(OR(NOT(ISNUMBER(H184)),H184&lt;=0,IF(ISNUMBER(H184),H184&lt;&gt;INT(H184),FALSE)),"Prazo inválido",IF(H184&lt;G184,"Prazo anterior à confirmação",IF(OR(NOT(ISNUMBER(I184)),I184&lt;=0),"Quantidade pedida inválida",IF(OR(NOT(ISNUMBER(J184)),J184&lt;0),"Quantidade aceita inválida",IF(J184&gt;I184,"Aceite acima da quantidade pedida",IF(OR(NOT(ISNUMBER(K184)),K184&lt;0),"Preço inválido",IF(AND(L184&lt;&gt;"Ativo",L184&lt;&gt;"Cancelado"),"Situação inválida",IF(AND(J184&gt;0,OR(OR(NOT(ISNUMBER(M184)),M184&lt;=0,IF(ISNUMBER(M184),M184&lt;&gt;INT(M184),FALSE)),M184&lt;G184,P184="")),"Último aceite ou evidência inválidos",IF(AND(J184=0,M184&lt;&gt;""),"Data de aceite sem quantidade",IF(AND(N184&lt;&gt;"",OR(OR(NOT(ISNUMBER(N184)),N184&lt;=0,IF(ISNUMBER(N184),N184&lt;&gt;INT(N184),FALSE)),N184&lt;G184)),"Acompanhamento inválido","")))))))))))))))</x:f>
      </x:c>
      <x:c r="S184" s="11" t="n">
        <x:f>IF(AND(A184&lt;&gt;"",R184="",L184="Ativo"),1,0)</x:f>
        <x:v>0</x:v>
      </x:c>
      <x:c r="T18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184&lt;&gt;"",ISNUMBER(G184),G184&lt;=Configuracoes!$C$5,ISNUMBER(H184),H184&gt;=Configuracoes!$C$6,H184&lt;=Configuracoes!$C$7,OR(Configuracoes!$C$8="Todos",F184=Configuracoes!$C$8),L184&lt;&gt;"Cancelado",OR(J184=0,NOT(ISNUMBER(M184)),M184&lt;=Configuracoes!$C$5)),1,0))</x:f>
        <x:v>0</x:v>
      </x:c>
      <x:c r="U184" s="11" t="str">
        <x:f>IF(S184=1,I184-J184,"")</x:f>
      </x:c>
      <x:c r="V184" s="14" t="str">
        <x:f>IF(S184=1,U184*K184,"")</x:f>
      </x:c>
      <x:c r="W184" s="11" t="n">
        <x:f>IF(AND(S184=1,T184=1,U184&gt;0),1,0)</x:f>
        <x:v>0</x:v>
      </x:c>
      <x:c r="X184" s="11" t="n">
        <x:f>IF(AND(W184=1,H184&lt;Configuracoes!$C$5),1,0)</x:f>
        <x:v>0</x:v>
      </x:c>
      <x:c r="Y184" s="11" t="n">
        <x:f>IF(AND(W184=1,J184&gt;0),1,0)</x:f>
        <x:v>0</x:v>
      </x:c>
      <x:c r="Z184" s="11" t="n">
        <x:f>IF(AND(W184=1,OR(N184="",O184="",AND(ISNUMBER(N184),N184&lt;Configuracoes!$C$5))),1,0)</x:f>
        <x:v>0</x:v>
      </x:c>
      <x:c r="AA184" s="11" t="n">
        <x:f>IF(AND(S184=1,T184=1,U184=0),1,0)</x:f>
        <x:v>0</x:v>
      </x:c>
      <x:c r="AB184" s="11" t="n">
        <x:f>IF(AND(AA184=1,M184&lt;=H184),1,0)</x:f>
        <x:v>0</x:v>
      </x:c>
      <x:c r="AC184" s="11" t="n">
        <x:f>IF(AND(T184=1,OR(R184&lt;&gt;"",X184=1,Z184=1)),1,0)</x:f>
        <x:v>0</x:v>
      </x:c>
      <x:c r="AD184" s="11" t="str">
        <x:f>IF(AC184=1,SUM($AC$5:AC184),"")</x:f>
      </x:c>
    </x:row>
    <x:row r="185" ht="24" customHeight="1">
      <x:c r="A185" s="6"/>
      <x:c r="B185" s="6"/>
      <x:c r="C185" s="6"/>
      <x:c r="D185" s="6"/>
      <x:c r="E185" s="6"/>
      <x:c r="F185" s="6"/>
      <x:c r="G185" s="5"/>
      <x:c r="H185" s="5"/>
      <x:c r="I185" s="12"/>
      <x:c r="J185" s="12"/>
      <x:c r="K185" s="13"/>
      <x:c r="L185" s="6"/>
      <x:c r="M185" s="5"/>
      <x:c r="N185" s="5"/>
      <x:c r="O185" s="6"/>
      <x:c r="P185" s="6"/>
      <x:c r="Q185" s="6"/>
      <x:c r="R185" s="11" t="str">
        <x:f>IF(COUNTA(A185:Q185)=0,"",IF(A185="","ID do item ausente",IF(COUNTIFS($A$5:$A$204,A185)&lt;&gt;1,"ID do item duplicado",IF(OR(B185="",C185="",D185="",E185="",F185=""),"Pedido, cliente, item, unidade ou responsável ausentes",IF(OR(NOT(ISNUMBER(G185)),G185&lt;=0,IF(ISNUMBER(G185),G185&lt;&gt;INT(G185),FALSE)),"Confirmação inválida",IF(OR(NOT(ISNUMBER(H185)),H185&lt;=0,IF(ISNUMBER(H185),H185&lt;&gt;INT(H185),FALSE)),"Prazo inválido",IF(H185&lt;G185,"Prazo anterior à confirmação",IF(OR(NOT(ISNUMBER(I185)),I185&lt;=0),"Quantidade pedida inválida",IF(OR(NOT(ISNUMBER(J185)),J185&lt;0),"Quantidade aceita inválida",IF(J185&gt;I185,"Aceite acima da quantidade pedida",IF(OR(NOT(ISNUMBER(K185)),K185&lt;0),"Preço inválido",IF(AND(L185&lt;&gt;"Ativo",L185&lt;&gt;"Cancelado"),"Situação inválida",IF(AND(J185&gt;0,OR(OR(NOT(ISNUMBER(M185)),M185&lt;=0,IF(ISNUMBER(M185),M185&lt;&gt;INT(M185),FALSE)),M185&lt;G185,P185="")),"Último aceite ou evidência inválidos",IF(AND(J185=0,M185&lt;&gt;""),"Data de aceite sem quantidade",IF(AND(N185&lt;&gt;"",OR(OR(NOT(ISNUMBER(N185)),N185&lt;=0,IF(ISNUMBER(N185),N185&lt;&gt;INT(N185),FALSE)),N185&lt;G185)),"Acompanhamento inválido","")))))))))))))))</x:f>
      </x:c>
      <x:c r="S185" s="11" t="n">
        <x:f>IF(AND(A185&lt;&gt;"",R185="",L185="Ativo"),1,0)</x:f>
        <x:v>0</x:v>
      </x:c>
      <x:c r="T18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185&lt;&gt;"",ISNUMBER(G185),G185&lt;=Configuracoes!$C$5,ISNUMBER(H185),H185&gt;=Configuracoes!$C$6,H185&lt;=Configuracoes!$C$7,OR(Configuracoes!$C$8="Todos",F185=Configuracoes!$C$8),L185&lt;&gt;"Cancelado",OR(J185=0,NOT(ISNUMBER(M185)),M185&lt;=Configuracoes!$C$5)),1,0))</x:f>
        <x:v>0</x:v>
      </x:c>
      <x:c r="U185" s="11" t="str">
        <x:f>IF(S185=1,I185-J185,"")</x:f>
      </x:c>
      <x:c r="V185" s="14" t="str">
        <x:f>IF(S185=1,U185*K185,"")</x:f>
      </x:c>
      <x:c r="W185" s="11" t="n">
        <x:f>IF(AND(S185=1,T185=1,U185&gt;0),1,0)</x:f>
        <x:v>0</x:v>
      </x:c>
      <x:c r="X185" s="11" t="n">
        <x:f>IF(AND(W185=1,H185&lt;Configuracoes!$C$5),1,0)</x:f>
        <x:v>0</x:v>
      </x:c>
      <x:c r="Y185" s="11" t="n">
        <x:f>IF(AND(W185=1,J185&gt;0),1,0)</x:f>
        <x:v>0</x:v>
      </x:c>
      <x:c r="Z185" s="11" t="n">
        <x:f>IF(AND(W185=1,OR(N185="",O185="",AND(ISNUMBER(N185),N185&lt;Configuracoes!$C$5))),1,0)</x:f>
        <x:v>0</x:v>
      </x:c>
      <x:c r="AA185" s="11" t="n">
        <x:f>IF(AND(S185=1,T185=1,U185=0),1,0)</x:f>
        <x:v>0</x:v>
      </x:c>
      <x:c r="AB185" s="11" t="n">
        <x:f>IF(AND(AA185=1,M185&lt;=H185),1,0)</x:f>
        <x:v>0</x:v>
      </x:c>
      <x:c r="AC185" s="11" t="n">
        <x:f>IF(AND(T185=1,OR(R185&lt;&gt;"",X185=1,Z185=1)),1,0)</x:f>
        <x:v>0</x:v>
      </x:c>
      <x:c r="AD185" s="11" t="str">
        <x:f>IF(AC185=1,SUM($AC$5:AC185),"")</x:f>
      </x:c>
    </x:row>
    <x:row r="186" ht="24" customHeight="1">
      <x:c r="A186" s="6"/>
      <x:c r="B186" s="6"/>
      <x:c r="C186" s="6"/>
      <x:c r="D186" s="6"/>
      <x:c r="E186" s="6"/>
      <x:c r="F186" s="6"/>
      <x:c r="G186" s="5"/>
      <x:c r="H186" s="5"/>
      <x:c r="I186" s="12"/>
      <x:c r="J186" s="12"/>
      <x:c r="K186" s="13"/>
      <x:c r="L186" s="6"/>
      <x:c r="M186" s="5"/>
      <x:c r="N186" s="5"/>
      <x:c r="O186" s="6"/>
      <x:c r="P186" s="6"/>
      <x:c r="Q186" s="6"/>
      <x:c r="R186" s="11" t="str">
        <x:f>IF(COUNTA(A186:Q186)=0,"",IF(A186="","ID do item ausente",IF(COUNTIFS($A$5:$A$204,A186)&lt;&gt;1,"ID do item duplicado",IF(OR(B186="",C186="",D186="",E186="",F186=""),"Pedido, cliente, item, unidade ou responsável ausentes",IF(OR(NOT(ISNUMBER(G186)),G186&lt;=0,IF(ISNUMBER(G186),G186&lt;&gt;INT(G186),FALSE)),"Confirmação inválida",IF(OR(NOT(ISNUMBER(H186)),H186&lt;=0,IF(ISNUMBER(H186),H186&lt;&gt;INT(H186),FALSE)),"Prazo inválido",IF(H186&lt;G186,"Prazo anterior à confirmação",IF(OR(NOT(ISNUMBER(I186)),I186&lt;=0),"Quantidade pedida inválida",IF(OR(NOT(ISNUMBER(J186)),J186&lt;0),"Quantidade aceita inválida",IF(J186&gt;I186,"Aceite acima da quantidade pedida",IF(OR(NOT(ISNUMBER(K186)),K186&lt;0),"Preço inválido",IF(AND(L186&lt;&gt;"Ativo",L186&lt;&gt;"Cancelado"),"Situação inválida",IF(AND(J186&gt;0,OR(OR(NOT(ISNUMBER(M186)),M186&lt;=0,IF(ISNUMBER(M186),M186&lt;&gt;INT(M186),FALSE)),M186&lt;G186,P186="")),"Último aceite ou evidência inválidos",IF(AND(J186=0,M186&lt;&gt;""),"Data de aceite sem quantidade",IF(AND(N186&lt;&gt;"",OR(OR(NOT(ISNUMBER(N186)),N186&lt;=0,IF(ISNUMBER(N186),N186&lt;&gt;INT(N186),FALSE)),N186&lt;G186)),"Acompanhamento inválido","")))))))))))))))</x:f>
      </x:c>
      <x:c r="S186" s="11" t="n">
        <x:f>IF(AND(A186&lt;&gt;"",R186="",L186="Ativo"),1,0)</x:f>
        <x:v>0</x:v>
      </x:c>
      <x:c r="T18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186&lt;&gt;"",ISNUMBER(G186),G186&lt;=Configuracoes!$C$5,ISNUMBER(H186),H186&gt;=Configuracoes!$C$6,H186&lt;=Configuracoes!$C$7,OR(Configuracoes!$C$8="Todos",F186=Configuracoes!$C$8),L186&lt;&gt;"Cancelado",OR(J186=0,NOT(ISNUMBER(M186)),M186&lt;=Configuracoes!$C$5)),1,0))</x:f>
        <x:v>0</x:v>
      </x:c>
      <x:c r="U186" s="11" t="str">
        <x:f>IF(S186=1,I186-J186,"")</x:f>
      </x:c>
      <x:c r="V186" s="14" t="str">
        <x:f>IF(S186=1,U186*K186,"")</x:f>
      </x:c>
      <x:c r="W186" s="11" t="n">
        <x:f>IF(AND(S186=1,T186=1,U186&gt;0),1,0)</x:f>
        <x:v>0</x:v>
      </x:c>
      <x:c r="X186" s="11" t="n">
        <x:f>IF(AND(W186=1,H186&lt;Configuracoes!$C$5),1,0)</x:f>
        <x:v>0</x:v>
      </x:c>
      <x:c r="Y186" s="11" t="n">
        <x:f>IF(AND(W186=1,J186&gt;0),1,0)</x:f>
        <x:v>0</x:v>
      </x:c>
      <x:c r="Z186" s="11" t="n">
        <x:f>IF(AND(W186=1,OR(N186="",O186="",AND(ISNUMBER(N186),N186&lt;Configuracoes!$C$5))),1,0)</x:f>
        <x:v>0</x:v>
      </x:c>
      <x:c r="AA186" s="11" t="n">
        <x:f>IF(AND(S186=1,T186=1,U186=0),1,0)</x:f>
        <x:v>0</x:v>
      </x:c>
      <x:c r="AB186" s="11" t="n">
        <x:f>IF(AND(AA186=1,M186&lt;=H186),1,0)</x:f>
        <x:v>0</x:v>
      </x:c>
      <x:c r="AC186" s="11" t="n">
        <x:f>IF(AND(T186=1,OR(R186&lt;&gt;"",X186=1,Z186=1)),1,0)</x:f>
        <x:v>0</x:v>
      </x:c>
      <x:c r="AD186" s="11" t="str">
        <x:f>IF(AC186=1,SUM($AC$5:AC186),"")</x:f>
      </x:c>
    </x:row>
    <x:row r="187" ht="24" customHeight="1">
      <x:c r="A187" s="6"/>
      <x:c r="B187" s="6"/>
      <x:c r="C187" s="6"/>
      <x:c r="D187" s="6"/>
      <x:c r="E187" s="6"/>
      <x:c r="F187" s="6"/>
      <x:c r="G187" s="5"/>
      <x:c r="H187" s="5"/>
      <x:c r="I187" s="12"/>
      <x:c r="J187" s="12"/>
      <x:c r="K187" s="13"/>
      <x:c r="L187" s="6"/>
      <x:c r="M187" s="5"/>
      <x:c r="N187" s="5"/>
      <x:c r="O187" s="6"/>
      <x:c r="P187" s="6"/>
      <x:c r="Q187" s="6"/>
      <x:c r="R187" s="11" t="str">
        <x:f>IF(COUNTA(A187:Q187)=0,"",IF(A187="","ID do item ausente",IF(COUNTIFS($A$5:$A$204,A187)&lt;&gt;1,"ID do item duplicado",IF(OR(B187="",C187="",D187="",E187="",F187=""),"Pedido, cliente, item, unidade ou responsável ausentes",IF(OR(NOT(ISNUMBER(G187)),G187&lt;=0,IF(ISNUMBER(G187),G187&lt;&gt;INT(G187),FALSE)),"Confirmação inválida",IF(OR(NOT(ISNUMBER(H187)),H187&lt;=0,IF(ISNUMBER(H187),H187&lt;&gt;INT(H187),FALSE)),"Prazo inválido",IF(H187&lt;G187,"Prazo anterior à confirmação",IF(OR(NOT(ISNUMBER(I187)),I187&lt;=0),"Quantidade pedida inválida",IF(OR(NOT(ISNUMBER(J187)),J187&lt;0),"Quantidade aceita inválida",IF(J187&gt;I187,"Aceite acima da quantidade pedida",IF(OR(NOT(ISNUMBER(K187)),K187&lt;0),"Preço inválido",IF(AND(L187&lt;&gt;"Ativo",L187&lt;&gt;"Cancelado"),"Situação inválida",IF(AND(J187&gt;0,OR(OR(NOT(ISNUMBER(M187)),M187&lt;=0,IF(ISNUMBER(M187),M187&lt;&gt;INT(M187),FALSE)),M187&lt;G187,P187="")),"Último aceite ou evidência inválidos",IF(AND(J187=0,M187&lt;&gt;""),"Data de aceite sem quantidade",IF(AND(N187&lt;&gt;"",OR(OR(NOT(ISNUMBER(N187)),N187&lt;=0,IF(ISNUMBER(N187),N187&lt;&gt;INT(N187),FALSE)),N187&lt;G187)),"Acompanhamento inválido","")))))))))))))))</x:f>
      </x:c>
      <x:c r="S187" s="11" t="n">
        <x:f>IF(AND(A187&lt;&gt;"",R187="",L187="Ativo"),1,0)</x:f>
        <x:v>0</x:v>
      </x:c>
      <x:c r="T18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187&lt;&gt;"",ISNUMBER(G187),G187&lt;=Configuracoes!$C$5,ISNUMBER(H187),H187&gt;=Configuracoes!$C$6,H187&lt;=Configuracoes!$C$7,OR(Configuracoes!$C$8="Todos",F187=Configuracoes!$C$8),L187&lt;&gt;"Cancelado",OR(J187=0,NOT(ISNUMBER(M187)),M187&lt;=Configuracoes!$C$5)),1,0))</x:f>
        <x:v>0</x:v>
      </x:c>
      <x:c r="U187" s="11" t="str">
        <x:f>IF(S187=1,I187-J187,"")</x:f>
      </x:c>
      <x:c r="V187" s="14" t="str">
        <x:f>IF(S187=1,U187*K187,"")</x:f>
      </x:c>
      <x:c r="W187" s="11" t="n">
        <x:f>IF(AND(S187=1,T187=1,U187&gt;0),1,0)</x:f>
        <x:v>0</x:v>
      </x:c>
      <x:c r="X187" s="11" t="n">
        <x:f>IF(AND(W187=1,H187&lt;Configuracoes!$C$5),1,0)</x:f>
        <x:v>0</x:v>
      </x:c>
      <x:c r="Y187" s="11" t="n">
        <x:f>IF(AND(W187=1,J187&gt;0),1,0)</x:f>
        <x:v>0</x:v>
      </x:c>
      <x:c r="Z187" s="11" t="n">
        <x:f>IF(AND(W187=1,OR(N187="",O187="",AND(ISNUMBER(N187),N187&lt;Configuracoes!$C$5))),1,0)</x:f>
        <x:v>0</x:v>
      </x:c>
      <x:c r="AA187" s="11" t="n">
        <x:f>IF(AND(S187=1,T187=1,U187=0),1,0)</x:f>
        <x:v>0</x:v>
      </x:c>
      <x:c r="AB187" s="11" t="n">
        <x:f>IF(AND(AA187=1,M187&lt;=H187),1,0)</x:f>
        <x:v>0</x:v>
      </x:c>
      <x:c r="AC187" s="11" t="n">
        <x:f>IF(AND(T187=1,OR(R187&lt;&gt;"",X187=1,Z187=1)),1,0)</x:f>
        <x:v>0</x:v>
      </x:c>
      <x:c r="AD187" s="11" t="str">
        <x:f>IF(AC187=1,SUM($AC$5:AC187),"")</x:f>
      </x:c>
    </x:row>
    <x:row r="188" ht="24" customHeight="1">
      <x:c r="A188" s="6"/>
      <x:c r="B188" s="6"/>
      <x:c r="C188" s="6"/>
      <x:c r="D188" s="6"/>
      <x:c r="E188" s="6"/>
      <x:c r="F188" s="6"/>
      <x:c r="G188" s="5"/>
      <x:c r="H188" s="5"/>
      <x:c r="I188" s="12"/>
      <x:c r="J188" s="12"/>
      <x:c r="K188" s="13"/>
      <x:c r="L188" s="6"/>
      <x:c r="M188" s="5"/>
      <x:c r="N188" s="5"/>
      <x:c r="O188" s="6"/>
      <x:c r="P188" s="6"/>
      <x:c r="Q188" s="6"/>
      <x:c r="R188" s="11" t="str">
        <x:f>IF(COUNTA(A188:Q188)=0,"",IF(A188="","ID do item ausente",IF(COUNTIFS($A$5:$A$204,A188)&lt;&gt;1,"ID do item duplicado",IF(OR(B188="",C188="",D188="",E188="",F188=""),"Pedido, cliente, item, unidade ou responsável ausentes",IF(OR(NOT(ISNUMBER(G188)),G188&lt;=0,IF(ISNUMBER(G188),G188&lt;&gt;INT(G188),FALSE)),"Confirmação inválida",IF(OR(NOT(ISNUMBER(H188)),H188&lt;=0,IF(ISNUMBER(H188),H188&lt;&gt;INT(H188),FALSE)),"Prazo inválido",IF(H188&lt;G188,"Prazo anterior à confirmação",IF(OR(NOT(ISNUMBER(I188)),I188&lt;=0),"Quantidade pedida inválida",IF(OR(NOT(ISNUMBER(J188)),J188&lt;0),"Quantidade aceita inválida",IF(J188&gt;I188,"Aceite acima da quantidade pedida",IF(OR(NOT(ISNUMBER(K188)),K188&lt;0),"Preço inválido",IF(AND(L188&lt;&gt;"Ativo",L188&lt;&gt;"Cancelado"),"Situação inválida",IF(AND(J188&gt;0,OR(OR(NOT(ISNUMBER(M188)),M188&lt;=0,IF(ISNUMBER(M188),M188&lt;&gt;INT(M188),FALSE)),M188&lt;G188,P188="")),"Último aceite ou evidência inválidos",IF(AND(J188=0,M188&lt;&gt;""),"Data de aceite sem quantidade",IF(AND(N188&lt;&gt;"",OR(OR(NOT(ISNUMBER(N188)),N188&lt;=0,IF(ISNUMBER(N188),N188&lt;&gt;INT(N188),FALSE)),N188&lt;G188)),"Acompanhamento inválido","")))))))))))))))</x:f>
      </x:c>
      <x:c r="S188" s="11" t="n">
        <x:f>IF(AND(A188&lt;&gt;"",R188="",L188="Ativo"),1,0)</x:f>
        <x:v>0</x:v>
      </x:c>
      <x:c r="T18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188&lt;&gt;"",ISNUMBER(G188),G188&lt;=Configuracoes!$C$5,ISNUMBER(H188),H188&gt;=Configuracoes!$C$6,H188&lt;=Configuracoes!$C$7,OR(Configuracoes!$C$8="Todos",F188=Configuracoes!$C$8),L188&lt;&gt;"Cancelado",OR(J188=0,NOT(ISNUMBER(M188)),M188&lt;=Configuracoes!$C$5)),1,0))</x:f>
        <x:v>0</x:v>
      </x:c>
      <x:c r="U188" s="11" t="str">
        <x:f>IF(S188=1,I188-J188,"")</x:f>
      </x:c>
      <x:c r="V188" s="14" t="str">
        <x:f>IF(S188=1,U188*K188,"")</x:f>
      </x:c>
      <x:c r="W188" s="11" t="n">
        <x:f>IF(AND(S188=1,T188=1,U188&gt;0),1,0)</x:f>
        <x:v>0</x:v>
      </x:c>
      <x:c r="X188" s="11" t="n">
        <x:f>IF(AND(W188=1,H188&lt;Configuracoes!$C$5),1,0)</x:f>
        <x:v>0</x:v>
      </x:c>
      <x:c r="Y188" s="11" t="n">
        <x:f>IF(AND(W188=1,J188&gt;0),1,0)</x:f>
        <x:v>0</x:v>
      </x:c>
      <x:c r="Z188" s="11" t="n">
        <x:f>IF(AND(W188=1,OR(N188="",O188="",AND(ISNUMBER(N188),N188&lt;Configuracoes!$C$5))),1,0)</x:f>
        <x:v>0</x:v>
      </x:c>
      <x:c r="AA188" s="11" t="n">
        <x:f>IF(AND(S188=1,T188=1,U188=0),1,0)</x:f>
        <x:v>0</x:v>
      </x:c>
      <x:c r="AB188" s="11" t="n">
        <x:f>IF(AND(AA188=1,M188&lt;=H188),1,0)</x:f>
        <x:v>0</x:v>
      </x:c>
      <x:c r="AC188" s="11" t="n">
        <x:f>IF(AND(T188=1,OR(R188&lt;&gt;"",X188=1,Z188=1)),1,0)</x:f>
        <x:v>0</x:v>
      </x:c>
      <x:c r="AD188" s="11" t="str">
        <x:f>IF(AC188=1,SUM($AC$5:AC188),"")</x:f>
      </x:c>
    </x:row>
    <x:row r="189" ht="24" customHeight="1">
      <x:c r="A189" s="6"/>
      <x:c r="B189" s="6"/>
      <x:c r="C189" s="6"/>
      <x:c r="D189" s="6"/>
      <x:c r="E189" s="6"/>
      <x:c r="F189" s="6"/>
      <x:c r="G189" s="5"/>
      <x:c r="H189" s="5"/>
      <x:c r="I189" s="12"/>
      <x:c r="J189" s="12"/>
      <x:c r="K189" s="13"/>
      <x:c r="L189" s="6"/>
      <x:c r="M189" s="5"/>
      <x:c r="N189" s="5"/>
      <x:c r="O189" s="6"/>
      <x:c r="P189" s="6"/>
      <x:c r="Q189" s="6"/>
      <x:c r="R189" s="11" t="str">
        <x:f>IF(COUNTA(A189:Q189)=0,"",IF(A189="","ID do item ausente",IF(COUNTIFS($A$5:$A$204,A189)&lt;&gt;1,"ID do item duplicado",IF(OR(B189="",C189="",D189="",E189="",F189=""),"Pedido, cliente, item, unidade ou responsável ausentes",IF(OR(NOT(ISNUMBER(G189)),G189&lt;=0,IF(ISNUMBER(G189),G189&lt;&gt;INT(G189),FALSE)),"Confirmação inválida",IF(OR(NOT(ISNUMBER(H189)),H189&lt;=0,IF(ISNUMBER(H189),H189&lt;&gt;INT(H189),FALSE)),"Prazo inválido",IF(H189&lt;G189,"Prazo anterior à confirmação",IF(OR(NOT(ISNUMBER(I189)),I189&lt;=0),"Quantidade pedida inválida",IF(OR(NOT(ISNUMBER(J189)),J189&lt;0),"Quantidade aceita inválida",IF(J189&gt;I189,"Aceite acima da quantidade pedida",IF(OR(NOT(ISNUMBER(K189)),K189&lt;0),"Preço inválido",IF(AND(L189&lt;&gt;"Ativo",L189&lt;&gt;"Cancelado"),"Situação inválida",IF(AND(J189&gt;0,OR(OR(NOT(ISNUMBER(M189)),M189&lt;=0,IF(ISNUMBER(M189),M189&lt;&gt;INT(M189),FALSE)),M189&lt;G189,P189="")),"Último aceite ou evidência inválidos",IF(AND(J189=0,M189&lt;&gt;""),"Data de aceite sem quantidade",IF(AND(N189&lt;&gt;"",OR(OR(NOT(ISNUMBER(N189)),N189&lt;=0,IF(ISNUMBER(N189),N189&lt;&gt;INT(N189),FALSE)),N189&lt;G189)),"Acompanhamento inválido","")))))))))))))))</x:f>
      </x:c>
      <x:c r="S189" s="11" t="n">
        <x:f>IF(AND(A189&lt;&gt;"",R189="",L189="Ativo"),1,0)</x:f>
        <x:v>0</x:v>
      </x:c>
      <x:c r="T18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189&lt;&gt;"",ISNUMBER(G189),G189&lt;=Configuracoes!$C$5,ISNUMBER(H189),H189&gt;=Configuracoes!$C$6,H189&lt;=Configuracoes!$C$7,OR(Configuracoes!$C$8="Todos",F189=Configuracoes!$C$8),L189&lt;&gt;"Cancelado",OR(J189=0,NOT(ISNUMBER(M189)),M189&lt;=Configuracoes!$C$5)),1,0))</x:f>
        <x:v>0</x:v>
      </x:c>
      <x:c r="U189" s="11" t="str">
        <x:f>IF(S189=1,I189-J189,"")</x:f>
      </x:c>
      <x:c r="V189" s="14" t="str">
        <x:f>IF(S189=1,U189*K189,"")</x:f>
      </x:c>
      <x:c r="W189" s="11" t="n">
        <x:f>IF(AND(S189=1,T189=1,U189&gt;0),1,0)</x:f>
        <x:v>0</x:v>
      </x:c>
      <x:c r="X189" s="11" t="n">
        <x:f>IF(AND(W189=1,H189&lt;Configuracoes!$C$5),1,0)</x:f>
        <x:v>0</x:v>
      </x:c>
      <x:c r="Y189" s="11" t="n">
        <x:f>IF(AND(W189=1,J189&gt;0),1,0)</x:f>
        <x:v>0</x:v>
      </x:c>
      <x:c r="Z189" s="11" t="n">
        <x:f>IF(AND(W189=1,OR(N189="",O189="",AND(ISNUMBER(N189),N189&lt;Configuracoes!$C$5))),1,0)</x:f>
        <x:v>0</x:v>
      </x:c>
      <x:c r="AA189" s="11" t="n">
        <x:f>IF(AND(S189=1,T189=1,U189=0),1,0)</x:f>
        <x:v>0</x:v>
      </x:c>
      <x:c r="AB189" s="11" t="n">
        <x:f>IF(AND(AA189=1,M189&lt;=H189),1,0)</x:f>
        <x:v>0</x:v>
      </x:c>
      <x:c r="AC189" s="11" t="n">
        <x:f>IF(AND(T189=1,OR(R189&lt;&gt;"",X189=1,Z189=1)),1,0)</x:f>
        <x:v>0</x:v>
      </x:c>
      <x:c r="AD189" s="11" t="str">
        <x:f>IF(AC189=1,SUM($AC$5:AC189),"")</x:f>
      </x:c>
    </x:row>
    <x:row r="190" ht="24" customHeight="1">
      <x:c r="A190" s="6"/>
      <x:c r="B190" s="6"/>
      <x:c r="C190" s="6"/>
      <x:c r="D190" s="6"/>
      <x:c r="E190" s="6"/>
      <x:c r="F190" s="6"/>
      <x:c r="G190" s="5"/>
      <x:c r="H190" s="5"/>
      <x:c r="I190" s="12"/>
      <x:c r="J190" s="12"/>
      <x:c r="K190" s="13"/>
      <x:c r="L190" s="6"/>
      <x:c r="M190" s="5"/>
      <x:c r="N190" s="5"/>
      <x:c r="O190" s="6"/>
      <x:c r="P190" s="6"/>
      <x:c r="Q190" s="6"/>
      <x:c r="R190" s="11" t="str">
        <x:f>IF(COUNTA(A190:Q190)=0,"",IF(A190="","ID do item ausente",IF(COUNTIFS($A$5:$A$204,A190)&lt;&gt;1,"ID do item duplicado",IF(OR(B190="",C190="",D190="",E190="",F190=""),"Pedido, cliente, item, unidade ou responsável ausentes",IF(OR(NOT(ISNUMBER(G190)),G190&lt;=0,IF(ISNUMBER(G190),G190&lt;&gt;INT(G190),FALSE)),"Confirmação inválida",IF(OR(NOT(ISNUMBER(H190)),H190&lt;=0,IF(ISNUMBER(H190),H190&lt;&gt;INT(H190),FALSE)),"Prazo inválido",IF(H190&lt;G190,"Prazo anterior à confirmação",IF(OR(NOT(ISNUMBER(I190)),I190&lt;=0),"Quantidade pedida inválida",IF(OR(NOT(ISNUMBER(J190)),J190&lt;0),"Quantidade aceita inválida",IF(J190&gt;I190,"Aceite acima da quantidade pedida",IF(OR(NOT(ISNUMBER(K190)),K190&lt;0),"Preço inválido",IF(AND(L190&lt;&gt;"Ativo",L190&lt;&gt;"Cancelado"),"Situação inválida",IF(AND(J190&gt;0,OR(OR(NOT(ISNUMBER(M190)),M190&lt;=0,IF(ISNUMBER(M190),M190&lt;&gt;INT(M190),FALSE)),M190&lt;G190,P190="")),"Último aceite ou evidência inválidos",IF(AND(J190=0,M190&lt;&gt;""),"Data de aceite sem quantidade",IF(AND(N190&lt;&gt;"",OR(OR(NOT(ISNUMBER(N190)),N190&lt;=0,IF(ISNUMBER(N190),N190&lt;&gt;INT(N190),FALSE)),N190&lt;G190)),"Acompanhamento inválido","")))))))))))))))</x:f>
      </x:c>
      <x:c r="S190" s="11" t="n">
        <x:f>IF(AND(A190&lt;&gt;"",R190="",L190="Ativo"),1,0)</x:f>
        <x:v>0</x:v>
      </x:c>
      <x:c r="T19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190&lt;&gt;"",ISNUMBER(G190),G190&lt;=Configuracoes!$C$5,ISNUMBER(H190),H190&gt;=Configuracoes!$C$6,H190&lt;=Configuracoes!$C$7,OR(Configuracoes!$C$8="Todos",F190=Configuracoes!$C$8),L190&lt;&gt;"Cancelado",OR(J190=0,NOT(ISNUMBER(M190)),M190&lt;=Configuracoes!$C$5)),1,0))</x:f>
        <x:v>0</x:v>
      </x:c>
      <x:c r="U190" s="11" t="str">
        <x:f>IF(S190=1,I190-J190,"")</x:f>
      </x:c>
      <x:c r="V190" s="14" t="str">
        <x:f>IF(S190=1,U190*K190,"")</x:f>
      </x:c>
      <x:c r="W190" s="11" t="n">
        <x:f>IF(AND(S190=1,T190=1,U190&gt;0),1,0)</x:f>
        <x:v>0</x:v>
      </x:c>
      <x:c r="X190" s="11" t="n">
        <x:f>IF(AND(W190=1,H190&lt;Configuracoes!$C$5),1,0)</x:f>
        <x:v>0</x:v>
      </x:c>
      <x:c r="Y190" s="11" t="n">
        <x:f>IF(AND(W190=1,J190&gt;0),1,0)</x:f>
        <x:v>0</x:v>
      </x:c>
      <x:c r="Z190" s="11" t="n">
        <x:f>IF(AND(W190=1,OR(N190="",O190="",AND(ISNUMBER(N190),N190&lt;Configuracoes!$C$5))),1,0)</x:f>
        <x:v>0</x:v>
      </x:c>
      <x:c r="AA190" s="11" t="n">
        <x:f>IF(AND(S190=1,T190=1,U190=0),1,0)</x:f>
        <x:v>0</x:v>
      </x:c>
      <x:c r="AB190" s="11" t="n">
        <x:f>IF(AND(AA190=1,M190&lt;=H190),1,0)</x:f>
        <x:v>0</x:v>
      </x:c>
      <x:c r="AC190" s="11" t="n">
        <x:f>IF(AND(T190=1,OR(R190&lt;&gt;"",X190=1,Z190=1)),1,0)</x:f>
        <x:v>0</x:v>
      </x:c>
      <x:c r="AD190" s="11" t="str">
        <x:f>IF(AC190=1,SUM($AC$5:AC190),"")</x:f>
      </x:c>
    </x:row>
    <x:row r="191" ht="24" customHeight="1">
      <x:c r="A191" s="6"/>
      <x:c r="B191" s="6"/>
      <x:c r="C191" s="6"/>
      <x:c r="D191" s="6"/>
      <x:c r="E191" s="6"/>
      <x:c r="F191" s="6"/>
      <x:c r="G191" s="5"/>
      <x:c r="H191" s="5"/>
      <x:c r="I191" s="12"/>
      <x:c r="J191" s="12"/>
      <x:c r="K191" s="13"/>
      <x:c r="L191" s="6"/>
      <x:c r="M191" s="5"/>
      <x:c r="N191" s="5"/>
      <x:c r="O191" s="6"/>
      <x:c r="P191" s="6"/>
      <x:c r="Q191" s="6"/>
      <x:c r="R191" s="11" t="str">
        <x:f>IF(COUNTA(A191:Q191)=0,"",IF(A191="","ID do item ausente",IF(COUNTIFS($A$5:$A$204,A191)&lt;&gt;1,"ID do item duplicado",IF(OR(B191="",C191="",D191="",E191="",F191=""),"Pedido, cliente, item, unidade ou responsável ausentes",IF(OR(NOT(ISNUMBER(G191)),G191&lt;=0,IF(ISNUMBER(G191),G191&lt;&gt;INT(G191),FALSE)),"Confirmação inválida",IF(OR(NOT(ISNUMBER(H191)),H191&lt;=0,IF(ISNUMBER(H191),H191&lt;&gt;INT(H191),FALSE)),"Prazo inválido",IF(H191&lt;G191,"Prazo anterior à confirmação",IF(OR(NOT(ISNUMBER(I191)),I191&lt;=0),"Quantidade pedida inválida",IF(OR(NOT(ISNUMBER(J191)),J191&lt;0),"Quantidade aceita inválida",IF(J191&gt;I191,"Aceite acima da quantidade pedida",IF(OR(NOT(ISNUMBER(K191)),K191&lt;0),"Preço inválido",IF(AND(L191&lt;&gt;"Ativo",L191&lt;&gt;"Cancelado"),"Situação inválida",IF(AND(J191&gt;0,OR(OR(NOT(ISNUMBER(M191)),M191&lt;=0,IF(ISNUMBER(M191),M191&lt;&gt;INT(M191),FALSE)),M191&lt;G191,P191="")),"Último aceite ou evidência inválidos",IF(AND(J191=0,M191&lt;&gt;""),"Data de aceite sem quantidade",IF(AND(N191&lt;&gt;"",OR(OR(NOT(ISNUMBER(N191)),N191&lt;=0,IF(ISNUMBER(N191),N191&lt;&gt;INT(N191),FALSE)),N191&lt;G191)),"Acompanhamento inválido","")))))))))))))))</x:f>
      </x:c>
      <x:c r="S191" s="11" t="n">
        <x:f>IF(AND(A191&lt;&gt;"",R191="",L191="Ativo"),1,0)</x:f>
        <x:v>0</x:v>
      </x:c>
      <x:c r="T19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191&lt;&gt;"",ISNUMBER(G191),G191&lt;=Configuracoes!$C$5,ISNUMBER(H191),H191&gt;=Configuracoes!$C$6,H191&lt;=Configuracoes!$C$7,OR(Configuracoes!$C$8="Todos",F191=Configuracoes!$C$8),L191&lt;&gt;"Cancelado",OR(J191=0,NOT(ISNUMBER(M191)),M191&lt;=Configuracoes!$C$5)),1,0))</x:f>
        <x:v>0</x:v>
      </x:c>
      <x:c r="U191" s="11" t="str">
        <x:f>IF(S191=1,I191-J191,"")</x:f>
      </x:c>
      <x:c r="V191" s="14" t="str">
        <x:f>IF(S191=1,U191*K191,"")</x:f>
      </x:c>
      <x:c r="W191" s="11" t="n">
        <x:f>IF(AND(S191=1,T191=1,U191&gt;0),1,0)</x:f>
        <x:v>0</x:v>
      </x:c>
      <x:c r="X191" s="11" t="n">
        <x:f>IF(AND(W191=1,H191&lt;Configuracoes!$C$5),1,0)</x:f>
        <x:v>0</x:v>
      </x:c>
      <x:c r="Y191" s="11" t="n">
        <x:f>IF(AND(W191=1,J191&gt;0),1,0)</x:f>
        <x:v>0</x:v>
      </x:c>
      <x:c r="Z191" s="11" t="n">
        <x:f>IF(AND(W191=1,OR(N191="",O191="",AND(ISNUMBER(N191),N191&lt;Configuracoes!$C$5))),1,0)</x:f>
        <x:v>0</x:v>
      </x:c>
      <x:c r="AA191" s="11" t="n">
        <x:f>IF(AND(S191=1,T191=1,U191=0),1,0)</x:f>
        <x:v>0</x:v>
      </x:c>
      <x:c r="AB191" s="11" t="n">
        <x:f>IF(AND(AA191=1,M191&lt;=H191),1,0)</x:f>
        <x:v>0</x:v>
      </x:c>
      <x:c r="AC191" s="11" t="n">
        <x:f>IF(AND(T191=1,OR(R191&lt;&gt;"",X191=1,Z191=1)),1,0)</x:f>
        <x:v>0</x:v>
      </x:c>
      <x:c r="AD191" s="11" t="str">
        <x:f>IF(AC191=1,SUM($AC$5:AC191),"")</x:f>
      </x:c>
    </x:row>
    <x:row r="192" ht="24" customHeight="1">
      <x:c r="A192" s="6"/>
      <x:c r="B192" s="6"/>
      <x:c r="C192" s="6"/>
      <x:c r="D192" s="6"/>
      <x:c r="E192" s="6"/>
      <x:c r="F192" s="6"/>
      <x:c r="G192" s="5"/>
      <x:c r="H192" s="5"/>
      <x:c r="I192" s="12"/>
      <x:c r="J192" s="12"/>
      <x:c r="K192" s="13"/>
      <x:c r="L192" s="6"/>
      <x:c r="M192" s="5"/>
      <x:c r="N192" s="5"/>
      <x:c r="O192" s="6"/>
      <x:c r="P192" s="6"/>
      <x:c r="Q192" s="6"/>
      <x:c r="R192" s="11" t="str">
        <x:f>IF(COUNTA(A192:Q192)=0,"",IF(A192="","ID do item ausente",IF(COUNTIFS($A$5:$A$204,A192)&lt;&gt;1,"ID do item duplicado",IF(OR(B192="",C192="",D192="",E192="",F192=""),"Pedido, cliente, item, unidade ou responsável ausentes",IF(OR(NOT(ISNUMBER(G192)),G192&lt;=0,IF(ISNUMBER(G192),G192&lt;&gt;INT(G192),FALSE)),"Confirmação inválida",IF(OR(NOT(ISNUMBER(H192)),H192&lt;=0,IF(ISNUMBER(H192),H192&lt;&gt;INT(H192),FALSE)),"Prazo inválido",IF(H192&lt;G192,"Prazo anterior à confirmação",IF(OR(NOT(ISNUMBER(I192)),I192&lt;=0),"Quantidade pedida inválida",IF(OR(NOT(ISNUMBER(J192)),J192&lt;0),"Quantidade aceita inválida",IF(J192&gt;I192,"Aceite acima da quantidade pedida",IF(OR(NOT(ISNUMBER(K192)),K192&lt;0),"Preço inválido",IF(AND(L192&lt;&gt;"Ativo",L192&lt;&gt;"Cancelado"),"Situação inválida",IF(AND(J192&gt;0,OR(OR(NOT(ISNUMBER(M192)),M192&lt;=0,IF(ISNUMBER(M192),M192&lt;&gt;INT(M192),FALSE)),M192&lt;G192,P192="")),"Último aceite ou evidência inválidos",IF(AND(J192=0,M192&lt;&gt;""),"Data de aceite sem quantidade",IF(AND(N192&lt;&gt;"",OR(OR(NOT(ISNUMBER(N192)),N192&lt;=0,IF(ISNUMBER(N192),N192&lt;&gt;INT(N192),FALSE)),N192&lt;G192)),"Acompanhamento inválido","")))))))))))))))</x:f>
      </x:c>
      <x:c r="S192" s="11" t="n">
        <x:f>IF(AND(A192&lt;&gt;"",R192="",L192="Ativo"),1,0)</x:f>
        <x:v>0</x:v>
      </x:c>
      <x:c r="T19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192&lt;&gt;"",ISNUMBER(G192),G192&lt;=Configuracoes!$C$5,ISNUMBER(H192),H192&gt;=Configuracoes!$C$6,H192&lt;=Configuracoes!$C$7,OR(Configuracoes!$C$8="Todos",F192=Configuracoes!$C$8),L192&lt;&gt;"Cancelado",OR(J192=0,NOT(ISNUMBER(M192)),M192&lt;=Configuracoes!$C$5)),1,0))</x:f>
        <x:v>0</x:v>
      </x:c>
      <x:c r="U192" s="11" t="str">
        <x:f>IF(S192=1,I192-J192,"")</x:f>
      </x:c>
      <x:c r="V192" s="14" t="str">
        <x:f>IF(S192=1,U192*K192,"")</x:f>
      </x:c>
      <x:c r="W192" s="11" t="n">
        <x:f>IF(AND(S192=1,T192=1,U192&gt;0),1,0)</x:f>
        <x:v>0</x:v>
      </x:c>
      <x:c r="X192" s="11" t="n">
        <x:f>IF(AND(W192=1,H192&lt;Configuracoes!$C$5),1,0)</x:f>
        <x:v>0</x:v>
      </x:c>
      <x:c r="Y192" s="11" t="n">
        <x:f>IF(AND(W192=1,J192&gt;0),1,0)</x:f>
        <x:v>0</x:v>
      </x:c>
      <x:c r="Z192" s="11" t="n">
        <x:f>IF(AND(W192=1,OR(N192="",O192="",AND(ISNUMBER(N192),N192&lt;Configuracoes!$C$5))),1,0)</x:f>
        <x:v>0</x:v>
      </x:c>
      <x:c r="AA192" s="11" t="n">
        <x:f>IF(AND(S192=1,T192=1,U192=0),1,0)</x:f>
        <x:v>0</x:v>
      </x:c>
      <x:c r="AB192" s="11" t="n">
        <x:f>IF(AND(AA192=1,M192&lt;=H192),1,0)</x:f>
        <x:v>0</x:v>
      </x:c>
      <x:c r="AC192" s="11" t="n">
        <x:f>IF(AND(T192=1,OR(R192&lt;&gt;"",X192=1,Z192=1)),1,0)</x:f>
        <x:v>0</x:v>
      </x:c>
      <x:c r="AD192" s="11" t="str">
        <x:f>IF(AC192=1,SUM($AC$5:AC192),"")</x:f>
      </x:c>
    </x:row>
    <x:row r="193" ht="24" customHeight="1">
      <x:c r="A193" s="6"/>
      <x:c r="B193" s="6"/>
      <x:c r="C193" s="6"/>
      <x:c r="D193" s="6"/>
      <x:c r="E193" s="6"/>
      <x:c r="F193" s="6"/>
      <x:c r="G193" s="5"/>
      <x:c r="H193" s="5"/>
      <x:c r="I193" s="12"/>
      <x:c r="J193" s="12"/>
      <x:c r="K193" s="13"/>
      <x:c r="L193" s="6"/>
      <x:c r="M193" s="5"/>
      <x:c r="N193" s="5"/>
      <x:c r="O193" s="6"/>
      <x:c r="P193" s="6"/>
      <x:c r="Q193" s="6"/>
      <x:c r="R193" s="11" t="str">
        <x:f>IF(COUNTA(A193:Q193)=0,"",IF(A193="","ID do item ausente",IF(COUNTIFS($A$5:$A$204,A193)&lt;&gt;1,"ID do item duplicado",IF(OR(B193="",C193="",D193="",E193="",F193=""),"Pedido, cliente, item, unidade ou responsável ausentes",IF(OR(NOT(ISNUMBER(G193)),G193&lt;=0,IF(ISNUMBER(G193),G193&lt;&gt;INT(G193),FALSE)),"Confirmação inválida",IF(OR(NOT(ISNUMBER(H193)),H193&lt;=0,IF(ISNUMBER(H193),H193&lt;&gt;INT(H193),FALSE)),"Prazo inválido",IF(H193&lt;G193,"Prazo anterior à confirmação",IF(OR(NOT(ISNUMBER(I193)),I193&lt;=0),"Quantidade pedida inválida",IF(OR(NOT(ISNUMBER(J193)),J193&lt;0),"Quantidade aceita inválida",IF(J193&gt;I193,"Aceite acima da quantidade pedida",IF(OR(NOT(ISNUMBER(K193)),K193&lt;0),"Preço inválido",IF(AND(L193&lt;&gt;"Ativo",L193&lt;&gt;"Cancelado"),"Situação inválida",IF(AND(J193&gt;0,OR(OR(NOT(ISNUMBER(M193)),M193&lt;=0,IF(ISNUMBER(M193),M193&lt;&gt;INT(M193),FALSE)),M193&lt;G193,P193="")),"Último aceite ou evidência inválidos",IF(AND(J193=0,M193&lt;&gt;""),"Data de aceite sem quantidade",IF(AND(N193&lt;&gt;"",OR(OR(NOT(ISNUMBER(N193)),N193&lt;=0,IF(ISNUMBER(N193),N193&lt;&gt;INT(N193),FALSE)),N193&lt;G193)),"Acompanhamento inválido","")))))))))))))))</x:f>
      </x:c>
      <x:c r="S193" s="11" t="n">
        <x:f>IF(AND(A193&lt;&gt;"",R193="",L193="Ativo"),1,0)</x:f>
        <x:v>0</x:v>
      </x:c>
      <x:c r="T19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193&lt;&gt;"",ISNUMBER(G193),G193&lt;=Configuracoes!$C$5,ISNUMBER(H193),H193&gt;=Configuracoes!$C$6,H193&lt;=Configuracoes!$C$7,OR(Configuracoes!$C$8="Todos",F193=Configuracoes!$C$8),L193&lt;&gt;"Cancelado",OR(J193=0,NOT(ISNUMBER(M193)),M193&lt;=Configuracoes!$C$5)),1,0))</x:f>
        <x:v>0</x:v>
      </x:c>
      <x:c r="U193" s="11" t="str">
        <x:f>IF(S193=1,I193-J193,"")</x:f>
      </x:c>
      <x:c r="V193" s="14" t="str">
        <x:f>IF(S193=1,U193*K193,"")</x:f>
      </x:c>
      <x:c r="W193" s="11" t="n">
        <x:f>IF(AND(S193=1,T193=1,U193&gt;0),1,0)</x:f>
        <x:v>0</x:v>
      </x:c>
      <x:c r="X193" s="11" t="n">
        <x:f>IF(AND(W193=1,H193&lt;Configuracoes!$C$5),1,0)</x:f>
        <x:v>0</x:v>
      </x:c>
      <x:c r="Y193" s="11" t="n">
        <x:f>IF(AND(W193=1,J193&gt;0),1,0)</x:f>
        <x:v>0</x:v>
      </x:c>
      <x:c r="Z193" s="11" t="n">
        <x:f>IF(AND(W193=1,OR(N193="",O193="",AND(ISNUMBER(N193),N193&lt;Configuracoes!$C$5))),1,0)</x:f>
        <x:v>0</x:v>
      </x:c>
      <x:c r="AA193" s="11" t="n">
        <x:f>IF(AND(S193=1,T193=1,U193=0),1,0)</x:f>
        <x:v>0</x:v>
      </x:c>
      <x:c r="AB193" s="11" t="n">
        <x:f>IF(AND(AA193=1,M193&lt;=H193),1,0)</x:f>
        <x:v>0</x:v>
      </x:c>
      <x:c r="AC193" s="11" t="n">
        <x:f>IF(AND(T193=1,OR(R193&lt;&gt;"",X193=1,Z193=1)),1,0)</x:f>
        <x:v>0</x:v>
      </x:c>
      <x:c r="AD193" s="11" t="str">
        <x:f>IF(AC193=1,SUM($AC$5:AC193),"")</x:f>
      </x:c>
    </x:row>
    <x:row r="194" ht="24" customHeight="1">
      <x:c r="A194" s="6"/>
      <x:c r="B194" s="6"/>
      <x:c r="C194" s="6"/>
      <x:c r="D194" s="6"/>
      <x:c r="E194" s="6"/>
      <x:c r="F194" s="6"/>
      <x:c r="G194" s="5"/>
      <x:c r="H194" s="5"/>
      <x:c r="I194" s="12"/>
      <x:c r="J194" s="12"/>
      <x:c r="K194" s="13"/>
      <x:c r="L194" s="6"/>
      <x:c r="M194" s="5"/>
      <x:c r="N194" s="5"/>
      <x:c r="O194" s="6"/>
      <x:c r="P194" s="6"/>
      <x:c r="Q194" s="6"/>
      <x:c r="R194" s="11" t="str">
        <x:f>IF(COUNTA(A194:Q194)=0,"",IF(A194="","ID do item ausente",IF(COUNTIFS($A$5:$A$204,A194)&lt;&gt;1,"ID do item duplicado",IF(OR(B194="",C194="",D194="",E194="",F194=""),"Pedido, cliente, item, unidade ou responsável ausentes",IF(OR(NOT(ISNUMBER(G194)),G194&lt;=0,IF(ISNUMBER(G194),G194&lt;&gt;INT(G194),FALSE)),"Confirmação inválida",IF(OR(NOT(ISNUMBER(H194)),H194&lt;=0,IF(ISNUMBER(H194),H194&lt;&gt;INT(H194),FALSE)),"Prazo inválido",IF(H194&lt;G194,"Prazo anterior à confirmação",IF(OR(NOT(ISNUMBER(I194)),I194&lt;=0),"Quantidade pedida inválida",IF(OR(NOT(ISNUMBER(J194)),J194&lt;0),"Quantidade aceita inválida",IF(J194&gt;I194,"Aceite acima da quantidade pedida",IF(OR(NOT(ISNUMBER(K194)),K194&lt;0),"Preço inválido",IF(AND(L194&lt;&gt;"Ativo",L194&lt;&gt;"Cancelado"),"Situação inválida",IF(AND(J194&gt;0,OR(OR(NOT(ISNUMBER(M194)),M194&lt;=0,IF(ISNUMBER(M194),M194&lt;&gt;INT(M194),FALSE)),M194&lt;G194,P194="")),"Último aceite ou evidência inválidos",IF(AND(J194=0,M194&lt;&gt;""),"Data de aceite sem quantidade",IF(AND(N194&lt;&gt;"",OR(OR(NOT(ISNUMBER(N194)),N194&lt;=0,IF(ISNUMBER(N194),N194&lt;&gt;INT(N194),FALSE)),N194&lt;G194)),"Acompanhamento inválido","")))))))))))))))</x:f>
      </x:c>
      <x:c r="S194" s="11" t="n">
        <x:f>IF(AND(A194&lt;&gt;"",R194="",L194="Ativo"),1,0)</x:f>
        <x:v>0</x:v>
      </x:c>
      <x:c r="T19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194&lt;&gt;"",ISNUMBER(G194),G194&lt;=Configuracoes!$C$5,ISNUMBER(H194),H194&gt;=Configuracoes!$C$6,H194&lt;=Configuracoes!$C$7,OR(Configuracoes!$C$8="Todos",F194=Configuracoes!$C$8),L194&lt;&gt;"Cancelado",OR(J194=0,NOT(ISNUMBER(M194)),M194&lt;=Configuracoes!$C$5)),1,0))</x:f>
        <x:v>0</x:v>
      </x:c>
      <x:c r="U194" s="11" t="str">
        <x:f>IF(S194=1,I194-J194,"")</x:f>
      </x:c>
      <x:c r="V194" s="14" t="str">
        <x:f>IF(S194=1,U194*K194,"")</x:f>
      </x:c>
      <x:c r="W194" s="11" t="n">
        <x:f>IF(AND(S194=1,T194=1,U194&gt;0),1,0)</x:f>
        <x:v>0</x:v>
      </x:c>
      <x:c r="X194" s="11" t="n">
        <x:f>IF(AND(W194=1,H194&lt;Configuracoes!$C$5),1,0)</x:f>
        <x:v>0</x:v>
      </x:c>
      <x:c r="Y194" s="11" t="n">
        <x:f>IF(AND(W194=1,J194&gt;0),1,0)</x:f>
        <x:v>0</x:v>
      </x:c>
      <x:c r="Z194" s="11" t="n">
        <x:f>IF(AND(W194=1,OR(N194="",O194="",AND(ISNUMBER(N194),N194&lt;Configuracoes!$C$5))),1,0)</x:f>
        <x:v>0</x:v>
      </x:c>
      <x:c r="AA194" s="11" t="n">
        <x:f>IF(AND(S194=1,T194=1,U194=0),1,0)</x:f>
        <x:v>0</x:v>
      </x:c>
      <x:c r="AB194" s="11" t="n">
        <x:f>IF(AND(AA194=1,M194&lt;=H194),1,0)</x:f>
        <x:v>0</x:v>
      </x:c>
      <x:c r="AC194" s="11" t="n">
        <x:f>IF(AND(T194=1,OR(R194&lt;&gt;"",X194=1,Z194=1)),1,0)</x:f>
        <x:v>0</x:v>
      </x:c>
      <x:c r="AD194" s="11" t="str">
        <x:f>IF(AC194=1,SUM($AC$5:AC194),"")</x:f>
      </x:c>
    </x:row>
    <x:row r="195" ht="24" customHeight="1">
      <x:c r="A195" s="6"/>
      <x:c r="B195" s="6"/>
      <x:c r="C195" s="6"/>
      <x:c r="D195" s="6"/>
      <x:c r="E195" s="6"/>
      <x:c r="F195" s="6"/>
      <x:c r="G195" s="5"/>
      <x:c r="H195" s="5"/>
      <x:c r="I195" s="12"/>
      <x:c r="J195" s="12"/>
      <x:c r="K195" s="13"/>
      <x:c r="L195" s="6"/>
      <x:c r="M195" s="5"/>
      <x:c r="N195" s="5"/>
      <x:c r="O195" s="6"/>
      <x:c r="P195" s="6"/>
      <x:c r="Q195" s="6"/>
      <x:c r="R195" s="11" t="str">
        <x:f>IF(COUNTA(A195:Q195)=0,"",IF(A195="","ID do item ausente",IF(COUNTIFS($A$5:$A$204,A195)&lt;&gt;1,"ID do item duplicado",IF(OR(B195="",C195="",D195="",E195="",F195=""),"Pedido, cliente, item, unidade ou responsável ausentes",IF(OR(NOT(ISNUMBER(G195)),G195&lt;=0,IF(ISNUMBER(G195),G195&lt;&gt;INT(G195),FALSE)),"Confirmação inválida",IF(OR(NOT(ISNUMBER(H195)),H195&lt;=0,IF(ISNUMBER(H195),H195&lt;&gt;INT(H195),FALSE)),"Prazo inválido",IF(H195&lt;G195,"Prazo anterior à confirmação",IF(OR(NOT(ISNUMBER(I195)),I195&lt;=0),"Quantidade pedida inválida",IF(OR(NOT(ISNUMBER(J195)),J195&lt;0),"Quantidade aceita inválida",IF(J195&gt;I195,"Aceite acima da quantidade pedida",IF(OR(NOT(ISNUMBER(K195)),K195&lt;0),"Preço inválido",IF(AND(L195&lt;&gt;"Ativo",L195&lt;&gt;"Cancelado"),"Situação inválida",IF(AND(J195&gt;0,OR(OR(NOT(ISNUMBER(M195)),M195&lt;=0,IF(ISNUMBER(M195),M195&lt;&gt;INT(M195),FALSE)),M195&lt;G195,P195="")),"Último aceite ou evidência inválidos",IF(AND(J195=0,M195&lt;&gt;""),"Data de aceite sem quantidade",IF(AND(N195&lt;&gt;"",OR(OR(NOT(ISNUMBER(N195)),N195&lt;=0,IF(ISNUMBER(N195),N195&lt;&gt;INT(N195),FALSE)),N195&lt;G195)),"Acompanhamento inválido","")))))))))))))))</x:f>
      </x:c>
      <x:c r="S195" s="11" t="n">
        <x:f>IF(AND(A195&lt;&gt;"",R195="",L195="Ativo"),1,0)</x:f>
        <x:v>0</x:v>
      </x:c>
      <x:c r="T195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195&lt;&gt;"",ISNUMBER(G195),G195&lt;=Configuracoes!$C$5,ISNUMBER(H195),H195&gt;=Configuracoes!$C$6,H195&lt;=Configuracoes!$C$7,OR(Configuracoes!$C$8="Todos",F195=Configuracoes!$C$8),L195&lt;&gt;"Cancelado",OR(J195=0,NOT(ISNUMBER(M195)),M195&lt;=Configuracoes!$C$5)),1,0))</x:f>
        <x:v>0</x:v>
      </x:c>
      <x:c r="U195" s="11" t="str">
        <x:f>IF(S195=1,I195-J195,"")</x:f>
      </x:c>
      <x:c r="V195" s="14" t="str">
        <x:f>IF(S195=1,U195*K195,"")</x:f>
      </x:c>
      <x:c r="W195" s="11" t="n">
        <x:f>IF(AND(S195=1,T195=1,U195&gt;0),1,0)</x:f>
        <x:v>0</x:v>
      </x:c>
      <x:c r="X195" s="11" t="n">
        <x:f>IF(AND(W195=1,H195&lt;Configuracoes!$C$5),1,0)</x:f>
        <x:v>0</x:v>
      </x:c>
      <x:c r="Y195" s="11" t="n">
        <x:f>IF(AND(W195=1,J195&gt;0),1,0)</x:f>
        <x:v>0</x:v>
      </x:c>
      <x:c r="Z195" s="11" t="n">
        <x:f>IF(AND(W195=1,OR(N195="",O195="",AND(ISNUMBER(N195),N195&lt;Configuracoes!$C$5))),1,0)</x:f>
        <x:v>0</x:v>
      </x:c>
      <x:c r="AA195" s="11" t="n">
        <x:f>IF(AND(S195=1,T195=1,U195=0),1,0)</x:f>
        <x:v>0</x:v>
      </x:c>
      <x:c r="AB195" s="11" t="n">
        <x:f>IF(AND(AA195=1,M195&lt;=H195),1,0)</x:f>
        <x:v>0</x:v>
      </x:c>
      <x:c r="AC195" s="11" t="n">
        <x:f>IF(AND(T195=1,OR(R195&lt;&gt;"",X195=1,Z195=1)),1,0)</x:f>
        <x:v>0</x:v>
      </x:c>
      <x:c r="AD195" s="11" t="str">
        <x:f>IF(AC195=1,SUM($AC$5:AC195),"")</x:f>
      </x:c>
    </x:row>
    <x:row r="196" ht="24" customHeight="1">
      <x:c r="A196" s="6"/>
      <x:c r="B196" s="6"/>
      <x:c r="C196" s="6"/>
      <x:c r="D196" s="6"/>
      <x:c r="E196" s="6"/>
      <x:c r="F196" s="6"/>
      <x:c r="G196" s="5"/>
      <x:c r="H196" s="5"/>
      <x:c r="I196" s="12"/>
      <x:c r="J196" s="12"/>
      <x:c r="K196" s="13"/>
      <x:c r="L196" s="6"/>
      <x:c r="M196" s="5"/>
      <x:c r="N196" s="5"/>
      <x:c r="O196" s="6"/>
      <x:c r="P196" s="6"/>
      <x:c r="Q196" s="6"/>
      <x:c r="R196" s="11" t="str">
        <x:f>IF(COUNTA(A196:Q196)=0,"",IF(A196="","ID do item ausente",IF(COUNTIFS($A$5:$A$204,A196)&lt;&gt;1,"ID do item duplicado",IF(OR(B196="",C196="",D196="",E196="",F196=""),"Pedido, cliente, item, unidade ou responsável ausentes",IF(OR(NOT(ISNUMBER(G196)),G196&lt;=0,IF(ISNUMBER(G196),G196&lt;&gt;INT(G196),FALSE)),"Confirmação inválida",IF(OR(NOT(ISNUMBER(H196)),H196&lt;=0,IF(ISNUMBER(H196),H196&lt;&gt;INT(H196),FALSE)),"Prazo inválido",IF(H196&lt;G196,"Prazo anterior à confirmação",IF(OR(NOT(ISNUMBER(I196)),I196&lt;=0),"Quantidade pedida inválida",IF(OR(NOT(ISNUMBER(J196)),J196&lt;0),"Quantidade aceita inválida",IF(J196&gt;I196,"Aceite acima da quantidade pedida",IF(OR(NOT(ISNUMBER(K196)),K196&lt;0),"Preço inválido",IF(AND(L196&lt;&gt;"Ativo",L196&lt;&gt;"Cancelado"),"Situação inválida",IF(AND(J196&gt;0,OR(OR(NOT(ISNUMBER(M196)),M196&lt;=0,IF(ISNUMBER(M196),M196&lt;&gt;INT(M196),FALSE)),M196&lt;G196,P196="")),"Último aceite ou evidência inválidos",IF(AND(J196=0,M196&lt;&gt;""),"Data de aceite sem quantidade",IF(AND(N196&lt;&gt;"",OR(OR(NOT(ISNUMBER(N196)),N196&lt;=0,IF(ISNUMBER(N196),N196&lt;&gt;INT(N196),FALSE)),N196&lt;G196)),"Acompanhamento inválido","")))))))))))))))</x:f>
      </x:c>
      <x:c r="S196" s="11" t="n">
        <x:f>IF(AND(A196&lt;&gt;"",R196="",L196="Ativo"),1,0)</x:f>
        <x:v>0</x:v>
      </x:c>
      <x:c r="T196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196&lt;&gt;"",ISNUMBER(G196),G196&lt;=Configuracoes!$C$5,ISNUMBER(H196),H196&gt;=Configuracoes!$C$6,H196&lt;=Configuracoes!$C$7,OR(Configuracoes!$C$8="Todos",F196=Configuracoes!$C$8),L196&lt;&gt;"Cancelado",OR(J196=0,NOT(ISNUMBER(M196)),M196&lt;=Configuracoes!$C$5)),1,0))</x:f>
        <x:v>0</x:v>
      </x:c>
      <x:c r="U196" s="11" t="str">
        <x:f>IF(S196=1,I196-J196,"")</x:f>
      </x:c>
      <x:c r="V196" s="14" t="str">
        <x:f>IF(S196=1,U196*K196,"")</x:f>
      </x:c>
      <x:c r="W196" s="11" t="n">
        <x:f>IF(AND(S196=1,T196=1,U196&gt;0),1,0)</x:f>
        <x:v>0</x:v>
      </x:c>
      <x:c r="X196" s="11" t="n">
        <x:f>IF(AND(W196=1,H196&lt;Configuracoes!$C$5),1,0)</x:f>
        <x:v>0</x:v>
      </x:c>
      <x:c r="Y196" s="11" t="n">
        <x:f>IF(AND(W196=1,J196&gt;0),1,0)</x:f>
        <x:v>0</x:v>
      </x:c>
      <x:c r="Z196" s="11" t="n">
        <x:f>IF(AND(W196=1,OR(N196="",O196="",AND(ISNUMBER(N196),N196&lt;Configuracoes!$C$5))),1,0)</x:f>
        <x:v>0</x:v>
      </x:c>
      <x:c r="AA196" s="11" t="n">
        <x:f>IF(AND(S196=1,T196=1,U196=0),1,0)</x:f>
        <x:v>0</x:v>
      </x:c>
      <x:c r="AB196" s="11" t="n">
        <x:f>IF(AND(AA196=1,M196&lt;=H196),1,0)</x:f>
        <x:v>0</x:v>
      </x:c>
      <x:c r="AC196" s="11" t="n">
        <x:f>IF(AND(T196=1,OR(R196&lt;&gt;"",X196=1,Z196=1)),1,0)</x:f>
        <x:v>0</x:v>
      </x:c>
      <x:c r="AD196" s="11" t="str">
        <x:f>IF(AC196=1,SUM($AC$5:AC196),"")</x:f>
      </x:c>
    </x:row>
    <x:row r="197" ht="24" customHeight="1">
      <x:c r="A197" s="6"/>
      <x:c r="B197" s="6"/>
      <x:c r="C197" s="6"/>
      <x:c r="D197" s="6"/>
      <x:c r="E197" s="6"/>
      <x:c r="F197" s="6"/>
      <x:c r="G197" s="5"/>
      <x:c r="H197" s="5"/>
      <x:c r="I197" s="12"/>
      <x:c r="J197" s="12"/>
      <x:c r="K197" s="13"/>
      <x:c r="L197" s="6"/>
      <x:c r="M197" s="5"/>
      <x:c r="N197" s="5"/>
      <x:c r="O197" s="6"/>
      <x:c r="P197" s="6"/>
      <x:c r="Q197" s="6"/>
      <x:c r="R197" s="11" t="str">
        <x:f>IF(COUNTA(A197:Q197)=0,"",IF(A197="","ID do item ausente",IF(COUNTIFS($A$5:$A$204,A197)&lt;&gt;1,"ID do item duplicado",IF(OR(B197="",C197="",D197="",E197="",F197=""),"Pedido, cliente, item, unidade ou responsável ausentes",IF(OR(NOT(ISNUMBER(G197)),G197&lt;=0,IF(ISNUMBER(G197),G197&lt;&gt;INT(G197),FALSE)),"Confirmação inválida",IF(OR(NOT(ISNUMBER(H197)),H197&lt;=0,IF(ISNUMBER(H197),H197&lt;&gt;INT(H197),FALSE)),"Prazo inválido",IF(H197&lt;G197,"Prazo anterior à confirmação",IF(OR(NOT(ISNUMBER(I197)),I197&lt;=0),"Quantidade pedida inválida",IF(OR(NOT(ISNUMBER(J197)),J197&lt;0),"Quantidade aceita inválida",IF(J197&gt;I197,"Aceite acima da quantidade pedida",IF(OR(NOT(ISNUMBER(K197)),K197&lt;0),"Preço inválido",IF(AND(L197&lt;&gt;"Ativo",L197&lt;&gt;"Cancelado"),"Situação inválida",IF(AND(J197&gt;0,OR(OR(NOT(ISNUMBER(M197)),M197&lt;=0,IF(ISNUMBER(M197),M197&lt;&gt;INT(M197),FALSE)),M197&lt;G197,P197="")),"Último aceite ou evidência inválidos",IF(AND(J197=0,M197&lt;&gt;""),"Data de aceite sem quantidade",IF(AND(N197&lt;&gt;"",OR(OR(NOT(ISNUMBER(N197)),N197&lt;=0,IF(ISNUMBER(N197),N197&lt;&gt;INT(N197),FALSE)),N197&lt;G197)),"Acompanhamento inválido","")))))))))))))))</x:f>
      </x:c>
      <x:c r="S197" s="11" t="n">
        <x:f>IF(AND(A197&lt;&gt;"",R197="",L197="Ativo"),1,0)</x:f>
        <x:v>0</x:v>
      </x:c>
      <x:c r="T197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197&lt;&gt;"",ISNUMBER(G197),G197&lt;=Configuracoes!$C$5,ISNUMBER(H197),H197&gt;=Configuracoes!$C$6,H197&lt;=Configuracoes!$C$7,OR(Configuracoes!$C$8="Todos",F197=Configuracoes!$C$8),L197&lt;&gt;"Cancelado",OR(J197=0,NOT(ISNUMBER(M197)),M197&lt;=Configuracoes!$C$5)),1,0))</x:f>
        <x:v>0</x:v>
      </x:c>
      <x:c r="U197" s="11" t="str">
        <x:f>IF(S197=1,I197-J197,"")</x:f>
      </x:c>
      <x:c r="V197" s="14" t="str">
        <x:f>IF(S197=1,U197*K197,"")</x:f>
      </x:c>
      <x:c r="W197" s="11" t="n">
        <x:f>IF(AND(S197=1,T197=1,U197&gt;0),1,0)</x:f>
        <x:v>0</x:v>
      </x:c>
      <x:c r="X197" s="11" t="n">
        <x:f>IF(AND(W197=1,H197&lt;Configuracoes!$C$5),1,0)</x:f>
        <x:v>0</x:v>
      </x:c>
      <x:c r="Y197" s="11" t="n">
        <x:f>IF(AND(W197=1,J197&gt;0),1,0)</x:f>
        <x:v>0</x:v>
      </x:c>
      <x:c r="Z197" s="11" t="n">
        <x:f>IF(AND(W197=1,OR(N197="",O197="",AND(ISNUMBER(N197),N197&lt;Configuracoes!$C$5))),1,0)</x:f>
        <x:v>0</x:v>
      </x:c>
      <x:c r="AA197" s="11" t="n">
        <x:f>IF(AND(S197=1,T197=1,U197=0),1,0)</x:f>
        <x:v>0</x:v>
      </x:c>
      <x:c r="AB197" s="11" t="n">
        <x:f>IF(AND(AA197=1,M197&lt;=H197),1,0)</x:f>
        <x:v>0</x:v>
      </x:c>
      <x:c r="AC197" s="11" t="n">
        <x:f>IF(AND(T197=1,OR(R197&lt;&gt;"",X197=1,Z197=1)),1,0)</x:f>
        <x:v>0</x:v>
      </x:c>
      <x:c r="AD197" s="11" t="str">
        <x:f>IF(AC197=1,SUM($AC$5:AC197),"")</x:f>
      </x:c>
    </x:row>
    <x:row r="198" ht="24" customHeight="1">
      <x:c r="A198" s="6"/>
      <x:c r="B198" s="6"/>
      <x:c r="C198" s="6"/>
      <x:c r="D198" s="6"/>
      <x:c r="E198" s="6"/>
      <x:c r="F198" s="6"/>
      <x:c r="G198" s="5"/>
      <x:c r="H198" s="5"/>
      <x:c r="I198" s="12"/>
      <x:c r="J198" s="12"/>
      <x:c r="K198" s="13"/>
      <x:c r="L198" s="6"/>
      <x:c r="M198" s="5"/>
      <x:c r="N198" s="5"/>
      <x:c r="O198" s="6"/>
      <x:c r="P198" s="6"/>
      <x:c r="Q198" s="6"/>
      <x:c r="R198" s="11" t="str">
        <x:f>IF(COUNTA(A198:Q198)=0,"",IF(A198="","ID do item ausente",IF(COUNTIFS($A$5:$A$204,A198)&lt;&gt;1,"ID do item duplicado",IF(OR(B198="",C198="",D198="",E198="",F198=""),"Pedido, cliente, item, unidade ou responsável ausentes",IF(OR(NOT(ISNUMBER(G198)),G198&lt;=0,IF(ISNUMBER(G198),G198&lt;&gt;INT(G198),FALSE)),"Confirmação inválida",IF(OR(NOT(ISNUMBER(H198)),H198&lt;=0,IF(ISNUMBER(H198),H198&lt;&gt;INT(H198),FALSE)),"Prazo inválido",IF(H198&lt;G198,"Prazo anterior à confirmação",IF(OR(NOT(ISNUMBER(I198)),I198&lt;=0),"Quantidade pedida inválida",IF(OR(NOT(ISNUMBER(J198)),J198&lt;0),"Quantidade aceita inválida",IF(J198&gt;I198,"Aceite acima da quantidade pedida",IF(OR(NOT(ISNUMBER(K198)),K198&lt;0),"Preço inválido",IF(AND(L198&lt;&gt;"Ativo",L198&lt;&gt;"Cancelado"),"Situação inválida",IF(AND(J198&gt;0,OR(OR(NOT(ISNUMBER(M198)),M198&lt;=0,IF(ISNUMBER(M198),M198&lt;&gt;INT(M198),FALSE)),M198&lt;G198,P198="")),"Último aceite ou evidência inválidos",IF(AND(J198=0,M198&lt;&gt;""),"Data de aceite sem quantidade",IF(AND(N198&lt;&gt;"",OR(OR(NOT(ISNUMBER(N198)),N198&lt;=0,IF(ISNUMBER(N198),N198&lt;&gt;INT(N198),FALSE)),N198&lt;G198)),"Acompanhamento inválido","")))))))))))))))</x:f>
      </x:c>
      <x:c r="S198" s="11" t="n">
        <x:f>IF(AND(A198&lt;&gt;"",R198="",L198="Ativo"),1,0)</x:f>
        <x:v>0</x:v>
      </x:c>
      <x:c r="T198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198&lt;&gt;"",ISNUMBER(G198),G198&lt;=Configuracoes!$C$5,ISNUMBER(H198),H198&gt;=Configuracoes!$C$6,H198&lt;=Configuracoes!$C$7,OR(Configuracoes!$C$8="Todos",F198=Configuracoes!$C$8),L198&lt;&gt;"Cancelado",OR(J198=0,NOT(ISNUMBER(M198)),M198&lt;=Configuracoes!$C$5)),1,0))</x:f>
        <x:v>0</x:v>
      </x:c>
      <x:c r="U198" s="11" t="str">
        <x:f>IF(S198=1,I198-J198,"")</x:f>
      </x:c>
      <x:c r="V198" s="14" t="str">
        <x:f>IF(S198=1,U198*K198,"")</x:f>
      </x:c>
      <x:c r="W198" s="11" t="n">
        <x:f>IF(AND(S198=1,T198=1,U198&gt;0),1,0)</x:f>
        <x:v>0</x:v>
      </x:c>
      <x:c r="X198" s="11" t="n">
        <x:f>IF(AND(W198=1,H198&lt;Configuracoes!$C$5),1,0)</x:f>
        <x:v>0</x:v>
      </x:c>
      <x:c r="Y198" s="11" t="n">
        <x:f>IF(AND(W198=1,J198&gt;0),1,0)</x:f>
        <x:v>0</x:v>
      </x:c>
      <x:c r="Z198" s="11" t="n">
        <x:f>IF(AND(W198=1,OR(N198="",O198="",AND(ISNUMBER(N198),N198&lt;Configuracoes!$C$5))),1,0)</x:f>
        <x:v>0</x:v>
      </x:c>
      <x:c r="AA198" s="11" t="n">
        <x:f>IF(AND(S198=1,T198=1,U198=0),1,0)</x:f>
        <x:v>0</x:v>
      </x:c>
      <x:c r="AB198" s="11" t="n">
        <x:f>IF(AND(AA198=1,M198&lt;=H198),1,0)</x:f>
        <x:v>0</x:v>
      </x:c>
      <x:c r="AC198" s="11" t="n">
        <x:f>IF(AND(T198=1,OR(R198&lt;&gt;"",X198=1,Z198=1)),1,0)</x:f>
        <x:v>0</x:v>
      </x:c>
      <x:c r="AD198" s="11" t="str">
        <x:f>IF(AC198=1,SUM($AC$5:AC198),"")</x:f>
      </x:c>
    </x:row>
    <x:row r="199" ht="24" customHeight="1">
      <x:c r="A199" s="6"/>
      <x:c r="B199" s="6"/>
      <x:c r="C199" s="6"/>
      <x:c r="D199" s="6"/>
      <x:c r="E199" s="6"/>
      <x:c r="F199" s="6"/>
      <x:c r="G199" s="5"/>
      <x:c r="H199" s="5"/>
      <x:c r="I199" s="12"/>
      <x:c r="J199" s="12"/>
      <x:c r="K199" s="13"/>
      <x:c r="L199" s="6"/>
      <x:c r="M199" s="5"/>
      <x:c r="N199" s="5"/>
      <x:c r="O199" s="6"/>
      <x:c r="P199" s="6"/>
      <x:c r="Q199" s="6"/>
      <x:c r="R199" s="11" t="str">
        <x:f>IF(COUNTA(A199:Q199)=0,"",IF(A199="","ID do item ausente",IF(COUNTIFS($A$5:$A$204,A199)&lt;&gt;1,"ID do item duplicado",IF(OR(B199="",C199="",D199="",E199="",F199=""),"Pedido, cliente, item, unidade ou responsável ausentes",IF(OR(NOT(ISNUMBER(G199)),G199&lt;=0,IF(ISNUMBER(G199),G199&lt;&gt;INT(G199),FALSE)),"Confirmação inválida",IF(OR(NOT(ISNUMBER(H199)),H199&lt;=0,IF(ISNUMBER(H199),H199&lt;&gt;INT(H199),FALSE)),"Prazo inválido",IF(H199&lt;G199,"Prazo anterior à confirmação",IF(OR(NOT(ISNUMBER(I199)),I199&lt;=0),"Quantidade pedida inválida",IF(OR(NOT(ISNUMBER(J199)),J199&lt;0),"Quantidade aceita inválida",IF(J199&gt;I199,"Aceite acima da quantidade pedida",IF(OR(NOT(ISNUMBER(K199)),K199&lt;0),"Preço inválido",IF(AND(L199&lt;&gt;"Ativo",L199&lt;&gt;"Cancelado"),"Situação inválida",IF(AND(J199&gt;0,OR(OR(NOT(ISNUMBER(M199)),M199&lt;=0,IF(ISNUMBER(M199),M199&lt;&gt;INT(M199),FALSE)),M199&lt;G199,P199="")),"Último aceite ou evidência inválidos",IF(AND(J199=0,M199&lt;&gt;""),"Data de aceite sem quantidade",IF(AND(N199&lt;&gt;"",OR(OR(NOT(ISNUMBER(N199)),N199&lt;=0,IF(ISNUMBER(N199),N199&lt;&gt;INT(N199),FALSE)),N199&lt;G199)),"Acompanhamento inválido","")))))))))))))))</x:f>
      </x:c>
      <x:c r="S199" s="11" t="n">
        <x:f>IF(AND(A199&lt;&gt;"",R199="",L199="Ativo"),1,0)</x:f>
        <x:v>0</x:v>
      </x:c>
      <x:c r="T199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199&lt;&gt;"",ISNUMBER(G199),G199&lt;=Configuracoes!$C$5,ISNUMBER(H199),H199&gt;=Configuracoes!$C$6,H199&lt;=Configuracoes!$C$7,OR(Configuracoes!$C$8="Todos",F199=Configuracoes!$C$8),L199&lt;&gt;"Cancelado",OR(J199=0,NOT(ISNUMBER(M199)),M199&lt;=Configuracoes!$C$5)),1,0))</x:f>
        <x:v>0</x:v>
      </x:c>
      <x:c r="U199" s="11" t="str">
        <x:f>IF(S199=1,I199-J199,"")</x:f>
      </x:c>
      <x:c r="V199" s="14" t="str">
        <x:f>IF(S199=1,U199*K199,"")</x:f>
      </x:c>
      <x:c r="W199" s="11" t="n">
        <x:f>IF(AND(S199=1,T199=1,U199&gt;0),1,0)</x:f>
        <x:v>0</x:v>
      </x:c>
      <x:c r="X199" s="11" t="n">
        <x:f>IF(AND(W199=1,H199&lt;Configuracoes!$C$5),1,0)</x:f>
        <x:v>0</x:v>
      </x:c>
      <x:c r="Y199" s="11" t="n">
        <x:f>IF(AND(W199=1,J199&gt;0),1,0)</x:f>
        <x:v>0</x:v>
      </x:c>
      <x:c r="Z199" s="11" t="n">
        <x:f>IF(AND(W199=1,OR(N199="",O199="",AND(ISNUMBER(N199),N199&lt;Configuracoes!$C$5))),1,0)</x:f>
        <x:v>0</x:v>
      </x:c>
      <x:c r="AA199" s="11" t="n">
        <x:f>IF(AND(S199=1,T199=1,U199=0),1,0)</x:f>
        <x:v>0</x:v>
      </x:c>
      <x:c r="AB199" s="11" t="n">
        <x:f>IF(AND(AA199=1,M199&lt;=H199),1,0)</x:f>
        <x:v>0</x:v>
      </x:c>
      <x:c r="AC199" s="11" t="n">
        <x:f>IF(AND(T199=1,OR(R199&lt;&gt;"",X199=1,Z199=1)),1,0)</x:f>
        <x:v>0</x:v>
      </x:c>
      <x:c r="AD199" s="11" t="str">
        <x:f>IF(AC199=1,SUM($AC$5:AC199),"")</x:f>
      </x:c>
    </x:row>
    <x:row r="200" ht="24" customHeight="1">
      <x:c r="A200" s="6"/>
      <x:c r="B200" s="6"/>
      <x:c r="C200" s="6"/>
      <x:c r="D200" s="6"/>
      <x:c r="E200" s="6"/>
      <x:c r="F200" s="6"/>
      <x:c r="G200" s="5"/>
      <x:c r="H200" s="5"/>
      <x:c r="I200" s="12"/>
      <x:c r="J200" s="12"/>
      <x:c r="K200" s="13"/>
      <x:c r="L200" s="6"/>
      <x:c r="M200" s="5"/>
      <x:c r="N200" s="5"/>
      <x:c r="O200" s="6"/>
      <x:c r="P200" s="6"/>
      <x:c r="Q200" s="6"/>
      <x:c r="R200" s="11" t="str">
        <x:f>IF(COUNTA(A200:Q200)=0,"",IF(A200="","ID do item ausente",IF(COUNTIFS($A$5:$A$204,A200)&lt;&gt;1,"ID do item duplicado",IF(OR(B200="",C200="",D200="",E200="",F200=""),"Pedido, cliente, item, unidade ou responsável ausentes",IF(OR(NOT(ISNUMBER(G200)),G200&lt;=0,IF(ISNUMBER(G200),G200&lt;&gt;INT(G200),FALSE)),"Confirmação inválida",IF(OR(NOT(ISNUMBER(H200)),H200&lt;=0,IF(ISNUMBER(H200),H200&lt;&gt;INT(H200),FALSE)),"Prazo inválido",IF(H200&lt;G200,"Prazo anterior à confirmação",IF(OR(NOT(ISNUMBER(I200)),I200&lt;=0),"Quantidade pedida inválida",IF(OR(NOT(ISNUMBER(J200)),J200&lt;0),"Quantidade aceita inválida",IF(J200&gt;I200,"Aceite acima da quantidade pedida",IF(OR(NOT(ISNUMBER(K200)),K200&lt;0),"Preço inválido",IF(AND(L200&lt;&gt;"Ativo",L200&lt;&gt;"Cancelado"),"Situação inválida",IF(AND(J200&gt;0,OR(OR(NOT(ISNUMBER(M200)),M200&lt;=0,IF(ISNUMBER(M200),M200&lt;&gt;INT(M200),FALSE)),M200&lt;G200,P200="")),"Último aceite ou evidência inválidos",IF(AND(J200=0,M200&lt;&gt;""),"Data de aceite sem quantidade",IF(AND(N200&lt;&gt;"",OR(OR(NOT(ISNUMBER(N200)),N200&lt;=0,IF(ISNUMBER(N200),N200&lt;&gt;INT(N200),FALSE)),N200&lt;G200)),"Acompanhamento inválido","")))))))))))))))</x:f>
      </x:c>
      <x:c r="S200" s="11" t="n">
        <x:f>IF(AND(A200&lt;&gt;"",R200="",L200="Ativo"),1,0)</x:f>
        <x:v>0</x:v>
      </x:c>
      <x:c r="T200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200&lt;&gt;"",ISNUMBER(G200),G200&lt;=Configuracoes!$C$5,ISNUMBER(H200),H200&gt;=Configuracoes!$C$6,H200&lt;=Configuracoes!$C$7,OR(Configuracoes!$C$8="Todos",F200=Configuracoes!$C$8),L200&lt;&gt;"Cancelado",OR(J200=0,NOT(ISNUMBER(M200)),M200&lt;=Configuracoes!$C$5)),1,0))</x:f>
        <x:v>0</x:v>
      </x:c>
      <x:c r="U200" s="11" t="str">
        <x:f>IF(S200=1,I200-J200,"")</x:f>
      </x:c>
      <x:c r="V200" s="14" t="str">
        <x:f>IF(S200=1,U200*K200,"")</x:f>
      </x:c>
      <x:c r="W200" s="11" t="n">
        <x:f>IF(AND(S200=1,T200=1,U200&gt;0),1,0)</x:f>
        <x:v>0</x:v>
      </x:c>
      <x:c r="X200" s="11" t="n">
        <x:f>IF(AND(W200=1,H200&lt;Configuracoes!$C$5),1,0)</x:f>
        <x:v>0</x:v>
      </x:c>
      <x:c r="Y200" s="11" t="n">
        <x:f>IF(AND(W200=1,J200&gt;0),1,0)</x:f>
        <x:v>0</x:v>
      </x:c>
      <x:c r="Z200" s="11" t="n">
        <x:f>IF(AND(W200=1,OR(N200="",O200="",AND(ISNUMBER(N200),N200&lt;Configuracoes!$C$5))),1,0)</x:f>
        <x:v>0</x:v>
      </x:c>
      <x:c r="AA200" s="11" t="n">
        <x:f>IF(AND(S200=1,T200=1,U200=0),1,0)</x:f>
        <x:v>0</x:v>
      </x:c>
      <x:c r="AB200" s="11" t="n">
        <x:f>IF(AND(AA200=1,M200&lt;=H200),1,0)</x:f>
        <x:v>0</x:v>
      </x:c>
      <x:c r="AC200" s="11" t="n">
        <x:f>IF(AND(T200=1,OR(R200&lt;&gt;"",X200=1,Z200=1)),1,0)</x:f>
        <x:v>0</x:v>
      </x:c>
      <x:c r="AD200" s="11" t="str">
        <x:f>IF(AC200=1,SUM($AC$5:AC200),"")</x:f>
      </x:c>
    </x:row>
    <x:row r="201" ht="24" customHeight="1">
      <x:c r="A201" s="6"/>
      <x:c r="B201" s="6"/>
      <x:c r="C201" s="6"/>
      <x:c r="D201" s="6"/>
      <x:c r="E201" s="6"/>
      <x:c r="F201" s="6"/>
      <x:c r="G201" s="5"/>
      <x:c r="H201" s="5"/>
      <x:c r="I201" s="12"/>
      <x:c r="J201" s="12"/>
      <x:c r="K201" s="13"/>
      <x:c r="L201" s="6"/>
      <x:c r="M201" s="5"/>
      <x:c r="N201" s="5"/>
      <x:c r="O201" s="6"/>
      <x:c r="P201" s="6"/>
      <x:c r="Q201" s="6"/>
      <x:c r="R201" s="11" t="str">
        <x:f>IF(COUNTA(A201:Q201)=0,"",IF(A201="","ID do item ausente",IF(COUNTIFS($A$5:$A$204,A201)&lt;&gt;1,"ID do item duplicado",IF(OR(B201="",C201="",D201="",E201="",F201=""),"Pedido, cliente, item, unidade ou responsável ausentes",IF(OR(NOT(ISNUMBER(G201)),G201&lt;=0,IF(ISNUMBER(G201),G201&lt;&gt;INT(G201),FALSE)),"Confirmação inválida",IF(OR(NOT(ISNUMBER(H201)),H201&lt;=0,IF(ISNUMBER(H201),H201&lt;&gt;INT(H201),FALSE)),"Prazo inválido",IF(H201&lt;G201,"Prazo anterior à confirmação",IF(OR(NOT(ISNUMBER(I201)),I201&lt;=0),"Quantidade pedida inválida",IF(OR(NOT(ISNUMBER(J201)),J201&lt;0),"Quantidade aceita inválida",IF(J201&gt;I201,"Aceite acima da quantidade pedida",IF(OR(NOT(ISNUMBER(K201)),K201&lt;0),"Preço inválido",IF(AND(L201&lt;&gt;"Ativo",L201&lt;&gt;"Cancelado"),"Situação inválida",IF(AND(J201&gt;0,OR(OR(NOT(ISNUMBER(M201)),M201&lt;=0,IF(ISNUMBER(M201),M201&lt;&gt;INT(M201),FALSE)),M201&lt;G201,P201="")),"Último aceite ou evidência inválidos",IF(AND(J201=0,M201&lt;&gt;""),"Data de aceite sem quantidade",IF(AND(N201&lt;&gt;"",OR(OR(NOT(ISNUMBER(N201)),N201&lt;=0,IF(ISNUMBER(N201),N201&lt;&gt;INT(N201),FALSE)),N201&lt;G201)),"Acompanhamento inválido","")))))))))))))))</x:f>
      </x:c>
      <x:c r="S201" s="11" t="n">
        <x:f>IF(AND(A201&lt;&gt;"",R201="",L201="Ativo"),1,0)</x:f>
        <x:v>0</x:v>
      </x:c>
      <x:c r="T201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201&lt;&gt;"",ISNUMBER(G201),G201&lt;=Configuracoes!$C$5,ISNUMBER(H201),H201&gt;=Configuracoes!$C$6,H201&lt;=Configuracoes!$C$7,OR(Configuracoes!$C$8="Todos",F201=Configuracoes!$C$8),L201&lt;&gt;"Cancelado",OR(J201=0,NOT(ISNUMBER(M201)),M201&lt;=Configuracoes!$C$5)),1,0))</x:f>
        <x:v>0</x:v>
      </x:c>
      <x:c r="U201" s="11" t="str">
        <x:f>IF(S201=1,I201-J201,"")</x:f>
      </x:c>
      <x:c r="V201" s="14" t="str">
        <x:f>IF(S201=1,U201*K201,"")</x:f>
      </x:c>
      <x:c r="W201" s="11" t="n">
        <x:f>IF(AND(S201=1,T201=1,U201&gt;0),1,0)</x:f>
        <x:v>0</x:v>
      </x:c>
      <x:c r="X201" s="11" t="n">
        <x:f>IF(AND(W201=1,H201&lt;Configuracoes!$C$5),1,0)</x:f>
        <x:v>0</x:v>
      </x:c>
      <x:c r="Y201" s="11" t="n">
        <x:f>IF(AND(W201=1,J201&gt;0),1,0)</x:f>
        <x:v>0</x:v>
      </x:c>
      <x:c r="Z201" s="11" t="n">
        <x:f>IF(AND(W201=1,OR(N201="",O201="",AND(ISNUMBER(N201),N201&lt;Configuracoes!$C$5))),1,0)</x:f>
        <x:v>0</x:v>
      </x:c>
      <x:c r="AA201" s="11" t="n">
        <x:f>IF(AND(S201=1,T201=1,U201=0),1,0)</x:f>
        <x:v>0</x:v>
      </x:c>
      <x:c r="AB201" s="11" t="n">
        <x:f>IF(AND(AA201=1,M201&lt;=H201),1,0)</x:f>
        <x:v>0</x:v>
      </x:c>
      <x:c r="AC201" s="11" t="n">
        <x:f>IF(AND(T201=1,OR(R201&lt;&gt;"",X201=1,Z201=1)),1,0)</x:f>
        <x:v>0</x:v>
      </x:c>
      <x:c r="AD201" s="11" t="str">
        <x:f>IF(AC201=1,SUM($AC$5:AC201),"")</x:f>
      </x:c>
    </x:row>
    <x:row r="202" ht="24" customHeight="1">
      <x:c r="A202" s="6"/>
      <x:c r="B202" s="6"/>
      <x:c r="C202" s="6"/>
      <x:c r="D202" s="6"/>
      <x:c r="E202" s="6"/>
      <x:c r="F202" s="6"/>
      <x:c r="G202" s="5"/>
      <x:c r="H202" s="5"/>
      <x:c r="I202" s="12"/>
      <x:c r="J202" s="12"/>
      <x:c r="K202" s="13"/>
      <x:c r="L202" s="6"/>
      <x:c r="M202" s="5"/>
      <x:c r="N202" s="5"/>
      <x:c r="O202" s="6"/>
      <x:c r="P202" s="6"/>
      <x:c r="Q202" s="6"/>
      <x:c r="R202" s="11" t="str">
        <x:f>IF(COUNTA(A202:Q202)=0,"",IF(A202="","ID do item ausente",IF(COUNTIFS($A$5:$A$204,A202)&lt;&gt;1,"ID do item duplicado",IF(OR(B202="",C202="",D202="",E202="",F202=""),"Pedido, cliente, item, unidade ou responsável ausentes",IF(OR(NOT(ISNUMBER(G202)),G202&lt;=0,IF(ISNUMBER(G202),G202&lt;&gt;INT(G202),FALSE)),"Confirmação inválida",IF(OR(NOT(ISNUMBER(H202)),H202&lt;=0,IF(ISNUMBER(H202),H202&lt;&gt;INT(H202),FALSE)),"Prazo inválido",IF(H202&lt;G202,"Prazo anterior à confirmação",IF(OR(NOT(ISNUMBER(I202)),I202&lt;=0),"Quantidade pedida inválida",IF(OR(NOT(ISNUMBER(J202)),J202&lt;0),"Quantidade aceita inválida",IF(J202&gt;I202,"Aceite acima da quantidade pedida",IF(OR(NOT(ISNUMBER(K202)),K202&lt;0),"Preço inválido",IF(AND(L202&lt;&gt;"Ativo",L202&lt;&gt;"Cancelado"),"Situação inválida",IF(AND(J202&gt;0,OR(OR(NOT(ISNUMBER(M202)),M202&lt;=0,IF(ISNUMBER(M202),M202&lt;&gt;INT(M202),FALSE)),M202&lt;G202,P202="")),"Último aceite ou evidência inválidos",IF(AND(J202=0,M202&lt;&gt;""),"Data de aceite sem quantidade",IF(AND(N202&lt;&gt;"",OR(OR(NOT(ISNUMBER(N202)),N202&lt;=0,IF(ISNUMBER(N202),N202&lt;&gt;INT(N202),FALSE)),N202&lt;G202)),"Acompanhamento inválido","")))))))))))))))</x:f>
      </x:c>
      <x:c r="S202" s="11" t="n">
        <x:f>IF(AND(A202&lt;&gt;"",R202="",L202="Ativo"),1,0)</x:f>
        <x:v>0</x:v>
      </x:c>
      <x:c r="T202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202&lt;&gt;"",ISNUMBER(G202),G202&lt;=Configuracoes!$C$5,ISNUMBER(H202),H202&gt;=Configuracoes!$C$6,H202&lt;=Configuracoes!$C$7,OR(Configuracoes!$C$8="Todos",F202=Configuracoes!$C$8),L202&lt;&gt;"Cancelado",OR(J202=0,NOT(ISNUMBER(M202)),M202&lt;=Configuracoes!$C$5)),1,0))</x:f>
        <x:v>0</x:v>
      </x:c>
      <x:c r="U202" s="11" t="str">
        <x:f>IF(S202=1,I202-J202,"")</x:f>
      </x:c>
      <x:c r="V202" s="14" t="str">
        <x:f>IF(S202=1,U202*K202,"")</x:f>
      </x:c>
      <x:c r="W202" s="11" t="n">
        <x:f>IF(AND(S202=1,T202=1,U202&gt;0),1,0)</x:f>
        <x:v>0</x:v>
      </x:c>
      <x:c r="X202" s="11" t="n">
        <x:f>IF(AND(W202=1,H202&lt;Configuracoes!$C$5),1,0)</x:f>
        <x:v>0</x:v>
      </x:c>
      <x:c r="Y202" s="11" t="n">
        <x:f>IF(AND(W202=1,J202&gt;0),1,0)</x:f>
        <x:v>0</x:v>
      </x:c>
      <x:c r="Z202" s="11" t="n">
        <x:f>IF(AND(W202=1,OR(N202="",O202="",AND(ISNUMBER(N202),N202&lt;Configuracoes!$C$5))),1,0)</x:f>
        <x:v>0</x:v>
      </x:c>
      <x:c r="AA202" s="11" t="n">
        <x:f>IF(AND(S202=1,T202=1,U202=0),1,0)</x:f>
        <x:v>0</x:v>
      </x:c>
      <x:c r="AB202" s="11" t="n">
        <x:f>IF(AND(AA202=1,M202&lt;=H202),1,0)</x:f>
        <x:v>0</x:v>
      </x:c>
      <x:c r="AC202" s="11" t="n">
        <x:f>IF(AND(T202=1,OR(R202&lt;&gt;"",X202=1,Z202=1)),1,0)</x:f>
        <x:v>0</x:v>
      </x:c>
      <x:c r="AD202" s="11" t="str">
        <x:f>IF(AC202=1,SUM($AC$5:AC202),"")</x:f>
      </x:c>
    </x:row>
    <x:row r="203" ht="24" customHeight="1">
      <x:c r="A203" s="6"/>
      <x:c r="B203" s="6"/>
      <x:c r="C203" s="6"/>
      <x:c r="D203" s="6"/>
      <x:c r="E203" s="6"/>
      <x:c r="F203" s="6"/>
      <x:c r="G203" s="5"/>
      <x:c r="H203" s="5"/>
      <x:c r="I203" s="12"/>
      <x:c r="J203" s="12"/>
      <x:c r="K203" s="13"/>
      <x:c r="L203" s="6"/>
      <x:c r="M203" s="5"/>
      <x:c r="N203" s="5"/>
      <x:c r="O203" s="6"/>
      <x:c r="P203" s="6"/>
      <x:c r="Q203" s="6"/>
      <x:c r="R203" s="11" t="str">
        <x:f>IF(COUNTA(A203:Q203)=0,"",IF(A203="","ID do item ausente",IF(COUNTIFS($A$5:$A$204,A203)&lt;&gt;1,"ID do item duplicado",IF(OR(B203="",C203="",D203="",E203="",F203=""),"Pedido, cliente, item, unidade ou responsável ausentes",IF(OR(NOT(ISNUMBER(G203)),G203&lt;=0,IF(ISNUMBER(G203),G203&lt;&gt;INT(G203),FALSE)),"Confirmação inválida",IF(OR(NOT(ISNUMBER(H203)),H203&lt;=0,IF(ISNUMBER(H203),H203&lt;&gt;INT(H203),FALSE)),"Prazo inválido",IF(H203&lt;G203,"Prazo anterior à confirmação",IF(OR(NOT(ISNUMBER(I203)),I203&lt;=0),"Quantidade pedida inválida",IF(OR(NOT(ISNUMBER(J203)),J203&lt;0),"Quantidade aceita inválida",IF(J203&gt;I203,"Aceite acima da quantidade pedida",IF(OR(NOT(ISNUMBER(K203)),K203&lt;0),"Preço inválido",IF(AND(L203&lt;&gt;"Ativo",L203&lt;&gt;"Cancelado"),"Situação inválida",IF(AND(J203&gt;0,OR(OR(NOT(ISNUMBER(M203)),M203&lt;=0,IF(ISNUMBER(M203),M203&lt;&gt;INT(M203),FALSE)),M203&lt;G203,P203="")),"Último aceite ou evidência inválidos",IF(AND(J203=0,M203&lt;&gt;""),"Data de aceite sem quantidade",IF(AND(N203&lt;&gt;"",OR(OR(NOT(ISNUMBER(N203)),N203&lt;=0,IF(ISNUMBER(N203),N203&lt;&gt;INT(N203),FALSE)),N203&lt;G203)),"Acompanhamento inválido","")))))))))))))))</x:f>
      </x:c>
      <x:c r="S203" s="11" t="n">
        <x:f>IF(AND(A203&lt;&gt;"",R203="",L203="Ativo"),1,0)</x:f>
        <x:v>0</x:v>
      </x:c>
      <x:c r="T203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203&lt;&gt;"",ISNUMBER(G203),G203&lt;=Configuracoes!$C$5,ISNUMBER(H203),H203&gt;=Configuracoes!$C$6,H203&lt;=Configuracoes!$C$7,OR(Configuracoes!$C$8="Todos",F203=Configuracoes!$C$8),L203&lt;&gt;"Cancelado",OR(J203=0,NOT(ISNUMBER(M203)),M203&lt;=Configuracoes!$C$5)),1,0))</x:f>
        <x:v>0</x:v>
      </x:c>
      <x:c r="U203" s="11" t="str">
        <x:f>IF(S203=1,I203-J203,"")</x:f>
      </x:c>
      <x:c r="V203" s="14" t="str">
        <x:f>IF(S203=1,U203*K203,"")</x:f>
      </x:c>
      <x:c r="W203" s="11" t="n">
        <x:f>IF(AND(S203=1,T203=1,U203&gt;0),1,0)</x:f>
        <x:v>0</x:v>
      </x:c>
      <x:c r="X203" s="11" t="n">
        <x:f>IF(AND(W203=1,H203&lt;Configuracoes!$C$5),1,0)</x:f>
        <x:v>0</x:v>
      </x:c>
      <x:c r="Y203" s="11" t="n">
        <x:f>IF(AND(W203=1,J203&gt;0),1,0)</x:f>
        <x:v>0</x:v>
      </x:c>
      <x:c r="Z203" s="11" t="n">
        <x:f>IF(AND(W203=1,OR(N203="",O203="",AND(ISNUMBER(N203),N203&lt;Configuracoes!$C$5))),1,0)</x:f>
        <x:v>0</x:v>
      </x:c>
      <x:c r="AA203" s="11" t="n">
        <x:f>IF(AND(S203=1,T203=1,U203=0),1,0)</x:f>
        <x:v>0</x:v>
      </x:c>
      <x:c r="AB203" s="11" t="n">
        <x:f>IF(AND(AA203=1,M203&lt;=H203),1,0)</x:f>
        <x:v>0</x:v>
      </x:c>
      <x:c r="AC203" s="11" t="n">
        <x:f>IF(AND(T203=1,OR(R203&lt;&gt;"",X203=1,Z203=1)),1,0)</x:f>
        <x:v>0</x:v>
      </x:c>
      <x:c r="AD203" s="11" t="str">
        <x:f>IF(AC203=1,SUM($AC$5:AC203),"")</x:f>
      </x:c>
    </x:row>
    <x:row r="204" ht="24" customHeight="1">
      <x:c r="A204" s="6"/>
      <x:c r="B204" s="6"/>
      <x:c r="C204" s="6"/>
      <x:c r="D204" s="6"/>
      <x:c r="E204" s="6"/>
      <x:c r="F204" s="6"/>
      <x:c r="G204" s="5"/>
      <x:c r="H204" s="5"/>
      <x:c r="I204" s="12"/>
      <x:c r="J204" s="12"/>
      <x:c r="K204" s="13"/>
      <x:c r="L204" s="6"/>
      <x:c r="M204" s="5"/>
      <x:c r="N204" s="5"/>
      <x:c r="O204" s="6"/>
      <x:c r="P204" s="6"/>
      <x:c r="Q204" s="6"/>
      <x:c r="R204" s="11" t="str">
        <x:f>IF(COUNTA(A204:Q204)=0,"",IF(A204="","ID do item ausente",IF(COUNTIFS($A$5:$A$204,A204)&lt;&gt;1,"ID do item duplicado",IF(OR(B204="",C204="",D204="",E204="",F204=""),"Pedido, cliente, item, unidade ou responsável ausentes",IF(OR(NOT(ISNUMBER(G204)),G204&lt;=0,IF(ISNUMBER(G204),G204&lt;&gt;INT(G204),FALSE)),"Confirmação inválida",IF(OR(NOT(ISNUMBER(H204)),H204&lt;=0,IF(ISNUMBER(H204),H204&lt;&gt;INT(H204),FALSE)),"Prazo inválido",IF(H204&lt;G204,"Prazo anterior à confirmação",IF(OR(NOT(ISNUMBER(I204)),I204&lt;=0),"Quantidade pedida inválida",IF(OR(NOT(ISNUMBER(J204)),J204&lt;0),"Quantidade aceita inválida",IF(J204&gt;I204,"Aceite acima da quantidade pedida",IF(OR(NOT(ISNUMBER(K204)),K204&lt;0),"Preço inválido",IF(AND(L204&lt;&gt;"Ativo",L204&lt;&gt;"Cancelado"),"Situação inválida",IF(AND(J204&gt;0,OR(OR(NOT(ISNUMBER(M204)),M204&lt;=0,IF(ISNUMBER(M204),M204&lt;&gt;INT(M204),FALSE)),M204&lt;G204,P204="")),"Último aceite ou evidência inválidos",IF(AND(J204=0,M204&lt;&gt;""),"Data de aceite sem quantidade",IF(AND(N204&lt;&gt;"",OR(OR(NOT(ISNUMBER(N204)),N204&lt;=0,IF(ISNUMBER(N204),N204&lt;&gt;INT(N204),FALSE)),N204&lt;G204)),"Acompanhamento inválido","")))))))))))))))</x:f>
      </x:c>
      <x:c r="S204" s="11" t="n">
        <x:f>IF(AND(A204&lt;&gt;"",R204="",L204="Ativo"),1,0)</x:f>
        <x:v>0</x:v>
      </x:c>
      <x:c r="T204" s="11" t="n">
        <x:f>IF(OR(OR(NOT(ISNUMBER(Configuracoes!$C$5)),Configuracoes!$C$5&lt;=0,IF(ISNUMBER(Configuracoes!$C$5),Configuracoes!$C$5&lt;&gt;INT(Configuracoes!$C$5),FALSE)),OR(NOT(ISNUMBER(Configuracoes!$C$6)),Configuracoes!$C$6&lt;=0,IF(ISNUMBER(Configuracoes!$C$6),Configuracoes!$C$6&lt;&gt;INT(Configuracoes!$C$6),FALSE)),OR(NOT(ISNUMBER(Configuracoes!$C$7)),Configuracoes!$C$7&lt;=0,IF(ISNUMBER(Configuracoes!$C$7),Configuracoes!$C$7&lt;&gt;INT(Configuracoes!$C$7),FALSE)),Configuracoes!$C$6&gt;Configuracoes!$C$7),0,IF(AND(A204&lt;&gt;"",ISNUMBER(G204),G204&lt;=Configuracoes!$C$5,ISNUMBER(H204),H204&gt;=Configuracoes!$C$6,H204&lt;=Configuracoes!$C$7,OR(Configuracoes!$C$8="Todos",F204=Configuracoes!$C$8),L204&lt;&gt;"Cancelado",OR(J204=0,NOT(ISNUMBER(M204)),M204&lt;=Configuracoes!$C$5)),1,0))</x:f>
        <x:v>0</x:v>
      </x:c>
      <x:c r="U204" s="11" t="str">
        <x:f>IF(S204=1,I204-J204,"")</x:f>
      </x:c>
      <x:c r="V204" s="14" t="str">
        <x:f>IF(S204=1,U204*K204,"")</x:f>
      </x:c>
      <x:c r="W204" s="11" t="n">
        <x:f>IF(AND(S204=1,T204=1,U204&gt;0),1,0)</x:f>
        <x:v>0</x:v>
      </x:c>
      <x:c r="X204" s="11" t="n">
        <x:f>IF(AND(W204=1,H204&lt;Configuracoes!$C$5),1,0)</x:f>
        <x:v>0</x:v>
      </x:c>
      <x:c r="Y204" s="11" t="n">
        <x:f>IF(AND(W204=1,J204&gt;0),1,0)</x:f>
        <x:v>0</x:v>
      </x:c>
      <x:c r="Z204" s="11" t="n">
        <x:f>IF(AND(W204=1,OR(N204="",O204="",AND(ISNUMBER(N204),N204&lt;Configuracoes!$C$5))),1,0)</x:f>
        <x:v>0</x:v>
      </x:c>
      <x:c r="AA204" s="11" t="n">
        <x:f>IF(AND(S204=1,T204=1,U204=0),1,0)</x:f>
        <x:v>0</x:v>
      </x:c>
      <x:c r="AB204" s="11" t="n">
        <x:f>IF(AND(AA204=1,M204&lt;=H204),1,0)</x:f>
        <x:v>0</x:v>
      </x:c>
      <x:c r="AC204" s="11" t="n">
        <x:f>IF(AND(T204=1,OR(R204&lt;&gt;"",X204=1,Z204=1)),1,0)</x:f>
        <x:v>0</x:v>
      </x:c>
      <x:c r="AD204" s="11" t="str">
        <x:f>IF(AC204=1,SUM($AC$5:AC204),"")</x:f>
      </x:c>
    </x:row>
  </x:sheetData>
  <x:mergeCells>
    <x:mergeCell ref="A2:Q2"/>
    <x:mergeCell ref="A3:Q3"/>
  </x:mergeCells>
  <x:conditionalFormatting sqref="R5:R204">
    <x:cfRule type="expression" dxfId="0" priority="1">
      <x:formula>R5&lt;&gt;""</x:formula>
    </x:cfRule>
  </x:conditionalFormatting>
  <x:dataValidations count="3">
    <x:dataValidation type="list" sqref="L5:L204">
      <x:formula1>"Ativo,Cancelado"</x:formula1>
    </x:dataValidation>
    <x:dataValidation type="decimal" operator="greaterThanOrEqual" sqref="I5:I204">
      <x:formula1>0</x:formula1>
    </x:dataValidation>
    <x:dataValidation type="decimal" operator="greaterThanOrEqual" sqref="J5:K2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0278f70534d4027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23" hidden="0" customWidth="1"/>
    <x:col min="3" max="3" width="10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4" customHeight="1">
      <x:c r="A2" s="2"/>
      <x:c r="B2" s="3" t="str">
        <x:v>Uso do controle de pedidos e entregas</x:v>
      </x:c>
      <x:c r="C2" s="3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48" customHeight="1">
      <x:c r="A4" s="2"/>
      <x:c r="B4" s="34" t="str">
        <x:v>Rotina</x:v>
      </x:c>
      <x:c r="C4" s="7" t="str">
        <x:v>Para operação/comercial acompanhar itens de pedidos confirmados, entregas parciais e aceites de clientes.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48" customHeight="1">
      <x:c r="A5" s="2"/>
      <x:c r="B5" s="34" t="str">
        <x:v>Exemplos</x:v>
      </x:c>
      <x:c r="C5" s="7" t="str">
        <x:v>Todos os nomes, datas, quantidades, pedidos e evidências são fictícios. Substitua somente Pedidos A:Q.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48" customHeight="1">
      <x:c r="A6" s="2"/>
      <x:c r="B6" s="34" t="str">
        <x:v>Capacidade</x:v>
      </x:c>
      <x:c r="C6" s="7" t="str">
        <x:v>200 itens, linhas 5 a 204. Cada item tem ID único; o mesmo número de pedido pode aparecer em vários itens.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48" customHeight="1">
      <x:c r="A7" s="2"/>
      <x:c r="B7" s="34" t="str">
        <x:v>Entradas</x:v>
      </x:c>
      <x:c r="C7" s="7" t="str">
        <x:v>A:Q são editáveis; R:AD calculam. Preserve fórmulas, tabela e cabeçalhos.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8" customHeight="1">
      <x:c r="A8" s="2"/>
      <x:c r="B8" s="34" t="str">
        <x:v>Contexto</x:v>
      </x:c>
      <x:c r="C8" s="7" t="str">
        <x:v>Configuracoes C5: análise; C6:C7: prazo prometido; C8: responsável. Não é período de venda ou de recebimento financeiro.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48" customHeight="1">
      <x:c r="A9" s="2"/>
      <x:c r="B9" s="34" t="str">
        <x:v>Responsável</x:v>
      </x:c>
      <x:c r="C9" s="7" t="str">
        <x:v>Lista inicial Todos/Ana/Bruno/Carla. Edite validação C8 para novo nome e use grafia exata na base.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48" customHeight="1">
      <x:c r="A10" s="2"/>
      <x:c r="B10" s="34" t="str">
        <x:v>Quantidade</x:v>
      </x:c>
      <x:c r="C10" s="7" t="str">
        <x:v>Pedida deve ser maior que zero. Aceita é acumulada e numérica, de zero até a quantidade pedida, na mesma unidade do item. Zero é válido.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48" customHeight="1">
      <x:c r="A11" s="2"/>
      <x:c r="B11" s="34" t="str">
        <x:v>Aceite parcial</x:v>
      </x:c>
      <x:c r="C11" s="7" t="str">
        <x:v>Ao aceitar nova parte, atualize a quantidade acumulada, a data do último aceite e a referência de evidência. Não some repetidamente o total anterior.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48" customHeight="1">
      <x:c r="A12" s="2"/>
      <x:c r="B12" s="34" t="str">
        <x:v>Evidência</x:v>
      </x:c>
      <x:c r="C12" s="7" t="str">
        <x:v>Quantidade aceita &gt;0 exige último aceite válido e evidência. Entrega enviada ainda não aceita não deve ser contada como aceita.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48" customHeight="1">
      <x:c r="A13" s="2"/>
      <x:c r="B13" s="34" t="str">
        <x:v>Saldo</x:v>
      </x:c>
      <x:c r="C13" s="7" t="str">
        <x:v>Quantidade pendente = pedida - aceita. Saldo comercial = quantidade pendente × preço unitário. Preço zero é aceito; vazio não é zero.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48" customHeight="1">
      <x:c r="A14" s="2"/>
      <x:c r="B14" s="34" t="str">
        <x:v>Limites financeiros</x:v>
      </x:c>
      <x:c r="C14" s="7" t="str">
        <x:v>Saldo comercial não é faturamento, receita prevista, custo, valor em caixa ou conta a receber. Não há conciliação financeira.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48" customHeight="1">
      <x:c r="A15" s="2"/>
      <x:c r="B15" s="34" t="str">
        <x:v>Prazos</x:v>
      </x:c>
      <x:c r="C15" s="7" t="str">
        <x:v>Prazo prometido e último aceite não podem ser anteriores à confirmação. Prazo igual à análise não é atraso.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48" customHeight="1">
      <x:c r="A16" s="2"/>
      <x:c r="B16" s="34" t="str">
        <x:v>Pontualidade</x:v>
      </x:c>
      <x:c r="C16" s="7" t="str">
        <x:v>Itens com saldo zero e último aceite &lt;= prazo, divididos por itens concluídos válidos no contexto. Sem concluídos: n.a.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48" customHeight="1">
      <x:c r="A17" s="2"/>
      <x:c r="B17" s="34" t="str">
        <x:v>Pedido completo</x:v>
      </x:c>
      <x:c r="C17" s="7" t="str">
        <x:v>A taxa conta itens, não pedidos inteiros. Um pedido pode ter parte concluída e outra ainda aberta; confira todos os IDs daquele número.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48" customHeight="1">
      <x:c r="A18" s="2"/>
      <x:c r="B18" s="34" t="str">
        <x:v>Agenda</x:v>
      </x:c>
      <x:c r="C18" s="7" t="str">
        <x:v>Cada item aberto precisa de acompanhamento e ação. Data ou ação ausente, ou acompanhamento anterior à análise, contam como pendência e geram exceção. Hoje não é vencido.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48" customHeight="1">
      <x:c r="A19" s="2"/>
      <x:c r="B19" s="34" t="str">
        <x:v>Pendências</x:v>
      </x:c>
      <x:c r="C19" s="7" t="str">
        <x:v>R informa ID duplicado, dados essenciais ausentes, textos numéricos, quantidades incoerentes ou datas inválidas. Corrija antes de apresentar os totais.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48" customHeight="1">
      <x:c r="A20" s="2"/>
      <x:c r="B20" s="34" t="str">
        <x:v>Exceções</x:v>
      </x:c>
      <x:c r="C20" s="7" t="str">
        <x:v>Dez primeiras do contexto, na ordem de cadastro. Prazo vencido, acompanhamento pendente ou cadastro inválido. Não há ordenação por gravidade.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48" customHeight="1">
      <x:c r="A21" s="2"/>
      <x:c r="B21" s="34" t="str">
        <x:v>Histórico</x:v>
      </x:c>
      <x:c r="C21" s="7" t="str">
        <x:v>É controle do estado atual com aceite acumulado, sem histórico de cada entrega. Análise anterior ao último aceite exclui o item; não reconstrói quantidade antiga. Salve cópias datadas.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48" customHeight="1">
      <x:c r="A22" s="2"/>
      <x:c r="B22" s="34" t="str">
        <x:v>Expansão</x:v>
      </x:c>
      <x:c r="C22" s="7" t="str">
        <x:v>Acima da linha 204, estenda tabela, fórmulas, validações e referências dos indicadores, gráficos e exceções e reteste. Não basta inserir fora do limite.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48" customHeight="1">
      <x:c r="A23" s="2"/>
      <x:c r="B23" s="34" t="str">
        <x:v>Compatibilidade</x:v>
      </x:c>
      <x:c r="C23" s="7" t="str">
        <x:v>XLSX importado e testado no Google Planilhas: fórmulas, gráficos e seleções. Excel não foi testado no aplicativo. Confira a importação antes de substituir seus dados.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48" customHeight="1">
      <x:c r="A24" s="2"/>
      <x:c r="B24" s="34" t="str">
        <x:v>Reunião</x:v>
      </x:c>
      <x:c r="C24" s="7" t="str">
        <x:v>Corrija cadastros, confira saldo por unidade, trate atrasos, pactue próximos passos e atualize aceites com evidência real.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</x:sheetData>
  <x:mergeCells>
    <x:mergeCell ref="B2:C2"/>
  </x:mergeCells>
  <x:pageMargins left="0.7" right="0.7" top="0.75" bottom="0.75" header="0.3" footer="0.3"/>
</x:worksheet>
</file>