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74a70262049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43f701a8bcb64843"/>
    <x:sheet xmlns:r="http://schemas.openxmlformats.org/officeDocument/2006/relationships" name="Configuracoes" sheetId="2" r:id="Re6dfdec0ce664468"/>
    <x:sheet xmlns:r="http://schemas.openxmlformats.org/officeDocument/2006/relationships" name="Propostas" sheetId="3" r:id="R0a8c933158a749ba"/>
    <x:sheet xmlns:r="http://schemas.openxmlformats.org/officeDocument/2006/relationships" name="Instrucoes" sheetId="4" r:id="R2e9a7303fb4c44d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dd/mm/yyyy"/>
    <x:numFmt numFmtId="201" formatCode="&quot;R$ &quot;#,##0.00"/>
    <x:numFmt numFmtId="202" formatCode="0"/>
    <x:numFmt numFmtId="203" formatCode="&quot;R$ &quot;#,##0"/>
    <x:numFmt numFmtId="204" formatCode="0.0%"/>
  </x:numFmts>
  <x:fonts count="9">
    <x:font>
      <x:sz val="11"/>
      <x:name val="Carlito"/>
    </x:font>
    <x:font>
      <x:sz val="11"/>
      <x:color rgb="FF213C43"/>
      <x:name val="Arial"/>
    </x:font>
    <x:font>
      <x:b/>
      <x:sz val="17"/>
      <x:color rgb="FF164A42"/>
      <x:name val="Arial"/>
    </x:font>
    <x:font>
      <x:b/>
      <x:sz val="11"/>
      <x:color rgb="FFFFFFFF"/>
      <x:name val="Arial"/>
    </x:font>
    <x:font>
      <x:b/>
      <x:sz val="18"/>
      <x:color rgb="FF164A42"/>
      <x:name val="Arial"/>
    </x:font>
    <x:font>
      <x:b/>
      <x:sz val="24"/>
      <x:color rgb="FF213C43"/>
      <x:name val="Arial"/>
    </x:font>
    <x:font>
      <x:sz val="10"/>
      <x:color rgb="FF213C43"/>
      <x:name val="Arial"/>
    </x:font>
    <x:font>
      <x:b/>
      <x:sz val="12"/>
      <x:color rgb="FFFFFFFF"/>
      <x:name val="Arial"/>
    </x:font>
    <x:font>
      <x:b/>
      <x:sz val="11"/>
      <x:color rgb="FF164A42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FF0CA"/>
      </x:patternFill>
    </x:fill>
    <x:fill>
      <x:patternFill patternType="solid">
        <x:fgColor rgb="FF164A42"/>
      </x:patternFill>
    </x:fill>
    <x:fill>
      <x:patternFill patternType="solid">
        <x:fgColor rgb="FFEAF3EF"/>
      </x:patternFill>
    </x:fill>
    <x:fill>
      <x:patternFill patternType="solid">
        <x:fgColor rgb="FFF2F6F7"/>
      </x:patternFill>
    </x:fill>
    <x:fill>
      <x:patternFill patternType="solid">
        <x:fgColor rgb="FFFFFFFF"/>
      </x:patternFill>
    </x:fill>
    <x:fill>
      <x:patternFill patternType="solid">
        <x:fgColor rgb="FF216C83"/>
      </x:patternFill>
    </x:fill>
    <x:fill>
      <x:patternFill patternType="solid">
        <x:fgColor rgb="FFE8EF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/>
    </x:xf>
    <x:xf numFmtId="0" fontId="3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201" fontId="1" fillId="2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4" fillId="5" borderId="0" xfId="0" applyNumberFormat="1" applyFont="1" applyFill="1" applyBorder="1" applyAlignment="1">
      <x:alignment vertical="center"/>
    </x:xf>
    <x:xf numFmtId="200" fontId="1" fillId="5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vertical="center"/>
    </x:xf>
    <x:xf numFmtId="0" fontId="5" fillId="6" borderId="0" xfId="0" applyNumberFormat="1" applyFont="1" applyFill="1" applyBorder="1" applyAlignment="1">
      <x:alignment horizontal="center" vertical="center"/>
    </x:xf>
    <x:xf numFmtId="202" fontId="5" fillId="6" borderId="0" xfId="0" applyNumberFormat="1" applyFont="1" applyFill="1" applyBorder="1" applyAlignment="1">
      <x:alignment horizontal="center" vertical="center"/>
    </x:xf>
    <x:xf numFmtId="203" fontId="5" fillId="6" borderId="0" xfId="0" applyNumberFormat="1" applyFont="1" applyFill="1" applyBorder="1" applyAlignment="1">
      <x:alignment horizontal="center" vertical="center"/>
    </x:xf>
    <x:xf numFmtId="204" fontId="5" fillId="6" borderId="0" xfId="0" applyNumberFormat="1" applyFont="1" applyFill="1" applyBorder="1" applyAlignment="1">
      <x:alignment horizontal="center" vertical="center"/>
    </x:xf>
    <x:xf numFmtId="0" fontId="6" fillId="5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7" borderId="0" xfId="0" applyNumberFormat="1" applyFont="1" applyFill="1" applyBorder="1" applyAlignment="1">
      <x:alignment vertical="center"/>
    </x:xf>
    <x:xf numFmtId="0" fontId="3" fillId="7" borderId="0" xfId="0" applyNumberFormat="1" applyFont="1" applyFill="1" applyBorder="1" applyAlignment="1">
      <x:alignment vertical="center"/>
    </x:xf>
    <x:xf numFmtId="0" fontId="1" fillId="6" borderId="0" xfId="0" applyNumberFormat="1" applyFont="1" applyFill="1" applyBorder="1" applyAlignment="1">
      <x:alignment vertical="center" wrapText="1"/>
    </x:xf>
    <x:xf numFmtId="200" fontId="1" fillId="6" borderId="0" xfId="0" applyNumberFormat="1" applyFont="1" applyFill="1" applyBorder="1" applyAlignment="1">
      <x:alignment vertical="center" wrapText="1"/>
    </x:xf>
    <x:xf numFmtId="0" fontId="1" fillId="8" borderId="0" xfId="0" applyNumberFormat="1" applyFont="1" applyFill="1" applyBorder="1" applyAlignment="1">
      <x:alignment vertical="center"/>
    </x:xf>
    <x:xf numFmtId="0" fontId="1" fillId="8" borderId="0" xfId="0" applyNumberFormat="1" applyFont="1" applyFill="1" applyBorder="1" applyAlignment="1">
      <x:alignment vertical="center" wrapText="1"/>
    </x:xf>
    <x:xf numFmtId="200" fontId="1" fillId="8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1">
    <x:dxf>
      <x:font>
        <x:b/>
        <x:color rgb="FF9E2F27"/>
      </x:font>
      <x:fill>
        <x:patternFill patternType="solid">
          <x:bgColor rgb="FFF9DDD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ad25f5959e4c72" /><Relationship Type="http://schemas.openxmlformats.org/officeDocument/2006/relationships/theme" Target="/xl/theme/theme1.xml" Id="R9225adb1b04f4983" /><Relationship Type="http://schemas.openxmlformats.org/officeDocument/2006/relationships/sharedStrings" Target="/xl/sharedStrings.xml" Id="Re35d70aea52a434a" /><Relationship Type="http://schemas.openxmlformats.org/officeDocument/2006/relationships/worksheet" Target="/xl/worksheets/sheet1.xml" Id="R43f701a8bcb64843" /><Relationship Type="http://schemas.openxmlformats.org/officeDocument/2006/relationships/worksheet" Target="/xl/worksheets/sheet2.xml" Id="Re6dfdec0ce664468" /><Relationship Type="http://schemas.openxmlformats.org/officeDocument/2006/relationships/worksheet" Target="/xl/worksheets/sheet3.xml" Id="R0a8c933158a749ba" /><Relationship Type="http://schemas.openxmlformats.org/officeDocument/2006/relationships/worksheet" Target="/xl/worksheets/sheet4.xml" Id="R2e9a7303fb4c44d4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0eaa64bc7b94f4c" /><Relationship Type="http://schemas.openxmlformats.org/officeDocument/2006/relationships/chart" Target="/xl/drawings/charts/chart2.xml" Id="R21ee2116e4974e93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Valor aberto por etapa (R$)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Valor aberto</c:v>
          </c:tx>
          <c:spPr>
            <a:solidFill xmlns:a="http://schemas.openxmlformats.org/drawingml/2006/main">
              <a:srgbClr val="216C83"/>
            </a:solidFill>
          </c:spPr>
          <c:cat>
            <c:strRef>
              <c:f>'Dashboard'!$P$16:$P$18</c:f>
              <c:strCache>
                <c:ptCount val="0"/>
              </c:strCache>
            </c:strRef>
          </c:cat>
          <c:val>
            <c:numRef>
              <c:f>'Dashboard'!$Q$16:$Q$18</c:f>
              <c:numCache>
                <c:formatCode>"R$ "#,##0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&quot;R$ &quot;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>
                <a:latin typeface="Arial"/>
                <a:ea typeface="Arial"/>
                <a:cs typeface="Arial"/>
              </a:rPr>
              <a:t>Resultado das propostas válidas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Propostas</c:v>
          </c:tx>
          <c:spPr>
            <a:solidFill xmlns:a="http://schemas.openxmlformats.org/drawingml/2006/main">
              <a:srgbClr val="164A42"/>
            </a:solidFill>
          </c:spPr>
          <c:cat>
            <c:strRef>
              <c:f>'Dashboard'!$S$16:$S$18</c:f>
              <c:strCache>
                <c:ptCount val="0"/>
              </c:strCache>
            </c:strRef>
          </c:cat>
          <c:val>
            <c:numRef>
              <c:f>'Dashboard'!$T$16:$T$18</c:f>
              <c:numCache>
                <c:formatCode>0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750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1</xdr:col>
      <xdr:colOff>0</xdr:colOff>
      <xdr:row>16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0eaa64bc7b94f4c"/>
        </a:graphicData>
      </a:graphic>
    </xdr:graphicFrame>
    <xdr:clientData/>
  </xdr:twoCellAnchor>
  <xdr:twoCellAnchor>
    <xdr:from>
      <xdr:col>7</xdr:col>
      <xdr:colOff>0</xdr:colOff>
      <xdr:row>16</xdr:row>
      <xdr:rowOff>0</xdr:rowOff>
    </xdr:from>
    <xdr:to>
      <xdr:col>13</xdr:col>
      <xdr:colOff>0</xdr:colOff>
      <xdr:row>29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1ee2116e4974e93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PropostasComerciais" displayName="PropostasComerciais" ref="A4:X204" headerRowCount="1" totalsRowCount="0" totalsRowShown="0">
  <x:tableColumns count="24">
    <x:tableColumn id="1" name="ID"/>
    <x:tableColumn id="2" name="Cliente"/>
    <x:tableColumn id="3" name="Responsável"/>
    <x:tableColumn id="4" name="Enviada em"/>
    <x:tableColumn id="5" name="Válida até"/>
    <x:tableColumn id="6" name="Valor (R$)"/>
    <x:tableColumn id="7" name="Etapa"/>
    <x:tableColumn id="8" name="Resultado"/>
    <x:tableColumn id="9" name="Próximo contato"/>
    <x:tableColumn id="10" name="Próxima ação"/>
    <x:tableColumn id="11" name="Fechamento"/>
    <x:tableColumn id="12" name="Motivo / evidência"/>
    <x:tableColumn id="13" name="Observações"/>
    <x:tableColumn id="14" name="Pendência"/>
    <x:tableColumn id="15" name="Válida"/>
    <x:tableColumn id="16" name="Contexto"/>
    <x:tableColumn id="17" name="Aberta"/>
    <x:tableColumn id="18" name="Contato vencido"/>
    <x:tableColumn id="19" name="Agenda ausente"/>
    <x:tableColumn id="20" name="Validade vencida"/>
    <x:tableColumn id="21" name="Ganha"/>
    <x:tableColumn id="22" name="Perdida"/>
    <x:tableColumn id="23" name="Exceção"/>
    <x:tableColumn id="24" name="Ordem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633ff69e8ca34e4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fc9dcb44d007415c" /></Relationships>
</file>

<file path=xl/worksheets/sheet1.xml><?xml version="1.0" encoding="utf-8"?>
<x:worksheet xmlns:x="http://schemas.openxmlformats.org/spreadsheetml/2006/main">
  <x:sheetPr>
    <x:tabColor rgb="FF164A42"/>
  </x:sheetPr>
  <x:sheetViews>
    <x:sheetView showGridLines="0" workbookViewId="0"/>
  </x:sheetViews>
  <x:sheetFormatPr defaultRowHeight="15"/>
  <x:cols>
    <x:col min="1" max="1" width="3" hidden="0" customWidth="1"/>
    <x:col min="2" max="2" width="1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</x:cols>
  <x:sheetData>
    <x:row r="1" ht="24" customHeight="1">
      <x:c r="A1" s="13"/>
      <x:c r="B1" s="13"/>
      <x:c r="C1" s="13"/>
      <x:c r="D1" s="13"/>
      <x:c r="E1" s="13"/>
      <x:c r="F1" s="13"/>
      <x:c r="G1" s="13"/>
      <x:c r="H1" s="13"/>
      <x:c r="I1" s="13"/>
      <x:c r="J1" s="13"/>
      <x:c r="K1" s="13"/>
      <x:c r="L1" s="13"/>
      <x:c r="M1" s="13"/>
      <x:c r="N1" s="2"/>
      <x:c r="O1" s="2"/>
      <x:c r="P1" s="2"/>
      <x:c r="Q1" s="2"/>
      <x:c r="R1" s="2"/>
      <x:c r="S1" s="2"/>
      <x:c r="T1" s="2"/>
    </x:row>
    <x:row r="2" ht="32" customHeight="1">
      <x:c r="A2" s="13"/>
      <x:c r="B2" s="14" t="str">
        <x:v>Propostas comerciais e próximos passos</x:v>
      </x:c>
      <x:c r="C2" s="14"/>
      <x:c r="D2" s="14"/>
      <x:c r="E2" s="14"/>
      <x:c r="F2" s="14"/>
      <x:c r="G2" s="14"/>
      <x:c r="H2" s="14"/>
      <x:c r="I2" s="14"/>
      <x:c r="J2" s="14"/>
      <x:c r="K2" s="14"/>
      <x:c r="L2" s="14"/>
      <x:c r="M2" s="14"/>
      <x:c r="N2" s="2"/>
      <x:c r="O2" s="2"/>
      <x:c r="P2" s="2" t="str">
        <x:v>Cálculos do contexto</x:v>
      </x:c>
      <x:c r="Q2" s="2"/>
      <x:c r="R2" s="2"/>
      <x:c r="S2" s="2"/>
      <x:c r="T2" s="2"/>
    </x:row>
    <x:row r="3" ht="24" customHeight="1">
      <x:c r="A3" s="13"/>
      <x:c r="B3" s="13" t="str">
        <x:v>Coorte por data de envio. Exemplos fictícios. Versão 1.0.</x:v>
      </x:c>
      <x:c r="C3" s="13"/>
      <x:c r="D3" s="13"/>
      <x:c r="E3" s="13"/>
      <x:c r="F3" s="13"/>
      <x:c r="G3" s="13"/>
      <x:c r="H3" s="13"/>
      <x:c r="I3" s="13"/>
      <x:c r="J3" s="13"/>
      <x:c r="K3" s="13"/>
      <x:c r="L3" s="13"/>
      <x:c r="M3" s="13"/>
      <x:c r="N3" s="2"/>
      <x:c r="O3" s="2"/>
      <x:c r="P3" s="2" t="n">
        <x:f>SUM(Propostas!Q5:Q204)</x:f>
        <x:v>6</x:v>
      </x:c>
      <x:c r="Q3" s="2"/>
      <x:c r="R3" s="2"/>
      <x:c r="S3" s="2"/>
      <x:c r="T3" s="2"/>
    </x:row>
    <x:row r="4" ht="24" customHeight="1">
      <x:c r="A4" s="13"/>
      <x:c r="B4" s="13" t="str">
        <x:v>Responsável</x:v>
      </x:c>
      <x:c r="C4" s="13"/>
      <x:c r="D4" s="13"/>
      <x:c r="E4" s="13" t="str">
        <x:f>Configuracoes!C8</x:f>
        <x:v>Todos</x:v>
      </x:c>
      <x:c r="F4" s="13"/>
      <x:c r="G4" s="13"/>
      <x:c r="H4" s="13" t="str">
        <x:v>Data da análise</x:v>
      </x:c>
      <x:c r="I4" s="13"/>
      <x:c r="J4" s="13"/>
      <x:c r="K4" s="15" t="n">
        <x:f>Configuracoes!C5</x:f>
        <x:v>46303</x:v>
      </x:c>
      <x:c r="L4" s="15"/>
      <x:c r="M4" s="15"/>
      <x:c r="N4" s="2"/>
      <x:c r="O4" s="2"/>
      <x:c r="P4" s="2" t="n">
        <x:f>SUMIF(Propostas!Q5:Q204,1,Propostas!F5:F204)</x:f>
        <x:v>82500</x:v>
      </x:c>
      <x:c r="Q4" s="2"/>
      <x:c r="R4" s="2"/>
      <x:c r="S4" s="2"/>
      <x:c r="T4" s="2"/>
    </x:row>
    <x:row r="5" ht="24" customHeight="1">
      <x:c r="A5" s="13"/>
      <x:c r="B5" s="13" t="str">
        <x:v>Envios desde</x:v>
      </x:c>
      <x:c r="C5" s="13"/>
      <x:c r="D5" s="13"/>
      <x:c r="E5" s="15" t="n">
        <x:f>Configuracoes!C6</x:f>
        <x:v>46266</x:v>
      </x:c>
      <x:c r="F5" s="15"/>
      <x:c r="G5" s="15"/>
      <x:c r="H5" s="13" t="str">
        <x:v>Envios até</x:v>
      </x:c>
      <x:c r="I5" s="13"/>
      <x:c r="J5" s="13"/>
      <x:c r="K5" s="15" t="n">
        <x:f>Configuracoes!C7</x:f>
        <x:v>46303</x:v>
      </x:c>
      <x:c r="L5" s="15"/>
      <x:c r="M5" s="15"/>
      <x:c r="N5" s="2"/>
      <x:c r="O5" s="2"/>
      <x:c r="P5" s="2" t="n">
        <x:f>SUM(Propostas!R5:R204)</x:f>
        <x:v>2</x:v>
      </x:c>
      <x:c r="Q5" s="2"/>
      <x:c r="R5" s="2"/>
      <x:c r="S5" s="2"/>
      <x:c r="T5" s="2"/>
    </x:row>
    <x:row r="6" ht="24" customHeight="1">
      <x:c r="A6" s="13"/>
      <x:c r="B6" s="13" t="str">
        <x:f>IF(OR(NOT(ISNUMBER(Configuracoes!C5)),NOT(ISNUMBER(Configuracoes!C6)),NOT(ISNUMBER(Configuracoes!C7)),Configuracoes!C5&lt;=0,Configuracoes!C6&lt;=0,Configuracoes!C7&lt;=0,Configuracoes!C6&gt;Configuracoes!C7),"Corrija a data de análise e o período em Configuracoes.","Altere os filtros na aba Configuracoes.")</x:f>
        <x:v>Altere os filtros na aba Configuracoes.</x:v>
      </x:c>
      <x:c r="C6" s="13"/>
      <x:c r="D6" s="13"/>
      <x:c r="E6" s="13"/>
      <x:c r="F6" s="13"/>
      <x:c r="G6" s="13"/>
      <x:c r="H6" s="13"/>
      <x:c r="I6" s="13"/>
      <x:c r="J6" s="13"/>
      <x:c r="K6" s="13"/>
      <x:c r="L6" s="13"/>
      <x:c r="M6" s="13"/>
      <x:c r="N6" s="2"/>
      <x:c r="O6" s="2"/>
      <x:c r="P6" s="2" t="n">
        <x:f>SUM(Propostas!S5:S204)</x:f>
        <x:v>1</x:v>
      </x:c>
      <x:c r="Q6" s="2"/>
      <x:c r="R6" s="2"/>
      <x:c r="S6" s="2"/>
      <x:c r="T6" s="2"/>
    </x:row>
    <x:row r="7" ht="24" customHeight="1">
      <x:c r="A7" s="13"/>
      <x:c r="B7" s="13"/>
      <x:c r="C7" s="13"/>
      <x:c r="D7" s="13"/>
      <x:c r="E7" s="13"/>
      <x:c r="F7" s="13"/>
      <x:c r="G7" s="13"/>
      <x:c r="H7" s="13"/>
      <x:c r="I7" s="13"/>
      <x:c r="J7" s="13"/>
      <x:c r="K7" s="13"/>
      <x:c r="L7" s="13"/>
      <x:c r="M7" s="13"/>
      <x:c r="N7" s="2"/>
      <x:c r="O7" s="2"/>
      <x:c r="P7" s="2" t="n">
        <x:f>SUM(Propostas!T5:T204)</x:f>
        <x:v>1</x:v>
      </x:c>
      <x:c r="Q7" s="2"/>
      <x:c r="R7" s="2"/>
      <x:c r="S7" s="2"/>
      <x:c r="T7" s="2"/>
    </x:row>
    <x:row r="8" ht="24" customHeight="1">
      <x:c r="A8" s="13"/>
      <x:c r="B8" s="9" t="str">
        <x:v>Propostas abertas</x:v>
      </x:c>
      <x:c r="C8" s="9"/>
      <x:c r="D8" s="9"/>
      <x:c r="E8" s="9"/>
      <x:c r="F8" s="9" t="str">
        <x:v>Valor em negociação</x:v>
      </x:c>
      <x:c r="G8" s="9"/>
      <x:c r="H8" s="9"/>
      <x:c r="I8" s="9"/>
      <x:c r="J8" s="9" t="str">
        <x:v>Contatos vencidos</x:v>
      </x:c>
      <x:c r="K8" s="9"/>
      <x:c r="L8" s="9"/>
      <x:c r="M8" s="9"/>
      <x:c r="N8" s="2"/>
      <x:c r="O8" s="2"/>
      <x:c r="P8" s="2" t="n">
        <x:f>SUM(Propostas!U5:U204)</x:f>
        <x:v>2</x:v>
      </x:c>
      <x:c r="Q8" s="2"/>
      <x:c r="R8" s="2"/>
      <x:c r="S8" s="2"/>
      <x:c r="T8" s="2"/>
    </x:row>
    <x:row r="9" ht="24" customHeight="1">
      <x:c r="A9" s="13"/>
      <x:c r="B9" s="19" t="n">
        <x:f>P3</x:f>
        <x:v>6</x:v>
      </x:c>
      <x:c r="C9" s="19"/>
      <x:c r="D9" s="19"/>
      <x:c r="E9" s="19"/>
      <x:c r="F9" s="20" t="n">
        <x:f>P4</x:f>
        <x:v>82500</x:v>
      </x:c>
      <x:c r="G9" s="20"/>
      <x:c r="H9" s="20"/>
      <x:c r="I9" s="20"/>
      <x:c r="J9" s="19" t="n">
        <x:f>P5</x:f>
        <x:v>2</x:v>
      </x:c>
      <x:c r="K9" s="19"/>
      <x:c r="L9" s="19"/>
      <x:c r="M9" s="19"/>
      <x:c r="N9" s="2"/>
      <x:c r="O9" s="2"/>
      <x:c r="P9" s="2" t="n">
        <x:f>SUM(Propostas!V5:V204)</x:f>
        <x:v>1</x:v>
      </x:c>
      <x:c r="Q9" s="2"/>
      <x:c r="R9" s="2"/>
      <x:c r="S9" s="2"/>
      <x:c r="T9" s="2"/>
    </x:row>
    <x:row r="10" ht="24" customHeight="1">
      <x:c r="A10" s="13"/>
      <x:c r="B10" s="19"/>
      <x:c r="C10" s="19"/>
      <x:c r="D10" s="19"/>
      <x:c r="E10" s="19"/>
      <x:c r="F10" s="20"/>
      <x:c r="G10" s="20"/>
      <x:c r="H10" s="20"/>
      <x:c r="I10" s="20"/>
      <x:c r="J10" s="19"/>
      <x:c r="K10" s="19"/>
      <x:c r="L10" s="19"/>
      <x:c r="M10" s="19"/>
      <x:c r="N10" s="2"/>
      <x:c r="O10" s="2"/>
      <x:c r="P10" s="2" t="n">
        <x:f>SUMPRODUCT(--(Propostas!N5:N204&lt;&gt;""))</x:f>
        <x:v>0</x:v>
      </x:c>
      <x:c r="Q10" s="2"/>
      <x:c r="R10" s="2"/>
      <x:c r="S10" s="2"/>
      <x:c r="T10" s="2"/>
    </x:row>
    <x:row r="11" ht="24" customHeight="1">
      <x:c r="A11" s="13"/>
      <x:c r="B11" s="13"/>
      <x:c r="C11" s="13"/>
      <x:c r="D11" s="13"/>
      <x:c r="E11" s="13"/>
      <x:c r="F11" s="13"/>
      <x:c r="G11" s="13"/>
      <x:c r="H11" s="13"/>
      <x:c r="I11" s="13"/>
      <x:c r="J11" s="13"/>
      <x:c r="K11" s="13"/>
      <x:c r="L11" s="13"/>
      <x:c r="M11" s="13"/>
      <x:c r="N11" s="2"/>
      <x:c r="O11" s="2"/>
      <x:c r="P11" s="2" t="n">
        <x:f>SUM(Propostas!W5:W204)</x:f>
        <x:v>3</x:v>
      </x:c>
      <x:c r="Q11" s="2"/>
      <x:c r="R11" s="2"/>
      <x:c r="S11" s="2"/>
      <x:c r="T11" s="2"/>
    </x:row>
    <x:row r="12" ht="24" customHeight="1">
      <x:c r="A12" s="13"/>
      <x:c r="B12" s="9" t="str">
        <x:v>Sem agenda ou ação</x:v>
      </x:c>
      <x:c r="C12" s="9"/>
      <x:c r="D12" s="9"/>
      <x:c r="E12" s="9"/>
      <x:c r="F12" s="9" t="str">
        <x:v>Validade vencida</x:v>
      </x:c>
      <x:c r="G12" s="9"/>
      <x:c r="H12" s="9"/>
      <x:c r="I12" s="9"/>
      <x:c r="J12" s="9" t="str">
        <x:v>Ganhas / concluídas</x:v>
      </x:c>
      <x:c r="K12" s="9"/>
      <x:c r="L12" s="9"/>
      <x:c r="M12" s="9"/>
      <x:c r="N12" s="2"/>
      <x:c r="O12" s="2"/>
      <x:c r="P12" s="2"/>
      <x:c r="Q12" s="2"/>
      <x:c r="R12" s="2"/>
      <x:c r="S12" s="2"/>
      <x:c r="T12" s="2"/>
    </x:row>
    <x:row r="13" ht="24" customHeight="1">
      <x:c r="A13" s="13"/>
      <x:c r="B13" s="19" t="n">
        <x:f>P6</x:f>
        <x:v>1</x:v>
      </x:c>
      <x:c r="C13" s="19"/>
      <x:c r="D13" s="19"/>
      <x:c r="E13" s="19"/>
      <x:c r="F13" s="19" t="n">
        <x:f>P7</x:f>
        <x:v>1</x:v>
      </x:c>
      <x:c r="G13" s="19"/>
      <x:c r="H13" s="19"/>
      <x:c r="I13" s="19"/>
      <x:c r="J13" s="21" t="n">
        <x:f>IF(P8+P9=0,"n.a.",P8/(P8+P9))</x:f>
        <x:v>0.6666666666666666</x:v>
      </x:c>
      <x:c r="K13" s="21"/>
      <x:c r="L13" s="21"/>
      <x:c r="M13" s="21"/>
      <x:c r="N13" s="2"/>
      <x:c r="O13" s="2"/>
      <x:c r="P13" s="2"/>
      <x:c r="Q13" s="2"/>
      <x:c r="R13" s="2"/>
      <x:c r="S13" s="2"/>
      <x:c r="T13" s="2"/>
    </x:row>
    <x:row r="14" ht="24" customHeight="1">
      <x:c r="A14" s="13"/>
      <x:c r="B14" s="19"/>
      <x:c r="C14" s="19"/>
      <x:c r="D14" s="19"/>
      <x:c r="E14" s="19"/>
      <x:c r="F14" s="19"/>
      <x:c r="G14" s="19"/>
      <x:c r="H14" s="19"/>
      <x:c r="I14" s="19"/>
      <x:c r="J14" s="21"/>
      <x:c r="K14" s="21"/>
      <x:c r="L14" s="21"/>
      <x:c r="M14" s="21"/>
      <x:c r="N14" s="2"/>
      <x:c r="O14" s="2"/>
      <x:c r="P14" s="2"/>
      <x:c r="Q14" s="2"/>
      <x:c r="R14" s="2"/>
      <x:c r="S14" s="2"/>
      <x:c r="T14" s="2"/>
    </x:row>
    <x:row r="15" ht="24" customHeight="1">
      <x:c r="A15" s="13"/>
      <x:c r="B15" s="22" t="str">
        <x:v>Valor aberto não é receita nem previsão. Ganhas / (ganhas + perdidas); canceladas excluídas.</x:v>
      </x:c>
      <x:c r="C15" s="22"/>
      <x:c r="D15" s="22"/>
      <x:c r="E15" s="22"/>
      <x:c r="F15" s="22"/>
      <x:c r="G15" s="22"/>
      <x:c r="H15" s="22"/>
      <x:c r="I15" s="22"/>
      <x:c r="J15" s="22"/>
      <x:c r="K15" s="22"/>
      <x:c r="L15" s="22"/>
      <x:c r="M15" s="22"/>
      <x:c r="N15" s="2"/>
      <x:c r="O15" s="2"/>
      <x:c r="P15" s="2" t="str">
        <x:v>Etapa</x:v>
      </x:c>
      <x:c r="Q15" s="2" t="str">
        <x:v>Valor aberto</x:v>
      </x:c>
      <x:c r="R15" s="2"/>
      <x:c r="S15" s="2" t="str">
        <x:v>Resultado</x:v>
      </x:c>
      <x:c r="T15" s="2" t="str">
        <x:v>Propostas</x:v>
      </x:c>
    </x:row>
    <x:row r="16" ht="24" customHeight="1">
      <x:c r="A16" s="13"/>
      <x:c r="B16" s="13"/>
      <x:c r="C16" s="13"/>
      <x:c r="D16" s="13"/>
      <x:c r="E16" s="13"/>
      <x:c r="F16" s="13"/>
      <x:c r="G16" s="13"/>
      <x:c r="H16" s="13"/>
      <x:c r="I16" s="13"/>
      <x:c r="J16" s="13"/>
      <x:c r="K16" s="13"/>
      <x:c r="L16" s="13"/>
      <x:c r="M16" s="13"/>
      <x:c r="N16" s="2"/>
      <x:c r="O16" s="2"/>
      <x:c r="P16" s="2" t="str">
        <x:v>Enviada</x:v>
      </x:c>
      <x:c r="Q16" s="2" t="n">
        <x:f>SUMIFS(Propostas!$F$5:$F$204,Propostas!$G$5:$G$204,P16,Propostas!$Q$5:$Q$204,1)</x:f>
        <x:v>24500</x:v>
      </x:c>
      <x:c r="R16" s="2"/>
      <x:c r="S16" s="2" t="str">
        <x:v>Aberta</x:v>
      </x:c>
      <x:c r="T16" s="2" t="n">
        <x:f>P3</x:f>
        <x:v>6</x:v>
      </x:c>
    </x:row>
    <x:row r="17" ht="24" customHeight="1">
      <x:c r="A17" s="13"/>
      <x:c r="B17" s="13"/>
      <x:c r="C17" s="13"/>
      <x:c r="D17" s="13"/>
      <x:c r="E17" s="13"/>
      <x:c r="F17" s="13"/>
      <x:c r="G17" s="13"/>
      <x:c r="H17" s="13"/>
      <x:c r="I17" s="13"/>
      <x:c r="J17" s="13"/>
      <x:c r="K17" s="13"/>
      <x:c r="L17" s="13"/>
      <x:c r="M17" s="13"/>
      <x:c r="N17" s="2"/>
      <x:c r="O17" s="2"/>
      <x:c r="P17" s="2" t="str">
        <x:v>Negociação</x:v>
      </x:c>
      <x:c r="Q17" s="2" t="n">
        <x:f>SUMIFS(Propostas!$F$5:$F$204,Propostas!$G$5:$G$204,P17,Propostas!$Q$5:$Q$204,1)</x:f>
        <x:v>50000</x:v>
      </x:c>
      <x:c r="R17" s="2"/>
      <x:c r="S17" s="2" t="str">
        <x:v>Ganha</x:v>
      </x:c>
      <x:c r="T17" s="2" t="n">
        <x:f>P8</x:f>
        <x:v>2</x:v>
      </x:c>
    </x:row>
    <x:row r="18" ht="24" customHeight="1">
      <x:c r="A18" s="13"/>
      <x:c r="B18" s="13"/>
      <x:c r="C18" s="13"/>
      <x:c r="D18" s="13"/>
      <x:c r="E18" s="13"/>
      <x:c r="F18" s="13"/>
      <x:c r="G18" s="13"/>
      <x:c r="H18" s="13"/>
      <x:c r="I18" s="13"/>
      <x:c r="J18" s="13"/>
      <x:c r="K18" s="13"/>
      <x:c r="L18" s="13"/>
      <x:c r="M18" s="13"/>
      <x:c r="N18" s="2"/>
      <x:c r="O18" s="2"/>
      <x:c r="P18" s="2" t="str">
        <x:v>Revisão</x:v>
      </x:c>
      <x:c r="Q18" s="2" t="n">
        <x:f>SUMIFS(Propostas!$F$5:$F$204,Propostas!$G$5:$G$204,P18,Propostas!$Q$5:$Q$204,1)</x:f>
        <x:v>8000</x:v>
      </x:c>
      <x:c r="R18" s="2"/>
      <x:c r="S18" s="2" t="str">
        <x:v>Perdida</x:v>
      </x:c>
      <x:c r="T18" s="2" t="n">
        <x:f>P9</x:f>
        <x:v>1</x:v>
      </x:c>
    </x:row>
    <x:row r="19" ht="24" customHeight="1">
      <x:c r="A19" s="13"/>
      <x:c r="B19" s="13"/>
      <x:c r="C19" s="13"/>
      <x:c r="D19" s="13"/>
      <x:c r="E19" s="13"/>
      <x:c r="F19" s="13"/>
      <x:c r="G19" s="13"/>
      <x:c r="H19" s="13"/>
      <x:c r="I19" s="13"/>
      <x:c r="J19" s="13"/>
      <x:c r="K19" s="13"/>
      <x:c r="L19" s="13"/>
      <x:c r="M19" s="13"/>
      <x:c r="N19" s="2"/>
      <x:c r="O19" s="2"/>
      <x:c r="P19" s="2"/>
      <x:c r="Q19" s="2"/>
      <x:c r="R19" s="2"/>
      <x:c r="S19" s="2"/>
      <x:c r="T19" s="2"/>
    </x:row>
    <x:row r="20" ht="24" customHeight="1">
      <x:c r="A20" s="13"/>
      <x:c r="B20" s="13"/>
      <x:c r="C20" s="13"/>
      <x:c r="D20" s="13"/>
      <x:c r="E20" s="13"/>
      <x:c r="F20" s="13"/>
      <x:c r="G20" s="13"/>
      <x:c r="H20" s="13"/>
      <x:c r="I20" s="13"/>
      <x:c r="J20" s="13"/>
      <x:c r="K20" s="13"/>
      <x:c r="L20" s="13"/>
      <x:c r="M20" s="13"/>
      <x:c r="N20" s="2"/>
      <x:c r="O20" s="2"/>
      <x:c r="P20" s="2"/>
      <x:c r="Q20" s="2"/>
      <x:c r="R20" s="2"/>
      <x:c r="S20" s="2"/>
      <x:c r="T20" s="2"/>
    </x:row>
    <x:row r="21" ht="24" customHeight="1">
      <x:c r="A21" s="13"/>
      <x:c r="B21" s="13"/>
      <x:c r="C21" s="13"/>
      <x:c r="D21" s="13"/>
      <x:c r="E21" s="13"/>
      <x:c r="F21" s="13"/>
      <x:c r="G21" s="13"/>
      <x:c r="H21" s="13"/>
      <x:c r="I21" s="13"/>
      <x:c r="J21" s="13"/>
      <x:c r="K21" s="13"/>
      <x:c r="L21" s="13"/>
      <x:c r="M21" s="13"/>
      <x:c r="N21" s="2"/>
      <x:c r="O21" s="2"/>
      <x:c r="P21" s="2"/>
      <x:c r="Q21" s="2"/>
      <x:c r="R21" s="2"/>
      <x:c r="S21" s="2"/>
      <x:c r="T21" s="2"/>
    </x:row>
    <x:row r="22" ht="24" customHeight="1">
      <x:c r="A22" s="13"/>
      <x:c r="B22" s="13"/>
      <x:c r="C22" s="13"/>
      <x:c r="D22" s="13"/>
      <x:c r="E22" s="13"/>
      <x:c r="F22" s="13"/>
      <x:c r="G22" s="13"/>
      <x:c r="H22" s="13"/>
      <x:c r="I22" s="13"/>
      <x:c r="J22" s="13"/>
      <x:c r="K22" s="13"/>
      <x:c r="L22" s="13"/>
      <x:c r="M22" s="13"/>
      <x:c r="N22" s="2"/>
      <x:c r="O22" s="2"/>
      <x:c r="P22" s="2"/>
      <x:c r="Q22" s="2"/>
      <x:c r="R22" s="2"/>
      <x:c r="S22" s="2"/>
      <x:c r="T22" s="2"/>
    </x:row>
    <x:row r="23" ht="24" customHeight="1">
      <x:c r="A23" s="13"/>
      <x:c r="B23" s="13"/>
      <x:c r="C23" s="13"/>
      <x:c r="D23" s="13"/>
      <x:c r="E23" s="13"/>
      <x:c r="F23" s="13"/>
      <x:c r="G23" s="13"/>
      <x:c r="H23" s="13"/>
      <x:c r="I23" s="13"/>
      <x:c r="J23" s="13"/>
      <x:c r="K23" s="13"/>
      <x:c r="L23" s="13"/>
      <x:c r="M23" s="13"/>
      <x:c r="N23" s="2"/>
      <x:c r="O23" s="2"/>
      <x:c r="P23" s="2"/>
      <x:c r="Q23" s="2"/>
      <x:c r="R23" s="2"/>
      <x:c r="S23" s="2"/>
      <x:c r="T23" s="2"/>
    </x:row>
    <x:row r="24" ht="24" customHeight="1">
      <x:c r="A24" s="13"/>
      <x:c r="B24" s="13"/>
      <x:c r="C24" s="13"/>
      <x:c r="D24" s="13"/>
      <x:c r="E24" s="13"/>
      <x:c r="F24" s="13"/>
      <x:c r="G24" s="13"/>
      <x:c r="H24" s="13"/>
      <x:c r="I24" s="13"/>
      <x:c r="J24" s="13"/>
      <x:c r="K24" s="13"/>
      <x:c r="L24" s="13"/>
      <x:c r="M24" s="13"/>
      <x:c r="N24" s="2"/>
      <x:c r="O24" s="2"/>
      <x:c r="P24" s="2"/>
      <x:c r="Q24" s="2"/>
      <x:c r="R24" s="2"/>
      <x:c r="S24" s="2"/>
      <x:c r="T24" s="2"/>
    </x:row>
    <x:row r="25" ht="24" customHeight="1">
      <x:c r="A25" s="13"/>
      <x:c r="B25" s="13"/>
      <x:c r="C25" s="13"/>
      <x:c r="D25" s="13"/>
      <x:c r="E25" s="13"/>
      <x:c r="F25" s="13"/>
      <x:c r="G25" s="13"/>
      <x:c r="H25" s="13"/>
      <x:c r="I25" s="13"/>
      <x:c r="J25" s="13"/>
      <x:c r="K25" s="13"/>
      <x:c r="L25" s="13"/>
      <x:c r="M25" s="13"/>
      <x:c r="N25" s="2"/>
      <x:c r="O25" s="2"/>
      <x:c r="P25" s="2"/>
      <x:c r="Q25" s="2"/>
      <x:c r="R25" s="2"/>
      <x:c r="S25" s="2"/>
      <x:c r="T25" s="2"/>
    </x:row>
    <x:row r="26" ht="24" customHeight="1">
      <x:c r="A26" s="13"/>
      <x:c r="B26" s="13"/>
      <x:c r="C26" s="13"/>
      <x:c r="D26" s="13"/>
      <x:c r="E26" s="13"/>
      <x:c r="F26" s="13"/>
      <x:c r="G26" s="13"/>
      <x:c r="H26" s="13"/>
      <x:c r="I26" s="13"/>
      <x:c r="J26" s="13"/>
      <x:c r="K26" s="13"/>
      <x:c r="L26" s="13"/>
      <x:c r="M26" s="13"/>
      <x:c r="N26" s="2"/>
      <x:c r="O26" s="2"/>
      <x:c r="P26" s="2"/>
      <x:c r="Q26" s="2"/>
      <x:c r="R26" s="2"/>
      <x:c r="S26" s="2"/>
      <x:c r="T26" s="2"/>
    </x:row>
    <x:row r="27" ht="24" customHeight="1">
      <x:c r="A27" s="13"/>
      <x:c r="B27" s="13"/>
      <x:c r="C27" s="13"/>
      <x:c r="D27" s="13"/>
      <x:c r="E27" s="13"/>
      <x:c r="F27" s="13"/>
      <x:c r="G27" s="13"/>
      <x:c r="H27" s="13"/>
      <x:c r="I27" s="13"/>
      <x:c r="J27" s="13"/>
      <x:c r="K27" s="13"/>
      <x:c r="L27" s="13"/>
      <x:c r="M27" s="13"/>
      <x:c r="N27" s="2"/>
      <x:c r="O27" s="2"/>
      <x:c r="P27" s="2"/>
      <x:c r="Q27" s="2"/>
      <x:c r="R27" s="2"/>
      <x:c r="S27" s="2"/>
      <x:c r="T27" s="2"/>
    </x:row>
    <x:row r="28" ht="24" customHeight="1">
      <x:c r="A28" s="13"/>
      <x:c r="B28" s="13"/>
      <x:c r="C28" s="13"/>
      <x:c r="D28" s="13"/>
      <x:c r="E28" s="13"/>
      <x:c r="F28" s="13"/>
      <x:c r="G28" s="13"/>
      <x:c r="H28" s="13"/>
      <x:c r="I28" s="13"/>
      <x:c r="J28" s="13"/>
      <x:c r="K28" s="13"/>
      <x:c r="L28" s="13"/>
      <x:c r="M28" s="13"/>
      <x:c r="N28" s="2"/>
      <x:c r="O28" s="2"/>
      <x:c r="P28" s="2"/>
      <x:c r="Q28" s="2"/>
      <x:c r="R28" s="2"/>
      <x:c r="S28" s="2"/>
      <x:c r="T28" s="2"/>
    </x:row>
    <x:row r="29" ht="24" customHeight="1">
      <x:c r="A29" s="13"/>
      <x:c r="B29" s="13"/>
      <x:c r="C29" s="13"/>
      <x:c r="D29" s="13"/>
      <x:c r="E29" s="13"/>
      <x:c r="F29" s="13"/>
      <x:c r="G29" s="13"/>
      <x:c r="H29" s="13"/>
      <x:c r="I29" s="13"/>
      <x:c r="J29" s="13"/>
      <x:c r="K29" s="13"/>
      <x:c r="L29" s="13"/>
      <x:c r="M29" s="13"/>
      <x:c r="N29" s="2"/>
      <x:c r="O29" s="2"/>
      <x:c r="P29" s="2"/>
      <x:c r="Q29" s="2"/>
      <x:c r="R29" s="2"/>
      <x:c r="S29" s="2"/>
      <x:c r="T29" s="2"/>
    </x:row>
    <x:row r="30" ht="24" customHeight="1">
      <x:c r="A30" s="13"/>
      <x:c r="B30" s="13"/>
      <x:c r="C30" s="13"/>
      <x:c r="D30" s="13"/>
      <x:c r="E30" s="13"/>
      <x:c r="F30" s="13"/>
      <x:c r="G30" s="13"/>
      <x:c r="H30" s="13"/>
      <x:c r="I30" s="13"/>
      <x:c r="J30" s="13"/>
      <x:c r="K30" s="13"/>
      <x:c r="L30" s="13"/>
      <x:c r="M30" s="13"/>
      <x:c r="N30" s="2"/>
      <x:c r="O30" s="2"/>
      <x:c r="P30" s="2"/>
      <x:c r="Q30" s="2"/>
      <x:c r="R30" s="2"/>
      <x:c r="S30" s="2"/>
      <x:c r="T30" s="2"/>
    </x:row>
    <x:row r="31" ht="24" customHeight="1">
      <x:c r="A31" s="13"/>
      <x:c r="B31" s="23" t="str">
        <x:v>Exceções do contexto: dez primeiras na ordem de cadastro</x:v>
      </x:c>
      <x:c r="C31" s="23"/>
      <x:c r="D31" s="23"/>
      <x:c r="E31" s="23"/>
      <x:c r="F31" s="23"/>
      <x:c r="G31" s="23"/>
      <x:c r="H31" s="23"/>
      <x:c r="I31" s="23"/>
      <x:c r="J31" s="23"/>
      <x:c r="K31" s="23"/>
      <x:c r="L31" s="23"/>
      <x:c r="M31" s="23"/>
      <x:c r="N31" s="2"/>
      <x:c r="O31" s="2"/>
      <x:c r="P31" s="2"/>
      <x:c r="Q31" s="2"/>
      <x:c r="R31" s="2"/>
      <x:c r="S31" s="2"/>
      <x:c r="T31" s="2"/>
    </x:row>
    <x:row r="32" ht="24" customHeight="1">
      <x:c r="A32" s="13"/>
      <x:c r="B32" s="25" t="str">
        <x:v>ID</x:v>
      </x:c>
      <x:c r="C32" s="25"/>
      <x:c r="D32" s="25" t="str">
        <x:v>Cliente</x:v>
      </x:c>
      <x:c r="E32" s="25"/>
      <x:c r="F32" s="25"/>
      <x:c r="G32" s="25" t="str">
        <x:v>Responsável</x:v>
      </x:c>
      <x:c r="H32" s="25"/>
      <x:c r="I32" s="25" t="str">
        <x:v>Próximo contato</x:v>
      </x:c>
      <x:c r="J32" s="25"/>
      <x:c r="K32" s="25" t="str">
        <x:v>Motivo e próxima ação</x:v>
      </x:c>
      <x:c r="L32" s="25"/>
      <x:c r="M32" s="25"/>
      <x:c r="N32" s="2"/>
      <x:c r="O32" s="2"/>
      <x:c r="P32" s="2"/>
      <x:c r="Q32" s="2"/>
      <x:c r="R32" s="2"/>
      <x:c r="S32" s="2"/>
      <x:c r="T32" s="2"/>
    </x:row>
    <x:row r="33" ht="46" customHeight="1">
      <x:c r="A33" s="13"/>
      <x:c r="B33" s="26" t="str">
        <x:f>IF(P33="","",IF(INDEX(Propostas!$A$5:$A$204,P33)="","",INDEX(Propostas!$A$5:$A$204,P33)))</x:f>
        <x:v>PC-001</x:v>
      </x:c>
      <x:c r="C33" s="26"/>
      <x:c r="D33" s="26" t="str">
        <x:f>IF(P33="","",IF(INDEX(Propostas!$B$5:$B$204,P33)="","",INDEX(Propostas!$B$5:$B$204,P33)))</x:f>
        <x:v>Alfa Serviços</x:v>
      </x:c>
      <x:c r="E33" s="26"/>
      <x:c r="F33" s="26"/>
      <x:c r="G33" s="26" t="str">
        <x:f>IF(P33="","",IF(INDEX(Propostas!$C$5:$C$204,P33)="","",INDEX(Propostas!$C$5:$C$204,P33)))</x:f>
        <x:v>Ana</x:v>
      </x:c>
      <x:c r="H33" s="26"/>
      <x:c r="I33" s="27" t="n">
        <x:f>IF(P33="","",IF(INDEX(Propostas!$I$5:$I$204,P33)="","",INDEX(Propostas!$I$5:$I$204,P33)))</x:f>
        <x:v>46300</x:v>
      </x:c>
      <x:c r="J33" s="27"/>
      <x:c r="K33" s="26" t="str">
        <x:f>IF(P33="","",IF(INDEX(Propostas!$N$5:$N$204,P33)&lt;&gt;"",INDEX(Propostas!$N$5:$N$204,P33),IF(INDEX(Propostas!$S$5:$S$204,P33)=1,"Agende data e ação",IF(INDEX(Propostas!$T$5:$T$204,P33)=1,"Validade vencida","Contato vencido"))))&amp;IF(P33="","",IF(INDEX(Propostas!$J$5:$J$204,P33)="","",": "&amp;INDEX(Propostas!$J$5:$J$204,P33)))</x:f>
        <x:v>Validade vencida: Confirmar escopo</x:v>
      </x:c>
      <x:c r="L33" s="26"/>
      <x:c r="M33" s="26"/>
      <x:c r="N33" s="2"/>
      <x:c r="O33" s="2"/>
      <x:c r="P33" s="2" t="n">
        <x:f>IF(1&gt;$P$11,"",MATCH(1,Propostas!$X$5:$X$204,0))</x:f>
        <x:v>1</x:v>
      </x:c>
      <x:c r="Q33" s="2"/>
      <x:c r="R33" s="2"/>
      <x:c r="S33" s="2"/>
      <x:c r="T33" s="2"/>
    </x:row>
    <x:row r="34" ht="46" customHeight="1">
      <x:c r="A34" s="13"/>
      <x:c r="B34" s="29" t="str">
        <x:f>IF(P34="","",IF(INDEX(Propostas!$A$5:$A$204,P34)="","",INDEX(Propostas!$A$5:$A$204,P34)))</x:f>
        <x:v>PC-003</x:v>
      </x:c>
      <x:c r="C34" s="29"/>
      <x:c r="D34" s="29" t="str">
        <x:f>IF(P34="","",IF(INDEX(Propostas!$B$5:$B$204,P34)="","",INDEX(Propostas!$B$5:$B$204,P34)))</x:f>
        <x:v>Gama Comércio</x:v>
      </x:c>
      <x:c r="E34" s="29"/>
      <x:c r="F34" s="29"/>
      <x:c r="G34" s="29" t="str">
        <x:f>IF(P34="","",IF(INDEX(Propostas!$C$5:$C$204,P34)="","",INDEX(Propostas!$C$5:$C$204,P34)))</x:f>
        <x:v>Ana</x:v>
      </x:c>
      <x:c r="H34" s="29"/>
      <x:c r="I34" s="30" t="str">
        <x:f>IF(P34="","",IF(INDEX(Propostas!$I$5:$I$204,P34)="","",INDEX(Propostas!$I$5:$I$204,P34)))</x:f>
      </x:c>
      <x:c r="J34" s="30"/>
      <x:c r="K34" s="29" t="str">
        <x:f>IF(P34="","",IF(INDEX(Propostas!$N$5:$N$204,P34)&lt;&gt;"",INDEX(Propostas!$N$5:$N$204,P34),IF(INDEX(Propostas!$S$5:$S$204,P34)=1,"Agende data e ação",IF(INDEX(Propostas!$T$5:$T$204,P34)=1,"Validade vencida","Contato vencido"))))&amp;IF(P34="","",IF(INDEX(Propostas!$J$5:$J$204,P34)="","",": "&amp;INDEX(Propostas!$J$5:$J$204,P34)))</x:f>
        <x:v>Agende data e ação: Agendar conversa</x:v>
      </x:c>
      <x:c r="L34" s="29"/>
      <x:c r="M34" s="29"/>
      <x:c r="N34" s="2"/>
      <x:c r="O34" s="2"/>
      <x:c r="P34" s="2" t="n">
        <x:f>IF(2&gt;$P$11,"",MATCH(2,Propostas!$X$5:$X$204,0))</x:f>
        <x:v>3</x:v>
      </x:c>
      <x:c r="Q34" s="2"/>
      <x:c r="R34" s="2"/>
      <x:c r="S34" s="2"/>
      <x:c r="T34" s="2"/>
    </x:row>
    <x:row r="35" ht="46" customHeight="1">
      <x:c r="A35" s="13"/>
      <x:c r="B35" s="26" t="str">
        <x:f>IF(P35="","",IF(INDEX(Propostas!$A$5:$A$204,P35)="","",INDEX(Propostas!$A$5:$A$204,P35)))</x:f>
        <x:v>PC-005</x:v>
      </x:c>
      <x:c r="C35" s="26"/>
      <x:c r="D35" s="26" t="str">
        <x:f>IF(P35="","",IF(INDEX(Propostas!$B$5:$B$204,P35)="","",INDEX(Propostas!$B$5:$B$204,P35)))</x:f>
        <x:v>Épsilon Logística</x:v>
      </x:c>
      <x:c r="E35" s="26"/>
      <x:c r="F35" s="26"/>
      <x:c r="G35" s="26" t="str">
        <x:f>IF(P35="","",IF(INDEX(Propostas!$C$5:$C$204,P35)="","",INDEX(Propostas!$C$5:$C$204,P35)))</x:f>
        <x:v>Bruno</x:v>
      </x:c>
      <x:c r="H35" s="26"/>
      <x:c r="I35" s="27" t="n">
        <x:f>IF(P35="","",IF(INDEX(Propostas!$I$5:$I$204,P35)="","",INDEX(Propostas!$I$5:$I$204,P35)))</x:f>
        <x:v>46302</x:v>
      </x:c>
      <x:c r="J35" s="27"/>
      <x:c r="K35" s="26" t="str">
        <x:f>IF(P35="","",IF(INDEX(Propostas!$N$5:$N$204,P35)&lt;&gt;"",INDEX(Propostas!$N$5:$N$204,P35),IF(INDEX(Propostas!$S$5:$S$204,P35)=1,"Agende data e ação",IF(INDEX(Propostas!$T$5:$T$204,P35)=1,"Validade vencida","Contato vencido"))))&amp;IF(P35="","",IF(INDEX(Propostas!$J$5:$J$204,P35)="","",": "&amp;INDEX(Propostas!$J$5:$J$204,P35)))</x:f>
        <x:v>Contato vencido: Revisar condições</x:v>
      </x:c>
      <x:c r="L35" s="26"/>
      <x:c r="M35" s="26"/>
      <x:c r="N35" s="2"/>
      <x:c r="O35" s="2"/>
      <x:c r="P35" s="2" t="n">
        <x:f>IF(3&gt;$P$11,"",MATCH(3,Propostas!$X$5:$X$204,0))</x:f>
        <x:v>5</x:v>
      </x:c>
      <x:c r="Q35" s="2"/>
      <x:c r="R35" s="2"/>
      <x:c r="S35" s="2"/>
      <x:c r="T35" s="2"/>
    </x:row>
    <x:row r="36" ht="46" customHeight="1">
      <x:c r="A36" s="13"/>
      <x:c r="B36" s="29" t="str">
        <x:f>IF(P36="","",IF(INDEX(Propostas!$A$5:$A$204,P36)="","",INDEX(Propostas!$A$5:$A$204,P36)))</x:f>
      </x:c>
      <x:c r="C36" s="29"/>
      <x:c r="D36" s="29" t="str">
        <x:f>IF(P36="","",IF(INDEX(Propostas!$B$5:$B$204,P36)="","",INDEX(Propostas!$B$5:$B$204,P36)))</x:f>
      </x:c>
      <x:c r="E36" s="29"/>
      <x:c r="F36" s="29"/>
      <x:c r="G36" s="29" t="str">
        <x:f>IF(P36="","",IF(INDEX(Propostas!$C$5:$C$204,P36)="","",INDEX(Propostas!$C$5:$C$204,P36)))</x:f>
      </x:c>
      <x:c r="H36" s="29"/>
      <x:c r="I36" s="30" t="str">
        <x:f>IF(P36="","",IF(INDEX(Propostas!$I$5:$I$204,P36)="","",INDEX(Propostas!$I$5:$I$204,P36)))</x:f>
      </x:c>
      <x:c r="J36" s="30"/>
      <x:c r="K36" s="29" t="str">
        <x:f>IF(P36="","",IF(INDEX(Propostas!$N$5:$N$204,P36)&lt;&gt;"",INDEX(Propostas!$N$5:$N$204,P36),IF(INDEX(Propostas!$S$5:$S$204,P36)=1,"Agende data e ação",IF(INDEX(Propostas!$T$5:$T$204,P36)=1,"Validade vencida","Contato vencido"))))&amp;IF(P36="","",IF(INDEX(Propostas!$J$5:$J$204,P36)="","",": "&amp;INDEX(Propostas!$J$5:$J$204,P36)))</x:f>
      </x:c>
      <x:c r="L36" s="29"/>
      <x:c r="M36" s="29"/>
      <x:c r="N36" s="2"/>
      <x:c r="O36" s="2"/>
      <x:c r="P36" s="2" t="str">
        <x:f>IF(4&gt;$P$11,"",MATCH(4,Propostas!$X$5:$X$204,0))</x:f>
      </x:c>
      <x:c r="Q36" s="2"/>
      <x:c r="R36" s="2"/>
      <x:c r="S36" s="2"/>
      <x:c r="T36" s="2"/>
    </x:row>
    <x:row r="37" ht="46" customHeight="1">
      <x:c r="A37" s="13"/>
      <x:c r="B37" s="26" t="str">
        <x:f>IF(P37="","",IF(INDEX(Propostas!$A$5:$A$204,P37)="","",INDEX(Propostas!$A$5:$A$204,P37)))</x:f>
      </x:c>
      <x:c r="C37" s="26"/>
      <x:c r="D37" s="26" t="str">
        <x:f>IF(P37="","",IF(INDEX(Propostas!$B$5:$B$204,P37)="","",INDEX(Propostas!$B$5:$B$204,P37)))</x:f>
      </x:c>
      <x:c r="E37" s="26"/>
      <x:c r="F37" s="26"/>
      <x:c r="G37" s="26" t="str">
        <x:f>IF(P37="","",IF(INDEX(Propostas!$C$5:$C$204,P37)="","",INDEX(Propostas!$C$5:$C$204,P37)))</x:f>
      </x:c>
      <x:c r="H37" s="26"/>
      <x:c r="I37" s="27" t="str">
        <x:f>IF(P37="","",IF(INDEX(Propostas!$I$5:$I$204,P37)="","",INDEX(Propostas!$I$5:$I$204,P37)))</x:f>
      </x:c>
      <x:c r="J37" s="27"/>
      <x:c r="K37" s="26" t="str">
        <x:f>IF(P37="","",IF(INDEX(Propostas!$N$5:$N$204,P37)&lt;&gt;"",INDEX(Propostas!$N$5:$N$204,P37),IF(INDEX(Propostas!$S$5:$S$204,P37)=1,"Agende data e ação",IF(INDEX(Propostas!$T$5:$T$204,P37)=1,"Validade vencida","Contato vencido"))))&amp;IF(P37="","",IF(INDEX(Propostas!$J$5:$J$204,P37)="","",": "&amp;INDEX(Propostas!$J$5:$J$204,P37)))</x:f>
      </x:c>
      <x:c r="L37" s="26"/>
      <x:c r="M37" s="26"/>
      <x:c r="N37" s="2"/>
      <x:c r="O37" s="2"/>
      <x:c r="P37" s="2" t="str">
        <x:f>IF(5&gt;$P$11,"",MATCH(5,Propostas!$X$5:$X$204,0))</x:f>
      </x:c>
      <x:c r="Q37" s="2"/>
      <x:c r="R37" s="2"/>
      <x:c r="S37" s="2"/>
      <x:c r="T37" s="2"/>
    </x:row>
    <x:row r="38" ht="46" customHeight="1">
      <x:c r="A38" s="13"/>
      <x:c r="B38" s="29" t="str">
        <x:f>IF(P38="","",IF(INDEX(Propostas!$A$5:$A$204,P38)="","",INDEX(Propostas!$A$5:$A$204,P38)))</x:f>
      </x:c>
      <x:c r="C38" s="29"/>
      <x:c r="D38" s="29" t="str">
        <x:f>IF(P38="","",IF(INDEX(Propostas!$B$5:$B$204,P38)="","",INDEX(Propostas!$B$5:$B$204,P38)))</x:f>
      </x:c>
      <x:c r="E38" s="29"/>
      <x:c r="F38" s="29"/>
      <x:c r="G38" s="29" t="str">
        <x:f>IF(P38="","",IF(INDEX(Propostas!$C$5:$C$204,P38)="","",INDEX(Propostas!$C$5:$C$204,P38)))</x:f>
      </x:c>
      <x:c r="H38" s="29"/>
      <x:c r="I38" s="30" t="str">
        <x:f>IF(P38="","",IF(INDEX(Propostas!$I$5:$I$204,P38)="","",INDEX(Propostas!$I$5:$I$204,P38)))</x:f>
      </x:c>
      <x:c r="J38" s="30"/>
      <x:c r="K38" s="29" t="str">
        <x:f>IF(P38="","",IF(INDEX(Propostas!$N$5:$N$204,P38)&lt;&gt;"",INDEX(Propostas!$N$5:$N$204,P38),IF(INDEX(Propostas!$S$5:$S$204,P38)=1,"Agende data e ação",IF(INDEX(Propostas!$T$5:$T$204,P38)=1,"Validade vencida","Contato vencido"))))&amp;IF(P38="","",IF(INDEX(Propostas!$J$5:$J$204,P38)="","",": "&amp;INDEX(Propostas!$J$5:$J$204,P38)))</x:f>
      </x:c>
      <x:c r="L38" s="29"/>
      <x:c r="M38" s="29"/>
      <x:c r="N38" s="2"/>
      <x:c r="O38" s="2"/>
      <x:c r="P38" s="2" t="str">
        <x:f>IF(6&gt;$P$11,"",MATCH(6,Propostas!$X$5:$X$204,0))</x:f>
      </x:c>
      <x:c r="Q38" s="2"/>
      <x:c r="R38" s="2"/>
      <x:c r="S38" s="2"/>
      <x:c r="T38" s="2"/>
    </x:row>
    <x:row r="39" ht="46" customHeight="1">
      <x:c r="A39" s="13"/>
      <x:c r="B39" s="26" t="str">
        <x:f>IF(P39="","",IF(INDEX(Propostas!$A$5:$A$204,P39)="","",INDEX(Propostas!$A$5:$A$204,P39)))</x:f>
      </x:c>
      <x:c r="C39" s="26"/>
      <x:c r="D39" s="26" t="str">
        <x:f>IF(P39="","",IF(INDEX(Propostas!$B$5:$B$204,P39)="","",INDEX(Propostas!$B$5:$B$204,P39)))</x:f>
      </x:c>
      <x:c r="E39" s="26"/>
      <x:c r="F39" s="26"/>
      <x:c r="G39" s="26" t="str">
        <x:f>IF(P39="","",IF(INDEX(Propostas!$C$5:$C$204,P39)="","",INDEX(Propostas!$C$5:$C$204,P39)))</x:f>
      </x:c>
      <x:c r="H39" s="26"/>
      <x:c r="I39" s="27" t="str">
        <x:f>IF(P39="","",IF(INDEX(Propostas!$I$5:$I$204,P39)="","",INDEX(Propostas!$I$5:$I$204,P39)))</x:f>
      </x:c>
      <x:c r="J39" s="27"/>
      <x:c r="K39" s="26" t="str">
        <x:f>IF(P39="","",IF(INDEX(Propostas!$N$5:$N$204,P39)&lt;&gt;"",INDEX(Propostas!$N$5:$N$204,P39),IF(INDEX(Propostas!$S$5:$S$204,P39)=1,"Agende data e ação",IF(INDEX(Propostas!$T$5:$T$204,P39)=1,"Validade vencida","Contato vencido"))))&amp;IF(P39="","",IF(INDEX(Propostas!$J$5:$J$204,P39)="","",": "&amp;INDEX(Propostas!$J$5:$J$204,P39)))</x:f>
      </x:c>
      <x:c r="L39" s="26"/>
      <x:c r="M39" s="26"/>
      <x:c r="N39" s="2"/>
      <x:c r="O39" s="2"/>
      <x:c r="P39" s="2" t="str">
        <x:f>IF(7&gt;$P$11,"",MATCH(7,Propostas!$X$5:$X$204,0))</x:f>
      </x:c>
      <x:c r="Q39" s="2"/>
      <x:c r="R39" s="2"/>
      <x:c r="S39" s="2"/>
      <x:c r="T39" s="2"/>
    </x:row>
    <x:row r="40" ht="46" customHeight="1">
      <x:c r="A40" s="13"/>
      <x:c r="B40" s="29" t="str">
        <x:f>IF(P40="","",IF(INDEX(Propostas!$A$5:$A$204,P40)="","",INDEX(Propostas!$A$5:$A$204,P40)))</x:f>
      </x:c>
      <x:c r="C40" s="29"/>
      <x:c r="D40" s="29" t="str">
        <x:f>IF(P40="","",IF(INDEX(Propostas!$B$5:$B$204,P40)="","",INDEX(Propostas!$B$5:$B$204,P40)))</x:f>
      </x:c>
      <x:c r="E40" s="29"/>
      <x:c r="F40" s="29"/>
      <x:c r="G40" s="29" t="str">
        <x:f>IF(P40="","",IF(INDEX(Propostas!$C$5:$C$204,P40)="","",INDEX(Propostas!$C$5:$C$204,P40)))</x:f>
      </x:c>
      <x:c r="H40" s="29"/>
      <x:c r="I40" s="30" t="str">
        <x:f>IF(P40="","",IF(INDEX(Propostas!$I$5:$I$204,P40)="","",INDEX(Propostas!$I$5:$I$204,P40)))</x:f>
      </x:c>
      <x:c r="J40" s="30"/>
      <x:c r="K40" s="29" t="str">
        <x:f>IF(P40="","",IF(INDEX(Propostas!$N$5:$N$204,P40)&lt;&gt;"",INDEX(Propostas!$N$5:$N$204,P40),IF(INDEX(Propostas!$S$5:$S$204,P40)=1,"Agende data e ação",IF(INDEX(Propostas!$T$5:$T$204,P40)=1,"Validade vencida","Contato vencido"))))&amp;IF(P40="","",IF(INDEX(Propostas!$J$5:$J$204,P40)="","",": "&amp;INDEX(Propostas!$J$5:$J$204,P40)))</x:f>
      </x:c>
      <x:c r="L40" s="29"/>
      <x:c r="M40" s="29"/>
      <x:c r="N40" s="2"/>
      <x:c r="O40" s="2"/>
      <x:c r="P40" s="2" t="str">
        <x:f>IF(8&gt;$P$11,"",MATCH(8,Propostas!$X$5:$X$204,0))</x:f>
      </x:c>
      <x:c r="Q40" s="2"/>
      <x:c r="R40" s="2"/>
      <x:c r="S40" s="2"/>
      <x:c r="T40" s="2"/>
    </x:row>
    <x:row r="41" ht="46" customHeight="1">
      <x:c r="A41" s="13"/>
      <x:c r="B41" s="26" t="str">
        <x:f>IF(P41="","",IF(INDEX(Propostas!$A$5:$A$204,P41)="","",INDEX(Propostas!$A$5:$A$204,P41)))</x:f>
      </x:c>
      <x:c r="C41" s="26"/>
      <x:c r="D41" s="26" t="str">
        <x:f>IF(P41="","",IF(INDEX(Propostas!$B$5:$B$204,P41)="","",INDEX(Propostas!$B$5:$B$204,P41)))</x:f>
      </x:c>
      <x:c r="E41" s="26"/>
      <x:c r="F41" s="26"/>
      <x:c r="G41" s="26" t="str">
        <x:f>IF(P41="","",IF(INDEX(Propostas!$C$5:$C$204,P41)="","",INDEX(Propostas!$C$5:$C$204,P41)))</x:f>
      </x:c>
      <x:c r="H41" s="26"/>
      <x:c r="I41" s="27" t="str">
        <x:f>IF(P41="","",IF(INDEX(Propostas!$I$5:$I$204,P41)="","",INDEX(Propostas!$I$5:$I$204,P41)))</x:f>
      </x:c>
      <x:c r="J41" s="27"/>
      <x:c r="K41" s="26" t="str">
        <x:f>IF(P41="","",IF(INDEX(Propostas!$N$5:$N$204,P41)&lt;&gt;"",INDEX(Propostas!$N$5:$N$204,P41),IF(INDEX(Propostas!$S$5:$S$204,P41)=1,"Agende data e ação",IF(INDEX(Propostas!$T$5:$T$204,P41)=1,"Validade vencida","Contato vencido"))))&amp;IF(P41="","",IF(INDEX(Propostas!$J$5:$J$204,P41)="","",": "&amp;INDEX(Propostas!$J$5:$J$204,P41)))</x:f>
      </x:c>
      <x:c r="L41" s="26"/>
      <x:c r="M41" s="26"/>
      <x:c r="N41" s="2"/>
      <x:c r="O41" s="2"/>
      <x:c r="P41" s="2" t="str">
        <x:f>IF(9&gt;$P$11,"",MATCH(9,Propostas!$X$5:$X$204,0))</x:f>
      </x:c>
      <x:c r="Q41" s="2"/>
      <x:c r="R41" s="2"/>
      <x:c r="S41" s="2"/>
      <x:c r="T41" s="2"/>
    </x:row>
    <x:row r="42" ht="46" customHeight="1">
      <x:c r="A42" s="13"/>
      <x:c r="B42" s="29" t="str">
        <x:f>IF(P42="","",IF(INDEX(Propostas!$A$5:$A$204,P42)="","",INDEX(Propostas!$A$5:$A$204,P42)))</x:f>
      </x:c>
      <x:c r="C42" s="29"/>
      <x:c r="D42" s="29" t="str">
        <x:f>IF(P42="","",IF(INDEX(Propostas!$B$5:$B$204,P42)="","",INDEX(Propostas!$B$5:$B$204,P42)))</x:f>
      </x:c>
      <x:c r="E42" s="29"/>
      <x:c r="F42" s="29"/>
      <x:c r="G42" s="29" t="str">
        <x:f>IF(P42="","",IF(INDEX(Propostas!$C$5:$C$204,P42)="","",INDEX(Propostas!$C$5:$C$204,P42)))</x:f>
      </x:c>
      <x:c r="H42" s="29"/>
      <x:c r="I42" s="30" t="str">
        <x:f>IF(P42="","",IF(INDEX(Propostas!$I$5:$I$204,P42)="","",INDEX(Propostas!$I$5:$I$204,P42)))</x:f>
      </x:c>
      <x:c r="J42" s="30"/>
      <x:c r="K42" s="29" t="str">
        <x:f>IF(P42="","",IF(INDEX(Propostas!$N$5:$N$204,P42)&lt;&gt;"",INDEX(Propostas!$N$5:$N$204,P42),IF(INDEX(Propostas!$S$5:$S$204,P42)=1,"Agende data e ação",IF(INDEX(Propostas!$T$5:$T$204,P42)=1,"Validade vencida","Contato vencido"))))&amp;IF(P42="","",IF(INDEX(Propostas!$J$5:$J$204,P42)="","",": "&amp;INDEX(Propostas!$J$5:$J$204,P42)))</x:f>
      </x:c>
      <x:c r="L42" s="29"/>
      <x:c r="M42" s="29"/>
      <x:c r="N42" s="2"/>
      <x:c r="O42" s="2"/>
      <x:c r="P42" s="2" t="str">
        <x:f>IF(10&gt;$P$11,"",MATCH(10,Propostas!$X$5:$X$204,0))</x:f>
      </x:c>
      <x:c r="Q42" s="2"/>
      <x:c r="R42" s="2"/>
      <x:c r="S42" s="2"/>
      <x:c r="T42" s="2"/>
    </x:row>
    <x:row r="43" ht="24" customHeight="1">
      <x:c r="A43" s="13"/>
      <x:c r="B43" s="13"/>
      <x:c r="C43" s="13"/>
      <x:c r="D43" s="13"/>
      <x:c r="E43" s="13"/>
      <x:c r="F43" s="13"/>
      <x:c r="G43" s="13"/>
      <x:c r="H43" s="13"/>
      <x:c r="I43" s="13"/>
      <x:c r="J43" s="13"/>
      <x:c r="K43" s="13"/>
      <x:c r="L43" s="13"/>
      <x:c r="M43" s="13"/>
      <x:c r="N43" s="2"/>
      <x:c r="O43" s="2"/>
      <x:c r="P43" s="2"/>
      <x:c r="Q43" s="2"/>
      <x:c r="R43" s="2"/>
      <x:c r="S43" s="2"/>
      <x:c r="T43" s="2"/>
    </x:row>
    <x:row r="44" ht="24" customHeight="1">
      <x:c r="A44" s="13"/>
      <x:c r="B44" s="13" t="str">
        <x:f>"Pendências de cadastro na base inteira: "&amp;P10&amp;". Corrija Propostas N antes de interpretar o total."</x:f>
        <x:v>Pendências de cadastro na base inteira: 0. Corrija Propostas N antes de interpretar o total.</x:v>
      </x:c>
      <x:c r="C44" s="13"/>
      <x:c r="D44" s="13"/>
      <x:c r="E44" s="13"/>
      <x:c r="F44" s="13"/>
      <x:c r="G44" s="13"/>
      <x:c r="H44" s="13"/>
      <x:c r="I44" s="13"/>
      <x:c r="J44" s="13"/>
      <x:c r="K44" s="13"/>
      <x:c r="L44" s="13"/>
      <x:c r="M44" s="13"/>
      <x:c r="N44" s="2"/>
      <x:c r="O44" s="2"/>
      <x:c r="P44" s="2"/>
      <x:c r="Q44" s="2"/>
      <x:c r="R44" s="2"/>
      <x:c r="S44" s="2"/>
      <x:c r="T44" s="2"/>
    </x:row>
    <x:row r="45" ht="25" customHeight="1">
      <x:c r="A45" s="13"/>
      <x:c r="B45" s="31" t="str">
        <x:v>O painel exclui cadastros inválidos e cancelados. Contato sem data continua no valor aberto, mas exige ação. Retorno hoje não é vencido.</x:v>
      </x:c>
      <x:c r="C45" s="31"/>
      <x:c r="D45" s="31"/>
      <x:c r="E45" s="31"/>
      <x:c r="F45" s="31"/>
      <x:c r="G45" s="31"/>
      <x:c r="H45" s="31"/>
      <x:c r="I45" s="31"/>
      <x:c r="J45" s="31"/>
      <x:c r="K45" s="31"/>
      <x:c r="L45" s="31"/>
      <x:c r="M45" s="31"/>
      <x:c r="N45" s="2"/>
      <x:c r="O45" s="2"/>
      <x:c r="P45" s="2"/>
      <x:c r="Q45" s="2"/>
      <x:c r="R45" s="2"/>
      <x:c r="S45" s="2"/>
      <x:c r="T45" s="2"/>
    </x:row>
    <x:row r="46" ht="25" customHeight="1">
      <x:c r="A46" s="13"/>
      <x:c r="B46" s="31"/>
      <x:c r="C46" s="31"/>
      <x:c r="D46" s="31"/>
      <x:c r="E46" s="31"/>
      <x:c r="F46" s="31"/>
      <x:c r="G46" s="31"/>
      <x:c r="H46" s="31"/>
      <x:c r="I46" s="31"/>
      <x:c r="J46" s="31"/>
      <x:c r="K46" s="31"/>
      <x:c r="L46" s="31"/>
      <x:c r="M46" s="31"/>
      <x:c r="N46" s="2"/>
      <x:c r="O46" s="2"/>
      <x:c r="P46" s="2"/>
      <x:c r="Q46" s="2"/>
      <x:c r="R46" s="2"/>
      <x:c r="S46" s="2"/>
      <x:c r="T46" s="2"/>
    </x:row>
    <x:row r="47" ht="24" customHeight="1">
      <x:c r="A47" s="13"/>
      <x:c r="B47" s="13"/>
      <x:c r="C47" s="13"/>
      <x:c r="D47" s="13"/>
      <x:c r="E47" s="13"/>
      <x:c r="F47" s="13"/>
      <x:c r="G47" s="13"/>
      <x:c r="H47" s="13"/>
      <x:c r="I47" s="13"/>
      <x:c r="J47" s="13"/>
      <x:c r="K47" s="13"/>
      <x:c r="L47" s="13"/>
      <x:c r="M47" s="13"/>
      <x:c r="N47" s="2"/>
      <x:c r="O47" s="2"/>
      <x:c r="P47" s="2"/>
      <x:c r="Q47" s="2"/>
      <x:c r="R47" s="2"/>
      <x:c r="S47" s="2"/>
      <x:c r="T47" s="2"/>
    </x:row>
    <x:row r="48" ht="24" customHeight="1">
      <x:c r="A48" s="13"/>
      <x:c r="B48" s="13"/>
      <x:c r="C48" s="13"/>
      <x:c r="D48" s="13"/>
      <x:c r="E48" s="13"/>
      <x:c r="F48" s="13"/>
      <x:c r="G48" s="13"/>
      <x:c r="H48" s="13"/>
      <x:c r="I48" s="13"/>
      <x:c r="J48" s="13"/>
      <x:c r="K48" s="13"/>
      <x:c r="L48" s="13"/>
      <x:c r="M48" s="13"/>
      <x:c r="N48" s="2"/>
      <x:c r="O48" s="2"/>
      <x:c r="P48" s="2"/>
      <x:c r="Q48" s="2"/>
      <x:c r="R48" s="2"/>
      <x:c r="S48" s="2"/>
      <x:c r="T48" s="2"/>
    </x:row>
    <x:row r="49" ht="24" customHeight="1">
      <x:c r="A49" s="13"/>
      <x:c r="B49" s="13"/>
      <x:c r="C49" s="13"/>
      <x:c r="D49" s="13"/>
      <x:c r="E49" s="13"/>
      <x:c r="F49" s="13"/>
      <x:c r="G49" s="13"/>
      <x:c r="H49" s="13"/>
      <x:c r="I49" s="13"/>
      <x:c r="J49" s="13"/>
      <x:c r="K49" s="13"/>
      <x:c r="L49" s="13"/>
      <x:c r="M49" s="13"/>
      <x:c r="N49" s="2"/>
      <x:c r="O49" s="2"/>
      <x:c r="P49" s="2"/>
      <x:c r="Q49" s="2"/>
      <x:c r="R49" s="2"/>
      <x:c r="S49" s="2"/>
      <x:c r="T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</x:row>
  </x:sheetData>
  <x:mergeCells>
    <x:mergeCell ref="B2:M2"/>
    <x:mergeCell ref="B3:M3"/>
    <x:mergeCell ref="B4:D4"/>
    <x:mergeCell ref="H4:J4"/>
    <x:mergeCell ref="B5:D5"/>
    <x:mergeCell ref="H5:J5"/>
    <x:mergeCell ref="E4:G4"/>
    <x:mergeCell ref="K4:M4"/>
    <x:mergeCell ref="E5:G5"/>
    <x:mergeCell ref="K5:M5"/>
    <x:mergeCell ref="B6:M6"/>
    <x:mergeCell ref="B8:E8"/>
    <x:mergeCell ref="B9:E10"/>
    <x:mergeCell ref="F8:I8"/>
    <x:mergeCell ref="F9:I10"/>
    <x:mergeCell ref="J8:M8"/>
    <x:mergeCell ref="J9:M10"/>
    <x:mergeCell ref="B12:E12"/>
    <x:mergeCell ref="B13:E14"/>
    <x:mergeCell ref="F12:I12"/>
    <x:mergeCell ref="F13:I14"/>
    <x:mergeCell ref="J12:M12"/>
    <x:mergeCell ref="J13:M14"/>
    <x:mergeCell ref="B15:M15"/>
    <x:mergeCell ref="B31:M31"/>
    <x:mergeCell ref="B32:C32"/>
    <x:mergeCell ref="D32:F32"/>
    <x:mergeCell ref="G32:H32"/>
    <x:mergeCell ref="I32:J32"/>
    <x:mergeCell ref="K32:M32"/>
    <x:mergeCell ref="B33:C33"/>
    <x:mergeCell ref="D33:F33"/>
    <x:mergeCell ref="G33:H33"/>
    <x:mergeCell ref="I33:J33"/>
    <x:mergeCell ref="K33:M33"/>
    <x:mergeCell ref="B34:C34"/>
    <x:mergeCell ref="D34:F34"/>
    <x:mergeCell ref="G34:H34"/>
    <x:mergeCell ref="I34:J34"/>
    <x:mergeCell ref="K34:M34"/>
    <x:mergeCell ref="B35:C35"/>
    <x:mergeCell ref="D35:F35"/>
    <x:mergeCell ref="G35:H35"/>
    <x:mergeCell ref="I35:J35"/>
    <x:mergeCell ref="K35:M35"/>
    <x:mergeCell ref="B36:C36"/>
    <x:mergeCell ref="D36:F36"/>
    <x:mergeCell ref="G36:H36"/>
    <x:mergeCell ref="I36:J36"/>
    <x:mergeCell ref="K36:M36"/>
    <x:mergeCell ref="B37:C37"/>
    <x:mergeCell ref="D37:F37"/>
    <x:mergeCell ref="G37:H37"/>
    <x:mergeCell ref="I37:J37"/>
    <x:mergeCell ref="K37:M37"/>
    <x:mergeCell ref="B38:C38"/>
    <x:mergeCell ref="D38:F38"/>
    <x:mergeCell ref="G38:H38"/>
    <x:mergeCell ref="I38:J38"/>
    <x:mergeCell ref="K38:M38"/>
    <x:mergeCell ref="B39:C39"/>
    <x:mergeCell ref="D39:F39"/>
    <x:mergeCell ref="G39:H39"/>
    <x:mergeCell ref="I39:J39"/>
    <x:mergeCell ref="K39:M39"/>
    <x:mergeCell ref="B40:C40"/>
    <x:mergeCell ref="D40:F40"/>
    <x:mergeCell ref="G40:H40"/>
    <x:mergeCell ref="I40:J40"/>
    <x:mergeCell ref="K40:M40"/>
    <x:mergeCell ref="B41:C41"/>
    <x:mergeCell ref="D41:F41"/>
    <x:mergeCell ref="G41:H41"/>
    <x:mergeCell ref="I41:J41"/>
    <x:mergeCell ref="K41:M41"/>
    <x:mergeCell ref="B42:C42"/>
    <x:mergeCell ref="D42:F42"/>
    <x:mergeCell ref="G42:H42"/>
    <x:mergeCell ref="I42:J42"/>
    <x:mergeCell ref="K42:M42"/>
    <x:mergeCell ref="B44:M44"/>
    <x:mergeCell ref="B45:M46"/>
  </x:mergeCells>
  <x:pageMargins left="0.7" right="0.7" top="0.75" bottom="0.75" header="0.3" footer="0.3"/>
  <x:drawing xmlns:r="http://schemas.openxmlformats.org/officeDocument/2006/relationships" r:id="R633ff69e8ca34e4b"/>
</x:worksheet>
</file>

<file path=xl/worksheets/sheet2.xml><?xml version="1.0" encoding="utf-8"?>
<x:worksheet xmlns:x="http://schemas.openxmlformats.org/spreadsheetml/2006/main">
  <x:sheetPr>
    <x:tabColor rgb="FF216C83"/>
  </x:sheetPr>
  <x:sheetViews>
    <x:sheetView showGridLines="0" workbookViewId="0"/>
  </x:sheetViews>
  <x:sheetFormatPr defaultRowHeight="15"/>
  <x:cols>
    <x:col min="2" max="2" width="24" hidden="0" customWidth="1"/>
    <x:col min="3" max="3" width="25" hidden="0" customWidth="1"/>
    <x:col min="5" max="5" width="22" hidden="0" customWidth="1"/>
    <x:col min="6" max="6" width="5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24" customHeight="1">
      <x:c r="A2" s="2"/>
      <x:c r="B2" s="3" t="str">
        <x:v>Configurações e listas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24" customHeight="1">
      <x:c r="A4" s="2"/>
      <x:c r="B4" s="2" t="str">
        <x:v>Parâmetro</x:v>
      </x:c>
      <x:c r="C4" s="2" t="str">
        <x:v>Valor</x:v>
      </x:c>
      <x:c r="D4" s="2"/>
      <x:c r="E4" s="2" t="str">
        <x:v>Resultado</x:v>
      </x:c>
      <x:c r="F4" s="2" t="str">
        <x:v>Significado</x:v>
      </x:c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24" customHeight="1">
      <x:c r="A5" s="2"/>
      <x:c r="B5" s="2" t="str">
        <x:v>Data da análise</x:v>
      </x:c>
      <x:c r="C5" s="5" t="n">
        <x:v>46303</x:v>
      </x:c>
      <x:c r="D5" s="2"/>
      <x:c r="E5" s="2" t="str">
        <x:v>Aberta</x:v>
      </x:c>
      <x:c r="F5" s="2" t="str">
        <x:v>Proposta ainda em negociação</x:v>
      </x:c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24" customHeight="1">
      <x:c r="A6" s="2"/>
      <x:c r="B6" s="2" t="str">
        <x:v>Envios desde</x:v>
      </x:c>
      <x:c r="C6" s="5" t="n">
        <x:v>46266</x:v>
      </x:c>
      <x:c r="D6" s="2"/>
      <x:c r="E6" s="2" t="str">
        <x:v>Ganha</x:v>
      </x:c>
      <x:c r="F6" s="2" t="str">
        <x:v>Aceite registrado com data e evidência</x:v>
      </x:c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24" customHeight="1">
      <x:c r="A7" s="2"/>
      <x:c r="B7" s="2" t="str">
        <x:v>Envios até</x:v>
      </x:c>
      <x:c r="C7" s="5" t="n">
        <x:v>46303</x:v>
      </x:c>
      <x:c r="D7" s="2"/>
      <x:c r="E7" s="2" t="str">
        <x:v>Perdida</x:v>
      </x:c>
      <x:c r="F7" s="2" t="str">
        <x:v>Encerrada com motivo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 ht="24" customHeight="1">
      <x:c r="A8" s="2"/>
      <x:c r="B8" s="2" t="str">
        <x:v>Responsável</x:v>
      </x:c>
      <x:c r="C8" s="6" t="str">
        <x:v>Todos</x:v>
      </x:c>
      <x:c r="D8" s="2"/>
      <x:c r="E8" s="2" t="str">
        <x:v>Cancelada</x:v>
      </x:c>
      <x:c r="F8" s="2" t="str">
        <x:v>Excluída do funil e da taxa de ganho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</x:row>
    <x:row r="9" ht="24" customHeight="1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</x:row>
    <x:row r="10" ht="24" customHeight="1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 ht="24" customHeight="1">
      <x:c r="A11" s="2"/>
      <x:c r="B11" s="2"/>
      <x:c r="C11" s="2"/>
      <x:c r="D11" s="2"/>
      <x:c r="E11" s="2" t="str">
        <x:v>Etapa aberta</x:v>
      </x:c>
      <x:c r="F11" s="2" t="str">
        <x:v>Significado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 ht="24" customHeight="1">
      <x:c r="A12" s="2"/>
      <x:c r="B12" s="2"/>
      <x:c r="C12" s="2"/>
      <x:c r="D12" s="2"/>
      <x:c r="E12" s="2" t="str">
        <x:v>Enviada</x:v>
      </x:c>
      <x:c r="F12" s="2" t="str">
        <x:v>Aguardando primeiro retorno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</x:row>
    <x:row r="13" ht="24" customHeight="1">
      <x:c r="A13" s="2"/>
      <x:c r="B13" s="2"/>
      <x:c r="C13" s="2"/>
      <x:c r="D13" s="2"/>
      <x:c r="E13" s="2" t="str">
        <x:v>Negociação</x:v>
      </x:c>
      <x:c r="F13" s="2" t="str">
        <x:v>Condições em discussão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 ht="24" customHeight="1">
      <x:c r="A14" s="2"/>
      <x:c r="B14" s="2"/>
      <x:c r="C14" s="2"/>
      <x:c r="D14" s="2"/>
      <x:c r="E14" s="2" t="str">
        <x:v>Revisão</x:v>
      </x:c>
      <x:c r="F14" s="2" t="str">
        <x:v>Ajuste de escopo ou proposta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</x:row>
    <x:row r="15" ht="24" customHeight="1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</x:row>
    <x:row r="16" ht="24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</x:row>
    <x:row r="17" ht="24" customHeight="1">
      <x:c r="A17" s="2"/>
      <x:c r="B17" s="2"/>
      <x:c r="C17" s="2"/>
      <x:c r="D17" s="2"/>
      <x:c r="E17" s="2" t="str">
        <x:v>Cor</x:v>
      </x:c>
      <x:c r="F17" s="2" t="str">
        <x:v>Uso</x:v>
      </x:c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</x:row>
    <x:row r="18" ht="24" customHeight="1">
      <x:c r="A18" s="2"/>
      <x:c r="B18" s="2"/>
      <x:c r="C18" s="2"/>
      <x:c r="D18" s="2"/>
      <x:c r="E18" s="2" t="str">
        <x:v>Amarelo</x:v>
      </x:c>
      <x:c r="F18" s="2" t="str">
        <x:v>Entrada editável</x:v>
      </x:c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</x:row>
    <x:row r="19" ht="24" customHeight="1">
      <x:c r="A19" s="2"/>
      <x:c r="B19" s="2"/>
      <x:c r="C19" s="2"/>
      <x:c r="D19" s="2"/>
      <x:c r="E19" s="2" t="str">
        <x:v>Verde claro</x:v>
      </x:c>
      <x:c r="F19" s="2" t="str">
        <x:v>Cálculo: preserve a fórmula</x:v>
      </x:c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</x:row>
    <x:row r="22" ht="25" customHeight="1">
      <x:c r="A22" s="2"/>
      <x:c r="B22" s="7" t="str">
        <x:v>O filtro aceita os responsáveis da lista. Para novo nome, atualize a validação de C8; os totais usam correspondência exata.</x:v>
      </x:c>
      <x:c r="C22" s="7"/>
      <x:c r="D22" s="7"/>
      <x:c r="E22" s="7"/>
      <x:c r="F22" s="7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</x:row>
    <x:row r="23" ht="25" customHeight="1">
      <x:c r="A23" s="2"/>
      <x:c r="B23" s="7"/>
      <x:c r="C23" s="7"/>
      <x:c r="D23" s="7"/>
      <x:c r="E23" s="7"/>
      <x:c r="F23" s="7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</x:row>
  </x:sheetData>
  <x:mergeCells>
    <x:mergeCell ref="B2:F2"/>
    <x:mergeCell ref="B22:F23"/>
  </x:mergeCells>
  <x:dataValidations count="1">
    <x:dataValidation type="list" sqref="C8">
      <x:formula1>"Todos,Ana,Bruno,Carla"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</x:sheetView>
  </x:sheetViews>
  <x:sheetFormatPr defaultRowHeight="15"/>
  <x:cols>
    <x:col min="1" max="1" width="13" hidden="0" customWidth="1"/>
    <x:col min="2" max="2" width="23" hidden="0" customWidth="1"/>
    <x:col min="3" max="3" width="18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34" hidden="0" customWidth="1"/>
    <x:col min="11" max="11" width="17" hidden="0" customWidth="1"/>
    <x:col min="12" max="12" width="30" hidden="0" customWidth="1"/>
    <x:col min="13" max="13" width="30" hidden="0" customWidth="1"/>
    <x:col min="14" max="14" width="30" hidden="0" customWidth="1"/>
    <x:col min="15" max="15" width="14" hidden="0" customWidth="1"/>
    <x:col min="16" max="16" width="14" hidden="0" customWidth="1"/>
    <x:col min="17" max="17" width="14" hidden="0" customWidth="1"/>
    <x:col min="18" max="18" width="14" hidden="0" customWidth="1"/>
    <x:col min="19" max="19" width="14" hidden="0" customWidth="1"/>
    <x:col min="20" max="20" width="14" hidden="0" customWidth="1"/>
    <x:col min="21" max="21" width="14" hidden="0" customWidth="1"/>
    <x:col min="22" max="22" width="14" hidden="0" customWidth="1"/>
    <x:col min="23" max="23" width="14" hidden="0" customWidth="1"/>
    <x:col min="24" max="24" width="14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24" customHeight="1">
      <x:c r="A2" s="2" t="str">
        <x:v>Propostas comerciais | exemplos fictícios | versão 1.0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</x:row>
    <x:row r="3" ht="24" customHeight="1">
      <x:c r="A3" s="2" t="str">
        <x:v>Preencha A:M. Cálculos N:X. Capacidade: 200 propostas, linhas 5 a 204.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40" customHeight="1">
      <x:c r="A4" s="10" t="str">
        <x:v>ID</x:v>
      </x:c>
      <x:c r="B4" s="10" t="str">
        <x:v>Cliente</x:v>
      </x:c>
      <x:c r="C4" s="10" t="str">
        <x:v>Responsável</x:v>
      </x:c>
      <x:c r="D4" s="10" t="str">
        <x:v>Enviada em</x:v>
      </x:c>
      <x:c r="E4" s="10" t="str">
        <x:v>Válida até</x:v>
      </x:c>
      <x:c r="F4" s="10" t="str">
        <x:v>Valor (R$)</x:v>
      </x:c>
      <x:c r="G4" s="10" t="str">
        <x:v>Etapa</x:v>
      </x:c>
      <x:c r="H4" s="10" t="str">
        <x:v>Resultado</x:v>
      </x:c>
      <x:c r="I4" s="10" t="str">
        <x:v>Próximo contato</x:v>
      </x:c>
      <x:c r="J4" s="10" t="str">
        <x:v>Próxima ação</x:v>
      </x:c>
      <x:c r="K4" s="10" t="str">
        <x:v>Fechamento</x:v>
      </x:c>
      <x:c r="L4" s="10" t="str">
        <x:v>Motivo / evidência</x:v>
      </x:c>
      <x:c r="M4" s="10" t="str">
        <x:v>Observações</x:v>
      </x:c>
      <x:c r="N4" s="10" t="str">
        <x:v>Pendência</x:v>
      </x:c>
      <x:c r="O4" s="10" t="str">
        <x:v>Válida</x:v>
      </x:c>
      <x:c r="P4" s="10" t="str">
        <x:v>Contexto</x:v>
      </x:c>
      <x:c r="Q4" s="10" t="str">
        <x:v>Aberta</x:v>
      </x:c>
      <x:c r="R4" s="10" t="str">
        <x:v>Contato vencido</x:v>
      </x:c>
      <x:c r="S4" s="10" t="str">
        <x:v>Agenda ausente</x:v>
      </x:c>
      <x:c r="T4" s="10" t="str">
        <x:v>Validade vencida</x:v>
      </x:c>
      <x:c r="U4" s="10" t="str">
        <x:v>Ganha</x:v>
      </x:c>
      <x:c r="V4" s="10" t="str">
        <x:v>Perdida</x:v>
      </x:c>
      <x:c r="W4" s="10" t="str">
        <x:v>Exceção</x:v>
      </x:c>
      <x:c r="X4" s="10" t="str">
        <x:v>Ordem</x:v>
      </x:c>
    </x:row>
    <x:row r="5" ht="24" customHeight="1">
      <x:c r="A5" s="6" t="str">
        <x:v>PC-001</x:v>
      </x:c>
      <x:c r="B5" s="6" t="str">
        <x:v>Alfa Serviços</x:v>
      </x:c>
      <x:c r="C5" s="6" t="str">
        <x:v>Ana</x:v>
      </x:c>
      <x:c r="D5" s="5" t="n">
        <x:v>46267</x:v>
      </x:c>
      <x:c r="E5" s="5" t="n">
        <x:v>46301</x:v>
      </x:c>
      <x:c r="F5" s="12" t="n">
        <x:v>12000</x:v>
      </x:c>
      <x:c r="G5" s="6" t="str">
        <x:v>Negociação</x:v>
      </x:c>
      <x:c r="H5" s="6" t="str">
        <x:v>Aberta</x:v>
      </x:c>
      <x:c r="I5" s="5" t="n">
        <x:v>46300</x:v>
      </x:c>
      <x:c r="J5" s="6" t="str">
        <x:v>Confirmar escopo</x:v>
      </x:c>
      <x:c r="K5" s="5"/>
      <x:c r="L5" s="6"/>
      <x:c r="M5" s="6" t="str">
        <x:v>Validade vencida</x:v>
      </x:c>
      <x:c r="N5" s="11" t="str">
        <x:f>IF(COUNTA(A5:M5)=0,"",IF(A5="","ID ausente",IF(COUNTIF($A$5:$A$204,A5)&lt;&gt;1,"ID duplicado",IF(OR(B5="",C5=""),"Cliente ou responsável ausente",IF(OR(NOT(ISNUMBER(D5)),D5&lt;=0,IF(ISNUMBER(D5),D5&lt;&gt;INT(D5),FALSE)),"Envio inválido",IF(H5="Cancelada","",IF(OR(NOT(ISNUMBER(E5)),E5&lt;=0,IF(ISNUMBER(E5),E5&lt;&gt;INT(E5),FALSE)),"Validade inválida",IF(E5&lt;D5,"Validade anterior ao envio",IF(OR(NOT(ISNUMBER(F5)),F5&lt;0),"Valor inválido",IF(AND(H5&lt;&gt;"Aberta",H5&lt;&gt;"Ganha",H5&lt;&gt;"Perdida"),"Resultado inválido",IF(AND(H5="Aberta",G5&lt;&gt;"Enviada",G5&lt;&gt;"Negociação",G5&lt;&gt;"Revisão"),"Etapa inválida",IF(AND(H5&lt;&gt;"Aberta",OR(OR(NOT(ISNUMBER(K5)),K5&lt;=0,IF(ISNUMBER(K5),K5&lt;&gt;INT(K5),FALSE)),K5&lt;D5,L5="")),"Fechamento ou evidência inválidos",IF(AND(H5="Aberta",I5&lt;&gt;"",OR(OR(NOT(ISNUMBER(I5)),I5&lt;=0,IF(ISNUMBER(I5),I5&lt;&gt;INT(I5),FALSE)),I5&lt;D5)),"Contato inválido","")))))))))))))</x:f>
      </x:c>
      <x:c r="O5" s="11" t="n">
        <x:f>IF(AND(A5&lt;&gt;"",N5="",H5&lt;&gt;"Cancelada"),1,0)</x:f>
        <x:v>1</x:v>
      </x:c>
      <x:c r="P5" s="11" t="n">
        <x:f>IF(OR(NOT(ISNUMBER(Configuracoes!$C$5)),NOT(ISNUMBER(Configuracoes!$C$6)),NOT(ISNUMBER(Configuracoes!$C$7)),Configuracoes!$C$5&lt;=0,Configuracoes!$C$6&lt;=0,Configuracoes!$C$7&lt;=0,Configuracoes!$C$6&gt;Configuracoes!$C$7),0,IF(AND(ISNUMBER(D5),D5&gt;=Configuracoes!$C$6,D5&lt;=Configuracoes!$C$7,D5&lt;=Configuracoes!$C$5,OR(Configuracoes!$C$8="Todos",C5=Configuracoes!$C$8),OR(H5="Aberta",H5="Cancelada",AND(ISNUMBER(K5),K5&lt;=Configuracoes!$C$5))),1,0))</x:f>
        <x:v>1</x:v>
      </x:c>
      <x:c r="Q5" s="11" t="n">
        <x:f>IF(AND(O5=1,P5=1,H5="Aberta"),1,0)</x:f>
        <x:v>1</x:v>
      </x:c>
      <x:c r="R5" s="11" t="n">
        <x:f>IF(AND(Q5=1,ISNUMBER(I5),I5&lt;Configuracoes!$C$5),1,0)</x:f>
        <x:v>1</x:v>
      </x:c>
      <x:c r="S5" s="11" t="n">
        <x:f>IF(AND(Q5=1,OR(I5="",J5="")),1,0)</x:f>
        <x:v>0</x:v>
      </x:c>
      <x:c r="T5" s="11" t="n">
        <x:f>IF(AND(Q5=1,E5&lt;Configuracoes!$C$5),1,0)</x:f>
        <x:v>1</x:v>
      </x:c>
      <x:c r="U5" s="11" t="n">
        <x:f>IF(AND(O5=1,P5=1,H5="Ganha"),1,0)</x:f>
        <x:v>0</x:v>
      </x:c>
      <x:c r="V5" s="11" t="n">
        <x:f>IF(AND(O5=1,P5=1,H5="Perdida"),1,0)</x:f>
        <x:v>0</x:v>
      </x:c>
      <x:c r="W5" s="11" t="n">
        <x:f>IF(AND(P5=1,OR(R5=1,S5=1,T5=1,N5&lt;&gt;"")),1,0)</x:f>
        <x:v>1</x:v>
      </x:c>
      <x:c r="X5" s="11" t="n">
        <x:f>IF(W5=1,SUM($W$5:W5),"")</x:f>
        <x:v>1</x:v>
      </x:c>
    </x:row>
    <x:row r="6" ht="24" customHeight="1">
      <x:c r="A6" s="6" t="str">
        <x:v>PC-002</x:v>
      </x:c>
      <x:c r="B6" s="6" t="str">
        <x:v>Beta Tecnologia</x:v>
      </x:c>
      <x:c r="C6" s="6" t="str">
        <x:v>Bruno</x:v>
      </x:c>
      <x:c r="D6" s="5" t="n">
        <x:v>46273</x:v>
      </x:c>
      <x:c r="E6" s="5" t="n">
        <x:v>46315</x:v>
      </x:c>
      <x:c r="F6" s="12" t="n">
        <x:v>18000</x:v>
      </x:c>
      <x:c r="G6" s="6" t="str">
        <x:v>Enviada</x:v>
      </x:c>
      <x:c r="H6" s="6" t="str">
        <x:v>Aberta</x:v>
      </x:c>
      <x:c r="I6" s="5" t="n">
        <x:v>46305</x:v>
      </x:c>
      <x:c r="J6" s="6" t="str">
        <x:v>Solicitar retorno</x:v>
      </x:c>
      <x:c r="K6" s="5"/>
      <x:c r="L6" s="6"/>
      <x:c r="M6" s="6"/>
      <x:c r="N6" s="11" t="str">
        <x:f>IF(COUNTA(A6:M6)=0,"",IF(A6="","ID ausente",IF(COUNTIF($A$5:$A$204,A6)&lt;&gt;1,"ID duplicado",IF(OR(B6="",C6=""),"Cliente ou responsável ausente",IF(OR(NOT(ISNUMBER(D6)),D6&lt;=0,IF(ISNUMBER(D6),D6&lt;&gt;INT(D6),FALSE)),"Envio inválido",IF(H6="Cancelada","",IF(OR(NOT(ISNUMBER(E6)),E6&lt;=0,IF(ISNUMBER(E6),E6&lt;&gt;INT(E6),FALSE)),"Validade inválida",IF(E6&lt;D6,"Validade anterior ao envio",IF(OR(NOT(ISNUMBER(F6)),F6&lt;0),"Valor inválido",IF(AND(H6&lt;&gt;"Aberta",H6&lt;&gt;"Ganha",H6&lt;&gt;"Perdida"),"Resultado inválido",IF(AND(H6="Aberta",G6&lt;&gt;"Enviada",G6&lt;&gt;"Negociação",G6&lt;&gt;"Revisão"),"Etapa inválida",IF(AND(H6&lt;&gt;"Aberta",OR(OR(NOT(ISNUMBER(K6)),K6&lt;=0,IF(ISNUMBER(K6),K6&lt;&gt;INT(K6),FALSE)),K6&lt;D6,L6="")),"Fechamento ou evidência inválidos",IF(AND(H6="Aberta",I6&lt;&gt;"",OR(OR(NOT(ISNUMBER(I6)),I6&lt;=0,IF(ISNUMBER(I6),I6&lt;&gt;INT(I6),FALSE)),I6&lt;D6)),"Contato inválido","")))))))))))))</x:f>
      </x:c>
      <x:c r="O6" s="11" t="n">
        <x:f>IF(AND(A6&lt;&gt;"",N6="",H6&lt;&gt;"Cancelada"),1,0)</x:f>
        <x:v>1</x:v>
      </x:c>
      <x:c r="P6" s="11" t="n">
        <x:f>IF(OR(NOT(ISNUMBER(Configuracoes!$C$5)),NOT(ISNUMBER(Configuracoes!$C$6)),NOT(ISNUMBER(Configuracoes!$C$7)),Configuracoes!$C$5&lt;=0,Configuracoes!$C$6&lt;=0,Configuracoes!$C$7&lt;=0,Configuracoes!$C$6&gt;Configuracoes!$C$7),0,IF(AND(ISNUMBER(D6),D6&gt;=Configuracoes!$C$6,D6&lt;=Configuracoes!$C$7,D6&lt;=Configuracoes!$C$5,OR(Configuracoes!$C$8="Todos",C6=Configuracoes!$C$8),OR(H6="Aberta",H6="Cancelada",AND(ISNUMBER(K6),K6&lt;=Configuracoes!$C$5))),1,0))</x:f>
        <x:v>1</x:v>
      </x:c>
      <x:c r="Q6" s="11" t="n">
        <x:f>IF(AND(O6=1,P6=1,H6="Aberta"),1,0)</x:f>
        <x:v>1</x:v>
      </x:c>
      <x:c r="R6" s="11" t="n">
        <x:f>IF(AND(Q6=1,ISNUMBER(I6),I6&lt;Configuracoes!$C$5),1,0)</x:f>
        <x:v>0</x:v>
      </x:c>
      <x:c r="S6" s="11" t="n">
        <x:f>IF(AND(Q6=1,OR(I6="",J6="")),1,0)</x:f>
        <x:v>0</x:v>
      </x:c>
      <x:c r="T6" s="11" t="n">
        <x:f>IF(AND(Q6=1,E6&lt;Configuracoes!$C$5),1,0)</x:f>
        <x:v>0</x:v>
      </x:c>
      <x:c r="U6" s="11" t="n">
        <x:f>IF(AND(O6=1,P6=1,H6="Ganha"),1,0)</x:f>
        <x:v>0</x:v>
      </x:c>
      <x:c r="V6" s="11" t="n">
        <x:f>IF(AND(O6=1,P6=1,H6="Perdida"),1,0)</x:f>
        <x:v>0</x:v>
      </x:c>
      <x:c r="W6" s="11" t="n">
        <x:f>IF(AND(P6=1,OR(R6=1,S6=1,T6=1,N6&lt;&gt;"")),1,0)</x:f>
        <x:v>0</x:v>
      </x:c>
      <x:c r="X6" s="11" t="str">
        <x:f>IF(W6=1,SUM($W$5:W6),"")</x:f>
      </x:c>
    </x:row>
    <x:row r="7" ht="24" customHeight="1">
      <x:c r="A7" s="6" t="str">
        <x:v>PC-003</x:v>
      </x:c>
      <x:c r="B7" s="6" t="str">
        <x:v>Gama Comércio</x:v>
      </x:c>
      <x:c r="C7" s="6" t="str">
        <x:v>Ana</x:v>
      </x:c>
      <x:c r="D7" s="5" t="n">
        <x:v>46276</x:v>
      </x:c>
      <x:c r="E7" s="5" t="n">
        <x:v>46310</x:v>
      </x:c>
      <x:c r="F7" s="12" t="n">
        <x:v>8000</x:v>
      </x:c>
      <x:c r="G7" s="6" t="str">
        <x:v>Revisão</x:v>
      </x:c>
      <x:c r="H7" s="6" t="str">
        <x:v>Aberta</x:v>
      </x:c>
      <x:c r="I7" s="5"/>
      <x:c r="J7" s="6" t="str">
        <x:v>Agendar conversa</x:v>
      </x:c>
      <x:c r="K7" s="5"/>
      <x:c r="L7" s="6"/>
      <x:c r="M7" s="6" t="str">
        <x:v>Sem próxima data</x:v>
      </x:c>
      <x:c r="N7" s="11" t="str">
        <x:f>IF(COUNTA(A7:M7)=0,"",IF(A7="","ID ausente",IF(COUNTIF($A$5:$A$204,A7)&lt;&gt;1,"ID duplicado",IF(OR(B7="",C7=""),"Cliente ou responsável ausente",IF(OR(NOT(ISNUMBER(D7)),D7&lt;=0,IF(ISNUMBER(D7),D7&lt;&gt;INT(D7),FALSE)),"Envio inválido",IF(H7="Cancelada","",IF(OR(NOT(ISNUMBER(E7)),E7&lt;=0,IF(ISNUMBER(E7),E7&lt;&gt;INT(E7),FALSE)),"Validade inválida",IF(E7&lt;D7,"Validade anterior ao envio",IF(OR(NOT(ISNUMBER(F7)),F7&lt;0),"Valor inválido",IF(AND(H7&lt;&gt;"Aberta",H7&lt;&gt;"Ganha",H7&lt;&gt;"Perdida"),"Resultado inválido",IF(AND(H7="Aberta",G7&lt;&gt;"Enviada",G7&lt;&gt;"Negociação",G7&lt;&gt;"Revisão"),"Etapa inválida",IF(AND(H7&lt;&gt;"Aberta",OR(OR(NOT(ISNUMBER(K7)),K7&lt;=0,IF(ISNUMBER(K7),K7&lt;&gt;INT(K7),FALSE)),K7&lt;D7,L7="")),"Fechamento ou evidência inválidos",IF(AND(H7="Aberta",I7&lt;&gt;"",OR(OR(NOT(ISNUMBER(I7)),I7&lt;=0,IF(ISNUMBER(I7),I7&lt;&gt;INT(I7),FALSE)),I7&lt;D7)),"Contato inválido","")))))))))))))</x:f>
      </x:c>
      <x:c r="O7" s="11" t="n">
        <x:f>IF(AND(A7&lt;&gt;"",N7="",H7&lt;&gt;"Cancelada"),1,0)</x:f>
        <x:v>1</x:v>
      </x:c>
      <x:c r="P7" s="11" t="n">
        <x:f>IF(OR(NOT(ISNUMBER(Configuracoes!$C$5)),NOT(ISNUMBER(Configuracoes!$C$6)),NOT(ISNUMBER(Configuracoes!$C$7)),Configuracoes!$C$5&lt;=0,Configuracoes!$C$6&lt;=0,Configuracoes!$C$7&lt;=0,Configuracoes!$C$6&gt;Configuracoes!$C$7),0,IF(AND(ISNUMBER(D7),D7&gt;=Configuracoes!$C$6,D7&lt;=Configuracoes!$C$7,D7&lt;=Configuracoes!$C$5,OR(Configuracoes!$C$8="Todos",C7=Configuracoes!$C$8),OR(H7="Aberta",H7="Cancelada",AND(ISNUMBER(K7),K7&lt;=Configuracoes!$C$5))),1,0))</x:f>
        <x:v>1</x:v>
      </x:c>
      <x:c r="Q7" s="11" t="n">
        <x:f>IF(AND(O7=1,P7=1,H7="Aberta"),1,0)</x:f>
        <x:v>1</x:v>
      </x:c>
      <x:c r="R7" s="11" t="n">
        <x:f>IF(AND(Q7=1,ISNUMBER(I7),I7&lt;Configuracoes!$C$5),1,0)</x:f>
        <x:v>0</x:v>
      </x:c>
      <x:c r="S7" s="11" t="n">
        <x:f>IF(AND(Q7=1,OR(I7="",J7="")),1,0)</x:f>
        <x:v>1</x:v>
      </x:c>
      <x:c r="T7" s="11" t="n">
        <x:f>IF(AND(Q7=1,E7&lt;Configuracoes!$C$5),1,0)</x:f>
        <x:v>0</x:v>
      </x:c>
      <x:c r="U7" s="11" t="n">
        <x:f>IF(AND(O7=1,P7=1,H7="Ganha"),1,0)</x:f>
        <x:v>0</x:v>
      </x:c>
      <x:c r="V7" s="11" t="n">
        <x:f>IF(AND(O7=1,P7=1,H7="Perdida"),1,0)</x:f>
        <x:v>0</x:v>
      </x:c>
      <x:c r="W7" s="11" t="n">
        <x:f>IF(AND(P7=1,OR(R7=1,S7=1,T7=1,N7&lt;&gt;"")),1,0)</x:f>
        <x:v>1</x:v>
      </x:c>
      <x:c r="X7" s="11" t="n">
        <x:f>IF(W7=1,SUM($W$5:W7),"")</x:f>
        <x:v>2</x:v>
      </x:c>
    </x:row>
    <x:row r="8" ht="24" customHeight="1">
      <x:c r="A8" s="6" t="str">
        <x:v>PC-004</x:v>
      </x:c>
      <x:c r="B8" s="6" t="str">
        <x:v>Delta Oficina</x:v>
      </x:c>
      <x:c r="C8" s="6" t="str">
        <x:v>Carla</x:v>
      </x:c>
      <x:c r="D8" s="5" t="n">
        <x:v>46277</x:v>
      </x:c>
      <x:c r="E8" s="5" t="n">
        <x:v>46307</x:v>
      </x:c>
      <x:c r="F8" s="12" t="n">
        <x:v>6500</x:v>
      </x:c>
      <x:c r="G8" s="6" t="str">
        <x:v>Enviada</x:v>
      </x:c>
      <x:c r="H8" s="6" t="str">
        <x:v>Aberta</x:v>
      </x:c>
      <x:c r="I8" s="5" t="n">
        <x:v>46303</x:v>
      </x:c>
      <x:c r="J8" s="6" t="str">
        <x:v>Confirmar recebimento</x:v>
      </x:c>
      <x:c r="K8" s="5"/>
      <x:c r="L8" s="6"/>
      <x:c r="M8" s="6" t="str">
        <x:v>Contato hoje</x:v>
      </x:c>
      <x:c r="N8" s="11" t="str">
        <x:f>IF(COUNTA(A8:M8)=0,"",IF(A8="","ID ausente",IF(COUNTIF($A$5:$A$204,A8)&lt;&gt;1,"ID duplicado",IF(OR(B8="",C8=""),"Cliente ou responsável ausente",IF(OR(NOT(ISNUMBER(D8)),D8&lt;=0,IF(ISNUMBER(D8),D8&lt;&gt;INT(D8),FALSE)),"Envio inválido",IF(H8="Cancelada","",IF(OR(NOT(ISNUMBER(E8)),E8&lt;=0,IF(ISNUMBER(E8),E8&lt;&gt;INT(E8),FALSE)),"Validade inválida",IF(E8&lt;D8,"Validade anterior ao envio",IF(OR(NOT(ISNUMBER(F8)),F8&lt;0),"Valor inválido",IF(AND(H8&lt;&gt;"Aberta",H8&lt;&gt;"Ganha",H8&lt;&gt;"Perdida"),"Resultado inválido",IF(AND(H8="Aberta",G8&lt;&gt;"Enviada",G8&lt;&gt;"Negociação",G8&lt;&gt;"Revisão"),"Etapa inválida",IF(AND(H8&lt;&gt;"Aberta",OR(OR(NOT(ISNUMBER(K8)),K8&lt;=0,IF(ISNUMBER(K8),K8&lt;&gt;INT(K8),FALSE)),K8&lt;D8,L8="")),"Fechamento ou evidência inválidos",IF(AND(H8="Aberta",I8&lt;&gt;"",OR(OR(NOT(ISNUMBER(I8)),I8&lt;=0,IF(ISNUMBER(I8),I8&lt;&gt;INT(I8),FALSE)),I8&lt;D8)),"Contato inválido","")))))))))))))</x:f>
      </x:c>
      <x:c r="O8" s="11" t="n">
        <x:f>IF(AND(A8&lt;&gt;"",N8="",H8&lt;&gt;"Cancelada"),1,0)</x:f>
        <x:v>1</x:v>
      </x:c>
      <x:c r="P8" s="11" t="n">
        <x:f>IF(OR(NOT(ISNUMBER(Configuracoes!$C$5)),NOT(ISNUMBER(Configuracoes!$C$6)),NOT(ISNUMBER(Configuracoes!$C$7)),Configuracoes!$C$5&lt;=0,Configuracoes!$C$6&lt;=0,Configuracoes!$C$7&lt;=0,Configuracoes!$C$6&gt;Configuracoes!$C$7),0,IF(AND(ISNUMBER(D8),D8&gt;=Configuracoes!$C$6,D8&lt;=Configuracoes!$C$7,D8&lt;=Configuracoes!$C$5,OR(Configuracoes!$C$8="Todos",C8=Configuracoes!$C$8),OR(H8="Aberta",H8="Cancelada",AND(ISNUMBER(K8),K8&lt;=Configuracoes!$C$5))),1,0))</x:f>
        <x:v>1</x:v>
      </x:c>
      <x:c r="Q8" s="11" t="n">
        <x:f>IF(AND(O8=1,P8=1,H8="Aberta"),1,0)</x:f>
        <x:v>1</x:v>
      </x:c>
      <x:c r="R8" s="11" t="n">
        <x:f>IF(AND(Q8=1,ISNUMBER(I8),I8&lt;Configuracoes!$C$5),1,0)</x:f>
        <x:v>0</x:v>
      </x:c>
      <x:c r="S8" s="11" t="n">
        <x:f>IF(AND(Q8=1,OR(I8="",J8="")),1,0)</x:f>
        <x:v>0</x:v>
      </x:c>
      <x:c r="T8" s="11" t="n">
        <x:f>IF(AND(Q8=1,E8&lt;Configuracoes!$C$5),1,0)</x:f>
        <x:v>0</x:v>
      </x:c>
      <x:c r="U8" s="11" t="n">
        <x:f>IF(AND(O8=1,P8=1,H8="Ganha"),1,0)</x:f>
        <x:v>0</x:v>
      </x:c>
      <x:c r="V8" s="11" t="n">
        <x:f>IF(AND(O8=1,P8=1,H8="Perdida"),1,0)</x:f>
        <x:v>0</x:v>
      </x:c>
      <x:c r="W8" s="11" t="n">
        <x:f>IF(AND(P8=1,OR(R8=1,S8=1,T8=1,N8&lt;&gt;"")),1,0)</x:f>
        <x:v>0</x:v>
      </x:c>
      <x:c r="X8" s="11" t="str">
        <x:f>IF(W8=1,SUM($W$5:W8),"")</x:f>
      </x:c>
    </x:row>
    <x:row r="9" ht="24" customHeight="1">
      <x:c r="A9" s="6" t="str">
        <x:v>PC-005</x:v>
      </x:c>
      <x:c r="B9" s="6" t="str">
        <x:v>Épsilon Logística</x:v>
      </x:c>
      <x:c r="C9" s="6" t="str">
        <x:v>Bruno</x:v>
      </x:c>
      <x:c r="D9" s="5" t="n">
        <x:v>46280</x:v>
      </x:c>
      <x:c r="E9" s="5" t="n">
        <x:v>46325</x:v>
      </x:c>
      <x:c r="F9" s="12" t="n">
        <x:v>24000</x:v>
      </x:c>
      <x:c r="G9" s="6" t="str">
        <x:v>Negociação</x:v>
      </x:c>
      <x:c r="H9" s="6" t="str">
        <x:v>Aberta</x:v>
      </x:c>
      <x:c r="I9" s="5" t="n">
        <x:v>46302</x:v>
      </x:c>
      <x:c r="J9" s="6" t="str">
        <x:v>Revisar condições</x:v>
      </x:c>
      <x:c r="K9" s="5"/>
      <x:c r="L9" s="6"/>
      <x:c r="M9" s="6"/>
      <x:c r="N9" s="11" t="str">
        <x:f>IF(COUNTA(A9:M9)=0,"",IF(A9="","ID ausente",IF(COUNTIF($A$5:$A$204,A9)&lt;&gt;1,"ID duplicado",IF(OR(B9="",C9=""),"Cliente ou responsável ausente",IF(OR(NOT(ISNUMBER(D9)),D9&lt;=0,IF(ISNUMBER(D9),D9&lt;&gt;INT(D9),FALSE)),"Envio inválido",IF(H9="Cancelada","",IF(OR(NOT(ISNUMBER(E9)),E9&lt;=0,IF(ISNUMBER(E9),E9&lt;&gt;INT(E9),FALSE)),"Validade inválida",IF(E9&lt;D9,"Validade anterior ao envio",IF(OR(NOT(ISNUMBER(F9)),F9&lt;0),"Valor inválido",IF(AND(H9&lt;&gt;"Aberta",H9&lt;&gt;"Ganha",H9&lt;&gt;"Perdida"),"Resultado inválido",IF(AND(H9="Aberta",G9&lt;&gt;"Enviada",G9&lt;&gt;"Negociação",G9&lt;&gt;"Revisão"),"Etapa inválida",IF(AND(H9&lt;&gt;"Aberta",OR(OR(NOT(ISNUMBER(K9)),K9&lt;=0,IF(ISNUMBER(K9),K9&lt;&gt;INT(K9),FALSE)),K9&lt;D9,L9="")),"Fechamento ou evidência inválidos",IF(AND(H9="Aberta",I9&lt;&gt;"",OR(OR(NOT(ISNUMBER(I9)),I9&lt;=0,IF(ISNUMBER(I9),I9&lt;&gt;INT(I9),FALSE)),I9&lt;D9)),"Contato inválido","")))))))))))))</x:f>
      </x:c>
      <x:c r="O9" s="11" t="n">
        <x:f>IF(AND(A9&lt;&gt;"",N9="",H9&lt;&gt;"Cancelada"),1,0)</x:f>
        <x:v>1</x:v>
      </x:c>
      <x:c r="P9" s="11" t="n">
        <x:f>IF(OR(NOT(ISNUMBER(Configuracoes!$C$5)),NOT(ISNUMBER(Configuracoes!$C$6)),NOT(ISNUMBER(Configuracoes!$C$7)),Configuracoes!$C$5&lt;=0,Configuracoes!$C$6&lt;=0,Configuracoes!$C$7&lt;=0,Configuracoes!$C$6&gt;Configuracoes!$C$7),0,IF(AND(ISNUMBER(D9),D9&gt;=Configuracoes!$C$6,D9&lt;=Configuracoes!$C$7,D9&lt;=Configuracoes!$C$5,OR(Configuracoes!$C$8="Todos",C9=Configuracoes!$C$8),OR(H9="Aberta",H9="Cancelada",AND(ISNUMBER(K9),K9&lt;=Configuracoes!$C$5))),1,0))</x:f>
        <x:v>1</x:v>
      </x:c>
      <x:c r="Q9" s="11" t="n">
        <x:f>IF(AND(O9=1,P9=1,H9="Aberta"),1,0)</x:f>
        <x:v>1</x:v>
      </x:c>
      <x:c r="R9" s="11" t="n">
        <x:f>IF(AND(Q9=1,ISNUMBER(I9),I9&lt;Configuracoes!$C$5),1,0)</x:f>
        <x:v>1</x:v>
      </x:c>
      <x:c r="S9" s="11" t="n">
        <x:f>IF(AND(Q9=1,OR(I9="",J9="")),1,0)</x:f>
        <x:v>0</x:v>
      </x:c>
      <x:c r="T9" s="11" t="n">
        <x:f>IF(AND(Q9=1,E9&lt;Configuracoes!$C$5),1,0)</x:f>
        <x:v>0</x:v>
      </x:c>
      <x:c r="U9" s="11" t="n">
        <x:f>IF(AND(O9=1,P9=1,H9="Ganha"),1,0)</x:f>
        <x:v>0</x:v>
      </x:c>
      <x:c r="V9" s="11" t="n">
        <x:f>IF(AND(O9=1,P9=1,H9="Perdida"),1,0)</x:f>
        <x:v>0</x:v>
      </x:c>
      <x:c r="W9" s="11" t="n">
        <x:f>IF(AND(P9=1,OR(R9=1,S9=1,T9=1,N9&lt;&gt;"")),1,0)</x:f>
        <x:v>1</x:v>
      </x:c>
      <x:c r="X9" s="11" t="n">
        <x:f>IF(W9=1,SUM($W$5:W9),"")</x:f>
        <x:v>3</x:v>
      </x:c>
    </x:row>
    <x:row r="10" ht="24" customHeight="1">
      <x:c r="A10" s="6" t="str">
        <x:v>PC-006</x:v>
      </x:c>
      <x:c r="B10" s="6" t="str">
        <x:v>Zeta Estúdio</x:v>
      </x:c>
      <x:c r="C10" s="6" t="str">
        <x:v>Ana</x:v>
      </x:c>
      <x:c r="D10" s="5" t="n">
        <x:v>46281</x:v>
      </x:c>
      <x:c r="E10" s="5" t="n">
        <x:v>46297</x:v>
      </x:c>
      <x:c r="F10" s="12" t="n">
        <x:v>9000</x:v>
      </x:c>
      <x:c r="G10" s="6" t="str">
        <x:v>Enviada</x:v>
      </x:c>
      <x:c r="H10" s="6" t="str">
        <x:v>Ganha</x:v>
      </x:c>
      <x:c r="I10" s="5"/>
      <x:c r="J10" s="6"/>
      <x:c r="K10" s="5" t="n">
        <x:v>46295</x:v>
      </x:c>
      <x:c r="L10" s="6" t="str">
        <x:v>Aceite fictício registrado</x:v>
      </x:c>
      <x:c r="M10" s="6"/>
      <x:c r="N10" s="11" t="str">
        <x:f>IF(COUNTA(A10:M10)=0,"",IF(A10="","ID ausente",IF(COUNTIF($A$5:$A$204,A10)&lt;&gt;1,"ID duplicado",IF(OR(B10="",C10=""),"Cliente ou responsável ausente",IF(OR(NOT(ISNUMBER(D10)),D10&lt;=0,IF(ISNUMBER(D10),D10&lt;&gt;INT(D10),FALSE)),"Envio inválido",IF(H10="Cancelada","",IF(OR(NOT(ISNUMBER(E10)),E10&lt;=0,IF(ISNUMBER(E10),E10&lt;&gt;INT(E10),FALSE)),"Validade inválida",IF(E10&lt;D10,"Validade anterior ao envio",IF(OR(NOT(ISNUMBER(F10)),F10&lt;0),"Valor inválido",IF(AND(H10&lt;&gt;"Aberta",H10&lt;&gt;"Ganha",H10&lt;&gt;"Perdida"),"Resultado inválido",IF(AND(H10="Aberta",G10&lt;&gt;"Enviada",G10&lt;&gt;"Negociação",G10&lt;&gt;"Revisão"),"Etapa inválida",IF(AND(H10&lt;&gt;"Aberta",OR(OR(NOT(ISNUMBER(K10)),K10&lt;=0,IF(ISNUMBER(K10),K10&lt;&gt;INT(K10),FALSE)),K10&lt;D10,L10="")),"Fechamento ou evidência inválidos",IF(AND(H10="Aberta",I10&lt;&gt;"",OR(OR(NOT(ISNUMBER(I10)),I10&lt;=0,IF(ISNUMBER(I10),I10&lt;&gt;INT(I10),FALSE)),I10&lt;D10)),"Contato inválido","")))))))))))))</x:f>
      </x:c>
      <x:c r="O10" s="11" t="n">
        <x:f>IF(AND(A10&lt;&gt;"",N10="",H10&lt;&gt;"Cancelada"),1,0)</x:f>
        <x:v>1</x:v>
      </x:c>
      <x:c r="P10" s="11" t="n">
        <x:f>IF(OR(NOT(ISNUMBER(Configuracoes!$C$5)),NOT(ISNUMBER(Configuracoes!$C$6)),NOT(ISNUMBER(Configuracoes!$C$7)),Configuracoes!$C$5&lt;=0,Configuracoes!$C$6&lt;=0,Configuracoes!$C$7&lt;=0,Configuracoes!$C$6&gt;Configuracoes!$C$7),0,IF(AND(ISNUMBER(D10),D10&gt;=Configuracoes!$C$6,D10&lt;=Configuracoes!$C$7,D10&lt;=Configuracoes!$C$5,OR(Configuracoes!$C$8="Todos",C10=Configuracoes!$C$8),OR(H10="Aberta",H10="Cancelada",AND(ISNUMBER(K10),K10&lt;=Configuracoes!$C$5))),1,0))</x:f>
        <x:v>1</x:v>
      </x:c>
      <x:c r="Q10" s="11" t="n">
        <x:f>IF(AND(O10=1,P10=1,H10="Aberta"),1,0)</x:f>
        <x:v>0</x:v>
      </x:c>
      <x:c r="R10" s="11" t="n">
        <x:f>IF(AND(Q10=1,ISNUMBER(I10),I10&lt;Configuracoes!$C$5),1,0)</x:f>
        <x:v>0</x:v>
      </x:c>
      <x:c r="S10" s="11" t="n">
        <x:f>IF(AND(Q10=1,OR(I10="",J10="")),1,0)</x:f>
        <x:v>0</x:v>
      </x:c>
      <x:c r="T10" s="11" t="n">
        <x:f>IF(AND(Q10=1,E10&lt;Configuracoes!$C$5),1,0)</x:f>
        <x:v>0</x:v>
      </x:c>
      <x:c r="U10" s="11" t="n">
        <x:f>IF(AND(O10=1,P10=1,H10="Ganha"),1,0)</x:f>
        <x:v>1</x:v>
      </x:c>
      <x:c r="V10" s="11" t="n">
        <x:f>IF(AND(O10=1,P10=1,H10="Perdida"),1,0)</x:f>
        <x:v>0</x:v>
      </x:c>
      <x:c r="W10" s="11" t="n">
        <x:f>IF(AND(P10=1,OR(R10=1,S10=1,T10=1,N10&lt;&gt;"")),1,0)</x:f>
        <x:v>0</x:v>
      </x:c>
      <x:c r="X10" s="11" t="str">
        <x:f>IF(W10=1,SUM($W$5:W10),"")</x:f>
      </x:c>
    </x:row>
    <x:row r="11" ht="24" customHeight="1">
      <x:c r="A11" s="6" t="str">
        <x:v>PC-007</x:v>
      </x:c>
      <x:c r="B11" s="6" t="str">
        <x:v>Eta Consultoria</x:v>
      </x:c>
      <x:c r="C11" s="6" t="str">
        <x:v>Bruno</x:v>
      </x:c>
      <x:c r="D11" s="5" t="n">
        <x:v>46283</x:v>
      </x:c>
      <x:c r="E11" s="5" t="n">
        <x:v>46300</x:v>
      </x:c>
      <x:c r="F11" s="12" t="n">
        <x:v>11000</x:v>
      </x:c>
      <x:c r="G11" s="6" t="str">
        <x:v>Revisão</x:v>
      </x:c>
      <x:c r="H11" s="6" t="str">
        <x:v>Perdida</x:v>
      </x:c>
      <x:c r="I11" s="5"/>
      <x:c r="J11" s="6"/>
      <x:c r="K11" s="5" t="n">
        <x:v>46298</x:v>
      </x:c>
      <x:c r="L11" s="6" t="str">
        <x:v>Escopo não atendido</x:v>
      </x:c>
      <x:c r="M11" s="6"/>
      <x:c r="N11" s="11" t="str">
        <x:f>IF(COUNTA(A11:M11)=0,"",IF(A11="","ID ausente",IF(COUNTIF($A$5:$A$204,A11)&lt;&gt;1,"ID duplicado",IF(OR(B11="",C11=""),"Cliente ou responsável ausente",IF(OR(NOT(ISNUMBER(D11)),D11&lt;=0,IF(ISNUMBER(D11),D11&lt;&gt;INT(D11),FALSE)),"Envio inválido",IF(H11="Cancelada","",IF(OR(NOT(ISNUMBER(E11)),E11&lt;=0,IF(ISNUMBER(E11),E11&lt;&gt;INT(E11),FALSE)),"Validade inválida",IF(E11&lt;D11,"Validade anterior ao envio",IF(OR(NOT(ISNUMBER(F11)),F11&lt;0),"Valor inválido",IF(AND(H11&lt;&gt;"Aberta",H11&lt;&gt;"Ganha",H11&lt;&gt;"Perdida"),"Resultado inválido",IF(AND(H11="Aberta",G11&lt;&gt;"Enviada",G11&lt;&gt;"Negociação",G11&lt;&gt;"Revisão"),"Etapa inválida",IF(AND(H11&lt;&gt;"Aberta",OR(OR(NOT(ISNUMBER(K11)),K11&lt;=0,IF(ISNUMBER(K11),K11&lt;&gt;INT(K11),FALSE)),K11&lt;D11,L11="")),"Fechamento ou evidência inválidos",IF(AND(H11="Aberta",I11&lt;&gt;"",OR(OR(NOT(ISNUMBER(I11)),I11&lt;=0,IF(ISNUMBER(I11),I11&lt;&gt;INT(I11),FALSE)),I11&lt;D11)),"Contato inválido","")))))))))))))</x:f>
      </x:c>
      <x:c r="O11" s="11" t="n">
        <x:f>IF(AND(A11&lt;&gt;"",N11="",H11&lt;&gt;"Cancelada"),1,0)</x:f>
        <x:v>1</x:v>
      </x:c>
      <x:c r="P11" s="11" t="n">
        <x:f>IF(OR(NOT(ISNUMBER(Configuracoes!$C$5)),NOT(ISNUMBER(Configuracoes!$C$6)),NOT(ISNUMBER(Configuracoes!$C$7)),Configuracoes!$C$5&lt;=0,Configuracoes!$C$6&lt;=0,Configuracoes!$C$7&lt;=0,Configuracoes!$C$6&gt;Configuracoes!$C$7),0,IF(AND(ISNUMBER(D11),D11&gt;=Configuracoes!$C$6,D11&lt;=Configuracoes!$C$7,D11&lt;=Configuracoes!$C$5,OR(Configuracoes!$C$8="Todos",C11=Configuracoes!$C$8),OR(H11="Aberta",H11="Cancelada",AND(ISNUMBER(K11),K11&lt;=Configuracoes!$C$5))),1,0))</x:f>
        <x:v>1</x:v>
      </x:c>
      <x:c r="Q11" s="11" t="n">
        <x:f>IF(AND(O11=1,P11=1,H11="Aberta"),1,0)</x:f>
        <x:v>0</x:v>
      </x:c>
      <x:c r="R11" s="11" t="n">
        <x:f>IF(AND(Q11=1,ISNUMBER(I11),I11&lt;Configuracoes!$C$5),1,0)</x:f>
        <x:v>0</x:v>
      </x:c>
      <x:c r="S11" s="11" t="n">
        <x:f>IF(AND(Q11=1,OR(I11="",J11="")),1,0)</x:f>
        <x:v>0</x:v>
      </x:c>
      <x:c r="T11" s="11" t="n">
        <x:f>IF(AND(Q11=1,E11&lt;Configuracoes!$C$5),1,0)</x:f>
        <x:v>0</x:v>
      </x:c>
      <x:c r="U11" s="11" t="n">
        <x:f>IF(AND(O11=1,P11=1,H11="Ganha"),1,0)</x:f>
        <x:v>0</x:v>
      </x:c>
      <x:c r="V11" s="11" t="n">
        <x:f>IF(AND(O11=1,P11=1,H11="Perdida"),1,0)</x:f>
        <x:v>1</x:v>
      </x:c>
      <x:c r="W11" s="11" t="n">
        <x:f>IF(AND(P11=1,OR(R11=1,S11=1,T11=1,N11&lt;&gt;"")),1,0)</x:f>
        <x:v>0</x:v>
      </x:c>
      <x:c r="X11" s="11" t="str">
        <x:f>IF(W11=1,SUM($W$5:W11),"")</x:f>
      </x:c>
    </x:row>
    <x:row r="12" ht="24" customHeight="1">
      <x:c r="A12" s="6" t="str">
        <x:v>PC-008</x:v>
      </x:c>
      <x:c r="B12" s="6" t="str">
        <x:v>Teta Indústria</x:v>
      </x:c>
      <x:c r="C12" s="6" t="str">
        <x:v>Carla</x:v>
      </x:c>
      <x:c r="D12" s="5" t="n">
        <x:v>46285</x:v>
      </x:c>
      <x:c r="E12" s="5" t="n">
        <x:v>46310</x:v>
      </x:c>
      <x:c r="F12" s="12" t="n">
        <x:v>15000</x:v>
      </x:c>
      <x:c r="G12" s="6" t="str">
        <x:v>Negociação</x:v>
      </x:c>
      <x:c r="H12" s="6" t="str">
        <x:v>Ganha</x:v>
      </x:c>
      <x:c r="I12" s="5"/>
      <x:c r="J12" s="6"/>
      <x:c r="K12" s="5" t="n">
        <x:v>46301</x:v>
      </x:c>
      <x:c r="L12" s="6" t="str">
        <x:v>Aceite fictício registrado</x:v>
      </x:c>
      <x:c r="M12" s="6"/>
      <x:c r="N12" s="11" t="str">
        <x:f>IF(COUNTA(A12:M12)=0,"",IF(A12="","ID ausente",IF(COUNTIF($A$5:$A$204,A12)&lt;&gt;1,"ID duplicado",IF(OR(B12="",C12=""),"Cliente ou responsável ausente",IF(OR(NOT(ISNUMBER(D12)),D12&lt;=0,IF(ISNUMBER(D12),D12&lt;&gt;INT(D12),FALSE)),"Envio inválido",IF(H12="Cancelada","",IF(OR(NOT(ISNUMBER(E12)),E12&lt;=0,IF(ISNUMBER(E12),E12&lt;&gt;INT(E12),FALSE)),"Validade inválida",IF(E12&lt;D12,"Validade anterior ao envio",IF(OR(NOT(ISNUMBER(F12)),F12&lt;0),"Valor inválido",IF(AND(H12&lt;&gt;"Aberta",H12&lt;&gt;"Ganha",H12&lt;&gt;"Perdida"),"Resultado inválido",IF(AND(H12="Aberta",G12&lt;&gt;"Enviada",G12&lt;&gt;"Negociação",G12&lt;&gt;"Revisão"),"Etapa inválida",IF(AND(H12&lt;&gt;"Aberta",OR(OR(NOT(ISNUMBER(K12)),K12&lt;=0,IF(ISNUMBER(K12),K12&lt;&gt;INT(K12),FALSE)),K12&lt;D12,L12="")),"Fechamento ou evidência inválidos",IF(AND(H12="Aberta",I12&lt;&gt;"",OR(OR(NOT(ISNUMBER(I12)),I12&lt;=0,IF(ISNUMBER(I12),I12&lt;&gt;INT(I12),FALSE)),I12&lt;D12)),"Contato inválido","")))))))))))))</x:f>
      </x:c>
      <x:c r="O12" s="11" t="n">
        <x:f>IF(AND(A12&lt;&gt;"",N12="",H12&lt;&gt;"Cancelada"),1,0)</x:f>
        <x:v>1</x:v>
      </x:c>
      <x:c r="P12" s="11" t="n">
        <x:f>IF(OR(NOT(ISNUMBER(Configuracoes!$C$5)),NOT(ISNUMBER(Configuracoes!$C$6)),NOT(ISNUMBER(Configuracoes!$C$7)),Configuracoes!$C$5&lt;=0,Configuracoes!$C$6&lt;=0,Configuracoes!$C$7&lt;=0,Configuracoes!$C$6&gt;Configuracoes!$C$7),0,IF(AND(ISNUMBER(D12),D12&gt;=Configuracoes!$C$6,D12&lt;=Configuracoes!$C$7,D12&lt;=Configuracoes!$C$5,OR(Configuracoes!$C$8="Todos",C12=Configuracoes!$C$8),OR(H12="Aberta",H12="Cancelada",AND(ISNUMBER(K12),K12&lt;=Configuracoes!$C$5))),1,0))</x:f>
        <x:v>1</x:v>
      </x:c>
      <x:c r="Q12" s="11" t="n">
        <x:f>IF(AND(O12=1,P12=1,H12="Aberta"),1,0)</x:f>
        <x:v>0</x:v>
      </x:c>
      <x:c r="R12" s="11" t="n">
        <x:f>IF(AND(Q12=1,ISNUMBER(I12),I12&lt;Configuracoes!$C$5),1,0)</x:f>
        <x:v>0</x:v>
      </x:c>
      <x:c r="S12" s="11" t="n">
        <x:f>IF(AND(Q12=1,OR(I12="",J12="")),1,0)</x:f>
        <x:v>0</x:v>
      </x:c>
      <x:c r="T12" s="11" t="n">
        <x:f>IF(AND(Q12=1,E12&lt;Configuracoes!$C$5),1,0)</x:f>
        <x:v>0</x:v>
      </x:c>
      <x:c r="U12" s="11" t="n">
        <x:f>IF(AND(O12=1,P12=1,H12="Ganha"),1,0)</x:f>
        <x:v>1</x:v>
      </x:c>
      <x:c r="V12" s="11" t="n">
        <x:f>IF(AND(O12=1,P12=1,H12="Perdida"),1,0)</x:f>
        <x:v>0</x:v>
      </x:c>
      <x:c r="W12" s="11" t="n">
        <x:f>IF(AND(P12=1,OR(R12=1,S12=1,T12=1,N12&lt;&gt;"")),1,0)</x:f>
        <x:v>0</x:v>
      </x:c>
      <x:c r="X12" s="11" t="str">
        <x:f>IF(W12=1,SUM($W$5:W12),"")</x:f>
      </x:c>
    </x:row>
    <x:row r="13" ht="24" customHeight="1">
      <x:c r="A13" s="6" t="str">
        <x:v>PC-009</x:v>
      </x:c>
      <x:c r="B13" s="6" t="str">
        <x:v>Iota Design</x:v>
      </x:c>
      <x:c r="C13" s="6" t="str">
        <x:v>Ana</x:v>
      </x:c>
      <x:c r="D13" s="5" t="n">
        <x:v>46287</x:v>
      </x:c>
      <x:c r="E13" s="5" t="n">
        <x:v>46315</x:v>
      </x:c>
      <x:c r="F13" s="12" t="n">
        <x:v>5000</x:v>
      </x:c>
      <x:c r="G13" s="6" t="str">
        <x:v>Enviada</x:v>
      </x:c>
      <x:c r="H13" s="6" t="str">
        <x:v>Cancelada</x:v>
      </x:c>
      <x:c r="I13" s="5"/>
      <x:c r="J13" s="6"/>
      <x:c r="K13" s="5"/>
      <x:c r="L13" s="6" t="str">
        <x:v>Pedido duplicado</x:v>
      </x:c>
      <x:c r="M13" s="6"/>
      <x:c r="N13" s="11" t="str">
        <x:f>IF(COUNTA(A13:M13)=0,"",IF(A13="","ID ausente",IF(COUNTIF($A$5:$A$204,A13)&lt;&gt;1,"ID duplicado",IF(OR(B13="",C13=""),"Cliente ou responsável ausente",IF(OR(NOT(ISNUMBER(D13)),D13&lt;=0,IF(ISNUMBER(D13),D13&lt;&gt;INT(D13),FALSE)),"Envio inválido",IF(H13="Cancelada","",IF(OR(NOT(ISNUMBER(E13)),E13&lt;=0,IF(ISNUMBER(E13),E13&lt;&gt;INT(E13),FALSE)),"Validade inválida",IF(E13&lt;D13,"Validade anterior ao envio",IF(OR(NOT(ISNUMBER(F13)),F13&lt;0),"Valor inválido",IF(AND(H13&lt;&gt;"Aberta",H13&lt;&gt;"Ganha",H13&lt;&gt;"Perdida"),"Resultado inválido",IF(AND(H13="Aberta",G13&lt;&gt;"Enviada",G13&lt;&gt;"Negociação",G13&lt;&gt;"Revisão"),"Etapa inválida",IF(AND(H13&lt;&gt;"Aberta",OR(OR(NOT(ISNUMBER(K13)),K13&lt;=0,IF(ISNUMBER(K13),K13&lt;&gt;INT(K13),FALSE)),K13&lt;D13,L13="")),"Fechamento ou evidência inválidos",IF(AND(H13="Aberta",I13&lt;&gt;"",OR(OR(NOT(ISNUMBER(I13)),I13&lt;=0,IF(ISNUMBER(I13),I13&lt;&gt;INT(I13),FALSE)),I13&lt;D13)),"Contato inválido","")))))))))))))</x:f>
      </x:c>
      <x:c r="O13" s="11" t="n">
        <x:f>IF(AND(A13&lt;&gt;"",N13="",H13&lt;&gt;"Cancelada"),1,0)</x:f>
        <x:v>0</x:v>
      </x:c>
      <x:c r="P13" s="11" t="n">
        <x:f>IF(OR(NOT(ISNUMBER(Configuracoes!$C$5)),NOT(ISNUMBER(Configuracoes!$C$6)),NOT(ISNUMBER(Configuracoes!$C$7)),Configuracoes!$C$5&lt;=0,Configuracoes!$C$6&lt;=0,Configuracoes!$C$7&lt;=0,Configuracoes!$C$6&gt;Configuracoes!$C$7),0,IF(AND(ISNUMBER(D13),D13&gt;=Configuracoes!$C$6,D13&lt;=Configuracoes!$C$7,D13&lt;=Configuracoes!$C$5,OR(Configuracoes!$C$8="Todos",C13=Configuracoes!$C$8),OR(H13="Aberta",H13="Cancelada",AND(ISNUMBER(K13),K13&lt;=Configuracoes!$C$5))),1,0))</x:f>
        <x:v>1</x:v>
      </x:c>
      <x:c r="Q13" s="11" t="n">
        <x:f>IF(AND(O13=1,P13=1,H13="Aberta"),1,0)</x:f>
        <x:v>0</x:v>
      </x:c>
      <x:c r="R13" s="11" t="n">
        <x:f>IF(AND(Q13=1,ISNUMBER(I13),I13&lt;Configuracoes!$C$5),1,0)</x:f>
        <x:v>0</x:v>
      </x:c>
      <x:c r="S13" s="11" t="n">
        <x:f>IF(AND(Q13=1,OR(I13="",J13="")),1,0)</x:f>
        <x:v>0</x:v>
      </x:c>
      <x:c r="T13" s="11" t="n">
        <x:f>IF(AND(Q13=1,E13&lt;Configuracoes!$C$5),1,0)</x:f>
        <x:v>0</x:v>
      </x:c>
      <x:c r="U13" s="11" t="n">
        <x:f>IF(AND(O13=1,P13=1,H13="Ganha"),1,0)</x:f>
        <x:v>0</x:v>
      </x:c>
      <x:c r="V13" s="11" t="n">
        <x:f>IF(AND(O13=1,P13=1,H13="Perdida"),1,0)</x:f>
        <x:v>0</x:v>
      </x:c>
      <x:c r="W13" s="11" t="n">
        <x:f>IF(AND(P13=1,OR(R13=1,S13=1,T13=1,N13&lt;&gt;"")),1,0)</x:f>
        <x:v>0</x:v>
      </x:c>
      <x:c r="X13" s="11" t="str">
        <x:f>IF(W13=1,SUM($W$5:W13),"")</x:f>
      </x:c>
    </x:row>
    <x:row r="14" ht="24" customHeight="1">
      <x:c r="A14" s="6" t="str">
        <x:v>PC-010</x:v>
      </x:c>
      <x:c r="B14" s="6" t="str">
        <x:v>Kappa Escola</x:v>
      </x:c>
      <x:c r="C14" s="6" t="str">
        <x:v>Carla</x:v>
      </x:c>
      <x:c r="D14" s="5" t="n">
        <x:v>46297</x:v>
      </x:c>
      <x:c r="E14" s="5" t="n">
        <x:v>46320</x:v>
      </x:c>
      <x:c r="F14" s="12" t="n">
        <x:v>14000</x:v>
      </x:c>
      <x:c r="G14" s="6" t="str">
        <x:v>Negociação</x:v>
      </x:c>
      <x:c r="H14" s="6" t="str">
        <x:v>Aberta</x:v>
      </x:c>
      <x:c r="I14" s="5" t="n">
        <x:v>46307</x:v>
      </x:c>
      <x:c r="J14" s="6" t="str">
        <x:v>Apresentar revisão</x:v>
      </x:c>
      <x:c r="K14" s="5"/>
      <x:c r="L14" s="6"/>
      <x:c r="M14" s="6"/>
      <x:c r="N14" s="11" t="str">
        <x:f>IF(COUNTA(A14:M14)=0,"",IF(A14="","ID ausente",IF(COUNTIF($A$5:$A$204,A14)&lt;&gt;1,"ID duplicado",IF(OR(B14="",C14=""),"Cliente ou responsável ausente",IF(OR(NOT(ISNUMBER(D14)),D14&lt;=0,IF(ISNUMBER(D14),D14&lt;&gt;INT(D14),FALSE)),"Envio inválido",IF(H14="Cancelada","",IF(OR(NOT(ISNUMBER(E14)),E14&lt;=0,IF(ISNUMBER(E14),E14&lt;&gt;INT(E14),FALSE)),"Validade inválida",IF(E14&lt;D14,"Validade anterior ao envio",IF(OR(NOT(ISNUMBER(F14)),F14&lt;0),"Valor inválido",IF(AND(H14&lt;&gt;"Aberta",H14&lt;&gt;"Ganha",H14&lt;&gt;"Perdida"),"Resultado inválido",IF(AND(H14="Aberta",G14&lt;&gt;"Enviada",G14&lt;&gt;"Negociação",G14&lt;&gt;"Revisão"),"Etapa inválida",IF(AND(H14&lt;&gt;"Aberta",OR(OR(NOT(ISNUMBER(K14)),K14&lt;=0,IF(ISNUMBER(K14),K14&lt;&gt;INT(K14),FALSE)),K14&lt;D14,L14="")),"Fechamento ou evidência inválidos",IF(AND(H14="Aberta",I14&lt;&gt;"",OR(OR(NOT(ISNUMBER(I14)),I14&lt;=0,IF(ISNUMBER(I14),I14&lt;&gt;INT(I14),FALSE)),I14&lt;D14)),"Contato inválido","")))))))))))))</x:f>
      </x:c>
      <x:c r="O14" s="11" t="n">
        <x:f>IF(AND(A14&lt;&gt;"",N14="",H14&lt;&gt;"Cancelada"),1,0)</x:f>
        <x:v>1</x:v>
      </x:c>
      <x:c r="P14" s="11" t="n">
        <x:f>IF(OR(NOT(ISNUMBER(Configuracoes!$C$5)),NOT(ISNUMBER(Configuracoes!$C$6)),NOT(ISNUMBER(Configuracoes!$C$7)),Configuracoes!$C$5&lt;=0,Configuracoes!$C$6&lt;=0,Configuracoes!$C$7&lt;=0,Configuracoes!$C$6&gt;Configuracoes!$C$7),0,IF(AND(ISNUMBER(D14),D14&gt;=Configuracoes!$C$6,D14&lt;=Configuracoes!$C$7,D14&lt;=Configuracoes!$C$5,OR(Configuracoes!$C$8="Todos",C14=Configuracoes!$C$8),OR(H14="Aberta",H14="Cancelada",AND(ISNUMBER(K14),K14&lt;=Configuracoes!$C$5))),1,0))</x:f>
        <x:v>1</x:v>
      </x:c>
      <x:c r="Q14" s="11" t="n">
        <x:f>IF(AND(O14=1,P14=1,H14="Aberta"),1,0)</x:f>
        <x:v>1</x:v>
      </x:c>
      <x:c r="R14" s="11" t="n">
        <x:f>IF(AND(Q14=1,ISNUMBER(I14),I14&lt;Configuracoes!$C$5),1,0)</x:f>
        <x:v>0</x:v>
      </x:c>
      <x:c r="S14" s="11" t="n">
        <x:f>IF(AND(Q14=1,OR(I14="",J14="")),1,0)</x:f>
        <x:v>0</x:v>
      </x:c>
      <x:c r="T14" s="11" t="n">
        <x:f>IF(AND(Q14=1,E14&lt;Configuracoes!$C$5),1,0)</x:f>
        <x:v>0</x:v>
      </x:c>
      <x:c r="U14" s="11" t="n">
        <x:f>IF(AND(O14=1,P14=1,H14="Ganha"),1,0)</x:f>
        <x:v>0</x:v>
      </x:c>
      <x:c r="V14" s="11" t="n">
        <x:f>IF(AND(O14=1,P14=1,H14="Perdida"),1,0)</x:f>
        <x:v>0</x:v>
      </x:c>
      <x:c r="W14" s="11" t="n">
        <x:f>IF(AND(P14=1,OR(R14=1,S14=1,T14=1,N14&lt;&gt;"")),1,0)</x:f>
        <x:v>0</x:v>
      </x:c>
      <x:c r="X14" s="11" t="str">
        <x:f>IF(W14=1,SUM($W$5:W14),"")</x:f>
      </x:c>
    </x:row>
    <x:row r="15" ht="24" customHeight="1">
      <x:c r="A15" s="6"/>
      <x:c r="B15" s="6"/>
      <x:c r="C15" s="6"/>
      <x:c r="D15" s="5"/>
      <x:c r="E15" s="5"/>
      <x:c r="F15" s="12"/>
      <x:c r="G15" s="6"/>
      <x:c r="H15" s="6"/>
      <x:c r="I15" s="5"/>
      <x:c r="J15" s="6"/>
      <x:c r="K15" s="5"/>
      <x:c r="L15" s="6"/>
      <x:c r="M15" s="6"/>
      <x:c r="N15" s="11" t="str">
        <x:f>IF(COUNTA(A15:M15)=0,"",IF(A15="","ID ausente",IF(COUNTIF($A$5:$A$204,A15)&lt;&gt;1,"ID duplicado",IF(OR(B15="",C15=""),"Cliente ou responsável ausente",IF(OR(NOT(ISNUMBER(D15)),D15&lt;=0,IF(ISNUMBER(D15),D15&lt;&gt;INT(D15),FALSE)),"Envio inválido",IF(H15="Cancelada","",IF(OR(NOT(ISNUMBER(E15)),E15&lt;=0,IF(ISNUMBER(E15),E15&lt;&gt;INT(E15),FALSE)),"Validade inválida",IF(E15&lt;D15,"Validade anterior ao envio",IF(OR(NOT(ISNUMBER(F15)),F15&lt;0),"Valor inválido",IF(AND(H15&lt;&gt;"Aberta",H15&lt;&gt;"Ganha",H15&lt;&gt;"Perdida"),"Resultado inválido",IF(AND(H15="Aberta",G15&lt;&gt;"Enviada",G15&lt;&gt;"Negociação",G15&lt;&gt;"Revisão"),"Etapa inválida",IF(AND(H15&lt;&gt;"Aberta",OR(OR(NOT(ISNUMBER(K15)),K15&lt;=0,IF(ISNUMBER(K15),K15&lt;&gt;INT(K15),FALSE)),K15&lt;D15,L15="")),"Fechamento ou evidência inválidos",IF(AND(H15="Aberta",I15&lt;&gt;"",OR(OR(NOT(ISNUMBER(I15)),I15&lt;=0,IF(ISNUMBER(I15),I15&lt;&gt;INT(I15),FALSE)),I15&lt;D15)),"Contato inválido","")))))))))))))</x:f>
      </x:c>
      <x:c r="O15" s="11" t="n">
        <x:f>IF(AND(A15&lt;&gt;"",N15="",H15&lt;&gt;"Cancelada"),1,0)</x:f>
        <x:v>0</x:v>
      </x:c>
      <x:c r="P15" s="11" t="n">
        <x:f>IF(OR(NOT(ISNUMBER(Configuracoes!$C$5)),NOT(ISNUMBER(Configuracoes!$C$6)),NOT(ISNUMBER(Configuracoes!$C$7)),Configuracoes!$C$5&lt;=0,Configuracoes!$C$6&lt;=0,Configuracoes!$C$7&lt;=0,Configuracoes!$C$6&gt;Configuracoes!$C$7),0,IF(AND(ISNUMBER(D15),D15&gt;=Configuracoes!$C$6,D15&lt;=Configuracoes!$C$7,D15&lt;=Configuracoes!$C$5,OR(Configuracoes!$C$8="Todos",C15=Configuracoes!$C$8),OR(H15="Aberta",H15="Cancelada",AND(ISNUMBER(K15),K15&lt;=Configuracoes!$C$5))),1,0))</x:f>
        <x:v>0</x:v>
      </x:c>
      <x:c r="Q15" s="11" t="n">
        <x:f>IF(AND(O15=1,P15=1,H15="Aberta"),1,0)</x:f>
        <x:v>0</x:v>
      </x:c>
      <x:c r="R15" s="11" t="n">
        <x:f>IF(AND(Q15=1,ISNUMBER(I15),I15&lt;Configuracoes!$C$5),1,0)</x:f>
        <x:v>0</x:v>
      </x:c>
      <x:c r="S15" s="11" t="n">
        <x:f>IF(AND(Q15=1,OR(I15="",J15="")),1,0)</x:f>
        <x:v>0</x:v>
      </x:c>
      <x:c r="T15" s="11" t="n">
        <x:f>IF(AND(Q15=1,E15&lt;Configuracoes!$C$5),1,0)</x:f>
        <x:v>0</x:v>
      </x:c>
      <x:c r="U15" s="11" t="n">
        <x:f>IF(AND(O15=1,P15=1,H15="Ganha"),1,0)</x:f>
        <x:v>0</x:v>
      </x:c>
      <x:c r="V15" s="11" t="n">
        <x:f>IF(AND(O15=1,P15=1,H15="Perdida"),1,0)</x:f>
        <x:v>0</x:v>
      </x:c>
      <x:c r="W15" s="11" t="n">
        <x:f>IF(AND(P15=1,OR(R15=1,S15=1,T15=1,N15&lt;&gt;"")),1,0)</x:f>
        <x:v>0</x:v>
      </x:c>
      <x:c r="X15" s="11" t="str">
        <x:f>IF(W15=1,SUM($W$5:W15),"")</x:f>
      </x:c>
    </x:row>
    <x:row r="16" ht="24" customHeight="1">
      <x:c r="A16" s="6"/>
      <x:c r="B16" s="6"/>
      <x:c r="C16" s="6"/>
      <x:c r="D16" s="5"/>
      <x:c r="E16" s="5"/>
      <x:c r="F16" s="12"/>
      <x:c r="G16" s="6"/>
      <x:c r="H16" s="6"/>
      <x:c r="I16" s="5"/>
      <x:c r="J16" s="6"/>
      <x:c r="K16" s="5"/>
      <x:c r="L16" s="6"/>
      <x:c r="M16" s="6"/>
      <x:c r="N16" s="11" t="str">
        <x:f>IF(COUNTA(A16:M16)=0,"",IF(A16="","ID ausente",IF(COUNTIF($A$5:$A$204,A16)&lt;&gt;1,"ID duplicado",IF(OR(B16="",C16=""),"Cliente ou responsável ausente",IF(OR(NOT(ISNUMBER(D16)),D16&lt;=0,IF(ISNUMBER(D16),D16&lt;&gt;INT(D16),FALSE)),"Envio inválido",IF(H16="Cancelada","",IF(OR(NOT(ISNUMBER(E16)),E16&lt;=0,IF(ISNUMBER(E16),E16&lt;&gt;INT(E16),FALSE)),"Validade inválida",IF(E16&lt;D16,"Validade anterior ao envio",IF(OR(NOT(ISNUMBER(F16)),F16&lt;0),"Valor inválido",IF(AND(H16&lt;&gt;"Aberta",H16&lt;&gt;"Ganha",H16&lt;&gt;"Perdida"),"Resultado inválido",IF(AND(H16="Aberta",G16&lt;&gt;"Enviada",G16&lt;&gt;"Negociação",G16&lt;&gt;"Revisão"),"Etapa inválida",IF(AND(H16&lt;&gt;"Aberta",OR(OR(NOT(ISNUMBER(K16)),K16&lt;=0,IF(ISNUMBER(K16),K16&lt;&gt;INT(K16),FALSE)),K16&lt;D16,L16="")),"Fechamento ou evidência inválidos",IF(AND(H16="Aberta",I16&lt;&gt;"",OR(OR(NOT(ISNUMBER(I16)),I16&lt;=0,IF(ISNUMBER(I16),I16&lt;&gt;INT(I16),FALSE)),I16&lt;D16)),"Contato inválido","")))))))))))))</x:f>
      </x:c>
      <x:c r="O16" s="11" t="n">
        <x:f>IF(AND(A16&lt;&gt;"",N16="",H16&lt;&gt;"Cancelada"),1,0)</x:f>
        <x:v>0</x:v>
      </x:c>
      <x:c r="P16" s="11" t="n">
        <x:f>IF(OR(NOT(ISNUMBER(Configuracoes!$C$5)),NOT(ISNUMBER(Configuracoes!$C$6)),NOT(ISNUMBER(Configuracoes!$C$7)),Configuracoes!$C$5&lt;=0,Configuracoes!$C$6&lt;=0,Configuracoes!$C$7&lt;=0,Configuracoes!$C$6&gt;Configuracoes!$C$7),0,IF(AND(ISNUMBER(D16),D16&gt;=Configuracoes!$C$6,D16&lt;=Configuracoes!$C$7,D16&lt;=Configuracoes!$C$5,OR(Configuracoes!$C$8="Todos",C16=Configuracoes!$C$8),OR(H16="Aberta",H16="Cancelada",AND(ISNUMBER(K16),K16&lt;=Configuracoes!$C$5))),1,0))</x:f>
        <x:v>0</x:v>
      </x:c>
      <x:c r="Q16" s="11" t="n">
        <x:f>IF(AND(O16=1,P16=1,H16="Aberta"),1,0)</x:f>
        <x:v>0</x:v>
      </x:c>
      <x:c r="R16" s="11" t="n">
        <x:f>IF(AND(Q16=1,ISNUMBER(I16),I16&lt;Configuracoes!$C$5),1,0)</x:f>
        <x:v>0</x:v>
      </x:c>
      <x:c r="S16" s="11" t="n">
        <x:f>IF(AND(Q16=1,OR(I16="",J16="")),1,0)</x:f>
        <x:v>0</x:v>
      </x:c>
      <x:c r="T16" s="11" t="n">
        <x:f>IF(AND(Q16=1,E16&lt;Configuracoes!$C$5),1,0)</x:f>
        <x:v>0</x:v>
      </x:c>
      <x:c r="U16" s="11" t="n">
        <x:f>IF(AND(O16=1,P16=1,H16="Ganha"),1,0)</x:f>
        <x:v>0</x:v>
      </x:c>
      <x:c r="V16" s="11" t="n">
        <x:f>IF(AND(O16=1,P16=1,H16="Perdida"),1,0)</x:f>
        <x:v>0</x:v>
      </x:c>
      <x:c r="W16" s="11" t="n">
        <x:f>IF(AND(P16=1,OR(R16=1,S16=1,T16=1,N16&lt;&gt;"")),1,0)</x:f>
        <x:v>0</x:v>
      </x:c>
      <x:c r="X16" s="11" t="str">
        <x:f>IF(W16=1,SUM($W$5:W16),"")</x:f>
      </x:c>
    </x:row>
    <x:row r="17" ht="24" customHeight="1">
      <x:c r="A17" s="6"/>
      <x:c r="B17" s="6"/>
      <x:c r="C17" s="6"/>
      <x:c r="D17" s="5"/>
      <x:c r="E17" s="5"/>
      <x:c r="F17" s="12"/>
      <x:c r="G17" s="6"/>
      <x:c r="H17" s="6"/>
      <x:c r="I17" s="5"/>
      <x:c r="J17" s="6"/>
      <x:c r="K17" s="5"/>
      <x:c r="L17" s="6"/>
      <x:c r="M17" s="6"/>
      <x:c r="N17" s="11" t="str">
        <x:f>IF(COUNTA(A17:M17)=0,"",IF(A17="","ID ausente",IF(COUNTIF($A$5:$A$204,A17)&lt;&gt;1,"ID duplicado",IF(OR(B17="",C17=""),"Cliente ou responsável ausente",IF(OR(NOT(ISNUMBER(D17)),D17&lt;=0,IF(ISNUMBER(D17),D17&lt;&gt;INT(D17),FALSE)),"Envio inválido",IF(H17="Cancelada","",IF(OR(NOT(ISNUMBER(E17)),E17&lt;=0,IF(ISNUMBER(E17),E17&lt;&gt;INT(E17),FALSE)),"Validade inválida",IF(E17&lt;D17,"Validade anterior ao envio",IF(OR(NOT(ISNUMBER(F17)),F17&lt;0),"Valor inválido",IF(AND(H17&lt;&gt;"Aberta",H17&lt;&gt;"Ganha",H17&lt;&gt;"Perdida"),"Resultado inválido",IF(AND(H17="Aberta",G17&lt;&gt;"Enviada",G17&lt;&gt;"Negociação",G17&lt;&gt;"Revisão"),"Etapa inválida",IF(AND(H17&lt;&gt;"Aberta",OR(OR(NOT(ISNUMBER(K17)),K17&lt;=0,IF(ISNUMBER(K17),K17&lt;&gt;INT(K17),FALSE)),K17&lt;D17,L17="")),"Fechamento ou evidência inválidos",IF(AND(H17="Aberta",I17&lt;&gt;"",OR(OR(NOT(ISNUMBER(I17)),I17&lt;=0,IF(ISNUMBER(I17),I17&lt;&gt;INT(I17),FALSE)),I17&lt;D17)),"Contato inválido","")))))))))))))</x:f>
      </x:c>
      <x:c r="O17" s="11" t="n">
        <x:f>IF(AND(A17&lt;&gt;"",N17="",H17&lt;&gt;"Cancelada"),1,0)</x:f>
        <x:v>0</x:v>
      </x:c>
      <x:c r="P17" s="11" t="n">
        <x:f>IF(OR(NOT(ISNUMBER(Configuracoes!$C$5)),NOT(ISNUMBER(Configuracoes!$C$6)),NOT(ISNUMBER(Configuracoes!$C$7)),Configuracoes!$C$5&lt;=0,Configuracoes!$C$6&lt;=0,Configuracoes!$C$7&lt;=0,Configuracoes!$C$6&gt;Configuracoes!$C$7),0,IF(AND(ISNUMBER(D17),D17&gt;=Configuracoes!$C$6,D17&lt;=Configuracoes!$C$7,D17&lt;=Configuracoes!$C$5,OR(Configuracoes!$C$8="Todos",C17=Configuracoes!$C$8),OR(H17="Aberta",H17="Cancelada",AND(ISNUMBER(K17),K17&lt;=Configuracoes!$C$5))),1,0))</x:f>
        <x:v>0</x:v>
      </x:c>
      <x:c r="Q17" s="11" t="n">
        <x:f>IF(AND(O17=1,P17=1,H17="Aberta"),1,0)</x:f>
        <x:v>0</x:v>
      </x:c>
      <x:c r="R17" s="11" t="n">
        <x:f>IF(AND(Q17=1,ISNUMBER(I17),I17&lt;Configuracoes!$C$5),1,0)</x:f>
        <x:v>0</x:v>
      </x:c>
      <x:c r="S17" s="11" t="n">
        <x:f>IF(AND(Q17=1,OR(I17="",J17="")),1,0)</x:f>
        <x:v>0</x:v>
      </x:c>
      <x:c r="T17" s="11" t="n">
        <x:f>IF(AND(Q17=1,E17&lt;Configuracoes!$C$5),1,0)</x:f>
        <x:v>0</x:v>
      </x:c>
      <x:c r="U17" s="11" t="n">
        <x:f>IF(AND(O17=1,P17=1,H17="Ganha"),1,0)</x:f>
        <x:v>0</x:v>
      </x:c>
      <x:c r="V17" s="11" t="n">
        <x:f>IF(AND(O17=1,P17=1,H17="Perdida"),1,0)</x:f>
        <x:v>0</x:v>
      </x:c>
      <x:c r="W17" s="11" t="n">
        <x:f>IF(AND(P17=1,OR(R17=1,S17=1,T17=1,N17&lt;&gt;"")),1,0)</x:f>
        <x:v>0</x:v>
      </x:c>
      <x:c r="X17" s="11" t="str">
        <x:f>IF(W17=1,SUM($W$5:W17),"")</x:f>
      </x:c>
    </x:row>
    <x:row r="18" ht="24" customHeight="1">
      <x:c r="A18" s="6"/>
      <x:c r="B18" s="6"/>
      <x:c r="C18" s="6"/>
      <x:c r="D18" s="5"/>
      <x:c r="E18" s="5"/>
      <x:c r="F18" s="12"/>
      <x:c r="G18" s="6"/>
      <x:c r="H18" s="6"/>
      <x:c r="I18" s="5"/>
      <x:c r="J18" s="6"/>
      <x:c r="K18" s="5"/>
      <x:c r="L18" s="6"/>
      <x:c r="M18" s="6"/>
      <x:c r="N18" s="11" t="str">
        <x:f>IF(COUNTA(A18:M18)=0,"",IF(A18="","ID ausente",IF(COUNTIF($A$5:$A$204,A18)&lt;&gt;1,"ID duplicado",IF(OR(B18="",C18=""),"Cliente ou responsável ausente",IF(OR(NOT(ISNUMBER(D18)),D18&lt;=0,IF(ISNUMBER(D18),D18&lt;&gt;INT(D18),FALSE)),"Envio inválido",IF(H18="Cancelada","",IF(OR(NOT(ISNUMBER(E18)),E18&lt;=0,IF(ISNUMBER(E18),E18&lt;&gt;INT(E18),FALSE)),"Validade inválida",IF(E18&lt;D18,"Validade anterior ao envio",IF(OR(NOT(ISNUMBER(F18)),F18&lt;0),"Valor inválido",IF(AND(H18&lt;&gt;"Aberta",H18&lt;&gt;"Ganha",H18&lt;&gt;"Perdida"),"Resultado inválido",IF(AND(H18="Aberta",G18&lt;&gt;"Enviada",G18&lt;&gt;"Negociação",G18&lt;&gt;"Revisão"),"Etapa inválida",IF(AND(H18&lt;&gt;"Aberta",OR(OR(NOT(ISNUMBER(K18)),K18&lt;=0,IF(ISNUMBER(K18),K18&lt;&gt;INT(K18),FALSE)),K18&lt;D18,L18="")),"Fechamento ou evidência inválidos",IF(AND(H18="Aberta",I18&lt;&gt;"",OR(OR(NOT(ISNUMBER(I18)),I18&lt;=0,IF(ISNUMBER(I18),I18&lt;&gt;INT(I18),FALSE)),I18&lt;D18)),"Contato inválido","")))))))))))))</x:f>
      </x:c>
      <x:c r="O18" s="11" t="n">
        <x:f>IF(AND(A18&lt;&gt;"",N18="",H18&lt;&gt;"Cancelada"),1,0)</x:f>
        <x:v>0</x:v>
      </x:c>
      <x:c r="P18" s="11" t="n">
        <x:f>IF(OR(NOT(ISNUMBER(Configuracoes!$C$5)),NOT(ISNUMBER(Configuracoes!$C$6)),NOT(ISNUMBER(Configuracoes!$C$7)),Configuracoes!$C$5&lt;=0,Configuracoes!$C$6&lt;=0,Configuracoes!$C$7&lt;=0,Configuracoes!$C$6&gt;Configuracoes!$C$7),0,IF(AND(ISNUMBER(D18),D18&gt;=Configuracoes!$C$6,D18&lt;=Configuracoes!$C$7,D18&lt;=Configuracoes!$C$5,OR(Configuracoes!$C$8="Todos",C18=Configuracoes!$C$8),OR(H18="Aberta",H18="Cancelada",AND(ISNUMBER(K18),K18&lt;=Configuracoes!$C$5))),1,0))</x:f>
        <x:v>0</x:v>
      </x:c>
      <x:c r="Q18" s="11" t="n">
        <x:f>IF(AND(O18=1,P18=1,H18="Aberta"),1,0)</x:f>
        <x:v>0</x:v>
      </x:c>
      <x:c r="R18" s="11" t="n">
        <x:f>IF(AND(Q18=1,ISNUMBER(I18),I18&lt;Configuracoes!$C$5),1,0)</x:f>
        <x:v>0</x:v>
      </x:c>
      <x:c r="S18" s="11" t="n">
        <x:f>IF(AND(Q18=1,OR(I18="",J18="")),1,0)</x:f>
        <x:v>0</x:v>
      </x:c>
      <x:c r="T18" s="11" t="n">
        <x:f>IF(AND(Q18=1,E18&lt;Configuracoes!$C$5),1,0)</x:f>
        <x:v>0</x:v>
      </x:c>
      <x:c r="U18" s="11" t="n">
        <x:f>IF(AND(O18=1,P18=1,H18="Ganha"),1,0)</x:f>
        <x:v>0</x:v>
      </x:c>
      <x:c r="V18" s="11" t="n">
        <x:f>IF(AND(O18=1,P18=1,H18="Perdida"),1,0)</x:f>
        <x:v>0</x:v>
      </x:c>
      <x:c r="W18" s="11" t="n">
        <x:f>IF(AND(P18=1,OR(R18=1,S18=1,T18=1,N18&lt;&gt;"")),1,0)</x:f>
        <x:v>0</x:v>
      </x:c>
      <x:c r="X18" s="11" t="str">
        <x:f>IF(W18=1,SUM($W$5:W18),"")</x:f>
      </x:c>
    </x:row>
    <x:row r="19" ht="24" customHeight="1">
      <x:c r="A19" s="6"/>
      <x:c r="B19" s="6"/>
      <x:c r="C19" s="6"/>
      <x:c r="D19" s="5"/>
      <x:c r="E19" s="5"/>
      <x:c r="F19" s="12"/>
      <x:c r="G19" s="6"/>
      <x:c r="H19" s="6"/>
      <x:c r="I19" s="5"/>
      <x:c r="J19" s="6"/>
      <x:c r="K19" s="5"/>
      <x:c r="L19" s="6"/>
      <x:c r="M19" s="6"/>
      <x:c r="N19" s="11" t="str">
        <x:f>IF(COUNTA(A19:M19)=0,"",IF(A19="","ID ausente",IF(COUNTIF($A$5:$A$204,A19)&lt;&gt;1,"ID duplicado",IF(OR(B19="",C19=""),"Cliente ou responsável ausente",IF(OR(NOT(ISNUMBER(D19)),D19&lt;=0,IF(ISNUMBER(D19),D19&lt;&gt;INT(D19),FALSE)),"Envio inválido",IF(H19="Cancelada","",IF(OR(NOT(ISNUMBER(E19)),E19&lt;=0,IF(ISNUMBER(E19),E19&lt;&gt;INT(E19),FALSE)),"Validade inválida",IF(E19&lt;D19,"Validade anterior ao envio",IF(OR(NOT(ISNUMBER(F19)),F19&lt;0),"Valor inválido",IF(AND(H19&lt;&gt;"Aberta",H19&lt;&gt;"Ganha",H19&lt;&gt;"Perdida"),"Resultado inválido",IF(AND(H19="Aberta",G19&lt;&gt;"Enviada",G19&lt;&gt;"Negociação",G19&lt;&gt;"Revisão"),"Etapa inválida",IF(AND(H19&lt;&gt;"Aberta",OR(OR(NOT(ISNUMBER(K19)),K19&lt;=0,IF(ISNUMBER(K19),K19&lt;&gt;INT(K19),FALSE)),K19&lt;D19,L19="")),"Fechamento ou evidência inválidos",IF(AND(H19="Aberta",I19&lt;&gt;"",OR(OR(NOT(ISNUMBER(I19)),I19&lt;=0,IF(ISNUMBER(I19),I19&lt;&gt;INT(I19),FALSE)),I19&lt;D19)),"Contato inválido","")))))))))))))</x:f>
      </x:c>
      <x:c r="O19" s="11" t="n">
        <x:f>IF(AND(A19&lt;&gt;"",N19="",H19&lt;&gt;"Cancelada"),1,0)</x:f>
        <x:v>0</x:v>
      </x:c>
      <x:c r="P19" s="11" t="n">
        <x:f>IF(OR(NOT(ISNUMBER(Configuracoes!$C$5)),NOT(ISNUMBER(Configuracoes!$C$6)),NOT(ISNUMBER(Configuracoes!$C$7)),Configuracoes!$C$5&lt;=0,Configuracoes!$C$6&lt;=0,Configuracoes!$C$7&lt;=0,Configuracoes!$C$6&gt;Configuracoes!$C$7),0,IF(AND(ISNUMBER(D19),D19&gt;=Configuracoes!$C$6,D19&lt;=Configuracoes!$C$7,D19&lt;=Configuracoes!$C$5,OR(Configuracoes!$C$8="Todos",C19=Configuracoes!$C$8),OR(H19="Aberta",H19="Cancelada",AND(ISNUMBER(K19),K19&lt;=Configuracoes!$C$5))),1,0))</x:f>
        <x:v>0</x:v>
      </x:c>
      <x:c r="Q19" s="11" t="n">
        <x:f>IF(AND(O19=1,P19=1,H19="Aberta"),1,0)</x:f>
        <x:v>0</x:v>
      </x:c>
      <x:c r="R19" s="11" t="n">
        <x:f>IF(AND(Q19=1,ISNUMBER(I19),I19&lt;Configuracoes!$C$5),1,0)</x:f>
        <x:v>0</x:v>
      </x:c>
      <x:c r="S19" s="11" t="n">
        <x:f>IF(AND(Q19=1,OR(I19="",J19="")),1,0)</x:f>
        <x:v>0</x:v>
      </x:c>
      <x:c r="T19" s="11" t="n">
        <x:f>IF(AND(Q19=1,E19&lt;Configuracoes!$C$5),1,0)</x:f>
        <x:v>0</x:v>
      </x:c>
      <x:c r="U19" s="11" t="n">
        <x:f>IF(AND(O19=1,P19=1,H19="Ganha"),1,0)</x:f>
        <x:v>0</x:v>
      </x:c>
      <x:c r="V19" s="11" t="n">
        <x:f>IF(AND(O19=1,P19=1,H19="Perdida"),1,0)</x:f>
        <x:v>0</x:v>
      </x:c>
      <x:c r="W19" s="11" t="n">
        <x:f>IF(AND(P19=1,OR(R19=1,S19=1,T19=1,N19&lt;&gt;"")),1,0)</x:f>
        <x:v>0</x:v>
      </x:c>
      <x:c r="X19" s="11" t="str">
        <x:f>IF(W19=1,SUM($W$5:W19),"")</x:f>
      </x:c>
    </x:row>
    <x:row r="20" ht="24" customHeight="1">
      <x:c r="A20" s="6"/>
      <x:c r="B20" s="6"/>
      <x:c r="C20" s="6"/>
      <x:c r="D20" s="5"/>
      <x:c r="E20" s="5"/>
      <x:c r="F20" s="12"/>
      <x:c r="G20" s="6"/>
      <x:c r="H20" s="6"/>
      <x:c r="I20" s="5"/>
      <x:c r="J20" s="6"/>
      <x:c r="K20" s="5"/>
      <x:c r="L20" s="6"/>
      <x:c r="M20" s="6"/>
      <x:c r="N20" s="11" t="str">
        <x:f>IF(COUNTA(A20:M20)=0,"",IF(A20="","ID ausente",IF(COUNTIF($A$5:$A$204,A20)&lt;&gt;1,"ID duplicado",IF(OR(B20="",C20=""),"Cliente ou responsável ausente",IF(OR(NOT(ISNUMBER(D20)),D20&lt;=0,IF(ISNUMBER(D20),D20&lt;&gt;INT(D20),FALSE)),"Envio inválido",IF(H20="Cancelada","",IF(OR(NOT(ISNUMBER(E20)),E20&lt;=0,IF(ISNUMBER(E20),E20&lt;&gt;INT(E20),FALSE)),"Validade inválida",IF(E20&lt;D20,"Validade anterior ao envio",IF(OR(NOT(ISNUMBER(F20)),F20&lt;0),"Valor inválido",IF(AND(H20&lt;&gt;"Aberta",H20&lt;&gt;"Ganha",H20&lt;&gt;"Perdida"),"Resultado inválido",IF(AND(H20="Aberta",G20&lt;&gt;"Enviada",G20&lt;&gt;"Negociação",G20&lt;&gt;"Revisão"),"Etapa inválida",IF(AND(H20&lt;&gt;"Aberta",OR(OR(NOT(ISNUMBER(K20)),K20&lt;=0,IF(ISNUMBER(K20),K20&lt;&gt;INT(K20),FALSE)),K20&lt;D20,L20="")),"Fechamento ou evidência inválidos",IF(AND(H20="Aberta",I20&lt;&gt;"",OR(OR(NOT(ISNUMBER(I20)),I20&lt;=0,IF(ISNUMBER(I20),I20&lt;&gt;INT(I20),FALSE)),I20&lt;D20)),"Contato inválido","")))))))))))))</x:f>
      </x:c>
      <x:c r="O20" s="11" t="n">
        <x:f>IF(AND(A20&lt;&gt;"",N20="",H20&lt;&gt;"Cancelada"),1,0)</x:f>
        <x:v>0</x:v>
      </x:c>
      <x:c r="P20" s="11" t="n">
        <x:f>IF(OR(NOT(ISNUMBER(Configuracoes!$C$5)),NOT(ISNUMBER(Configuracoes!$C$6)),NOT(ISNUMBER(Configuracoes!$C$7)),Configuracoes!$C$5&lt;=0,Configuracoes!$C$6&lt;=0,Configuracoes!$C$7&lt;=0,Configuracoes!$C$6&gt;Configuracoes!$C$7),0,IF(AND(ISNUMBER(D20),D20&gt;=Configuracoes!$C$6,D20&lt;=Configuracoes!$C$7,D20&lt;=Configuracoes!$C$5,OR(Configuracoes!$C$8="Todos",C20=Configuracoes!$C$8),OR(H20="Aberta",H20="Cancelada",AND(ISNUMBER(K20),K20&lt;=Configuracoes!$C$5))),1,0))</x:f>
        <x:v>0</x:v>
      </x:c>
      <x:c r="Q20" s="11" t="n">
        <x:f>IF(AND(O20=1,P20=1,H20="Aberta"),1,0)</x:f>
        <x:v>0</x:v>
      </x:c>
      <x:c r="R20" s="11" t="n">
        <x:f>IF(AND(Q20=1,ISNUMBER(I20),I20&lt;Configuracoes!$C$5),1,0)</x:f>
        <x:v>0</x:v>
      </x:c>
      <x:c r="S20" s="11" t="n">
        <x:f>IF(AND(Q20=1,OR(I20="",J20="")),1,0)</x:f>
        <x:v>0</x:v>
      </x:c>
      <x:c r="T20" s="11" t="n">
        <x:f>IF(AND(Q20=1,E20&lt;Configuracoes!$C$5),1,0)</x:f>
        <x:v>0</x:v>
      </x:c>
      <x:c r="U20" s="11" t="n">
        <x:f>IF(AND(O20=1,P20=1,H20="Ganha"),1,0)</x:f>
        <x:v>0</x:v>
      </x:c>
      <x:c r="V20" s="11" t="n">
        <x:f>IF(AND(O20=1,P20=1,H20="Perdida"),1,0)</x:f>
        <x:v>0</x:v>
      </x:c>
      <x:c r="W20" s="11" t="n">
        <x:f>IF(AND(P20=1,OR(R20=1,S20=1,T20=1,N20&lt;&gt;"")),1,0)</x:f>
        <x:v>0</x:v>
      </x:c>
      <x:c r="X20" s="11" t="str">
        <x:f>IF(W20=1,SUM($W$5:W20),"")</x:f>
      </x:c>
    </x:row>
    <x:row r="21" ht="24" customHeight="1">
      <x:c r="A21" s="6"/>
      <x:c r="B21" s="6"/>
      <x:c r="C21" s="6"/>
      <x:c r="D21" s="5"/>
      <x:c r="E21" s="5"/>
      <x:c r="F21" s="12"/>
      <x:c r="G21" s="6"/>
      <x:c r="H21" s="6"/>
      <x:c r="I21" s="5"/>
      <x:c r="J21" s="6"/>
      <x:c r="K21" s="5"/>
      <x:c r="L21" s="6"/>
      <x:c r="M21" s="6"/>
      <x:c r="N21" s="11" t="str">
        <x:f>IF(COUNTA(A21:M21)=0,"",IF(A21="","ID ausente",IF(COUNTIF($A$5:$A$204,A21)&lt;&gt;1,"ID duplicado",IF(OR(B21="",C21=""),"Cliente ou responsável ausente",IF(OR(NOT(ISNUMBER(D21)),D21&lt;=0,IF(ISNUMBER(D21),D21&lt;&gt;INT(D21),FALSE)),"Envio inválido",IF(H21="Cancelada","",IF(OR(NOT(ISNUMBER(E21)),E21&lt;=0,IF(ISNUMBER(E21),E21&lt;&gt;INT(E21),FALSE)),"Validade inválida",IF(E21&lt;D21,"Validade anterior ao envio",IF(OR(NOT(ISNUMBER(F21)),F21&lt;0),"Valor inválido",IF(AND(H21&lt;&gt;"Aberta",H21&lt;&gt;"Ganha",H21&lt;&gt;"Perdida"),"Resultado inválido",IF(AND(H21="Aberta",G21&lt;&gt;"Enviada",G21&lt;&gt;"Negociação",G21&lt;&gt;"Revisão"),"Etapa inválida",IF(AND(H21&lt;&gt;"Aberta",OR(OR(NOT(ISNUMBER(K21)),K21&lt;=0,IF(ISNUMBER(K21),K21&lt;&gt;INT(K21),FALSE)),K21&lt;D21,L21="")),"Fechamento ou evidência inválidos",IF(AND(H21="Aberta",I21&lt;&gt;"",OR(OR(NOT(ISNUMBER(I21)),I21&lt;=0,IF(ISNUMBER(I21),I21&lt;&gt;INT(I21),FALSE)),I21&lt;D21)),"Contato inválido","")))))))))))))</x:f>
      </x:c>
      <x:c r="O21" s="11" t="n">
        <x:f>IF(AND(A21&lt;&gt;"",N21="",H21&lt;&gt;"Cancelada"),1,0)</x:f>
        <x:v>0</x:v>
      </x:c>
      <x:c r="P21" s="11" t="n">
        <x:f>IF(OR(NOT(ISNUMBER(Configuracoes!$C$5)),NOT(ISNUMBER(Configuracoes!$C$6)),NOT(ISNUMBER(Configuracoes!$C$7)),Configuracoes!$C$5&lt;=0,Configuracoes!$C$6&lt;=0,Configuracoes!$C$7&lt;=0,Configuracoes!$C$6&gt;Configuracoes!$C$7),0,IF(AND(ISNUMBER(D21),D21&gt;=Configuracoes!$C$6,D21&lt;=Configuracoes!$C$7,D21&lt;=Configuracoes!$C$5,OR(Configuracoes!$C$8="Todos",C21=Configuracoes!$C$8),OR(H21="Aberta",H21="Cancelada",AND(ISNUMBER(K21),K21&lt;=Configuracoes!$C$5))),1,0))</x:f>
        <x:v>0</x:v>
      </x:c>
      <x:c r="Q21" s="11" t="n">
        <x:f>IF(AND(O21=1,P21=1,H21="Aberta"),1,0)</x:f>
        <x:v>0</x:v>
      </x:c>
      <x:c r="R21" s="11" t="n">
        <x:f>IF(AND(Q21=1,ISNUMBER(I21),I21&lt;Configuracoes!$C$5),1,0)</x:f>
        <x:v>0</x:v>
      </x:c>
      <x:c r="S21" s="11" t="n">
        <x:f>IF(AND(Q21=1,OR(I21="",J21="")),1,0)</x:f>
        <x:v>0</x:v>
      </x:c>
      <x:c r="T21" s="11" t="n">
        <x:f>IF(AND(Q21=1,E21&lt;Configuracoes!$C$5),1,0)</x:f>
        <x:v>0</x:v>
      </x:c>
      <x:c r="U21" s="11" t="n">
        <x:f>IF(AND(O21=1,P21=1,H21="Ganha"),1,0)</x:f>
        <x:v>0</x:v>
      </x:c>
      <x:c r="V21" s="11" t="n">
        <x:f>IF(AND(O21=1,P21=1,H21="Perdida"),1,0)</x:f>
        <x:v>0</x:v>
      </x:c>
      <x:c r="W21" s="11" t="n">
        <x:f>IF(AND(P21=1,OR(R21=1,S21=1,T21=1,N21&lt;&gt;"")),1,0)</x:f>
        <x:v>0</x:v>
      </x:c>
      <x:c r="X21" s="11" t="str">
        <x:f>IF(W21=1,SUM($W$5:W21),"")</x:f>
      </x:c>
    </x:row>
    <x:row r="22" ht="24" customHeight="1">
      <x:c r="A22" s="6"/>
      <x:c r="B22" s="6"/>
      <x:c r="C22" s="6"/>
      <x:c r="D22" s="5"/>
      <x:c r="E22" s="5"/>
      <x:c r="F22" s="12"/>
      <x:c r="G22" s="6"/>
      <x:c r="H22" s="6"/>
      <x:c r="I22" s="5"/>
      <x:c r="J22" s="6"/>
      <x:c r="K22" s="5"/>
      <x:c r="L22" s="6"/>
      <x:c r="M22" s="6"/>
      <x:c r="N22" s="11" t="str">
        <x:f>IF(COUNTA(A22:M22)=0,"",IF(A22="","ID ausente",IF(COUNTIF($A$5:$A$204,A22)&lt;&gt;1,"ID duplicado",IF(OR(B22="",C22=""),"Cliente ou responsável ausente",IF(OR(NOT(ISNUMBER(D22)),D22&lt;=0,IF(ISNUMBER(D22),D22&lt;&gt;INT(D22),FALSE)),"Envio inválido",IF(H22="Cancelada","",IF(OR(NOT(ISNUMBER(E22)),E22&lt;=0,IF(ISNUMBER(E22),E22&lt;&gt;INT(E22),FALSE)),"Validade inválida",IF(E22&lt;D22,"Validade anterior ao envio",IF(OR(NOT(ISNUMBER(F22)),F22&lt;0),"Valor inválido",IF(AND(H22&lt;&gt;"Aberta",H22&lt;&gt;"Ganha",H22&lt;&gt;"Perdida"),"Resultado inválido",IF(AND(H22="Aberta",G22&lt;&gt;"Enviada",G22&lt;&gt;"Negociação",G22&lt;&gt;"Revisão"),"Etapa inválida",IF(AND(H22&lt;&gt;"Aberta",OR(OR(NOT(ISNUMBER(K22)),K22&lt;=0,IF(ISNUMBER(K22),K22&lt;&gt;INT(K22),FALSE)),K22&lt;D22,L22="")),"Fechamento ou evidência inválidos",IF(AND(H22="Aberta",I22&lt;&gt;"",OR(OR(NOT(ISNUMBER(I22)),I22&lt;=0,IF(ISNUMBER(I22),I22&lt;&gt;INT(I22),FALSE)),I22&lt;D22)),"Contato inválido","")))))))))))))</x:f>
      </x:c>
      <x:c r="O22" s="11" t="n">
        <x:f>IF(AND(A22&lt;&gt;"",N22="",H22&lt;&gt;"Cancelada"),1,0)</x:f>
        <x:v>0</x:v>
      </x:c>
      <x:c r="P22" s="11" t="n">
        <x:f>IF(OR(NOT(ISNUMBER(Configuracoes!$C$5)),NOT(ISNUMBER(Configuracoes!$C$6)),NOT(ISNUMBER(Configuracoes!$C$7)),Configuracoes!$C$5&lt;=0,Configuracoes!$C$6&lt;=0,Configuracoes!$C$7&lt;=0,Configuracoes!$C$6&gt;Configuracoes!$C$7),0,IF(AND(ISNUMBER(D22),D22&gt;=Configuracoes!$C$6,D22&lt;=Configuracoes!$C$7,D22&lt;=Configuracoes!$C$5,OR(Configuracoes!$C$8="Todos",C22=Configuracoes!$C$8),OR(H22="Aberta",H22="Cancelada",AND(ISNUMBER(K22),K22&lt;=Configuracoes!$C$5))),1,0))</x:f>
        <x:v>0</x:v>
      </x:c>
      <x:c r="Q22" s="11" t="n">
        <x:f>IF(AND(O22=1,P22=1,H22="Aberta"),1,0)</x:f>
        <x:v>0</x:v>
      </x:c>
      <x:c r="R22" s="11" t="n">
        <x:f>IF(AND(Q22=1,ISNUMBER(I22),I22&lt;Configuracoes!$C$5),1,0)</x:f>
        <x:v>0</x:v>
      </x:c>
      <x:c r="S22" s="11" t="n">
        <x:f>IF(AND(Q22=1,OR(I22="",J22="")),1,0)</x:f>
        <x:v>0</x:v>
      </x:c>
      <x:c r="T22" s="11" t="n">
        <x:f>IF(AND(Q22=1,E22&lt;Configuracoes!$C$5),1,0)</x:f>
        <x:v>0</x:v>
      </x:c>
      <x:c r="U22" s="11" t="n">
        <x:f>IF(AND(O22=1,P22=1,H22="Ganha"),1,0)</x:f>
        <x:v>0</x:v>
      </x:c>
      <x:c r="V22" s="11" t="n">
        <x:f>IF(AND(O22=1,P22=1,H22="Perdida"),1,0)</x:f>
        <x:v>0</x:v>
      </x:c>
      <x:c r="W22" s="11" t="n">
        <x:f>IF(AND(P22=1,OR(R22=1,S22=1,T22=1,N22&lt;&gt;"")),1,0)</x:f>
        <x:v>0</x:v>
      </x:c>
      <x:c r="X22" s="11" t="str">
        <x:f>IF(W22=1,SUM($W$5:W22),"")</x:f>
      </x:c>
    </x:row>
    <x:row r="23" ht="24" customHeight="1">
      <x:c r="A23" s="6"/>
      <x:c r="B23" s="6"/>
      <x:c r="C23" s="6"/>
      <x:c r="D23" s="5"/>
      <x:c r="E23" s="5"/>
      <x:c r="F23" s="12"/>
      <x:c r="G23" s="6"/>
      <x:c r="H23" s="6"/>
      <x:c r="I23" s="5"/>
      <x:c r="J23" s="6"/>
      <x:c r="K23" s="5"/>
      <x:c r="L23" s="6"/>
      <x:c r="M23" s="6"/>
      <x:c r="N23" s="11" t="str">
        <x:f>IF(COUNTA(A23:M23)=0,"",IF(A23="","ID ausente",IF(COUNTIF($A$5:$A$204,A23)&lt;&gt;1,"ID duplicado",IF(OR(B23="",C23=""),"Cliente ou responsável ausente",IF(OR(NOT(ISNUMBER(D23)),D23&lt;=0,IF(ISNUMBER(D23),D23&lt;&gt;INT(D23),FALSE)),"Envio inválido",IF(H23="Cancelada","",IF(OR(NOT(ISNUMBER(E23)),E23&lt;=0,IF(ISNUMBER(E23),E23&lt;&gt;INT(E23),FALSE)),"Validade inválida",IF(E23&lt;D23,"Validade anterior ao envio",IF(OR(NOT(ISNUMBER(F23)),F23&lt;0),"Valor inválido",IF(AND(H23&lt;&gt;"Aberta",H23&lt;&gt;"Ganha",H23&lt;&gt;"Perdida"),"Resultado inválido",IF(AND(H23="Aberta",G23&lt;&gt;"Enviada",G23&lt;&gt;"Negociação",G23&lt;&gt;"Revisão"),"Etapa inválida",IF(AND(H23&lt;&gt;"Aberta",OR(OR(NOT(ISNUMBER(K23)),K23&lt;=0,IF(ISNUMBER(K23),K23&lt;&gt;INT(K23),FALSE)),K23&lt;D23,L23="")),"Fechamento ou evidência inválidos",IF(AND(H23="Aberta",I23&lt;&gt;"",OR(OR(NOT(ISNUMBER(I23)),I23&lt;=0,IF(ISNUMBER(I23),I23&lt;&gt;INT(I23),FALSE)),I23&lt;D23)),"Contato inválido","")))))))))))))</x:f>
      </x:c>
      <x:c r="O23" s="11" t="n">
        <x:f>IF(AND(A23&lt;&gt;"",N23="",H23&lt;&gt;"Cancelada"),1,0)</x:f>
        <x:v>0</x:v>
      </x:c>
      <x:c r="P23" s="11" t="n">
        <x:f>IF(OR(NOT(ISNUMBER(Configuracoes!$C$5)),NOT(ISNUMBER(Configuracoes!$C$6)),NOT(ISNUMBER(Configuracoes!$C$7)),Configuracoes!$C$5&lt;=0,Configuracoes!$C$6&lt;=0,Configuracoes!$C$7&lt;=0,Configuracoes!$C$6&gt;Configuracoes!$C$7),0,IF(AND(ISNUMBER(D23),D23&gt;=Configuracoes!$C$6,D23&lt;=Configuracoes!$C$7,D23&lt;=Configuracoes!$C$5,OR(Configuracoes!$C$8="Todos",C23=Configuracoes!$C$8),OR(H23="Aberta",H23="Cancelada",AND(ISNUMBER(K23),K23&lt;=Configuracoes!$C$5))),1,0))</x:f>
        <x:v>0</x:v>
      </x:c>
      <x:c r="Q23" s="11" t="n">
        <x:f>IF(AND(O23=1,P23=1,H23="Aberta"),1,0)</x:f>
        <x:v>0</x:v>
      </x:c>
      <x:c r="R23" s="11" t="n">
        <x:f>IF(AND(Q23=1,ISNUMBER(I23),I23&lt;Configuracoes!$C$5),1,0)</x:f>
        <x:v>0</x:v>
      </x:c>
      <x:c r="S23" s="11" t="n">
        <x:f>IF(AND(Q23=1,OR(I23="",J23="")),1,0)</x:f>
        <x:v>0</x:v>
      </x:c>
      <x:c r="T23" s="11" t="n">
        <x:f>IF(AND(Q23=1,E23&lt;Configuracoes!$C$5),1,0)</x:f>
        <x:v>0</x:v>
      </x:c>
      <x:c r="U23" s="11" t="n">
        <x:f>IF(AND(O23=1,P23=1,H23="Ganha"),1,0)</x:f>
        <x:v>0</x:v>
      </x:c>
      <x:c r="V23" s="11" t="n">
        <x:f>IF(AND(O23=1,P23=1,H23="Perdida"),1,0)</x:f>
        <x:v>0</x:v>
      </x:c>
      <x:c r="W23" s="11" t="n">
        <x:f>IF(AND(P23=1,OR(R23=1,S23=1,T23=1,N23&lt;&gt;"")),1,0)</x:f>
        <x:v>0</x:v>
      </x:c>
      <x:c r="X23" s="11" t="str">
        <x:f>IF(W23=1,SUM($W$5:W23),"")</x:f>
      </x:c>
    </x:row>
    <x:row r="24" ht="24" customHeight="1">
      <x:c r="A24" s="6"/>
      <x:c r="B24" s="6"/>
      <x:c r="C24" s="6"/>
      <x:c r="D24" s="5"/>
      <x:c r="E24" s="5"/>
      <x:c r="F24" s="12"/>
      <x:c r="G24" s="6"/>
      <x:c r="H24" s="6"/>
      <x:c r="I24" s="5"/>
      <x:c r="J24" s="6"/>
      <x:c r="K24" s="5"/>
      <x:c r="L24" s="6"/>
      <x:c r="M24" s="6"/>
      <x:c r="N24" s="11" t="str">
        <x:f>IF(COUNTA(A24:M24)=0,"",IF(A24="","ID ausente",IF(COUNTIF($A$5:$A$204,A24)&lt;&gt;1,"ID duplicado",IF(OR(B24="",C24=""),"Cliente ou responsável ausente",IF(OR(NOT(ISNUMBER(D24)),D24&lt;=0,IF(ISNUMBER(D24),D24&lt;&gt;INT(D24),FALSE)),"Envio inválido",IF(H24="Cancelada","",IF(OR(NOT(ISNUMBER(E24)),E24&lt;=0,IF(ISNUMBER(E24),E24&lt;&gt;INT(E24),FALSE)),"Validade inválida",IF(E24&lt;D24,"Validade anterior ao envio",IF(OR(NOT(ISNUMBER(F24)),F24&lt;0),"Valor inválido",IF(AND(H24&lt;&gt;"Aberta",H24&lt;&gt;"Ganha",H24&lt;&gt;"Perdida"),"Resultado inválido",IF(AND(H24="Aberta",G24&lt;&gt;"Enviada",G24&lt;&gt;"Negociação",G24&lt;&gt;"Revisão"),"Etapa inválida",IF(AND(H24&lt;&gt;"Aberta",OR(OR(NOT(ISNUMBER(K24)),K24&lt;=0,IF(ISNUMBER(K24),K24&lt;&gt;INT(K24),FALSE)),K24&lt;D24,L24="")),"Fechamento ou evidência inválidos",IF(AND(H24="Aberta",I24&lt;&gt;"",OR(OR(NOT(ISNUMBER(I24)),I24&lt;=0,IF(ISNUMBER(I24),I24&lt;&gt;INT(I24),FALSE)),I24&lt;D24)),"Contato inválido","")))))))))))))</x:f>
      </x:c>
      <x:c r="O24" s="11" t="n">
        <x:f>IF(AND(A24&lt;&gt;"",N24="",H24&lt;&gt;"Cancelada"),1,0)</x:f>
        <x:v>0</x:v>
      </x:c>
      <x:c r="P24" s="11" t="n">
        <x:f>IF(OR(NOT(ISNUMBER(Configuracoes!$C$5)),NOT(ISNUMBER(Configuracoes!$C$6)),NOT(ISNUMBER(Configuracoes!$C$7)),Configuracoes!$C$5&lt;=0,Configuracoes!$C$6&lt;=0,Configuracoes!$C$7&lt;=0,Configuracoes!$C$6&gt;Configuracoes!$C$7),0,IF(AND(ISNUMBER(D24),D24&gt;=Configuracoes!$C$6,D24&lt;=Configuracoes!$C$7,D24&lt;=Configuracoes!$C$5,OR(Configuracoes!$C$8="Todos",C24=Configuracoes!$C$8),OR(H24="Aberta",H24="Cancelada",AND(ISNUMBER(K24),K24&lt;=Configuracoes!$C$5))),1,0))</x:f>
        <x:v>0</x:v>
      </x:c>
      <x:c r="Q24" s="11" t="n">
        <x:f>IF(AND(O24=1,P24=1,H24="Aberta"),1,0)</x:f>
        <x:v>0</x:v>
      </x:c>
      <x:c r="R24" s="11" t="n">
        <x:f>IF(AND(Q24=1,ISNUMBER(I24),I24&lt;Configuracoes!$C$5),1,0)</x:f>
        <x:v>0</x:v>
      </x:c>
      <x:c r="S24" s="11" t="n">
        <x:f>IF(AND(Q24=1,OR(I24="",J24="")),1,0)</x:f>
        <x:v>0</x:v>
      </x:c>
      <x:c r="T24" s="11" t="n">
        <x:f>IF(AND(Q24=1,E24&lt;Configuracoes!$C$5),1,0)</x:f>
        <x:v>0</x:v>
      </x:c>
      <x:c r="U24" s="11" t="n">
        <x:f>IF(AND(O24=1,P24=1,H24="Ganha"),1,0)</x:f>
        <x:v>0</x:v>
      </x:c>
      <x:c r="V24" s="11" t="n">
        <x:f>IF(AND(O24=1,P24=1,H24="Perdida"),1,0)</x:f>
        <x:v>0</x:v>
      </x:c>
      <x:c r="W24" s="11" t="n">
        <x:f>IF(AND(P24=1,OR(R24=1,S24=1,T24=1,N24&lt;&gt;"")),1,0)</x:f>
        <x:v>0</x:v>
      </x:c>
      <x:c r="X24" s="11" t="str">
        <x:f>IF(W24=1,SUM($W$5:W24),"")</x:f>
      </x:c>
    </x:row>
    <x:row r="25" ht="24" customHeight="1">
      <x:c r="A25" s="6"/>
      <x:c r="B25" s="6"/>
      <x:c r="C25" s="6"/>
      <x:c r="D25" s="5"/>
      <x:c r="E25" s="5"/>
      <x:c r="F25" s="12"/>
      <x:c r="G25" s="6"/>
      <x:c r="H25" s="6"/>
      <x:c r="I25" s="5"/>
      <x:c r="J25" s="6"/>
      <x:c r="K25" s="5"/>
      <x:c r="L25" s="6"/>
      <x:c r="M25" s="6"/>
      <x:c r="N25" s="11" t="str">
        <x:f>IF(COUNTA(A25:M25)=0,"",IF(A25="","ID ausente",IF(COUNTIF($A$5:$A$204,A25)&lt;&gt;1,"ID duplicado",IF(OR(B25="",C25=""),"Cliente ou responsável ausente",IF(OR(NOT(ISNUMBER(D25)),D25&lt;=0,IF(ISNUMBER(D25),D25&lt;&gt;INT(D25),FALSE)),"Envio inválido",IF(H25="Cancelada","",IF(OR(NOT(ISNUMBER(E25)),E25&lt;=0,IF(ISNUMBER(E25),E25&lt;&gt;INT(E25),FALSE)),"Validade inválida",IF(E25&lt;D25,"Validade anterior ao envio",IF(OR(NOT(ISNUMBER(F25)),F25&lt;0),"Valor inválido",IF(AND(H25&lt;&gt;"Aberta",H25&lt;&gt;"Ganha",H25&lt;&gt;"Perdida"),"Resultado inválido",IF(AND(H25="Aberta",G25&lt;&gt;"Enviada",G25&lt;&gt;"Negociação",G25&lt;&gt;"Revisão"),"Etapa inválida",IF(AND(H25&lt;&gt;"Aberta",OR(OR(NOT(ISNUMBER(K25)),K25&lt;=0,IF(ISNUMBER(K25),K25&lt;&gt;INT(K25),FALSE)),K25&lt;D25,L25="")),"Fechamento ou evidência inválidos",IF(AND(H25="Aberta",I25&lt;&gt;"",OR(OR(NOT(ISNUMBER(I25)),I25&lt;=0,IF(ISNUMBER(I25),I25&lt;&gt;INT(I25),FALSE)),I25&lt;D25)),"Contato inválido","")))))))))))))</x:f>
      </x:c>
      <x:c r="O25" s="11" t="n">
        <x:f>IF(AND(A25&lt;&gt;"",N25="",H25&lt;&gt;"Cancelada"),1,0)</x:f>
        <x:v>0</x:v>
      </x:c>
      <x:c r="P25" s="11" t="n">
        <x:f>IF(OR(NOT(ISNUMBER(Configuracoes!$C$5)),NOT(ISNUMBER(Configuracoes!$C$6)),NOT(ISNUMBER(Configuracoes!$C$7)),Configuracoes!$C$5&lt;=0,Configuracoes!$C$6&lt;=0,Configuracoes!$C$7&lt;=0,Configuracoes!$C$6&gt;Configuracoes!$C$7),0,IF(AND(ISNUMBER(D25),D25&gt;=Configuracoes!$C$6,D25&lt;=Configuracoes!$C$7,D25&lt;=Configuracoes!$C$5,OR(Configuracoes!$C$8="Todos",C25=Configuracoes!$C$8),OR(H25="Aberta",H25="Cancelada",AND(ISNUMBER(K25),K25&lt;=Configuracoes!$C$5))),1,0))</x:f>
        <x:v>0</x:v>
      </x:c>
      <x:c r="Q25" s="11" t="n">
        <x:f>IF(AND(O25=1,P25=1,H25="Aberta"),1,0)</x:f>
        <x:v>0</x:v>
      </x:c>
      <x:c r="R25" s="11" t="n">
        <x:f>IF(AND(Q25=1,ISNUMBER(I25),I25&lt;Configuracoes!$C$5),1,0)</x:f>
        <x:v>0</x:v>
      </x:c>
      <x:c r="S25" s="11" t="n">
        <x:f>IF(AND(Q25=1,OR(I25="",J25="")),1,0)</x:f>
        <x:v>0</x:v>
      </x:c>
      <x:c r="T25" s="11" t="n">
        <x:f>IF(AND(Q25=1,E25&lt;Configuracoes!$C$5),1,0)</x:f>
        <x:v>0</x:v>
      </x:c>
      <x:c r="U25" s="11" t="n">
        <x:f>IF(AND(O25=1,P25=1,H25="Ganha"),1,0)</x:f>
        <x:v>0</x:v>
      </x:c>
      <x:c r="V25" s="11" t="n">
        <x:f>IF(AND(O25=1,P25=1,H25="Perdida"),1,0)</x:f>
        <x:v>0</x:v>
      </x:c>
      <x:c r="W25" s="11" t="n">
        <x:f>IF(AND(P25=1,OR(R25=1,S25=1,T25=1,N25&lt;&gt;"")),1,0)</x:f>
        <x:v>0</x:v>
      </x:c>
      <x:c r="X25" s="11" t="str">
        <x:f>IF(W25=1,SUM($W$5:W25),"")</x:f>
      </x:c>
    </x:row>
    <x:row r="26" ht="24" customHeight="1">
      <x:c r="A26" s="6"/>
      <x:c r="B26" s="6"/>
      <x:c r="C26" s="6"/>
      <x:c r="D26" s="5"/>
      <x:c r="E26" s="5"/>
      <x:c r="F26" s="12"/>
      <x:c r="G26" s="6"/>
      <x:c r="H26" s="6"/>
      <x:c r="I26" s="5"/>
      <x:c r="J26" s="6"/>
      <x:c r="K26" s="5"/>
      <x:c r="L26" s="6"/>
      <x:c r="M26" s="6"/>
      <x:c r="N26" s="11" t="str">
        <x:f>IF(COUNTA(A26:M26)=0,"",IF(A26="","ID ausente",IF(COUNTIF($A$5:$A$204,A26)&lt;&gt;1,"ID duplicado",IF(OR(B26="",C26=""),"Cliente ou responsável ausente",IF(OR(NOT(ISNUMBER(D26)),D26&lt;=0,IF(ISNUMBER(D26),D26&lt;&gt;INT(D26),FALSE)),"Envio inválido",IF(H26="Cancelada","",IF(OR(NOT(ISNUMBER(E26)),E26&lt;=0,IF(ISNUMBER(E26),E26&lt;&gt;INT(E26),FALSE)),"Validade inválida",IF(E26&lt;D26,"Validade anterior ao envio",IF(OR(NOT(ISNUMBER(F26)),F26&lt;0),"Valor inválido",IF(AND(H26&lt;&gt;"Aberta",H26&lt;&gt;"Ganha",H26&lt;&gt;"Perdida"),"Resultado inválido",IF(AND(H26="Aberta",G26&lt;&gt;"Enviada",G26&lt;&gt;"Negociação",G26&lt;&gt;"Revisão"),"Etapa inválida",IF(AND(H26&lt;&gt;"Aberta",OR(OR(NOT(ISNUMBER(K26)),K26&lt;=0,IF(ISNUMBER(K26),K26&lt;&gt;INT(K26),FALSE)),K26&lt;D26,L26="")),"Fechamento ou evidência inválidos",IF(AND(H26="Aberta",I26&lt;&gt;"",OR(OR(NOT(ISNUMBER(I26)),I26&lt;=0,IF(ISNUMBER(I26),I26&lt;&gt;INT(I26),FALSE)),I26&lt;D26)),"Contato inválido","")))))))))))))</x:f>
      </x:c>
      <x:c r="O26" s="11" t="n">
        <x:f>IF(AND(A26&lt;&gt;"",N26="",H26&lt;&gt;"Cancelada"),1,0)</x:f>
        <x:v>0</x:v>
      </x:c>
      <x:c r="P26" s="11" t="n">
        <x:f>IF(OR(NOT(ISNUMBER(Configuracoes!$C$5)),NOT(ISNUMBER(Configuracoes!$C$6)),NOT(ISNUMBER(Configuracoes!$C$7)),Configuracoes!$C$5&lt;=0,Configuracoes!$C$6&lt;=0,Configuracoes!$C$7&lt;=0,Configuracoes!$C$6&gt;Configuracoes!$C$7),0,IF(AND(ISNUMBER(D26),D26&gt;=Configuracoes!$C$6,D26&lt;=Configuracoes!$C$7,D26&lt;=Configuracoes!$C$5,OR(Configuracoes!$C$8="Todos",C26=Configuracoes!$C$8),OR(H26="Aberta",H26="Cancelada",AND(ISNUMBER(K26),K26&lt;=Configuracoes!$C$5))),1,0))</x:f>
        <x:v>0</x:v>
      </x:c>
      <x:c r="Q26" s="11" t="n">
        <x:f>IF(AND(O26=1,P26=1,H26="Aberta"),1,0)</x:f>
        <x:v>0</x:v>
      </x:c>
      <x:c r="R26" s="11" t="n">
        <x:f>IF(AND(Q26=1,ISNUMBER(I26),I26&lt;Configuracoes!$C$5),1,0)</x:f>
        <x:v>0</x:v>
      </x:c>
      <x:c r="S26" s="11" t="n">
        <x:f>IF(AND(Q26=1,OR(I26="",J26="")),1,0)</x:f>
        <x:v>0</x:v>
      </x:c>
      <x:c r="T26" s="11" t="n">
        <x:f>IF(AND(Q26=1,E26&lt;Configuracoes!$C$5),1,0)</x:f>
        <x:v>0</x:v>
      </x:c>
      <x:c r="U26" s="11" t="n">
        <x:f>IF(AND(O26=1,P26=1,H26="Ganha"),1,0)</x:f>
        <x:v>0</x:v>
      </x:c>
      <x:c r="V26" s="11" t="n">
        <x:f>IF(AND(O26=1,P26=1,H26="Perdida"),1,0)</x:f>
        <x:v>0</x:v>
      </x:c>
      <x:c r="W26" s="11" t="n">
        <x:f>IF(AND(P26=1,OR(R26=1,S26=1,T26=1,N26&lt;&gt;"")),1,0)</x:f>
        <x:v>0</x:v>
      </x:c>
      <x:c r="X26" s="11" t="str">
        <x:f>IF(W26=1,SUM($W$5:W26),"")</x:f>
      </x:c>
    </x:row>
    <x:row r="27" ht="24" customHeight="1">
      <x:c r="A27" s="6"/>
      <x:c r="B27" s="6"/>
      <x:c r="C27" s="6"/>
      <x:c r="D27" s="5"/>
      <x:c r="E27" s="5"/>
      <x:c r="F27" s="12"/>
      <x:c r="G27" s="6"/>
      <x:c r="H27" s="6"/>
      <x:c r="I27" s="5"/>
      <x:c r="J27" s="6"/>
      <x:c r="K27" s="5"/>
      <x:c r="L27" s="6"/>
      <x:c r="M27" s="6"/>
      <x:c r="N27" s="11" t="str">
        <x:f>IF(COUNTA(A27:M27)=0,"",IF(A27="","ID ausente",IF(COUNTIF($A$5:$A$204,A27)&lt;&gt;1,"ID duplicado",IF(OR(B27="",C27=""),"Cliente ou responsável ausente",IF(OR(NOT(ISNUMBER(D27)),D27&lt;=0,IF(ISNUMBER(D27),D27&lt;&gt;INT(D27),FALSE)),"Envio inválido",IF(H27="Cancelada","",IF(OR(NOT(ISNUMBER(E27)),E27&lt;=0,IF(ISNUMBER(E27),E27&lt;&gt;INT(E27),FALSE)),"Validade inválida",IF(E27&lt;D27,"Validade anterior ao envio",IF(OR(NOT(ISNUMBER(F27)),F27&lt;0),"Valor inválido",IF(AND(H27&lt;&gt;"Aberta",H27&lt;&gt;"Ganha",H27&lt;&gt;"Perdida"),"Resultado inválido",IF(AND(H27="Aberta",G27&lt;&gt;"Enviada",G27&lt;&gt;"Negociação",G27&lt;&gt;"Revisão"),"Etapa inválida",IF(AND(H27&lt;&gt;"Aberta",OR(OR(NOT(ISNUMBER(K27)),K27&lt;=0,IF(ISNUMBER(K27),K27&lt;&gt;INT(K27),FALSE)),K27&lt;D27,L27="")),"Fechamento ou evidência inválidos",IF(AND(H27="Aberta",I27&lt;&gt;"",OR(OR(NOT(ISNUMBER(I27)),I27&lt;=0,IF(ISNUMBER(I27),I27&lt;&gt;INT(I27),FALSE)),I27&lt;D27)),"Contato inválido","")))))))))))))</x:f>
      </x:c>
      <x:c r="O27" s="11" t="n">
        <x:f>IF(AND(A27&lt;&gt;"",N27="",H27&lt;&gt;"Cancelada"),1,0)</x:f>
        <x:v>0</x:v>
      </x:c>
      <x:c r="P27" s="11" t="n">
        <x:f>IF(OR(NOT(ISNUMBER(Configuracoes!$C$5)),NOT(ISNUMBER(Configuracoes!$C$6)),NOT(ISNUMBER(Configuracoes!$C$7)),Configuracoes!$C$5&lt;=0,Configuracoes!$C$6&lt;=0,Configuracoes!$C$7&lt;=0,Configuracoes!$C$6&gt;Configuracoes!$C$7),0,IF(AND(ISNUMBER(D27),D27&gt;=Configuracoes!$C$6,D27&lt;=Configuracoes!$C$7,D27&lt;=Configuracoes!$C$5,OR(Configuracoes!$C$8="Todos",C27=Configuracoes!$C$8),OR(H27="Aberta",H27="Cancelada",AND(ISNUMBER(K27),K27&lt;=Configuracoes!$C$5))),1,0))</x:f>
        <x:v>0</x:v>
      </x:c>
      <x:c r="Q27" s="11" t="n">
        <x:f>IF(AND(O27=1,P27=1,H27="Aberta"),1,0)</x:f>
        <x:v>0</x:v>
      </x:c>
      <x:c r="R27" s="11" t="n">
        <x:f>IF(AND(Q27=1,ISNUMBER(I27),I27&lt;Configuracoes!$C$5),1,0)</x:f>
        <x:v>0</x:v>
      </x:c>
      <x:c r="S27" s="11" t="n">
        <x:f>IF(AND(Q27=1,OR(I27="",J27="")),1,0)</x:f>
        <x:v>0</x:v>
      </x:c>
      <x:c r="T27" s="11" t="n">
        <x:f>IF(AND(Q27=1,E27&lt;Configuracoes!$C$5),1,0)</x:f>
        <x:v>0</x:v>
      </x:c>
      <x:c r="U27" s="11" t="n">
        <x:f>IF(AND(O27=1,P27=1,H27="Ganha"),1,0)</x:f>
        <x:v>0</x:v>
      </x:c>
      <x:c r="V27" s="11" t="n">
        <x:f>IF(AND(O27=1,P27=1,H27="Perdida"),1,0)</x:f>
        <x:v>0</x:v>
      </x:c>
      <x:c r="W27" s="11" t="n">
        <x:f>IF(AND(P27=1,OR(R27=1,S27=1,T27=1,N27&lt;&gt;"")),1,0)</x:f>
        <x:v>0</x:v>
      </x:c>
      <x:c r="X27" s="11" t="str">
        <x:f>IF(W27=1,SUM($W$5:W27),"")</x:f>
      </x:c>
    </x:row>
    <x:row r="28" ht="24" customHeight="1">
      <x:c r="A28" s="6"/>
      <x:c r="B28" s="6"/>
      <x:c r="C28" s="6"/>
      <x:c r="D28" s="5"/>
      <x:c r="E28" s="5"/>
      <x:c r="F28" s="12"/>
      <x:c r="G28" s="6"/>
      <x:c r="H28" s="6"/>
      <x:c r="I28" s="5"/>
      <x:c r="J28" s="6"/>
      <x:c r="K28" s="5"/>
      <x:c r="L28" s="6"/>
      <x:c r="M28" s="6"/>
      <x:c r="N28" s="11" t="str">
        <x:f>IF(COUNTA(A28:M28)=0,"",IF(A28="","ID ausente",IF(COUNTIF($A$5:$A$204,A28)&lt;&gt;1,"ID duplicado",IF(OR(B28="",C28=""),"Cliente ou responsável ausente",IF(OR(NOT(ISNUMBER(D28)),D28&lt;=0,IF(ISNUMBER(D28),D28&lt;&gt;INT(D28),FALSE)),"Envio inválido",IF(H28="Cancelada","",IF(OR(NOT(ISNUMBER(E28)),E28&lt;=0,IF(ISNUMBER(E28),E28&lt;&gt;INT(E28),FALSE)),"Validade inválida",IF(E28&lt;D28,"Validade anterior ao envio",IF(OR(NOT(ISNUMBER(F28)),F28&lt;0),"Valor inválido",IF(AND(H28&lt;&gt;"Aberta",H28&lt;&gt;"Ganha",H28&lt;&gt;"Perdida"),"Resultado inválido",IF(AND(H28="Aberta",G28&lt;&gt;"Enviada",G28&lt;&gt;"Negociação",G28&lt;&gt;"Revisão"),"Etapa inválida",IF(AND(H28&lt;&gt;"Aberta",OR(OR(NOT(ISNUMBER(K28)),K28&lt;=0,IF(ISNUMBER(K28),K28&lt;&gt;INT(K28),FALSE)),K28&lt;D28,L28="")),"Fechamento ou evidência inválidos",IF(AND(H28="Aberta",I28&lt;&gt;"",OR(OR(NOT(ISNUMBER(I28)),I28&lt;=0,IF(ISNUMBER(I28),I28&lt;&gt;INT(I28),FALSE)),I28&lt;D28)),"Contato inválido","")))))))))))))</x:f>
      </x:c>
      <x:c r="O28" s="11" t="n">
        <x:f>IF(AND(A28&lt;&gt;"",N28="",H28&lt;&gt;"Cancelada"),1,0)</x:f>
        <x:v>0</x:v>
      </x:c>
      <x:c r="P28" s="11" t="n">
        <x:f>IF(OR(NOT(ISNUMBER(Configuracoes!$C$5)),NOT(ISNUMBER(Configuracoes!$C$6)),NOT(ISNUMBER(Configuracoes!$C$7)),Configuracoes!$C$5&lt;=0,Configuracoes!$C$6&lt;=0,Configuracoes!$C$7&lt;=0,Configuracoes!$C$6&gt;Configuracoes!$C$7),0,IF(AND(ISNUMBER(D28),D28&gt;=Configuracoes!$C$6,D28&lt;=Configuracoes!$C$7,D28&lt;=Configuracoes!$C$5,OR(Configuracoes!$C$8="Todos",C28=Configuracoes!$C$8),OR(H28="Aberta",H28="Cancelada",AND(ISNUMBER(K28),K28&lt;=Configuracoes!$C$5))),1,0))</x:f>
        <x:v>0</x:v>
      </x:c>
      <x:c r="Q28" s="11" t="n">
        <x:f>IF(AND(O28=1,P28=1,H28="Aberta"),1,0)</x:f>
        <x:v>0</x:v>
      </x:c>
      <x:c r="R28" s="11" t="n">
        <x:f>IF(AND(Q28=1,ISNUMBER(I28),I28&lt;Configuracoes!$C$5),1,0)</x:f>
        <x:v>0</x:v>
      </x:c>
      <x:c r="S28" s="11" t="n">
        <x:f>IF(AND(Q28=1,OR(I28="",J28="")),1,0)</x:f>
        <x:v>0</x:v>
      </x:c>
      <x:c r="T28" s="11" t="n">
        <x:f>IF(AND(Q28=1,E28&lt;Configuracoes!$C$5),1,0)</x:f>
        <x:v>0</x:v>
      </x:c>
      <x:c r="U28" s="11" t="n">
        <x:f>IF(AND(O28=1,P28=1,H28="Ganha"),1,0)</x:f>
        <x:v>0</x:v>
      </x:c>
      <x:c r="V28" s="11" t="n">
        <x:f>IF(AND(O28=1,P28=1,H28="Perdida"),1,0)</x:f>
        <x:v>0</x:v>
      </x:c>
      <x:c r="W28" s="11" t="n">
        <x:f>IF(AND(P28=1,OR(R28=1,S28=1,T28=1,N28&lt;&gt;"")),1,0)</x:f>
        <x:v>0</x:v>
      </x:c>
      <x:c r="X28" s="11" t="str">
        <x:f>IF(W28=1,SUM($W$5:W28),"")</x:f>
      </x:c>
    </x:row>
    <x:row r="29" ht="24" customHeight="1">
      <x:c r="A29" s="6"/>
      <x:c r="B29" s="6"/>
      <x:c r="C29" s="6"/>
      <x:c r="D29" s="5"/>
      <x:c r="E29" s="5"/>
      <x:c r="F29" s="12"/>
      <x:c r="G29" s="6"/>
      <x:c r="H29" s="6"/>
      <x:c r="I29" s="5"/>
      <x:c r="J29" s="6"/>
      <x:c r="K29" s="5"/>
      <x:c r="L29" s="6"/>
      <x:c r="M29" s="6"/>
      <x:c r="N29" s="11" t="str">
        <x:f>IF(COUNTA(A29:M29)=0,"",IF(A29="","ID ausente",IF(COUNTIF($A$5:$A$204,A29)&lt;&gt;1,"ID duplicado",IF(OR(B29="",C29=""),"Cliente ou responsável ausente",IF(OR(NOT(ISNUMBER(D29)),D29&lt;=0,IF(ISNUMBER(D29),D29&lt;&gt;INT(D29),FALSE)),"Envio inválido",IF(H29="Cancelada","",IF(OR(NOT(ISNUMBER(E29)),E29&lt;=0,IF(ISNUMBER(E29),E29&lt;&gt;INT(E29),FALSE)),"Validade inválida",IF(E29&lt;D29,"Validade anterior ao envio",IF(OR(NOT(ISNUMBER(F29)),F29&lt;0),"Valor inválido",IF(AND(H29&lt;&gt;"Aberta",H29&lt;&gt;"Ganha",H29&lt;&gt;"Perdida"),"Resultado inválido",IF(AND(H29="Aberta",G29&lt;&gt;"Enviada",G29&lt;&gt;"Negociação",G29&lt;&gt;"Revisão"),"Etapa inválida",IF(AND(H29&lt;&gt;"Aberta",OR(OR(NOT(ISNUMBER(K29)),K29&lt;=0,IF(ISNUMBER(K29),K29&lt;&gt;INT(K29),FALSE)),K29&lt;D29,L29="")),"Fechamento ou evidência inválidos",IF(AND(H29="Aberta",I29&lt;&gt;"",OR(OR(NOT(ISNUMBER(I29)),I29&lt;=0,IF(ISNUMBER(I29),I29&lt;&gt;INT(I29),FALSE)),I29&lt;D29)),"Contato inválido","")))))))))))))</x:f>
      </x:c>
      <x:c r="O29" s="11" t="n">
        <x:f>IF(AND(A29&lt;&gt;"",N29="",H29&lt;&gt;"Cancelada"),1,0)</x:f>
        <x:v>0</x:v>
      </x:c>
      <x:c r="P29" s="11" t="n">
        <x:f>IF(OR(NOT(ISNUMBER(Configuracoes!$C$5)),NOT(ISNUMBER(Configuracoes!$C$6)),NOT(ISNUMBER(Configuracoes!$C$7)),Configuracoes!$C$5&lt;=0,Configuracoes!$C$6&lt;=0,Configuracoes!$C$7&lt;=0,Configuracoes!$C$6&gt;Configuracoes!$C$7),0,IF(AND(ISNUMBER(D29),D29&gt;=Configuracoes!$C$6,D29&lt;=Configuracoes!$C$7,D29&lt;=Configuracoes!$C$5,OR(Configuracoes!$C$8="Todos",C29=Configuracoes!$C$8),OR(H29="Aberta",H29="Cancelada",AND(ISNUMBER(K29),K29&lt;=Configuracoes!$C$5))),1,0))</x:f>
        <x:v>0</x:v>
      </x:c>
      <x:c r="Q29" s="11" t="n">
        <x:f>IF(AND(O29=1,P29=1,H29="Aberta"),1,0)</x:f>
        <x:v>0</x:v>
      </x:c>
      <x:c r="R29" s="11" t="n">
        <x:f>IF(AND(Q29=1,ISNUMBER(I29),I29&lt;Configuracoes!$C$5),1,0)</x:f>
        <x:v>0</x:v>
      </x:c>
      <x:c r="S29" s="11" t="n">
        <x:f>IF(AND(Q29=1,OR(I29="",J29="")),1,0)</x:f>
        <x:v>0</x:v>
      </x:c>
      <x:c r="T29" s="11" t="n">
        <x:f>IF(AND(Q29=1,E29&lt;Configuracoes!$C$5),1,0)</x:f>
        <x:v>0</x:v>
      </x:c>
      <x:c r="U29" s="11" t="n">
        <x:f>IF(AND(O29=1,P29=1,H29="Ganha"),1,0)</x:f>
        <x:v>0</x:v>
      </x:c>
      <x:c r="V29" s="11" t="n">
        <x:f>IF(AND(O29=1,P29=1,H29="Perdida"),1,0)</x:f>
        <x:v>0</x:v>
      </x:c>
      <x:c r="W29" s="11" t="n">
        <x:f>IF(AND(P29=1,OR(R29=1,S29=1,T29=1,N29&lt;&gt;"")),1,0)</x:f>
        <x:v>0</x:v>
      </x:c>
      <x:c r="X29" s="11" t="str">
        <x:f>IF(W29=1,SUM($W$5:W29),"")</x:f>
      </x:c>
    </x:row>
    <x:row r="30" ht="24" customHeight="1">
      <x:c r="A30" s="6"/>
      <x:c r="B30" s="6"/>
      <x:c r="C30" s="6"/>
      <x:c r="D30" s="5"/>
      <x:c r="E30" s="5"/>
      <x:c r="F30" s="12"/>
      <x:c r="G30" s="6"/>
      <x:c r="H30" s="6"/>
      <x:c r="I30" s="5"/>
      <x:c r="J30" s="6"/>
      <x:c r="K30" s="5"/>
      <x:c r="L30" s="6"/>
      <x:c r="M30" s="6"/>
      <x:c r="N30" s="11" t="str">
        <x:f>IF(COUNTA(A30:M30)=0,"",IF(A30="","ID ausente",IF(COUNTIF($A$5:$A$204,A30)&lt;&gt;1,"ID duplicado",IF(OR(B30="",C30=""),"Cliente ou responsável ausente",IF(OR(NOT(ISNUMBER(D30)),D30&lt;=0,IF(ISNUMBER(D30),D30&lt;&gt;INT(D30),FALSE)),"Envio inválido",IF(H30="Cancelada","",IF(OR(NOT(ISNUMBER(E30)),E30&lt;=0,IF(ISNUMBER(E30),E30&lt;&gt;INT(E30),FALSE)),"Validade inválida",IF(E30&lt;D30,"Validade anterior ao envio",IF(OR(NOT(ISNUMBER(F30)),F30&lt;0),"Valor inválido",IF(AND(H30&lt;&gt;"Aberta",H30&lt;&gt;"Ganha",H30&lt;&gt;"Perdida"),"Resultado inválido",IF(AND(H30="Aberta",G30&lt;&gt;"Enviada",G30&lt;&gt;"Negociação",G30&lt;&gt;"Revisão"),"Etapa inválida",IF(AND(H30&lt;&gt;"Aberta",OR(OR(NOT(ISNUMBER(K30)),K30&lt;=0,IF(ISNUMBER(K30),K30&lt;&gt;INT(K30),FALSE)),K30&lt;D30,L30="")),"Fechamento ou evidência inválidos",IF(AND(H30="Aberta",I30&lt;&gt;"",OR(OR(NOT(ISNUMBER(I30)),I30&lt;=0,IF(ISNUMBER(I30),I30&lt;&gt;INT(I30),FALSE)),I30&lt;D30)),"Contato inválido","")))))))))))))</x:f>
      </x:c>
      <x:c r="O30" s="11" t="n">
        <x:f>IF(AND(A30&lt;&gt;"",N30="",H30&lt;&gt;"Cancelada"),1,0)</x:f>
        <x:v>0</x:v>
      </x:c>
      <x:c r="P30" s="11" t="n">
        <x:f>IF(OR(NOT(ISNUMBER(Configuracoes!$C$5)),NOT(ISNUMBER(Configuracoes!$C$6)),NOT(ISNUMBER(Configuracoes!$C$7)),Configuracoes!$C$5&lt;=0,Configuracoes!$C$6&lt;=0,Configuracoes!$C$7&lt;=0,Configuracoes!$C$6&gt;Configuracoes!$C$7),0,IF(AND(ISNUMBER(D30),D30&gt;=Configuracoes!$C$6,D30&lt;=Configuracoes!$C$7,D30&lt;=Configuracoes!$C$5,OR(Configuracoes!$C$8="Todos",C30=Configuracoes!$C$8),OR(H30="Aberta",H30="Cancelada",AND(ISNUMBER(K30),K30&lt;=Configuracoes!$C$5))),1,0))</x:f>
        <x:v>0</x:v>
      </x:c>
      <x:c r="Q30" s="11" t="n">
        <x:f>IF(AND(O30=1,P30=1,H30="Aberta"),1,0)</x:f>
        <x:v>0</x:v>
      </x:c>
      <x:c r="R30" s="11" t="n">
        <x:f>IF(AND(Q30=1,ISNUMBER(I30),I30&lt;Configuracoes!$C$5),1,0)</x:f>
        <x:v>0</x:v>
      </x:c>
      <x:c r="S30" s="11" t="n">
        <x:f>IF(AND(Q30=1,OR(I30="",J30="")),1,0)</x:f>
        <x:v>0</x:v>
      </x:c>
      <x:c r="T30" s="11" t="n">
        <x:f>IF(AND(Q30=1,E30&lt;Configuracoes!$C$5),1,0)</x:f>
        <x:v>0</x:v>
      </x:c>
      <x:c r="U30" s="11" t="n">
        <x:f>IF(AND(O30=1,P30=1,H30="Ganha"),1,0)</x:f>
        <x:v>0</x:v>
      </x:c>
      <x:c r="V30" s="11" t="n">
        <x:f>IF(AND(O30=1,P30=1,H30="Perdida"),1,0)</x:f>
        <x:v>0</x:v>
      </x:c>
      <x:c r="W30" s="11" t="n">
        <x:f>IF(AND(P30=1,OR(R30=1,S30=1,T30=1,N30&lt;&gt;"")),1,0)</x:f>
        <x:v>0</x:v>
      </x:c>
      <x:c r="X30" s="11" t="str">
        <x:f>IF(W30=1,SUM($W$5:W30),"")</x:f>
      </x:c>
    </x:row>
    <x:row r="31" ht="24" customHeight="1">
      <x:c r="A31" s="6"/>
      <x:c r="B31" s="6"/>
      <x:c r="C31" s="6"/>
      <x:c r="D31" s="5"/>
      <x:c r="E31" s="5"/>
      <x:c r="F31" s="12"/>
      <x:c r="G31" s="6"/>
      <x:c r="H31" s="6"/>
      <x:c r="I31" s="5"/>
      <x:c r="J31" s="6"/>
      <x:c r="K31" s="5"/>
      <x:c r="L31" s="6"/>
      <x:c r="M31" s="6"/>
      <x:c r="N31" s="11" t="str">
        <x:f>IF(COUNTA(A31:M31)=0,"",IF(A31="","ID ausente",IF(COUNTIF($A$5:$A$204,A31)&lt;&gt;1,"ID duplicado",IF(OR(B31="",C31=""),"Cliente ou responsável ausente",IF(OR(NOT(ISNUMBER(D31)),D31&lt;=0,IF(ISNUMBER(D31),D31&lt;&gt;INT(D31),FALSE)),"Envio inválido",IF(H31="Cancelada","",IF(OR(NOT(ISNUMBER(E31)),E31&lt;=0,IF(ISNUMBER(E31),E31&lt;&gt;INT(E31),FALSE)),"Validade inválida",IF(E31&lt;D31,"Validade anterior ao envio",IF(OR(NOT(ISNUMBER(F31)),F31&lt;0),"Valor inválido",IF(AND(H31&lt;&gt;"Aberta",H31&lt;&gt;"Ganha",H31&lt;&gt;"Perdida"),"Resultado inválido",IF(AND(H31="Aberta",G31&lt;&gt;"Enviada",G31&lt;&gt;"Negociação",G31&lt;&gt;"Revisão"),"Etapa inválida",IF(AND(H31&lt;&gt;"Aberta",OR(OR(NOT(ISNUMBER(K31)),K31&lt;=0,IF(ISNUMBER(K31),K31&lt;&gt;INT(K31),FALSE)),K31&lt;D31,L31="")),"Fechamento ou evidência inválidos",IF(AND(H31="Aberta",I31&lt;&gt;"",OR(OR(NOT(ISNUMBER(I31)),I31&lt;=0,IF(ISNUMBER(I31),I31&lt;&gt;INT(I31),FALSE)),I31&lt;D31)),"Contato inválido","")))))))))))))</x:f>
      </x:c>
      <x:c r="O31" s="11" t="n">
        <x:f>IF(AND(A31&lt;&gt;"",N31="",H31&lt;&gt;"Cancelada"),1,0)</x:f>
        <x:v>0</x:v>
      </x:c>
      <x:c r="P31" s="11" t="n">
        <x:f>IF(OR(NOT(ISNUMBER(Configuracoes!$C$5)),NOT(ISNUMBER(Configuracoes!$C$6)),NOT(ISNUMBER(Configuracoes!$C$7)),Configuracoes!$C$5&lt;=0,Configuracoes!$C$6&lt;=0,Configuracoes!$C$7&lt;=0,Configuracoes!$C$6&gt;Configuracoes!$C$7),0,IF(AND(ISNUMBER(D31),D31&gt;=Configuracoes!$C$6,D31&lt;=Configuracoes!$C$7,D31&lt;=Configuracoes!$C$5,OR(Configuracoes!$C$8="Todos",C31=Configuracoes!$C$8),OR(H31="Aberta",H31="Cancelada",AND(ISNUMBER(K31),K31&lt;=Configuracoes!$C$5))),1,0))</x:f>
        <x:v>0</x:v>
      </x:c>
      <x:c r="Q31" s="11" t="n">
        <x:f>IF(AND(O31=1,P31=1,H31="Aberta"),1,0)</x:f>
        <x:v>0</x:v>
      </x:c>
      <x:c r="R31" s="11" t="n">
        <x:f>IF(AND(Q31=1,ISNUMBER(I31),I31&lt;Configuracoes!$C$5),1,0)</x:f>
        <x:v>0</x:v>
      </x:c>
      <x:c r="S31" s="11" t="n">
        <x:f>IF(AND(Q31=1,OR(I31="",J31="")),1,0)</x:f>
        <x:v>0</x:v>
      </x:c>
      <x:c r="T31" s="11" t="n">
        <x:f>IF(AND(Q31=1,E31&lt;Configuracoes!$C$5),1,0)</x:f>
        <x:v>0</x:v>
      </x:c>
      <x:c r="U31" s="11" t="n">
        <x:f>IF(AND(O31=1,P31=1,H31="Ganha"),1,0)</x:f>
        <x:v>0</x:v>
      </x:c>
      <x:c r="V31" s="11" t="n">
        <x:f>IF(AND(O31=1,P31=1,H31="Perdida"),1,0)</x:f>
        <x:v>0</x:v>
      </x:c>
      <x:c r="W31" s="11" t="n">
        <x:f>IF(AND(P31=1,OR(R31=1,S31=1,T31=1,N31&lt;&gt;"")),1,0)</x:f>
        <x:v>0</x:v>
      </x:c>
      <x:c r="X31" s="11" t="str">
        <x:f>IF(W31=1,SUM($W$5:W31),"")</x:f>
      </x:c>
    </x:row>
    <x:row r="32" ht="24" customHeight="1">
      <x:c r="A32" s="6"/>
      <x:c r="B32" s="6"/>
      <x:c r="C32" s="6"/>
      <x:c r="D32" s="5"/>
      <x:c r="E32" s="5"/>
      <x:c r="F32" s="12"/>
      <x:c r="G32" s="6"/>
      <x:c r="H32" s="6"/>
      <x:c r="I32" s="5"/>
      <x:c r="J32" s="6"/>
      <x:c r="K32" s="5"/>
      <x:c r="L32" s="6"/>
      <x:c r="M32" s="6"/>
      <x:c r="N32" s="11" t="str">
        <x:f>IF(COUNTA(A32:M32)=0,"",IF(A32="","ID ausente",IF(COUNTIF($A$5:$A$204,A32)&lt;&gt;1,"ID duplicado",IF(OR(B32="",C32=""),"Cliente ou responsável ausente",IF(OR(NOT(ISNUMBER(D32)),D32&lt;=0,IF(ISNUMBER(D32),D32&lt;&gt;INT(D32),FALSE)),"Envio inválido",IF(H32="Cancelada","",IF(OR(NOT(ISNUMBER(E32)),E32&lt;=0,IF(ISNUMBER(E32),E32&lt;&gt;INT(E32),FALSE)),"Validade inválida",IF(E32&lt;D32,"Validade anterior ao envio",IF(OR(NOT(ISNUMBER(F32)),F32&lt;0),"Valor inválido",IF(AND(H32&lt;&gt;"Aberta",H32&lt;&gt;"Ganha",H32&lt;&gt;"Perdida"),"Resultado inválido",IF(AND(H32="Aberta",G32&lt;&gt;"Enviada",G32&lt;&gt;"Negociação",G32&lt;&gt;"Revisão"),"Etapa inválida",IF(AND(H32&lt;&gt;"Aberta",OR(OR(NOT(ISNUMBER(K32)),K32&lt;=0,IF(ISNUMBER(K32),K32&lt;&gt;INT(K32),FALSE)),K32&lt;D32,L32="")),"Fechamento ou evidência inválidos",IF(AND(H32="Aberta",I32&lt;&gt;"",OR(OR(NOT(ISNUMBER(I32)),I32&lt;=0,IF(ISNUMBER(I32),I32&lt;&gt;INT(I32),FALSE)),I32&lt;D32)),"Contato inválido","")))))))))))))</x:f>
      </x:c>
      <x:c r="O32" s="11" t="n">
        <x:f>IF(AND(A32&lt;&gt;"",N32="",H32&lt;&gt;"Cancelada"),1,0)</x:f>
        <x:v>0</x:v>
      </x:c>
      <x:c r="P32" s="11" t="n">
        <x:f>IF(OR(NOT(ISNUMBER(Configuracoes!$C$5)),NOT(ISNUMBER(Configuracoes!$C$6)),NOT(ISNUMBER(Configuracoes!$C$7)),Configuracoes!$C$5&lt;=0,Configuracoes!$C$6&lt;=0,Configuracoes!$C$7&lt;=0,Configuracoes!$C$6&gt;Configuracoes!$C$7),0,IF(AND(ISNUMBER(D32),D32&gt;=Configuracoes!$C$6,D32&lt;=Configuracoes!$C$7,D32&lt;=Configuracoes!$C$5,OR(Configuracoes!$C$8="Todos",C32=Configuracoes!$C$8),OR(H32="Aberta",H32="Cancelada",AND(ISNUMBER(K32),K32&lt;=Configuracoes!$C$5))),1,0))</x:f>
        <x:v>0</x:v>
      </x:c>
      <x:c r="Q32" s="11" t="n">
        <x:f>IF(AND(O32=1,P32=1,H32="Aberta"),1,0)</x:f>
        <x:v>0</x:v>
      </x:c>
      <x:c r="R32" s="11" t="n">
        <x:f>IF(AND(Q32=1,ISNUMBER(I32),I32&lt;Configuracoes!$C$5),1,0)</x:f>
        <x:v>0</x:v>
      </x:c>
      <x:c r="S32" s="11" t="n">
        <x:f>IF(AND(Q32=1,OR(I32="",J32="")),1,0)</x:f>
        <x:v>0</x:v>
      </x:c>
      <x:c r="T32" s="11" t="n">
        <x:f>IF(AND(Q32=1,E32&lt;Configuracoes!$C$5),1,0)</x:f>
        <x:v>0</x:v>
      </x:c>
      <x:c r="U32" s="11" t="n">
        <x:f>IF(AND(O32=1,P32=1,H32="Ganha"),1,0)</x:f>
        <x:v>0</x:v>
      </x:c>
      <x:c r="V32" s="11" t="n">
        <x:f>IF(AND(O32=1,P32=1,H32="Perdida"),1,0)</x:f>
        <x:v>0</x:v>
      </x:c>
      <x:c r="W32" s="11" t="n">
        <x:f>IF(AND(P32=1,OR(R32=1,S32=1,T32=1,N32&lt;&gt;"")),1,0)</x:f>
        <x:v>0</x:v>
      </x:c>
      <x:c r="X32" s="11" t="str">
        <x:f>IF(W32=1,SUM($W$5:W32),"")</x:f>
      </x:c>
    </x:row>
    <x:row r="33" ht="24" customHeight="1">
      <x:c r="A33" s="6"/>
      <x:c r="B33" s="6"/>
      <x:c r="C33" s="6"/>
      <x:c r="D33" s="5"/>
      <x:c r="E33" s="5"/>
      <x:c r="F33" s="12"/>
      <x:c r="G33" s="6"/>
      <x:c r="H33" s="6"/>
      <x:c r="I33" s="5"/>
      <x:c r="J33" s="6"/>
      <x:c r="K33" s="5"/>
      <x:c r="L33" s="6"/>
      <x:c r="M33" s="6"/>
      <x:c r="N33" s="11" t="str">
        <x:f>IF(COUNTA(A33:M33)=0,"",IF(A33="","ID ausente",IF(COUNTIF($A$5:$A$204,A33)&lt;&gt;1,"ID duplicado",IF(OR(B33="",C33=""),"Cliente ou responsável ausente",IF(OR(NOT(ISNUMBER(D33)),D33&lt;=0,IF(ISNUMBER(D33),D33&lt;&gt;INT(D33),FALSE)),"Envio inválido",IF(H33="Cancelada","",IF(OR(NOT(ISNUMBER(E33)),E33&lt;=0,IF(ISNUMBER(E33),E33&lt;&gt;INT(E33),FALSE)),"Validade inválida",IF(E33&lt;D33,"Validade anterior ao envio",IF(OR(NOT(ISNUMBER(F33)),F33&lt;0),"Valor inválido",IF(AND(H33&lt;&gt;"Aberta",H33&lt;&gt;"Ganha",H33&lt;&gt;"Perdida"),"Resultado inválido",IF(AND(H33="Aberta",G33&lt;&gt;"Enviada",G33&lt;&gt;"Negociação",G33&lt;&gt;"Revisão"),"Etapa inválida",IF(AND(H33&lt;&gt;"Aberta",OR(OR(NOT(ISNUMBER(K33)),K33&lt;=0,IF(ISNUMBER(K33),K33&lt;&gt;INT(K33),FALSE)),K33&lt;D33,L33="")),"Fechamento ou evidência inválidos",IF(AND(H33="Aberta",I33&lt;&gt;"",OR(OR(NOT(ISNUMBER(I33)),I33&lt;=0,IF(ISNUMBER(I33),I33&lt;&gt;INT(I33),FALSE)),I33&lt;D33)),"Contato inválido","")))))))))))))</x:f>
      </x:c>
      <x:c r="O33" s="11" t="n">
        <x:f>IF(AND(A33&lt;&gt;"",N33="",H33&lt;&gt;"Cancelada"),1,0)</x:f>
        <x:v>0</x:v>
      </x:c>
      <x:c r="P33" s="11" t="n">
        <x:f>IF(OR(NOT(ISNUMBER(Configuracoes!$C$5)),NOT(ISNUMBER(Configuracoes!$C$6)),NOT(ISNUMBER(Configuracoes!$C$7)),Configuracoes!$C$5&lt;=0,Configuracoes!$C$6&lt;=0,Configuracoes!$C$7&lt;=0,Configuracoes!$C$6&gt;Configuracoes!$C$7),0,IF(AND(ISNUMBER(D33),D33&gt;=Configuracoes!$C$6,D33&lt;=Configuracoes!$C$7,D33&lt;=Configuracoes!$C$5,OR(Configuracoes!$C$8="Todos",C33=Configuracoes!$C$8),OR(H33="Aberta",H33="Cancelada",AND(ISNUMBER(K33),K33&lt;=Configuracoes!$C$5))),1,0))</x:f>
        <x:v>0</x:v>
      </x:c>
      <x:c r="Q33" s="11" t="n">
        <x:f>IF(AND(O33=1,P33=1,H33="Aberta"),1,0)</x:f>
        <x:v>0</x:v>
      </x:c>
      <x:c r="R33" s="11" t="n">
        <x:f>IF(AND(Q33=1,ISNUMBER(I33),I33&lt;Configuracoes!$C$5),1,0)</x:f>
        <x:v>0</x:v>
      </x:c>
      <x:c r="S33" s="11" t="n">
        <x:f>IF(AND(Q33=1,OR(I33="",J33="")),1,0)</x:f>
        <x:v>0</x:v>
      </x:c>
      <x:c r="T33" s="11" t="n">
        <x:f>IF(AND(Q33=1,E33&lt;Configuracoes!$C$5),1,0)</x:f>
        <x:v>0</x:v>
      </x:c>
      <x:c r="U33" s="11" t="n">
        <x:f>IF(AND(O33=1,P33=1,H33="Ganha"),1,0)</x:f>
        <x:v>0</x:v>
      </x:c>
      <x:c r="V33" s="11" t="n">
        <x:f>IF(AND(O33=1,P33=1,H33="Perdida"),1,0)</x:f>
        <x:v>0</x:v>
      </x:c>
      <x:c r="W33" s="11" t="n">
        <x:f>IF(AND(P33=1,OR(R33=1,S33=1,T33=1,N33&lt;&gt;"")),1,0)</x:f>
        <x:v>0</x:v>
      </x:c>
      <x:c r="X33" s="11" t="str">
        <x:f>IF(W33=1,SUM($W$5:W33),"")</x:f>
      </x:c>
    </x:row>
    <x:row r="34" ht="24" customHeight="1">
      <x:c r="A34" s="6"/>
      <x:c r="B34" s="6"/>
      <x:c r="C34" s="6"/>
      <x:c r="D34" s="5"/>
      <x:c r="E34" s="5"/>
      <x:c r="F34" s="12"/>
      <x:c r="G34" s="6"/>
      <x:c r="H34" s="6"/>
      <x:c r="I34" s="5"/>
      <x:c r="J34" s="6"/>
      <x:c r="K34" s="5"/>
      <x:c r="L34" s="6"/>
      <x:c r="M34" s="6"/>
      <x:c r="N34" s="11" t="str">
        <x:f>IF(COUNTA(A34:M34)=0,"",IF(A34="","ID ausente",IF(COUNTIF($A$5:$A$204,A34)&lt;&gt;1,"ID duplicado",IF(OR(B34="",C34=""),"Cliente ou responsável ausente",IF(OR(NOT(ISNUMBER(D34)),D34&lt;=0,IF(ISNUMBER(D34),D34&lt;&gt;INT(D34),FALSE)),"Envio inválido",IF(H34="Cancelada","",IF(OR(NOT(ISNUMBER(E34)),E34&lt;=0,IF(ISNUMBER(E34),E34&lt;&gt;INT(E34),FALSE)),"Validade inválida",IF(E34&lt;D34,"Validade anterior ao envio",IF(OR(NOT(ISNUMBER(F34)),F34&lt;0),"Valor inválido",IF(AND(H34&lt;&gt;"Aberta",H34&lt;&gt;"Ganha",H34&lt;&gt;"Perdida"),"Resultado inválido",IF(AND(H34="Aberta",G34&lt;&gt;"Enviada",G34&lt;&gt;"Negociação",G34&lt;&gt;"Revisão"),"Etapa inválida",IF(AND(H34&lt;&gt;"Aberta",OR(OR(NOT(ISNUMBER(K34)),K34&lt;=0,IF(ISNUMBER(K34),K34&lt;&gt;INT(K34),FALSE)),K34&lt;D34,L34="")),"Fechamento ou evidência inválidos",IF(AND(H34="Aberta",I34&lt;&gt;"",OR(OR(NOT(ISNUMBER(I34)),I34&lt;=0,IF(ISNUMBER(I34),I34&lt;&gt;INT(I34),FALSE)),I34&lt;D34)),"Contato inválido","")))))))))))))</x:f>
      </x:c>
      <x:c r="O34" s="11" t="n">
        <x:f>IF(AND(A34&lt;&gt;"",N34="",H34&lt;&gt;"Cancelada"),1,0)</x:f>
        <x:v>0</x:v>
      </x:c>
      <x:c r="P34" s="11" t="n">
        <x:f>IF(OR(NOT(ISNUMBER(Configuracoes!$C$5)),NOT(ISNUMBER(Configuracoes!$C$6)),NOT(ISNUMBER(Configuracoes!$C$7)),Configuracoes!$C$5&lt;=0,Configuracoes!$C$6&lt;=0,Configuracoes!$C$7&lt;=0,Configuracoes!$C$6&gt;Configuracoes!$C$7),0,IF(AND(ISNUMBER(D34),D34&gt;=Configuracoes!$C$6,D34&lt;=Configuracoes!$C$7,D34&lt;=Configuracoes!$C$5,OR(Configuracoes!$C$8="Todos",C34=Configuracoes!$C$8),OR(H34="Aberta",H34="Cancelada",AND(ISNUMBER(K34),K34&lt;=Configuracoes!$C$5))),1,0))</x:f>
        <x:v>0</x:v>
      </x:c>
      <x:c r="Q34" s="11" t="n">
        <x:f>IF(AND(O34=1,P34=1,H34="Aberta"),1,0)</x:f>
        <x:v>0</x:v>
      </x:c>
      <x:c r="R34" s="11" t="n">
        <x:f>IF(AND(Q34=1,ISNUMBER(I34),I34&lt;Configuracoes!$C$5),1,0)</x:f>
        <x:v>0</x:v>
      </x:c>
      <x:c r="S34" s="11" t="n">
        <x:f>IF(AND(Q34=1,OR(I34="",J34="")),1,0)</x:f>
        <x:v>0</x:v>
      </x:c>
      <x:c r="T34" s="11" t="n">
        <x:f>IF(AND(Q34=1,E34&lt;Configuracoes!$C$5),1,0)</x:f>
        <x:v>0</x:v>
      </x:c>
      <x:c r="U34" s="11" t="n">
        <x:f>IF(AND(O34=1,P34=1,H34="Ganha"),1,0)</x:f>
        <x:v>0</x:v>
      </x:c>
      <x:c r="V34" s="11" t="n">
        <x:f>IF(AND(O34=1,P34=1,H34="Perdida"),1,0)</x:f>
        <x:v>0</x:v>
      </x:c>
      <x:c r="W34" s="11" t="n">
        <x:f>IF(AND(P34=1,OR(R34=1,S34=1,T34=1,N34&lt;&gt;"")),1,0)</x:f>
        <x:v>0</x:v>
      </x:c>
      <x:c r="X34" s="11" t="str">
        <x:f>IF(W34=1,SUM($W$5:W34),"")</x:f>
      </x:c>
    </x:row>
    <x:row r="35" ht="24" customHeight="1">
      <x:c r="A35" s="6"/>
      <x:c r="B35" s="6"/>
      <x:c r="C35" s="6"/>
      <x:c r="D35" s="5"/>
      <x:c r="E35" s="5"/>
      <x:c r="F35" s="12"/>
      <x:c r="G35" s="6"/>
      <x:c r="H35" s="6"/>
      <x:c r="I35" s="5"/>
      <x:c r="J35" s="6"/>
      <x:c r="K35" s="5"/>
      <x:c r="L35" s="6"/>
      <x:c r="M35" s="6"/>
      <x:c r="N35" s="11" t="str">
        <x:f>IF(COUNTA(A35:M35)=0,"",IF(A35="","ID ausente",IF(COUNTIF($A$5:$A$204,A35)&lt;&gt;1,"ID duplicado",IF(OR(B35="",C35=""),"Cliente ou responsável ausente",IF(OR(NOT(ISNUMBER(D35)),D35&lt;=0,IF(ISNUMBER(D35),D35&lt;&gt;INT(D35),FALSE)),"Envio inválido",IF(H35="Cancelada","",IF(OR(NOT(ISNUMBER(E35)),E35&lt;=0,IF(ISNUMBER(E35),E35&lt;&gt;INT(E35),FALSE)),"Validade inválida",IF(E35&lt;D35,"Validade anterior ao envio",IF(OR(NOT(ISNUMBER(F35)),F35&lt;0),"Valor inválido",IF(AND(H35&lt;&gt;"Aberta",H35&lt;&gt;"Ganha",H35&lt;&gt;"Perdida"),"Resultado inválido",IF(AND(H35="Aberta",G35&lt;&gt;"Enviada",G35&lt;&gt;"Negociação",G35&lt;&gt;"Revisão"),"Etapa inválida",IF(AND(H35&lt;&gt;"Aberta",OR(OR(NOT(ISNUMBER(K35)),K35&lt;=0,IF(ISNUMBER(K35),K35&lt;&gt;INT(K35),FALSE)),K35&lt;D35,L35="")),"Fechamento ou evidência inválidos",IF(AND(H35="Aberta",I35&lt;&gt;"",OR(OR(NOT(ISNUMBER(I35)),I35&lt;=0,IF(ISNUMBER(I35),I35&lt;&gt;INT(I35),FALSE)),I35&lt;D35)),"Contato inválido","")))))))))))))</x:f>
      </x:c>
      <x:c r="O35" s="11" t="n">
        <x:f>IF(AND(A35&lt;&gt;"",N35="",H35&lt;&gt;"Cancelada"),1,0)</x:f>
        <x:v>0</x:v>
      </x:c>
      <x:c r="P35" s="11" t="n">
        <x:f>IF(OR(NOT(ISNUMBER(Configuracoes!$C$5)),NOT(ISNUMBER(Configuracoes!$C$6)),NOT(ISNUMBER(Configuracoes!$C$7)),Configuracoes!$C$5&lt;=0,Configuracoes!$C$6&lt;=0,Configuracoes!$C$7&lt;=0,Configuracoes!$C$6&gt;Configuracoes!$C$7),0,IF(AND(ISNUMBER(D35),D35&gt;=Configuracoes!$C$6,D35&lt;=Configuracoes!$C$7,D35&lt;=Configuracoes!$C$5,OR(Configuracoes!$C$8="Todos",C35=Configuracoes!$C$8),OR(H35="Aberta",H35="Cancelada",AND(ISNUMBER(K35),K35&lt;=Configuracoes!$C$5))),1,0))</x:f>
        <x:v>0</x:v>
      </x:c>
      <x:c r="Q35" s="11" t="n">
        <x:f>IF(AND(O35=1,P35=1,H35="Aberta"),1,0)</x:f>
        <x:v>0</x:v>
      </x:c>
      <x:c r="R35" s="11" t="n">
        <x:f>IF(AND(Q35=1,ISNUMBER(I35),I35&lt;Configuracoes!$C$5),1,0)</x:f>
        <x:v>0</x:v>
      </x:c>
      <x:c r="S35" s="11" t="n">
        <x:f>IF(AND(Q35=1,OR(I35="",J35="")),1,0)</x:f>
        <x:v>0</x:v>
      </x:c>
      <x:c r="T35" s="11" t="n">
        <x:f>IF(AND(Q35=1,E35&lt;Configuracoes!$C$5),1,0)</x:f>
        <x:v>0</x:v>
      </x:c>
      <x:c r="U35" s="11" t="n">
        <x:f>IF(AND(O35=1,P35=1,H35="Ganha"),1,0)</x:f>
        <x:v>0</x:v>
      </x:c>
      <x:c r="V35" s="11" t="n">
        <x:f>IF(AND(O35=1,P35=1,H35="Perdida"),1,0)</x:f>
        <x:v>0</x:v>
      </x:c>
      <x:c r="W35" s="11" t="n">
        <x:f>IF(AND(P35=1,OR(R35=1,S35=1,T35=1,N35&lt;&gt;"")),1,0)</x:f>
        <x:v>0</x:v>
      </x:c>
      <x:c r="X35" s="11" t="str">
        <x:f>IF(W35=1,SUM($W$5:W35),"")</x:f>
      </x:c>
    </x:row>
    <x:row r="36" ht="24" customHeight="1">
      <x:c r="A36" s="6"/>
      <x:c r="B36" s="6"/>
      <x:c r="C36" s="6"/>
      <x:c r="D36" s="5"/>
      <x:c r="E36" s="5"/>
      <x:c r="F36" s="12"/>
      <x:c r="G36" s="6"/>
      <x:c r="H36" s="6"/>
      <x:c r="I36" s="5"/>
      <x:c r="J36" s="6"/>
      <x:c r="K36" s="5"/>
      <x:c r="L36" s="6"/>
      <x:c r="M36" s="6"/>
      <x:c r="N36" s="11" t="str">
        <x:f>IF(COUNTA(A36:M36)=0,"",IF(A36="","ID ausente",IF(COUNTIF($A$5:$A$204,A36)&lt;&gt;1,"ID duplicado",IF(OR(B36="",C36=""),"Cliente ou responsável ausente",IF(OR(NOT(ISNUMBER(D36)),D36&lt;=0,IF(ISNUMBER(D36),D36&lt;&gt;INT(D36),FALSE)),"Envio inválido",IF(H36="Cancelada","",IF(OR(NOT(ISNUMBER(E36)),E36&lt;=0,IF(ISNUMBER(E36),E36&lt;&gt;INT(E36),FALSE)),"Validade inválida",IF(E36&lt;D36,"Validade anterior ao envio",IF(OR(NOT(ISNUMBER(F36)),F36&lt;0),"Valor inválido",IF(AND(H36&lt;&gt;"Aberta",H36&lt;&gt;"Ganha",H36&lt;&gt;"Perdida"),"Resultado inválido",IF(AND(H36="Aberta",G36&lt;&gt;"Enviada",G36&lt;&gt;"Negociação",G36&lt;&gt;"Revisão"),"Etapa inválida",IF(AND(H36&lt;&gt;"Aberta",OR(OR(NOT(ISNUMBER(K36)),K36&lt;=0,IF(ISNUMBER(K36),K36&lt;&gt;INT(K36),FALSE)),K36&lt;D36,L36="")),"Fechamento ou evidência inválidos",IF(AND(H36="Aberta",I36&lt;&gt;"",OR(OR(NOT(ISNUMBER(I36)),I36&lt;=0,IF(ISNUMBER(I36),I36&lt;&gt;INT(I36),FALSE)),I36&lt;D36)),"Contato inválido","")))))))))))))</x:f>
      </x:c>
      <x:c r="O36" s="11" t="n">
        <x:f>IF(AND(A36&lt;&gt;"",N36="",H36&lt;&gt;"Cancelada"),1,0)</x:f>
        <x:v>0</x:v>
      </x:c>
      <x:c r="P36" s="11" t="n">
        <x:f>IF(OR(NOT(ISNUMBER(Configuracoes!$C$5)),NOT(ISNUMBER(Configuracoes!$C$6)),NOT(ISNUMBER(Configuracoes!$C$7)),Configuracoes!$C$5&lt;=0,Configuracoes!$C$6&lt;=0,Configuracoes!$C$7&lt;=0,Configuracoes!$C$6&gt;Configuracoes!$C$7),0,IF(AND(ISNUMBER(D36),D36&gt;=Configuracoes!$C$6,D36&lt;=Configuracoes!$C$7,D36&lt;=Configuracoes!$C$5,OR(Configuracoes!$C$8="Todos",C36=Configuracoes!$C$8),OR(H36="Aberta",H36="Cancelada",AND(ISNUMBER(K36),K36&lt;=Configuracoes!$C$5))),1,0))</x:f>
        <x:v>0</x:v>
      </x:c>
      <x:c r="Q36" s="11" t="n">
        <x:f>IF(AND(O36=1,P36=1,H36="Aberta"),1,0)</x:f>
        <x:v>0</x:v>
      </x:c>
      <x:c r="R36" s="11" t="n">
        <x:f>IF(AND(Q36=1,ISNUMBER(I36),I36&lt;Configuracoes!$C$5),1,0)</x:f>
        <x:v>0</x:v>
      </x:c>
      <x:c r="S36" s="11" t="n">
        <x:f>IF(AND(Q36=1,OR(I36="",J36="")),1,0)</x:f>
        <x:v>0</x:v>
      </x:c>
      <x:c r="T36" s="11" t="n">
        <x:f>IF(AND(Q36=1,E36&lt;Configuracoes!$C$5),1,0)</x:f>
        <x:v>0</x:v>
      </x:c>
      <x:c r="U36" s="11" t="n">
        <x:f>IF(AND(O36=1,P36=1,H36="Ganha"),1,0)</x:f>
        <x:v>0</x:v>
      </x:c>
      <x:c r="V36" s="11" t="n">
        <x:f>IF(AND(O36=1,P36=1,H36="Perdida"),1,0)</x:f>
        <x:v>0</x:v>
      </x:c>
      <x:c r="W36" s="11" t="n">
        <x:f>IF(AND(P36=1,OR(R36=1,S36=1,T36=1,N36&lt;&gt;"")),1,0)</x:f>
        <x:v>0</x:v>
      </x:c>
      <x:c r="X36" s="11" t="str">
        <x:f>IF(W36=1,SUM($W$5:W36),"")</x:f>
      </x:c>
    </x:row>
    <x:row r="37" ht="24" customHeight="1">
      <x:c r="A37" s="6"/>
      <x:c r="B37" s="6"/>
      <x:c r="C37" s="6"/>
      <x:c r="D37" s="5"/>
      <x:c r="E37" s="5"/>
      <x:c r="F37" s="12"/>
      <x:c r="G37" s="6"/>
      <x:c r="H37" s="6"/>
      <x:c r="I37" s="5"/>
      <x:c r="J37" s="6"/>
      <x:c r="K37" s="5"/>
      <x:c r="L37" s="6"/>
      <x:c r="M37" s="6"/>
      <x:c r="N37" s="11" t="str">
        <x:f>IF(COUNTA(A37:M37)=0,"",IF(A37="","ID ausente",IF(COUNTIF($A$5:$A$204,A37)&lt;&gt;1,"ID duplicado",IF(OR(B37="",C37=""),"Cliente ou responsável ausente",IF(OR(NOT(ISNUMBER(D37)),D37&lt;=0,IF(ISNUMBER(D37),D37&lt;&gt;INT(D37),FALSE)),"Envio inválido",IF(H37="Cancelada","",IF(OR(NOT(ISNUMBER(E37)),E37&lt;=0,IF(ISNUMBER(E37),E37&lt;&gt;INT(E37),FALSE)),"Validade inválida",IF(E37&lt;D37,"Validade anterior ao envio",IF(OR(NOT(ISNUMBER(F37)),F37&lt;0),"Valor inválido",IF(AND(H37&lt;&gt;"Aberta",H37&lt;&gt;"Ganha",H37&lt;&gt;"Perdida"),"Resultado inválido",IF(AND(H37="Aberta",G37&lt;&gt;"Enviada",G37&lt;&gt;"Negociação",G37&lt;&gt;"Revisão"),"Etapa inválida",IF(AND(H37&lt;&gt;"Aberta",OR(OR(NOT(ISNUMBER(K37)),K37&lt;=0,IF(ISNUMBER(K37),K37&lt;&gt;INT(K37),FALSE)),K37&lt;D37,L37="")),"Fechamento ou evidência inválidos",IF(AND(H37="Aberta",I37&lt;&gt;"",OR(OR(NOT(ISNUMBER(I37)),I37&lt;=0,IF(ISNUMBER(I37),I37&lt;&gt;INT(I37),FALSE)),I37&lt;D37)),"Contato inválido","")))))))))))))</x:f>
      </x:c>
      <x:c r="O37" s="11" t="n">
        <x:f>IF(AND(A37&lt;&gt;"",N37="",H37&lt;&gt;"Cancelada"),1,0)</x:f>
        <x:v>0</x:v>
      </x:c>
      <x:c r="P37" s="11" t="n">
        <x:f>IF(OR(NOT(ISNUMBER(Configuracoes!$C$5)),NOT(ISNUMBER(Configuracoes!$C$6)),NOT(ISNUMBER(Configuracoes!$C$7)),Configuracoes!$C$5&lt;=0,Configuracoes!$C$6&lt;=0,Configuracoes!$C$7&lt;=0,Configuracoes!$C$6&gt;Configuracoes!$C$7),0,IF(AND(ISNUMBER(D37),D37&gt;=Configuracoes!$C$6,D37&lt;=Configuracoes!$C$7,D37&lt;=Configuracoes!$C$5,OR(Configuracoes!$C$8="Todos",C37=Configuracoes!$C$8),OR(H37="Aberta",H37="Cancelada",AND(ISNUMBER(K37),K37&lt;=Configuracoes!$C$5))),1,0))</x:f>
        <x:v>0</x:v>
      </x:c>
      <x:c r="Q37" s="11" t="n">
        <x:f>IF(AND(O37=1,P37=1,H37="Aberta"),1,0)</x:f>
        <x:v>0</x:v>
      </x:c>
      <x:c r="R37" s="11" t="n">
        <x:f>IF(AND(Q37=1,ISNUMBER(I37),I37&lt;Configuracoes!$C$5),1,0)</x:f>
        <x:v>0</x:v>
      </x:c>
      <x:c r="S37" s="11" t="n">
        <x:f>IF(AND(Q37=1,OR(I37="",J37="")),1,0)</x:f>
        <x:v>0</x:v>
      </x:c>
      <x:c r="T37" s="11" t="n">
        <x:f>IF(AND(Q37=1,E37&lt;Configuracoes!$C$5),1,0)</x:f>
        <x:v>0</x:v>
      </x:c>
      <x:c r="U37" s="11" t="n">
        <x:f>IF(AND(O37=1,P37=1,H37="Ganha"),1,0)</x:f>
        <x:v>0</x:v>
      </x:c>
      <x:c r="V37" s="11" t="n">
        <x:f>IF(AND(O37=1,P37=1,H37="Perdida"),1,0)</x:f>
        <x:v>0</x:v>
      </x:c>
      <x:c r="W37" s="11" t="n">
        <x:f>IF(AND(P37=1,OR(R37=1,S37=1,T37=1,N37&lt;&gt;"")),1,0)</x:f>
        <x:v>0</x:v>
      </x:c>
      <x:c r="X37" s="11" t="str">
        <x:f>IF(W37=1,SUM($W$5:W37),"")</x:f>
      </x:c>
    </x:row>
    <x:row r="38" ht="24" customHeight="1">
      <x:c r="A38" s="6"/>
      <x:c r="B38" s="6"/>
      <x:c r="C38" s="6"/>
      <x:c r="D38" s="5"/>
      <x:c r="E38" s="5"/>
      <x:c r="F38" s="12"/>
      <x:c r="G38" s="6"/>
      <x:c r="H38" s="6"/>
      <x:c r="I38" s="5"/>
      <x:c r="J38" s="6"/>
      <x:c r="K38" s="5"/>
      <x:c r="L38" s="6"/>
      <x:c r="M38" s="6"/>
      <x:c r="N38" s="11" t="str">
        <x:f>IF(COUNTA(A38:M38)=0,"",IF(A38="","ID ausente",IF(COUNTIF($A$5:$A$204,A38)&lt;&gt;1,"ID duplicado",IF(OR(B38="",C38=""),"Cliente ou responsável ausente",IF(OR(NOT(ISNUMBER(D38)),D38&lt;=0,IF(ISNUMBER(D38),D38&lt;&gt;INT(D38),FALSE)),"Envio inválido",IF(H38="Cancelada","",IF(OR(NOT(ISNUMBER(E38)),E38&lt;=0,IF(ISNUMBER(E38),E38&lt;&gt;INT(E38),FALSE)),"Validade inválida",IF(E38&lt;D38,"Validade anterior ao envio",IF(OR(NOT(ISNUMBER(F38)),F38&lt;0),"Valor inválido",IF(AND(H38&lt;&gt;"Aberta",H38&lt;&gt;"Ganha",H38&lt;&gt;"Perdida"),"Resultado inválido",IF(AND(H38="Aberta",G38&lt;&gt;"Enviada",G38&lt;&gt;"Negociação",G38&lt;&gt;"Revisão"),"Etapa inválida",IF(AND(H38&lt;&gt;"Aberta",OR(OR(NOT(ISNUMBER(K38)),K38&lt;=0,IF(ISNUMBER(K38),K38&lt;&gt;INT(K38),FALSE)),K38&lt;D38,L38="")),"Fechamento ou evidência inválidos",IF(AND(H38="Aberta",I38&lt;&gt;"",OR(OR(NOT(ISNUMBER(I38)),I38&lt;=0,IF(ISNUMBER(I38),I38&lt;&gt;INT(I38),FALSE)),I38&lt;D38)),"Contato inválido","")))))))))))))</x:f>
      </x:c>
      <x:c r="O38" s="11" t="n">
        <x:f>IF(AND(A38&lt;&gt;"",N38="",H38&lt;&gt;"Cancelada"),1,0)</x:f>
        <x:v>0</x:v>
      </x:c>
      <x:c r="P38" s="11" t="n">
        <x:f>IF(OR(NOT(ISNUMBER(Configuracoes!$C$5)),NOT(ISNUMBER(Configuracoes!$C$6)),NOT(ISNUMBER(Configuracoes!$C$7)),Configuracoes!$C$5&lt;=0,Configuracoes!$C$6&lt;=0,Configuracoes!$C$7&lt;=0,Configuracoes!$C$6&gt;Configuracoes!$C$7),0,IF(AND(ISNUMBER(D38),D38&gt;=Configuracoes!$C$6,D38&lt;=Configuracoes!$C$7,D38&lt;=Configuracoes!$C$5,OR(Configuracoes!$C$8="Todos",C38=Configuracoes!$C$8),OR(H38="Aberta",H38="Cancelada",AND(ISNUMBER(K38),K38&lt;=Configuracoes!$C$5))),1,0))</x:f>
        <x:v>0</x:v>
      </x:c>
      <x:c r="Q38" s="11" t="n">
        <x:f>IF(AND(O38=1,P38=1,H38="Aberta"),1,0)</x:f>
        <x:v>0</x:v>
      </x:c>
      <x:c r="R38" s="11" t="n">
        <x:f>IF(AND(Q38=1,ISNUMBER(I38),I38&lt;Configuracoes!$C$5),1,0)</x:f>
        <x:v>0</x:v>
      </x:c>
      <x:c r="S38" s="11" t="n">
        <x:f>IF(AND(Q38=1,OR(I38="",J38="")),1,0)</x:f>
        <x:v>0</x:v>
      </x:c>
      <x:c r="T38" s="11" t="n">
        <x:f>IF(AND(Q38=1,E38&lt;Configuracoes!$C$5),1,0)</x:f>
        <x:v>0</x:v>
      </x:c>
      <x:c r="U38" s="11" t="n">
        <x:f>IF(AND(O38=1,P38=1,H38="Ganha"),1,0)</x:f>
        <x:v>0</x:v>
      </x:c>
      <x:c r="V38" s="11" t="n">
        <x:f>IF(AND(O38=1,P38=1,H38="Perdida"),1,0)</x:f>
        <x:v>0</x:v>
      </x:c>
      <x:c r="W38" s="11" t="n">
        <x:f>IF(AND(P38=1,OR(R38=1,S38=1,T38=1,N38&lt;&gt;"")),1,0)</x:f>
        <x:v>0</x:v>
      </x:c>
      <x:c r="X38" s="11" t="str">
        <x:f>IF(W38=1,SUM($W$5:W38),"")</x:f>
      </x:c>
    </x:row>
    <x:row r="39" ht="24" customHeight="1">
      <x:c r="A39" s="6"/>
      <x:c r="B39" s="6"/>
      <x:c r="C39" s="6"/>
      <x:c r="D39" s="5"/>
      <x:c r="E39" s="5"/>
      <x:c r="F39" s="12"/>
      <x:c r="G39" s="6"/>
      <x:c r="H39" s="6"/>
      <x:c r="I39" s="5"/>
      <x:c r="J39" s="6"/>
      <x:c r="K39" s="5"/>
      <x:c r="L39" s="6"/>
      <x:c r="M39" s="6"/>
      <x:c r="N39" s="11" t="str">
        <x:f>IF(COUNTA(A39:M39)=0,"",IF(A39="","ID ausente",IF(COUNTIF($A$5:$A$204,A39)&lt;&gt;1,"ID duplicado",IF(OR(B39="",C39=""),"Cliente ou responsável ausente",IF(OR(NOT(ISNUMBER(D39)),D39&lt;=0,IF(ISNUMBER(D39),D39&lt;&gt;INT(D39),FALSE)),"Envio inválido",IF(H39="Cancelada","",IF(OR(NOT(ISNUMBER(E39)),E39&lt;=0,IF(ISNUMBER(E39),E39&lt;&gt;INT(E39),FALSE)),"Validade inválida",IF(E39&lt;D39,"Validade anterior ao envio",IF(OR(NOT(ISNUMBER(F39)),F39&lt;0),"Valor inválido",IF(AND(H39&lt;&gt;"Aberta",H39&lt;&gt;"Ganha",H39&lt;&gt;"Perdida"),"Resultado inválido",IF(AND(H39="Aberta",G39&lt;&gt;"Enviada",G39&lt;&gt;"Negociação",G39&lt;&gt;"Revisão"),"Etapa inválida",IF(AND(H39&lt;&gt;"Aberta",OR(OR(NOT(ISNUMBER(K39)),K39&lt;=0,IF(ISNUMBER(K39),K39&lt;&gt;INT(K39),FALSE)),K39&lt;D39,L39="")),"Fechamento ou evidência inválidos",IF(AND(H39="Aberta",I39&lt;&gt;"",OR(OR(NOT(ISNUMBER(I39)),I39&lt;=0,IF(ISNUMBER(I39),I39&lt;&gt;INT(I39),FALSE)),I39&lt;D39)),"Contato inválido","")))))))))))))</x:f>
      </x:c>
      <x:c r="O39" s="11" t="n">
        <x:f>IF(AND(A39&lt;&gt;"",N39="",H39&lt;&gt;"Cancelada"),1,0)</x:f>
        <x:v>0</x:v>
      </x:c>
      <x:c r="P39" s="11" t="n">
        <x:f>IF(OR(NOT(ISNUMBER(Configuracoes!$C$5)),NOT(ISNUMBER(Configuracoes!$C$6)),NOT(ISNUMBER(Configuracoes!$C$7)),Configuracoes!$C$5&lt;=0,Configuracoes!$C$6&lt;=0,Configuracoes!$C$7&lt;=0,Configuracoes!$C$6&gt;Configuracoes!$C$7),0,IF(AND(ISNUMBER(D39),D39&gt;=Configuracoes!$C$6,D39&lt;=Configuracoes!$C$7,D39&lt;=Configuracoes!$C$5,OR(Configuracoes!$C$8="Todos",C39=Configuracoes!$C$8),OR(H39="Aberta",H39="Cancelada",AND(ISNUMBER(K39),K39&lt;=Configuracoes!$C$5))),1,0))</x:f>
        <x:v>0</x:v>
      </x:c>
      <x:c r="Q39" s="11" t="n">
        <x:f>IF(AND(O39=1,P39=1,H39="Aberta"),1,0)</x:f>
        <x:v>0</x:v>
      </x:c>
      <x:c r="R39" s="11" t="n">
        <x:f>IF(AND(Q39=1,ISNUMBER(I39),I39&lt;Configuracoes!$C$5),1,0)</x:f>
        <x:v>0</x:v>
      </x:c>
      <x:c r="S39" s="11" t="n">
        <x:f>IF(AND(Q39=1,OR(I39="",J39="")),1,0)</x:f>
        <x:v>0</x:v>
      </x:c>
      <x:c r="T39" s="11" t="n">
        <x:f>IF(AND(Q39=1,E39&lt;Configuracoes!$C$5),1,0)</x:f>
        <x:v>0</x:v>
      </x:c>
      <x:c r="U39" s="11" t="n">
        <x:f>IF(AND(O39=1,P39=1,H39="Ganha"),1,0)</x:f>
        <x:v>0</x:v>
      </x:c>
      <x:c r="V39" s="11" t="n">
        <x:f>IF(AND(O39=1,P39=1,H39="Perdida"),1,0)</x:f>
        <x:v>0</x:v>
      </x:c>
      <x:c r="W39" s="11" t="n">
        <x:f>IF(AND(P39=1,OR(R39=1,S39=1,T39=1,N39&lt;&gt;"")),1,0)</x:f>
        <x:v>0</x:v>
      </x:c>
      <x:c r="X39" s="11" t="str">
        <x:f>IF(W39=1,SUM($W$5:W39),"")</x:f>
      </x:c>
    </x:row>
    <x:row r="40" ht="24" customHeight="1">
      <x:c r="A40" s="6"/>
      <x:c r="B40" s="6"/>
      <x:c r="C40" s="6"/>
      <x:c r="D40" s="5"/>
      <x:c r="E40" s="5"/>
      <x:c r="F40" s="12"/>
      <x:c r="G40" s="6"/>
      <x:c r="H40" s="6"/>
      <x:c r="I40" s="5"/>
      <x:c r="J40" s="6"/>
      <x:c r="K40" s="5"/>
      <x:c r="L40" s="6"/>
      <x:c r="M40" s="6"/>
      <x:c r="N40" s="11" t="str">
        <x:f>IF(COUNTA(A40:M40)=0,"",IF(A40="","ID ausente",IF(COUNTIF($A$5:$A$204,A40)&lt;&gt;1,"ID duplicado",IF(OR(B40="",C40=""),"Cliente ou responsável ausente",IF(OR(NOT(ISNUMBER(D40)),D40&lt;=0,IF(ISNUMBER(D40),D40&lt;&gt;INT(D40),FALSE)),"Envio inválido",IF(H40="Cancelada","",IF(OR(NOT(ISNUMBER(E40)),E40&lt;=0,IF(ISNUMBER(E40),E40&lt;&gt;INT(E40),FALSE)),"Validade inválida",IF(E40&lt;D40,"Validade anterior ao envio",IF(OR(NOT(ISNUMBER(F40)),F40&lt;0),"Valor inválido",IF(AND(H40&lt;&gt;"Aberta",H40&lt;&gt;"Ganha",H40&lt;&gt;"Perdida"),"Resultado inválido",IF(AND(H40="Aberta",G40&lt;&gt;"Enviada",G40&lt;&gt;"Negociação",G40&lt;&gt;"Revisão"),"Etapa inválida",IF(AND(H40&lt;&gt;"Aberta",OR(OR(NOT(ISNUMBER(K40)),K40&lt;=0,IF(ISNUMBER(K40),K40&lt;&gt;INT(K40),FALSE)),K40&lt;D40,L40="")),"Fechamento ou evidência inválidos",IF(AND(H40="Aberta",I40&lt;&gt;"",OR(OR(NOT(ISNUMBER(I40)),I40&lt;=0,IF(ISNUMBER(I40),I40&lt;&gt;INT(I40),FALSE)),I40&lt;D40)),"Contato inválido","")))))))))))))</x:f>
      </x:c>
      <x:c r="O40" s="11" t="n">
        <x:f>IF(AND(A40&lt;&gt;"",N40="",H40&lt;&gt;"Cancelada"),1,0)</x:f>
        <x:v>0</x:v>
      </x:c>
      <x:c r="P40" s="11" t="n">
        <x:f>IF(OR(NOT(ISNUMBER(Configuracoes!$C$5)),NOT(ISNUMBER(Configuracoes!$C$6)),NOT(ISNUMBER(Configuracoes!$C$7)),Configuracoes!$C$5&lt;=0,Configuracoes!$C$6&lt;=0,Configuracoes!$C$7&lt;=0,Configuracoes!$C$6&gt;Configuracoes!$C$7),0,IF(AND(ISNUMBER(D40),D40&gt;=Configuracoes!$C$6,D40&lt;=Configuracoes!$C$7,D40&lt;=Configuracoes!$C$5,OR(Configuracoes!$C$8="Todos",C40=Configuracoes!$C$8),OR(H40="Aberta",H40="Cancelada",AND(ISNUMBER(K40),K40&lt;=Configuracoes!$C$5))),1,0))</x:f>
        <x:v>0</x:v>
      </x:c>
      <x:c r="Q40" s="11" t="n">
        <x:f>IF(AND(O40=1,P40=1,H40="Aberta"),1,0)</x:f>
        <x:v>0</x:v>
      </x:c>
      <x:c r="R40" s="11" t="n">
        <x:f>IF(AND(Q40=1,ISNUMBER(I40),I40&lt;Configuracoes!$C$5),1,0)</x:f>
        <x:v>0</x:v>
      </x:c>
      <x:c r="S40" s="11" t="n">
        <x:f>IF(AND(Q40=1,OR(I40="",J40="")),1,0)</x:f>
        <x:v>0</x:v>
      </x:c>
      <x:c r="T40" s="11" t="n">
        <x:f>IF(AND(Q40=1,E40&lt;Configuracoes!$C$5),1,0)</x:f>
        <x:v>0</x:v>
      </x:c>
      <x:c r="U40" s="11" t="n">
        <x:f>IF(AND(O40=1,P40=1,H40="Ganha"),1,0)</x:f>
        <x:v>0</x:v>
      </x:c>
      <x:c r="V40" s="11" t="n">
        <x:f>IF(AND(O40=1,P40=1,H40="Perdida"),1,0)</x:f>
        <x:v>0</x:v>
      </x:c>
      <x:c r="W40" s="11" t="n">
        <x:f>IF(AND(P40=1,OR(R40=1,S40=1,T40=1,N40&lt;&gt;"")),1,0)</x:f>
        <x:v>0</x:v>
      </x:c>
      <x:c r="X40" s="11" t="str">
        <x:f>IF(W40=1,SUM($W$5:W40),"")</x:f>
      </x:c>
    </x:row>
    <x:row r="41" ht="24" customHeight="1">
      <x:c r="A41" s="6"/>
      <x:c r="B41" s="6"/>
      <x:c r="C41" s="6"/>
      <x:c r="D41" s="5"/>
      <x:c r="E41" s="5"/>
      <x:c r="F41" s="12"/>
      <x:c r="G41" s="6"/>
      <x:c r="H41" s="6"/>
      <x:c r="I41" s="5"/>
      <x:c r="J41" s="6"/>
      <x:c r="K41" s="5"/>
      <x:c r="L41" s="6"/>
      <x:c r="M41" s="6"/>
      <x:c r="N41" s="11" t="str">
        <x:f>IF(COUNTA(A41:M41)=0,"",IF(A41="","ID ausente",IF(COUNTIF($A$5:$A$204,A41)&lt;&gt;1,"ID duplicado",IF(OR(B41="",C41=""),"Cliente ou responsável ausente",IF(OR(NOT(ISNUMBER(D41)),D41&lt;=0,IF(ISNUMBER(D41),D41&lt;&gt;INT(D41),FALSE)),"Envio inválido",IF(H41="Cancelada","",IF(OR(NOT(ISNUMBER(E41)),E41&lt;=0,IF(ISNUMBER(E41),E41&lt;&gt;INT(E41),FALSE)),"Validade inválida",IF(E41&lt;D41,"Validade anterior ao envio",IF(OR(NOT(ISNUMBER(F41)),F41&lt;0),"Valor inválido",IF(AND(H41&lt;&gt;"Aberta",H41&lt;&gt;"Ganha",H41&lt;&gt;"Perdida"),"Resultado inválido",IF(AND(H41="Aberta",G41&lt;&gt;"Enviada",G41&lt;&gt;"Negociação",G41&lt;&gt;"Revisão"),"Etapa inválida",IF(AND(H41&lt;&gt;"Aberta",OR(OR(NOT(ISNUMBER(K41)),K41&lt;=0,IF(ISNUMBER(K41),K41&lt;&gt;INT(K41),FALSE)),K41&lt;D41,L41="")),"Fechamento ou evidência inválidos",IF(AND(H41="Aberta",I41&lt;&gt;"",OR(OR(NOT(ISNUMBER(I41)),I41&lt;=0,IF(ISNUMBER(I41),I41&lt;&gt;INT(I41),FALSE)),I41&lt;D41)),"Contato inválido","")))))))))))))</x:f>
      </x:c>
      <x:c r="O41" s="11" t="n">
        <x:f>IF(AND(A41&lt;&gt;"",N41="",H41&lt;&gt;"Cancelada"),1,0)</x:f>
        <x:v>0</x:v>
      </x:c>
      <x:c r="P41" s="11" t="n">
        <x:f>IF(OR(NOT(ISNUMBER(Configuracoes!$C$5)),NOT(ISNUMBER(Configuracoes!$C$6)),NOT(ISNUMBER(Configuracoes!$C$7)),Configuracoes!$C$5&lt;=0,Configuracoes!$C$6&lt;=0,Configuracoes!$C$7&lt;=0,Configuracoes!$C$6&gt;Configuracoes!$C$7),0,IF(AND(ISNUMBER(D41),D41&gt;=Configuracoes!$C$6,D41&lt;=Configuracoes!$C$7,D41&lt;=Configuracoes!$C$5,OR(Configuracoes!$C$8="Todos",C41=Configuracoes!$C$8),OR(H41="Aberta",H41="Cancelada",AND(ISNUMBER(K41),K41&lt;=Configuracoes!$C$5))),1,0))</x:f>
        <x:v>0</x:v>
      </x:c>
      <x:c r="Q41" s="11" t="n">
        <x:f>IF(AND(O41=1,P41=1,H41="Aberta"),1,0)</x:f>
        <x:v>0</x:v>
      </x:c>
      <x:c r="R41" s="11" t="n">
        <x:f>IF(AND(Q41=1,ISNUMBER(I41),I41&lt;Configuracoes!$C$5),1,0)</x:f>
        <x:v>0</x:v>
      </x:c>
      <x:c r="S41" s="11" t="n">
        <x:f>IF(AND(Q41=1,OR(I41="",J41="")),1,0)</x:f>
        <x:v>0</x:v>
      </x:c>
      <x:c r="T41" s="11" t="n">
        <x:f>IF(AND(Q41=1,E41&lt;Configuracoes!$C$5),1,0)</x:f>
        <x:v>0</x:v>
      </x:c>
      <x:c r="U41" s="11" t="n">
        <x:f>IF(AND(O41=1,P41=1,H41="Ganha"),1,0)</x:f>
        <x:v>0</x:v>
      </x:c>
      <x:c r="V41" s="11" t="n">
        <x:f>IF(AND(O41=1,P41=1,H41="Perdida"),1,0)</x:f>
        <x:v>0</x:v>
      </x:c>
      <x:c r="W41" s="11" t="n">
        <x:f>IF(AND(P41=1,OR(R41=1,S41=1,T41=1,N41&lt;&gt;"")),1,0)</x:f>
        <x:v>0</x:v>
      </x:c>
      <x:c r="X41" s="11" t="str">
        <x:f>IF(W41=1,SUM($W$5:W41),"")</x:f>
      </x:c>
    </x:row>
    <x:row r="42" ht="24" customHeight="1">
      <x:c r="A42" s="6"/>
      <x:c r="B42" s="6"/>
      <x:c r="C42" s="6"/>
      <x:c r="D42" s="5"/>
      <x:c r="E42" s="5"/>
      <x:c r="F42" s="12"/>
      <x:c r="G42" s="6"/>
      <x:c r="H42" s="6"/>
      <x:c r="I42" s="5"/>
      <x:c r="J42" s="6"/>
      <x:c r="K42" s="5"/>
      <x:c r="L42" s="6"/>
      <x:c r="M42" s="6"/>
      <x:c r="N42" s="11" t="str">
        <x:f>IF(COUNTA(A42:M42)=0,"",IF(A42="","ID ausente",IF(COUNTIF($A$5:$A$204,A42)&lt;&gt;1,"ID duplicado",IF(OR(B42="",C42=""),"Cliente ou responsável ausente",IF(OR(NOT(ISNUMBER(D42)),D42&lt;=0,IF(ISNUMBER(D42),D42&lt;&gt;INT(D42),FALSE)),"Envio inválido",IF(H42="Cancelada","",IF(OR(NOT(ISNUMBER(E42)),E42&lt;=0,IF(ISNUMBER(E42),E42&lt;&gt;INT(E42),FALSE)),"Validade inválida",IF(E42&lt;D42,"Validade anterior ao envio",IF(OR(NOT(ISNUMBER(F42)),F42&lt;0),"Valor inválido",IF(AND(H42&lt;&gt;"Aberta",H42&lt;&gt;"Ganha",H42&lt;&gt;"Perdida"),"Resultado inválido",IF(AND(H42="Aberta",G42&lt;&gt;"Enviada",G42&lt;&gt;"Negociação",G42&lt;&gt;"Revisão"),"Etapa inválida",IF(AND(H42&lt;&gt;"Aberta",OR(OR(NOT(ISNUMBER(K42)),K42&lt;=0,IF(ISNUMBER(K42),K42&lt;&gt;INT(K42),FALSE)),K42&lt;D42,L42="")),"Fechamento ou evidência inválidos",IF(AND(H42="Aberta",I42&lt;&gt;"",OR(OR(NOT(ISNUMBER(I42)),I42&lt;=0,IF(ISNUMBER(I42),I42&lt;&gt;INT(I42),FALSE)),I42&lt;D42)),"Contato inválido","")))))))))))))</x:f>
      </x:c>
      <x:c r="O42" s="11" t="n">
        <x:f>IF(AND(A42&lt;&gt;"",N42="",H42&lt;&gt;"Cancelada"),1,0)</x:f>
        <x:v>0</x:v>
      </x:c>
      <x:c r="P42" s="11" t="n">
        <x:f>IF(OR(NOT(ISNUMBER(Configuracoes!$C$5)),NOT(ISNUMBER(Configuracoes!$C$6)),NOT(ISNUMBER(Configuracoes!$C$7)),Configuracoes!$C$5&lt;=0,Configuracoes!$C$6&lt;=0,Configuracoes!$C$7&lt;=0,Configuracoes!$C$6&gt;Configuracoes!$C$7),0,IF(AND(ISNUMBER(D42),D42&gt;=Configuracoes!$C$6,D42&lt;=Configuracoes!$C$7,D42&lt;=Configuracoes!$C$5,OR(Configuracoes!$C$8="Todos",C42=Configuracoes!$C$8),OR(H42="Aberta",H42="Cancelada",AND(ISNUMBER(K42),K42&lt;=Configuracoes!$C$5))),1,0))</x:f>
        <x:v>0</x:v>
      </x:c>
      <x:c r="Q42" s="11" t="n">
        <x:f>IF(AND(O42=1,P42=1,H42="Aberta"),1,0)</x:f>
        <x:v>0</x:v>
      </x:c>
      <x:c r="R42" s="11" t="n">
        <x:f>IF(AND(Q42=1,ISNUMBER(I42),I42&lt;Configuracoes!$C$5),1,0)</x:f>
        <x:v>0</x:v>
      </x:c>
      <x:c r="S42" s="11" t="n">
        <x:f>IF(AND(Q42=1,OR(I42="",J42="")),1,0)</x:f>
        <x:v>0</x:v>
      </x:c>
      <x:c r="T42" s="11" t="n">
        <x:f>IF(AND(Q42=1,E42&lt;Configuracoes!$C$5),1,0)</x:f>
        <x:v>0</x:v>
      </x:c>
      <x:c r="U42" s="11" t="n">
        <x:f>IF(AND(O42=1,P42=1,H42="Ganha"),1,0)</x:f>
        <x:v>0</x:v>
      </x:c>
      <x:c r="V42" s="11" t="n">
        <x:f>IF(AND(O42=1,P42=1,H42="Perdida"),1,0)</x:f>
        <x:v>0</x:v>
      </x:c>
      <x:c r="W42" s="11" t="n">
        <x:f>IF(AND(P42=1,OR(R42=1,S42=1,T42=1,N42&lt;&gt;"")),1,0)</x:f>
        <x:v>0</x:v>
      </x:c>
      <x:c r="X42" s="11" t="str">
        <x:f>IF(W42=1,SUM($W$5:W42),"")</x:f>
      </x:c>
    </x:row>
    <x:row r="43" ht="24" customHeight="1">
      <x:c r="A43" s="6"/>
      <x:c r="B43" s="6"/>
      <x:c r="C43" s="6"/>
      <x:c r="D43" s="5"/>
      <x:c r="E43" s="5"/>
      <x:c r="F43" s="12"/>
      <x:c r="G43" s="6"/>
      <x:c r="H43" s="6"/>
      <x:c r="I43" s="5"/>
      <x:c r="J43" s="6"/>
      <x:c r="K43" s="5"/>
      <x:c r="L43" s="6"/>
      <x:c r="M43" s="6"/>
      <x:c r="N43" s="11" t="str">
        <x:f>IF(COUNTA(A43:M43)=0,"",IF(A43="","ID ausente",IF(COUNTIF($A$5:$A$204,A43)&lt;&gt;1,"ID duplicado",IF(OR(B43="",C43=""),"Cliente ou responsável ausente",IF(OR(NOT(ISNUMBER(D43)),D43&lt;=0,IF(ISNUMBER(D43),D43&lt;&gt;INT(D43),FALSE)),"Envio inválido",IF(H43="Cancelada","",IF(OR(NOT(ISNUMBER(E43)),E43&lt;=0,IF(ISNUMBER(E43),E43&lt;&gt;INT(E43),FALSE)),"Validade inválida",IF(E43&lt;D43,"Validade anterior ao envio",IF(OR(NOT(ISNUMBER(F43)),F43&lt;0),"Valor inválido",IF(AND(H43&lt;&gt;"Aberta",H43&lt;&gt;"Ganha",H43&lt;&gt;"Perdida"),"Resultado inválido",IF(AND(H43="Aberta",G43&lt;&gt;"Enviada",G43&lt;&gt;"Negociação",G43&lt;&gt;"Revisão"),"Etapa inválida",IF(AND(H43&lt;&gt;"Aberta",OR(OR(NOT(ISNUMBER(K43)),K43&lt;=0,IF(ISNUMBER(K43),K43&lt;&gt;INT(K43),FALSE)),K43&lt;D43,L43="")),"Fechamento ou evidência inválidos",IF(AND(H43="Aberta",I43&lt;&gt;"",OR(OR(NOT(ISNUMBER(I43)),I43&lt;=0,IF(ISNUMBER(I43),I43&lt;&gt;INT(I43),FALSE)),I43&lt;D43)),"Contato inválido","")))))))))))))</x:f>
      </x:c>
      <x:c r="O43" s="11" t="n">
        <x:f>IF(AND(A43&lt;&gt;"",N43="",H43&lt;&gt;"Cancelada"),1,0)</x:f>
        <x:v>0</x:v>
      </x:c>
      <x:c r="P43" s="11" t="n">
        <x:f>IF(OR(NOT(ISNUMBER(Configuracoes!$C$5)),NOT(ISNUMBER(Configuracoes!$C$6)),NOT(ISNUMBER(Configuracoes!$C$7)),Configuracoes!$C$5&lt;=0,Configuracoes!$C$6&lt;=0,Configuracoes!$C$7&lt;=0,Configuracoes!$C$6&gt;Configuracoes!$C$7),0,IF(AND(ISNUMBER(D43),D43&gt;=Configuracoes!$C$6,D43&lt;=Configuracoes!$C$7,D43&lt;=Configuracoes!$C$5,OR(Configuracoes!$C$8="Todos",C43=Configuracoes!$C$8),OR(H43="Aberta",H43="Cancelada",AND(ISNUMBER(K43),K43&lt;=Configuracoes!$C$5))),1,0))</x:f>
        <x:v>0</x:v>
      </x:c>
      <x:c r="Q43" s="11" t="n">
        <x:f>IF(AND(O43=1,P43=1,H43="Aberta"),1,0)</x:f>
        <x:v>0</x:v>
      </x:c>
      <x:c r="R43" s="11" t="n">
        <x:f>IF(AND(Q43=1,ISNUMBER(I43),I43&lt;Configuracoes!$C$5),1,0)</x:f>
        <x:v>0</x:v>
      </x:c>
      <x:c r="S43" s="11" t="n">
        <x:f>IF(AND(Q43=1,OR(I43="",J43="")),1,0)</x:f>
        <x:v>0</x:v>
      </x:c>
      <x:c r="T43" s="11" t="n">
        <x:f>IF(AND(Q43=1,E43&lt;Configuracoes!$C$5),1,0)</x:f>
        <x:v>0</x:v>
      </x:c>
      <x:c r="U43" s="11" t="n">
        <x:f>IF(AND(O43=1,P43=1,H43="Ganha"),1,0)</x:f>
        <x:v>0</x:v>
      </x:c>
      <x:c r="V43" s="11" t="n">
        <x:f>IF(AND(O43=1,P43=1,H43="Perdida"),1,0)</x:f>
        <x:v>0</x:v>
      </x:c>
      <x:c r="W43" s="11" t="n">
        <x:f>IF(AND(P43=1,OR(R43=1,S43=1,T43=1,N43&lt;&gt;"")),1,0)</x:f>
        <x:v>0</x:v>
      </x:c>
      <x:c r="X43" s="11" t="str">
        <x:f>IF(W43=1,SUM($W$5:W43),"")</x:f>
      </x:c>
    </x:row>
    <x:row r="44" ht="24" customHeight="1">
      <x:c r="A44" s="6"/>
      <x:c r="B44" s="6"/>
      <x:c r="C44" s="6"/>
      <x:c r="D44" s="5"/>
      <x:c r="E44" s="5"/>
      <x:c r="F44" s="12"/>
      <x:c r="G44" s="6"/>
      <x:c r="H44" s="6"/>
      <x:c r="I44" s="5"/>
      <x:c r="J44" s="6"/>
      <x:c r="K44" s="5"/>
      <x:c r="L44" s="6"/>
      <x:c r="M44" s="6"/>
      <x:c r="N44" s="11" t="str">
        <x:f>IF(COUNTA(A44:M44)=0,"",IF(A44="","ID ausente",IF(COUNTIF($A$5:$A$204,A44)&lt;&gt;1,"ID duplicado",IF(OR(B44="",C44=""),"Cliente ou responsável ausente",IF(OR(NOT(ISNUMBER(D44)),D44&lt;=0,IF(ISNUMBER(D44),D44&lt;&gt;INT(D44),FALSE)),"Envio inválido",IF(H44="Cancelada","",IF(OR(NOT(ISNUMBER(E44)),E44&lt;=0,IF(ISNUMBER(E44),E44&lt;&gt;INT(E44),FALSE)),"Validade inválida",IF(E44&lt;D44,"Validade anterior ao envio",IF(OR(NOT(ISNUMBER(F44)),F44&lt;0),"Valor inválido",IF(AND(H44&lt;&gt;"Aberta",H44&lt;&gt;"Ganha",H44&lt;&gt;"Perdida"),"Resultado inválido",IF(AND(H44="Aberta",G44&lt;&gt;"Enviada",G44&lt;&gt;"Negociação",G44&lt;&gt;"Revisão"),"Etapa inválida",IF(AND(H44&lt;&gt;"Aberta",OR(OR(NOT(ISNUMBER(K44)),K44&lt;=0,IF(ISNUMBER(K44),K44&lt;&gt;INT(K44),FALSE)),K44&lt;D44,L44="")),"Fechamento ou evidência inválidos",IF(AND(H44="Aberta",I44&lt;&gt;"",OR(OR(NOT(ISNUMBER(I44)),I44&lt;=0,IF(ISNUMBER(I44),I44&lt;&gt;INT(I44),FALSE)),I44&lt;D44)),"Contato inválido","")))))))))))))</x:f>
      </x:c>
      <x:c r="O44" s="11" t="n">
        <x:f>IF(AND(A44&lt;&gt;"",N44="",H44&lt;&gt;"Cancelada"),1,0)</x:f>
        <x:v>0</x:v>
      </x:c>
      <x:c r="P44" s="11" t="n">
        <x:f>IF(OR(NOT(ISNUMBER(Configuracoes!$C$5)),NOT(ISNUMBER(Configuracoes!$C$6)),NOT(ISNUMBER(Configuracoes!$C$7)),Configuracoes!$C$5&lt;=0,Configuracoes!$C$6&lt;=0,Configuracoes!$C$7&lt;=0,Configuracoes!$C$6&gt;Configuracoes!$C$7),0,IF(AND(ISNUMBER(D44),D44&gt;=Configuracoes!$C$6,D44&lt;=Configuracoes!$C$7,D44&lt;=Configuracoes!$C$5,OR(Configuracoes!$C$8="Todos",C44=Configuracoes!$C$8),OR(H44="Aberta",H44="Cancelada",AND(ISNUMBER(K44),K44&lt;=Configuracoes!$C$5))),1,0))</x:f>
        <x:v>0</x:v>
      </x:c>
      <x:c r="Q44" s="11" t="n">
        <x:f>IF(AND(O44=1,P44=1,H44="Aberta"),1,0)</x:f>
        <x:v>0</x:v>
      </x:c>
      <x:c r="R44" s="11" t="n">
        <x:f>IF(AND(Q44=1,ISNUMBER(I44),I44&lt;Configuracoes!$C$5),1,0)</x:f>
        <x:v>0</x:v>
      </x:c>
      <x:c r="S44" s="11" t="n">
        <x:f>IF(AND(Q44=1,OR(I44="",J44="")),1,0)</x:f>
        <x:v>0</x:v>
      </x:c>
      <x:c r="T44" s="11" t="n">
        <x:f>IF(AND(Q44=1,E44&lt;Configuracoes!$C$5),1,0)</x:f>
        <x:v>0</x:v>
      </x:c>
      <x:c r="U44" s="11" t="n">
        <x:f>IF(AND(O44=1,P44=1,H44="Ganha"),1,0)</x:f>
        <x:v>0</x:v>
      </x:c>
      <x:c r="V44" s="11" t="n">
        <x:f>IF(AND(O44=1,P44=1,H44="Perdida"),1,0)</x:f>
        <x:v>0</x:v>
      </x:c>
      <x:c r="W44" s="11" t="n">
        <x:f>IF(AND(P44=1,OR(R44=1,S44=1,T44=1,N44&lt;&gt;"")),1,0)</x:f>
        <x:v>0</x:v>
      </x:c>
      <x:c r="X44" s="11" t="str">
        <x:f>IF(W44=1,SUM($W$5:W44),"")</x:f>
      </x:c>
    </x:row>
    <x:row r="45" ht="24" customHeight="1">
      <x:c r="A45" s="6"/>
      <x:c r="B45" s="6"/>
      <x:c r="C45" s="6"/>
      <x:c r="D45" s="5"/>
      <x:c r="E45" s="5"/>
      <x:c r="F45" s="12"/>
      <x:c r="G45" s="6"/>
      <x:c r="H45" s="6"/>
      <x:c r="I45" s="5"/>
      <x:c r="J45" s="6"/>
      <x:c r="K45" s="5"/>
      <x:c r="L45" s="6"/>
      <x:c r="M45" s="6"/>
      <x:c r="N45" s="11" t="str">
        <x:f>IF(COUNTA(A45:M45)=0,"",IF(A45="","ID ausente",IF(COUNTIF($A$5:$A$204,A45)&lt;&gt;1,"ID duplicado",IF(OR(B45="",C45=""),"Cliente ou responsável ausente",IF(OR(NOT(ISNUMBER(D45)),D45&lt;=0,IF(ISNUMBER(D45),D45&lt;&gt;INT(D45),FALSE)),"Envio inválido",IF(H45="Cancelada","",IF(OR(NOT(ISNUMBER(E45)),E45&lt;=0,IF(ISNUMBER(E45),E45&lt;&gt;INT(E45),FALSE)),"Validade inválida",IF(E45&lt;D45,"Validade anterior ao envio",IF(OR(NOT(ISNUMBER(F45)),F45&lt;0),"Valor inválido",IF(AND(H45&lt;&gt;"Aberta",H45&lt;&gt;"Ganha",H45&lt;&gt;"Perdida"),"Resultado inválido",IF(AND(H45="Aberta",G45&lt;&gt;"Enviada",G45&lt;&gt;"Negociação",G45&lt;&gt;"Revisão"),"Etapa inválida",IF(AND(H45&lt;&gt;"Aberta",OR(OR(NOT(ISNUMBER(K45)),K45&lt;=0,IF(ISNUMBER(K45),K45&lt;&gt;INT(K45),FALSE)),K45&lt;D45,L45="")),"Fechamento ou evidência inválidos",IF(AND(H45="Aberta",I45&lt;&gt;"",OR(OR(NOT(ISNUMBER(I45)),I45&lt;=0,IF(ISNUMBER(I45),I45&lt;&gt;INT(I45),FALSE)),I45&lt;D45)),"Contato inválido","")))))))))))))</x:f>
      </x:c>
      <x:c r="O45" s="11" t="n">
        <x:f>IF(AND(A45&lt;&gt;"",N45="",H45&lt;&gt;"Cancelada"),1,0)</x:f>
        <x:v>0</x:v>
      </x:c>
      <x:c r="P45" s="11" t="n">
        <x:f>IF(OR(NOT(ISNUMBER(Configuracoes!$C$5)),NOT(ISNUMBER(Configuracoes!$C$6)),NOT(ISNUMBER(Configuracoes!$C$7)),Configuracoes!$C$5&lt;=0,Configuracoes!$C$6&lt;=0,Configuracoes!$C$7&lt;=0,Configuracoes!$C$6&gt;Configuracoes!$C$7),0,IF(AND(ISNUMBER(D45),D45&gt;=Configuracoes!$C$6,D45&lt;=Configuracoes!$C$7,D45&lt;=Configuracoes!$C$5,OR(Configuracoes!$C$8="Todos",C45=Configuracoes!$C$8),OR(H45="Aberta",H45="Cancelada",AND(ISNUMBER(K45),K45&lt;=Configuracoes!$C$5))),1,0))</x:f>
        <x:v>0</x:v>
      </x:c>
      <x:c r="Q45" s="11" t="n">
        <x:f>IF(AND(O45=1,P45=1,H45="Aberta"),1,0)</x:f>
        <x:v>0</x:v>
      </x:c>
      <x:c r="R45" s="11" t="n">
        <x:f>IF(AND(Q45=1,ISNUMBER(I45),I45&lt;Configuracoes!$C$5),1,0)</x:f>
        <x:v>0</x:v>
      </x:c>
      <x:c r="S45" s="11" t="n">
        <x:f>IF(AND(Q45=1,OR(I45="",J45="")),1,0)</x:f>
        <x:v>0</x:v>
      </x:c>
      <x:c r="T45" s="11" t="n">
        <x:f>IF(AND(Q45=1,E45&lt;Configuracoes!$C$5),1,0)</x:f>
        <x:v>0</x:v>
      </x:c>
      <x:c r="U45" s="11" t="n">
        <x:f>IF(AND(O45=1,P45=1,H45="Ganha"),1,0)</x:f>
        <x:v>0</x:v>
      </x:c>
      <x:c r="V45" s="11" t="n">
        <x:f>IF(AND(O45=1,P45=1,H45="Perdida"),1,0)</x:f>
        <x:v>0</x:v>
      </x:c>
      <x:c r="W45" s="11" t="n">
        <x:f>IF(AND(P45=1,OR(R45=1,S45=1,T45=1,N45&lt;&gt;"")),1,0)</x:f>
        <x:v>0</x:v>
      </x:c>
      <x:c r="X45" s="11" t="str">
        <x:f>IF(W45=1,SUM($W$5:W45),"")</x:f>
      </x:c>
    </x:row>
    <x:row r="46" ht="24" customHeight="1">
      <x:c r="A46" s="6"/>
      <x:c r="B46" s="6"/>
      <x:c r="C46" s="6"/>
      <x:c r="D46" s="5"/>
      <x:c r="E46" s="5"/>
      <x:c r="F46" s="12"/>
      <x:c r="G46" s="6"/>
      <x:c r="H46" s="6"/>
      <x:c r="I46" s="5"/>
      <x:c r="J46" s="6"/>
      <x:c r="K46" s="5"/>
      <x:c r="L46" s="6"/>
      <x:c r="M46" s="6"/>
      <x:c r="N46" s="11" t="str">
        <x:f>IF(COUNTA(A46:M46)=0,"",IF(A46="","ID ausente",IF(COUNTIF($A$5:$A$204,A46)&lt;&gt;1,"ID duplicado",IF(OR(B46="",C46=""),"Cliente ou responsável ausente",IF(OR(NOT(ISNUMBER(D46)),D46&lt;=0,IF(ISNUMBER(D46),D46&lt;&gt;INT(D46),FALSE)),"Envio inválido",IF(H46="Cancelada","",IF(OR(NOT(ISNUMBER(E46)),E46&lt;=0,IF(ISNUMBER(E46),E46&lt;&gt;INT(E46),FALSE)),"Validade inválida",IF(E46&lt;D46,"Validade anterior ao envio",IF(OR(NOT(ISNUMBER(F46)),F46&lt;0),"Valor inválido",IF(AND(H46&lt;&gt;"Aberta",H46&lt;&gt;"Ganha",H46&lt;&gt;"Perdida"),"Resultado inválido",IF(AND(H46="Aberta",G46&lt;&gt;"Enviada",G46&lt;&gt;"Negociação",G46&lt;&gt;"Revisão"),"Etapa inválida",IF(AND(H46&lt;&gt;"Aberta",OR(OR(NOT(ISNUMBER(K46)),K46&lt;=0,IF(ISNUMBER(K46),K46&lt;&gt;INT(K46),FALSE)),K46&lt;D46,L46="")),"Fechamento ou evidência inválidos",IF(AND(H46="Aberta",I46&lt;&gt;"",OR(OR(NOT(ISNUMBER(I46)),I46&lt;=0,IF(ISNUMBER(I46),I46&lt;&gt;INT(I46),FALSE)),I46&lt;D46)),"Contato inválido","")))))))))))))</x:f>
      </x:c>
      <x:c r="O46" s="11" t="n">
        <x:f>IF(AND(A46&lt;&gt;"",N46="",H46&lt;&gt;"Cancelada"),1,0)</x:f>
        <x:v>0</x:v>
      </x:c>
      <x:c r="P46" s="11" t="n">
        <x:f>IF(OR(NOT(ISNUMBER(Configuracoes!$C$5)),NOT(ISNUMBER(Configuracoes!$C$6)),NOT(ISNUMBER(Configuracoes!$C$7)),Configuracoes!$C$5&lt;=0,Configuracoes!$C$6&lt;=0,Configuracoes!$C$7&lt;=0,Configuracoes!$C$6&gt;Configuracoes!$C$7),0,IF(AND(ISNUMBER(D46),D46&gt;=Configuracoes!$C$6,D46&lt;=Configuracoes!$C$7,D46&lt;=Configuracoes!$C$5,OR(Configuracoes!$C$8="Todos",C46=Configuracoes!$C$8),OR(H46="Aberta",H46="Cancelada",AND(ISNUMBER(K46),K46&lt;=Configuracoes!$C$5))),1,0))</x:f>
        <x:v>0</x:v>
      </x:c>
      <x:c r="Q46" s="11" t="n">
        <x:f>IF(AND(O46=1,P46=1,H46="Aberta"),1,0)</x:f>
        <x:v>0</x:v>
      </x:c>
      <x:c r="R46" s="11" t="n">
        <x:f>IF(AND(Q46=1,ISNUMBER(I46),I46&lt;Configuracoes!$C$5),1,0)</x:f>
        <x:v>0</x:v>
      </x:c>
      <x:c r="S46" s="11" t="n">
        <x:f>IF(AND(Q46=1,OR(I46="",J46="")),1,0)</x:f>
        <x:v>0</x:v>
      </x:c>
      <x:c r="T46" s="11" t="n">
        <x:f>IF(AND(Q46=1,E46&lt;Configuracoes!$C$5),1,0)</x:f>
        <x:v>0</x:v>
      </x:c>
      <x:c r="U46" s="11" t="n">
        <x:f>IF(AND(O46=1,P46=1,H46="Ganha"),1,0)</x:f>
        <x:v>0</x:v>
      </x:c>
      <x:c r="V46" s="11" t="n">
        <x:f>IF(AND(O46=1,P46=1,H46="Perdida"),1,0)</x:f>
        <x:v>0</x:v>
      </x:c>
      <x:c r="W46" s="11" t="n">
        <x:f>IF(AND(P46=1,OR(R46=1,S46=1,T46=1,N46&lt;&gt;"")),1,0)</x:f>
        <x:v>0</x:v>
      </x:c>
      <x:c r="X46" s="11" t="str">
        <x:f>IF(W46=1,SUM($W$5:W46),"")</x:f>
      </x:c>
    </x:row>
    <x:row r="47" ht="24" customHeight="1">
      <x:c r="A47" s="6"/>
      <x:c r="B47" s="6"/>
      <x:c r="C47" s="6"/>
      <x:c r="D47" s="5"/>
      <x:c r="E47" s="5"/>
      <x:c r="F47" s="12"/>
      <x:c r="G47" s="6"/>
      <x:c r="H47" s="6"/>
      <x:c r="I47" s="5"/>
      <x:c r="J47" s="6"/>
      <x:c r="K47" s="5"/>
      <x:c r="L47" s="6"/>
      <x:c r="M47" s="6"/>
      <x:c r="N47" s="11" t="str">
        <x:f>IF(COUNTA(A47:M47)=0,"",IF(A47="","ID ausente",IF(COUNTIF($A$5:$A$204,A47)&lt;&gt;1,"ID duplicado",IF(OR(B47="",C47=""),"Cliente ou responsável ausente",IF(OR(NOT(ISNUMBER(D47)),D47&lt;=0,IF(ISNUMBER(D47),D47&lt;&gt;INT(D47),FALSE)),"Envio inválido",IF(H47="Cancelada","",IF(OR(NOT(ISNUMBER(E47)),E47&lt;=0,IF(ISNUMBER(E47),E47&lt;&gt;INT(E47),FALSE)),"Validade inválida",IF(E47&lt;D47,"Validade anterior ao envio",IF(OR(NOT(ISNUMBER(F47)),F47&lt;0),"Valor inválido",IF(AND(H47&lt;&gt;"Aberta",H47&lt;&gt;"Ganha",H47&lt;&gt;"Perdida"),"Resultado inválido",IF(AND(H47="Aberta",G47&lt;&gt;"Enviada",G47&lt;&gt;"Negociação",G47&lt;&gt;"Revisão"),"Etapa inválida",IF(AND(H47&lt;&gt;"Aberta",OR(OR(NOT(ISNUMBER(K47)),K47&lt;=0,IF(ISNUMBER(K47),K47&lt;&gt;INT(K47),FALSE)),K47&lt;D47,L47="")),"Fechamento ou evidência inválidos",IF(AND(H47="Aberta",I47&lt;&gt;"",OR(OR(NOT(ISNUMBER(I47)),I47&lt;=0,IF(ISNUMBER(I47),I47&lt;&gt;INT(I47),FALSE)),I47&lt;D47)),"Contato inválido","")))))))))))))</x:f>
      </x:c>
      <x:c r="O47" s="11" t="n">
        <x:f>IF(AND(A47&lt;&gt;"",N47="",H47&lt;&gt;"Cancelada"),1,0)</x:f>
        <x:v>0</x:v>
      </x:c>
      <x:c r="P47" s="11" t="n">
        <x:f>IF(OR(NOT(ISNUMBER(Configuracoes!$C$5)),NOT(ISNUMBER(Configuracoes!$C$6)),NOT(ISNUMBER(Configuracoes!$C$7)),Configuracoes!$C$5&lt;=0,Configuracoes!$C$6&lt;=0,Configuracoes!$C$7&lt;=0,Configuracoes!$C$6&gt;Configuracoes!$C$7),0,IF(AND(ISNUMBER(D47),D47&gt;=Configuracoes!$C$6,D47&lt;=Configuracoes!$C$7,D47&lt;=Configuracoes!$C$5,OR(Configuracoes!$C$8="Todos",C47=Configuracoes!$C$8),OR(H47="Aberta",H47="Cancelada",AND(ISNUMBER(K47),K47&lt;=Configuracoes!$C$5))),1,0))</x:f>
        <x:v>0</x:v>
      </x:c>
      <x:c r="Q47" s="11" t="n">
        <x:f>IF(AND(O47=1,P47=1,H47="Aberta"),1,0)</x:f>
        <x:v>0</x:v>
      </x:c>
      <x:c r="R47" s="11" t="n">
        <x:f>IF(AND(Q47=1,ISNUMBER(I47),I47&lt;Configuracoes!$C$5),1,0)</x:f>
        <x:v>0</x:v>
      </x:c>
      <x:c r="S47" s="11" t="n">
        <x:f>IF(AND(Q47=1,OR(I47="",J47="")),1,0)</x:f>
        <x:v>0</x:v>
      </x:c>
      <x:c r="T47" s="11" t="n">
        <x:f>IF(AND(Q47=1,E47&lt;Configuracoes!$C$5),1,0)</x:f>
        <x:v>0</x:v>
      </x:c>
      <x:c r="U47" s="11" t="n">
        <x:f>IF(AND(O47=1,P47=1,H47="Ganha"),1,0)</x:f>
        <x:v>0</x:v>
      </x:c>
      <x:c r="V47" s="11" t="n">
        <x:f>IF(AND(O47=1,P47=1,H47="Perdida"),1,0)</x:f>
        <x:v>0</x:v>
      </x:c>
      <x:c r="W47" s="11" t="n">
        <x:f>IF(AND(P47=1,OR(R47=1,S47=1,T47=1,N47&lt;&gt;"")),1,0)</x:f>
        <x:v>0</x:v>
      </x:c>
      <x:c r="X47" s="11" t="str">
        <x:f>IF(W47=1,SUM($W$5:W47),"")</x:f>
      </x:c>
    </x:row>
    <x:row r="48" ht="24" customHeight="1">
      <x:c r="A48" s="6"/>
      <x:c r="B48" s="6"/>
      <x:c r="C48" s="6"/>
      <x:c r="D48" s="5"/>
      <x:c r="E48" s="5"/>
      <x:c r="F48" s="12"/>
      <x:c r="G48" s="6"/>
      <x:c r="H48" s="6"/>
      <x:c r="I48" s="5"/>
      <x:c r="J48" s="6"/>
      <x:c r="K48" s="5"/>
      <x:c r="L48" s="6"/>
      <x:c r="M48" s="6"/>
      <x:c r="N48" s="11" t="str">
        <x:f>IF(COUNTA(A48:M48)=0,"",IF(A48="","ID ausente",IF(COUNTIF($A$5:$A$204,A48)&lt;&gt;1,"ID duplicado",IF(OR(B48="",C48=""),"Cliente ou responsável ausente",IF(OR(NOT(ISNUMBER(D48)),D48&lt;=0,IF(ISNUMBER(D48),D48&lt;&gt;INT(D48),FALSE)),"Envio inválido",IF(H48="Cancelada","",IF(OR(NOT(ISNUMBER(E48)),E48&lt;=0,IF(ISNUMBER(E48),E48&lt;&gt;INT(E48),FALSE)),"Validade inválida",IF(E48&lt;D48,"Validade anterior ao envio",IF(OR(NOT(ISNUMBER(F48)),F48&lt;0),"Valor inválido",IF(AND(H48&lt;&gt;"Aberta",H48&lt;&gt;"Ganha",H48&lt;&gt;"Perdida"),"Resultado inválido",IF(AND(H48="Aberta",G48&lt;&gt;"Enviada",G48&lt;&gt;"Negociação",G48&lt;&gt;"Revisão"),"Etapa inválida",IF(AND(H48&lt;&gt;"Aberta",OR(OR(NOT(ISNUMBER(K48)),K48&lt;=0,IF(ISNUMBER(K48),K48&lt;&gt;INT(K48),FALSE)),K48&lt;D48,L48="")),"Fechamento ou evidência inválidos",IF(AND(H48="Aberta",I48&lt;&gt;"",OR(OR(NOT(ISNUMBER(I48)),I48&lt;=0,IF(ISNUMBER(I48),I48&lt;&gt;INT(I48),FALSE)),I48&lt;D48)),"Contato inválido","")))))))))))))</x:f>
      </x:c>
      <x:c r="O48" s="11" t="n">
        <x:f>IF(AND(A48&lt;&gt;"",N48="",H48&lt;&gt;"Cancelada"),1,0)</x:f>
        <x:v>0</x:v>
      </x:c>
      <x:c r="P48" s="11" t="n">
        <x:f>IF(OR(NOT(ISNUMBER(Configuracoes!$C$5)),NOT(ISNUMBER(Configuracoes!$C$6)),NOT(ISNUMBER(Configuracoes!$C$7)),Configuracoes!$C$5&lt;=0,Configuracoes!$C$6&lt;=0,Configuracoes!$C$7&lt;=0,Configuracoes!$C$6&gt;Configuracoes!$C$7),0,IF(AND(ISNUMBER(D48),D48&gt;=Configuracoes!$C$6,D48&lt;=Configuracoes!$C$7,D48&lt;=Configuracoes!$C$5,OR(Configuracoes!$C$8="Todos",C48=Configuracoes!$C$8),OR(H48="Aberta",H48="Cancelada",AND(ISNUMBER(K48),K48&lt;=Configuracoes!$C$5))),1,0))</x:f>
        <x:v>0</x:v>
      </x:c>
      <x:c r="Q48" s="11" t="n">
        <x:f>IF(AND(O48=1,P48=1,H48="Aberta"),1,0)</x:f>
        <x:v>0</x:v>
      </x:c>
      <x:c r="R48" s="11" t="n">
        <x:f>IF(AND(Q48=1,ISNUMBER(I48),I48&lt;Configuracoes!$C$5),1,0)</x:f>
        <x:v>0</x:v>
      </x:c>
      <x:c r="S48" s="11" t="n">
        <x:f>IF(AND(Q48=1,OR(I48="",J48="")),1,0)</x:f>
        <x:v>0</x:v>
      </x:c>
      <x:c r="T48" s="11" t="n">
        <x:f>IF(AND(Q48=1,E48&lt;Configuracoes!$C$5),1,0)</x:f>
        <x:v>0</x:v>
      </x:c>
      <x:c r="U48" s="11" t="n">
        <x:f>IF(AND(O48=1,P48=1,H48="Ganha"),1,0)</x:f>
        <x:v>0</x:v>
      </x:c>
      <x:c r="V48" s="11" t="n">
        <x:f>IF(AND(O48=1,P48=1,H48="Perdida"),1,0)</x:f>
        <x:v>0</x:v>
      </x:c>
      <x:c r="W48" s="11" t="n">
        <x:f>IF(AND(P48=1,OR(R48=1,S48=1,T48=1,N48&lt;&gt;"")),1,0)</x:f>
        <x:v>0</x:v>
      </x:c>
      <x:c r="X48" s="11" t="str">
        <x:f>IF(W48=1,SUM($W$5:W48),"")</x:f>
      </x:c>
    </x:row>
    <x:row r="49" ht="24" customHeight="1">
      <x:c r="A49" s="6"/>
      <x:c r="B49" s="6"/>
      <x:c r="C49" s="6"/>
      <x:c r="D49" s="5"/>
      <x:c r="E49" s="5"/>
      <x:c r="F49" s="12"/>
      <x:c r="G49" s="6"/>
      <x:c r="H49" s="6"/>
      <x:c r="I49" s="5"/>
      <x:c r="J49" s="6"/>
      <x:c r="K49" s="5"/>
      <x:c r="L49" s="6"/>
      <x:c r="M49" s="6"/>
      <x:c r="N49" s="11" t="str">
        <x:f>IF(COUNTA(A49:M49)=0,"",IF(A49="","ID ausente",IF(COUNTIF($A$5:$A$204,A49)&lt;&gt;1,"ID duplicado",IF(OR(B49="",C49=""),"Cliente ou responsável ausente",IF(OR(NOT(ISNUMBER(D49)),D49&lt;=0,IF(ISNUMBER(D49),D49&lt;&gt;INT(D49),FALSE)),"Envio inválido",IF(H49="Cancelada","",IF(OR(NOT(ISNUMBER(E49)),E49&lt;=0,IF(ISNUMBER(E49),E49&lt;&gt;INT(E49),FALSE)),"Validade inválida",IF(E49&lt;D49,"Validade anterior ao envio",IF(OR(NOT(ISNUMBER(F49)),F49&lt;0),"Valor inválido",IF(AND(H49&lt;&gt;"Aberta",H49&lt;&gt;"Ganha",H49&lt;&gt;"Perdida"),"Resultado inválido",IF(AND(H49="Aberta",G49&lt;&gt;"Enviada",G49&lt;&gt;"Negociação",G49&lt;&gt;"Revisão"),"Etapa inválida",IF(AND(H49&lt;&gt;"Aberta",OR(OR(NOT(ISNUMBER(K49)),K49&lt;=0,IF(ISNUMBER(K49),K49&lt;&gt;INT(K49),FALSE)),K49&lt;D49,L49="")),"Fechamento ou evidência inválidos",IF(AND(H49="Aberta",I49&lt;&gt;"",OR(OR(NOT(ISNUMBER(I49)),I49&lt;=0,IF(ISNUMBER(I49),I49&lt;&gt;INT(I49),FALSE)),I49&lt;D49)),"Contato inválido","")))))))))))))</x:f>
      </x:c>
      <x:c r="O49" s="11" t="n">
        <x:f>IF(AND(A49&lt;&gt;"",N49="",H49&lt;&gt;"Cancelada"),1,0)</x:f>
        <x:v>0</x:v>
      </x:c>
      <x:c r="P49" s="11" t="n">
        <x:f>IF(OR(NOT(ISNUMBER(Configuracoes!$C$5)),NOT(ISNUMBER(Configuracoes!$C$6)),NOT(ISNUMBER(Configuracoes!$C$7)),Configuracoes!$C$5&lt;=0,Configuracoes!$C$6&lt;=0,Configuracoes!$C$7&lt;=0,Configuracoes!$C$6&gt;Configuracoes!$C$7),0,IF(AND(ISNUMBER(D49),D49&gt;=Configuracoes!$C$6,D49&lt;=Configuracoes!$C$7,D49&lt;=Configuracoes!$C$5,OR(Configuracoes!$C$8="Todos",C49=Configuracoes!$C$8),OR(H49="Aberta",H49="Cancelada",AND(ISNUMBER(K49),K49&lt;=Configuracoes!$C$5))),1,0))</x:f>
        <x:v>0</x:v>
      </x:c>
      <x:c r="Q49" s="11" t="n">
        <x:f>IF(AND(O49=1,P49=1,H49="Aberta"),1,0)</x:f>
        <x:v>0</x:v>
      </x:c>
      <x:c r="R49" s="11" t="n">
        <x:f>IF(AND(Q49=1,ISNUMBER(I49),I49&lt;Configuracoes!$C$5),1,0)</x:f>
        <x:v>0</x:v>
      </x:c>
      <x:c r="S49" s="11" t="n">
        <x:f>IF(AND(Q49=1,OR(I49="",J49="")),1,0)</x:f>
        <x:v>0</x:v>
      </x:c>
      <x:c r="T49" s="11" t="n">
        <x:f>IF(AND(Q49=1,E49&lt;Configuracoes!$C$5),1,0)</x:f>
        <x:v>0</x:v>
      </x:c>
      <x:c r="U49" s="11" t="n">
        <x:f>IF(AND(O49=1,P49=1,H49="Ganha"),1,0)</x:f>
        <x:v>0</x:v>
      </x:c>
      <x:c r="V49" s="11" t="n">
        <x:f>IF(AND(O49=1,P49=1,H49="Perdida"),1,0)</x:f>
        <x:v>0</x:v>
      </x:c>
      <x:c r="W49" s="11" t="n">
        <x:f>IF(AND(P49=1,OR(R49=1,S49=1,T49=1,N49&lt;&gt;"")),1,0)</x:f>
        <x:v>0</x:v>
      </x:c>
      <x:c r="X49" s="11" t="str">
        <x:f>IF(W49=1,SUM($W$5:W49),"")</x:f>
      </x:c>
    </x:row>
    <x:row r="50" ht="24" customHeight="1">
      <x:c r="A50" s="6"/>
      <x:c r="B50" s="6"/>
      <x:c r="C50" s="6"/>
      <x:c r="D50" s="5"/>
      <x:c r="E50" s="5"/>
      <x:c r="F50" s="12"/>
      <x:c r="G50" s="6"/>
      <x:c r="H50" s="6"/>
      <x:c r="I50" s="5"/>
      <x:c r="J50" s="6"/>
      <x:c r="K50" s="5"/>
      <x:c r="L50" s="6"/>
      <x:c r="M50" s="6"/>
      <x:c r="N50" s="11" t="str">
        <x:f>IF(COUNTA(A50:M50)=0,"",IF(A50="","ID ausente",IF(COUNTIF($A$5:$A$204,A50)&lt;&gt;1,"ID duplicado",IF(OR(B50="",C50=""),"Cliente ou responsável ausente",IF(OR(NOT(ISNUMBER(D50)),D50&lt;=0,IF(ISNUMBER(D50),D50&lt;&gt;INT(D50),FALSE)),"Envio inválido",IF(H50="Cancelada","",IF(OR(NOT(ISNUMBER(E50)),E50&lt;=0,IF(ISNUMBER(E50),E50&lt;&gt;INT(E50),FALSE)),"Validade inválida",IF(E50&lt;D50,"Validade anterior ao envio",IF(OR(NOT(ISNUMBER(F50)),F50&lt;0),"Valor inválido",IF(AND(H50&lt;&gt;"Aberta",H50&lt;&gt;"Ganha",H50&lt;&gt;"Perdida"),"Resultado inválido",IF(AND(H50="Aberta",G50&lt;&gt;"Enviada",G50&lt;&gt;"Negociação",G50&lt;&gt;"Revisão"),"Etapa inválida",IF(AND(H50&lt;&gt;"Aberta",OR(OR(NOT(ISNUMBER(K50)),K50&lt;=0,IF(ISNUMBER(K50),K50&lt;&gt;INT(K50),FALSE)),K50&lt;D50,L50="")),"Fechamento ou evidência inválidos",IF(AND(H50="Aberta",I50&lt;&gt;"",OR(OR(NOT(ISNUMBER(I50)),I50&lt;=0,IF(ISNUMBER(I50),I50&lt;&gt;INT(I50),FALSE)),I50&lt;D50)),"Contato inválido","")))))))))))))</x:f>
      </x:c>
      <x:c r="O50" s="11" t="n">
        <x:f>IF(AND(A50&lt;&gt;"",N50="",H50&lt;&gt;"Cancelada"),1,0)</x:f>
        <x:v>0</x:v>
      </x:c>
      <x:c r="P50" s="11" t="n">
        <x:f>IF(OR(NOT(ISNUMBER(Configuracoes!$C$5)),NOT(ISNUMBER(Configuracoes!$C$6)),NOT(ISNUMBER(Configuracoes!$C$7)),Configuracoes!$C$5&lt;=0,Configuracoes!$C$6&lt;=0,Configuracoes!$C$7&lt;=0,Configuracoes!$C$6&gt;Configuracoes!$C$7),0,IF(AND(ISNUMBER(D50),D50&gt;=Configuracoes!$C$6,D50&lt;=Configuracoes!$C$7,D50&lt;=Configuracoes!$C$5,OR(Configuracoes!$C$8="Todos",C50=Configuracoes!$C$8),OR(H50="Aberta",H50="Cancelada",AND(ISNUMBER(K50),K50&lt;=Configuracoes!$C$5))),1,0))</x:f>
        <x:v>0</x:v>
      </x:c>
      <x:c r="Q50" s="11" t="n">
        <x:f>IF(AND(O50=1,P50=1,H50="Aberta"),1,0)</x:f>
        <x:v>0</x:v>
      </x:c>
      <x:c r="R50" s="11" t="n">
        <x:f>IF(AND(Q50=1,ISNUMBER(I50),I50&lt;Configuracoes!$C$5),1,0)</x:f>
        <x:v>0</x:v>
      </x:c>
      <x:c r="S50" s="11" t="n">
        <x:f>IF(AND(Q50=1,OR(I50="",J50="")),1,0)</x:f>
        <x:v>0</x:v>
      </x:c>
      <x:c r="T50" s="11" t="n">
        <x:f>IF(AND(Q50=1,E50&lt;Configuracoes!$C$5),1,0)</x:f>
        <x:v>0</x:v>
      </x:c>
      <x:c r="U50" s="11" t="n">
        <x:f>IF(AND(O50=1,P50=1,H50="Ganha"),1,0)</x:f>
        <x:v>0</x:v>
      </x:c>
      <x:c r="V50" s="11" t="n">
        <x:f>IF(AND(O50=1,P50=1,H50="Perdida"),1,0)</x:f>
        <x:v>0</x:v>
      </x:c>
      <x:c r="W50" s="11" t="n">
        <x:f>IF(AND(P50=1,OR(R50=1,S50=1,T50=1,N50&lt;&gt;"")),1,0)</x:f>
        <x:v>0</x:v>
      </x:c>
      <x:c r="X50" s="11" t="str">
        <x:f>IF(W50=1,SUM($W$5:W50),"")</x:f>
      </x:c>
    </x:row>
    <x:row r="51" ht="24" customHeight="1">
      <x:c r="A51" s="6"/>
      <x:c r="B51" s="6"/>
      <x:c r="C51" s="6"/>
      <x:c r="D51" s="5"/>
      <x:c r="E51" s="5"/>
      <x:c r="F51" s="12"/>
      <x:c r="G51" s="6"/>
      <x:c r="H51" s="6"/>
      <x:c r="I51" s="5"/>
      <x:c r="J51" s="6"/>
      <x:c r="K51" s="5"/>
      <x:c r="L51" s="6"/>
      <x:c r="M51" s="6"/>
      <x:c r="N51" s="11" t="str">
        <x:f>IF(COUNTA(A51:M51)=0,"",IF(A51="","ID ausente",IF(COUNTIF($A$5:$A$204,A51)&lt;&gt;1,"ID duplicado",IF(OR(B51="",C51=""),"Cliente ou responsável ausente",IF(OR(NOT(ISNUMBER(D51)),D51&lt;=0,IF(ISNUMBER(D51),D51&lt;&gt;INT(D51),FALSE)),"Envio inválido",IF(H51="Cancelada","",IF(OR(NOT(ISNUMBER(E51)),E51&lt;=0,IF(ISNUMBER(E51),E51&lt;&gt;INT(E51),FALSE)),"Validade inválida",IF(E51&lt;D51,"Validade anterior ao envio",IF(OR(NOT(ISNUMBER(F51)),F51&lt;0),"Valor inválido",IF(AND(H51&lt;&gt;"Aberta",H51&lt;&gt;"Ganha",H51&lt;&gt;"Perdida"),"Resultado inválido",IF(AND(H51="Aberta",G51&lt;&gt;"Enviada",G51&lt;&gt;"Negociação",G51&lt;&gt;"Revisão"),"Etapa inválida",IF(AND(H51&lt;&gt;"Aberta",OR(OR(NOT(ISNUMBER(K51)),K51&lt;=0,IF(ISNUMBER(K51),K51&lt;&gt;INT(K51),FALSE)),K51&lt;D51,L51="")),"Fechamento ou evidência inválidos",IF(AND(H51="Aberta",I51&lt;&gt;"",OR(OR(NOT(ISNUMBER(I51)),I51&lt;=0,IF(ISNUMBER(I51),I51&lt;&gt;INT(I51),FALSE)),I51&lt;D51)),"Contato inválido","")))))))))))))</x:f>
      </x:c>
      <x:c r="O51" s="11" t="n">
        <x:f>IF(AND(A51&lt;&gt;"",N51="",H51&lt;&gt;"Cancelada"),1,0)</x:f>
        <x:v>0</x:v>
      </x:c>
      <x:c r="P51" s="11" t="n">
        <x:f>IF(OR(NOT(ISNUMBER(Configuracoes!$C$5)),NOT(ISNUMBER(Configuracoes!$C$6)),NOT(ISNUMBER(Configuracoes!$C$7)),Configuracoes!$C$5&lt;=0,Configuracoes!$C$6&lt;=0,Configuracoes!$C$7&lt;=0,Configuracoes!$C$6&gt;Configuracoes!$C$7),0,IF(AND(ISNUMBER(D51),D51&gt;=Configuracoes!$C$6,D51&lt;=Configuracoes!$C$7,D51&lt;=Configuracoes!$C$5,OR(Configuracoes!$C$8="Todos",C51=Configuracoes!$C$8),OR(H51="Aberta",H51="Cancelada",AND(ISNUMBER(K51),K51&lt;=Configuracoes!$C$5))),1,0))</x:f>
        <x:v>0</x:v>
      </x:c>
      <x:c r="Q51" s="11" t="n">
        <x:f>IF(AND(O51=1,P51=1,H51="Aberta"),1,0)</x:f>
        <x:v>0</x:v>
      </x:c>
      <x:c r="R51" s="11" t="n">
        <x:f>IF(AND(Q51=1,ISNUMBER(I51),I51&lt;Configuracoes!$C$5),1,0)</x:f>
        <x:v>0</x:v>
      </x:c>
      <x:c r="S51" s="11" t="n">
        <x:f>IF(AND(Q51=1,OR(I51="",J51="")),1,0)</x:f>
        <x:v>0</x:v>
      </x:c>
      <x:c r="T51" s="11" t="n">
        <x:f>IF(AND(Q51=1,E51&lt;Configuracoes!$C$5),1,0)</x:f>
        <x:v>0</x:v>
      </x:c>
      <x:c r="U51" s="11" t="n">
        <x:f>IF(AND(O51=1,P51=1,H51="Ganha"),1,0)</x:f>
        <x:v>0</x:v>
      </x:c>
      <x:c r="V51" s="11" t="n">
        <x:f>IF(AND(O51=1,P51=1,H51="Perdida"),1,0)</x:f>
        <x:v>0</x:v>
      </x:c>
      <x:c r="W51" s="11" t="n">
        <x:f>IF(AND(P51=1,OR(R51=1,S51=1,T51=1,N51&lt;&gt;"")),1,0)</x:f>
        <x:v>0</x:v>
      </x:c>
      <x:c r="X51" s="11" t="str">
        <x:f>IF(W51=1,SUM($W$5:W51),"")</x:f>
      </x:c>
    </x:row>
    <x:row r="52" ht="24" customHeight="1">
      <x:c r="A52" s="6"/>
      <x:c r="B52" s="6"/>
      <x:c r="C52" s="6"/>
      <x:c r="D52" s="5"/>
      <x:c r="E52" s="5"/>
      <x:c r="F52" s="12"/>
      <x:c r="G52" s="6"/>
      <x:c r="H52" s="6"/>
      <x:c r="I52" s="5"/>
      <x:c r="J52" s="6"/>
      <x:c r="K52" s="5"/>
      <x:c r="L52" s="6"/>
      <x:c r="M52" s="6"/>
      <x:c r="N52" s="11" t="str">
        <x:f>IF(COUNTA(A52:M52)=0,"",IF(A52="","ID ausente",IF(COUNTIF($A$5:$A$204,A52)&lt;&gt;1,"ID duplicado",IF(OR(B52="",C52=""),"Cliente ou responsável ausente",IF(OR(NOT(ISNUMBER(D52)),D52&lt;=0,IF(ISNUMBER(D52),D52&lt;&gt;INT(D52),FALSE)),"Envio inválido",IF(H52="Cancelada","",IF(OR(NOT(ISNUMBER(E52)),E52&lt;=0,IF(ISNUMBER(E52),E52&lt;&gt;INT(E52),FALSE)),"Validade inválida",IF(E52&lt;D52,"Validade anterior ao envio",IF(OR(NOT(ISNUMBER(F52)),F52&lt;0),"Valor inválido",IF(AND(H52&lt;&gt;"Aberta",H52&lt;&gt;"Ganha",H52&lt;&gt;"Perdida"),"Resultado inválido",IF(AND(H52="Aberta",G52&lt;&gt;"Enviada",G52&lt;&gt;"Negociação",G52&lt;&gt;"Revisão"),"Etapa inválida",IF(AND(H52&lt;&gt;"Aberta",OR(OR(NOT(ISNUMBER(K52)),K52&lt;=0,IF(ISNUMBER(K52),K52&lt;&gt;INT(K52),FALSE)),K52&lt;D52,L52="")),"Fechamento ou evidência inválidos",IF(AND(H52="Aberta",I52&lt;&gt;"",OR(OR(NOT(ISNUMBER(I52)),I52&lt;=0,IF(ISNUMBER(I52),I52&lt;&gt;INT(I52),FALSE)),I52&lt;D52)),"Contato inválido","")))))))))))))</x:f>
      </x:c>
      <x:c r="O52" s="11" t="n">
        <x:f>IF(AND(A52&lt;&gt;"",N52="",H52&lt;&gt;"Cancelada"),1,0)</x:f>
        <x:v>0</x:v>
      </x:c>
      <x:c r="P52" s="11" t="n">
        <x:f>IF(OR(NOT(ISNUMBER(Configuracoes!$C$5)),NOT(ISNUMBER(Configuracoes!$C$6)),NOT(ISNUMBER(Configuracoes!$C$7)),Configuracoes!$C$5&lt;=0,Configuracoes!$C$6&lt;=0,Configuracoes!$C$7&lt;=0,Configuracoes!$C$6&gt;Configuracoes!$C$7),0,IF(AND(ISNUMBER(D52),D52&gt;=Configuracoes!$C$6,D52&lt;=Configuracoes!$C$7,D52&lt;=Configuracoes!$C$5,OR(Configuracoes!$C$8="Todos",C52=Configuracoes!$C$8),OR(H52="Aberta",H52="Cancelada",AND(ISNUMBER(K52),K52&lt;=Configuracoes!$C$5))),1,0))</x:f>
        <x:v>0</x:v>
      </x:c>
      <x:c r="Q52" s="11" t="n">
        <x:f>IF(AND(O52=1,P52=1,H52="Aberta"),1,0)</x:f>
        <x:v>0</x:v>
      </x:c>
      <x:c r="R52" s="11" t="n">
        <x:f>IF(AND(Q52=1,ISNUMBER(I52),I52&lt;Configuracoes!$C$5),1,0)</x:f>
        <x:v>0</x:v>
      </x:c>
      <x:c r="S52" s="11" t="n">
        <x:f>IF(AND(Q52=1,OR(I52="",J52="")),1,0)</x:f>
        <x:v>0</x:v>
      </x:c>
      <x:c r="T52" s="11" t="n">
        <x:f>IF(AND(Q52=1,E52&lt;Configuracoes!$C$5),1,0)</x:f>
        <x:v>0</x:v>
      </x:c>
      <x:c r="U52" s="11" t="n">
        <x:f>IF(AND(O52=1,P52=1,H52="Ganha"),1,0)</x:f>
        <x:v>0</x:v>
      </x:c>
      <x:c r="V52" s="11" t="n">
        <x:f>IF(AND(O52=1,P52=1,H52="Perdida"),1,0)</x:f>
        <x:v>0</x:v>
      </x:c>
      <x:c r="W52" s="11" t="n">
        <x:f>IF(AND(P52=1,OR(R52=1,S52=1,T52=1,N52&lt;&gt;"")),1,0)</x:f>
        <x:v>0</x:v>
      </x:c>
      <x:c r="X52" s="11" t="str">
        <x:f>IF(W52=1,SUM($W$5:W52),"")</x:f>
      </x:c>
    </x:row>
    <x:row r="53" ht="24" customHeight="1">
      <x:c r="A53" s="6"/>
      <x:c r="B53" s="6"/>
      <x:c r="C53" s="6"/>
      <x:c r="D53" s="5"/>
      <x:c r="E53" s="5"/>
      <x:c r="F53" s="12"/>
      <x:c r="G53" s="6"/>
      <x:c r="H53" s="6"/>
      <x:c r="I53" s="5"/>
      <x:c r="J53" s="6"/>
      <x:c r="K53" s="5"/>
      <x:c r="L53" s="6"/>
      <x:c r="M53" s="6"/>
      <x:c r="N53" s="11" t="str">
        <x:f>IF(COUNTA(A53:M53)=0,"",IF(A53="","ID ausente",IF(COUNTIF($A$5:$A$204,A53)&lt;&gt;1,"ID duplicado",IF(OR(B53="",C53=""),"Cliente ou responsável ausente",IF(OR(NOT(ISNUMBER(D53)),D53&lt;=0,IF(ISNUMBER(D53),D53&lt;&gt;INT(D53),FALSE)),"Envio inválido",IF(H53="Cancelada","",IF(OR(NOT(ISNUMBER(E53)),E53&lt;=0,IF(ISNUMBER(E53),E53&lt;&gt;INT(E53),FALSE)),"Validade inválida",IF(E53&lt;D53,"Validade anterior ao envio",IF(OR(NOT(ISNUMBER(F53)),F53&lt;0),"Valor inválido",IF(AND(H53&lt;&gt;"Aberta",H53&lt;&gt;"Ganha",H53&lt;&gt;"Perdida"),"Resultado inválido",IF(AND(H53="Aberta",G53&lt;&gt;"Enviada",G53&lt;&gt;"Negociação",G53&lt;&gt;"Revisão"),"Etapa inválida",IF(AND(H53&lt;&gt;"Aberta",OR(OR(NOT(ISNUMBER(K53)),K53&lt;=0,IF(ISNUMBER(K53),K53&lt;&gt;INT(K53),FALSE)),K53&lt;D53,L53="")),"Fechamento ou evidência inválidos",IF(AND(H53="Aberta",I53&lt;&gt;"",OR(OR(NOT(ISNUMBER(I53)),I53&lt;=0,IF(ISNUMBER(I53),I53&lt;&gt;INT(I53),FALSE)),I53&lt;D53)),"Contato inválido","")))))))))))))</x:f>
      </x:c>
      <x:c r="O53" s="11" t="n">
        <x:f>IF(AND(A53&lt;&gt;"",N53="",H53&lt;&gt;"Cancelada"),1,0)</x:f>
        <x:v>0</x:v>
      </x:c>
      <x:c r="P53" s="11" t="n">
        <x:f>IF(OR(NOT(ISNUMBER(Configuracoes!$C$5)),NOT(ISNUMBER(Configuracoes!$C$6)),NOT(ISNUMBER(Configuracoes!$C$7)),Configuracoes!$C$5&lt;=0,Configuracoes!$C$6&lt;=0,Configuracoes!$C$7&lt;=0,Configuracoes!$C$6&gt;Configuracoes!$C$7),0,IF(AND(ISNUMBER(D53),D53&gt;=Configuracoes!$C$6,D53&lt;=Configuracoes!$C$7,D53&lt;=Configuracoes!$C$5,OR(Configuracoes!$C$8="Todos",C53=Configuracoes!$C$8),OR(H53="Aberta",H53="Cancelada",AND(ISNUMBER(K53),K53&lt;=Configuracoes!$C$5))),1,0))</x:f>
        <x:v>0</x:v>
      </x:c>
      <x:c r="Q53" s="11" t="n">
        <x:f>IF(AND(O53=1,P53=1,H53="Aberta"),1,0)</x:f>
        <x:v>0</x:v>
      </x:c>
      <x:c r="R53" s="11" t="n">
        <x:f>IF(AND(Q53=1,ISNUMBER(I53),I53&lt;Configuracoes!$C$5),1,0)</x:f>
        <x:v>0</x:v>
      </x:c>
      <x:c r="S53" s="11" t="n">
        <x:f>IF(AND(Q53=1,OR(I53="",J53="")),1,0)</x:f>
        <x:v>0</x:v>
      </x:c>
      <x:c r="T53" s="11" t="n">
        <x:f>IF(AND(Q53=1,E53&lt;Configuracoes!$C$5),1,0)</x:f>
        <x:v>0</x:v>
      </x:c>
      <x:c r="U53" s="11" t="n">
        <x:f>IF(AND(O53=1,P53=1,H53="Ganha"),1,0)</x:f>
        <x:v>0</x:v>
      </x:c>
      <x:c r="V53" s="11" t="n">
        <x:f>IF(AND(O53=1,P53=1,H53="Perdida"),1,0)</x:f>
        <x:v>0</x:v>
      </x:c>
      <x:c r="W53" s="11" t="n">
        <x:f>IF(AND(P53=1,OR(R53=1,S53=1,T53=1,N53&lt;&gt;"")),1,0)</x:f>
        <x:v>0</x:v>
      </x:c>
      <x:c r="X53" s="11" t="str">
        <x:f>IF(W53=1,SUM($W$5:W53),"")</x:f>
      </x:c>
    </x:row>
    <x:row r="54" ht="24" customHeight="1">
      <x:c r="A54" s="6"/>
      <x:c r="B54" s="6"/>
      <x:c r="C54" s="6"/>
      <x:c r="D54" s="5"/>
      <x:c r="E54" s="5"/>
      <x:c r="F54" s="12"/>
      <x:c r="G54" s="6"/>
      <x:c r="H54" s="6"/>
      <x:c r="I54" s="5"/>
      <x:c r="J54" s="6"/>
      <x:c r="K54" s="5"/>
      <x:c r="L54" s="6"/>
      <x:c r="M54" s="6"/>
      <x:c r="N54" s="11" t="str">
        <x:f>IF(COUNTA(A54:M54)=0,"",IF(A54="","ID ausente",IF(COUNTIF($A$5:$A$204,A54)&lt;&gt;1,"ID duplicado",IF(OR(B54="",C54=""),"Cliente ou responsável ausente",IF(OR(NOT(ISNUMBER(D54)),D54&lt;=0,IF(ISNUMBER(D54),D54&lt;&gt;INT(D54),FALSE)),"Envio inválido",IF(H54="Cancelada","",IF(OR(NOT(ISNUMBER(E54)),E54&lt;=0,IF(ISNUMBER(E54),E54&lt;&gt;INT(E54),FALSE)),"Validade inválida",IF(E54&lt;D54,"Validade anterior ao envio",IF(OR(NOT(ISNUMBER(F54)),F54&lt;0),"Valor inválido",IF(AND(H54&lt;&gt;"Aberta",H54&lt;&gt;"Ganha",H54&lt;&gt;"Perdida"),"Resultado inválido",IF(AND(H54="Aberta",G54&lt;&gt;"Enviada",G54&lt;&gt;"Negociação",G54&lt;&gt;"Revisão"),"Etapa inválida",IF(AND(H54&lt;&gt;"Aberta",OR(OR(NOT(ISNUMBER(K54)),K54&lt;=0,IF(ISNUMBER(K54),K54&lt;&gt;INT(K54),FALSE)),K54&lt;D54,L54="")),"Fechamento ou evidência inválidos",IF(AND(H54="Aberta",I54&lt;&gt;"",OR(OR(NOT(ISNUMBER(I54)),I54&lt;=0,IF(ISNUMBER(I54),I54&lt;&gt;INT(I54),FALSE)),I54&lt;D54)),"Contato inválido","")))))))))))))</x:f>
      </x:c>
      <x:c r="O54" s="11" t="n">
        <x:f>IF(AND(A54&lt;&gt;"",N54="",H54&lt;&gt;"Cancelada"),1,0)</x:f>
        <x:v>0</x:v>
      </x:c>
      <x:c r="P54" s="11" t="n">
        <x:f>IF(OR(NOT(ISNUMBER(Configuracoes!$C$5)),NOT(ISNUMBER(Configuracoes!$C$6)),NOT(ISNUMBER(Configuracoes!$C$7)),Configuracoes!$C$5&lt;=0,Configuracoes!$C$6&lt;=0,Configuracoes!$C$7&lt;=0,Configuracoes!$C$6&gt;Configuracoes!$C$7),0,IF(AND(ISNUMBER(D54),D54&gt;=Configuracoes!$C$6,D54&lt;=Configuracoes!$C$7,D54&lt;=Configuracoes!$C$5,OR(Configuracoes!$C$8="Todos",C54=Configuracoes!$C$8),OR(H54="Aberta",H54="Cancelada",AND(ISNUMBER(K54),K54&lt;=Configuracoes!$C$5))),1,0))</x:f>
        <x:v>0</x:v>
      </x:c>
      <x:c r="Q54" s="11" t="n">
        <x:f>IF(AND(O54=1,P54=1,H54="Aberta"),1,0)</x:f>
        <x:v>0</x:v>
      </x:c>
      <x:c r="R54" s="11" t="n">
        <x:f>IF(AND(Q54=1,ISNUMBER(I54),I54&lt;Configuracoes!$C$5),1,0)</x:f>
        <x:v>0</x:v>
      </x:c>
      <x:c r="S54" s="11" t="n">
        <x:f>IF(AND(Q54=1,OR(I54="",J54="")),1,0)</x:f>
        <x:v>0</x:v>
      </x:c>
      <x:c r="T54" s="11" t="n">
        <x:f>IF(AND(Q54=1,E54&lt;Configuracoes!$C$5),1,0)</x:f>
        <x:v>0</x:v>
      </x:c>
      <x:c r="U54" s="11" t="n">
        <x:f>IF(AND(O54=1,P54=1,H54="Ganha"),1,0)</x:f>
        <x:v>0</x:v>
      </x:c>
      <x:c r="V54" s="11" t="n">
        <x:f>IF(AND(O54=1,P54=1,H54="Perdida"),1,0)</x:f>
        <x:v>0</x:v>
      </x:c>
      <x:c r="W54" s="11" t="n">
        <x:f>IF(AND(P54=1,OR(R54=1,S54=1,T54=1,N54&lt;&gt;"")),1,0)</x:f>
        <x:v>0</x:v>
      </x:c>
      <x:c r="X54" s="11" t="str">
        <x:f>IF(W54=1,SUM($W$5:W54),"")</x:f>
      </x:c>
    </x:row>
    <x:row r="55" ht="24" customHeight="1">
      <x:c r="A55" s="6"/>
      <x:c r="B55" s="6"/>
      <x:c r="C55" s="6"/>
      <x:c r="D55" s="5"/>
      <x:c r="E55" s="5"/>
      <x:c r="F55" s="12"/>
      <x:c r="G55" s="6"/>
      <x:c r="H55" s="6"/>
      <x:c r="I55" s="5"/>
      <x:c r="J55" s="6"/>
      <x:c r="K55" s="5"/>
      <x:c r="L55" s="6"/>
      <x:c r="M55" s="6"/>
      <x:c r="N55" s="11" t="str">
        <x:f>IF(COUNTA(A55:M55)=0,"",IF(A55="","ID ausente",IF(COUNTIF($A$5:$A$204,A55)&lt;&gt;1,"ID duplicado",IF(OR(B55="",C55=""),"Cliente ou responsável ausente",IF(OR(NOT(ISNUMBER(D55)),D55&lt;=0,IF(ISNUMBER(D55),D55&lt;&gt;INT(D55),FALSE)),"Envio inválido",IF(H55="Cancelada","",IF(OR(NOT(ISNUMBER(E55)),E55&lt;=0,IF(ISNUMBER(E55),E55&lt;&gt;INT(E55),FALSE)),"Validade inválida",IF(E55&lt;D55,"Validade anterior ao envio",IF(OR(NOT(ISNUMBER(F55)),F55&lt;0),"Valor inválido",IF(AND(H55&lt;&gt;"Aberta",H55&lt;&gt;"Ganha",H55&lt;&gt;"Perdida"),"Resultado inválido",IF(AND(H55="Aberta",G55&lt;&gt;"Enviada",G55&lt;&gt;"Negociação",G55&lt;&gt;"Revisão"),"Etapa inválida",IF(AND(H55&lt;&gt;"Aberta",OR(OR(NOT(ISNUMBER(K55)),K55&lt;=0,IF(ISNUMBER(K55),K55&lt;&gt;INT(K55),FALSE)),K55&lt;D55,L55="")),"Fechamento ou evidência inválidos",IF(AND(H55="Aberta",I55&lt;&gt;"",OR(OR(NOT(ISNUMBER(I55)),I55&lt;=0,IF(ISNUMBER(I55),I55&lt;&gt;INT(I55),FALSE)),I55&lt;D55)),"Contato inválido","")))))))))))))</x:f>
      </x:c>
      <x:c r="O55" s="11" t="n">
        <x:f>IF(AND(A55&lt;&gt;"",N55="",H55&lt;&gt;"Cancelada"),1,0)</x:f>
        <x:v>0</x:v>
      </x:c>
      <x:c r="P55" s="11" t="n">
        <x:f>IF(OR(NOT(ISNUMBER(Configuracoes!$C$5)),NOT(ISNUMBER(Configuracoes!$C$6)),NOT(ISNUMBER(Configuracoes!$C$7)),Configuracoes!$C$5&lt;=0,Configuracoes!$C$6&lt;=0,Configuracoes!$C$7&lt;=0,Configuracoes!$C$6&gt;Configuracoes!$C$7),0,IF(AND(ISNUMBER(D55),D55&gt;=Configuracoes!$C$6,D55&lt;=Configuracoes!$C$7,D55&lt;=Configuracoes!$C$5,OR(Configuracoes!$C$8="Todos",C55=Configuracoes!$C$8),OR(H55="Aberta",H55="Cancelada",AND(ISNUMBER(K55),K55&lt;=Configuracoes!$C$5))),1,0))</x:f>
        <x:v>0</x:v>
      </x:c>
      <x:c r="Q55" s="11" t="n">
        <x:f>IF(AND(O55=1,P55=1,H55="Aberta"),1,0)</x:f>
        <x:v>0</x:v>
      </x:c>
      <x:c r="R55" s="11" t="n">
        <x:f>IF(AND(Q55=1,ISNUMBER(I55),I55&lt;Configuracoes!$C$5),1,0)</x:f>
        <x:v>0</x:v>
      </x:c>
      <x:c r="S55" s="11" t="n">
        <x:f>IF(AND(Q55=1,OR(I55="",J55="")),1,0)</x:f>
        <x:v>0</x:v>
      </x:c>
      <x:c r="T55" s="11" t="n">
        <x:f>IF(AND(Q55=1,E55&lt;Configuracoes!$C$5),1,0)</x:f>
        <x:v>0</x:v>
      </x:c>
      <x:c r="U55" s="11" t="n">
        <x:f>IF(AND(O55=1,P55=1,H55="Ganha"),1,0)</x:f>
        <x:v>0</x:v>
      </x:c>
      <x:c r="V55" s="11" t="n">
        <x:f>IF(AND(O55=1,P55=1,H55="Perdida"),1,0)</x:f>
        <x:v>0</x:v>
      </x:c>
      <x:c r="W55" s="11" t="n">
        <x:f>IF(AND(P55=1,OR(R55=1,S55=1,T55=1,N55&lt;&gt;"")),1,0)</x:f>
        <x:v>0</x:v>
      </x:c>
      <x:c r="X55" s="11" t="str">
        <x:f>IF(W55=1,SUM($W$5:W55),"")</x:f>
      </x:c>
    </x:row>
    <x:row r="56" ht="24" customHeight="1">
      <x:c r="A56" s="6"/>
      <x:c r="B56" s="6"/>
      <x:c r="C56" s="6"/>
      <x:c r="D56" s="5"/>
      <x:c r="E56" s="5"/>
      <x:c r="F56" s="12"/>
      <x:c r="G56" s="6"/>
      <x:c r="H56" s="6"/>
      <x:c r="I56" s="5"/>
      <x:c r="J56" s="6"/>
      <x:c r="K56" s="5"/>
      <x:c r="L56" s="6"/>
      <x:c r="M56" s="6"/>
      <x:c r="N56" s="11" t="str">
        <x:f>IF(COUNTA(A56:M56)=0,"",IF(A56="","ID ausente",IF(COUNTIF($A$5:$A$204,A56)&lt;&gt;1,"ID duplicado",IF(OR(B56="",C56=""),"Cliente ou responsável ausente",IF(OR(NOT(ISNUMBER(D56)),D56&lt;=0,IF(ISNUMBER(D56),D56&lt;&gt;INT(D56),FALSE)),"Envio inválido",IF(H56="Cancelada","",IF(OR(NOT(ISNUMBER(E56)),E56&lt;=0,IF(ISNUMBER(E56),E56&lt;&gt;INT(E56),FALSE)),"Validade inválida",IF(E56&lt;D56,"Validade anterior ao envio",IF(OR(NOT(ISNUMBER(F56)),F56&lt;0),"Valor inválido",IF(AND(H56&lt;&gt;"Aberta",H56&lt;&gt;"Ganha",H56&lt;&gt;"Perdida"),"Resultado inválido",IF(AND(H56="Aberta",G56&lt;&gt;"Enviada",G56&lt;&gt;"Negociação",G56&lt;&gt;"Revisão"),"Etapa inválida",IF(AND(H56&lt;&gt;"Aberta",OR(OR(NOT(ISNUMBER(K56)),K56&lt;=0,IF(ISNUMBER(K56),K56&lt;&gt;INT(K56),FALSE)),K56&lt;D56,L56="")),"Fechamento ou evidência inválidos",IF(AND(H56="Aberta",I56&lt;&gt;"",OR(OR(NOT(ISNUMBER(I56)),I56&lt;=0,IF(ISNUMBER(I56),I56&lt;&gt;INT(I56),FALSE)),I56&lt;D56)),"Contato inválido","")))))))))))))</x:f>
      </x:c>
      <x:c r="O56" s="11" t="n">
        <x:f>IF(AND(A56&lt;&gt;"",N56="",H56&lt;&gt;"Cancelada"),1,0)</x:f>
        <x:v>0</x:v>
      </x:c>
      <x:c r="P56" s="11" t="n">
        <x:f>IF(OR(NOT(ISNUMBER(Configuracoes!$C$5)),NOT(ISNUMBER(Configuracoes!$C$6)),NOT(ISNUMBER(Configuracoes!$C$7)),Configuracoes!$C$5&lt;=0,Configuracoes!$C$6&lt;=0,Configuracoes!$C$7&lt;=0,Configuracoes!$C$6&gt;Configuracoes!$C$7),0,IF(AND(ISNUMBER(D56),D56&gt;=Configuracoes!$C$6,D56&lt;=Configuracoes!$C$7,D56&lt;=Configuracoes!$C$5,OR(Configuracoes!$C$8="Todos",C56=Configuracoes!$C$8),OR(H56="Aberta",H56="Cancelada",AND(ISNUMBER(K56),K56&lt;=Configuracoes!$C$5))),1,0))</x:f>
        <x:v>0</x:v>
      </x:c>
      <x:c r="Q56" s="11" t="n">
        <x:f>IF(AND(O56=1,P56=1,H56="Aberta"),1,0)</x:f>
        <x:v>0</x:v>
      </x:c>
      <x:c r="R56" s="11" t="n">
        <x:f>IF(AND(Q56=1,ISNUMBER(I56),I56&lt;Configuracoes!$C$5),1,0)</x:f>
        <x:v>0</x:v>
      </x:c>
      <x:c r="S56" s="11" t="n">
        <x:f>IF(AND(Q56=1,OR(I56="",J56="")),1,0)</x:f>
        <x:v>0</x:v>
      </x:c>
      <x:c r="T56" s="11" t="n">
        <x:f>IF(AND(Q56=1,E56&lt;Configuracoes!$C$5),1,0)</x:f>
        <x:v>0</x:v>
      </x:c>
      <x:c r="U56" s="11" t="n">
        <x:f>IF(AND(O56=1,P56=1,H56="Ganha"),1,0)</x:f>
        <x:v>0</x:v>
      </x:c>
      <x:c r="V56" s="11" t="n">
        <x:f>IF(AND(O56=1,P56=1,H56="Perdida"),1,0)</x:f>
        <x:v>0</x:v>
      </x:c>
      <x:c r="W56" s="11" t="n">
        <x:f>IF(AND(P56=1,OR(R56=1,S56=1,T56=1,N56&lt;&gt;"")),1,0)</x:f>
        <x:v>0</x:v>
      </x:c>
      <x:c r="X56" s="11" t="str">
        <x:f>IF(W56=1,SUM($W$5:W56),"")</x:f>
      </x:c>
    </x:row>
    <x:row r="57" ht="24" customHeight="1">
      <x:c r="A57" s="6"/>
      <x:c r="B57" s="6"/>
      <x:c r="C57" s="6"/>
      <x:c r="D57" s="5"/>
      <x:c r="E57" s="5"/>
      <x:c r="F57" s="12"/>
      <x:c r="G57" s="6"/>
      <x:c r="H57" s="6"/>
      <x:c r="I57" s="5"/>
      <x:c r="J57" s="6"/>
      <x:c r="K57" s="5"/>
      <x:c r="L57" s="6"/>
      <x:c r="M57" s="6"/>
      <x:c r="N57" s="11" t="str">
        <x:f>IF(COUNTA(A57:M57)=0,"",IF(A57="","ID ausente",IF(COUNTIF($A$5:$A$204,A57)&lt;&gt;1,"ID duplicado",IF(OR(B57="",C57=""),"Cliente ou responsável ausente",IF(OR(NOT(ISNUMBER(D57)),D57&lt;=0,IF(ISNUMBER(D57),D57&lt;&gt;INT(D57),FALSE)),"Envio inválido",IF(H57="Cancelada","",IF(OR(NOT(ISNUMBER(E57)),E57&lt;=0,IF(ISNUMBER(E57),E57&lt;&gt;INT(E57),FALSE)),"Validade inválida",IF(E57&lt;D57,"Validade anterior ao envio",IF(OR(NOT(ISNUMBER(F57)),F57&lt;0),"Valor inválido",IF(AND(H57&lt;&gt;"Aberta",H57&lt;&gt;"Ganha",H57&lt;&gt;"Perdida"),"Resultado inválido",IF(AND(H57="Aberta",G57&lt;&gt;"Enviada",G57&lt;&gt;"Negociação",G57&lt;&gt;"Revisão"),"Etapa inválida",IF(AND(H57&lt;&gt;"Aberta",OR(OR(NOT(ISNUMBER(K57)),K57&lt;=0,IF(ISNUMBER(K57),K57&lt;&gt;INT(K57),FALSE)),K57&lt;D57,L57="")),"Fechamento ou evidência inválidos",IF(AND(H57="Aberta",I57&lt;&gt;"",OR(OR(NOT(ISNUMBER(I57)),I57&lt;=0,IF(ISNUMBER(I57),I57&lt;&gt;INT(I57),FALSE)),I57&lt;D57)),"Contato inválido","")))))))))))))</x:f>
      </x:c>
      <x:c r="O57" s="11" t="n">
        <x:f>IF(AND(A57&lt;&gt;"",N57="",H57&lt;&gt;"Cancelada"),1,0)</x:f>
        <x:v>0</x:v>
      </x:c>
      <x:c r="P57" s="11" t="n">
        <x:f>IF(OR(NOT(ISNUMBER(Configuracoes!$C$5)),NOT(ISNUMBER(Configuracoes!$C$6)),NOT(ISNUMBER(Configuracoes!$C$7)),Configuracoes!$C$5&lt;=0,Configuracoes!$C$6&lt;=0,Configuracoes!$C$7&lt;=0,Configuracoes!$C$6&gt;Configuracoes!$C$7),0,IF(AND(ISNUMBER(D57),D57&gt;=Configuracoes!$C$6,D57&lt;=Configuracoes!$C$7,D57&lt;=Configuracoes!$C$5,OR(Configuracoes!$C$8="Todos",C57=Configuracoes!$C$8),OR(H57="Aberta",H57="Cancelada",AND(ISNUMBER(K57),K57&lt;=Configuracoes!$C$5))),1,0))</x:f>
        <x:v>0</x:v>
      </x:c>
      <x:c r="Q57" s="11" t="n">
        <x:f>IF(AND(O57=1,P57=1,H57="Aberta"),1,0)</x:f>
        <x:v>0</x:v>
      </x:c>
      <x:c r="R57" s="11" t="n">
        <x:f>IF(AND(Q57=1,ISNUMBER(I57),I57&lt;Configuracoes!$C$5),1,0)</x:f>
        <x:v>0</x:v>
      </x:c>
      <x:c r="S57" s="11" t="n">
        <x:f>IF(AND(Q57=1,OR(I57="",J57="")),1,0)</x:f>
        <x:v>0</x:v>
      </x:c>
      <x:c r="T57" s="11" t="n">
        <x:f>IF(AND(Q57=1,E57&lt;Configuracoes!$C$5),1,0)</x:f>
        <x:v>0</x:v>
      </x:c>
      <x:c r="U57" s="11" t="n">
        <x:f>IF(AND(O57=1,P57=1,H57="Ganha"),1,0)</x:f>
        <x:v>0</x:v>
      </x:c>
      <x:c r="V57" s="11" t="n">
        <x:f>IF(AND(O57=1,P57=1,H57="Perdida"),1,0)</x:f>
        <x:v>0</x:v>
      </x:c>
      <x:c r="W57" s="11" t="n">
        <x:f>IF(AND(P57=1,OR(R57=1,S57=1,T57=1,N57&lt;&gt;"")),1,0)</x:f>
        <x:v>0</x:v>
      </x:c>
      <x:c r="X57" s="11" t="str">
        <x:f>IF(W57=1,SUM($W$5:W57),"")</x:f>
      </x:c>
    </x:row>
    <x:row r="58" ht="24" customHeight="1">
      <x:c r="A58" s="6"/>
      <x:c r="B58" s="6"/>
      <x:c r="C58" s="6"/>
      <x:c r="D58" s="5"/>
      <x:c r="E58" s="5"/>
      <x:c r="F58" s="12"/>
      <x:c r="G58" s="6"/>
      <x:c r="H58" s="6"/>
      <x:c r="I58" s="5"/>
      <x:c r="J58" s="6"/>
      <x:c r="K58" s="5"/>
      <x:c r="L58" s="6"/>
      <x:c r="M58" s="6"/>
      <x:c r="N58" s="11" t="str">
        <x:f>IF(COUNTA(A58:M58)=0,"",IF(A58="","ID ausente",IF(COUNTIF($A$5:$A$204,A58)&lt;&gt;1,"ID duplicado",IF(OR(B58="",C58=""),"Cliente ou responsável ausente",IF(OR(NOT(ISNUMBER(D58)),D58&lt;=0,IF(ISNUMBER(D58),D58&lt;&gt;INT(D58),FALSE)),"Envio inválido",IF(H58="Cancelada","",IF(OR(NOT(ISNUMBER(E58)),E58&lt;=0,IF(ISNUMBER(E58),E58&lt;&gt;INT(E58),FALSE)),"Validade inválida",IF(E58&lt;D58,"Validade anterior ao envio",IF(OR(NOT(ISNUMBER(F58)),F58&lt;0),"Valor inválido",IF(AND(H58&lt;&gt;"Aberta",H58&lt;&gt;"Ganha",H58&lt;&gt;"Perdida"),"Resultado inválido",IF(AND(H58="Aberta",G58&lt;&gt;"Enviada",G58&lt;&gt;"Negociação",G58&lt;&gt;"Revisão"),"Etapa inválida",IF(AND(H58&lt;&gt;"Aberta",OR(OR(NOT(ISNUMBER(K58)),K58&lt;=0,IF(ISNUMBER(K58),K58&lt;&gt;INT(K58),FALSE)),K58&lt;D58,L58="")),"Fechamento ou evidência inválidos",IF(AND(H58="Aberta",I58&lt;&gt;"",OR(OR(NOT(ISNUMBER(I58)),I58&lt;=0,IF(ISNUMBER(I58),I58&lt;&gt;INT(I58),FALSE)),I58&lt;D58)),"Contato inválido","")))))))))))))</x:f>
      </x:c>
      <x:c r="O58" s="11" t="n">
        <x:f>IF(AND(A58&lt;&gt;"",N58="",H58&lt;&gt;"Cancelada"),1,0)</x:f>
        <x:v>0</x:v>
      </x:c>
      <x:c r="P58" s="11" t="n">
        <x:f>IF(OR(NOT(ISNUMBER(Configuracoes!$C$5)),NOT(ISNUMBER(Configuracoes!$C$6)),NOT(ISNUMBER(Configuracoes!$C$7)),Configuracoes!$C$5&lt;=0,Configuracoes!$C$6&lt;=0,Configuracoes!$C$7&lt;=0,Configuracoes!$C$6&gt;Configuracoes!$C$7),0,IF(AND(ISNUMBER(D58),D58&gt;=Configuracoes!$C$6,D58&lt;=Configuracoes!$C$7,D58&lt;=Configuracoes!$C$5,OR(Configuracoes!$C$8="Todos",C58=Configuracoes!$C$8),OR(H58="Aberta",H58="Cancelada",AND(ISNUMBER(K58),K58&lt;=Configuracoes!$C$5))),1,0))</x:f>
        <x:v>0</x:v>
      </x:c>
      <x:c r="Q58" s="11" t="n">
        <x:f>IF(AND(O58=1,P58=1,H58="Aberta"),1,0)</x:f>
        <x:v>0</x:v>
      </x:c>
      <x:c r="R58" s="11" t="n">
        <x:f>IF(AND(Q58=1,ISNUMBER(I58),I58&lt;Configuracoes!$C$5),1,0)</x:f>
        <x:v>0</x:v>
      </x:c>
      <x:c r="S58" s="11" t="n">
        <x:f>IF(AND(Q58=1,OR(I58="",J58="")),1,0)</x:f>
        <x:v>0</x:v>
      </x:c>
      <x:c r="T58" s="11" t="n">
        <x:f>IF(AND(Q58=1,E58&lt;Configuracoes!$C$5),1,0)</x:f>
        <x:v>0</x:v>
      </x:c>
      <x:c r="U58" s="11" t="n">
        <x:f>IF(AND(O58=1,P58=1,H58="Ganha"),1,0)</x:f>
        <x:v>0</x:v>
      </x:c>
      <x:c r="V58" s="11" t="n">
        <x:f>IF(AND(O58=1,P58=1,H58="Perdida"),1,0)</x:f>
        <x:v>0</x:v>
      </x:c>
      <x:c r="W58" s="11" t="n">
        <x:f>IF(AND(P58=1,OR(R58=1,S58=1,T58=1,N58&lt;&gt;"")),1,0)</x:f>
        <x:v>0</x:v>
      </x:c>
      <x:c r="X58" s="11" t="str">
        <x:f>IF(W58=1,SUM($W$5:W58),"")</x:f>
      </x:c>
    </x:row>
    <x:row r="59" ht="24" customHeight="1">
      <x:c r="A59" s="6"/>
      <x:c r="B59" s="6"/>
      <x:c r="C59" s="6"/>
      <x:c r="D59" s="5"/>
      <x:c r="E59" s="5"/>
      <x:c r="F59" s="12"/>
      <x:c r="G59" s="6"/>
      <x:c r="H59" s="6"/>
      <x:c r="I59" s="5"/>
      <x:c r="J59" s="6"/>
      <x:c r="K59" s="5"/>
      <x:c r="L59" s="6"/>
      <x:c r="M59" s="6"/>
      <x:c r="N59" s="11" t="str">
        <x:f>IF(COUNTA(A59:M59)=0,"",IF(A59="","ID ausente",IF(COUNTIF($A$5:$A$204,A59)&lt;&gt;1,"ID duplicado",IF(OR(B59="",C59=""),"Cliente ou responsável ausente",IF(OR(NOT(ISNUMBER(D59)),D59&lt;=0,IF(ISNUMBER(D59),D59&lt;&gt;INT(D59),FALSE)),"Envio inválido",IF(H59="Cancelada","",IF(OR(NOT(ISNUMBER(E59)),E59&lt;=0,IF(ISNUMBER(E59),E59&lt;&gt;INT(E59),FALSE)),"Validade inválida",IF(E59&lt;D59,"Validade anterior ao envio",IF(OR(NOT(ISNUMBER(F59)),F59&lt;0),"Valor inválido",IF(AND(H59&lt;&gt;"Aberta",H59&lt;&gt;"Ganha",H59&lt;&gt;"Perdida"),"Resultado inválido",IF(AND(H59="Aberta",G59&lt;&gt;"Enviada",G59&lt;&gt;"Negociação",G59&lt;&gt;"Revisão"),"Etapa inválida",IF(AND(H59&lt;&gt;"Aberta",OR(OR(NOT(ISNUMBER(K59)),K59&lt;=0,IF(ISNUMBER(K59),K59&lt;&gt;INT(K59),FALSE)),K59&lt;D59,L59="")),"Fechamento ou evidência inválidos",IF(AND(H59="Aberta",I59&lt;&gt;"",OR(OR(NOT(ISNUMBER(I59)),I59&lt;=0,IF(ISNUMBER(I59),I59&lt;&gt;INT(I59),FALSE)),I59&lt;D59)),"Contato inválido","")))))))))))))</x:f>
      </x:c>
      <x:c r="O59" s="11" t="n">
        <x:f>IF(AND(A59&lt;&gt;"",N59="",H59&lt;&gt;"Cancelada"),1,0)</x:f>
        <x:v>0</x:v>
      </x:c>
      <x:c r="P59" s="11" t="n">
        <x:f>IF(OR(NOT(ISNUMBER(Configuracoes!$C$5)),NOT(ISNUMBER(Configuracoes!$C$6)),NOT(ISNUMBER(Configuracoes!$C$7)),Configuracoes!$C$5&lt;=0,Configuracoes!$C$6&lt;=0,Configuracoes!$C$7&lt;=0,Configuracoes!$C$6&gt;Configuracoes!$C$7),0,IF(AND(ISNUMBER(D59),D59&gt;=Configuracoes!$C$6,D59&lt;=Configuracoes!$C$7,D59&lt;=Configuracoes!$C$5,OR(Configuracoes!$C$8="Todos",C59=Configuracoes!$C$8),OR(H59="Aberta",H59="Cancelada",AND(ISNUMBER(K59),K59&lt;=Configuracoes!$C$5))),1,0))</x:f>
        <x:v>0</x:v>
      </x:c>
      <x:c r="Q59" s="11" t="n">
        <x:f>IF(AND(O59=1,P59=1,H59="Aberta"),1,0)</x:f>
        <x:v>0</x:v>
      </x:c>
      <x:c r="R59" s="11" t="n">
        <x:f>IF(AND(Q59=1,ISNUMBER(I59),I59&lt;Configuracoes!$C$5),1,0)</x:f>
        <x:v>0</x:v>
      </x:c>
      <x:c r="S59" s="11" t="n">
        <x:f>IF(AND(Q59=1,OR(I59="",J59="")),1,0)</x:f>
        <x:v>0</x:v>
      </x:c>
      <x:c r="T59" s="11" t="n">
        <x:f>IF(AND(Q59=1,E59&lt;Configuracoes!$C$5),1,0)</x:f>
        <x:v>0</x:v>
      </x:c>
      <x:c r="U59" s="11" t="n">
        <x:f>IF(AND(O59=1,P59=1,H59="Ganha"),1,0)</x:f>
        <x:v>0</x:v>
      </x:c>
      <x:c r="V59" s="11" t="n">
        <x:f>IF(AND(O59=1,P59=1,H59="Perdida"),1,0)</x:f>
        <x:v>0</x:v>
      </x:c>
      <x:c r="W59" s="11" t="n">
        <x:f>IF(AND(P59=1,OR(R59=1,S59=1,T59=1,N59&lt;&gt;"")),1,0)</x:f>
        <x:v>0</x:v>
      </x:c>
      <x:c r="X59" s="11" t="str">
        <x:f>IF(W59=1,SUM($W$5:W59),"")</x:f>
      </x:c>
    </x:row>
    <x:row r="60" ht="24" customHeight="1">
      <x:c r="A60" s="6"/>
      <x:c r="B60" s="6"/>
      <x:c r="C60" s="6"/>
      <x:c r="D60" s="5"/>
      <x:c r="E60" s="5"/>
      <x:c r="F60" s="12"/>
      <x:c r="G60" s="6"/>
      <x:c r="H60" s="6"/>
      <x:c r="I60" s="5"/>
      <x:c r="J60" s="6"/>
      <x:c r="K60" s="5"/>
      <x:c r="L60" s="6"/>
      <x:c r="M60" s="6"/>
      <x:c r="N60" s="11" t="str">
        <x:f>IF(COUNTA(A60:M60)=0,"",IF(A60="","ID ausente",IF(COUNTIF($A$5:$A$204,A60)&lt;&gt;1,"ID duplicado",IF(OR(B60="",C60=""),"Cliente ou responsável ausente",IF(OR(NOT(ISNUMBER(D60)),D60&lt;=0,IF(ISNUMBER(D60),D60&lt;&gt;INT(D60),FALSE)),"Envio inválido",IF(H60="Cancelada","",IF(OR(NOT(ISNUMBER(E60)),E60&lt;=0,IF(ISNUMBER(E60),E60&lt;&gt;INT(E60),FALSE)),"Validade inválida",IF(E60&lt;D60,"Validade anterior ao envio",IF(OR(NOT(ISNUMBER(F60)),F60&lt;0),"Valor inválido",IF(AND(H60&lt;&gt;"Aberta",H60&lt;&gt;"Ganha",H60&lt;&gt;"Perdida"),"Resultado inválido",IF(AND(H60="Aberta",G60&lt;&gt;"Enviada",G60&lt;&gt;"Negociação",G60&lt;&gt;"Revisão"),"Etapa inválida",IF(AND(H60&lt;&gt;"Aberta",OR(OR(NOT(ISNUMBER(K60)),K60&lt;=0,IF(ISNUMBER(K60),K60&lt;&gt;INT(K60),FALSE)),K60&lt;D60,L60="")),"Fechamento ou evidência inválidos",IF(AND(H60="Aberta",I60&lt;&gt;"",OR(OR(NOT(ISNUMBER(I60)),I60&lt;=0,IF(ISNUMBER(I60),I60&lt;&gt;INT(I60),FALSE)),I60&lt;D60)),"Contato inválido","")))))))))))))</x:f>
      </x:c>
      <x:c r="O60" s="11" t="n">
        <x:f>IF(AND(A60&lt;&gt;"",N60="",H60&lt;&gt;"Cancelada"),1,0)</x:f>
        <x:v>0</x:v>
      </x:c>
      <x:c r="P60" s="11" t="n">
        <x:f>IF(OR(NOT(ISNUMBER(Configuracoes!$C$5)),NOT(ISNUMBER(Configuracoes!$C$6)),NOT(ISNUMBER(Configuracoes!$C$7)),Configuracoes!$C$5&lt;=0,Configuracoes!$C$6&lt;=0,Configuracoes!$C$7&lt;=0,Configuracoes!$C$6&gt;Configuracoes!$C$7),0,IF(AND(ISNUMBER(D60),D60&gt;=Configuracoes!$C$6,D60&lt;=Configuracoes!$C$7,D60&lt;=Configuracoes!$C$5,OR(Configuracoes!$C$8="Todos",C60=Configuracoes!$C$8),OR(H60="Aberta",H60="Cancelada",AND(ISNUMBER(K60),K60&lt;=Configuracoes!$C$5))),1,0))</x:f>
        <x:v>0</x:v>
      </x:c>
      <x:c r="Q60" s="11" t="n">
        <x:f>IF(AND(O60=1,P60=1,H60="Aberta"),1,0)</x:f>
        <x:v>0</x:v>
      </x:c>
      <x:c r="R60" s="11" t="n">
        <x:f>IF(AND(Q60=1,ISNUMBER(I60),I60&lt;Configuracoes!$C$5),1,0)</x:f>
        <x:v>0</x:v>
      </x:c>
      <x:c r="S60" s="11" t="n">
        <x:f>IF(AND(Q60=1,OR(I60="",J60="")),1,0)</x:f>
        <x:v>0</x:v>
      </x:c>
      <x:c r="T60" s="11" t="n">
        <x:f>IF(AND(Q60=1,E60&lt;Configuracoes!$C$5),1,0)</x:f>
        <x:v>0</x:v>
      </x:c>
      <x:c r="U60" s="11" t="n">
        <x:f>IF(AND(O60=1,P60=1,H60="Ganha"),1,0)</x:f>
        <x:v>0</x:v>
      </x:c>
      <x:c r="V60" s="11" t="n">
        <x:f>IF(AND(O60=1,P60=1,H60="Perdida"),1,0)</x:f>
        <x:v>0</x:v>
      </x:c>
      <x:c r="W60" s="11" t="n">
        <x:f>IF(AND(P60=1,OR(R60=1,S60=1,T60=1,N60&lt;&gt;"")),1,0)</x:f>
        <x:v>0</x:v>
      </x:c>
      <x:c r="X60" s="11" t="str">
        <x:f>IF(W60=1,SUM($W$5:W60),"")</x:f>
      </x:c>
    </x:row>
    <x:row r="61" ht="24" customHeight="1">
      <x:c r="A61" s="6"/>
      <x:c r="B61" s="6"/>
      <x:c r="C61" s="6"/>
      <x:c r="D61" s="5"/>
      <x:c r="E61" s="5"/>
      <x:c r="F61" s="12"/>
      <x:c r="G61" s="6"/>
      <x:c r="H61" s="6"/>
      <x:c r="I61" s="5"/>
      <x:c r="J61" s="6"/>
      <x:c r="K61" s="5"/>
      <x:c r="L61" s="6"/>
      <x:c r="M61" s="6"/>
      <x:c r="N61" s="11" t="str">
        <x:f>IF(COUNTA(A61:M61)=0,"",IF(A61="","ID ausente",IF(COUNTIF($A$5:$A$204,A61)&lt;&gt;1,"ID duplicado",IF(OR(B61="",C61=""),"Cliente ou responsável ausente",IF(OR(NOT(ISNUMBER(D61)),D61&lt;=0,IF(ISNUMBER(D61),D61&lt;&gt;INT(D61),FALSE)),"Envio inválido",IF(H61="Cancelada","",IF(OR(NOT(ISNUMBER(E61)),E61&lt;=0,IF(ISNUMBER(E61),E61&lt;&gt;INT(E61),FALSE)),"Validade inválida",IF(E61&lt;D61,"Validade anterior ao envio",IF(OR(NOT(ISNUMBER(F61)),F61&lt;0),"Valor inválido",IF(AND(H61&lt;&gt;"Aberta",H61&lt;&gt;"Ganha",H61&lt;&gt;"Perdida"),"Resultado inválido",IF(AND(H61="Aberta",G61&lt;&gt;"Enviada",G61&lt;&gt;"Negociação",G61&lt;&gt;"Revisão"),"Etapa inválida",IF(AND(H61&lt;&gt;"Aberta",OR(OR(NOT(ISNUMBER(K61)),K61&lt;=0,IF(ISNUMBER(K61),K61&lt;&gt;INT(K61),FALSE)),K61&lt;D61,L61="")),"Fechamento ou evidência inválidos",IF(AND(H61="Aberta",I61&lt;&gt;"",OR(OR(NOT(ISNUMBER(I61)),I61&lt;=0,IF(ISNUMBER(I61),I61&lt;&gt;INT(I61),FALSE)),I61&lt;D61)),"Contato inválido","")))))))))))))</x:f>
      </x:c>
      <x:c r="O61" s="11" t="n">
        <x:f>IF(AND(A61&lt;&gt;"",N61="",H61&lt;&gt;"Cancelada"),1,0)</x:f>
        <x:v>0</x:v>
      </x:c>
      <x:c r="P61" s="11" t="n">
        <x:f>IF(OR(NOT(ISNUMBER(Configuracoes!$C$5)),NOT(ISNUMBER(Configuracoes!$C$6)),NOT(ISNUMBER(Configuracoes!$C$7)),Configuracoes!$C$5&lt;=0,Configuracoes!$C$6&lt;=0,Configuracoes!$C$7&lt;=0,Configuracoes!$C$6&gt;Configuracoes!$C$7),0,IF(AND(ISNUMBER(D61),D61&gt;=Configuracoes!$C$6,D61&lt;=Configuracoes!$C$7,D61&lt;=Configuracoes!$C$5,OR(Configuracoes!$C$8="Todos",C61=Configuracoes!$C$8),OR(H61="Aberta",H61="Cancelada",AND(ISNUMBER(K61),K61&lt;=Configuracoes!$C$5))),1,0))</x:f>
        <x:v>0</x:v>
      </x:c>
      <x:c r="Q61" s="11" t="n">
        <x:f>IF(AND(O61=1,P61=1,H61="Aberta"),1,0)</x:f>
        <x:v>0</x:v>
      </x:c>
      <x:c r="R61" s="11" t="n">
        <x:f>IF(AND(Q61=1,ISNUMBER(I61),I61&lt;Configuracoes!$C$5),1,0)</x:f>
        <x:v>0</x:v>
      </x:c>
      <x:c r="S61" s="11" t="n">
        <x:f>IF(AND(Q61=1,OR(I61="",J61="")),1,0)</x:f>
        <x:v>0</x:v>
      </x:c>
      <x:c r="T61" s="11" t="n">
        <x:f>IF(AND(Q61=1,E61&lt;Configuracoes!$C$5),1,0)</x:f>
        <x:v>0</x:v>
      </x:c>
      <x:c r="U61" s="11" t="n">
        <x:f>IF(AND(O61=1,P61=1,H61="Ganha"),1,0)</x:f>
        <x:v>0</x:v>
      </x:c>
      <x:c r="V61" s="11" t="n">
        <x:f>IF(AND(O61=1,P61=1,H61="Perdida"),1,0)</x:f>
        <x:v>0</x:v>
      </x:c>
      <x:c r="W61" s="11" t="n">
        <x:f>IF(AND(P61=1,OR(R61=1,S61=1,T61=1,N61&lt;&gt;"")),1,0)</x:f>
        <x:v>0</x:v>
      </x:c>
      <x:c r="X61" s="11" t="str">
        <x:f>IF(W61=1,SUM($W$5:W61),"")</x:f>
      </x:c>
    </x:row>
    <x:row r="62" ht="24" customHeight="1">
      <x:c r="A62" s="6"/>
      <x:c r="B62" s="6"/>
      <x:c r="C62" s="6"/>
      <x:c r="D62" s="5"/>
      <x:c r="E62" s="5"/>
      <x:c r="F62" s="12"/>
      <x:c r="G62" s="6"/>
      <x:c r="H62" s="6"/>
      <x:c r="I62" s="5"/>
      <x:c r="J62" s="6"/>
      <x:c r="K62" s="5"/>
      <x:c r="L62" s="6"/>
      <x:c r="M62" s="6"/>
      <x:c r="N62" s="11" t="str">
        <x:f>IF(COUNTA(A62:M62)=0,"",IF(A62="","ID ausente",IF(COUNTIF($A$5:$A$204,A62)&lt;&gt;1,"ID duplicado",IF(OR(B62="",C62=""),"Cliente ou responsável ausente",IF(OR(NOT(ISNUMBER(D62)),D62&lt;=0,IF(ISNUMBER(D62),D62&lt;&gt;INT(D62),FALSE)),"Envio inválido",IF(H62="Cancelada","",IF(OR(NOT(ISNUMBER(E62)),E62&lt;=0,IF(ISNUMBER(E62),E62&lt;&gt;INT(E62),FALSE)),"Validade inválida",IF(E62&lt;D62,"Validade anterior ao envio",IF(OR(NOT(ISNUMBER(F62)),F62&lt;0),"Valor inválido",IF(AND(H62&lt;&gt;"Aberta",H62&lt;&gt;"Ganha",H62&lt;&gt;"Perdida"),"Resultado inválido",IF(AND(H62="Aberta",G62&lt;&gt;"Enviada",G62&lt;&gt;"Negociação",G62&lt;&gt;"Revisão"),"Etapa inválida",IF(AND(H62&lt;&gt;"Aberta",OR(OR(NOT(ISNUMBER(K62)),K62&lt;=0,IF(ISNUMBER(K62),K62&lt;&gt;INT(K62),FALSE)),K62&lt;D62,L62="")),"Fechamento ou evidência inválidos",IF(AND(H62="Aberta",I62&lt;&gt;"",OR(OR(NOT(ISNUMBER(I62)),I62&lt;=0,IF(ISNUMBER(I62),I62&lt;&gt;INT(I62),FALSE)),I62&lt;D62)),"Contato inválido","")))))))))))))</x:f>
      </x:c>
      <x:c r="O62" s="11" t="n">
        <x:f>IF(AND(A62&lt;&gt;"",N62="",H62&lt;&gt;"Cancelada"),1,0)</x:f>
        <x:v>0</x:v>
      </x:c>
      <x:c r="P62" s="11" t="n">
        <x:f>IF(OR(NOT(ISNUMBER(Configuracoes!$C$5)),NOT(ISNUMBER(Configuracoes!$C$6)),NOT(ISNUMBER(Configuracoes!$C$7)),Configuracoes!$C$5&lt;=0,Configuracoes!$C$6&lt;=0,Configuracoes!$C$7&lt;=0,Configuracoes!$C$6&gt;Configuracoes!$C$7),0,IF(AND(ISNUMBER(D62),D62&gt;=Configuracoes!$C$6,D62&lt;=Configuracoes!$C$7,D62&lt;=Configuracoes!$C$5,OR(Configuracoes!$C$8="Todos",C62=Configuracoes!$C$8),OR(H62="Aberta",H62="Cancelada",AND(ISNUMBER(K62),K62&lt;=Configuracoes!$C$5))),1,0))</x:f>
        <x:v>0</x:v>
      </x:c>
      <x:c r="Q62" s="11" t="n">
        <x:f>IF(AND(O62=1,P62=1,H62="Aberta"),1,0)</x:f>
        <x:v>0</x:v>
      </x:c>
      <x:c r="R62" s="11" t="n">
        <x:f>IF(AND(Q62=1,ISNUMBER(I62),I62&lt;Configuracoes!$C$5),1,0)</x:f>
        <x:v>0</x:v>
      </x:c>
      <x:c r="S62" s="11" t="n">
        <x:f>IF(AND(Q62=1,OR(I62="",J62="")),1,0)</x:f>
        <x:v>0</x:v>
      </x:c>
      <x:c r="T62" s="11" t="n">
        <x:f>IF(AND(Q62=1,E62&lt;Configuracoes!$C$5),1,0)</x:f>
        <x:v>0</x:v>
      </x:c>
      <x:c r="U62" s="11" t="n">
        <x:f>IF(AND(O62=1,P62=1,H62="Ganha"),1,0)</x:f>
        <x:v>0</x:v>
      </x:c>
      <x:c r="V62" s="11" t="n">
        <x:f>IF(AND(O62=1,P62=1,H62="Perdida"),1,0)</x:f>
        <x:v>0</x:v>
      </x:c>
      <x:c r="W62" s="11" t="n">
        <x:f>IF(AND(P62=1,OR(R62=1,S62=1,T62=1,N62&lt;&gt;"")),1,0)</x:f>
        <x:v>0</x:v>
      </x:c>
      <x:c r="X62" s="11" t="str">
        <x:f>IF(W62=1,SUM($W$5:W62),"")</x:f>
      </x:c>
    </x:row>
    <x:row r="63" ht="24" customHeight="1">
      <x:c r="A63" s="6"/>
      <x:c r="B63" s="6"/>
      <x:c r="C63" s="6"/>
      <x:c r="D63" s="5"/>
      <x:c r="E63" s="5"/>
      <x:c r="F63" s="12"/>
      <x:c r="G63" s="6"/>
      <x:c r="H63" s="6"/>
      <x:c r="I63" s="5"/>
      <x:c r="J63" s="6"/>
      <x:c r="K63" s="5"/>
      <x:c r="L63" s="6"/>
      <x:c r="M63" s="6"/>
      <x:c r="N63" s="11" t="str">
        <x:f>IF(COUNTA(A63:M63)=0,"",IF(A63="","ID ausente",IF(COUNTIF($A$5:$A$204,A63)&lt;&gt;1,"ID duplicado",IF(OR(B63="",C63=""),"Cliente ou responsável ausente",IF(OR(NOT(ISNUMBER(D63)),D63&lt;=0,IF(ISNUMBER(D63),D63&lt;&gt;INT(D63),FALSE)),"Envio inválido",IF(H63="Cancelada","",IF(OR(NOT(ISNUMBER(E63)),E63&lt;=0,IF(ISNUMBER(E63),E63&lt;&gt;INT(E63),FALSE)),"Validade inválida",IF(E63&lt;D63,"Validade anterior ao envio",IF(OR(NOT(ISNUMBER(F63)),F63&lt;0),"Valor inválido",IF(AND(H63&lt;&gt;"Aberta",H63&lt;&gt;"Ganha",H63&lt;&gt;"Perdida"),"Resultado inválido",IF(AND(H63="Aberta",G63&lt;&gt;"Enviada",G63&lt;&gt;"Negociação",G63&lt;&gt;"Revisão"),"Etapa inválida",IF(AND(H63&lt;&gt;"Aberta",OR(OR(NOT(ISNUMBER(K63)),K63&lt;=0,IF(ISNUMBER(K63),K63&lt;&gt;INT(K63),FALSE)),K63&lt;D63,L63="")),"Fechamento ou evidência inválidos",IF(AND(H63="Aberta",I63&lt;&gt;"",OR(OR(NOT(ISNUMBER(I63)),I63&lt;=0,IF(ISNUMBER(I63),I63&lt;&gt;INT(I63),FALSE)),I63&lt;D63)),"Contato inválido","")))))))))))))</x:f>
      </x:c>
      <x:c r="O63" s="11" t="n">
        <x:f>IF(AND(A63&lt;&gt;"",N63="",H63&lt;&gt;"Cancelada"),1,0)</x:f>
        <x:v>0</x:v>
      </x:c>
      <x:c r="P63" s="11" t="n">
        <x:f>IF(OR(NOT(ISNUMBER(Configuracoes!$C$5)),NOT(ISNUMBER(Configuracoes!$C$6)),NOT(ISNUMBER(Configuracoes!$C$7)),Configuracoes!$C$5&lt;=0,Configuracoes!$C$6&lt;=0,Configuracoes!$C$7&lt;=0,Configuracoes!$C$6&gt;Configuracoes!$C$7),0,IF(AND(ISNUMBER(D63),D63&gt;=Configuracoes!$C$6,D63&lt;=Configuracoes!$C$7,D63&lt;=Configuracoes!$C$5,OR(Configuracoes!$C$8="Todos",C63=Configuracoes!$C$8),OR(H63="Aberta",H63="Cancelada",AND(ISNUMBER(K63),K63&lt;=Configuracoes!$C$5))),1,0))</x:f>
        <x:v>0</x:v>
      </x:c>
      <x:c r="Q63" s="11" t="n">
        <x:f>IF(AND(O63=1,P63=1,H63="Aberta"),1,0)</x:f>
        <x:v>0</x:v>
      </x:c>
      <x:c r="R63" s="11" t="n">
        <x:f>IF(AND(Q63=1,ISNUMBER(I63),I63&lt;Configuracoes!$C$5),1,0)</x:f>
        <x:v>0</x:v>
      </x:c>
      <x:c r="S63" s="11" t="n">
        <x:f>IF(AND(Q63=1,OR(I63="",J63="")),1,0)</x:f>
        <x:v>0</x:v>
      </x:c>
      <x:c r="T63" s="11" t="n">
        <x:f>IF(AND(Q63=1,E63&lt;Configuracoes!$C$5),1,0)</x:f>
        <x:v>0</x:v>
      </x:c>
      <x:c r="U63" s="11" t="n">
        <x:f>IF(AND(O63=1,P63=1,H63="Ganha"),1,0)</x:f>
        <x:v>0</x:v>
      </x:c>
      <x:c r="V63" s="11" t="n">
        <x:f>IF(AND(O63=1,P63=1,H63="Perdida"),1,0)</x:f>
        <x:v>0</x:v>
      </x:c>
      <x:c r="W63" s="11" t="n">
        <x:f>IF(AND(P63=1,OR(R63=1,S63=1,T63=1,N63&lt;&gt;"")),1,0)</x:f>
        <x:v>0</x:v>
      </x:c>
      <x:c r="X63" s="11" t="str">
        <x:f>IF(W63=1,SUM($W$5:W63),"")</x:f>
      </x:c>
    </x:row>
    <x:row r="64" ht="24" customHeight="1">
      <x:c r="A64" s="6"/>
      <x:c r="B64" s="6"/>
      <x:c r="C64" s="6"/>
      <x:c r="D64" s="5"/>
      <x:c r="E64" s="5"/>
      <x:c r="F64" s="12"/>
      <x:c r="G64" s="6"/>
      <x:c r="H64" s="6"/>
      <x:c r="I64" s="5"/>
      <x:c r="J64" s="6"/>
      <x:c r="K64" s="5"/>
      <x:c r="L64" s="6"/>
      <x:c r="M64" s="6"/>
      <x:c r="N64" s="11" t="str">
        <x:f>IF(COUNTA(A64:M64)=0,"",IF(A64="","ID ausente",IF(COUNTIF($A$5:$A$204,A64)&lt;&gt;1,"ID duplicado",IF(OR(B64="",C64=""),"Cliente ou responsável ausente",IF(OR(NOT(ISNUMBER(D64)),D64&lt;=0,IF(ISNUMBER(D64),D64&lt;&gt;INT(D64),FALSE)),"Envio inválido",IF(H64="Cancelada","",IF(OR(NOT(ISNUMBER(E64)),E64&lt;=0,IF(ISNUMBER(E64),E64&lt;&gt;INT(E64),FALSE)),"Validade inválida",IF(E64&lt;D64,"Validade anterior ao envio",IF(OR(NOT(ISNUMBER(F64)),F64&lt;0),"Valor inválido",IF(AND(H64&lt;&gt;"Aberta",H64&lt;&gt;"Ganha",H64&lt;&gt;"Perdida"),"Resultado inválido",IF(AND(H64="Aberta",G64&lt;&gt;"Enviada",G64&lt;&gt;"Negociação",G64&lt;&gt;"Revisão"),"Etapa inválida",IF(AND(H64&lt;&gt;"Aberta",OR(OR(NOT(ISNUMBER(K64)),K64&lt;=0,IF(ISNUMBER(K64),K64&lt;&gt;INT(K64),FALSE)),K64&lt;D64,L64="")),"Fechamento ou evidência inválidos",IF(AND(H64="Aberta",I64&lt;&gt;"",OR(OR(NOT(ISNUMBER(I64)),I64&lt;=0,IF(ISNUMBER(I64),I64&lt;&gt;INT(I64),FALSE)),I64&lt;D64)),"Contato inválido","")))))))))))))</x:f>
      </x:c>
      <x:c r="O64" s="11" t="n">
        <x:f>IF(AND(A64&lt;&gt;"",N64="",H64&lt;&gt;"Cancelada"),1,0)</x:f>
        <x:v>0</x:v>
      </x:c>
      <x:c r="P64" s="11" t="n">
        <x:f>IF(OR(NOT(ISNUMBER(Configuracoes!$C$5)),NOT(ISNUMBER(Configuracoes!$C$6)),NOT(ISNUMBER(Configuracoes!$C$7)),Configuracoes!$C$5&lt;=0,Configuracoes!$C$6&lt;=0,Configuracoes!$C$7&lt;=0,Configuracoes!$C$6&gt;Configuracoes!$C$7),0,IF(AND(ISNUMBER(D64),D64&gt;=Configuracoes!$C$6,D64&lt;=Configuracoes!$C$7,D64&lt;=Configuracoes!$C$5,OR(Configuracoes!$C$8="Todos",C64=Configuracoes!$C$8),OR(H64="Aberta",H64="Cancelada",AND(ISNUMBER(K64),K64&lt;=Configuracoes!$C$5))),1,0))</x:f>
        <x:v>0</x:v>
      </x:c>
      <x:c r="Q64" s="11" t="n">
        <x:f>IF(AND(O64=1,P64=1,H64="Aberta"),1,0)</x:f>
        <x:v>0</x:v>
      </x:c>
      <x:c r="R64" s="11" t="n">
        <x:f>IF(AND(Q64=1,ISNUMBER(I64),I64&lt;Configuracoes!$C$5),1,0)</x:f>
        <x:v>0</x:v>
      </x:c>
      <x:c r="S64" s="11" t="n">
        <x:f>IF(AND(Q64=1,OR(I64="",J64="")),1,0)</x:f>
        <x:v>0</x:v>
      </x:c>
      <x:c r="T64" s="11" t="n">
        <x:f>IF(AND(Q64=1,E64&lt;Configuracoes!$C$5),1,0)</x:f>
        <x:v>0</x:v>
      </x:c>
      <x:c r="U64" s="11" t="n">
        <x:f>IF(AND(O64=1,P64=1,H64="Ganha"),1,0)</x:f>
        <x:v>0</x:v>
      </x:c>
      <x:c r="V64" s="11" t="n">
        <x:f>IF(AND(O64=1,P64=1,H64="Perdida"),1,0)</x:f>
        <x:v>0</x:v>
      </x:c>
      <x:c r="W64" s="11" t="n">
        <x:f>IF(AND(P64=1,OR(R64=1,S64=1,T64=1,N64&lt;&gt;"")),1,0)</x:f>
        <x:v>0</x:v>
      </x:c>
      <x:c r="X64" s="11" t="str">
        <x:f>IF(W64=1,SUM($W$5:W64),"")</x:f>
      </x:c>
    </x:row>
    <x:row r="65" ht="24" customHeight="1">
      <x:c r="A65" s="6"/>
      <x:c r="B65" s="6"/>
      <x:c r="C65" s="6"/>
      <x:c r="D65" s="5"/>
      <x:c r="E65" s="5"/>
      <x:c r="F65" s="12"/>
      <x:c r="G65" s="6"/>
      <x:c r="H65" s="6"/>
      <x:c r="I65" s="5"/>
      <x:c r="J65" s="6"/>
      <x:c r="K65" s="5"/>
      <x:c r="L65" s="6"/>
      <x:c r="M65" s="6"/>
      <x:c r="N65" s="11" t="str">
        <x:f>IF(COUNTA(A65:M65)=0,"",IF(A65="","ID ausente",IF(COUNTIF($A$5:$A$204,A65)&lt;&gt;1,"ID duplicado",IF(OR(B65="",C65=""),"Cliente ou responsável ausente",IF(OR(NOT(ISNUMBER(D65)),D65&lt;=0,IF(ISNUMBER(D65),D65&lt;&gt;INT(D65),FALSE)),"Envio inválido",IF(H65="Cancelada","",IF(OR(NOT(ISNUMBER(E65)),E65&lt;=0,IF(ISNUMBER(E65),E65&lt;&gt;INT(E65),FALSE)),"Validade inválida",IF(E65&lt;D65,"Validade anterior ao envio",IF(OR(NOT(ISNUMBER(F65)),F65&lt;0),"Valor inválido",IF(AND(H65&lt;&gt;"Aberta",H65&lt;&gt;"Ganha",H65&lt;&gt;"Perdida"),"Resultado inválido",IF(AND(H65="Aberta",G65&lt;&gt;"Enviada",G65&lt;&gt;"Negociação",G65&lt;&gt;"Revisão"),"Etapa inválida",IF(AND(H65&lt;&gt;"Aberta",OR(OR(NOT(ISNUMBER(K65)),K65&lt;=0,IF(ISNUMBER(K65),K65&lt;&gt;INT(K65),FALSE)),K65&lt;D65,L65="")),"Fechamento ou evidência inválidos",IF(AND(H65="Aberta",I65&lt;&gt;"",OR(OR(NOT(ISNUMBER(I65)),I65&lt;=0,IF(ISNUMBER(I65),I65&lt;&gt;INT(I65),FALSE)),I65&lt;D65)),"Contato inválido","")))))))))))))</x:f>
      </x:c>
      <x:c r="O65" s="11" t="n">
        <x:f>IF(AND(A65&lt;&gt;"",N65="",H65&lt;&gt;"Cancelada"),1,0)</x:f>
        <x:v>0</x:v>
      </x:c>
      <x:c r="P65" s="11" t="n">
        <x:f>IF(OR(NOT(ISNUMBER(Configuracoes!$C$5)),NOT(ISNUMBER(Configuracoes!$C$6)),NOT(ISNUMBER(Configuracoes!$C$7)),Configuracoes!$C$5&lt;=0,Configuracoes!$C$6&lt;=0,Configuracoes!$C$7&lt;=0,Configuracoes!$C$6&gt;Configuracoes!$C$7),0,IF(AND(ISNUMBER(D65),D65&gt;=Configuracoes!$C$6,D65&lt;=Configuracoes!$C$7,D65&lt;=Configuracoes!$C$5,OR(Configuracoes!$C$8="Todos",C65=Configuracoes!$C$8),OR(H65="Aberta",H65="Cancelada",AND(ISNUMBER(K65),K65&lt;=Configuracoes!$C$5))),1,0))</x:f>
        <x:v>0</x:v>
      </x:c>
      <x:c r="Q65" s="11" t="n">
        <x:f>IF(AND(O65=1,P65=1,H65="Aberta"),1,0)</x:f>
        <x:v>0</x:v>
      </x:c>
      <x:c r="R65" s="11" t="n">
        <x:f>IF(AND(Q65=1,ISNUMBER(I65),I65&lt;Configuracoes!$C$5),1,0)</x:f>
        <x:v>0</x:v>
      </x:c>
      <x:c r="S65" s="11" t="n">
        <x:f>IF(AND(Q65=1,OR(I65="",J65="")),1,0)</x:f>
        <x:v>0</x:v>
      </x:c>
      <x:c r="T65" s="11" t="n">
        <x:f>IF(AND(Q65=1,E65&lt;Configuracoes!$C$5),1,0)</x:f>
        <x:v>0</x:v>
      </x:c>
      <x:c r="U65" s="11" t="n">
        <x:f>IF(AND(O65=1,P65=1,H65="Ganha"),1,0)</x:f>
        <x:v>0</x:v>
      </x:c>
      <x:c r="V65" s="11" t="n">
        <x:f>IF(AND(O65=1,P65=1,H65="Perdida"),1,0)</x:f>
        <x:v>0</x:v>
      </x:c>
      <x:c r="W65" s="11" t="n">
        <x:f>IF(AND(P65=1,OR(R65=1,S65=1,T65=1,N65&lt;&gt;"")),1,0)</x:f>
        <x:v>0</x:v>
      </x:c>
      <x:c r="X65" s="11" t="str">
        <x:f>IF(W65=1,SUM($W$5:W65),"")</x:f>
      </x:c>
    </x:row>
    <x:row r="66" ht="24" customHeight="1">
      <x:c r="A66" s="6"/>
      <x:c r="B66" s="6"/>
      <x:c r="C66" s="6"/>
      <x:c r="D66" s="5"/>
      <x:c r="E66" s="5"/>
      <x:c r="F66" s="12"/>
      <x:c r="G66" s="6"/>
      <x:c r="H66" s="6"/>
      <x:c r="I66" s="5"/>
      <x:c r="J66" s="6"/>
      <x:c r="K66" s="5"/>
      <x:c r="L66" s="6"/>
      <x:c r="M66" s="6"/>
      <x:c r="N66" s="11" t="str">
        <x:f>IF(COUNTA(A66:M66)=0,"",IF(A66="","ID ausente",IF(COUNTIF($A$5:$A$204,A66)&lt;&gt;1,"ID duplicado",IF(OR(B66="",C66=""),"Cliente ou responsável ausente",IF(OR(NOT(ISNUMBER(D66)),D66&lt;=0,IF(ISNUMBER(D66),D66&lt;&gt;INT(D66),FALSE)),"Envio inválido",IF(H66="Cancelada","",IF(OR(NOT(ISNUMBER(E66)),E66&lt;=0,IF(ISNUMBER(E66),E66&lt;&gt;INT(E66),FALSE)),"Validade inválida",IF(E66&lt;D66,"Validade anterior ao envio",IF(OR(NOT(ISNUMBER(F66)),F66&lt;0),"Valor inválido",IF(AND(H66&lt;&gt;"Aberta",H66&lt;&gt;"Ganha",H66&lt;&gt;"Perdida"),"Resultado inválido",IF(AND(H66="Aberta",G66&lt;&gt;"Enviada",G66&lt;&gt;"Negociação",G66&lt;&gt;"Revisão"),"Etapa inválida",IF(AND(H66&lt;&gt;"Aberta",OR(OR(NOT(ISNUMBER(K66)),K66&lt;=0,IF(ISNUMBER(K66),K66&lt;&gt;INT(K66),FALSE)),K66&lt;D66,L66="")),"Fechamento ou evidência inválidos",IF(AND(H66="Aberta",I66&lt;&gt;"",OR(OR(NOT(ISNUMBER(I66)),I66&lt;=0,IF(ISNUMBER(I66),I66&lt;&gt;INT(I66),FALSE)),I66&lt;D66)),"Contato inválido","")))))))))))))</x:f>
      </x:c>
      <x:c r="O66" s="11" t="n">
        <x:f>IF(AND(A66&lt;&gt;"",N66="",H66&lt;&gt;"Cancelada"),1,0)</x:f>
        <x:v>0</x:v>
      </x:c>
      <x:c r="P66" s="11" t="n">
        <x:f>IF(OR(NOT(ISNUMBER(Configuracoes!$C$5)),NOT(ISNUMBER(Configuracoes!$C$6)),NOT(ISNUMBER(Configuracoes!$C$7)),Configuracoes!$C$5&lt;=0,Configuracoes!$C$6&lt;=0,Configuracoes!$C$7&lt;=0,Configuracoes!$C$6&gt;Configuracoes!$C$7),0,IF(AND(ISNUMBER(D66),D66&gt;=Configuracoes!$C$6,D66&lt;=Configuracoes!$C$7,D66&lt;=Configuracoes!$C$5,OR(Configuracoes!$C$8="Todos",C66=Configuracoes!$C$8),OR(H66="Aberta",H66="Cancelada",AND(ISNUMBER(K66),K66&lt;=Configuracoes!$C$5))),1,0))</x:f>
        <x:v>0</x:v>
      </x:c>
      <x:c r="Q66" s="11" t="n">
        <x:f>IF(AND(O66=1,P66=1,H66="Aberta"),1,0)</x:f>
        <x:v>0</x:v>
      </x:c>
      <x:c r="R66" s="11" t="n">
        <x:f>IF(AND(Q66=1,ISNUMBER(I66),I66&lt;Configuracoes!$C$5),1,0)</x:f>
        <x:v>0</x:v>
      </x:c>
      <x:c r="S66" s="11" t="n">
        <x:f>IF(AND(Q66=1,OR(I66="",J66="")),1,0)</x:f>
        <x:v>0</x:v>
      </x:c>
      <x:c r="T66" s="11" t="n">
        <x:f>IF(AND(Q66=1,E66&lt;Configuracoes!$C$5),1,0)</x:f>
        <x:v>0</x:v>
      </x:c>
      <x:c r="U66" s="11" t="n">
        <x:f>IF(AND(O66=1,P66=1,H66="Ganha"),1,0)</x:f>
        <x:v>0</x:v>
      </x:c>
      <x:c r="V66" s="11" t="n">
        <x:f>IF(AND(O66=1,P66=1,H66="Perdida"),1,0)</x:f>
        <x:v>0</x:v>
      </x:c>
      <x:c r="W66" s="11" t="n">
        <x:f>IF(AND(P66=1,OR(R66=1,S66=1,T66=1,N66&lt;&gt;"")),1,0)</x:f>
        <x:v>0</x:v>
      </x:c>
      <x:c r="X66" s="11" t="str">
        <x:f>IF(W66=1,SUM($W$5:W66),"")</x:f>
      </x:c>
    </x:row>
    <x:row r="67" ht="24" customHeight="1">
      <x:c r="A67" s="6"/>
      <x:c r="B67" s="6"/>
      <x:c r="C67" s="6"/>
      <x:c r="D67" s="5"/>
      <x:c r="E67" s="5"/>
      <x:c r="F67" s="12"/>
      <x:c r="G67" s="6"/>
      <x:c r="H67" s="6"/>
      <x:c r="I67" s="5"/>
      <x:c r="J67" s="6"/>
      <x:c r="K67" s="5"/>
      <x:c r="L67" s="6"/>
      <x:c r="M67" s="6"/>
      <x:c r="N67" s="11" t="str">
        <x:f>IF(COUNTA(A67:M67)=0,"",IF(A67="","ID ausente",IF(COUNTIF($A$5:$A$204,A67)&lt;&gt;1,"ID duplicado",IF(OR(B67="",C67=""),"Cliente ou responsável ausente",IF(OR(NOT(ISNUMBER(D67)),D67&lt;=0,IF(ISNUMBER(D67),D67&lt;&gt;INT(D67),FALSE)),"Envio inválido",IF(H67="Cancelada","",IF(OR(NOT(ISNUMBER(E67)),E67&lt;=0,IF(ISNUMBER(E67),E67&lt;&gt;INT(E67),FALSE)),"Validade inválida",IF(E67&lt;D67,"Validade anterior ao envio",IF(OR(NOT(ISNUMBER(F67)),F67&lt;0),"Valor inválido",IF(AND(H67&lt;&gt;"Aberta",H67&lt;&gt;"Ganha",H67&lt;&gt;"Perdida"),"Resultado inválido",IF(AND(H67="Aberta",G67&lt;&gt;"Enviada",G67&lt;&gt;"Negociação",G67&lt;&gt;"Revisão"),"Etapa inválida",IF(AND(H67&lt;&gt;"Aberta",OR(OR(NOT(ISNUMBER(K67)),K67&lt;=0,IF(ISNUMBER(K67),K67&lt;&gt;INT(K67),FALSE)),K67&lt;D67,L67="")),"Fechamento ou evidência inválidos",IF(AND(H67="Aberta",I67&lt;&gt;"",OR(OR(NOT(ISNUMBER(I67)),I67&lt;=0,IF(ISNUMBER(I67),I67&lt;&gt;INT(I67),FALSE)),I67&lt;D67)),"Contato inválido","")))))))))))))</x:f>
      </x:c>
      <x:c r="O67" s="11" t="n">
        <x:f>IF(AND(A67&lt;&gt;"",N67="",H67&lt;&gt;"Cancelada"),1,0)</x:f>
        <x:v>0</x:v>
      </x:c>
      <x:c r="P67" s="11" t="n">
        <x:f>IF(OR(NOT(ISNUMBER(Configuracoes!$C$5)),NOT(ISNUMBER(Configuracoes!$C$6)),NOT(ISNUMBER(Configuracoes!$C$7)),Configuracoes!$C$5&lt;=0,Configuracoes!$C$6&lt;=0,Configuracoes!$C$7&lt;=0,Configuracoes!$C$6&gt;Configuracoes!$C$7),0,IF(AND(ISNUMBER(D67),D67&gt;=Configuracoes!$C$6,D67&lt;=Configuracoes!$C$7,D67&lt;=Configuracoes!$C$5,OR(Configuracoes!$C$8="Todos",C67=Configuracoes!$C$8),OR(H67="Aberta",H67="Cancelada",AND(ISNUMBER(K67),K67&lt;=Configuracoes!$C$5))),1,0))</x:f>
        <x:v>0</x:v>
      </x:c>
      <x:c r="Q67" s="11" t="n">
        <x:f>IF(AND(O67=1,P67=1,H67="Aberta"),1,0)</x:f>
        <x:v>0</x:v>
      </x:c>
      <x:c r="R67" s="11" t="n">
        <x:f>IF(AND(Q67=1,ISNUMBER(I67),I67&lt;Configuracoes!$C$5),1,0)</x:f>
        <x:v>0</x:v>
      </x:c>
      <x:c r="S67" s="11" t="n">
        <x:f>IF(AND(Q67=1,OR(I67="",J67="")),1,0)</x:f>
        <x:v>0</x:v>
      </x:c>
      <x:c r="T67" s="11" t="n">
        <x:f>IF(AND(Q67=1,E67&lt;Configuracoes!$C$5),1,0)</x:f>
        <x:v>0</x:v>
      </x:c>
      <x:c r="U67" s="11" t="n">
        <x:f>IF(AND(O67=1,P67=1,H67="Ganha"),1,0)</x:f>
        <x:v>0</x:v>
      </x:c>
      <x:c r="V67" s="11" t="n">
        <x:f>IF(AND(O67=1,P67=1,H67="Perdida"),1,0)</x:f>
        <x:v>0</x:v>
      </x:c>
      <x:c r="W67" s="11" t="n">
        <x:f>IF(AND(P67=1,OR(R67=1,S67=1,T67=1,N67&lt;&gt;"")),1,0)</x:f>
        <x:v>0</x:v>
      </x:c>
      <x:c r="X67" s="11" t="str">
        <x:f>IF(W67=1,SUM($W$5:W67),"")</x:f>
      </x:c>
    </x:row>
    <x:row r="68" ht="24" customHeight="1">
      <x:c r="A68" s="6"/>
      <x:c r="B68" s="6"/>
      <x:c r="C68" s="6"/>
      <x:c r="D68" s="5"/>
      <x:c r="E68" s="5"/>
      <x:c r="F68" s="12"/>
      <x:c r="G68" s="6"/>
      <x:c r="H68" s="6"/>
      <x:c r="I68" s="5"/>
      <x:c r="J68" s="6"/>
      <x:c r="K68" s="5"/>
      <x:c r="L68" s="6"/>
      <x:c r="M68" s="6"/>
      <x:c r="N68" s="11" t="str">
        <x:f>IF(COUNTA(A68:M68)=0,"",IF(A68="","ID ausente",IF(COUNTIF($A$5:$A$204,A68)&lt;&gt;1,"ID duplicado",IF(OR(B68="",C68=""),"Cliente ou responsável ausente",IF(OR(NOT(ISNUMBER(D68)),D68&lt;=0,IF(ISNUMBER(D68),D68&lt;&gt;INT(D68),FALSE)),"Envio inválido",IF(H68="Cancelada","",IF(OR(NOT(ISNUMBER(E68)),E68&lt;=0,IF(ISNUMBER(E68),E68&lt;&gt;INT(E68),FALSE)),"Validade inválida",IF(E68&lt;D68,"Validade anterior ao envio",IF(OR(NOT(ISNUMBER(F68)),F68&lt;0),"Valor inválido",IF(AND(H68&lt;&gt;"Aberta",H68&lt;&gt;"Ganha",H68&lt;&gt;"Perdida"),"Resultado inválido",IF(AND(H68="Aberta",G68&lt;&gt;"Enviada",G68&lt;&gt;"Negociação",G68&lt;&gt;"Revisão"),"Etapa inválida",IF(AND(H68&lt;&gt;"Aberta",OR(OR(NOT(ISNUMBER(K68)),K68&lt;=0,IF(ISNUMBER(K68),K68&lt;&gt;INT(K68),FALSE)),K68&lt;D68,L68="")),"Fechamento ou evidência inválidos",IF(AND(H68="Aberta",I68&lt;&gt;"",OR(OR(NOT(ISNUMBER(I68)),I68&lt;=0,IF(ISNUMBER(I68),I68&lt;&gt;INT(I68),FALSE)),I68&lt;D68)),"Contato inválido","")))))))))))))</x:f>
      </x:c>
      <x:c r="O68" s="11" t="n">
        <x:f>IF(AND(A68&lt;&gt;"",N68="",H68&lt;&gt;"Cancelada"),1,0)</x:f>
        <x:v>0</x:v>
      </x:c>
      <x:c r="P68" s="11" t="n">
        <x:f>IF(OR(NOT(ISNUMBER(Configuracoes!$C$5)),NOT(ISNUMBER(Configuracoes!$C$6)),NOT(ISNUMBER(Configuracoes!$C$7)),Configuracoes!$C$5&lt;=0,Configuracoes!$C$6&lt;=0,Configuracoes!$C$7&lt;=0,Configuracoes!$C$6&gt;Configuracoes!$C$7),0,IF(AND(ISNUMBER(D68),D68&gt;=Configuracoes!$C$6,D68&lt;=Configuracoes!$C$7,D68&lt;=Configuracoes!$C$5,OR(Configuracoes!$C$8="Todos",C68=Configuracoes!$C$8),OR(H68="Aberta",H68="Cancelada",AND(ISNUMBER(K68),K68&lt;=Configuracoes!$C$5))),1,0))</x:f>
        <x:v>0</x:v>
      </x:c>
      <x:c r="Q68" s="11" t="n">
        <x:f>IF(AND(O68=1,P68=1,H68="Aberta"),1,0)</x:f>
        <x:v>0</x:v>
      </x:c>
      <x:c r="R68" s="11" t="n">
        <x:f>IF(AND(Q68=1,ISNUMBER(I68),I68&lt;Configuracoes!$C$5),1,0)</x:f>
        <x:v>0</x:v>
      </x:c>
      <x:c r="S68" s="11" t="n">
        <x:f>IF(AND(Q68=1,OR(I68="",J68="")),1,0)</x:f>
        <x:v>0</x:v>
      </x:c>
      <x:c r="T68" s="11" t="n">
        <x:f>IF(AND(Q68=1,E68&lt;Configuracoes!$C$5),1,0)</x:f>
        <x:v>0</x:v>
      </x:c>
      <x:c r="U68" s="11" t="n">
        <x:f>IF(AND(O68=1,P68=1,H68="Ganha"),1,0)</x:f>
        <x:v>0</x:v>
      </x:c>
      <x:c r="V68" s="11" t="n">
        <x:f>IF(AND(O68=1,P68=1,H68="Perdida"),1,0)</x:f>
        <x:v>0</x:v>
      </x:c>
      <x:c r="W68" s="11" t="n">
        <x:f>IF(AND(P68=1,OR(R68=1,S68=1,T68=1,N68&lt;&gt;"")),1,0)</x:f>
        <x:v>0</x:v>
      </x:c>
      <x:c r="X68" s="11" t="str">
        <x:f>IF(W68=1,SUM($W$5:W68),"")</x:f>
      </x:c>
    </x:row>
    <x:row r="69" ht="24" customHeight="1">
      <x:c r="A69" s="6"/>
      <x:c r="B69" s="6"/>
      <x:c r="C69" s="6"/>
      <x:c r="D69" s="5"/>
      <x:c r="E69" s="5"/>
      <x:c r="F69" s="12"/>
      <x:c r="G69" s="6"/>
      <x:c r="H69" s="6"/>
      <x:c r="I69" s="5"/>
      <x:c r="J69" s="6"/>
      <x:c r="K69" s="5"/>
      <x:c r="L69" s="6"/>
      <x:c r="M69" s="6"/>
      <x:c r="N69" s="11" t="str">
        <x:f>IF(COUNTA(A69:M69)=0,"",IF(A69="","ID ausente",IF(COUNTIF($A$5:$A$204,A69)&lt;&gt;1,"ID duplicado",IF(OR(B69="",C69=""),"Cliente ou responsável ausente",IF(OR(NOT(ISNUMBER(D69)),D69&lt;=0,IF(ISNUMBER(D69),D69&lt;&gt;INT(D69),FALSE)),"Envio inválido",IF(H69="Cancelada","",IF(OR(NOT(ISNUMBER(E69)),E69&lt;=0,IF(ISNUMBER(E69),E69&lt;&gt;INT(E69),FALSE)),"Validade inválida",IF(E69&lt;D69,"Validade anterior ao envio",IF(OR(NOT(ISNUMBER(F69)),F69&lt;0),"Valor inválido",IF(AND(H69&lt;&gt;"Aberta",H69&lt;&gt;"Ganha",H69&lt;&gt;"Perdida"),"Resultado inválido",IF(AND(H69="Aberta",G69&lt;&gt;"Enviada",G69&lt;&gt;"Negociação",G69&lt;&gt;"Revisão"),"Etapa inválida",IF(AND(H69&lt;&gt;"Aberta",OR(OR(NOT(ISNUMBER(K69)),K69&lt;=0,IF(ISNUMBER(K69),K69&lt;&gt;INT(K69),FALSE)),K69&lt;D69,L69="")),"Fechamento ou evidência inválidos",IF(AND(H69="Aberta",I69&lt;&gt;"",OR(OR(NOT(ISNUMBER(I69)),I69&lt;=0,IF(ISNUMBER(I69),I69&lt;&gt;INT(I69),FALSE)),I69&lt;D69)),"Contato inválido","")))))))))))))</x:f>
      </x:c>
      <x:c r="O69" s="11" t="n">
        <x:f>IF(AND(A69&lt;&gt;"",N69="",H69&lt;&gt;"Cancelada"),1,0)</x:f>
        <x:v>0</x:v>
      </x:c>
      <x:c r="P69" s="11" t="n">
        <x:f>IF(OR(NOT(ISNUMBER(Configuracoes!$C$5)),NOT(ISNUMBER(Configuracoes!$C$6)),NOT(ISNUMBER(Configuracoes!$C$7)),Configuracoes!$C$5&lt;=0,Configuracoes!$C$6&lt;=0,Configuracoes!$C$7&lt;=0,Configuracoes!$C$6&gt;Configuracoes!$C$7),0,IF(AND(ISNUMBER(D69),D69&gt;=Configuracoes!$C$6,D69&lt;=Configuracoes!$C$7,D69&lt;=Configuracoes!$C$5,OR(Configuracoes!$C$8="Todos",C69=Configuracoes!$C$8),OR(H69="Aberta",H69="Cancelada",AND(ISNUMBER(K69),K69&lt;=Configuracoes!$C$5))),1,0))</x:f>
        <x:v>0</x:v>
      </x:c>
      <x:c r="Q69" s="11" t="n">
        <x:f>IF(AND(O69=1,P69=1,H69="Aberta"),1,0)</x:f>
        <x:v>0</x:v>
      </x:c>
      <x:c r="R69" s="11" t="n">
        <x:f>IF(AND(Q69=1,ISNUMBER(I69),I69&lt;Configuracoes!$C$5),1,0)</x:f>
        <x:v>0</x:v>
      </x:c>
      <x:c r="S69" s="11" t="n">
        <x:f>IF(AND(Q69=1,OR(I69="",J69="")),1,0)</x:f>
        <x:v>0</x:v>
      </x:c>
      <x:c r="T69" s="11" t="n">
        <x:f>IF(AND(Q69=1,E69&lt;Configuracoes!$C$5),1,0)</x:f>
        <x:v>0</x:v>
      </x:c>
      <x:c r="U69" s="11" t="n">
        <x:f>IF(AND(O69=1,P69=1,H69="Ganha"),1,0)</x:f>
        <x:v>0</x:v>
      </x:c>
      <x:c r="V69" s="11" t="n">
        <x:f>IF(AND(O69=1,P69=1,H69="Perdida"),1,0)</x:f>
        <x:v>0</x:v>
      </x:c>
      <x:c r="W69" s="11" t="n">
        <x:f>IF(AND(P69=1,OR(R69=1,S69=1,T69=1,N69&lt;&gt;"")),1,0)</x:f>
        <x:v>0</x:v>
      </x:c>
      <x:c r="X69" s="11" t="str">
        <x:f>IF(W69=1,SUM($W$5:W69),"")</x:f>
      </x:c>
    </x:row>
    <x:row r="70" ht="24" customHeight="1">
      <x:c r="A70" s="6"/>
      <x:c r="B70" s="6"/>
      <x:c r="C70" s="6"/>
      <x:c r="D70" s="5"/>
      <x:c r="E70" s="5"/>
      <x:c r="F70" s="12"/>
      <x:c r="G70" s="6"/>
      <x:c r="H70" s="6"/>
      <x:c r="I70" s="5"/>
      <x:c r="J70" s="6"/>
      <x:c r="K70" s="5"/>
      <x:c r="L70" s="6"/>
      <x:c r="M70" s="6"/>
      <x:c r="N70" s="11" t="str">
        <x:f>IF(COUNTA(A70:M70)=0,"",IF(A70="","ID ausente",IF(COUNTIF($A$5:$A$204,A70)&lt;&gt;1,"ID duplicado",IF(OR(B70="",C70=""),"Cliente ou responsável ausente",IF(OR(NOT(ISNUMBER(D70)),D70&lt;=0,IF(ISNUMBER(D70),D70&lt;&gt;INT(D70),FALSE)),"Envio inválido",IF(H70="Cancelada","",IF(OR(NOT(ISNUMBER(E70)),E70&lt;=0,IF(ISNUMBER(E70),E70&lt;&gt;INT(E70),FALSE)),"Validade inválida",IF(E70&lt;D70,"Validade anterior ao envio",IF(OR(NOT(ISNUMBER(F70)),F70&lt;0),"Valor inválido",IF(AND(H70&lt;&gt;"Aberta",H70&lt;&gt;"Ganha",H70&lt;&gt;"Perdida"),"Resultado inválido",IF(AND(H70="Aberta",G70&lt;&gt;"Enviada",G70&lt;&gt;"Negociação",G70&lt;&gt;"Revisão"),"Etapa inválida",IF(AND(H70&lt;&gt;"Aberta",OR(OR(NOT(ISNUMBER(K70)),K70&lt;=0,IF(ISNUMBER(K70),K70&lt;&gt;INT(K70),FALSE)),K70&lt;D70,L70="")),"Fechamento ou evidência inválidos",IF(AND(H70="Aberta",I70&lt;&gt;"",OR(OR(NOT(ISNUMBER(I70)),I70&lt;=0,IF(ISNUMBER(I70),I70&lt;&gt;INT(I70),FALSE)),I70&lt;D70)),"Contato inválido","")))))))))))))</x:f>
      </x:c>
      <x:c r="O70" s="11" t="n">
        <x:f>IF(AND(A70&lt;&gt;"",N70="",H70&lt;&gt;"Cancelada"),1,0)</x:f>
        <x:v>0</x:v>
      </x:c>
      <x:c r="P70" s="11" t="n">
        <x:f>IF(OR(NOT(ISNUMBER(Configuracoes!$C$5)),NOT(ISNUMBER(Configuracoes!$C$6)),NOT(ISNUMBER(Configuracoes!$C$7)),Configuracoes!$C$5&lt;=0,Configuracoes!$C$6&lt;=0,Configuracoes!$C$7&lt;=0,Configuracoes!$C$6&gt;Configuracoes!$C$7),0,IF(AND(ISNUMBER(D70),D70&gt;=Configuracoes!$C$6,D70&lt;=Configuracoes!$C$7,D70&lt;=Configuracoes!$C$5,OR(Configuracoes!$C$8="Todos",C70=Configuracoes!$C$8),OR(H70="Aberta",H70="Cancelada",AND(ISNUMBER(K70),K70&lt;=Configuracoes!$C$5))),1,0))</x:f>
        <x:v>0</x:v>
      </x:c>
      <x:c r="Q70" s="11" t="n">
        <x:f>IF(AND(O70=1,P70=1,H70="Aberta"),1,0)</x:f>
        <x:v>0</x:v>
      </x:c>
      <x:c r="R70" s="11" t="n">
        <x:f>IF(AND(Q70=1,ISNUMBER(I70),I70&lt;Configuracoes!$C$5),1,0)</x:f>
        <x:v>0</x:v>
      </x:c>
      <x:c r="S70" s="11" t="n">
        <x:f>IF(AND(Q70=1,OR(I70="",J70="")),1,0)</x:f>
        <x:v>0</x:v>
      </x:c>
      <x:c r="T70" s="11" t="n">
        <x:f>IF(AND(Q70=1,E70&lt;Configuracoes!$C$5),1,0)</x:f>
        <x:v>0</x:v>
      </x:c>
      <x:c r="U70" s="11" t="n">
        <x:f>IF(AND(O70=1,P70=1,H70="Ganha"),1,0)</x:f>
        <x:v>0</x:v>
      </x:c>
      <x:c r="V70" s="11" t="n">
        <x:f>IF(AND(O70=1,P70=1,H70="Perdida"),1,0)</x:f>
        <x:v>0</x:v>
      </x:c>
      <x:c r="W70" s="11" t="n">
        <x:f>IF(AND(P70=1,OR(R70=1,S70=1,T70=1,N70&lt;&gt;"")),1,0)</x:f>
        <x:v>0</x:v>
      </x:c>
      <x:c r="X70" s="11" t="str">
        <x:f>IF(W70=1,SUM($W$5:W70),"")</x:f>
      </x:c>
    </x:row>
    <x:row r="71" ht="24" customHeight="1">
      <x:c r="A71" s="6"/>
      <x:c r="B71" s="6"/>
      <x:c r="C71" s="6"/>
      <x:c r="D71" s="5"/>
      <x:c r="E71" s="5"/>
      <x:c r="F71" s="12"/>
      <x:c r="G71" s="6"/>
      <x:c r="H71" s="6"/>
      <x:c r="I71" s="5"/>
      <x:c r="J71" s="6"/>
      <x:c r="K71" s="5"/>
      <x:c r="L71" s="6"/>
      <x:c r="M71" s="6"/>
      <x:c r="N71" s="11" t="str">
        <x:f>IF(COUNTA(A71:M71)=0,"",IF(A71="","ID ausente",IF(COUNTIF($A$5:$A$204,A71)&lt;&gt;1,"ID duplicado",IF(OR(B71="",C71=""),"Cliente ou responsável ausente",IF(OR(NOT(ISNUMBER(D71)),D71&lt;=0,IF(ISNUMBER(D71),D71&lt;&gt;INT(D71),FALSE)),"Envio inválido",IF(H71="Cancelada","",IF(OR(NOT(ISNUMBER(E71)),E71&lt;=0,IF(ISNUMBER(E71),E71&lt;&gt;INT(E71),FALSE)),"Validade inválida",IF(E71&lt;D71,"Validade anterior ao envio",IF(OR(NOT(ISNUMBER(F71)),F71&lt;0),"Valor inválido",IF(AND(H71&lt;&gt;"Aberta",H71&lt;&gt;"Ganha",H71&lt;&gt;"Perdida"),"Resultado inválido",IF(AND(H71="Aberta",G71&lt;&gt;"Enviada",G71&lt;&gt;"Negociação",G71&lt;&gt;"Revisão"),"Etapa inválida",IF(AND(H71&lt;&gt;"Aberta",OR(OR(NOT(ISNUMBER(K71)),K71&lt;=0,IF(ISNUMBER(K71),K71&lt;&gt;INT(K71),FALSE)),K71&lt;D71,L71="")),"Fechamento ou evidência inválidos",IF(AND(H71="Aberta",I71&lt;&gt;"",OR(OR(NOT(ISNUMBER(I71)),I71&lt;=0,IF(ISNUMBER(I71),I71&lt;&gt;INT(I71),FALSE)),I71&lt;D71)),"Contato inválido","")))))))))))))</x:f>
      </x:c>
      <x:c r="O71" s="11" t="n">
        <x:f>IF(AND(A71&lt;&gt;"",N71="",H71&lt;&gt;"Cancelada"),1,0)</x:f>
        <x:v>0</x:v>
      </x:c>
      <x:c r="P71" s="11" t="n">
        <x:f>IF(OR(NOT(ISNUMBER(Configuracoes!$C$5)),NOT(ISNUMBER(Configuracoes!$C$6)),NOT(ISNUMBER(Configuracoes!$C$7)),Configuracoes!$C$5&lt;=0,Configuracoes!$C$6&lt;=0,Configuracoes!$C$7&lt;=0,Configuracoes!$C$6&gt;Configuracoes!$C$7),0,IF(AND(ISNUMBER(D71),D71&gt;=Configuracoes!$C$6,D71&lt;=Configuracoes!$C$7,D71&lt;=Configuracoes!$C$5,OR(Configuracoes!$C$8="Todos",C71=Configuracoes!$C$8),OR(H71="Aberta",H71="Cancelada",AND(ISNUMBER(K71),K71&lt;=Configuracoes!$C$5))),1,0))</x:f>
        <x:v>0</x:v>
      </x:c>
      <x:c r="Q71" s="11" t="n">
        <x:f>IF(AND(O71=1,P71=1,H71="Aberta"),1,0)</x:f>
        <x:v>0</x:v>
      </x:c>
      <x:c r="R71" s="11" t="n">
        <x:f>IF(AND(Q71=1,ISNUMBER(I71),I71&lt;Configuracoes!$C$5),1,0)</x:f>
        <x:v>0</x:v>
      </x:c>
      <x:c r="S71" s="11" t="n">
        <x:f>IF(AND(Q71=1,OR(I71="",J71="")),1,0)</x:f>
        <x:v>0</x:v>
      </x:c>
      <x:c r="T71" s="11" t="n">
        <x:f>IF(AND(Q71=1,E71&lt;Configuracoes!$C$5),1,0)</x:f>
        <x:v>0</x:v>
      </x:c>
      <x:c r="U71" s="11" t="n">
        <x:f>IF(AND(O71=1,P71=1,H71="Ganha"),1,0)</x:f>
        <x:v>0</x:v>
      </x:c>
      <x:c r="V71" s="11" t="n">
        <x:f>IF(AND(O71=1,P71=1,H71="Perdida"),1,0)</x:f>
        <x:v>0</x:v>
      </x:c>
      <x:c r="W71" s="11" t="n">
        <x:f>IF(AND(P71=1,OR(R71=1,S71=1,T71=1,N71&lt;&gt;"")),1,0)</x:f>
        <x:v>0</x:v>
      </x:c>
      <x:c r="X71" s="11" t="str">
        <x:f>IF(W71=1,SUM($W$5:W71),"")</x:f>
      </x:c>
    </x:row>
    <x:row r="72" ht="24" customHeight="1">
      <x:c r="A72" s="6"/>
      <x:c r="B72" s="6"/>
      <x:c r="C72" s="6"/>
      <x:c r="D72" s="5"/>
      <x:c r="E72" s="5"/>
      <x:c r="F72" s="12"/>
      <x:c r="G72" s="6"/>
      <x:c r="H72" s="6"/>
      <x:c r="I72" s="5"/>
      <x:c r="J72" s="6"/>
      <x:c r="K72" s="5"/>
      <x:c r="L72" s="6"/>
      <x:c r="M72" s="6"/>
      <x:c r="N72" s="11" t="str">
        <x:f>IF(COUNTA(A72:M72)=0,"",IF(A72="","ID ausente",IF(COUNTIF($A$5:$A$204,A72)&lt;&gt;1,"ID duplicado",IF(OR(B72="",C72=""),"Cliente ou responsável ausente",IF(OR(NOT(ISNUMBER(D72)),D72&lt;=0,IF(ISNUMBER(D72),D72&lt;&gt;INT(D72),FALSE)),"Envio inválido",IF(H72="Cancelada","",IF(OR(NOT(ISNUMBER(E72)),E72&lt;=0,IF(ISNUMBER(E72),E72&lt;&gt;INT(E72),FALSE)),"Validade inválida",IF(E72&lt;D72,"Validade anterior ao envio",IF(OR(NOT(ISNUMBER(F72)),F72&lt;0),"Valor inválido",IF(AND(H72&lt;&gt;"Aberta",H72&lt;&gt;"Ganha",H72&lt;&gt;"Perdida"),"Resultado inválido",IF(AND(H72="Aberta",G72&lt;&gt;"Enviada",G72&lt;&gt;"Negociação",G72&lt;&gt;"Revisão"),"Etapa inválida",IF(AND(H72&lt;&gt;"Aberta",OR(OR(NOT(ISNUMBER(K72)),K72&lt;=0,IF(ISNUMBER(K72),K72&lt;&gt;INT(K72),FALSE)),K72&lt;D72,L72="")),"Fechamento ou evidência inválidos",IF(AND(H72="Aberta",I72&lt;&gt;"",OR(OR(NOT(ISNUMBER(I72)),I72&lt;=0,IF(ISNUMBER(I72),I72&lt;&gt;INT(I72),FALSE)),I72&lt;D72)),"Contato inválido","")))))))))))))</x:f>
      </x:c>
      <x:c r="O72" s="11" t="n">
        <x:f>IF(AND(A72&lt;&gt;"",N72="",H72&lt;&gt;"Cancelada"),1,0)</x:f>
        <x:v>0</x:v>
      </x:c>
      <x:c r="P72" s="11" t="n">
        <x:f>IF(OR(NOT(ISNUMBER(Configuracoes!$C$5)),NOT(ISNUMBER(Configuracoes!$C$6)),NOT(ISNUMBER(Configuracoes!$C$7)),Configuracoes!$C$5&lt;=0,Configuracoes!$C$6&lt;=0,Configuracoes!$C$7&lt;=0,Configuracoes!$C$6&gt;Configuracoes!$C$7),0,IF(AND(ISNUMBER(D72),D72&gt;=Configuracoes!$C$6,D72&lt;=Configuracoes!$C$7,D72&lt;=Configuracoes!$C$5,OR(Configuracoes!$C$8="Todos",C72=Configuracoes!$C$8),OR(H72="Aberta",H72="Cancelada",AND(ISNUMBER(K72),K72&lt;=Configuracoes!$C$5))),1,0))</x:f>
        <x:v>0</x:v>
      </x:c>
      <x:c r="Q72" s="11" t="n">
        <x:f>IF(AND(O72=1,P72=1,H72="Aberta"),1,0)</x:f>
        <x:v>0</x:v>
      </x:c>
      <x:c r="R72" s="11" t="n">
        <x:f>IF(AND(Q72=1,ISNUMBER(I72),I72&lt;Configuracoes!$C$5),1,0)</x:f>
        <x:v>0</x:v>
      </x:c>
      <x:c r="S72" s="11" t="n">
        <x:f>IF(AND(Q72=1,OR(I72="",J72="")),1,0)</x:f>
        <x:v>0</x:v>
      </x:c>
      <x:c r="T72" s="11" t="n">
        <x:f>IF(AND(Q72=1,E72&lt;Configuracoes!$C$5),1,0)</x:f>
        <x:v>0</x:v>
      </x:c>
      <x:c r="U72" s="11" t="n">
        <x:f>IF(AND(O72=1,P72=1,H72="Ganha"),1,0)</x:f>
        <x:v>0</x:v>
      </x:c>
      <x:c r="V72" s="11" t="n">
        <x:f>IF(AND(O72=1,P72=1,H72="Perdida"),1,0)</x:f>
        <x:v>0</x:v>
      </x:c>
      <x:c r="W72" s="11" t="n">
        <x:f>IF(AND(P72=1,OR(R72=1,S72=1,T72=1,N72&lt;&gt;"")),1,0)</x:f>
        <x:v>0</x:v>
      </x:c>
      <x:c r="X72" s="11" t="str">
        <x:f>IF(W72=1,SUM($W$5:W72),"")</x:f>
      </x:c>
    </x:row>
    <x:row r="73" ht="24" customHeight="1">
      <x:c r="A73" s="6"/>
      <x:c r="B73" s="6"/>
      <x:c r="C73" s="6"/>
      <x:c r="D73" s="5"/>
      <x:c r="E73" s="5"/>
      <x:c r="F73" s="12"/>
      <x:c r="G73" s="6"/>
      <x:c r="H73" s="6"/>
      <x:c r="I73" s="5"/>
      <x:c r="J73" s="6"/>
      <x:c r="K73" s="5"/>
      <x:c r="L73" s="6"/>
      <x:c r="M73" s="6"/>
      <x:c r="N73" s="11" t="str">
        <x:f>IF(COUNTA(A73:M73)=0,"",IF(A73="","ID ausente",IF(COUNTIF($A$5:$A$204,A73)&lt;&gt;1,"ID duplicado",IF(OR(B73="",C73=""),"Cliente ou responsável ausente",IF(OR(NOT(ISNUMBER(D73)),D73&lt;=0,IF(ISNUMBER(D73),D73&lt;&gt;INT(D73),FALSE)),"Envio inválido",IF(H73="Cancelada","",IF(OR(NOT(ISNUMBER(E73)),E73&lt;=0,IF(ISNUMBER(E73),E73&lt;&gt;INT(E73),FALSE)),"Validade inválida",IF(E73&lt;D73,"Validade anterior ao envio",IF(OR(NOT(ISNUMBER(F73)),F73&lt;0),"Valor inválido",IF(AND(H73&lt;&gt;"Aberta",H73&lt;&gt;"Ganha",H73&lt;&gt;"Perdida"),"Resultado inválido",IF(AND(H73="Aberta",G73&lt;&gt;"Enviada",G73&lt;&gt;"Negociação",G73&lt;&gt;"Revisão"),"Etapa inválida",IF(AND(H73&lt;&gt;"Aberta",OR(OR(NOT(ISNUMBER(K73)),K73&lt;=0,IF(ISNUMBER(K73),K73&lt;&gt;INT(K73),FALSE)),K73&lt;D73,L73="")),"Fechamento ou evidência inválidos",IF(AND(H73="Aberta",I73&lt;&gt;"",OR(OR(NOT(ISNUMBER(I73)),I73&lt;=0,IF(ISNUMBER(I73),I73&lt;&gt;INT(I73),FALSE)),I73&lt;D73)),"Contato inválido","")))))))))))))</x:f>
      </x:c>
      <x:c r="O73" s="11" t="n">
        <x:f>IF(AND(A73&lt;&gt;"",N73="",H73&lt;&gt;"Cancelada"),1,0)</x:f>
        <x:v>0</x:v>
      </x:c>
      <x:c r="P73" s="11" t="n">
        <x:f>IF(OR(NOT(ISNUMBER(Configuracoes!$C$5)),NOT(ISNUMBER(Configuracoes!$C$6)),NOT(ISNUMBER(Configuracoes!$C$7)),Configuracoes!$C$5&lt;=0,Configuracoes!$C$6&lt;=0,Configuracoes!$C$7&lt;=0,Configuracoes!$C$6&gt;Configuracoes!$C$7),0,IF(AND(ISNUMBER(D73),D73&gt;=Configuracoes!$C$6,D73&lt;=Configuracoes!$C$7,D73&lt;=Configuracoes!$C$5,OR(Configuracoes!$C$8="Todos",C73=Configuracoes!$C$8),OR(H73="Aberta",H73="Cancelada",AND(ISNUMBER(K73),K73&lt;=Configuracoes!$C$5))),1,0))</x:f>
        <x:v>0</x:v>
      </x:c>
      <x:c r="Q73" s="11" t="n">
        <x:f>IF(AND(O73=1,P73=1,H73="Aberta"),1,0)</x:f>
        <x:v>0</x:v>
      </x:c>
      <x:c r="R73" s="11" t="n">
        <x:f>IF(AND(Q73=1,ISNUMBER(I73),I73&lt;Configuracoes!$C$5),1,0)</x:f>
        <x:v>0</x:v>
      </x:c>
      <x:c r="S73" s="11" t="n">
        <x:f>IF(AND(Q73=1,OR(I73="",J73="")),1,0)</x:f>
        <x:v>0</x:v>
      </x:c>
      <x:c r="T73" s="11" t="n">
        <x:f>IF(AND(Q73=1,E73&lt;Configuracoes!$C$5),1,0)</x:f>
        <x:v>0</x:v>
      </x:c>
      <x:c r="U73" s="11" t="n">
        <x:f>IF(AND(O73=1,P73=1,H73="Ganha"),1,0)</x:f>
        <x:v>0</x:v>
      </x:c>
      <x:c r="V73" s="11" t="n">
        <x:f>IF(AND(O73=1,P73=1,H73="Perdida"),1,0)</x:f>
        <x:v>0</x:v>
      </x:c>
      <x:c r="W73" s="11" t="n">
        <x:f>IF(AND(P73=1,OR(R73=1,S73=1,T73=1,N73&lt;&gt;"")),1,0)</x:f>
        <x:v>0</x:v>
      </x:c>
      <x:c r="X73" s="11" t="str">
        <x:f>IF(W73=1,SUM($W$5:W73),"")</x:f>
      </x:c>
    </x:row>
    <x:row r="74" ht="24" customHeight="1">
      <x:c r="A74" s="6"/>
      <x:c r="B74" s="6"/>
      <x:c r="C74" s="6"/>
      <x:c r="D74" s="5"/>
      <x:c r="E74" s="5"/>
      <x:c r="F74" s="12"/>
      <x:c r="G74" s="6"/>
      <x:c r="H74" s="6"/>
      <x:c r="I74" s="5"/>
      <x:c r="J74" s="6"/>
      <x:c r="K74" s="5"/>
      <x:c r="L74" s="6"/>
      <x:c r="M74" s="6"/>
      <x:c r="N74" s="11" t="str">
        <x:f>IF(COUNTA(A74:M74)=0,"",IF(A74="","ID ausente",IF(COUNTIF($A$5:$A$204,A74)&lt;&gt;1,"ID duplicado",IF(OR(B74="",C74=""),"Cliente ou responsável ausente",IF(OR(NOT(ISNUMBER(D74)),D74&lt;=0,IF(ISNUMBER(D74),D74&lt;&gt;INT(D74),FALSE)),"Envio inválido",IF(H74="Cancelada","",IF(OR(NOT(ISNUMBER(E74)),E74&lt;=0,IF(ISNUMBER(E74),E74&lt;&gt;INT(E74),FALSE)),"Validade inválida",IF(E74&lt;D74,"Validade anterior ao envio",IF(OR(NOT(ISNUMBER(F74)),F74&lt;0),"Valor inválido",IF(AND(H74&lt;&gt;"Aberta",H74&lt;&gt;"Ganha",H74&lt;&gt;"Perdida"),"Resultado inválido",IF(AND(H74="Aberta",G74&lt;&gt;"Enviada",G74&lt;&gt;"Negociação",G74&lt;&gt;"Revisão"),"Etapa inválida",IF(AND(H74&lt;&gt;"Aberta",OR(OR(NOT(ISNUMBER(K74)),K74&lt;=0,IF(ISNUMBER(K74),K74&lt;&gt;INT(K74),FALSE)),K74&lt;D74,L74="")),"Fechamento ou evidência inválidos",IF(AND(H74="Aberta",I74&lt;&gt;"",OR(OR(NOT(ISNUMBER(I74)),I74&lt;=0,IF(ISNUMBER(I74),I74&lt;&gt;INT(I74),FALSE)),I74&lt;D74)),"Contato inválido","")))))))))))))</x:f>
      </x:c>
      <x:c r="O74" s="11" t="n">
        <x:f>IF(AND(A74&lt;&gt;"",N74="",H74&lt;&gt;"Cancelada"),1,0)</x:f>
        <x:v>0</x:v>
      </x:c>
      <x:c r="P74" s="11" t="n">
        <x:f>IF(OR(NOT(ISNUMBER(Configuracoes!$C$5)),NOT(ISNUMBER(Configuracoes!$C$6)),NOT(ISNUMBER(Configuracoes!$C$7)),Configuracoes!$C$5&lt;=0,Configuracoes!$C$6&lt;=0,Configuracoes!$C$7&lt;=0,Configuracoes!$C$6&gt;Configuracoes!$C$7),0,IF(AND(ISNUMBER(D74),D74&gt;=Configuracoes!$C$6,D74&lt;=Configuracoes!$C$7,D74&lt;=Configuracoes!$C$5,OR(Configuracoes!$C$8="Todos",C74=Configuracoes!$C$8),OR(H74="Aberta",H74="Cancelada",AND(ISNUMBER(K74),K74&lt;=Configuracoes!$C$5))),1,0))</x:f>
        <x:v>0</x:v>
      </x:c>
      <x:c r="Q74" s="11" t="n">
        <x:f>IF(AND(O74=1,P74=1,H74="Aberta"),1,0)</x:f>
        <x:v>0</x:v>
      </x:c>
      <x:c r="R74" s="11" t="n">
        <x:f>IF(AND(Q74=1,ISNUMBER(I74),I74&lt;Configuracoes!$C$5),1,0)</x:f>
        <x:v>0</x:v>
      </x:c>
      <x:c r="S74" s="11" t="n">
        <x:f>IF(AND(Q74=1,OR(I74="",J74="")),1,0)</x:f>
        <x:v>0</x:v>
      </x:c>
      <x:c r="T74" s="11" t="n">
        <x:f>IF(AND(Q74=1,E74&lt;Configuracoes!$C$5),1,0)</x:f>
        <x:v>0</x:v>
      </x:c>
      <x:c r="U74" s="11" t="n">
        <x:f>IF(AND(O74=1,P74=1,H74="Ganha"),1,0)</x:f>
        <x:v>0</x:v>
      </x:c>
      <x:c r="V74" s="11" t="n">
        <x:f>IF(AND(O74=1,P74=1,H74="Perdida"),1,0)</x:f>
        <x:v>0</x:v>
      </x:c>
      <x:c r="W74" s="11" t="n">
        <x:f>IF(AND(P74=1,OR(R74=1,S74=1,T74=1,N74&lt;&gt;"")),1,0)</x:f>
        <x:v>0</x:v>
      </x:c>
      <x:c r="X74" s="11" t="str">
        <x:f>IF(W74=1,SUM($W$5:W74),"")</x:f>
      </x:c>
    </x:row>
    <x:row r="75" ht="24" customHeight="1">
      <x:c r="A75" s="6"/>
      <x:c r="B75" s="6"/>
      <x:c r="C75" s="6"/>
      <x:c r="D75" s="5"/>
      <x:c r="E75" s="5"/>
      <x:c r="F75" s="12"/>
      <x:c r="G75" s="6"/>
      <x:c r="H75" s="6"/>
      <x:c r="I75" s="5"/>
      <x:c r="J75" s="6"/>
      <x:c r="K75" s="5"/>
      <x:c r="L75" s="6"/>
      <x:c r="M75" s="6"/>
      <x:c r="N75" s="11" t="str">
        <x:f>IF(COUNTA(A75:M75)=0,"",IF(A75="","ID ausente",IF(COUNTIF($A$5:$A$204,A75)&lt;&gt;1,"ID duplicado",IF(OR(B75="",C75=""),"Cliente ou responsável ausente",IF(OR(NOT(ISNUMBER(D75)),D75&lt;=0,IF(ISNUMBER(D75),D75&lt;&gt;INT(D75),FALSE)),"Envio inválido",IF(H75="Cancelada","",IF(OR(NOT(ISNUMBER(E75)),E75&lt;=0,IF(ISNUMBER(E75),E75&lt;&gt;INT(E75),FALSE)),"Validade inválida",IF(E75&lt;D75,"Validade anterior ao envio",IF(OR(NOT(ISNUMBER(F75)),F75&lt;0),"Valor inválido",IF(AND(H75&lt;&gt;"Aberta",H75&lt;&gt;"Ganha",H75&lt;&gt;"Perdida"),"Resultado inválido",IF(AND(H75="Aberta",G75&lt;&gt;"Enviada",G75&lt;&gt;"Negociação",G75&lt;&gt;"Revisão"),"Etapa inválida",IF(AND(H75&lt;&gt;"Aberta",OR(OR(NOT(ISNUMBER(K75)),K75&lt;=0,IF(ISNUMBER(K75),K75&lt;&gt;INT(K75),FALSE)),K75&lt;D75,L75="")),"Fechamento ou evidência inválidos",IF(AND(H75="Aberta",I75&lt;&gt;"",OR(OR(NOT(ISNUMBER(I75)),I75&lt;=0,IF(ISNUMBER(I75),I75&lt;&gt;INT(I75),FALSE)),I75&lt;D75)),"Contato inválido","")))))))))))))</x:f>
      </x:c>
      <x:c r="O75" s="11" t="n">
        <x:f>IF(AND(A75&lt;&gt;"",N75="",H75&lt;&gt;"Cancelada"),1,0)</x:f>
        <x:v>0</x:v>
      </x:c>
      <x:c r="P75" s="11" t="n">
        <x:f>IF(OR(NOT(ISNUMBER(Configuracoes!$C$5)),NOT(ISNUMBER(Configuracoes!$C$6)),NOT(ISNUMBER(Configuracoes!$C$7)),Configuracoes!$C$5&lt;=0,Configuracoes!$C$6&lt;=0,Configuracoes!$C$7&lt;=0,Configuracoes!$C$6&gt;Configuracoes!$C$7),0,IF(AND(ISNUMBER(D75),D75&gt;=Configuracoes!$C$6,D75&lt;=Configuracoes!$C$7,D75&lt;=Configuracoes!$C$5,OR(Configuracoes!$C$8="Todos",C75=Configuracoes!$C$8),OR(H75="Aberta",H75="Cancelada",AND(ISNUMBER(K75),K75&lt;=Configuracoes!$C$5))),1,0))</x:f>
        <x:v>0</x:v>
      </x:c>
      <x:c r="Q75" s="11" t="n">
        <x:f>IF(AND(O75=1,P75=1,H75="Aberta"),1,0)</x:f>
        <x:v>0</x:v>
      </x:c>
      <x:c r="R75" s="11" t="n">
        <x:f>IF(AND(Q75=1,ISNUMBER(I75),I75&lt;Configuracoes!$C$5),1,0)</x:f>
        <x:v>0</x:v>
      </x:c>
      <x:c r="S75" s="11" t="n">
        <x:f>IF(AND(Q75=1,OR(I75="",J75="")),1,0)</x:f>
        <x:v>0</x:v>
      </x:c>
      <x:c r="T75" s="11" t="n">
        <x:f>IF(AND(Q75=1,E75&lt;Configuracoes!$C$5),1,0)</x:f>
        <x:v>0</x:v>
      </x:c>
      <x:c r="U75" s="11" t="n">
        <x:f>IF(AND(O75=1,P75=1,H75="Ganha"),1,0)</x:f>
        <x:v>0</x:v>
      </x:c>
      <x:c r="V75" s="11" t="n">
        <x:f>IF(AND(O75=1,P75=1,H75="Perdida"),1,0)</x:f>
        <x:v>0</x:v>
      </x:c>
      <x:c r="W75" s="11" t="n">
        <x:f>IF(AND(P75=1,OR(R75=1,S75=1,T75=1,N75&lt;&gt;"")),1,0)</x:f>
        <x:v>0</x:v>
      </x:c>
      <x:c r="X75" s="11" t="str">
        <x:f>IF(W75=1,SUM($W$5:W75),"")</x:f>
      </x:c>
    </x:row>
    <x:row r="76" ht="24" customHeight="1">
      <x:c r="A76" s="6"/>
      <x:c r="B76" s="6"/>
      <x:c r="C76" s="6"/>
      <x:c r="D76" s="5"/>
      <x:c r="E76" s="5"/>
      <x:c r="F76" s="12"/>
      <x:c r="G76" s="6"/>
      <x:c r="H76" s="6"/>
      <x:c r="I76" s="5"/>
      <x:c r="J76" s="6"/>
      <x:c r="K76" s="5"/>
      <x:c r="L76" s="6"/>
      <x:c r="M76" s="6"/>
      <x:c r="N76" s="11" t="str">
        <x:f>IF(COUNTA(A76:M76)=0,"",IF(A76="","ID ausente",IF(COUNTIF($A$5:$A$204,A76)&lt;&gt;1,"ID duplicado",IF(OR(B76="",C76=""),"Cliente ou responsável ausente",IF(OR(NOT(ISNUMBER(D76)),D76&lt;=0,IF(ISNUMBER(D76),D76&lt;&gt;INT(D76),FALSE)),"Envio inválido",IF(H76="Cancelada","",IF(OR(NOT(ISNUMBER(E76)),E76&lt;=0,IF(ISNUMBER(E76),E76&lt;&gt;INT(E76),FALSE)),"Validade inválida",IF(E76&lt;D76,"Validade anterior ao envio",IF(OR(NOT(ISNUMBER(F76)),F76&lt;0),"Valor inválido",IF(AND(H76&lt;&gt;"Aberta",H76&lt;&gt;"Ganha",H76&lt;&gt;"Perdida"),"Resultado inválido",IF(AND(H76="Aberta",G76&lt;&gt;"Enviada",G76&lt;&gt;"Negociação",G76&lt;&gt;"Revisão"),"Etapa inválida",IF(AND(H76&lt;&gt;"Aberta",OR(OR(NOT(ISNUMBER(K76)),K76&lt;=0,IF(ISNUMBER(K76),K76&lt;&gt;INT(K76),FALSE)),K76&lt;D76,L76="")),"Fechamento ou evidência inválidos",IF(AND(H76="Aberta",I76&lt;&gt;"",OR(OR(NOT(ISNUMBER(I76)),I76&lt;=0,IF(ISNUMBER(I76),I76&lt;&gt;INT(I76),FALSE)),I76&lt;D76)),"Contato inválido","")))))))))))))</x:f>
      </x:c>
      <x:c r="O76" s="11" t="n">
        <x:f>IF(AND(A76&lt;&gt;"",N76="",H76&lt;&gt;"Cancelada"),1,0)</x:f>
        <x:v>0</x:v>
      </x:c>
      <x:c r="P76" s="11" t="n">
        <x:f>IF(OR(NOT(ISNUMBER(Configuracoes!$C$5)),NOT(ISNUMBER(Configuracoes!$C$6)),NOT(ISNUMBER(Configuracoes!$C$7)),Configuracoes!$C$5&lt;=0,Configuracoes!$C$6&lt;=0,Configuracoes!$C$7&lt;=0,Configuracoes!$C$6&gt;Configuracoes!$C$7),0,IF(AND(ISNUMBER(D76),D76&gt;=Configuracoes!$C$6,D76&lt;=Configuracoes!$C$7,D76&lt;=Configuracoes!$C$5,OR(Configuracoes!$C$8="Todos",C76=Configuracoes!$C$8),OR(H76="Aberta",H76="Cancelada",AND(ISNUMBER(K76),K76&lt;=Configuracoes!$C$5))),1,0))</x:f>
        <x:v>0</x:v>
      </x:c>
      <x:c r="Q76" s="11" t="n">
        <x:f>IF(AND(O76=1,P76=1,H76="Aberta"),1,0)</x:f>
        <x:v>0</x:v>
      </x:c>
      <x:c r="R76" s="11" t="n">
        <x:f>IF(AND(Q76=1,ISNUMBER(I76),I76&lt;Configuracoes!$C$5),1,0)</x:f>
        <x:v>0</x:v>
      </x:c>
      <x:c r="S76" s="11" t="n">
        <x:f>IF(AND(Q76=1,OR(I76="",J76="")),1,0)</x:f>
        <x:v>0</x:v>
      </x:c>
      <x:c r="T76" s="11" t="n">
        <x:f>IF(AND(Q76=1,E76&lt;Configuracoes!$C$5),1,0)</x:f>
        <x:v>0</x:v>
      </x:c>
      <x:c r="U76" s="11" t="n">
        <x:f>IF(AND(O76=1,P76=1,H76="Ganha"),1,0)</x:f>
        <x:v>0</x:v>
      </x:c>
      <x:c r="V76" s="11" t="n">
        <x:f>IF(AND(O76=1,P76=1,H76="Perdida"),1,0)</x:f>
        <x:v>0</x:v>
      </x:c>
      <x:c r="W76" s="11" t="n">
        <x:f>IF(AND(P76=1,OR(R76=1,S76=1,T76=1,N76&lt;&gt;"")),1,0)</x:f>
        <x:v>0</x:v>
      </x:c>
      <x:c r="X76" s="11" t="str">
        <x:f>IF(W76=1,SUM($W$5:W76),"")</x:f>
      </x:c>
    </x:row>
    <x:row r="77" ht="24" customHeight="1">
      <x:c r="A77" s="6"/>
      <x:c r="B77" s="6"/>
      <x:c r="C77" s="6"/>
      <x:c r="D77" s="5"/>
      <x:c r="E77" s="5"/>
      <x:c r="F77" s="12"/>
      <x:c r="G77" s="6"/>
      <x:c r="H77" s="6"/>
      <x:c r="I77" s="5"/>
      <x:c r="J77" s="6"/>
      <x:c r="K77" s="5"/>
      <x:c r="L77" s="6"/>
      <x:c r="M77" s="6"/>
      <x:c r="N77" s="11" t="str">
        <x:f>IF(COUNTA(A77:M77)=0,"",IF(A77="","ID ausente",IF(COUNTIF($A$5:$A$204,A77)&lt;&gt;1,"ID duplicado",IF(OR(B77="",C77=""),"Cliente ou responsável ausente",IF(OR(NOT(ISNUMBER(D77)),D77&lt;=0,IF(ISNUMBER(D77),D77&lt;&gt;INT(D77),FALSE)),"Envio inválido",IF(H77="Cancelada","",IF(OR(NOT(ISNUMBER(E77)),E77&lt;=0,IF(ISNUMBER(E77),E77&lt;&gt;INT(E77),FALSE)),"Validade inválida",IF(E77&lt;D77,"Validade anterior ao envio",IF(OR(NOT(ISNUMBER(F77)),F77&lt;0),"Valor inválido",IF(AND(H77&lt;&gt;"Aberta",H77&lt;&gt;"Ganha",H77&lt;&gt;"Perdida"),"Resultado inválido",IF(AND(H77="Aberta",G77&lt;&gt;"Enviada",G77&lt;&gt;"Negociação",G77&lt;&gt;"Revisão"),"Etapa inválida",IF(AND(H77&lt;&gt;"Aberta",OR(OR(NOT(ISNUMBER(K77)),K77&lt;=0,IF(ISNUMBER(K77),K77&lt;&gt;INT(K77),FALSE)),K77&lt;D77,L77="")),"Fechamento ou evidência inválidos",IF(AND(H77="Aberta",I77&lt;&gt;"",OR(OR(NOT(ISNUMBER(I77)),I77&lt;=0,IF(ISNUMBER(I77),I77&lt;&gt;INT(I77),FALSE)),I77&lt;D77)),"Contato inválido","")))))))))))))</x:f>
      </x:c>
      <x:c r="O77" s="11" t="n">
        <x:f>IF(AND(A77&lt;&gt;"",N77="",H77&lt;&gt;"Cancelada"),1,0)</x:f>
        <x:v>0</x:v>
      </x:c>
      <x:c r="P77" s="11" t="n">
        <x:f>IF(OR(NOT(ISNUMBER(Configuracoes!$C$5)),NOT(ISNUMBER(Configuracoes!$C$6)),NOT(ISNUMBER(Configuracoes!$C$7)),Configuracoes!$C$5&lt;=0,Configuracoes!$C$6&lt;=0,Configuracoes!$C$7&lt;=0,Configuracoes!$C$6&gt;Configuracoes!$C$7),0,IF(AND(ISNUMBER(D77),D77&gt;=Configuracoes!$C$6,D77&lt;=Configuracoes!$C$7,D77&lt;=Configuracoes!$C$5,OR(Configuracoes!$C$8="Todos",C77=Configuracoes!$C$8),OR(H77="Aberta",H77="Cancelada",AND(ISNUMBER(K77),K77&lt;=Configuracoes!$C$5))),1,0))</x:f>
        <x:v>0</x:v>
      </x:c>
      <x:c r="Q77" s="11" t="n">
        <x:f>IF(AND(O77=1,P77=1,H77="Aberta"),1,0)</x:f>
        <x:v>0</x:v>
      </x:c>
      <x:c r="R77" s="11" t="n">
        <x:f>IF(AND(Q77=1,ISNUMBER(I77),I77&lt;Configuracoes!$C$5),1,0)</x:f>
        <x:v>0</x:v>
      </x:c>
      <x:c r="S77" s="11" t="n">
        <x:f>IF(AND(Q77=1,OR(I77="",J77="")),1,0)</x:f>
        <x:v>0</x:v>
      </x:c>
      <x:c r="T77" s="11" t="n">
        <x:f>IF(AND(Q77=1,E77&lt;Configuracoes!$C$5),1,0)</x:f>
        <x:v>0</x:v>
      </x:c>
      <x:c r="U77" s="11" t="n">
        <x:f>IF(AND(O77=1,P77=1,H77="Ganha"),1,0)</x:f>
        <x:v>0</x:v>
      </x:c>
      <x:c r="V77" s="11" t="n">
        <x:f>IF(AND(O77=1,P77=1,H77="Perdida"),1,0)</x:f>
        <x:v>0</x:v>
      </x:c>
      <x:c r="W77" s="11" t="n">
        <x:f>IF(AND(P77=1,OR(R77=1,S77=1,T77=1,N77&lt;&gt;"")),1,0)</x:f>
        <x:v>0</x:v>
      </x:c>
      <x:c r="X77" s="11" t="str">
        <x:f>IF(W77=1,SUM($W$5:W77),"")</x:f>
      </x:c>
    </x:row>
    <x:row r="78" ht="24" customHeight="1">
      <x:c r="A78" s="6"/>
      <x:c r="B78" s="6"/>
      <x:c r="C78" s="6"/>
      <x:c r="D78" s="5"/>
      <x:c r="E78" s="5"/>
      <x:c r="F78" s="12"/>
      <x:c r="G78" s="6"/>
      <x:c r="H78" s="6"/>
      <x:c r="I78" s="5"/>
      <x:c r="J78" s="6"/>
      <x:c r="K78" s="5"/>
      <x:c r="L78" s="6"/>
      <x:c r="M78" s="6"/>
      <x:c r="N78" s="11" t="str">
        <x:f>IF(COUNTA(A78:M78)=0,"",IF(A78="","ID ausente",IF(COUNTIF($A$5:$A$204,A78)&lt;&gt;1,"ID duplicado",IF(OR(B78="",C78=""),"Cliente ou responsável ausente",IF(OR(NOT(ISNUMBER(D78)),D78&lt;=0,IF(ISNUMBER(D78),D78&lt;&gt;INT(D78),FALSE)),"Envio inválido",IF(H78="Cancelada","",IF(OR(NOT(ISNUMBER(E78)),E78&lt;=0,IF(ISNUMBER(E78),E78&lt;&gt;INT(E78),FALSE)),"Validade inválida",IF(E78&lt;D78,"Validade anterior ao envio",IF(OR(NOT(ISNUMBER(F78)),F78&lt;0),"Valor inválido",IF(AND(H78&lt;&gt;"Aberta",H78&lt;&gt;"Ganha",H78&lt;&gt;"Perdida"),"Resultado inválido",IF(AND(H78="Aberta",G78&lt;&gt;"Enviada",G78&lt;&gt;"Negociação",G78&lt;&gt;"Revisão"),"Etapa inválida",IF(AND(H78&lt;&gt;"Aberta",OR(OR(NOT(ISNUMBER(K78)),K78&lt;=0,IF(ISNUMBER(K78),K78&lt;&gt;INT(K78),FALSE)),K78&lt;D78,L78="")),"Fechamento ou evidência inválidos",IF(AND(H78="Aberta",I78&lt;&gt;"",OR(OR(NOT(ISNUMBER(I78)),I78&lt;=0,IF(ISNUMBER(I78),I78&lt;&gt;INT(I78),FALSE)),I78&lt;D78)),"Contato inválido","")))))))))))))</x:f>
      </x:c>
      <x:c r="O78" s="11" t="n">
        <x:f>IF(AND(A78&lt;&gt;"",N78="",H78&lt;&gt;"Cancelada"),1,0)</x:f>
        <x:v>0</x:v>
      </x:c>
      <x:c r="P78" s="11" t="n">
        <x:f>IF(OR(NOT(ISNUMBER(Configuracoes!$C$5)),NOT(ISNUMBER(Configuracoes!$C$6)),NOT(ISNUMBER(Configuracoes!$C$7)),Configuracoes!$C$5&lt;=0,Configuracoes!$C$6&lt;=0,Configuracoes!$C$7&lt;=0,Configuracoes!$C$6&gt;Configuracoes!$C$7),0,IF(AND(ISNUMBER(D78),D78&gt;=Configuracoes!$C$6,D78&lt;=Configuracoes!$C$7,D78&lt;=Configuracoes!$C$5,OR(Configuracoes!$C$8="Todos",C78=Configuracoes!$C$8),OR(H78="Aberta",H78="Cancelada",AND(ISNUMBER(K78),K78&lt;=Configuracoes!$C$5))),1,0))</x:f>
        <x:v>0</x:v>
      </x:c>
      <x:c r="Q78" s="11" t="n">
        <x:f>IF(AND(O78=1,P78=1,H78="Aberta"),1,0)</x:f>
        <x:v>0</x:v>
      </x:c>
      <x:c r="R78" s="11" t="n">
        <x:f>IF(AND(Q78=1,ISNUMBER(I78),I78&lt;Configuracoes!$C$5),1,0)</x:f>
        <x:v>0</x:v>
      </x:c>
      <x:c r="S78" s="11" t="n">
        <x:f>IF(AND(Q78=1,OR(I78="",J78="")),1,0)</x:f>
        <x:v>0</x:v>
      </x:c>
      <x:c r="T78" s="11" t="n">
        <x:f>IF(AND(Q78=1,E78&lt;Configuracoes!$C$5),1,0)</x:f>
        <x:v>0</x:v>
      </x:c>
      <x:c r="U78" s="11" t="n">
        <x:f>IF(AND(O78=1,P78=1,H78="Ganha"),1,0)</x:f>
        <x:v>0</x:v>
      </x:c>
      <x:c r="V78" s="11" t="n">
        <x:f>IF(AND(O78=1,P78=1,H78="Perdida"),1,0)</x:f>
        <x:v>0</x:v>
      </x:c>
      <x:c r="W78" s="11" t="n">
        <x:f>IF(AND(P78=1,OR(R78=1,S78=1,T78=1,N78&lt;&gt;"")),1,0)</x:f>
        <x:v>0</x:v>
      </x:c>
      <x:c r="X78" s="11" t="str">
        <x:f>IF(W78=1,SUM($W$5:W78),"")</x:f>
      </x:c>
    </x:row>
    <x:row r="79" ht="24" customHeight="1">
      <x:c r="A79" s="6"/>
      <x:c r="B79" s="6"/>
      <x:c r="C79" s="6"/>
      <x:c r="D79" s="5"/>
      <x:c r="E79" s="5"/>
      <x:c r="F79" s="12"/>
      <x:c r="G79" s="6"/>
      <x:c r="H79" s="6"/>
      <x:c r="I79" s="5"/>
      <x:c r="J79" s="6"/>
      <x:c r="K79" s="5"/>
      <x:c r="L79" s="6"/>
      <x:c r="M79" s="6"/>
      <x:c r="N79" s="11" t="str">
        <x:f>IF(COUNTA(A79:M79)=0,"",IF(A79="","ID ausente",IF(COUNTIF($A$5:$A$204,A79)&lt;&gt;1,"ID duplicado",IF(OR(B79="",C79=""),"Cliente ou responsável ausente",IF(OR(NOT(ISNUMBER(D79)),D79&lt;=0,IF(ISNUMBER(D79),D79&lt;&gt;INT(D79),FALSE)),"Envio inválido",IF(H79="Cancelada","",IF(OR(NOT(ISNUMBER(E79)),E79&lt;=0,IF(ISNUMBER(E79),E79&lt;&gt;INT(E79),FALSE)),"Validade inválida",IF(E79&lt;D79,"Validade anterior ao envio",IF(OR(NOT(ISNUMBER(F79)),F79&lt;0),"Valor inválido",IF(AND(H79&lt;&gt;"Aberta",H79&lt;&gt;"Ganha",H79&lt;&gt;"Perdida"),"Resultado inválido",IF(AND(H79="Aberta",G79&lt;&gt;"Enviada",G79&lt;&gt;"Negociação",G79&lt;&gt;"Revisão"),"Etapa inválida",IF(AND(H79&lt;&gt;"Aberta",OR(OR(NOT(ISNUMBER(K79)),K79&lt;=0,IF(ISNUMBER(K79),K79&lt;&gt;INT(K79),FALSE)),K79&lt;D79,L79="")),"Fechamento ou evidência inválidos",IF(AND(H79="Aberta",I79&lt;&gt;"",OR(OR(NOT(ISNUMBER(I79)),I79&lt;=0,IF(ISNUMBER(I79),I79&lt;&gt;INT(I79),FALSE)),I79&lt;D79)),"Contato inválido","")))))))))))))</x:f>
      </x:c>
      <x:c r="O79" s="11" t="n">
        <x:f>IF(AND(A79&lt;&gt;"",N79="",H79&lt;&gt;"Cancelada"),1,0)</x:f>
        <x:v>0</x:v>
      </x:c>
      <x:c r="P79" s="11" t="n">
        <x:f>IF(OR(NOT(ISNUMBER(Configuracoes!$C$5)),NOT(ISNUMBER(Configuracoes!$C$6)),NOT(ISNUMBER(Configuracoes!$C$7)),Configuracoes!$C$5&lt;=0,Configuracoes!$C$6&lt;=0,Configuracoes!$C$7&lt;=0,Configuracoes!$C$6&gt;Configuracoes!$C$7),0,IF(AND(ISNUMBER(D79),D79&gt;=Configuracoes!$C$6,D79&lt;=Configuracoes!$C$7,D79&lt;=Configuracoes!$C$5,OR(Configuracoes!$C$8="Todos",C79=Configuracoes!$C$8),OR(H79="Aberta",H79="Cancelada",AND(ISNUMBER(K79),K79&lt;=Configuracoes!$C$5))),1,0))</x:f>
        <x:v>0</x:v>
      </x:c>
      <x:c r="Q79" s="11" t="n">
        <x:f>IF(AND(O79=1,P79=1,H79="Aberta"),1,0)</x:f>
        <x:v>0</x:v>
      </x:c>
      <x:c r="R79" s="11" t="n">
        <x:f>IF(AND(Q79=1,ISNUMBER(I79),I79&lt;Configuracoes!$C$5),1,0)</x:f>
        <x:v>0</x:v>
      </x:c>
      <x:c r="S79" s="11" t="n">
        <x:f>IF(AND(Q79=1,OR(I79="",J79="")),1,0)</x:f>
        <x:v>0</x:v>
      </x:c>
      <x:c r="T79" s="11" t="n">
        <x:f>IF(AND(Q79=1,E79&lt;Configuracoes!$C$5),1,0)</x:f>
        <x:v>0</x:v>
      </x:c>
      <x:c r="U79" s="11" t="n">
        <x:f>IF(AND(O79=1,P79=1,H79="Ganha"),1,0)</x:f>
        <x:v>0</x:v>
      </x:c>
      <x:c r="V79" s="11" t="n">
        <x:f>IF(AND(O79=1,P79=1,H79="Perdida"),1,0)</x:f>
        <x:v>0</x:v>
      </x:c>
      <x:c r="W79" s="11" t="n">
        <x:f>IF(AND(P79=1,OR(R79=1,S79=1,T79=1,N79&lt;&gt;"")),1,0)</x:f>
        <x:v>0</x:v>
      </x:c>
      <x:c r="X79" s="11" t="str">
        <x:f>IF(W79=1,SUM($W$5:W79),"")</x:f>
      </x:c>
    </x:row>
    <x:row r="80" ht="24" customHeight="1">
      <x:c r="A80" s="6"/>
      <x:c r="B80" s="6"/>
      <x:c r="C80" s="6"/>
      <x:c r="D80" s="5"/>
      <x:c r="E80" s="5"/>
      <x:c r="F80" s="12"/>
      <x:c r="G80" s="6"/>
      <x:c r="H80" s="6"/>
      <x:c r="I80" s="5"/>
      <x:c r="J80" s="6"/>
      <x:c r="K80" s="5"/>
      <x:c r="L80" s="6"/>
      <x:c r="M80" s="6"/>
      <x:c r="N80" s="11" t="str">
        <x:f>IF(COUNTA(A80:M80)=0,"",IF(A80="","ID ausente",IF(COUNTIF($A$5:$A$204,A80)&lt;&gt;1,"ID duplicado",IF(OR(B80="",C80=""),"Cliente ou responsável ausente",IF(OR(NOT(ISNUMBER(D80)),D80&lt;=0,IF(ISNUMBER(D80),D80&lt;&gt;INT(D80),FALSE)),"Envio inválido",IF(H80="Cancelada","",IF(OR(NOT(ISNUMBER(E80)),E80&lt;=0,IF(ISNUMBER(E80),E80&lt;&gt;INT(E80),FALSE)),"Validade inválida",IF(E80&lt;D80,"Validade anterior ao envio",IF(OR(NOT(ISNUMBER(F80)),F80&lt;0),"Valor inválido",IF(AND(H80&lt;&gt;"Aberta",H80&lt;&gt;"Ganha",H80&lt;&gt;"Perdida"),"Resultado inválido",IF(AND(H80="Aberta",G80&lt;&gt;"Enviada",G80&lt;&gt;"Negociação",G80&lt;&gt;"Revisão"),"Etapa inválida",IF(AND(H80&lt;&gt;"Aberta",OR(OR(NOT(ISNUMBER(K80)),K80&lt;=0,IF(ISNUMBER(K80),K80&lt;&gt;INT(K80),FALSE)),K80&lt;D80,L80="")),"Fechamento ou evidência inválidos",IF(AND(H80="Aberta",I80&lt;&gt;"",OR(OR(NOT(ISNUMBER(I80)),I80&lt;=0,IF(ISNUMBER(I80),I80&lt;&gt;INT(I80),FALSE)),I80&lt;D80)),"Contato inválido","")))))))))))))</x:f>
      </x:c>
      <x:c r="O80" s="11" t="n">
        <x:f>IF(AND(A80&lt;&gt;"",N80="",H80&lt;&gt;"Cancelada"),1,0)</x:f>
        <x:v>0</x:v>
      </x:c>
      <x:c r="P80" s="11" t="n">
        <x:f>IF(OR(NOT(ISNUMBER(Configuracoes!$C$5)),NOT(ISNUMBER(Configuracoes!$C$6)),NOT(ISNUMBER(Configuracoes!$C$7)),Configuracoes!$C$5&lt;=0,Configuracoes!$C$6&lt;=0,Configuracoes!$C$7&lt;=0,Configuracoes!$C$6&gt;Configuracoes!$C$7),0,IF(AND(ISNUMBER(D80),D80&gt;=Configuracoes!$C$6,D80&lt;=Configuracoes!$C$7,D80&lt;=Configuracoes!$C$5,OR(Configuracoes!$C$8="Todos",C80=Configuracoes!$C$8),OR(H80="Aberta",H80="Cancelada",AND(ISNUMBER(K80),K80&lt;=Configuracoes!$C$5))),1,0))</x:f>
        <x:v>0</x:v>
      </x:c>
      <x:c r="Q80" s="11" t="n">
        <x:f>IF(AND(O80=1,P80=1,H80="Aberta"),1,0)</x:f>
        <x:v>0</x:v>
      </x:c>
      <x:c r="R80" s="11" t="n">
        <x:f>IF(AND(Q80=1,ISNUMBER(I80),I80&lt;Configuracoes!$C$5),1,0)</x:f>
        <x:v>0</x:v>
      </x:c>
      <x:c r="S80" s="11" t="n">
        <x:f>IF(AND(Q80=1,OR(I80="",J80="")),1,0)</x:f>
        <x:v>0</x:v>
      </x:c>
      <x:c r="T80" s="11" t="n">
        <x:f>IF(AND(Q80=1,E80&lt;Configuracoes!$C$5),1,0)</x:f>
        <x:v>0</x:v>
      </x:c>
      <x:c r="U80" s="11" t="n">
        <x:f>IF(AND(O80=1,P80=1,H80="Ganha"),1,0)</x:f>
        <x:v>0</x:v>
      </x:c>
      <x:c r="V80" s="11" t="n">
        <x:f>IF(AND(O80=1,P80=1,H80="Perdida"),1,0)</x:f>
        <x:v>0</x:v>
      </x:c>
      <x:c r="W80" s="11" t="n">
        <x:f>IF(AND(P80=1,OR(R80=1,S80=1,T80=1,N80&lt;&gt;"")),1,0)</x:f>
        <x:v>0</x:v>
      </x:c>
      <x:c r="X80" s="11" t="str">
        <x:f>IF(W80=1,SUM($W$5:W80),"")</x:f>
      </x:c>
    </x:row>
    <x:row r="81" ht="24" customHeight="1">
      <x:c r="A81" s="6"/>
      <x:c r="B81" s="6"/>
      <x:c r="C81" s="6"/>
      <x:c r="D81" s="5"/>
      <x:c r="E81" s="5"/>
      <x:c r="F81" s="12"/>
      <x:c r="G81" s="6"/>
      <x:c r="H81" s="6"/>
      <x:c r="I81" s="5"/>
      <x:c r="J81" s="6"/>
      <x:c r="K81" s="5"/>
      <x:c r="L81" s="6"/>
      <x:c r="M81" s="6"/>
      <x:c r="N81" s="11" t="str">
        <x:f>IF(COUNTA(A81:M81)=0,"",IF(A81="","ID ausente",IF(COUNTIF($A$5:$A$204,A81)&lt;&gt;1,"ID duplicado",IF(OR(B81="",C81=""),"Cliente ou responsável ausente",IF(OR(NOT(ISNUMBER(D81)),D81&lt;=0,IF(ISNUMBER(D81),D81&lt;&gt;INT(D81),FALSE)),"Envio inválido",IF(H81="Cancelada","",IF(OR(NOT(ISNUMBER(E81)),E81&lt;=0,IF(ISNUMBER(E81),E81&lt;&gt;INT(E81),FALSE)),"Validade inválida",IF(E81&lt;D81,"Validade anterior ao envio",IF(OR(NOT(ISNUMBER(F81)),F81&lt;0),"Valor inválido",IF(AND(H81&lt;&gt;"Aberta",H81&lt;&gt;"Ganha",H81&lt;&gt;"Perdida"),"Resultado inválido",IF(AND(H81="Aberta",G81&lt;&gt;"Enviada",G81&lt;&gt;"Negociação",G81&lt;&gt;"Revisão"),"Etapa inválida",IF(AND(H81&lt;&gt;"Aberta",OR(OR(NOT(ISNUMBER(K81)),K81&lt;=0,IF(ISNUMBER(K81),K81&lt;&gt;INT(K81),FALSE)),K81&lt;D81,L81="")),"Fechamento ou evidência inválidos",IF(AND(H81="Aberta",I81&lt;&gt;"",OR(OR(NOT(ISNUMBER(I81)),I81&lt;=0,IF(ISNUMBER(I81),I81&lt;&gt;INT(I81),FALSE)),I81&lt;D81)),"Contato inválido","")))))))))))))</x:f>
      </x:c>
      <x:c r="O81" s="11" t="n">
        <x:f>IF(AND(A81&lt;&gt;"",N81="",H81&lt;&gt;"Cancelada"),1,0)</x:f>
        <x:v>0</x:v>
      </x:c>
      <x:c r="P81" s="11" t="n">
        <x:f>IF(OR(NOT(ISNUMBER(Configuracoes!$C$5)),NOT(ISNUMBER(Configuracoes!$C$6)),NOT(ISNUMBER(Configuracoes!$C$7)),Configuracoes!$C$5&lt;=0,Configuracoes!$C$6&lt;=0,Configuracoes!$C$7&lt;=0,Configuracoes!$C$6&gt;Configuracoes!$C$7),0,IF(AND(ISNUMBER(D81),D81&gt;=Configuracoes!$C$6,D81&lt;=Configuracoes!$C$7,D81&lt;=Configuracoes!$C$5,OR(Configuracoes!$C$8="Todos",C81=Configuracoes!$C$8),OR(H81="Aberta",H81="Cancelada",AND(ISNUMBER(K81),K81&lt;=Configuracoes!$C$5))),1,0))</x:f>
        <x:v>0</x:v>
      </x:c>
      <x:c r="Q81" s="11" t="n">
        <x:f>IF(AND(O81=1,P81=1,H81="Aberta"),1,0)</x:f>
        <x:v>0</x:v>
      </x:c>
      <x:c r="R81" s="11" t="n">
        <x:f>IF(AND(Q81=1,ISNUMBER(I81),I81&lt;Configuracoes!$C$5),1,0)</x:f>
        <x:v>0</x:v>
      </x:c>
      <x:c r="S81" s="11" t="n">
        <x:f>IF(AND(Q81=1,OR(I81="",J81="")),1,0)</x:f>
        <x:v>0</x:v>
      </x:c>
      <x:c r="T81" s="11" t="n">
        <x:f>IF(AND(Q81=1,E81&lt;Configuracoes!$C$5),1,0)</x:f>
        <x:v>0</x:v>
      </x:c>
      <x:c r="U81" s="11" t="n">
        <x:f>IF(AND(O81=1,P81=1,H81="Ganha"),1,0)</x:f>
        <x:v>0</x:v>
      </x:c>
      <x:c r="V81" s="11" t="n">
        <x:f>IF(AND(O81=1,P81=1,H81="Perdida"),1,0)</x:f>
        <x:v>0</x:v>
      </x:c>
      <x:c r="W81" s="11" t="n">
        <x:f>IF(AND(P81=1,OR(R81=1,S81=1,T81=1,N81&lt;&gt;"")),1,0)</x:f>
        <x:v>0</x:v>
      </x:c>
      <x:c r="X81" s="11" t="str">
        <x:f>IF(W81=1,SUM($W$5:W81),"")</x:f>
      </x:c>
    </x:row>
    <x:row r="82" ht="24" customHeight="1">
      <x:c r="A82" s="6"/>
      <x:c r="B82" s="6"/>
      <x:c r="C82" s="6"/>
      <x:c r="D82" s="5"/>
      <x:c r="E82" s="5"/>
      <x:c r="F82" s="12"/>
      <x:c r="G82" s="6"/>
      <x:c r="H82" s="6"/>
      <x:c r="I82" s="5"/>
      <x:c r="J82" s="6"/>
      <x:c r="K82" s="5"/>
      <x:c r="L82" s="6"/>
      <x:c r="M82" s="6"/>
      <x:c r="N82" s="11" t="str">
        <x:f>IF(COUNTA(A82:M82)=0,"",IF(A82="","ID ausente",IF(COUNTIF($A$5:$A$204,A82)&lt;&gt;1,"ID duplicado",IF(OR(B82="",C82=""),"Cliente ou responsável ausente",IF(OR(NOT(ISNUMBER(D82)),D82&lt;=0,IF(ISNUMBER(D82),D82&lt;&gt;INT(D82),FALSE)),"Envio inválido",IF(H82="Cancelada","",IF(OR(NOT(ISNUMBER(E82)),E82&lt;=0,IF(ISNUMBER(E82),E82&lt;&gt;INT(E82),FALSE)),"Validade inválida",IF(E82&lt;D82,"Validade anterior ao envio",IF(OR(NOT(ISNUMBER(F82)),F82&lt;0),"Valor inválido",IF(AND(H82&lt;&gt;"Aberta",H82&lt;&gt;"Ganha",H82&lt;&gt;"Perdida"),"Resultado inválido",IF(AND(H82="Aberta",G82&lt;&gt;"Enviada",G82&lt;&gt;"Negociação",G82&lt;&gt;"Revisão"),"Etapa inválida",IF(AND(H82&lt;&gt;"Aberta",OR(OR(NOT(ISNUMBER(K82)),K82&lt;=0,IF(ISNUMBER(K82),K82&lt;&gt;INT(K82),FALSE)),K82&lt;D82,L82="")),"Fechamento ou evidência inválidos",IF(AND(H82="Aberta",I82&lt;&gt;"",OR(OR(NOT(ISNUMBER(I82)),I82&lt;=0,IF(ISNUMBER(I82),I82&lt;&gt;INT(I82),FALSE)),I82&lt;D82)),"Contato inválido","")))))))))))))</x:f>
      </x:c>
      <x:c r="O82" s="11" t="n">
        <x:f>IF(AND(A82&lt;&gt;"",N82="",H82&lt;&gt;"Cancelada"),1,0)</x:f>
        <x:v>0</x:v>
      </x:c>
      <x:c r="P82" s="11" t="n">
        <x:f>IF(OR(NOT(ISNUMBER(Configuracoes!$C$5)),NOT(ISNUMBER(Configuracoes!$C$6)),NOT(ISNUMBER(Configuracoes!$C$7)),Configuracoes!$C$5&lt;=0,Configuracoes!$C$6&lt;=0,Configuracoes!$C$7&lt;=0,Configuracoes!$C$6&gt;Configuracoes!$C$7),0,IF(AND(ISNUMBER(D82),D82&gt;=Configuracoes!$C$6,D82&lt;=Configuracoes!$C$7,D82&lt;=Configuracoes!$C$5,OR(Configuracoes!$C$8="Todos",C82=Configuracoes!$C$8),OR(H82="Aberta",H82="Cancelada",AND(ISNUMBER(K82),K82&lt;=Configuracoes!$C$5))),1,0))</x:f>
        <x:v>0</x:v>
      </x:c>
      <x:c r="Q82" s="11" t="n">
        <x:f>IF(AND(O82=1,P82=1,H82="Aberta"),1,0)</x:f>
        <x:v>0</x:v>
      </x:c>
      <x:c r="R82" s="11" t="n">
        <x:f>IF(AND(Q82=1,ISNUMBER(I82),I82&lt;Configuracoes!$C$5),1,0)</x:f>
        <x:v>0</x:v>
      </x:c>
      <x:c r="S82" s="11" t="n">
        <x:f>IF(AND(Q82=1,OR(I82="",J82="")),1,0)</x:f>
        <x:v>0</x:v>
      </x:c>
      <x:c r="T82" s="11" t="n">
        <x:f>IF(AND(Q82=1,E82&lt;Configuracoes!$C$5),1,0)</x:f>
        <x:v>0</x:v>
      </x:c>
      <x:c r="U82" s="11" t="n">
        <x:f>IF(AND(O82=1,P82=1,H82="Ganha"),1,0)</x:f>
        <x:v>0</x:v>
      </x:c>
      <x:c r="V82" s="11" t="n">
        <x:f>IF(AND(O82=1,P82=1,H82="Perdida"),1,0)</x:f>
        <x:v>0</x:v>
      </x:c>
      <x:c r="W82" s="11" t="n">
        <x:f>IF(AND(P82=1,OR(R82=1,S82=1,T82=1,N82&lt;&gt;"")),1,0)</x:f>
        <x:v>0</x:v>
      </x:c>
      <x:c r="X82" s="11" t="str">
        <x:f>IF(W82=1,SUM($W$5:W82),"")</x:f>
      </x:c>
    </x:row>
    <x:row r="83" ht="24" customHeight="1">
      <x:c r="A83" s="6"/>
      <x:c r="B83" s="6"/>
      <x:c r="C83" s="6"/>
      <x:c r="D83" s="5"/>
      <x:c r="E83" s="5"/>
      <x:c r="F83" s="12"/>
      <x:c r="G83" s="6"/>
      <x:c r="H83" s="6"/>
      <x:c r="I83" s="5"/>
      <x:c r="J83" s="6"/>
      <x:c r="K83" s="5"/>
      <x:c r="L83" s="6"/>
      <x:c r="M83" s="6"/>
      <x:c r="N83" s="11" t="str">
        <x:f>IF(COUNTA(A83:M83)=0,"",IF(A83="","ID ausente",IF(COUNTIF($A$5:$A$204,A83)&lt;&gt;1,"ID duplicado",IF(OR(B83="",C83=""),"Cliente ou responsável ausente",IF(OR(NOT(ISNUMBER(D83)),D83&lt;=0,IF(ISNUMBER(D83),D83&lt;&gt;INT(D83),FALSE)),"Envio inválido",IF(H83="Cancelada","",IF(OR(NOT(ISNUMBER(E83)),E83&lt;=0,IF(ISNUMBER(E83),E83&lt;&gt;INT(E83),FALSE)),"Validade inválida",IF(E83&lt;D83,"Validade anterior ao envio",IF(OR(NOT(ISNUMBER(F83)),F83&lt;0),"Valor inválido",IF(AND(H83&lt;&gt;"Aberta",H83&lt;&gt;"Ganha",H83&lt;&gt;"Perdida"),"Resultado inválido",IF(AND(H83="Aberta",G83&lt;&gt;"Enviada",G83&lt;&gt;"Negociação",G83&lt;&gt;"Revisão"),"Etapa inválida",IF(AND(H83&lt;&gt;"Aberta",OR(OR(NOT(ISNUMBER(K83)),K83&lt;=0,IF(ISNUMBER(K83),K83&lt;&gt;INT(K83),FALSE)),K83&lt;D83,L83="")),"Fechamento ou evidência inválidos",IF(AND(H83="Aberta",I83&lt;&gt;"",OR(OR(NOT(ISNUMBER(I83)),I83&lt;=0,IF(ISNUMBER(I83),I83&lt;&gt;INT(I83),FALSE)),I83&lt;D83)),"Contato inválido","")))))))))))))</x:f>
      </x:c>
      <x:c r="O83" s="11" t="n">
        <x:f>IF(AND(A83&lt;&gt;"",N83="",H83&lt;&gt;"Cancelada"),1,0)</x:f>
        <x:v>0</x:v>
      </x:c>
      <x:c r="P83" s="11" t="n">
        <x:f>IF(OR(NOT(ISNUMBER(Configuracoes!$C$5)),NOT(ISNUMBER(Configuracoes!$C$6)),NOT(ISNUMBER(Configuracoes!$C$7)),Configuracoes!$C$5&lt;=0,Configuracoes!$C$6&lt;=0,Configuracoes!$C$7&lt;=0,Configuracoes!$C$6&gt;Configuracoes!$C$7),0,IF(AND(ISNUMBER(D83),D83&gt;=Configuracoes!$C$6,D83&lt;=Configuracoes!$C$7,D83&lt;=Configuracoes!$C$5,OR(Configuracoes!$C$8="Todos",C83=Configuracoes!$C$8),OR(H83="Aberta",H83="Cancelada",AND(ISNUMBER(K83),K83&lt;=Configuracoes!$C$5))),1,0))</x:f>
        <x:v>0</x:v>
      </x:c>
      <x:c r="Q83" s="11" t="n">
        <x:f>IF(AND(O83=1,P83=1,H83="Aberta"),1,0)</x:f>
        <x:v>0</x:v>
      </x:c>
      <x:c r="R83" s="11" t="n">
        <x:f>IF(AND(Q83=1,ISNUMBER(I83),I83&lt;Configuracoes!$C$5),1,0)</x:f>
        <x:v>0</x:v>
      </x:c>
      <x:c r="S83" s="11" t="n">
        <x:f>IF(AND(Q83=1,OR(I83="",J83="")),1,0)</x:f>
        <x:v>0</x:v>
      </x:c>
      <x:c r="T83" s="11" t="n">
        <x:f>IF(AND(Q83=1,E83&lt;Configuracoes!$C$5),1,0)</x:f>
        <x:v>0</x:v>
      </x:c>
      <x:c r="U83" s="11" t="n">
        <x:f>IF(AND(O83=1,P83=1,H83="Ganha"),1,0)</x:f>
        <x:v>0</x:v>
      </x:c>
      <x:c r="V83" s="11" t="n">
        <x:f>IF(AND(O83=1,P83=1,H83="Perdida"),1,0)</x:f>
        <x:v>0</x:v>
      </x:c>
      <x:c r="W83" s="11" t="n">
        <x:f>IF(AND(P83=1,OR(R83=1,S83=1,T83=1,N83&lt;&gt;"")),1,0)</x:f>
        <x:v>0</x:v>
      </x:c>
      <x:c r="X83" s="11" t="str">
        <x:f>IF(W83=1,SUM($W$5:W83),"")</x:f>
      </x:c>
    </x:row>
    <x:row r="84" ht="24" customHeight="1">
      <x:c r="A84" s="6"/>
      <x:c r="B84" s="6"/>
      <x:c r="C84" s="6"/>
      <x:c r="D84" s="5"/>
      <x:c r="E84" s="5"/>
      <x:c r="F84" s="12"/>
      <x:c r="G84" s="6"/>
      <x:c r="H84" s="6"/>
      <x:c r="I84" s="5"/>
      <x:c r="J84" s="6"/>
      <x:c r="K84" s="5"/>
      <x:c r="L84" s="6"/>
      <x:c r="M84" s="6"/>
      <x:c r="N84" s="11" t="str">
        <x:f>IF(COUNTA(A84:M84)=0,"",IF(A84="","ID ausente",IF(COUNTIF($A$5:$A$204,A84)&lt;&gt;1,"ID duplicado",IF(OR(B84="",C84=""),"Cliente ou responsável ausente",IF(OR(NOT(ISNUMBER(D84)),D84&lt;=0,IF(ISNUMBER(D84),D84&lt;&gt;INT(D84),FALSE)),"Envio inválido",IF(H84="Cancelada","",IF(OR(NOT(ISNUMBER(E84)),E84&lt;=0,IF(ISNUMBER(E84),E84&lt;&gt;INT(E84),FALSE)),"Validade inválida",IF(E84&lt;D84,"Validade anterior ao envio",IF(OR(NOT(ISNUMBER(F84)),F84&lt;0),"Valor inválido",IF(AND(H84&lt;&gt;"Aberta",H84&lt;&gt;"Ganha",H84&lt;&gt;"Perdida"),"Resultado inválido",IF(AND(H84="Aberta",G84&lt;&gt;"Enviada",G84&lt;&gt;"Negociação",G84&lt;&gt;"Revisão"),"Etapa inválida",IF(AND(H84&lt;&gt;"Aberta",OR(OR(NOT(ISNUMBER(K84)),K84&lt;=0,IF(ISNUMBER(K84),K84&lt;&gt;INT(K84),FALSE)),K84&lt;D84,L84="")),"Fechamento ou evidência inválidos",IF(AND(H84="Aberta",I84&lt;&gt;"",OR(OR(NOT(ISNUMBER(I84)),I84&lt;=0,IF(ISNUMBER(I84),I84&lt;&gt;INT(I84),FALSE)),I84&lt;D84)),"Contato inválido","")))))))))))))</x:f>
      </x:c>
      <x:c r="O84" s="11" t="n">
        <x:f>IF(AND(A84&lt;&gt;"",N84="",H84&lt;&gt;"Cancelada"),1,0)</x:f>
        <x:v>0</x:v>
      </x:c>
      <x:c r="P84" s="11" t="n">
        <x:f>IF(OR(NOT(ISNUMBER(Configuracoes!$C$5)),NOT(ISNUMBER(Configuracoes!$C$6)),NOT(ISNUMBER(Configuracoes!$C$7)),Configuracoes!$C$5&lt;=0,Configuracoes!$C$6&lt;=0,Configuracoes!$C$7&lt;=0,Configuracoes!$C$6&gt;Configuracoes!$C$7),0,IF(AND(ISNUMBER(D84),D84&gt;=Configuracoes!$C$6,D84&lt;=Configuracoes!$C$7,D84&lt;=Configuracoes!$C$5,OR(Configuracoes!$C$8="Todos",C84=Configuracoes!$C$8),OR(H84="Aberta",H84="Cancelada",AND(ISNUMBER(K84),K84&lt;=Configuracoes!$C$5))),1,0))</x:f>
        <x:v>0</x:v>
      </x:c>
      <x:c r="Q84" s="11" t="n">
        <x:f>IF(AND(O84=1,P84=1,H84="Aberta"),1,0)</x:f>
        <x:v>0</x:v>
      </x:c>
      <x:c r="R84" s="11" t="n">
        <x:f>IF(AND(Q84=1,ISNUMBER(I84),I84&lt;Configuracoes!$C$5),1,0)</x:f>
        <x:v>0</x:v>
      </x:c>
      <x:c r="S84" s="11" t="n">
        <x:f>IF(AND(Q84=1,OR(I84="",J84="")),1,0)</x:f>
        <x:v>0</x:v>
      </x:c>
      <x:c r="T84" s="11" t="n">
        <x:f>IF(AND(Q84=1,E84&lt;Configuracoes!$C$5),1,0)</x:f>
        <x:v>0</x:v>
      </x:c>
      <x:c r="U84" s="11" t="n">
        <x:f>IF(AND(O84=1,P84=1,H84="Ganha"),1,0)</x:f>
        <x:v>0</x:v>
      </x:c>
      <x:c r="V84" s="11" t="n">
        <x:f>IF(AND(O84=1,P84=1,H84="Perdida"),1,0)</x:f>
        <x:v>0</x:v>
      </x:c>
      <x:c r="W84" s="11" t="n">
        <x:f>IF(AND(P84=1,OR(R84=1,S84=1,T84=1,N84&lt;&gt;"")),1,0)</x:f>
        <x:v>0</x:v>
      </x:c>
      <x:c r="X84" s="11" t="str">
        <x:f>IF(W84=1,SUM($W$5:W84),"")</x:f>
      </x:c>
    </x:row>
    <x:row r="85" ht="24" customHeight="1">
      <x:c r="A85" s="6"/>
      <x:c r="B85" s="6"/>
      <x:c r="C85" s="6"/>
      <x:c r="D85" s="5"/>
      <x:c r="E85" s="5"/>
      <x:c r="F85" s="12"/>
      <x:c r="G85" s="6"/>
      <x:c r="H85" s="6"/>
      <x:c r="I85" s="5"/>
      <x:c r="J85" s="6"/>
      <x:c r="K85" s="5"/>
      <x:c r="L85" s="6"/>
      <x:c r="M85" s="6"/>
      <x:c r="N85" s="11" t="str">
        <x:f>IF(COUNTA(A85:M85)=0,"",IF(A85="","ID ausente",IF(COUNTIF($A$5:$A$204,A85)&lt;&gt;1,"ID duplicado",IF(OR(B85="",C85=""),"Cliente ou responsável ausente",IF(OR(NOT(ISNUMBER(D85)),D85&lt;=0,IF(ISNUMBER(D85),D85&lt;&gt;INT(D85),FALSE)),"Envio inválido",IF(H85="Cancelada","",IF(OR(NOT(ISNUMBER(E85)),E85&lt;=0,IF(ISNUMBER(E85),E85&lt;&gt;INT(E85),FALSE)),"Validade inválida",IF(E85&lt;D85,"Validade anterior ao envio",IF(OR(NOT(ISNUMBER(F85)),F85&lt;0),"Valor inválido",IF(AND(H85&lt;&gt;"Aberta",H85&lt;&gt;"Ganha",H85&lt;&gt;"Perdida"),"Resultado inválido",IF(AND(H85="Aberta",G85&lt;&gt;"Enviada",G85&lt;&gt;"Negociação",G85&lt;&gt;"Revisão"),"Etapa inválida",IF(AND(H85&lt;&gt;"Aberta",OR(OR(NOT(ISNUMBER(K85)),K85&lt;=0,IF(ISNUMBER(K85),K85&lt;&gt;INT(K85),FALSE)),K85&lt;D85,L85="")),"Fechamento ou evidência inválidos",IF(AND(H85="Aberta",I85&lt;&gt;"",OR(OR(NOT(ISNUMBER(I85)),I85&lt;=0,IF(ISNUMBER(I85),I85&lt;&gt;INT(I85),FALSE)),I85&lt;D85)),"Contato inválido","")))))))))))))</x:f>
      </x:c>
      <x:c r="O85" s="11" t="n">
        <x:f>IF(AND(A85&lt;&gt;"",N85="",H85&lt;&gt;"Cancelada"),1,0)</x:f>
        <x:v>0</x:v>
      </x:c>
      <x:c r="P85" s="11" t="n">
        <x:f>IF(OR(NOT(ISNUMBER(Configuracoes!$C$5)),NOT(ISNUMBER(Configuracoes!$C$6)),NOT(ISNUMBER(Configuracoes!$C$7)),Configuracoes!$C$5&lt;=0,Configuracoes!$C$6&lt;=0,Configuracoes!$C$7&lt;=0,Configuracoes!$C$6&gt;Configuracoes!$C$7),0,IF(AND(ISNUMBER(D85),D85&gt;=Configuracoes!$C$6,D85&lt;=Configuracoes!$C$7,D85&lt;=Configuracoes!$C$5,OR(Configuracoes!$C$8="Todos",C85=Configuracoes!$C$8),OR(H85="Aberta",H85="Cancelada",AND(ISNUMBER(K85),K85&lt;=Configuracoes!$C$5))),1,0))</x:f>
        <x:v>0</x:v>
      </x:c>
      <x:c r="Q85" s="11" t="n">
        <x:f>IF(AND(O85=1,P85=1,H85="Aberta"),1,0)</x:f>
        <x:v>0</x:v>
      </x:c>
      <x:c r="R85" s="11" t="n">
        <x:f>IF(AND(Q85=1,ISNUMBER(I85),I85&lt;Configuracoes!$C$5),1,0)</x:f>
        <x:v>0</x:v>
      </x:c>
      <x:c r="S85" s="11" t="n">
        <x:f>IF(AND(Q85=1,OR(I85="",J85="")),1,0)</x:f>
        <x:v>0</x:v>
      </x:c>
      <x:c r="T85" s="11" t="n">
        <x:f>IF(AND(Q85=1,E85&lt;Configuracoes!$C$5),1,0)</x:f>
        <x:v>0</x:v>
      </x:c>
      <x:c r="U85" s="11" t="n">
        <x:f>IF(AND(O85=1,P85=1,H85="Ganha"),1,0)</x:f>
        <x:v>0</x:v>
      </x:c>
      <x:c r="V85" s="11" t="n">
        <x:f>IF(AND(O85=1,P85=1,H85="Perdida"),1,0)</x:f>
        <x:v>0</x:v>
      </x:c>
      <x:c r="W85" s="11" t="n">
        <x:f>IF(AND(P85=1,OR(R85=1,S85=1,T85=1,N85&lt;&gt;"")),1,0)</x:f>
        <x:v>0</x:v>
      </x:c>
      <x:c r="X85" s="11" t="str">
        <x:f>IF(W85=1,SUM($W$5:W85),"")</x:f>
      </x:c>
    </x:row>
    <x:row r="86" ht="24" customHeight="1">
      <x:c r="A86" s="6"/>
      <x:c r="B86" s="6"/>
      <x:c r="C86" s="6"/>
      <x:c r="D86" s="5"/>
      <x:c r="E86" s="5"/>
      <x:c r="F86" s="12"/>
      <x:c r="G86" s="6"/>
      <x:c r="H86" s="6"/>
      <x:c r="I86" s="5"/>
      <x:c r="J86" s="6"/>
      <x:c r="K86" s="5"/>
      <x:c r="L86" s="6"/>
      <x:c r="M86" s="6"/>
      <x:c r="N86" s="11" t="str">
        <x:f>IF(COUNTA(A86:M86)=0,"",IF(A86="","ID ausente",IF(COUNTIF($A$5:$A$204,A86)&lt;&gt;1,"ID duplicado",IF(OR(B86="",C86=""),"Cliente ou responsável ausente",IF(OR(NOT(ISNUMBER(D86)),D86&lt;=0,IF(ISNUMBER(D86),D86&lt;&gt;INT(D86),FALSE)),"Envio inválido",IF(H86="Cancelada","",IF(OR(NOT(ISNUMBER(E86)),E86&lt;=0,IF(ISNUMBER(E86),E86&lt;&gt;INT(E86),FALSE)),"Validade inválida",IF(E86&lt;D86,"Validade anterior ao envio",IF(OR(NOT(ISNUMBER(F86)),F86&lt;0),"Valor inválido",IF(AND(H86&lt;&gt;"Aberta",H86&lt;&gt;"Ganha",H86&lt;&gt;"Perdida"),"Resultado inválido",IF(AND(H86="Aberta",G86&lt;&gt;"Enviada",G86&lt;&gt;"Negociação",G86&lt;&gt;"Revisão"),"Etapa inválida",IF(AND(H86&lt;&gt;"Aberta",OR(OR(NOT(ISNUMBER(K86)),K86&lt;=0,IF(ISNUMBER(K86),K86&lt;&gt;INT(K86),FALSE)),K86&lt;D86,L86="")),"Fechamento ou evidência inválidos",IF(AND(H86="Aberta",I86&lt;&gt;"",OR(OR(NOT(ISNUMBER(I86)),I86&lt;=0,IF(ISNUMBER(I86),I86&lt;&gt;INT(I86),FALSE)),I86&lt;D86)),"Contato inválido","")))))))))))))</x:f>
      </x:c>
      <x:c r="O86" s="11" t="n">
        <x:f>IF(AND(A86&lt;&gt;"",N86="",H86&lt;&gt;"Cancelada"),1,0)</x:f>
        <x:v>0</x:v>
      </x:c>
      <x:c r="P86" s="11" t="n">
        <x:f>IF(OR(NOT(ISNUMBER(Configuracoes!$C$5)),NOT(ISNUMBER(Configuracoes!$C$6)),NOT(ISNUMBER(Configuracoes!$C$7)),Configuracoes!$C$5&lt;=0,Configuracoes!$C$6&lt;=0,Configuracoes!$C$7&lt;=0,Configuracoes!$C$6&gt;Configuracoes!$C$7),0,IF(AND(ISNUMBER(D86),D86&gt;=Configuracoes!$C$6,D86&lt;=Configuracoes!$C$7,D86&lt;=Configuracoes!$C$5,OR(Configuracoes!$C$8="Todos",C86=Configuracoes!$C$8),OR(H86="Aberta",H86="Cancelada",AND(ISNUMBER(K86),K86&lt;=Configuracoes!$C$5))),1,0))</x:f>
        <x:v>0</x:v>
      </x:c>
      <x:c r="Q86" s="11" t="n">
        <x:f>IF(AND(O86=1,P86=1,H86="Aberta"),1,0)</x:f>
        <x:v>0</x:v>
      </x:c>
      <x:c r="R86" s="11" t="n">
        <x:f>IF(AND(Q86=1,ISNUMBER(I86),I86&lt;Configuracoes!$C$5),1,0)</x:f>
        <x:v>0</x:v>
      </x:c>
      <x:c r="S86" s="11" t="n">
        <x:f>IF(AND(Q86=1,OR(I86="",J86="")),1,0)</x:f>
        <x:v>0</x:v>
      </x:c>
      <x:c r="T86" s="11" t="n">
        <x:f>IF(AND(Q86=1,E86&lt;Configuracoes!$C$5),1,0)</x:f>
        <x:v>0</x:v>
      </x:c>
      <x:c r="U86" s="11" t="n">
        <x:f>IF(AND(O86=1,P86=1,H86="Ganha"),1,0)</x:f>
        <x:v>0</x:v>
      </x:c>
      <x:c r="V86" s="11" t="n">
        <x:f>IF(AND(O86=1,P86=1,H86="Perdida"),1,0)</x:f>
        <x:v>0</x:v>
      </x:c>
      <x:c r="W86" s="11" t="n">
        <x:f>IF(AND(P86=1,OR(R86=1,S86=1,T86=1,N86&lt;&gt;"")),1,0)</x:f>
        <x:v>0</x:v>
      </x:c>
      <x:c r="X86" s="11" t="str">
        <x:f>IF(W86=1,SUM($W$5:W86),"")</x:f>
      </x:c>
    </x:row>
    <x:row r="87" ht="24" customHeight="1">
      <x:c r="A87" s="6"/>
      <x:c r="B87" s="6"/>
      <x:c r="C87" s="6"/>
      <x:c r="D87" s="5"/>
      <x:c r="E87" s="5"/>
      <x:c r="F87" s="12"/>
      <x:c r="G87" s="6"/>
      <x:c r="H87" s="6"/>
      <x:c r="I87" s="5"/>
      <x:c r="J87" s="6"/>
      <x:c r="K87" s="5"/>
      <x:c r="L87" s="6"/>
      <x:c r="M87" s="6"/>
      <x:c r="N87" s="11" t="str">
        <x:f>IF(COUNTA(A87:M87)=0,"",IF(A87="","ID ausente",IF(COUNTIF($A$5:$A$204,A87)&lt;&gt;1,"ID duplicado",IF(OR(B87="",C87=""),"Cliente ou responsável ausente",IF(OR(NOT(ISNUMBER(D87)),D87&lt;=0,IF(ISNUMBER(D87),D87&lt;&gt;INT(D87),FALSE)),"Envio inválido",IF(H87="Cancelada","",IF(OR(NOT(ISNUMBER(E87)),E87&lt;=0,IF(ISNUMBER(E87),E87&lt;&gt;INT(E87),FALSE)),"Validade inválida",IF(E87&lt;D87,"Validade anterior ao envio",IF(OR(NOT(ISNUMBER(F87)),F87&lt;0),"Valor inválido",IF(AND(H87&lt;&gt;"Aberta",H87&lt;&gt;"Ganha",H87&lt;&gt;"Perdida"),"Resultado inválido",IF(AND(H87="Aberta",G87&lt;&gt;"Enviada",G87&lt;&gt;"Negociação",G87&lt;&gt;"Revisão"),"Etapa inválida",IF(AND(H87&lt;&gt;"Aberta",OR(OR(NOT(ISNUMBER(K87)),K87&lt;=0,IF(ISNUMBER(K87),K87&lt;&gt;INT(K87),FALSE)),K87&lt;D87,L87="")),"Fechamento ou evidência inválidos",IF(AND(H87="Aberta",I87&lt;&gt;"",OR(OR(NOT(ISNUMBER(I87)),I87&lt;=0,IF(ISNUMBER(I87),I87&lt;&gt;INT(I87),FALSE)),I87&lt;D87)),"Contato inválido","")))))))))))))</x:f>
      </x:c>
      <x:c r="O87" s="11" t="n">
        <x:f>IF(AND(A87&lt;&gt;"",N87="",H87&lt;&gt;"Cancelada"),1,0)</x:f>
        <x:v>0</x:v>
      </x:c>
      <x:c r="P87" s="11" t="n">
        <x:f>IF(OR(NOT(ISNUMBER(Configuracoes!$C$5)),NOT(ISNUMBER(Configuracoes!$C$6)),NOT(ISNUMBER(Configuracoes!$C$7)),Configuracoes!$C$5&lt;=0,Configuracoes!$C$6&lt;=0,Configuracoes!$C$7&lt;=0,Configuracoes!$C$6&gt;Configuracoes!$C$7),0,IF(AND(ISNUMBER(D87),D87&gt;=Configuracoes!$C$6,D87&lt;=Configuracoes!$C$7,D87&lt;=Configuracoes!$C$5,OR(Configuracoes!$C$8="Todos",C87=Configuracoes!$C$8),OR(H87="Aberta",H87="Cancelada",AND(ISNUMBER(K87),K87&lt;=Configuracoes!$C$5))),1,0))</x:f>
        <x:v>0</x:v>
      </x:c>
      <x:c r="Q87" s="11" t="n">
        <x:f>IF(AND(O87=1,P87=1,H87="Aberta"),1,0)</x:f>
        <x:v>0</x:v>
      </x:c>
      <x:c r="R87" s="11" t="n">
        <x:f>IF(AND(Q87=1,ISNUMBER(I87),I87&lt;Configuracoes!$C$5),1,0)</x:f>
        <x:v>0</x:v>
      </x:c>
      <x:c r="S87" s="11" t="n">
        <x:f>IF(AND(Q87=1,OR(I87="",J87="")),1,0)</x:f>
        <x:v>0</x:v>
      </x:c>
      <x:c r="T87" s="11" t="n">
        <x:f>IF(AND(Q87=1,E87&lt;Configuracoes!$C$5),1,0)</x:f>
        <x:v>0</x:v>
      </x:c>
      <x:c r="U87" s="11" t="n">
        <x:f>IF(AND(O87=1,P87=1,H87="Ganha"),1,0)</x:f>
        <x:v>0</x:v>
      </x:c>
      <x:c r="V87" s="11" t="n">
        <x:f>IF(AND(O87=1,P87=1,H87="Perdida"),1,0)</x:f>
        <x:v>0</x:v>
      </x:c>
      <x:c r="W87" s="11" t="n">
        <x:f>IF(AND(P87=1,OR(R87=1,S87=1,T87=1,N87&lt;&gt;"")),1,0)</x:f>
        <x:v>0</x:v>
      </x:c>
      <x:c r="X87" s="11" t="str">
        <x:f>IF(W87=1,SUM($W$5:W87),"")</x:f>
      </x:c>
    </x:row>
    <x:row r="88" ht="24" customHeight="1">
      <x:c r="A88" s="6"/>
      <x:c r="B88" s="6"/>
      <x:c r="C88" s="6"/>
      <x:c r="D88" s="5"/>
      <x:c r="E88" s="5"/>
      <x:c r="F88" s="12"/>
      <x:c r="G88" s="6"/>
      <x:c r="H88" s="6"/>
      <x:c r="I88" s="5"/>
      <x:c r="J88" s="6"/>
      <x:c r="K88" s="5"/>
      <x:c r="L88" s="6"/>
      <x:c r="M88" s="6"/>
      <x:c r="N88" s="11" t="str">
        <x:f>IF(COUNTA(A88:M88)=0,"",IF(A88="","ID ausente",IF(COUNTIF($A$5:$A$204,A88)&lt;&gt;1,"ID duplicado",IF(OR(B88="",C88=""),"Cliente ou responsável ausente",IF(OR(NOT(ISNUMBER(D88)),D88&lt;=0,IF(ISNUMBER(D88),D88&lt;&gt;INT(D88),FALSE)),"Envio inválido",IF(H88="Cancelada","",IF(OR(NOT(ISNUMBER(E88)),E88&lt;=0,IF(ISNUMBER(E88),E88&lt;&gt;INT(E88),FALSE)),"Validade inválida",IF(E88&lt;D88,"Validade anterior ao envio",IF(OR(NOT(ISNUMBER(F88)),F88&lt;0),"Valor inválido",IF(AND(H88&lt;&gt;"Aberta",H88&lt;&gt;"Ganha",H88&lt;&gt;"Perdida"),"Resultado inválido",IF(AND(H88="Aberta",G88&lt;&gt;"Enviada",G88&lt;&gt;"Negociação",G88&lt;&gt;"Revisão"),"Etapa inválida",IF(AND(H88&lt;&gt;"Aberta",OR(OR(NOT(ISNUMBER(K88)),K88&lt;=0,IF(ISNUMBER(K88),K88&lt;&gt;INT(K88),FALSE)),K88&lt;D88,L88="")),"Fechamento ou evidência inválidos",IF(AND(H88="Aberta",I88&lt;&gt;"",OR(OR(NOT(ISNUMBER(I88)),I88&lt;=0,IF(ISNUMBER(I88),I88&lt;&gt;INT(I88),FALSE)),I88&lt;D88)),"Contato inválido","")))))))))))))</x:f>
      </x:c>
      <x:c r="O88" s="11" t="n">
        <x:f>IF(AND(A88&lt;&gt;"",N88="",H88&lt;&gt;"Cancelada"),1,0)</x:f>
        <x:v>0</x:v>
      </x:c>
      <x:c r="P88" s="11" t="n">
        <x:f>IF(OR(NOT(ISNUMBER(Configuracoes!$C$5)),NOT(ISNUMBER(Configuracoes!$C$6)),NOT(ISNUMBER(Configuracoes!$C$7)),Configuracoes!$C$5&lt;=0,Configuracoes!$C$6&lt;=0,Configuracoes!$C$7&lt;=0,Configuracoes!$C$6&gt;Configuracoes!$C$7),0,IF(AND(ISNUMBER(D88),D88&gt;=Configuracoes!$C$6,D88&lt;=Configuracoes!$C$7,D88&lt;=Configuracoes!$C$5,OR(Configuracoes!$C$8="Todos",C88=Configuracoes!$C$8),OR(H88="Aberta",H88="Cancelada",AND(ISNUMBER(K88),K88&lt;=Configuracoes!$C$5))),1,0))</x:f>
        <x:v>0</x:v>
      </x:c>
      <x:c r="Q88" s="11" t="n">
        <x:f>IF(AND(O88=1,P88=1,H88="Aberta"),1,0)</x:f>
        <x:v>0</x:v>
      </x:c>
      <x:c r="R88" s="11" t="n">
        <x:f>IF(AND(Q88=1,ISNUMBER(I88),I88&lt;Configuracoes!$C$5),1,0)</x:f>
        <x:v>0</x:v>
      </x:c>
      <x:c r="S88" s="11" t="n">
        <x:f>IF(AND(Q88=1,OR(I88="",J88="")),1,0)</x:f>
        <x:v>0</x:v>
      </x:c>
      <x:c r="T88" s="11" t="n">
        <x:f>IF(AND(Q88=1,E88&lt;Configuracoes!$C$5),1,0)</x:f>
        <x:v>0</x:v>
      </x:c>
      <x:c r="U88" s="11" t="n">
        <x:f>IF(AND(O88=1,P88=1,H88="Ganha"),1,0)</x:f>
        <x:v>0</x:v>
      </x:c>
      <x:c r="V88" s="11" t="n">
        <x:f>IF(AND(O88=1,P88=1,H88="Perdida"),1,0)</x:f>
        <x:v>0</x:v>
      </x:c>
      <x:c r="W88" s="11" t="n">
        <x:f>IF(AND(P88=1,OR(R88=1,S88=1,T88=1,N88&lt;&gt;"")),1,0)</x:f>
        <x:v>0</x:v>
      </x:c>
      <x:c r="X88" s="11" t="str">
        <x:f>IF(W88=1,SUM($W$5:W88),"")</x:f>
      </x:c>
    </x:row>
    <x:row r="89" ht="24" customHeight="1">
      <x:c r="A89" s="6"/>
      <x:c r="B89" s="6"/>
      <x:c r="C89" s="6"/>
      <x:c r="D89" s="5"/>
      <x:c r="E89" s="5"/>
      <x:c r="F89" s="12"/>
      <x:c r="G89" s="6"/>
      <x:c r="H89" s="6"/>
      <x:c r="I89" s="5"/>
      <x:c r="J89" s="6"/>
      <x:c r="K89" s="5"/>
      <x:c r="L89" s="6"/>
      <x:c r="M89" s="6"/>
      <x:c r="N89" s="11" t="str">
        <x:f>IF(COUNTA(A89:M89)=0,"",IF(A89="","ID ausente",IF(COUNTIF($A$5:$A$204,A89)&lt;&gt;1,"ID duplicado",IF(OR(B89="",C89=""),"Cliente ou responsável ausente",IF(OR(NOT(ISNUMBER(D89)),D89&lt;=0,IF(ISNUMBER(D89),D89&lt;&gt;INT(D89),FALSE)),"Envio inválido",IF(H89="Cancelada","",IF(OR(NOT(ISNUMBER(E89)),E89&lt;=0,IF(ISNUMBER(E89),E89&lt;&gt;INT(E89),FALSE)),"Validade inválida",IF(E89&lt;D89,"Validade anterior ao envio",IF(OR(NOT(ISNUMBER(F89)),F89&lt;0),"Valor inválido",IF(AND(H89&lt;&gt;"Aberta",H89&lt;&gt;"Ganha",H89&lt;&gt;"Perdida"),"Resultado inválido",IF(AND(H89="Aberta",G89&lt;&gt;"Enviada",G89&lt;&gt;"Negociação",G89&lt;&gt;"Revisão"),"Etapa inválida",IF(AND(H89&lt;&gt;"Aberta",OR(OR(NOT(ISNUMBER(K89)),K89&lt;=0,IF(ISNUMBER(K89),K89&lt;&gt;INT(K89),FALSE)),K89&lt;D89,L89="")),"Fechamento ou evidência inválidos",IF(AND(H89="Aberta",I89&lt;&gt;"",OR(OR(NOT(ISNUMBER(I89)),I89&lt;=0,IF(ISNUMBER(I89),I89&lt;&gt;INT(I89),FALSE)),I89&lt;D89)),"Contato inválido","")))))))))))))</x:f>
      </x:c>
      <x:c r="O89" s="11" t="n">
        <x:f>IF(AND(A89&lt;&gt;"",N89="",H89&lt;&gt;"Cancelada"),1,0)</x:f>
        <x:v>0</x:v>
      </x:c>
      <x:c r="P89" s="11" t="n">
        <x:f>IF(OR(NOT(ISNUMBER(Configuracoes!$C$5)),NOT(ISNUMBER(Configuracoes!$C$6)),NOT(ISNUMBER(Configuracoes!$C$7)),Configuracoes!$C$5&lt;=0,Configuracoes!$C$6&lt;=0,Configuracoes!$C$7&lt;=0,Configuracoes!$C$6&gt;Configuracoes!$C$7),0,IF(AND(ISNUMBER(D89),D89&gt;=Configuracoes!$C$6,D89&lt;=Configuracoes!$C$7,D89&lt;=Configuracoes!$C$5,OR(Configuracoes!$C$8="Todos",C89=Configuracoes!$C$8),OR(H89="Aberta",H89="Cancelada",AND(ISNUMBER(K89),K89&lt;=Configuracoes!$C$5))),1,0))</x:f>
        <x:v>0</x:v>
      </x:c>
      <x:c r="Q89" s="11" t="n">
        <x:f>IF(AND(O89=1,P89=1,H89="Aberta"),1,0)</x:f>
        <x:v>0</x:v>
      </x:c>
      <x:c r="R89" s="11" t="n">
        <x:f>IF(AND(Q89=1,ISNUMBER(I89),I89&lt;Configuracoes!$C$5),1,0)</x:f>
        <x:v>0</x:v>
      </x:c>
      <x:c r="S89" s="11" t="n">
        <x:f>IF(AND(Q89=1,OR(I89="",J89="")),1,0)</x:f>
        <x:v>0</x:v>
      </x:c>
      <x:c r="T89" s="11" t="n">
        <x:f>IF(AND(Q89=1,E89&lt;Configuracoes!$C$5),1,0)</x:f>
        <x:v>0</x:v>
      </x:c>
      <x:c r="U89" s="11" t="n">
        <x:f>IF(AND(O89=1,P89=1,H89="Ganha"),1,0)</x:f>
        <x:v>0</x:v>
      </x:c>
      <x:c r="V89" s="11" t="n">
        <x:f>IF(AND(O89=1,P89=1,H89="Perdida"),1,0)</x:f>
        <x:v>0</x:v>
      </x:c>
      <x:c r="W89" s="11" t="n">
        <x:f>IF(AND(P89=1,OR(R89=1,S89=1,T89=1,N89&lt;&gt;"")),1,0)</x:f>
        <x:v>0</x:v>
      </x:c>
      <x:c r="X89" s="11" t="str">
        <x:f>IF(W89=1,SUM($W$5:W89),"")</x:f>
      </x:c>
    </x:row>
    <x:row r="90" ht="24" customHeight="1">
      <x:c r="A90" s="6"/>
      <x:c r="B90" s="6"/>
      <x:c r="C90" s="6"/>
      <x:c r="D90" s="5"/>
      <x:c r="E90" s="5"/>
      <x:c r="F90" s="12"/>
      <x:c r="G90" s="6"/>
      <x:c r="H90" s="6"/>
      <x:c r="I90" s="5"/>
      <x:c r="J90" s="6"/>
      <x:c r="K90" s="5"/>
      <x:c r="L90" s="6"/>
      <x:c r="M90" s="6"/>
      <x:c r="N90" s="11" t="str">
        <x:f>IF(COUNTA(A90:M90)=0,"",IF(A90="","ID ausente",IF(COUNTIF($A$5:$A$204,A90)&lt;&gt;1,"ID duplicado",IF(OR(B90="",C90=""),"Cliente ou responsável ausente",IF(OR(NOT(ISNUMBER(D90)),D90&lt;=0,IF(ISNUMBER(D90),D90&lt;&gt;INT(D90),FALSE)),"Envio inválido",IF(H90="Cancelada","",IF(OR(NOT(ISNUMBER(E90)),E90&lt;=0,IF(ISNUMBER(E90),E90&lt;&gt;INT(E90),FALSE)),"Validade inválida",IF(E90&lt;D90,"Validade anterior ao envio",IF(OR(NOT(ISNUMBER(F90)),F90&lt;0),"Valor inválido",IF(AND(H90&lt;&gt;"Aberta",H90&lt;&gt;"Ganha",H90&lt;&gt;"Perdida"),"Resultado inválido",IF(AND(H90="Aberta",G90&lt;&gt;"Enviada",G90&lt;&gt;"Negociação",G90&lt;&gt;"Revisão"),"Etapa inválida",IF(AND(H90&lt;&gt;"Aberta",OR(OR(NOT(ISNUMBER(K90)),K90&lt;=0,IF(ISNUMBER(K90),K90&lt;&gt;INT(K90),FALSE)),K90&lt;D90,L90="")),"Fechamento ou evidência inválidos",IF(AND(H90="Aberta",I90&lt;&gt;"",OR(OR(NOT(ISNUMBER(I90)),I90&lt;=0,IF(ISNUMBER(I90),I90&lt;&gt;INT(I90),FALSE)),I90&lt;D90)),"Contato inválido","")))))))))))))</x:f>
      </x:c>
      <x:c r="O90" s="11" t="n">
        <x:f>IF(AND(A90&lt;&gt;"",N90="",H90&lt;&gt;"Cancelada"),1,0)</x:f>
        <x:v>0</x:v>
      </x:c>
      <x:c r="P90" s="11" t="n">
        <x:f>IF(OR(NOT(ISNUMBER(Configuracoes!$C$5)),NOT(ISNUMBER(Configuracoes!$C$6)),NOT(ISNUMBER(Configuracoes!$C$7)),Configuracoes!$C$5&lt;=0,Configuracoes!$C$6&lt;=0,Configuracoes!$C$7&lt;=0,Configuracoes!$C$6&gt;Configuracoes!$C$7),0,IF(AND(ISNUMBER(D90),D90&gt;=Configuracoes!$C$6,D90&lt;=Configuracoes!$C$7,D90&lt;=Configuracoes!$C$5,OR(Configuracoes!$C$8="Todos",C90=Configuracoes!$C$8),OR(H90="Aberta",H90="Cancelada",AND(ISNUMBER(K90),K90&lt;=Configuracoes!$C$5))),1,0))</x:f>
        <x:v>0</x:v>
      </x:c>
      <x:c r="Q90" s="11" t="n">
        <x:f>IF(AND(O90=1,P90=1,H90="Aberta"),1,0)</x:f>
        <x:v>0</x:v>
      </x:c>
      <x:c r="R90" s="11" t="n">
        <x:f>IF(AND(Q90=1,ISNUMBER(I90),I90&lt;Configuracoes!$C$5),1,0)</x:f>
        <x:v>0</x:v>
      </x:c>
      <x:c r="S90" s="11" t="n">
        <x:f>IF(AND(Q90=1,OR(I90="",J90="")),1,0)</x:f>
        <x:v>0</x:v>
      </x:c>
      <x:c r="T90" s="11" t="n">
        <x:f>IF(AND(Q90=1,E90&lt;Configuracoes!$C$5),1,0)</x:f>
        <x:v>0</x:v>
      </x:c>
      <x:c r="U90" s="11" t="n">
        <x:f>IF(AND(O90=1,P90=1,H90="Ganha"),1,0)</x:f>
        <x:v>0</x:v>
      </x:c>
      <x:c r="V90" s="11" t="n">
        <x:f>IF(AND(O90=1,P90=1,H90="Perdida"),1,0)</x:f>
        <x:v>0</x:v>
      </x:c>
      <x:c r="W90" s="11" t="n">
        <x:f>IF(AND(P90=1,OR(R90=1,S90=1,T90=1,N90&lt;&gt;"")),1,0)</x:f>
        <x:v>0</x:v>
      </x:c>
      <x:c r="X90" s="11" t="str">
        <x:f>IF(W90=1,SUM($W$5:W90),"")</x:f>
      </x:c>
    </x:row>
    <x:row r="91" ht="24" customHeight="1">
      <x:c r="A91" s="6"/>
      <x:c r="B91" s="6"/>
      <x:c r="C91" s="6"/>
      <x:c r="D91" s="5"/>
      <x:c r="E91" s="5"/>
      <x:c r="F91" s="12"/>
      <x:c r="G91" s="6"/>
      <x:c r="H91" s="6"/>
      <x:c r="I91" s="5"/>
      <x:c r="J91" s="6"/>
      <x:c r="K91" s="5"/>
      <x:c r="L91" s="6"/>
      <x:c r="M91" s="6"/>
      <x:c r="N91" s="11" t="str">
        <x:f>IF(COUNTA(A91:M91)=0,"",IF(A91="","ID ausente",IF(COUNTIF($A$5:$A$204,A91)&lt;&gt;1,"ID duplicado",IF(OR(B91="",C91=""),"Cliente ou responsável ausente",IF(OR(NOT(ISNUMBER(D91)),D91&lt;=0,IF(ISNUMBER(D91),D91&lt;&gt;INT(D91),FALSE)),"Envio inválido",IF(H91="Cancelada","",IF(OR(NOT(ISNUMBER(E91)),E91&lt;=0,IF(ISNUMBER(E91),E91&lt;&gt;INT(E91),FALSE)),"Validade inválida",IF(E91&lt;D91,"Validade anterior ao envio",IF(OR(NOT(ISNUMBER(F91)),F91&lt;0),"Valor inválido",IF(AND(H91&lt;&gt;"Aberta",H91&lt;&gt;"Ganha",H91&lt;&gt;"Perdida"),"Resultado inválido",IF(AND(H91="Aberta",G91&lt;&gt;"Enviada",G91&lt;&gt;"Negociação",G91&lt;&gt;"Revisão"),"Etapa inválida",IF(AND(H91&lt;&gt;"Aberta",OR(OR(NOT(ISNUMBER(K91)),K91&lt;=0,IF(ISNUMBER(K91),K91&lt;&gt;INT(K91),FALSE)),K91&lt;D91,L91="")),"Fechamento ou evidência inválidos",IF(AND(H91="Aberta",I91&lt;&gt;"",OR(OR(NOT(ISNUMBER(I91)),I91&lt;=0,IF(ISNUMBER(I91),I91&lt;&gt;INT(I91),FALSE)),I91&lt;D91)),"Contato inválido","")))))))))))))</x:f>
      </x:c>
      <x:c r="O91" s="11" t="n">
        <x:f>IF(AND(A91&lt;&gt;"",N91="",H91&lt;&gt;"Cancelada"),1,0)</x:f>
        <x:v>0</x:v>
      </x:c>
      <x:c r="P91" s="11" t="n">
        <x:f>IF(OR(NOT(ISNUMBER(Configuracoes!$C$5)),NOT(ISNUMBER(Configuracoes!$C$6)),NOT(ISNUMBER(Configuracoes!$C$7)),Configuracoes!$C$5&lt;=0,Configuracoes!$C$6&lt;=0,Configuracoes!$C$7&lt;=0,Configuracoes!$C$6&gt;Configuracoes!$C$7),0,IF(AND(ISNUMBER(D91),D91&gt;=Configuracoes!$C$6,D91&lt;=Configuracoes!$C$7,D91&lt;=Configuracoes!$C$5,OR(Configuracoes!$C$8="Todos",C91=Configuracoes!$C$8),OR(H91="Aberta",H91="Cancelada",AND(ISNUMBER(K91),K91&lt;=Configuracoes!$C$5))),1,0))</x:f>
        <x:v>0</x:v>
      </x:c>
      <x:c r="Q91" s="11" t="n">
        <x:f>IF(AND(O91=1,P91=1,H91="Aberta"),1,0)</x:f>
        <x:v>0</x:v>
      </x:c>
      <x:c r="R91" s="11" t="n">
        <x:f>IF(AND(Q91=1,ISNUMBER(I91),I91&lt;Configuracoes!$C$5),1,0)</x:f>
        <x:v>0</x:v>
      </x:c>
      <x:c r="S91" s="11" t="n">
        <x:f>IF(AND(Q91=1,OR(I91="",J91="")),1,0)</x:f>
        <x:v>0</x:v>
      </x:c>
      <x:c r="T91" s="11" t="n">
        <x:f>IF(AND(Q91=1,E91&lt;Configuracoes!$C$5),1,0)</x:f>
        <x:v>0</x:v>
      </x:c>
      <x:c r="U91" s="11" t="n">
        <x:f>IF(AND(O91=1,P91=1,H91="Ganha"),1,0)</x:f>
        <x:v>0</x:v>
      </x:c>
      <x:c r="V91" s="11" t="n">
        <x:f>IF(AND(O91=1,P91=1,H91="Perdida"),1,0)</x:f>
        <x:v>0</x:v>
      </x:c>
      <x:c r="W91" s="11" t="n">
        <x:f>IF(AND(P91=1,OR(R91=1,S91=1,T91=1,N91&lt;&gt;"")),1,0)</x:f>
        <x:v>0</x:v>
      </x:c>
      <x:c r="X91" s="11" t="str">
        <x:f>IF(W91=1,SUM($W$5:W91),"")</x:f>
      </x:c>
    </x:row>
    <x:row r="92" ht="24" customHeight="1">
      <x:c r="A92" s="6"/>
      <x:c r="B92" s="6"/>
      <x:c r="C92" s="6"/>
      <x:c r="D92" s="5"/>
      <x:c r="E92" s="5"/>
      <x:c r="F92" s="12"/>
      <x:c r="G92" s="6"/>
      <x:c r="H92" s="6"/>
      <x:c r="I92" s="5"/>
      <x:c r="J92" s="6"/>
      <x:c r="K92" s="5"/>
      <x:c r="L92" s="6"/>
      <x:c r="M92" s="6"/>
      <x:c r="N92" s="11" t="str">
        <x:f>IF(COUNTA(A92:M92)=0,"",IF(A92="","ID ausente",IF(COUNTIF($A$5:$A$204,A92)&lt;&gt;1,"ID duplicado",IF(OR(B92="",C92=""),"Cliente ou responsável ausente",IF(OR(NOT(ISNUMBER(D92)),D92&lt;=0,IF(ISNUMBER(D92),D92&lt;&gt;INT(D92),FALSE)),"Envio inválido",IF(H92="Cancelada","",IF(OR(NOT(ISNUMBER(E92)),E92&lt;=0,IF(ISNUMBER(E92),E92&lt;&gt;INT(E92),FALSE)),"Validade inválida",IF(E92&lt;D92,"Validade anterior ao envio",IF(OR(NOT(ISNUMBER(F92)),F92&lt;0),"Valor inválido",IF(AND(H92&lt;&gt;"Aberta",H92&lt;&gt;"Ganha",H92&lt;&gt;"Perdida"),"Resultado inválido",IF(AND(H92="Aberta",G92&lt;&gt;"Enviada",G92&lt;&gt;"Negociação",G92&lt;&gt;"Revisão"),"Etapa inválida",IF(AND(H92&lt;&gt;"Aberta",OR(OR(NOT(ISNUMBER(K92)),K92&lt;=0,IF(ISNUMBER(K92),K92&lt;&gt;INT(K92),FALSE)),K92&lt;D92,L92="")),"Fechamento ou evidência inválidos",IF(AND(H92="Aberta",I92&lt;&gt;"",OR(OR(NOT(ISNUMBER(I92)),I92&lt;=0,IF(ISNUMBER(I92),I92&lt;&gt;INT(I92),FALSE)),I92&lt;D92)),"Contato inválido","")))))))))))))</x:f>
      </x:c>
      <x:c r="O92" s="11" t="n">
        <x:f>IF(AND(A92&lt;&gt;"",N92="",H92&lt;&gt;"Cancelada"),1,0)</x:f>
        <x:v>0</x:v>
      </x:c>
      <x:c r="P92" s="11" t="n">
        <x:f>IF(OR(NOT(ISNUMBER(Configuracoes!$C$5)),NOT(ISNUMBER(Configuracoes!$C$6)),NOT(ISNUMBER(Configuracoes!$C$7)),Configuracoes!$C$5&lt;=0,Configuracoes!$C$6&lt;=0,Configuracoes!$C$7&lt;=0,Configuracoes!$C$6&gt;Configuracoes!$C$7),0,IF(AND(ISNUMBER(D92),D92&gt;=Configuracoes!$C$6,D92&lt;=Configuracoes!$C$7,D92&lt;=Configuracoes!$C$5,OR(Configuracoes!$C$8="Todos",C92=Configuracoes!$C$8),OR(H92="Aberta",H92="Cancelada",AND(ISNUMBER(K92),K92&lt;=Configuracoes!$C$5))),1,0))</x:f>
        <x:v>0</x:v>
      </x:c>
      <x:c r="Q92" s="11" t="n">
        <x:f>IF(AND(O92=1,P92=1,H92="Aberta"),1,0)</x:f>
        <x:v>0</x:v>
      </x:c>
      <x:c r="R92" s="11" t="n">
        <x:f>IF(AND(Q92=1,ISNUMBER(I92),I92&lt;Configuracoes!$C$5),1,0)</x:f>
        <x:v>0</x:v>
      </x:c>
      <x:c r="S92" s="11" t="n">
        <x:f>IF(AND(Q92=1,OR(I92="",J92="")),1,0)</x:f>
        <x:v>0</x:v>
      </x:c>
      <x:c r="T92" s="11" t="n">
        <x:f>IF(AND(Q92=1,E92&lt;Configuracoes!$C$5),1,0)</x:f>
        <x:v>0</x:v>
      </x:c>
      <x:c r="U92" s="11" t="n">
        <x:f>IF(AND(O92=1,P92=1,H92="Ganha"),1,0)</x:f>
        <x:v>0</x:v>
      </x:c>
      <x:c r="V92" s="11" t="n">
        <x:f>IF(AND(O92=1,P92=1,H92="Perdida"),1,0)</x:f>
        <x:v>0</x:v>
      </x:c>
      <x:c r="W92" s="11" t="n">
        <x:f>IF(AND(P92=1,OR(R92=1,S92=1,T92=1,N92&lt;&gt;"")),1,0)</x:f>
        <x:v>0</x:v>
      </x:c>
      <x:c r="X92" s="11" t="str">
        <x:f>IF(W92=1,SUM($W$5:W92),"")</x:f>
      </x:c>
    </x:row>
    <x:row r="93" ht="24" customHeight="1">
      <x:c r="A93" s="6"/>
      <x:c r="B93" s="6"/>
      <x:c r="C93" s="6"/>
      <x:c r="D93" s="5"/>
      <x:c r="E93" s="5"/>
      <x:c r="F93" s="12"/>
      <x:c r="G93" s="6"/>
      <x:c r="H93" s="6"/>
      <x:c r="I93" s="5"/>
      <x:c r="J93" s="6"/>
      <x:c r="K93" s="5"/>
      <x:c r="L93" s="6"/>
      <x:c r="M93" s="6"/>
      <x:c r="N93" s="11" t="str">
        <x:f>IF(COUNTA(A93:M93)=0,"",IF(A93="","ID ausente",IF(COUNTIF($A$5:$A$204,A93)&lt;&gt;1,"ID duplicado",IF(OR(B93="",C93=""),"Cliente ou responsável ausente",IF(OR(NOT(ISNUMBER(D93)),D93&lt;=0,IF(ISNUMBER(D93),D93&lt;&gt;INT(D93),FALSE)),"Envio inválido",IF(H93="Cancelada","",IF(OR(NOT(ISNUMBER(E93)),E93&lt;=0,IF(ISNUMBER(E93),E93&lt;&gt;INT(E93),FALSE)),"Validade inválida",IF(E93&lt;D93,"Validade anterior ao envio",IF(OR(NOT(ISNUMBER(F93)),F93&lt;0),"Valor inválido",IF(AND(H93&lt;&gt;"Aberta",H93&lt;&gt;"Ganha",H93&lt;&gt;"Perdida"),"Resultado inválido",IF(AND(H93="Aberta",G93&lt;&gt;"Enviada",G93&lt;&gt;"Negociação",G93&lt;&gt;"Revisão"),"Etapa inválida",IF(AND(H93&lt;&gt;"Aberta",OR(OR(NOT(ISNUMBER(K93)),K93&lt;=0,IF(ISNUMBER(K93),K93&lt;&gt;INT(K93),FALSE)),K93&lt;D93,L93="")),"Fechamento ou evidência inválidos",IF(AND(H93="Aberta",I93&lt;&gt;"",OR(OR(NOT(ISNUMBER(I93)),I93&lt;=0,IF(ISNUMBER(I93),I93&lt;&gt;INT(I93),FALSE)),I93&lt;D93)),"Contato inválido","")))))))))))))</x:f>
      </x:c>
      <x:c r="O93" s="11" t="n">
        <x:f>IF(AND(A93&lt;&gt;"",N93="",H93&lt;&gt;"Cancelada"),1,0)</x:f>
        <x:v>0</x:v>
      </x:c>
      <x:c r="P93" s="11" t="n">
        <x:f>IF(OR(NOT(ISNUMBER(Configuracoes!$C$5)),NOT(ISNUMBER(Configuracoes!$C$6)),NOT(ISNUMBER(Configuracoes!$C$7)),Configuracoes!$C$5&lt;=0,Configuracoes!$C$6&lt;=0,Configuracoes!$C$7&lt;=0,Configuracoes!$C$6&gt;Configuracoes!$C$7),0,IF(AND(ISNUMBER(D93),D93&gt;=Configuracoes!$C$6,D93&lt;=Configuracoes!$C$7,D93&lt;=Configuracoes!$C$5,OR(Configuracoes!$C$8="Todos",C93=Configuracoes!$C$8),OR(H93="Aberta",H93="Cancelada",AND(ISNUMBER(K93),K93&lt;=Configuracoes!$C$5))),1,0))</x:f>
        <x:v>0</x:v>
      </x:c>
      <x:c r="Q93" s="11" t="n">
        <x:f>IF(AND(O93=1,P93=1,H93="Aberta"),1,0)</x:f>
        <x:v>0</x:v>
      </x:c>
      <x:c r="R93" s="11" t="n">
        <x:f>IF(AND(Q93=1,ISNUMBER(I93),I93&lt;Configuracoes!$C$5),1,0)</x:f>
        <x:v>0</x:v>
      </x:c>
      <x:c r="S93" s="11" t="n">
        <x:f>IF(AND(Q93=1,OR(I93="",J93="")),1,0)</x:f>
        <x:v>0</x:v>
      </x:c>
      <x:c r="T93" s="11" t="n">
        <x:f>IF(AND(Q93=1,E93&lt;Configuracoes!$C$5),1,0)</x:f>
        <x:v>0</x:v>
      </x:c>
      <x:c r="U93" s="11" t="n">
        <x:f>IF(AND(O93=1,P93=1,H93="Ganha"),1,0)</x:f>
        <x:v>0</x:v>
      </x:c>
      <x:c r="V93" s="11" t="n">
        <x:f>IF(AND(O93=1,P93=1,H93="Perdida"),1,0)</x:f>
        <x:v>0</x:v>
      </x:c>
      <x:c r="W93" s="11" t="n">
        <x:f>IF(AND(P93=1,OR(R93=1,S93=1,T93=1,N93&lt;&gt;"")),1,0)</x:f>
        <x:v>0</x:v>
      </x:c>
      <x:c r="X93" s="11" t="str">
        <x:f>IF(W93=1,SUM($W$5:W93),"")</x:f>
      </x:c>
    </x:row>
    <x:row r="94" ht="24" customHeight="1">
      <x:c r="A94" s="6"/>
      <x:c r="B94" s="6"/>
      <x:c r="C94" s="6"/>
      <x:c r="D94" s="5"/>
      <x:c r="E94" s="5"/>
      <x:c r="F94" s="12"/>
      <x:c r="G94" s="6"/>
      <x:c r="H94" s="6"/>
      <x:c r="I94" s="5"/>
      <x:c r="J94" s="6"/>
      <x:c r="K94" s="5"/>
      <x:c r="L94" s="6"/>
      <x:c r="M94" s="6"/>
      <x:c r="N94" s="11" t="str">
        <x:f>IF(COUNTA(A94:M94)=0,"",IF(A94="","ID ausente",IF(COUNTIF($A$5:$A$204,A94)&lt;&gt;1,"ID duplicado",IF(OR(B94="",C94=""),"Cliente ou responsável ausente",IF(OR(NOT(ISNUMBER(D94)),D94&lt;=0,IF(ISNUMBER(D94),D94&lt;&gt;INT(D94),FALSE)),"Envio inválido",IF(H94="Cancelada","",IF(OR(NOT(ISNUMBER(E94)),E94&lt;=0,IF(ISNUMBER(E94),E94&lt;&gt;INT(E94),FALSE)),"Validade inválida",IF(E94&lt;D94,"Validade anterior ao envio",IF(OR(NOT(ISNUMBER(F94)),F94&lt;0),"Valor inválido",IF(AND(H94&lt;&gt;"Aberta",H94&lt;&gt;"Ganha",H94&lt;&gt;"Perdida"),"Resultado inválido",IF(AND(H94="Aberta",G94&lt;&gt;"Enviada",G94&lt;&gt;"Negociação",G94&lt;&gt;"Revisão"),"Etapa inválida",IF(AND(H94&lt;&gt;"Aberta",OR(OR(NOT(ISNUMBER(K94)),K94&lt;=0,IF(ISNUMBER(K94),K94&lt;&gt;INT(K94),FALSE)),K94&lt;D94,L94="")),"Fechamento ou evidência inválidos",IF(AND(H94="Aberta",I94&lt;&gt;"",OR(OR(NOT(ISNUMBER(I94)),I94&lt;=0,IF(ISNUMBER(I94),I94&lt;&gt;INT(I94),FALSE)),I94&lt;D94)),"Contato inválido","")))))))))))))</x:f>
      </x:c>
      <x:c r="O94" s="11" t="n">
        <x:f>IF(AND(A94&lt;&gt;"",N94="",H94&lt;&gt;"Cancelada"),1,0)</x:f>
        <x:v>0</x:v>
      </x:c>
      <x:c r="P94" s="11" t="n">
        <x:f>IF(OR(NOT(ISNUMBER(Configuracoes!$C$5)),NOT(ISNUMBER(Configuracoes!$C$6)),NOT(ISNUMBER(Configuracoes!$C$7)),Configuracoes!$C$5&lt;=0,Configuracoes!$C$6&lt;=0,Configuracoes!$C$7&lt;=0,Configuracoes!$C$6&gt;Configuracoes!$C$7),0,IF(AND(ISNUMBER(D94),D94&gt;=Configuracoes!$C$6,D94&lt;=Configuracoes!$C$7,D94&lt;=Configuracoes!$C$5,OR(Configuracoes!$C$8="Todos",C94=Configuracoes!$C$8),OR(H94="Aberta",H94="Cancelada",AND(ISNUMBER(K94),K94&lt;=Configuracoes!$C$5))),1,0))</x:f>
        <x:v>0</x:v>
      </x:c>
      <x:c r="Q94" s="11" t="n">
        <x:f>IF(AND(O94=1,P94=1,H94="Aberta"),1,0)</x:f>
        <x:v>0</x:v>
      </x:c>
      <x:c r="R94" s="11" t="n">
        <x:f>IF(AND(Q94=1,ISNUMBER(I94),I94&lt;Configuracoes!$C$5),1,0)</x:f>
        <x:v>0</x:v>
      </x:c>
      <x:c r="S94" s="11" t="n">
        <x:f>IF(AND(Q94=1,OR(I94="",J94="")),1,0)</x:f>
        <x:v>0</x:v>
      </x:c>
      <x:c r="T94" s="11" t="n">
        <x:f>IF(AND(Q94=1,E94&lt;Configuracoes!$C$5),1,0)</x:f>
        <x:v>0</x:v>
      </x:c>
      <x:c r="U94" s="11" t="n">
        <x:f>IF(AND(O94=1,P94=1,H94="Ganha"),1,0)</x:f>
        <x:v>0</x:v>
      </x:c>
      <x:c r="V94" s="11" t="n">
        <x:f>IF(AND(O94=1,P94=1,H94="Perdida"),1,0)</x:f>
        <x:v>0</x:v>
      </x:c>
      <x:c r="W94" s="11" t="n">
        <x:f>IF(AND(P94=1,OR(R94=1,S94=1,T94=1,N94&lt;&gt;"")),1,0)</x:f>
        <x:v>0</x:v>
      </x:c>
      <x:c r="X94" s="11" t="str">
        <x:f>IF(W94=1,SUM($W$5:W94),"")</x:f>
      </x:c>
    </x:row>
    <x:row r="95" ht="24" customHeight="1">
      <x:c r="A95" s="6"/>
      <x:c r="B95" s="6"/>
      <x:c r="C95" s="6"/>
      <x:c r="D95" s="5"/>
      <x:c r="E95" s="5"/>
      <x:c r="F95" s="12"/>
      <x:c r="G95" s="6"/>
      <x:c r="H95" s="6"/>
      <x:c r="I95" s="5"/>
      <x:c r="J95" s="6"/>
      <x:c r="K95" s="5"/>
      <x:c r="L95" s="6"/>
      <x:c r="M95" s="6"/>
      <x:c r="N95" s="11" t="str">
        <x:f>IF(COUNTA(A95:M95)=0,"",IF(A95="","ID ausente",IF(COUNTIF($A$5:$A$204,A95)&lt;&gt;1,"ID duplicado",IF(OR(B95="",C95=""),"Cliente ou responsável ausente",IF(OR(NOT(ISNUMBER(D95)),D95&lt;=0,IF(ISNUMBER(D95),D95&lt;&gt;INT(D95),FALSE)),"Envio inválido",IF(H95="Cancelada","",IF(OR(NOT(ISNUMBER(E95)),E95&lt;=0,IF(ISNUMBER(E95),E95&lt;&gt;INT(E95),FALSE)),"Validade inválida",IF(E95&lt;D95,"Validade anterior ao envio",IF(OR(NOT(ISNUMBER(F95)),F95&lt;0),"Valor inválido",IF(AND(H95&lt;&gt;"Aberta",H95&lt;&gt;"Ganha",H95&lt;&gt;"Perdida"),"Resultado inválido",IF(AND(H95="Aberta",G95&lt;&gt;"Enviada",G95&lt;&gt;"Negociação",G95&lt;&gt;"Revisão"),"Etapa inválida",IF(AND(H95&lt;&gt;"Aberta",OR(OR(NOT(ISNUMBER(K95)),K95&lt;=0,IF(ISNUMBER(K95),K95&lt;&gt;INT(K95),FALSE)),K95&lt;D95,L95="")),"Fechamento ou evidência inválidos",IF(AND(H95="Aberta",I95&lt;&gt;"",OR(OR(NOT(ISNUMBER(I95)),I95&lt;=0,IF(ISNUMBER(I95),I95&lt;&gt;INT(I95),FALSE)),I95&lt;D95)),"Contato inválido","")))))))))))))</x:f>
      </x:c>
      <x:c r="O95" s="11" t="n">
        <x:f>IF(AND(A95&lt;&gt;"",N95="",H95&lt;&gt;"Cancelada"),1,0)</x:f>
        <x:v>0</x:v>
      </x:c>
      <x:c r="P95" s="11" t="n">
        <x:f>IF(OR(NOT(ISNUMBER(Configuracoes!$C$5)),NOT(ISNUMBER(Configuracoes!$C$6)),NOT(ISNUMBER(Configuracoes!$C$7)),Configuracoes!$C$5&lt;=0,Configuracoes!$C$6&lt;=0,Configuracoes!$C$7&lt;=0,Configuracoes!$C$6&gt;Configuracoes!$C$7),0,IF(AND(ISNUMBER(D95),D95&gt;=Configuracoes!$C$6,D95&lt;=Configuracoes!$C$7,D95&lt;=Configuracoes!$C$5,OR(Configuracoes!$C$8="Todos",C95=Configuracoes!$C$8),OR(H95="Aberta",H95="Cancelada",AND(ISNUMBER(K95),K95&lt;=Configuracoes!$C$5))),1,0))</x:f>
        <x:v>0</x:v>
      </x:c>
      <x:c r="Q95" s="11" t="n">
        <x:f>IF(AND(O95=1,P95=1,H95="Aberta"),1,0)</x:f>
        <x:v>0</x:v>
      </x:c>
      <x:c r="R95" s="11" t="n">
        <x:f>IF(AND(Q95=1,ISNUMBER(I95),I95&lt;Configuracoes!$C$5),1,0)</x:f>
        <x:v>0</x:v>
      </x:c>
      <x:c r="S95" s="11" t="n">
        <x:f>IF(AND(Q95=1,OR(I95="",J95="")),1,0)</x:f>
        <x:v>0</x:v>
      </x:c>
      <x:c r="T95" s="11" t="n">
        <x:f>IF(AND(Q95=1,E95&lt;Configuracoes!$C$5),1,0)</x:f>
        <x:v>0</x:v>
      </x:c>
      <x:c r="U95" s="11" t="n">
        <x:f>IF(AND(O95=1,P95=1,H95="Ganha"),1,0)</x:f>
        <x:v>0</x:v>
      </x:c>
      <x:c r="V95" s="11" t="n">
        <x:f>IF(AND(O95=1,P95=1,H95="Perdida"),1,0)</x:f>
        <x:v>0</x:v>
      </x:c>
      <x:c r="W95" s="11" t="n">
        <x:f>IF(AND(P95=1,OR(R95=1,S95=1,T95=1,N95&lt;&gt;"")),1,0)</x:f>
        <x:v>0</x:v>
      </x:c>
      <x:c r="X95" s="11" t="str">
        <x:f>IF(W95=1,SUM($W$5:W95),"")</x:f>
      </x:c>
    </x:row>
    <x:row r="96" ht="24" customHeight="1">
      <x:c r="A96" s="6"/>
      <x:c r="B96" s="6"/>
      <x:c r="C96" s="6"/>
      <x:c r="D96" s="5"/>
      <x:c r="E96" s="5"/>
      <x:c r="F96" s="12"/>
      <x:c r="G96" s="6"/>
      <x:c r="H96" s="6"/>
      <x:c r="I96" s="5"/>
      <x:c r="J96" s="6"/>
      <x:c r="K96" s="5"/>
      <x:c r="L96" s="6"/>
      <x:c r="M96" s="6"/>
      <x:c r="N96" s="11" t="str">
        <x:f>IF(COUNTA(A96:M96)=0,"",IF(A96="","ID ausente",IF(COUNTIF($A$5:$A$204,A96)&lt;&gt;1,"ID duplicado",IF(OR(B96="",C96=""),"Cliente ou responsável ausente",IF(OR(NOT(ISNUMBER(D96)),D96&lt;=0,IF(ISNUMBER(D96),D96&lt;&gt;INT(D96),FALSE)),"Envio inválido",IF(H96="Cancelada","",IF(OR(NOT(ISNUMBER(E96)),E96&lt;=0,IF(ISNUMBER(E96),E96&lt;&gt;INT(E96),FALSE)),"Validade inválida",IF(E96&lt;D96,"Validade anterior ao envio",IF(OR(NOT(ISNUMBER(F96)),F96&lt;0),"Valor inválido",IF(AND(H96&lt;&gt;"Aberta",H96&lt;&gt;"Ganha",H96&lt;&gt;"Perdida"),"Resultado inválido",IF(AND(H96="Aberta",G96&lt;&gt;"Enviada",G96&lt;&gt;"Negociação",G96&lt;&gt;"Revisão"),"Etapa inválida",IF(AND(H96&lt;&gt;"Aberta",OR(OR(NOT(ISNUMBER(K96)),K96&lt;=0,IF(ISNUMBER(K96),K96&lt;&gt;INT(K96),FALSE)),K96&lt;D96,L96="")),"Fechamento ou evidência inválidos",IF(AND(H96="Aberta",I96&lt;&gt;"",OR(OR(NOT(ISNUMBER(I96)),I96&lt;=0,IF(ISNUMBER(I96),I96&lt;&gt;INT(I96),FALSE)),I96&lt;D96)),"Contato inválido","")))))))))))))</x:f>
      </x:c>
      <x:c r="O96" s="11" t="n">
        <x:f>IF(AND(A96&lt;&gt;"",N96="",H96&lt;&gt;"Cancelada"),1,0)</x:f>
        <x:v>0</x:v>
      </x:c>
      <x:c r="P96" s="11" t="n">
        <x:f>IF(OR(NOT(ISNUMBER(Configuracoes!$C$5)),NOT(ISNUMBER(Configuracoes!$C$6)),NOT(ISNUMBER(Configuracoes!$C$7)),Configuracoes!$C$5&lt;=0,Configuracoes!$C$6&lt;=0,Configuracoes!$C$7&lt;=0,Configuracoes!$C$6&gt;Configuracoes!$C$7),0,IF(AND(ISNUMBER(D96),D96&gt;=Configuracoes!$C$6,D96&lt;=Configuracoes!$C$7,D96&lt;=Configuracoes!$C$5,OR(Configuracoes!$C$8="Todos",C96=Configuracoes!$C$8),OR(H96="Aberta",H96="Cancelada",AND(ISNUMBER(K96),K96&lt;=Configuracoes!$C$5))),1,0))</x:f>
        <x:v>0</x:v>
      </x:c>
      <x:c r="Q96" s="11" t="n">
        <x:f>IF(AND(O96=1,P96=1,H96="Aberta"),1,0)</x:f>
        <x:v>0</x:v>
      </x:c>
      <x:c r="R96" s="11" t="n">
        <x:f>IF(AND(Q96=1,ISNUMBER(I96),I96&lt;Configuracoes!$C$5),1,0)</x:f>
        <x:v>0</x:v>
      </x:c>
      <x:c r="S96" s="11" t="n">
        <x:f>IF(AND(Q96=1,OR(I96="",J96="")),1,0)</x:f>
        <x:v>0</x:v>
      </x:c>
      <x:c r="T96" s="11" t="n">
        <x:f>IF(AND(Q96=1,E96&lt;Configuracoes!$C$5),1,0)</x:f>
        <x:v>0</x:v>
      </x:c>
      <x:c r="U96" s="11" t="n">
        <x:f>IF(AND(O96=1,P96=1,H96="Ganha"),1,0)</x:f>
        <x:v>0</x:v>
      </x:c>
      <x:c r="V96" s="11" t="n">
        <x:f>IF(AND(O96=1,P96=1,H96="Perdida"),1,0)</x:f>
        <x:v>0</x:v>
      </x:c>
      <x:c r="W96" s="11" t="n">
        <x:f>IF(AND(P96=1,OR(R96=1,S96=1,T96=1,N96&lt;&gt;"")),1,0)</x:f>
        <x:v>0</x:v>
      </x:c>
      <x:c r="X96" s="11" t="str">
        <x:f>IF(W96=1,SUM($W$5:W96),"")</x:f>
      </x:c>
    </x:row>
    <x:row r="97" ht="24" customHeight="1">
      <x:c r="A97" s="6"/>
      <x:c r="B97" s="6"/>
      <x:c r="C97" s="6"/>
      <x:c r="D97" s="5"/>
      <x:c r="E97" s="5"/>
      <x:c r="F97" s="12"/>
      <x:c r="G97" s="6"/>
      <x:c r="H97" s="6"/>
      <x:c r="I97" s="5"/>
      <x:c r="J97" s="6"/>
      <x:c r="K97" s="5"/>
      <x:c r="L97" s="6"/>
      <x:c r="M97" s="6"/>
      <x:c r="N97" s="11" t="str">
        <x:f>IF(COUNTA(A97:M97)=0,"",IF(A97="","ID ausente",IF(COUNTIF($A$5:$A$204,A97)&lt;&gt;1,"ID duplicado",IF(OR(B97="",C97=""),"Cliente ou responsável ausente",IF(OR(NOT(ISNUMBER(D97)),D97&lt;=0,IF(ISNUMBER(D97),D97&lt;&gt;INT(D97),FALSE)),"Envio inválido",IF(H97="Cancelada","",IF(OR(NOT(ISNUMBER(E97)),E97&lt;=0,IF(ISNUMBER(E97),E97&lt;&gt;INT(E97),FALSE)),"Validade inválida",IF(E97&lt;D97,"Validade anterior ao envio",IF(OR(NOT(ISNUMBER(F97)),F97&lt;0),"Valor inválido",IF(AND(H97&lt;&gt;"Aberta",H97&lt;&gt;"Ganha",H97&lt;&gt;"Perdida"),"Resultado inválido",IF(AND(H97="Aberta",G97&lt;&gt;"Enviada",G97&lt;&gt;"Negociação",G97&lt;&gt;"Revisão"),"Etapa inválida",IF(AND(H97&lt;&gt;"Aberta",OR(OR(NOT(ISNUMBER(K97)),K97&lt;=0,IF(ISNUMBER(K97),K97&lt;&gt;INT(K97),FALSE)),K97&lt;D97,L97="")),"Fechamento ou evidência inválidos",IF(AND(H97="Aberta",I97&lt;&gt;"",OR(OR(NOT(ISNUMBER(I97)),I97&lt;=0,IF(ISNUMBER(I97),I97&lt;&gt;INT(I97),FALSE)),I97&lt;D97)),"Contato inválido","")))))))))))))</x:f>
      </x:c>
      <x:c r="O97" s="11" t="n">
        <x:f>IF(AND(A97&lt;&gt;"",N97="",H97&lt;&gt;"Cancelada"),1,0)</x:f>
        <x:v>0</x:v>
      </x:c>
      <x:c r="P97" s="11" t="n">
        <x:f>IF(OR(NOT(ISNUMBER(Configuracoes!$C$5)),NOT(ISNUMBER(Configuracoes!$C$6)),NOT(ISNUMBER(Configuracoes!$C$7)),Configuracoes!$C$5&lt;=0,Configuracoes!$C$6&lt;=0,Configuracoes!$C$7&lt;=0,Configuracoes!$C$6&gt;Configuracoes!$C$7),0,IF(AND(ISNUMBER(D97),D97&gt;=Configuracoes!$C$6,D97&lt;=Configuracoes!$C$7,D97&lt;=Configuracoes!$C$5,OR(Configuracoes!$C$8="Todos",C97=Configuracoes!$C$8),OR(H97="Aberta",H97="Cancelada",AND(ISNUMBER(K97),K97&lt;=Configuracoes!$C$5))),1,0))</x:f>
        <x:v>0</x:v>
      </x:c>
      <x:c r="Q97" s="11" t="n">
        <x:f>IF(AND(O97=1,P97=1,H97="Aberta"),1,0)</x:f>
        <x:v>0</x:v>
      </x:c>
      <x:c r="R97" s="11" t="n">
        <x:f>IF(AND(Q97=1,ISNUMBER(I97),I97&lt;Configuracoes!$C$5),1,0)</x:f>
        <x:v>0</x:v>
      </x:c>
      <x:c r="S97" s="11" t="n">
        <x:f>IF(AND(Q97=1,OR(I97="",J97="")),1,0)</x:f>
        <x:v>0</x:v>
      </x:c>
      <x:c r="T97" s="11" t="n">
        <x:f>IF(AND(Q97=1,E97&lt;Configuracoes!$C$5),1,0)</x:f>
        <x:v>0</x:v>
      </x:c>
      <x:c r="U97" s="11" t="n">
        <x:f>IF(AND(O97=1,P97=1,H97="Ganha"),1,0)</x:f>
        <x:v>0</x:v>
      </x:c>
      <x:c r="V97" s="11" t="n">
        <x:f>IF(AND(O97=1,P97=1,H97="Perdida"),1,0)</x:f>
        <x:v>0</x:v>
      </x:c>
      <x:c r="W97" s="11" t="n">
        <x:f>IF(AND(P97=1,OR(R97=1,S97=1,T97=1,N97&lt;&gt;"")),1,0)</x:f>
        <x:v>0</x:v>
      </x:c>
      <x:c r="X97" s="11" t="str">
        <x:f>IF(W97=1,SUM($W$5:W97),"")</x:f>
      </x:c>
    </x:row>
    <x:row r="98" ht="24" customHeight="1">
      <x:c r="A98" s="6"/>
      <x:c r="B98" s="6"/>
      <x:c r="C98" s="6"/>
      <x:c r="D98" s="5"/>
      <x:c r="E98" s="5"/>
      <x:c r="F98" s="12"/>
      <x:c r="G98" s="6"/>
      <x:c r="H98" s="6"/>
      <x:c r="I98" s="5"/>
      <x:c r="J98" s="6"/>
      <x:c r="K98" s="5"/>
      <x:c r="L98" s="6"/>
      <x:c r="M98" s="6"/>
      <x:c r="N98" s="11" t="str">
        <x:f>IF(COUNTA(A98:M98)=0,"",IF(A98="","ID ausente",IF(COUNTIF($A$5:$A$204,A98)&lt;&gt;1,"ID duplicado",IF(OR(B98="",C98=""),"Cliente ou responsável ausente",IF(OR(NOT(ISNUMBER(D98)),D98&lt;=0,IF(ISNUMBER(D98),D98&lt;&gt;INT(D98),FALSE)),"Envio inválido",IF(H98="Cancelada","",IF(OR(NOT(ISNUMBER(E98)),E98&lt;=0,IF(ISNUMBER(E98),E98&lt;&gt;INT(E98),FALSE)),"Validade inválida",IF(E98&lt;D98,"Validade anterior ao envio",IF(OR(NOT(ISNUMBER(F98)),F98&lt;0),"Valor inválido",IF(AND(H98&lt;&gt;"Aberta",H98&lt;&gt;"Ganha",H98&lt;&gt;"Perdida"),"Resultado inválido",IF(AND(H98="Aberta",G98&lt;&gt;"Enviada",G98&lt;&gt;"Negociação",G98&lt;&gt;"Revisão"),"Etapa inválida",IF(AND(H98&lt;&gt;"Aberta",OR(OR(NOT(ISNUMBER(K98)),K98&lt;=0,IF(ISNUMBER(K98),K98&lt;&gt;INT(K98),FALSE)),K98&lt;D98,L98="")),"Fechamento ou evidência inválidos",IF(AND(H98="Aberta",I98&lt;&gt;"",OR(OR(NOT(ISNUMBER(I98)),I98&lt;=0,IF(ISNUMBER(I98),I98&lt;&gt;INT(I98),FALSE)),I98&lt;D98)),"Contato inválido","")))))))))))))</x:f>
      </x:c>
      <x:c r="O98" s="11" t="n">
        <x:f>IF(AND(A98&lt;&gt;"",N98="",H98&lt;&gt;"Cancelada"),1,0)</x:f>
        <x:v>0</x:v>
      </x:c>
      <x:c r="P98" s="11" t="n">
        <x:f>IF(OR(NOT(ISNUMBER(Configuracoes!$C$5)),NOT(ISNUMBER(Configuracoes!$C$6)),NOT(ISNUMBER(Configuracoes!$C$7)),Configuracoes!$C$5&lt;=0,Configuracoes!$C$6&lt;=0,Configuracoes!$C$7&lt;=0,Configuracoes!$C$6&gt;Configuracoes!$C$7),0,IF(AND(ISNUMBER(D98),D98&gt;=Configuracoes!$C$6,D98&lt;=Configuracoes!$C$7,D98&lt;=Configuracoes!$C$5,OR(Configuracoes!$C$8="Todos",C98=Configuracoes!$C$8),OR(H98="Aberta",H98="Cancelada",AND(ISNUMBER(K98),K98&lt;=Configuracoes!$C$5))),1,0))</x:f>
        <x:v>0</x:v>
      </x:c>
      <x:c r="Q98" s="11" t="n">
        <x:f>IF(AND(O98=1,P98=1,H98="Aberta"),1,0)</x:f>
        <x:v>0</x:v>
      </x:c>
      <x:c r="R98" s="11" t="n">
        <x:f>IF(AND(Q98=1,ISNUMBER(I98),I98&lt;Configuracoes!$C$5),1,0)</x:f>
        <x:v>0</x:v>
      </x:c>
      <x:c r="S98" s="11" t="n">
        <x:f>IF(AND(Q98=1,OR(I98="",J98="")),1,0)</x:f>
        <x:v>0</x:v>
      </x:c>
      <x:c r="T98" s="11" t="n">
        <x:f>IF(AND(Q98=1,E98&lt;Configuracoes!$C$5),1,0)</x:f>
        <x:v>0</x:v>
      </x:c>
      <x:c r="U98" s="11" t="n">
        <x:f>IF(AND(O98=1,P98=1,H98="Ganha"),1,0)</x:f>
        <x:v>0</x:v>
      </x:c>
      <x:c r="V98" s="11" t="n">
        <x:f>IF(AND(O98=1,P98=1,H98="Perdida"),1,0)</x:f>
        <x:v>0</x:v>
      </x:c>
      <x:c r="W98" s="11" t="n">
        <x:f>IF(AND(P98=1,OR(R98=1,S98=1,T98=1,N98&lt;&gt;"")),1,0)</x:f>
        <x:v>0</x:v>
      </x:c>
      <x:c r="X98" s="11" t="str">
        <x:f>IF(W98=1,SUM($W$5:W98),"")</x:f>
      </x:c>
    </x:row>
    <x:row r="99" ht="24" customHeight="1">
      <x:c r="A99" s="6"/>
      <x:c r="B99" s="6"/>
      <x:c r="C99" s="6"/>
      <x:c r="D99" s="5"/>
      <x:c r="E99" s="5"/>
      <x:c r="F99" s="12"/>
      <x:c r="G99" s="6"/>
      <x:c r="H99" s="6"/>
      <x:c r="I99" s="5"/>
      <x:c r="J99" s="6"/>
      <x:c r="K99" s="5"/>
      <x:c r="L99" s="6"/>
      <x:c r="M99" s="6"/>
      <x:c r="N99" s="11" t="str">
        <x:f>IF(COUNTA(A99:M99)=0,"",IF(A99="","ID ausente",IF(COUNTIF($A$5:$A$204,A99)&lt;&gt;1,"ID duplicado",IF(OR(B99="",C99=""),"Cliente ou responsável ausente",IF(OR(NOT(ISNUMBER(D99)),D99&lt;=0,IF(ISNUMBER(D99),D99&lt;&gt;INT(D99),FALSE)),"Envio inválido",IF(H99="Cancelada","",IF(OR(NOT(ISNUMBER(E99)),E99&lt;=0,IF(ISNUMBER(E99),E99&lt;&gt;INT(E99),FALSE)),"Validade inválida",IF(E99&lt;D99,"Validade anterior ao envio",IF(OR(NOT(ISNUMBER(F99)),F99&lt;0),"Valor inválido",IF(AND(H99&lt;&gt;"Aberta",H99&lt;&gt;"Ganha",H99&lt;&gt;"Perdida"),"Resultado inválido",IF(AND(H99="Aberta",G99&lt;&gt;"Enviada",G99&lt;&gt;"Negociação",G99&lt;&gt;"Revisão"),"Etapa inválida",IF(AND(H99&lt;&gt;"Aberta",OR(OR(NOT(ISNUMBER(K99)),K99&lt;=0,IF(ISNUMBER(K99),K99&lt;&gt;INT(K99),FALSE)),K99&lt;D99,L99="")),"Fechamento ou evidência inválidos",IF(AND(H99="Aberta",I99&lt;&gt;"",OR(OR(NOT(ISNUMBER(I99)),I99&lt;=0,IF(ISNUMBER(I99),I99&lt;&gt;INT(I99),FALSE)),I99&lt;D99)),"Contato inválido","")))))))))))))</x:f>
      </x:c>
      <x:c r="O99" s="11" t="n">
        <x:f>IF(AND(A99&lt;&gt;"",N99="",H99&lt;&gt;"Cancelada"),1,0)</x:f>
        <x:v>0</x:v>
      </x:c>
      <x:c r="P99" s="11" t="n">
        <x:f>IF(OR(NOT(ISNUMBER(Configuracoes!$C$5)),NOT(ISNUMBER(Configuracoes!$C$6)),NOT(ISNUMBER(Configuracoes!$C$7)),Configuracoes!$C$5&lt;=0,Configuracoes!$C$6&lt;=0,Configuracoes!$C$7&lt;=0,Configuracoes!$C$6&gt;Configuracoes!$C$7),0,IF(AND(ISNUMBER(D99),D99&gt;=Configuracoes!$C$6,D99&lt;=Configuracoes!$C$7,D99&lt;=Configuracoes!$C$5,OR(Configuracoes!$C$8="Todos",C99=Configuracoes!$C$8),OR(H99="Aberta",H99="Cancelada",AND(ISNUMBER(K99),K99&lt;=Configuracoes!$C$5))),1,0))</x:f>
        <x:v>0</x:v>
      </x:c>
      <x:c r="Q99" s="11" t="n">
        <x:f>IF(AND(O99=1,P99=1,H99="Aberta"),1,0)</x:f>
        <x:v>0</x:v>
      </x:c>
      <x:c r="R99" s="11" t="n">
        <x:f>IF(AND(Q99=1,ISNUMBER(I99),I99&lt;Configuracoes!$C$5),1,0)</x:f>
        <x:v>0</x:v>
      </x:c>
      <x:c r="S99" s="11" t="n">
        <x:f>IF(AND(Q99=1,OR(I99="",J99="")),1,0)</x:f>
        <x:v>0</x:v>
      </x:c>
      <x:c r="T99" s="11" t="n">
        <x:f>IF(AND(Q99=1,E99&lt;Configuracoes!$C$5),1,0)</x:f>
        <x:v>0</x:v>
      </x:c>
      <x:c r="U99" s="11" t="n">
        <x:f>IF(AND(O99=1,P99=1,H99="Ganha"),1,0)</x:f>
        <x:v>0</x:v>
      </x:c>
      <x:c r="V99" s="11" t="n">
        <x:f>IF(AND(O99=1,P99=1,H99="Perdida"),1,0)</x:f>
        <x:v>0</x:v>
      </x:c>
      <x:c r="W99" s="11" t="n">
        <x:f>IF(AND(P99=1,OR(R99=1,S99=1,T99=1,N99&lt;&gt;"")),1,0)</x:f>
        <x:v>0</x:v>
      </x:c>
      <x:c r="X99" s="11" t="str">
        <x:f>IF(W99=1,SUM($W$5:W99),"")</x:f>
      </x:c>
    </x:row>
    <x:row r="100" ht="24" customHeight="1">
      <x:c r="A100" s="6"/>
      <x:c r="B100" s="6"/>
      <x:c r="C100" s="6"/>
      <x:c r="D100" s="5"/>
      <x:c r="E100" s="5"/>
      <x:c r="F100" s="12"/>
      <x:c r="G100" s="6"/>
      <x:c r="H100" s="6"/>
      <x:c r="I100" s="5"/>
      <x:c r="J100" s="6"/>
      <x:c r="K100" s="5"/>
      <x:c r="L100" s="6"/>
      <x:c r="M100" s="6"/>
      <x:c r="N100" s="11" t="str">
        <x:f>IF(COUNTA(A100:M100)=0,"",IF(A100="","ID ausente",IF(COUNTIF($A$5:$A$204,A100)&lt;&gt;1,"ID duplicado",IF(OR(B100="",C100=""),"Cliente ou responsável ausente",IF(OR(NOT(ISNUMBER(D100)),D100&lt;=0,IF(ISNUMBER(D100),D100&lt;&gt;INT(D100),FALSE)),"Envio inválido",IF(H100="Cancelada","",IF(OR(NOT(ISNUMBER(E100)),E100&lt;=0,IF(ISNUMBER(E100),E100&lt;&gt;INT(E100),FALSE)),"Validade inválida",IF(E100&lt;D100,"Validade anterior ao envio",IF(OR(NOT(ISNUMBER(F100)),F100&lt;0),"Valor inválido",IF(AND(H100&lt;&gt;"Aberta",H100&lt;&gt;"Ganha",H100&lt;&gt;"Perdida"),"Resultado inválido",IF(AND(H100="Aberta",G100&lt;&gt;"Enviada",G100&lt;&gt;"Negociação",G100&lt;&gt;"Revisão"),"Etapa inválida",IF(AND(H100&lt;&gt;"Aberta",OR(OR(NOT(ISNUMBER(K100)),K100&lt;=0,IF(ISNUMBER(K100),K100&lt;&gt;INT(K100),FALSE)),K100&lt;D100,L100="")),"Fechamento ou evidência inválidos",IF(AND(H100="Aberta",I100&lt;&gt;"",OR(OR(NOT(ISNUMBER(I100)),I100&lt;=0,IF(ISNUMBER(I100),I100&lt;&gt;INT(I100),FALSE)),I100&lt;D100)),"Contato inválido","")))))))))))))</x:f>
      </x:c>
      <x:c r="O100" s="11" t="n">
        <x:f>IF(AND(A100&lt;&gt;"",N100="",H100&lt;&gt;"Cancelada"),1,0)</x:f>
        <x:v>0</x:v>
      </x:c>
      <x:c r="P100" s="11" t="n">
        <x:f>IF(OR(NOT(ISNUMBER(Configuracoes!$C$5)),NOT(ISNUMBER(Configuracoes!$C$6)),NOT(ISNUMBER(Configuracoes!$C$7)),Configuracoes!$C$5&lt;=0,Configuracoes!$C$6&lt;=0,Configuracoes!$C$7&lt;=0,Configuracoes!$C$6&gt;Configuracoes!$C$7),0,IF(AND(ISNUMBER(D100),D100&gt;=Configuracoes!$C$6,D100&lt;=Configuracoes!$C$7,D100&lt;=Configuracoes!$C$5,OR(Configuracoes!$C$8="Todos",C100=Configuracoes!$C$8),OR(H100="Aberta",H100="Cancelada",AND(ISNUMBER(K100),K100&lt;=Configuracoes!$C$5))),1,0))</x:f>
        <x:v>0</x:v>
      </x:c>
      <x:c r="Q100" s="11" t="n">
        <x:f>IF(AND(O100=1,P100=1,H100="Aberta"),1,0)</x:f>
        <x:v>0</x:v>
      </x:c>
      <x:c r="R100" s="11" t="n">
        <x:f>IF(AND(Q100=1,ISNUMBER(I100),I100&lt;Configuracoes!$C$5),1,0)</x:f>
        <x:v>0</x:v>
      </x:c>
      <x:c r="S100" s="11" t="n">
        <x:f>IF(AND(Q100=1,OR(I100="",J100="")),1,0)</x:f>
        <x:v>0</x:v>
      </x:c>
      <x:c r="T100" s="11" t="n">
        <x:f>IF(AND(Q100=1,E100&lt;Configuracoes!$C$5),1,0)</x:f>
        <x:v>0</x:v>
      </x:c>
      <x:c r="U100" s="11" t="n">
        <x:f>IF(AND(O100=1,P100=1,H100="Ganha"),1,0)</x:f>
        <x:v>0</x:v>
      </x:c>
      <x:c r="V100" s="11" t="n">
        <x:f>IF(AND(O100=1,P100=1,H100="Perdida"),1,0)</x:f>
        <x:v>0</x:v>
      </x:c>
      <x:c r="W100" s="11" t="n">
        <x:f>IF(AND(P100=1,OR(R100=1,S100=1,T100=1,N100&lt;&gt;"")),1,0)</x:f>
        <x:v>0</x:v>
      </x:c>
      <x:c r="X100" s="11" t="str">
        <x:f>IF(W100=1,SUM($W$5:W100),"")</x:f>
      </x:c>
    </x:row>
    <x:row r="101" ht="24" customHeight="1">
      <x:c r="A101" s="6"/>
      <x:c r="B101" s="6"/>
      <x:c r="C101" s="6"/>
      <x:c r="D101" s="5"/>
      <x:c r="E101" s="5"/>
      <x:c r="F101" s="12"/>
      <x:c r="G101" s="6"/>
      <x:c r="H101" s="6"/>
      <x:c r="I101" s="5"/>
      <x:c r="J101" s="6"/>
      <x:c r="K101" s="5"/>
      <x:c r="L101" s="6"/>
      <x:c r="M101" s="6"/>
      <x:c r="N101" s="11" t="str">
        <x:f>IF(COUNTA(A101:M101)=0,"",IF(A101="","ID ausente",IF(COUNTIF($A$5:$A$204,A101)&lt;&gt;1,"ID duplicado",IF(OR(B101="",C101=""),"Cliente ou responsável ausente",IF(OR(NOT(ISNUMBER(D101)),D101&lt;=0,IF(ISNUMBER(D101),D101&lt;&gt;INT(D101),FALSE)),"Envio inválido",IF(H101="Cancelada","",IF(OR(NOT(ISNUMBER(E101)),E101&lt;=0,IF(ISNUMBER(E101),E101&lt;&gt;INT(E101),FALSE)),"Validade inválida",IF(E101&lt;D101,"Validade anterior ao envio",IF(OR(NOT(ISNUMBER(F101)),F101&lt;0),"Valor inválido",IF(AND(H101&lt;&gt;"Aberta",H101&lt;&gt;"Ganha",H101&lt;&gt;"Perdida"),"Resultado inválido",IF(AND(H101="Aberta",G101&lt;&gt;"Enviada",G101&lt;&gt;"Negociação",G101&lt;&gt;"Revisão"),"Etapa inválida",IF(AND(H101&lt;&gt;"Aberta",OR(OR(NOT(ISNUMBER(K101)),K101&lt;=0,IF(ISNUMBER(K101),K101&lt;&gt;INT(K101),FALSE)),K101&lt;D101,L101="")),"Fechamento ou evidência inválidos",IF(AND(H101="Aberta",I101&lt;&gt;"",OR(OR(NOT(ISNUMBER(I101)),I101&lt;=0,IF(ISNUMBER(I101),I101&lt;&gt;INT(I101),FALSE)),I101&lt;D101)),"Contato inválido","")))))))))))))</x:f>
      </x:c>
      <x:c r="O101" s="11" t="n">
        <x:f>IF(AND(A101&lt;&gt;"",N101="",H101&lt;&gt;"Cancelada"),1,0)</x:f>
        <x:v>0</x:v>
      </x:c>
      <x:c r="P101" s="11" t="n">
        <x:f>IF(OR(NOT(ISNUMBER(Configuracoes!$C$5)),NOT(ISNUMBER(Configuracoes!$C$6)),NOT(ISNUMBER(Configuracoes!$C$7)),Configuracoes!$C$5&lt;=0,Configuracoes!$C$6&lt;=0,Configuracoes!$C$7&lt;=0,Configuracoes!$C$6&gt;Configuracoes!$C$7),0,IF(AND(ISNUMBER(D101),D101&gt;=Configuracoes!$C$6,D101&lt;=Configuracoes!$C$7,D101&lt;=Configuracoes!$C$5,OR(Configuracoes!$C$8="Todos",C101=Configuracoes!$C$8),OR(H101="Aberta",H101="Cancelada",AND(ISNUMBER(K101),K101&lt;=Configuracoes!$C$5))),1,0))</x:f>
        <x:v>0</x:v>
      </x:c>
      <x:c r="Q101" s="11" t="n">
        <x:f>IF(AND(O101=1,P101=1,H101="Aberta"),1,0)</x:f>
        <x:v>0</x:v>
      </x:c>
      <x:c r="R101" s="11" t="n">
        <x:f>IF(AND(Q101=1,ISNUMBER(I101),I101&lt;Configuracoes!$C$5),1,0)</x:f>
        <x:v>0</x:v>
      </x:c>
      <x:c r="S101" s="11" t="n">
        <x:f>IF(AND(Q101=1,OR(I101="",J101="")),1,0)</x:f>
        <x:v>0</x:v>
      </x:c>
      <x:c r="T101" s="11" t="n">
        <x:f>IF(AND(Q101=1,E101&lt;Configuracoes!$C$5),1,0)</x:f>
        <x:v>0</x:v>
      </x:c>
      <x:c r="U101" s="11" t="n">
        <x:f>IF(AND(O101=1,P101=1,H101="Ganha"),1,0)</x:f>
        <x:v>0</x:v>
      </x:c>
      <x:c r="V101" s="11" t="n">
        <x:f>IF(AND(O101=1,P101=1,H101="Perdida"),1,0)</x:f>
        <x:v>0</x:v>
      </x:c>
      <x:c r="W101" s="11" t="n">
        <x:f>IF(AND(P101=1,OR(R101=1,S101=1,T101=1,N101&lt;&gt;"")),1,0)</x:f>
        <x:v>0</x:v>
      </x:c>
      <x:c r="X101" s="11" t="str">
        <x:f>IF(W101=1,SUM($W$5:W101),"")</x:f>
      </x:c>
    </x:row>
    <x:row r="102" ht="24" customHeight="1">
      <x:c r="A102" s="6"/>
      <x:c r="B102" s="6"/>
      <x:c r="C102" s="6"/>
      <x:c r="D102" s="5"/>
      <x:c r="E102" s="5"/>
      <x:c r="F102" s="12"/>
      <x:c r="G102" s="6"/>
      <x:c r="H102" s="6"/>
      <x:c r="I102" s="5"/>
      <x:c r="J102" s="6"/>
      <x:c r="K102" s="5"/>
      <x:c r="L102" s="6"/>
      <x:c r="M102" s="6"/>
      <x:c r="N102" s="11" t="str">
        <x:f>IF(COUNTA(A102:M102)=0,"",IF(A102="","ID ausente",IF(COUNTIF($A$5:$A$204,A102)&lt;&gt;1,"ID duplicado",IF(OR(B102="",C102=""),"Cliente ou responsável ausente",IF(OR(NOT(ISNUMBER(D102)),D102&lt;=0,IF(ISNUMBER(D102),D102&lt;&gt;INT(D102),FALSE)),"Envio inválido",IF(H102="Cancelada","",IF(OR(NOT(ISNUMBER(E102)),E102&lt;=0,IF(ISNUMBER(E102),E102&lt;&gt;INT(E102),FALSE)),"Validade inválida",IF(E102&lt;D102,"Validade anterior ao envio",IF(OR(NOT(ISNUMBER(F102)),F102&lt;0),"Valor inválido",IF(AND(H102&lt;&gt;"Aberta",H102&lt;&gt;"Ganha",H102&lt;&gt;"Perdida"),"Resultado inválido",IF(AND(H102="Aberta",G102&lt;&gt;"Enviada",G102&lt;&gt;"Negociação",G102&lt;&gt;"Revisão"),"Etapa inválida",IF(AND(H102&lt;&gt;"Aberta",OR(OR(NOT(ISNUMBER(K102)),K102&lt;=0,IF(ISNUMBER(K102),K102&lt;&gt;INT(K102),FALSE)),K102&lt;D102,L102="")),"Fechamento ou evidência inválidos",IF(AND(H102="Aberta",I102&lt;&gt;"",OR(OR(NOT(ISNUMBER(I102)),I102&lt;=0,IF(ISNUMBER(I102),I102&lt;&gt;INT(I102),FALSE)),I102&lt;D102)),"Contato inválido","")))))))))))))</x:f>
      </x:c>
      <x:c r="O102" s="11" t="n">
        <x:f>IF(AND(A102&lt;&gt;"",N102="",H102&lt;&gt;"Cancelada"),1,0)</x:f>
        <x:v>0</x:v>
      </x:c>
      <x:c r="P102" s="11" t="n">
        <x:f>IF(OR(NOT(ISNUMBER(Configuracoes!$C$5)),NOT(ISNUMBER(Configuracoes!$C$6)),NOT(ISNUMBER(Configuracoes!$C$7)),Configuracoes!$C$5&lt;=0,Configuracoes!$C$6&lt;=0,Configuracoes!$C$7&lt;=0,Configuracoes!$C$6&gt;Configuracoes!$C$7),0,IF(AND(ISNUMBER(D102),D102&gt;=Configuracoes!$C$6,D102&lt;=Configuracoes!$C$7,D102&lt;=Configuracoes!$C$5,OR(Configuracoes!$C$8="Todos",C102=Configuracoes!$C$8),OR(H102="Aberta",H102="Cancelada",AND(ISNUMBER(K102),K102&lt;=Configuracoes!$C$5))),1,0))</x:f>
        <x:v>0</x:v>
      </x:c>
      <x:c r="Q102" s="11" t="n">
        <x:f>IF(AND(O102=1,P102=1,H102="Aberta"),1,0)</x:f>
        <x:v>0</x:v>
      </x:c>
      <x:c r="R102" s="11" t="n">
        <x:f>IF(AND(Q102=1,ISNUMBER(I102),I102&lt;Configuracoes!$C$5),1,0)</x:f>
        <x:v>0</x:v>
      </x:c>
      <x:c r="S102" s="11" t="n">
        <x:f>IF(AND(Q102=1,OR(I102="",J102="")),1,0)</x:f>
        <x:v>0</x:v>
      </x:c>
      <x:c r="T102" s="11" t="n">
        <x:f>IF(AND(Q102=1,E102&lt;Configuracoes!$C$5),1,0)</x:f>
        <x:v>0</x:v>
      </x:c>
      <x:c r="U102" s="11" t="n">
        <x:f>IF(AND(O102=1,P102=1,H102="Ganha"),1,0)</x:f>
        <x:v>0</x:v>
      </x:c>
      <x:c r="V102" s="11" t="n">
        <x:f>IF(AND(O102=1,P102=1,H102="Perdida"),1,0)</x:f>
        <x:v>0</x:v>
      </x:c>
      <x:c r="W102" s="11" t="n">
        <x:f>IF(AND(P102=1,OR(R102=1,S102=1,T102=1,N102&lt;&gt;"")),1,0)</x:f>
        <x:v>0</x:v>
      </x:c>
      <x:c r="X102" s="11" t="str">
        <x:f>IF(W102=1,SUM($W$5:W102),"")</x:f>
      </x:c>
    </x:row>
    <x:row r="103" ht="24" customHeight="1">
      <x:c r="A103" s="6"/>
      <x:c r="B103" s="6"/>
      <x:c r="C103" s="6"/>
      <x:c r="D103" s="5"/>
      <x:c r="E103" s="5"/>
      <x:c r="F103" s="12"/>
      <x:c r="G103" s="6"/>
      <x:c r="H103" s="6"/>
      <x:c r="I103" s="5"/>
      <x:c r="J103" s="6"/>
      <x:c r="K103" s="5"/>
      <x:c r="L103" s="6"/>
      <x:c r="M103" s="6"/>
      <x:c r="N103" s="11" t="str">
        <x:f>IF(COUNTA(A103:M103)=0,"",IF(A103="","ID ausente",IF(COUNTIF($A$5:$A$204,A103)&lt;&gt;1,"ID duplicado",IF(OR(B103="",C103=""),"Cliente ou responsável ausente",IF(OR(NOT(ISNUMBER(D103)),D103&lt;=0,IF(ISNUMBER(D103),D103&lt;&gt;INT(D103),FALSE)),"Envio inválido",IF(H103="Cancelada","",IF(OR(NOT(ISNUMBER(E103)),E103&lt;=0,IF(ISNUMBER(E103),E103&lt;&gt;INT(E103),FALSE)),"Validade inválida",IF(E103&lt;D103,"Validade anterior ao envio",IF(OR(NOT(ISNUMBER(F103)),F103&lt;0),"Valor inválido",IF(AND(H103&lt;&gt;"Aberta",H103&lt;&gt;"Ganha",H103&lt;&gt;"Perdida"),"Resultado inválido",IF(AND(H103="Aberta",G103&lt;&gt;"Enviada",G103&lt;&gt;"Negociação",G103&lt;&gt;"Revisão"),"Etapa inválida",IF(AND(H103&lt;&gt;"Aberta",OR(OR(NOT(ISNUMBER(K103)),K103&lt;=0,IF(ISNUMBER(K103),K103&lt;&gt;INT(K103),FALSE)),K103&lt;D103,L103="")),"Fechamento ou evidência inválidos",IF(AND(H103="Aberta",I103&lt;&gt;"",OR(OR(NOT(ISNUMBER(I103)),I103&lt;=0,IF(ISNUMBER(I103),I103&lt;&gt;INT(I103),FALSE)),I103&lt;D103)),"Contato inválido","")))))))))))))</x:f>
      </x:c>
      <x:c r="O103" s="11" t="n">
        <x:f>IF(AND(A103&lt;&gt;"",N103="",H103&lt;&gt;"Cancelada"),1,0)</x:f>
        <x:v>0</x:v>
      </x:c>
      <x:c r="P103" s="11" t="n">
        <x:f>IF(OR(NOT(ISNUMBER(Configuracoes!$C$5)),NOT(ISNUMBER(Configuracoes!$C$6)),NOT(ISNUMBER(Configuracoes!$C$7)),Configuracoes!$C$5&lt;=0,Configuracoes!$C$6&lt;=0,Configuracoes!$C$7&lt;=0,Configuracoes!$C$6&gt;Configuracoes!$C$7),0,IF(AND(ISNUMBER(D103),D103&gt;=Configuracoes!$C$6,D103&lt;=Configuracoes!$C$7,D103&lt;=Configuracoes!$C$5,OR(Configuracoes!$C$8="Todos",C103=Configuracoes!$C$8),OR(H103="Aberta",H103="Cancelada",AND(ISNUMBER(K103),K103&lt;=Configuracoes!$C$5))),1,0))</x:f>
        <x:v>0</x:v>
      </x:c>
      <x:c r="Q103" s="11" t="n">
        <x:f>IF(AND(O103=1,P103=1,H103="Aberta"),1,0)</x:f>
        <x:v>0</x:v>
      </x:c>
      <x:c r="R103" s="11" t="n">
        <x:f>IF(AND(Q103=1,ISNUMBER(I103),I103&lt;Configuracoes!$C$5),1,0)</x:f>
        <x:v>0</x:v>
      </x:c>
      <x:c r="S103" s="11" t="n">
        <x:f>IF(AND(Q103=1,OR(I103="",J103="")),1,0)</x:f>
        <x:v>0</x:v>
      </x:c>
      <x:c r="T103" s="11" t="n">
        <x:f>IF(AND(Q103=1,E103&lt;Configuracoes!$C$5),1,0)</x:f>
        <x:v>0</x:v>
      </x:c>
      <x:c r="U103" s="11" t="n">
        <x:f>IF(AND(O103=1,P103=1,H103="Ganha"),1,0)</x:f>
        <x:v>0</x:v>
      </x:c>
      <x:c r="V103" s="11" t="n">
        <x:f>IF(AND(O103=1,P103=1,H103="Perdida"),1,0)</x:f>
        <x:v>0</x:v>
      </x:c>
      <x:c r="W103" s="11" t="n">
        <x:f>IF(AND(P103=1,OR(R103=1,S103=1,T103=1,N103&lt;&gt;"")),1,0)</x:f>
        <x:v>0</x:v>
      </x:c>
      <x:c r="X103" s="11" t="str">
        <x:f>IF(W103=1,SUM($W$5:W103),"")</x:f>
      </x:c>
    </x:row>
    <x:row r="104" ht="24" customHeight="1">
      <x:c r="A104" s="6"/>
      <x:c r="B104" s="6"/>
      <x:c r="C104" s="6"/>
      <x:c r="D104" s="5"/>
      <x:c r="E104" s="5"/>
      <x:c r="F104" s="12"/>
      <x:c r="G104" s="6"/>
      <x:c r="H104" s="6"/>
      <x:c r="I104" s="5"/>
      <x:c r="J104" s="6"/>
      <x:c r="K104" s="5"/>
      <x:c r="L104" s="6"/>
      <x:c r="M104" s="6"/>
      <x:c r="N104" s="11" t="str">
        <x:f>IF(COUNTA(A104:M104)=0,"",IF(A104="","ID ausente",IF(COUNTIF($A$5:$A$204,A104)&lt;&gt;1,"ID duplicado",IF(OR(B104="",C104=""),"Cliente ou responsável ausente",IF(OR(NOT(ISNUMBER(D104)),D104&lt;=0,IF(ISNUMBER(D104),D104&lt;&gt;INT(D104),FALSE)),"Envio inválido",IF(H104="Cancelada","",IF(OR(NOT(ISNUMBER(E104)),E104&lt;=0,IF(ISNUMBER(E104),E104&lt;&gt;INT(E104),FALSE)),"Validade inválida",IF(E104&lt;D104,"Validade anterior ao envio",IF(OR(NOT(ISNUMBER(F104)),F104&lt;0),"Valor inválido",IF(AND(H104&lt;&gt;"Aberta",H104&lt;&gt;"Ganha",H104&lt;&gt;"Perdida"),"Resultado inválido",IF(AND(H104="Aberta",G104&lt;&gt;"Enviada",G104&lt;&gt;"Negociação",G104&lt;&gt;"Revisão"),"Etapa inválida",IF(AND(H104&lt;&gt;"Aberta",OR(OR(NOT(ISNUMBER(K104)),K104&lt;=0,IF(ISNUMBER(K104),K104&lt;&gt;INT(K104),FALSE)),K104&lt;D104,L104="")),"Fechamento ou evidência inválidos",IF(AND(H104="Aberta",I104&lt;&gt;"",OR(OR(NOT(ISNUMBER(I104)),I104&lt;=0,IF(ISNUMBER(I104),I104&lt;&gt;INT(I104),FALSE)),I104&lt;D104)),"Contato inválido","")))))))))))))</x:f>
      </x:c>
      <x:c r="O104" s="11" t="n">
        <x:f>IF(AND(A104&lt;&gt;"",N104="",H104&lt;&gt;"Cancelada"),1,0)</x:f>
        <x:v>0</x:v>
      </x:c>
      <x:c r="P104" s="11" t="n">
        <x:f>IF(OR(NOT(ISNUMBER(Configuracoes!$C$5)),NOT(ISNUMBER(Configuracoes!$C$6)),NOT(ISNUMBER(Configuracoes!$C$7)),Configuracoes!$C$5&lt;=0,Configuracoes!$C$6&lt;=0,Configuracoes!$C$7&lt;=0,Configuracoes!$C$6&gt;Configuracoes!$C$7),0,IF(AND(ISNUMBER(D104),D104&gt;=Configuracoes!$C$6,D104&lt;=Configuracoes!$C$7,D104&lt;=Configuracoes!$C$5,OR(Configuracoes!$C$8="Todos",C104=Configuracoes!$C$8),OR(H104="Aberta",H104="Cancelada",AND(ISNUMBER(K104),K104&lt;=Configuracoes!$C$5))),1,0))</x:f>
        <x:v>0</x:v>
      </x:c>
      <x:c r="Q104" s="11" t="n">
        <x:f>IF(AND(O104=1,P104=1,H104="Aberta"),1,0)</x:f>
        <x:v>0</x:v>
      </x:c>
      <x:c r="R104" s="11" t="n">
        <x:f>IF(AND(Q104=1,ISNUMBER(I104),I104&lt;Configuracoes!$C$5),1,0)</x:f>
        <x:v>0</x:v>
      </x:c>
      <x:c r="S104" s="11" t="n">
        <x:f>IF(AND(Q104=1,OR(I104="",J104="")),1,0)</x:f>
        <x:v>0</x:v>
      </x:c>
      <x:c r="T104" s="11" t="n">
        <x:f>IF(AND(Q104=1,E104&lt;Configuracoes!$C$5),1,0)</x:f>
        <x:v>0</x:v>
      </x:c>
      <x:c r="U104" s="11" t="n">
        <x:f>IF(AND(O104=1,P104=1,H104="Ganha"),1,0)</x:f>
        <x:v>0</x:v>
      </x:c>
      <x:c r="V104" s="11" t="n">
        <x:f>IF(AND(O104=1,P104=1,H104="Perdida"),1,0)</x:f>
        <x:v>0</x:v>
      </x:c>
      <x:c r="W104" s="11" t="n">
        <x:f>IF(AND(P104=1,OR(R104=1,S104=1,T104=1,N104&lt;&gt;"")),1,0)</x:f>
        <x:v>0</x:v>
      </x:c>
      <x:c r="X104" s="11" t="str">
        <x:f>IF(W104=1,SUM($W$5:W104),"")</x:f>
      </x:c>
    </x:row>
    <x:row r="105" ht="24" customHeight="1">
      <x:c r="A105" s="6"/>
      <x:c r="B105" s="6"/>
      <x:c r="C105" s="6"/>
      <x:c r="D105" s="5"/>
      <x:c r="E105" s="5"/>
      <x:c r="F105" s="12"/>
      <x:c r="G105" s="6"/>
      <x:c r="H105" s="6"/>
      <x:c r="I105" s="5"/>
      <x:c r="J105" s="6"/>
      <x:c r="K105" s="5"/>
      <x:c r="L105" s="6"/>
      <x:c r="M105" s="6"/>
      <x:c r="N105" s="11" t="str">
        <x:f>IF(COUNTA(A105:M105)=0,"",IF(A105="","ID ausente",IF(COUNTIF($A$5:$A$204,A105)&lt;&gt;1,"ID duplicado",IF(OR(B105="",C105=""),"Cliente ou responsável ausente",IF(OR(NOT(ISNUMBER(D105)),D105&lt;=0,IF(ISNUMBER(D105),D105&lt;&gt;INT(D105),FALSE)),"Envio inválido",IF(H105="Cancelada","",IF(OR(NOT(ISNUMBER(E105)),E105&lt;=0,IF(ISNUMBER(E105),E105&lt;&gt;INT(E105),FALSE)),"Validade inválida",IF(E105&lt;D105,"Validade anterior ao envio",IF(OR(NOT(ISNUMBER(F105)),F105&lt;0),"Valor inválido",IF(AND(H105&lt;&gt;"Aberta",H105&lt;&gt;"Ganha",H105&lt;&gt;"Perdida"),"Resultado inválido",IF(AND(H105="Aberta",G105&lt;&gt;"Enviada",G105&lt;&gt;"Negociação",G105&lt;&gt;"Revisão"),"Etapa inválida",IF(AND(H105&lt;&gt;"Aberta",OR(OR(NOT(ISNUMBER(K105)),K105&lt;=0,IF(ISNUMBER(K105),K105&lt;&gt;INT(K105),FALSE)),K105&lt;D105,L105="")),"Fechamento ou evidência inválidos",IF(AND(H105="Aberta",I105&lt;&gt;"",OR(OR(NOT(ISNUMBER(I105)),I105&lt;=0,IF(ISNUMBER(I105),I105&lt;&gt;INT(I105),FALSE)),I105&lt;D105)),"Contato inválido","")))))))))))))</x:f>
      </x:c>
      <x:c r="O105" s="11" t="n">
        <x:f>IF(AND(A105&lt;&gt;"",N105="",H105&lt;&gt;"Cancelada"),1,0)</x:f>
        <x:v>0</x:v>
      </x:c>
      <x:c r="P105" s="11" t="n">
        <x:f>IF(OR(NOT(ISNUMBER(Configuracoes!$C$5)),NOT(ISNUMBER(Configuracoes!$C$6)),NOT(ISNUMBER(Configuracoes!$C$7)),Configuracoes!$C$5&lt;=0,Configuracoes!$C$6&lt;=0,Configuracoes!$C$7&lt;=0,Configuracoes!$C$6&gt;Configuracoes!$C$7),0,IF(AND(ISNUMBER(D105),D105&gt;=Configuracoes!$C$6,D105&lt;=Configuracoes!$C$7,D105&lt;=Configuracoes!$C$5,OR(Configuracoes!$C$8="Todos",C105=Configuracoes!$C$8),OR(H105="Aberta",H105="Cancelada",AND(ISNUMBER(K105),K105&lt;=Configuracoes!$C$5))),1,0))</x:f>
        <x:v>0</x:v>
      </x:c>
      <x:c r="Q105" s="11" t="n">
        <x:f>IF(AND(O105=1,P105=1,H105="Aberta"),1,0)</x:f>
        <x:v>0</x:v>
      </x:c>
      <x:c r="R105" s="11" t="n">
        <x:f>IF(AND(Q105=1,ISNUMBER(I105),I105&lt;Configuracoes!$C$5),1,0)</x:f>
        <x:v>0</x:v>
      </x:c>
      <x:c r="S105" s="11" t="n">
        <x:f>IF(AND(Q105=1,OR(I105="",J105="")),1,0)</x:f>
        <x:v>0</x:v>
      </x:c>
      <x:c r="T105" s="11" t="n">
        <x:f>IF(AND(Q105=1,E105&lt;Configuracoes!$C$5),1,0)</x:f>
        <x:v>0</x:v>
      </x:c>
      <x:c r="U105" s="11" t="n">
        <x:f>IF(AND(O105=1,P105=1,H105="Ganha"),1,0)</x:f>
        <x:v>0</x:v>
      </x:c>
      <x:c r="V105" s="11" t="n">
        <x:f>IF(AND(O105=1,P105=1,H105="Perdida"),1,0)</x:f>
        <x:v>0</x:v>
      </x:c>
      <x:c r="W105" s="11" t="n">
        <x:f>IF(AND(P105=1,OR(R105=1,S105=1,T105=1,N105&lt;&gt;"")),1,0)</x:f>
        <x:v>0</x:v>
      </x:c>
      <x:c r="X105" s="11" t="str">
        <x:f>IF(W105=1,SUM($W$5:W105),"")</x:f>
      </x:c>
    </x:row>
    <x:row r="106" ht="24" customHeight="1">
      <x:c r="A106" s="6"/>
      <x:c r="B106" s="6"/>
      <x:c r="C106" s="6"/>
      <x:c r="D106" s="5"/>
      <x:c r="E106" s="5"/>
      <x:c r="F106" s="12"/>
      <x:c r="G106" s="6"/>
      <x:c r="H106" s="6"/>
      <x:c r="I106" s="5"/>
      <x:c r="J106" s="6"/>
      <x:c r="K106" s="5"/>
      <x:c r="L106" s="6"/>
      <x:c r="M106" s="6"/>
      <x:c r="N106" s="11" t="str">
        <x:f>IF(COUNTA(A106:M106)=0,"",IF(A106="","ID ausente",IF(COUNTIF($A$5:$A$204,A106)&lt;&gt;1,"ID duplicado",IF(OR(B106="",C106=""),"Cliente ou responsável ausente",IF(OR(NOT(ISNUMBER(D106)),D106&lt;=0,IF(ISNUMBER(D106),D106&lt;&gt;INT(D106),FALSE)),"Envio inválido",IF(H106="Cancelada","",IF(OR(NOT(ISNUMBER(E106)),E106&lt;=0,IF(ISNUMBER(E106),E106&lt;&gt;INT(E106),FALSE)),"Validade inválida",IF(E106&lt;D106,"Validade anterior ao envio",IF(OR(NOT(ISNUMBER(F106)),F106&lt;0),"Valor inválido",IF(AND(H106&lt;&gt;"Aberta",H106&lt;&gt;"Ganha",H106&lt;&gt;"Perdida"),"Resultado inválido",IF(AND(H106="Aberta",G106&lt;&gt;"Enviada",G106&lt;&gt;"Negociação",G106&lt;&gt;"Revisão"),"Etapa inválida",IF(AND(H106&lt;&gt;"Aberta",OR(OR(NOT(ISNUMBER(K106)),K106&lt;=0,IF(ISNUMBER(K106),K106&lt;&gt;INT(K106),FALSE)),K106&lt;D106,L106="")),"Fechamento ou evidência inválidos",IF(AND(H106="Aberta",I106&lt;&gt;"",OR(OR(NOT(ISNUMBER(I106)),I106&lt;=0,IF(ISNUMBER(I106),I106&lt;&gt;INT(I106),FALSE)),I106&lt;D106)),"Contato inválido","")))))))))))))</x:f>
      </x:c>
      <x:c r="O106" s="11" t="n">
        <x:f>IF(AND(A106&lt;&gt;"",N106="",H106&lt;&gt;"Cancelada"),1,0)</x:f>
        <x:v>0</x:v>
      </x:c>
      <x:c r="P106" s="11" t="n">
        <x:f>IF(OR(NOT(ISNUMBER(Configuracoes!$C$5)),NOT(ISNUMBER(Configuracoes!$C$6)),NOT(ISNUMBER(Configuracoes!$C$7)),Configuracoes!$C$5&lt;=0,Configuracoes!$C$6&lt;=0,Configuracoes!$C$7&lt;=0,Configuracoes!$C$6&gt;Configuracoes!$C$7),0,IF(AND(ISNUMBER(D106),D106&gt;=Configuracoes!$C$6,D106&lt;=Configuracoes!$C$7,D106&lt;=Configuracoes!$C$5,OR(Configuracoes!$C$8="Todos",C106=Configuracoes!$C$8),OR(H106="Aberta",H106="Cancelada",AND(ISNUMBER(K106),K106&lt;=Configuracoes!$C$5))),1,0))</x:f>
        <x:v>0</x:v>
      </x:c>
      <x:c r="Q106" s="11" t="n">
        <x:f>IF(AND(O106=1,P106=1,H106="Aberta"),1,0)</x:f>
        <x:v>0</x:v>
      </x:c>
      <x:c r="R106" s="11" t="n">
        <x:f>IF(AND(Q106=1,ISNUMBER(I106),I106&lt;Configuracoes!$C$5),1,0)</x:f>
        <x:v>0</x:v>
      </x:c>
      <x:c r="S106" s="11" t="n">
        <x:f>IF(AND(Q106=1,OR(I106="",J106="")),1,0)</x:f>
        <x:v>0</x:v>
      </x:c>
      <x:c r="T106" s="11" t="n">
        <x:f>IF(AND(Q106=1,E106&lt;Configuracoes!$C$5),1,0)</x:f>
        <x:v>0</x:v>
      </x:c>
      <x:c r="U106" s="11" t="n">
        <x:f>IF(AND(O106=1,P106=1,H106="Ganha"),1,0)</x:f>
        <x:v>0</x:v>
      </x:c>
      <x:c r="V106" s="11" t="n">
        <x:f>IF(AND(O106=1,P106=1,H106="Perdida"),1,0)</x:f>
        <x:v>0</x:v>
      </x:c>
      <x:c r="W106" s="11" t="n">
        <x:f>IF(AND(P106=1,OR(R106=1,S106=1,T106=1,N106&lt;&gt;"")),1,0)</x:f>
        <x:v>0</x:v>
      </x:c>
      <x:c r="X106" s="11" t="str">
        <x:f>IF(W106=1,SUM($W$5:W106),"")</x:f>
      </x:c>
    </x:row>
    <x:row r="107" ht="24" customHeight="1">
      <x:c r="A107" s="6"/>
      <x:c r="B107" s="6"/>
      <x:c r="C107" s="6"/>
      <x:c r="D107" s="5"/>
      <x:c r="E107" s="5"/>
      <x:c r="F107" s="12"/>
      <x:c r="G107" s="6"/>
      <x:c r="H107" s="6"/>
      <x:c r="I107" s="5"/>
      <x:c r="J107" s="6"/>
      <x:c r="K107" s="5"/>
      <x:c r="L107" s="6"/>
      <x:c r="M107" s="6"/>
      <x:c r="N107" s="11" t="str">
        <x:f>IF(COUNTA(A107:M107)=0,"",IF(A107="","ID ausente",IF(COUNTIF($A$5:$A$204,A107)&lt;&gt;1,"ID duplicado",IF(OR(B107="",C107=""),"Cliente ou responsável ausente",IF(OR(NOT(ISNUMBER(D107)),D107&lt;=0,IF(ISNUMBER(D107),D107&lt;&gt;INT(D107),FALSE)),"Envio inválido",IF(H107="Cancelada","",IF(OR(NOT(ISNUMBER(E107)),E107&lt;=0,IF(ISNUMBER(E107),E107&lt;&gt;INT(E107),FALSE)),"Validade inválida",IF(E107&lt;D107,"Validade anterior ao envio",IF(OR(NOT(ISNUMBER(F107)),F107&lt;0),"Valor inválido",IF(AND(H107&lt;&gt;"Aberta",H107&lt;&gt;"Ganha",H107&lt;&gt;"Perdida"),"Resultado inválido",IF(AND(H107="Aberta",G107&lt;&gt;"Enviada",G107&lt;&gt;"Negociação",G107&lt;&gt;"Revisão"),"Etapa inválida",IF(AND(H107&lt;&gt;"Aberta",OR(OR(NOT(ISNUMBER(K107)),K107&lt;=0,IF(ISNUMBER(K107),K107&lt;&gt;INT(K107),FALSE)),K107&lt;D107,L107="")),"Fechamento ou evidência inválidos",IF(AND(H107="Aberta",I107&lt;&gt;"",OR(OR(NOT(ISNUMBER(I107)),I107&lt;=0,IF(ISNUMBER(I107),I107&lt;&gt;INT(I107),FALSE)),I107&lt;D107)),"Contato inválido","")))))))))))))</x:f>
      </x:c>
      <x:c r="O107" s="11" t="n">
        <x:f>IF(AND(A107&lt;&gt;"",N107="",H107&lt;&gt;"Cancelada"),1,0)</x:f>
        <x:v>0</x:v>
      </x:c>
      <x:c r="P107" s="11" t="n">
        <x:f>IF(OR(NOT(ISNUMBER(Configuracoes!$C$5)),NOT(ISNUMBER(Configuracoes!$C$6)),NOT(ISNUMBER(Configuracoes!$C$7)),Configuracoes!$C$5&lt;=0,Configuracoes!$C$6&lt;=0,Configuracoes!$C$7&lt;=0,Configuracoes!$C$6&gt;Configuracoes!$C$7),0,IF(AND(ISNUMBER(D107),D107&gt;=Configuracoes!$C$6,D107&lt;=Configuracoes!$C$7,D107&lt;=Configuracoes!$C$5,OR(Configuracoes!$C$8="Todos",C107=Configuracoes!$C$8),OR(H107="Aberta",H107="Cancelada",AND(ISNUMBER(K107),K107&lt;=Configuracoes!$C$5))),1,0))</x:f>
        <x:v>0</x:v>
      </x:c>
      <x:c r="Q107" s="11" t="n">
        <x:f>IF(AND(O107=1,P107=1,H107="Aberta"),1,0)</x:f>
        <x:v>0</x:v>
      </x:c>
      <x:c r="R107" s="11" t="n">
        <x:f>IF(AND(Q107=1,ISNUMBER(I107),I107&lt;Configuracoes!$C$5),1,0)</x:f>
        <x:v>0</x:v>
      </x:c>
      <x:c r="S107" s="11" t="n">
        <x:f>IF(AND(Q107=1,OR(I107="",J107="")),1,0)</x:f>
        <x:v>0</x:v>
      </x:c>
      <x:c r="T107" s="11" t="n">
        <x:f>IF(AND(Q107=1,E107&lt;Configuracoes!$C$5),1,0)</x:f>
        <x:v>0</x:v>
      </x:c>
      <x:c r="U107" s="11" t="n">
        <x:f>IF(AND(O107=1,P107=1,H107="Ganha"),1,0)</x:f>
        <x:v>0</x:v>
      </x:c>
      <x:c r="V107" s="11" t="n">
        <x:f>IF(AND(O107=1,P107=1,H107="Perdida"),1,0)</x:f>
        <x:v>0</x:v>
      </x:c>
      <x:c r="W107" s="11" t="n">
        <x:f>IF(AND(P107=1,OR(R107=1,S107=1,T107=1,N107&lt;&gt;"")),1,0)</x:f>
        <x:v>0</x:v>
      </x:c>
      <x:c r="X107" s="11" t="str">
        <x:f>IF(W107=1,SUM($W$5:W107),"")</x:f>
      </x:c>
    </x:row>
    <x:row r="108" ht="24" customHeight="1">
      <x:c r="A108" s="6"/>
      <x:c r="B108" s="6"/>
      <x:c r="C108" s="6"/>
      <x:c r="D108" s="5"/>
      <x:c r="E108" s="5"/>
      <x:c r="F108" s="12"/>
      <x:c r="G108" s="6"/>
      <x:c r="H108" s="6"/>
      <x:c r="I108" s="5"/>
      <x:c r="J108" s="6"/>
      <x:c r="K108" s="5"/>
      <x:c r="L108" s="6"/>
      <x:c r="M108" s="6"/>
      <x:c r="N108" s="11" t="str">
        <x:f>IF(COUNTA(A108:M108)=0,"",IF(A108="","ID ausente",IF(COUNTIF($A$5:$A$204,A108)&lt;&gt;1,"ID duplicado",IF(OR(B108="",C108=""),"Cliente ou responsável ausente",IF(OR(NOT(ISNUMBER(D108)),D108&lt;=0,IF(ISNUMBER(D108),D108&lt;&gt;INT(D108),FALSE)),"Envio inválido",IF(H108="Cancelada","",IF(OR(NOT(ISNUMBER(E108)),E108&lt;=0,IF(ISNUMBER(E108),E108&lt;&gt;INT(E108),FALSE)),"Validade inválida",IF(E108&lt;D108,"Validade anterior ao envio",IF(OR(NOT(ISNUMBER(F108)),F108&lt;0),"Valor inválido",IF(AND(H108&lt;&gt;"Aberta",H108&lt;&gt;"Ganha",H108&lt;&gt;"Perdida"),"Resultado inválido",IF(AND(H108="Aberta",G108&lt;&gt;"Enviada",G108&lt;&gt;"Negociação",G108&lt;&gt;"Revisão"),"Etapa inválida",IF(AND(H108&lt;&gt;"Aberta",OR(OR(NOT(ISNUMBER(K108)),K108&lt;=0,IF(ISNUMBER(K108),K108&lt;&gt;INT(K108),FALSE)),K108&lt;D108,L108="")),"Fechamento ou evidência inválidos",IF(AND(H108="Aberta",I108&lt;&gt;"",OR(OR(NOT(ISNUMBER(I108)),I108&lt;=0,IF(ISNUMBER(I108),I108&lt;&gt;INT(I108),FALSE)),I108&lt;D108)),"Contato inválido","")))))))))))))</x:f>
      </x:c>
      <x:c r="O108" s="11" t="n">
        <x:f>IF(AND(A108&lt;&gt;"",N108="",H108&lt;&gt;"Cancelada"),1,0)</x:f>
        <x:v>0</x:v>
      </x:c>
      <x:c r="P108" s="11" t="n">
        <x:f>IF(OR(NOT(ISNUMBER(Configuracoes!$C$5)),NOT(ISNUMBER(Configuracoes!$C$6)),NOT(ISNUMBER(Configuracoes!$C$7)),Configuracoes!$C$5&lt;=0,Configuracoes!$C$6&lt;=0,Configuracoes!$C$7&lt;=0,Configuracoes!$C$6&gt;Configuracoes!$C$7),0,IF(AND(ISNUMBER(D108),D108&gt;=Configuracoes!$C$6,D108&lt;=Configuracoes!$C$7,D108&lt;=Configuracoes!$C$5,OR(Configuracoes!$C$8="Todos",C108=Configuracoes!$C$8),OR(H108="Aberta",H108="Cancelada",AND(ISNUMBER(K108),K108&lt;=Configuracoes!$C$5))),1,0))</x:f>
        <x:v>0</x:v>
      </x:c>
      <x:c r="Q108" s="11" t="n">
        <x:f>IF(AND(O108=1,P108=1,H108="Aberta"),1,0)</x:f>
        <x:v>0</x:v>
      </x:c>
      <x:c r="R108" s="11" t="n">
        <x:f>IF(AND(Q108=1,ISNUMBER(I108),I108&lt;Configuracoes!$C$5),1,0)</x:f>
        <x:v>0</x:v>
      </x:c>
      <x:c r="S108" s="11" t="n">
        <x:f>IF(AND(Q108=1,OR(I108="",J108="")),1,0)</x:f>
        <x:v>0</x:v>
      </x:c>
      <x:c r="T108" s="11" t="n">
        <x:f>IF(AND(Q108=1,E108&lt;Configuracoes!$C$5),1,0)</x:f>
        <x:v>0</x:v>
      </x:c>
      <x:c r="U108" s="11" t="n">
        <x:f>IF(AND(O108=1,P108=1,H108="Ganha"),1,0)</x:f>
        <x:v>0</x:v>
      </x:c>
      <x:c r="V108" s="11" t="n">
        <x:f>IF(AND(O108=1,P108=1,H108="Perdida"),1,0)</x:f>
        <x:v>0</x:v>
      </x:c>
      <x:c r="W108" s="11" t="n">
        <x:f>IF(AND(P108=1,OR(R108=1,S108=1,T108=1,N108&lt;&gt;"")),1,0)</x:f>
        <x:v>0</x:v>
      </x:c>
      <x:c r="X108" s="11" t="str">
        <x:f>IF(W108=1,SUM($W$5:W108),"")</x:f>
      </x:c>
    </x:row>
    <x:row r="109" ht="24" customHeight="1">
      <x:c r="A109" s="6"/>
      <x:c r="B109" s="6"/>
      <x:c r="C109" s="6"/>
      <x:c r="D109" s="5"/>
      <x:c r="E109" s="5"/>
      <x:c r="F109" s="12"/>
      <x:c r="G109" s="6"/>
      <x:c r="H109" s="6"/>
      <x:c r="I109" s="5"/>
      <x:c r="J109" s="6"/>
      <x:c r="K109" s="5"/>
      <x:c r="L109" s="6"/>
      <x:c r="M109" s="6"/>
      <x:c r="N109" s="11" t="str">
        <x:f>IF(COUNTA(A109:M109)=0,"",IF(A109="","ID ausente",IF(COUNTIF($A$5:$A$204,A109)&lt;&gt;1,"ID duplicado",IF(OR(B109="",C109=""),"Cliente ou responsável ausente",IF(OR(NOT(ISNUMBER(D109)),D109&lt;=0,IF(ISNUMBER(D109),D109&lt;&gt;INT(D109),FALSE)),"Envio inválido",IF(H109="Cancelada","",IF(OR(NOT(ISNUMBER(E109)),E109&lt;=0,IF(ISNUMBER(E109),E109&lt;&gt;INT(E109),FALSE)),"Validade inválida",IF(E109&lt;D109,"Validade anterior ao envio",IF(OR(NOT(ISNUMBER(F109)),F109&lt;0),"Valor inválido",IF(AND(H109&lt;&gt;"Aberta",H109&lt;&gt;"Ganha",H109&lt;&gt;"Perdida"),"Resultado inválido",IF(AND(H109="Aberta",G109&lt;&gt;"Enviada",G109&lt;&gt;"Negociação",G109&lt;&gt;"Revisão"),"Etapa inválida",IF(AND(H109&lt;&gt;"Aberta",OR(OR(NOT(ISNUMBER(K109)),K109&lt;=0,IF(ISNUMBER(K109),K109&lt;&gt;INT(K109),FALSE)),K109&lt;D109,L109="")),"Fechamento ou evidência inválidos",IF(AND(H109="Aberta",I109&lt;&gt;"",OR(OR(NOT(ISNUMBER(I109)),I109&lt;=0,IF(ISNUMBER(I109),I109&lt;&gt;INT(I109),FALSE)),I109&lt;D109)),"Contato inválido","")))))))))))))</x:f>
      </x:c>
      <x:c r="O109" s="11" t="n">
        <x:f>IF(AND(A109&lt;&gt;"",N109="",H109&lt;&gt;"Cancelada"),1,0)</x:f>
        <x:v>0</x:v>
      </x:c>
      <x:c r="P109" s="11" t="n">
        <x:f>IF(OR(NOT(ISNUMBER(Configuracoes!$C$5)),NOT(ISNUMBER(Configuracoes!$C$6)),NOT(ISNUMBER(Configuracoes!$C$7)),Configuracoes!$C$5&lt;=0,Configuracoes!$C$6&lt;=0,Configuracoes!$C$7&lt;=0,Configuracoes!$C$6&gt;Configuracoes!$C$7),0,IF(AND(ISNUMBER(D109),D109&gt;=Configuracoes!$C$6,D109&lt;=Configuracoes!$C$7,D109&lt;=Configuracoes!$C$5,OR(Configuracoes!$C$8="Todos",C109=Configuracoes!$C$8),OR(H109="Aberta",H109="Cancelada",AND(ISNUMBER(K109),K109&lt;=Configuracoes!$C$5))),1,0))</x:f>
        <x:v>0</x:v>
      </x:c>
      <x:c r="Q109" s="11" t="n">
        <x:f>IF(AND(O109=1,P109=1,H109="Aberta"),1,0)</x:f>
        <x:v>0</x:v>
      </x:c>
      <x:c r="R109" s="11" t="n">
        <x:f>IF(AND(Q109=1,ISNUMBER(I109),I109&lt;Configuracoes!$C$5),1,0)</x:f>
        <x:v>0</x:v>
      </x:c>
      <x:c r="S109" s="11" t="n">
        <x:f>IF(AND(Q109=1,OR(I109="",J109="")),1,0)</x:f>
        <x:v>0</x:v>
      </x:c>
      <x:c r="T109" s="11" t="n">
        <x:f>IF(AND(Q109=1,E109&lt;Configuracoes!$C$5),1,0)</x:f>
        <x:v>0</x:v>
      </x:c>
      <x:c r="U109" s="11" t="n">
        <x:f>IF(AND(O109=1,P109=1,H109="Ganha"),1,0)</x:f>
        <x:v>0</x:v>
      </x:c>
      <x:c r="V109" s="11" t="n">
        <x:f>IF(AND(O109=1,P109=1,H109="Perdida"),1,0)</x:f>
        <x:v>0</x:v>
      </x:c>
      <x:c r="W109" s="11" t="n">
        <x:f>IF(AND(P109=1,OR(R109=1,S109=1,T109=1,N109&lt;&gt;"")),1,0)</x:f>
        <x:v>0</x:v>
      </x:c>
      <x:c r="X109" s="11" t="str">
        <x:f>IF(W109=1,SUM($W$5:W109),"")</x:f>
      </x:c>
    </x:row>
    <x:row r="110" ht="24" customHeight="1">
      <x:c r="A110" s="6"/>
      <x:c r="B110" s="6"/>
      <x:c r="C110" s="6"/>
      <x:c r="D110" s="5"/>
      <x:c r="E110" s="5"/>
      <x:c r="F110" s="12"/>
      <x:c r="G110" s="6"/>
      <x:c r="H110" s="6"/>
      <x:c r="I110" s="5"/>
      <x:c r="J110" s="6"/>
      <x:c r="K110" s="5"/>
      <x:c r="L110" s="6"/>
      <x:c r="M110" s="6"/>
      <x:c r="N110" s="11" t="str">
        <x:f>IF(COUNTA(A110:M110)=0,"",IF(A110="","ID ausente",IF(COUNTIF($A$5:$A$204,A110)&lt;&gt;1,"ID duplicado",IF(OR(B110="",C110=""),"Cliente ou responsável ausente",IF(OR(NOT(ISNUMBER(D110)),D110&lt;=0,IF(ISNUMBER(D110),D110&lt;&gt;INT(D110),FALSE)),"Envio inválido",IF(H110="Cancelada","",IF(OR(NOT(ISNUMBER(E110)),E110&lt;=0,IF(ISNUMBER(E110),E110&lt;&gt;INT(E110),FALSE)),"Validade inválida",IF(E110&lt;D110,"Validade anterior ao envio",IF(OR(NOT(ISNUMBER(F110)),F110&lt;0),"Valor inválido",IF(AND(H110&lt;&gt;"Aberta",H110&lt;&gt;"Ganha",H110&lt;&gt;"Perdida"),"Resultado inválido",IF(AND(H110="Aberta",G110&lt;&gt;"Enviada",G110&lt;&gt;"Negociação",G110&lt;&gt;"Revisão"),"Etapa inválida",IF(AND(H110&lt;&gt;"Aberta",OR(OR(NOT(ISNUMBER(K110)),K110&lt;=0,IF(ISNUMBER(K110),K110&lt;&gt;INT(K110),FALSE)),K110&lt;D110,L110="")),"Fechamento ou evidência inválidos",IF(AND(H110="Aberta",I110&lt;&gt;"",OR(OR(NOT(ISNUMBER(I110)),I110&lt;=0,IF(ISNUMBER(I110),I110&lt;&gt;INT(I110),FALSE)),I110&lt;D110)),"Contato inválido","")))))))))))))</x:f>
      </x:c>
      <x:c r="O110" s="11" t="n">
        <x:f>IF(AND(A110&lt;&gt;"",N110="",H110&lt;&gt;"Cancelada"),1,0)</x:f>
        <x:v>0</x:v>
      </x:c>
      <x:c r="P110" s="11" t="n">
        <x:f>IF(OR(NOT(ISNUMBER(Configuracoes!$C$5)),NOT(ISNUMBER(Configuracoes!$C$6)),NOT(ISNUMBER(Configuracoes!$C$7)),Configuracoes!$C$5&lt;=0,Configuracoes!$C$6&lt;=0,Configuracoes!$C$7&lt;=0,Configuracoes!$C$6&gt;Configuracoes!$C$7),0,IF(AND(ISNUMBER(D110),D110&gt;=Configuracoes!$C$6,D110&lt;=Configuracoes!$C$7,D110&lt;=Configuracoes!$C$5,OR(Configuracoes!$C$8="Todos",C110=Configuracoes!$C$8),OR(H110="Aberta",H110="Cancelada",AND(ISNUMBER(K110),K110&lt;=Configuracoes!$C$5))),1,0))</x:f>
        <x:v>0</x:v>
      </x:c>
      <x:c r="Q110" s="11" t="n">
        <x:f>IF(AND(O110=1,P110=1,H110="Aberta"),1,0)</x:f>
        <x:v>0</x:v>
      </x:c>
      <x:c r="R110" s="11" t="n">
        <x:f>IF(AND(Q110=1,ISNUMBER(I110),I110&lt;Configuracoes!$C$5),1,0)</x:f>
        <x:v>0</x:v>
      </x:c>
      <x:c r="S110" s="11" t="n">
        <x:f>IF(AND(Q110=1,OR(I110="",J110="")),1,0)</x:f>
        <x:v>0</x:v>
      </x:c>
      <x:c r="T110" s="11" t="n">
        <x:f>IF(AND(Q110=1,E110&lt;Configuracoes!$C$5),1,0)</x:f>
        <x:v>0</x:v>
      </x:c>
      <x:c r="U110" s="11" t="n">
        <x:f>IF(AND(O110=1,P110=1,H110="Ganha"),1,0)</x:f>
        <x:v>0</x:v>
      </x:c>
      <x:c r="V110" s="11" t="n">
        <x:f>IF(AND(O110=1,P110=1,H110="Perdida"),1,0)</x:f>
        <x:v>0</x:v>
      </x:c>
      <x:c r="W110" s="11" t="n">
        <x:f>IF(AND(P110=1,OR(R110=1,S110=1,T110=1,N110&lt;&gt;"")),1,0)</x:f>
        <x:v>0</x:v>
      </x:c>
      <x:c r="X110" s="11" t="str">
        <x:f>IF(W110=1,SUM($W$5:W110),"")</x:f>
      </x:c>
    </x:row>
    <x:row r="111" ht="24" customHeight="1">
      <x:c r="A111" s="6"/>
      <x:c r="B111" s="6"/>
      <x:c r="C111" s="6"/>
      <x:c r="D111" s="5"/>
      <x:c r="E111" s="5"/>
      <x:c r="F111" s="12"/>
      <x:c r="G111" s="6"/>
      <x:c r="H111" s="6"/>
      <x:c r="I111" s="5"/>
      <x:c r="J111" s="6"/>
      <x:c r="K111" s="5"/>
      <x:c r="L111" s="6"/>
      <x:c r="M111" s="6"/>
      <x:c r="N111" s="11" t="str">
        <x:f>IF(COUNTA(A111:M111)=0,"",IF(A111="","ID ausente",IF(COUNTIF($A$5:$A$204,A111)&lt;&gt;1,"ID duplicado",IF(OR(B111="",C111=""),"Cliente ou responsável ausente",IF(OR(NOT(ISNUMBER(D111)),D111&lt;=0,IF(ISNUMBER(D111),D111&lt;&gt;INT(D111),FALSE)),"Envio inválido",IF(H111="Cancelada","",IF(OR(NOT(ISNUMBER(E111)),E111&lt;=0,IF(ISNUMBER(E111),E111&lt;&gt;INT(E111),FALSE)),"Validade inválida",IF(E111&lt;D111,"Validade anterior ao envio",IF(OR(NOT(ISNUMBER(F111)),F111&lt;0),"Valor inválido",IF(AND(H111&lt;&gt;"Aberta",H111&lt;&gt;"Ganha",H111&lt;&gt;"Perdida"),"Resultado inválido",IF(AND(H111="Aberta",G111&lt;&gt;"Enviada",G111&lt;&gt;"Negociação",G111&lt;&gt;"Revisão"),"Etapa inválida",IF(AND(H111&lt;&gt;"Aberta",OR(OR(NOT(ISNUMBER(K111)),K111&lt;=0,IF(ISNUMBER(K111),K111&lt;&gt;INT(K111),FALSE)),K111&lt;D111,L111="")),"Fechamento ou evidência inválidos",IF(AND(H111="Aberta",I111&lt;&gt;"",OR(OR(NOT(ISNUMBER(I111)),I111&lt;=0,IF(ISNUMBER(I111),I111&lt;&gt;INT(I111),FALSE)),I111&lt;D111)),"Contato inválido","")))))))))))))</x:f>
      </x:c>
      <x:c r="O111" s="11" t="n">
        <x:f>IF(AND(A111&lt;&gt;"",N111="",H111&lt;&gt;"Cancelada"),1,0)</x:f>
        <x:v>0</x:v>
      </x:c>
      <x:c r="P111" s="11" t="n">
        <x:f>IF(OR(NOT(ISNUMBER(Configuracoes!$C$5)),NOT(ISNUMBER(Configuracoes!$C$6)),NOT(ISNUMBER(Configuracoes!$C$7)),Configuracoes!$C$5&lt;=0,Configuracoes!$C$6&lt;=0,Configuracoes!$C$7&lt;=0,Configuracoes!$C$6&gt;Configuracoes!$C$7),0,IF(AND(ISNUMBER(D111),D111&gt;=Configuracoes!$C$6,D111&lt;=Configuracoes!$C$7,D111&lt;=Configuracoes!$C$5,OR(Configuracoes!$C$8="Todos",C111=Configuracoes!$C$8),OR(H111="Aberta",H111="Cancelada",AND(ISNUMBER(K111),K111&lt;=Configuracoes!$C$5))),1,0))</x:f>
        <x:v>0</x:v>
      </x:c>
      <x:c r="Q111" s="11" t="n">
        <x:f>IF(AND(O111=1,P111=1,H111="Aberta"),1,0)</x:f>
        <x:v>0</x:v>
      </x:c>
      <x:c r="R111" s="11" t="n">
        <x:f>IF(AND(Q111=1,ISNUMBER(I111),I111&lt;Configuracoes!$C$5),1,0)</x:f>
        <x:v>0</x:v>
      </x:c>
      <x:c r="S111" s="11" t="n">
        <x:f>IF(AND(Q111=1,OR(I111="",J111="")),1,0)</x:f>
        <x:v>0</x:v>
      </x:c>
      <x:c r="T111" s="11" t="n">
        <x:f>IF(AND(Q111=1,E111&lt;Configuracoes!$C$5),1,0)</x:f>
        <x:v>0</x:v>
      </x:c>
      <x:c r="U111" s="11" t="n">
        <x:f>IF(AND(O111=1,P111=1,H111="Ganha"),1,0)</x:f>
        <x:v>0</x:v>
      </x:c>
      <x:c r="V111" s="11" t="n">
        <x:f>IF(AND(O111=1,P111=1,H111="Perdida"),1,0)</x:f>
        <x:v>0</x:v>
      </x:c>
      <x:c r="W111" s="11" t="n">
        <x:f>IF(AND(P111=1,OR(R111=1,S111=1,T111=1,N111&lt;&gt;"")),1,0)</x:f>
        <x:v>0</x:v>
      </x:c>
      <x:c r="X111" s="11" t="str">
        <x:f>IF(W111=1,SUM($W$5:W111),"")</x:f>
      </x:c>
    </x:row>
    <x:row r="112" ht="24" customHeight="1">
      <x:c r="A112" s="6"/>
      <x:c r="B112" s="6"/>
      <x:c r="C112" s="6"/>
      <x:c r="D112" s="5"/>
      <x:c r="E112" s="5"/>
      <x:c r="F112" s="12"/>
      <x:c r="G112" s="6"/>
      <x:c r="H112" s="6"/>
      <x:c r="I112" s="5"/>
      <x:c r="J112" s="6"/>
      <x:c r="K112" s="5"/>
      <x:c r="L112" s="6"/>
      <x:c r="M112" s="6"/>
      <x:c r="N112" s="11" t="str">
        <x:f>IF(COUNTA(A112:M112)=0,"",IF(A112="","ID ausente",IF(COUNTIF($A$5:$A$204,A112)&lt;&gt;1,"ID duplicado",IF(OR(B112="",C112=""),"Cliente ou responsável ausente",IF(OR(NOT(ISNUMBER(D112)),D112&lt;=0,IF(ISNUMBER(D112),D112&lt;&gt;INT(D112),FALSE)),"Envio inválido",IF(H112="Cancelada","",IF(OR(NOT(ISNUMBER(E112)),E112&lt;=0,IF(ISNUMBER(E112),E112&lt;&gt;INT(E112),FALSE)),"Validade inválida",IF(E112&lt;D112,"Validade anterior ao envio",IF(OR(NOT(ISNUMBER(F112)),F112&lt;0),"Valor inválido",IF(AND(H112&lt;&gt;"Aberta",H112&lt;&gt;"Ganha",H112&lt;&gt;"Perdida"),"Resultado inválido",IF(AND(H112="Aberta",G112&lt;&gt;"Enviada",G112&lt;&gt;"Negociação",G112&lt;&gt;"Revisão"),"Etapa inválida",IF(AND(H112&lt;&gt;"Aberta",OR(OR(NOT(ISNUMBER(K112)),K112&lt;=0,IF(ISNUMBER(K112),K112&lt;&gt;INT(K112),FALSE)),K112&lt;D112,L112="")),"Fechamento ou evidência inválidos",IF(AND(H112="Aberta",I112&lt;&gt;"",OR(OR(NOT(ISNUMBER(I112)),I112&lt;=0,IF(ISNUMBER(I112),I112&lt;&gt;INT(I112),FALSE)),I112&lt;D112)),"Contato inválido","")))))))))))))</x:f>
      </x:c>
      <x:c r="O112" s="11" t="n">
        <x:f>IF(AND(A112&lt;&gt;"",N112="",H112&lt;&gt;"Cancelada"),1,0)</x:f>
        <x:v>0</x:v>
      </x:c>
      <x:c r="P112" s="11" t="n">
        <x:f>IF(OR(NOT(ISNUMBER(Configuracoes!$C$5)),NOT(ISNUMBER(Configuracoes!$C$6)),NOT(ISNUMBER(Configuracoes!$C$7)),Configuracoes!$C$5&lt;=0,Configuracoes!$C$6&lt;=0,Configuracoes!$C$7&lt;=0,Configuracoes!$C$6&gt;Configuracoes!$C$7),0,IF(AND(ISNUMBER(D112),D112&gt;=Configuracoes!$C$6,D112&lt;=Configuracoes!$C$7,D112&lt;=Configuracoes!$C$5,OR(Configuracoes!$C$8="Todos",C112=Configuracoes!$C$8),OR(H112="Aberta",H112="Cancelada",AND(ISNUMBER(K112),K112&lt;=Configuracoes!$C$5))),1,0))</x:f>
        <x:v>0</x:v>
      </x:c>
      <x:c r="Q112" s="11" t="n">
        <x:f>IF(AND(O112=1,P112=1,H112="Aberta"),1,0)</x:f>
        <x:v>0</x:v>
      </x:c>
      <x:c r="R112" s="11" t="n">
        <x:f>IF(AND(Q112=1,ISNUMBER(I112),I112&lt;Configuracoes!$C$5),1,0)</x:f>
        <x:v>0</x:v>
      </x:c>
      <x:c r="S112" s="11" t="n">
        <x:f>IF(AND(Q112=1,OR(I112="",J112="")),1,0)</x:f>
        <x:v>0</x:v>
      </x:c>
      <x:c r="T112" s="11" t="n">
        <x:f>IF(AND(Q112=1,E112&lt;Configuracoes!$C$5),1,0)</x:f>
        <x:v>0</x:v>
      </x:c>
      <x:c r="U112" s="11" t="n">
        <x:f>IF(AND(O112=1,P112=1,H112="Ganha"),1,0)</x:f>
        <x:v>0</x:v>
      </x:c>
      <x:c r="V112" s="11" t="n">
        <x:f>IF(AND(O112=1,P112=1,H112="Perdida"),1,0)</x:f>
        <x:v>0</x:v>
      </x:c>
      <x:c r="W112" s="11" t="n">
        <x:f>IF(AND(P112=1,OR(R112=1,S112=1,T112=1,N112&lt;&gt;"")),1,0)</x:f>
        <x:v>0</x:v>
      </x:c>
      <x:c r="X112" s="11" t="str">
        <x:f>IF(W112=1,SUM($W$5:W112),"")</x:f>
      </x:c>
    </x:row>
    <x:row r="113" ht="24" customHeight="1">
      <x:c r="A113" s="6"/>
      <x:c r="B113" s="6"/>
      <x:c r="C113" s="6"/>
      <x:c r="D113" s="5"/>
      <x:c r="E113" s="5"/>
      <x:c r="F113" s="12"/>
      <x:c r="G113" s="6"/>
      <x:c r="H113" s="6"/>
      <x:c r="I113" s="5"/>
      <x:c r="J113" s="6"/>
      <x:c r="K113" s="5"/>
      <x:c r="L113" s="6"/>
      <x:c r="M113" s="6"/>
      <x:c r="N113" s="11" t="str">
        <x:f>IF(COUNTA(A113:M113)=0,"",IF(A113="","ID ausente",IF(COUNTIF($A$5:$A$204,A113)&lt;&gt;1,"ID duplicado",IF(OR(B113="",C113=""),"Cliente ou responsável ausente",IF(OR(NOT(ISNUMBER(D113)),D113&lt;=0,IF(ISNUMBER(D113),D113&lt;&gt;INT(D113),FALSE)),"Envio inválido",IF(H113="Cancelada","",IF(OR(NOT(ISNUMBER(E113)),E113&lt;=0,IF(ISNUMBER(E113),E113&lt;&gt;INT(E113),FALSE)),"Validade inválida",IF(E113&lt;D113,"Validade anterior ao envio",IF(OR(NOT(ISNUMBER(F113)),F113&lt;0),"Valor inválido",IF(AND(H113&lt;&gt;"Aberta",H113&lt;&gt;"Ganha",H113&lt;&gt;"Perdida"),"Resultado inválido",IF(AND(H113="Aberta",G113&lt;&gt;"Enviada",G113&lt;&gt;"Negociação",G113&lt;&gt;"Revisão"),"Etapa inválida",IF(AND(H113&lt;&gt;"Aberta",OR(OR(NOT(ISNUMBER(K113)),K113&lt;=0,IF(ISNUMBER(K113),K113&lt;&gt;INT(K113),FALSE)),K113&lt;D113,L113="")),"Fechamento ou evidência inválidos",IF(AND(H113="Aberta",I113&lt;&gt;"",OR(OR(NOT(ISNUMBER(I113)),I113&lt;=0,IF(ISNUMBER(I113),I113&lt;&gt;INT(I113),FALSE)),I113&lt;D113)),"Contato inválido","")))))))))))))</x:f>
      </x:c>
      <x:c r="O113" s="11" t="n">
        <x:f>IF(AND(A113&lt;&gt;"",N113="",H113&lt;&gt;"Cancelada"),1,0)</x:f>
        <x:v>0</x:v>
      </x:c>
      <x:c r="P113" s="11" t="n">
        <x:f>IF(OR(NOT(ISNUMBER(Configuracoes!$C$5)),NOT(ISNUMBER(Configuracoes!$C$6)),NOT(ISNUMBER(Configuracoes!$C$7)),Configuracoes!$C$5&lt;=0,Configuracoes!$C$6&lt;=0,Configuracoes!$C$7&lt;=0,Configuracoes!$C$6&gt;Configuracoes!$C$7),0,IF(AND(ISNUMBER(D113),D113&gt;=Configuracoes!$C$6,D113&lt;=Configuracoes!$C$7,D113&lt;=Configuracoes!$C$5,OR(Configuracoes!$C$8="Todos",C113=Configuracoes!$C$8),OR(H113="Aberta",H113="Cancelada",AND(ISNUMBER(K113),K113&lt;=Configuracoes!$C$5))),1,0))</x:f>
        <x:v>0</x:v>
      </x:c>
      <x:c r="Q113" s="11" t="n">
        <x:f>IF(AND(O113=1,P113=1,H113="Aberta"),1,0)</x:f>
        <x:v>0</x:v>
      </x:c>
      <x:c r="R113" s="11" t="n">
        <x:f>IF(AND(Q113=1,ISNUMBER(I113),I113&lt;Configuracoes!$C$5),1,0)</x:f>
        <x:v>0</x:v>
      </x:c>
      <x:c r="S113" s="11" t="n">
        <x:f>IF(AND(Q113=1,OR(I113="",J113="")),1,0)</x:f>
        <x:v>0</x:v>
      </x:c>
      <x:c r="T113" s="11" t="n">
        <x:f>IF(AND(Q113=1,E113&lt;Configuracoes!$C$5),1,0)</x:f>
        <x:v>0</x:v>
      </x:c>
      <x:c r="U113" s="11" t="n">
        <x:f>IF(AND(O113=1,P113=1,H113="Ganha"),1,0)</x:f>
        <x:v>0</x:v>
      </x:c>
      <x:c r="V113" s="11" t="n">
        <x:f>IF(AND(O113=1,P113=1,H113="Perdida"),1,0)</x:f>
        <x:v>0</x:v>
      </x:c>
      <x:c r="W113" s="11" t="n">
        <x:f>IF(AND(P113=1,OR(R113=1,S113=1,T113=1,N113&lt;&gt;"")),1,0)</x:f>
        <x:v>0</x:v>
      </x:c>
      <x:c r="X113" s="11" t="str">
        <x:f>IF(W113=1,SUM($W$5:W113),"")</x:f>
      </x:c>
    </x:row>
    <x:row r="114" ht="24" customHeight="1">
      <x:c r="A114" s="6"/>
      <x:c r="B114" s="6"/>
      <x:c r="C114" s="6"/>
      <x:c r="D114" s="5"/>
      <x:c r="E114" s="5"/>
      <x:c r="F114" s="12"/>
      <x:c r="G114" s="6"/>
      <x:c r="H114" s="6"/>
      <x:c r="I114" s="5"/>
      <x:c r="J114" s="6"/>
      <x:c r="K114" s="5"/>
      <x:c r="L114" s="6"/>
      <x:c r="M114" s="6"/>
      <x:c r="N114" s="11" t="str">
        <x:f>IF(COUNTA(A114:M114)=0,"",IF(A114="","ID ausente",IF(COUNTIF($A$5:$A$204,A114)&lt;&gt;1,"ID duplicado",IF(OR(B114="",C114=""),"Cliente ou responsável ausente",IF(OR(NOT(ISNUMBER(D114)),D114&lt;=0,IF(ISNUMBER(D114),D114&lt;&gt;INT(D114),FALSE)),"Envio inválido",IF(H114="Cancelada","",IF(OR(NOT(ISNUMBER(E114)),E114&lt;=0,IF(ISNUMBER(E114),E114&lt;&gt;INT(E114),FALSE)),"Validade inválida",IF(E114&lt;D114,"Validade anterior ao envio",IF(OR(NOT(ISNUMBER(F114)),F114&lt;0),"Valor inválido",IF(AND(H114&lt;&gt;"Aberta",H114&lt;&gt;"Ganha",H114&lt;&gt;"Perdida"),"Resultado inválido",IF(AND(H114="Aberta",G114&lt;&gt;"Enviada",G114&lt;&gt;"Negociação",G114&lt;&gt;"Revisão"),"Etapa inválida",IF(AND(H114&lt;&gt;"Aberta",OR(OR(NOT(ISNUMBER(K114)),K114&lt;=0,IF(ISNUMBER(K114),K114&lt;&gt;INT(K114),FALSE)),K114&lt;D114,L114="")),"Fechamento ou evidência inválidos",IF(AND(H114="Aberta",I114&lt;&gt;"",OR(OR(NOT(ISNUMBER(I114)),I114&lt;=0,IF(ISNUMBER(I114),I114&lt;&gt;INT(I114),FALSE)),I114&lt;D114)),"Contato inválido","")))))))))))))</x:f>
      </x:c>
      <x:c r="O114" s="11" t="n">
        <x:f>IF(AND(A114&lt;&gt;"",N114="",H114&lt;&gt;"Cancelada"),1,0)</x:f>
        <x:v>0</x:v>
      </x:c>
      <x:c r="P114" s="11" t="n">
        <x:f>IF(OR(NOT(ISNUMBER(Configuracoes!$C$5)),NOT(ISNUMBER(Configuracoes!$C$6)),NOT(ISNUMBER(Configuracoes!$C$7)),Configuracoes!$C$5&lt;=0,Configuracoes!$C$6&lt;=0,Configuracoes!$C$7&lt;=0,Configuracoes!$C$6&gt;Configuracoes!$C$7),0,IF(AND(ISNUMBER(D114),D114&gt;=Configuracoes!$C$6,D114&lt;=Configuracoes!$C$7,D114&lt;=Configuracoes!$C$5,OR(Configuracoes!$C$8="Todos",C114=Configuracoes!$C$8),OR(H114="Aberta",H114="Cancelada",AND(ISNUMBER(K114),K114&lt;=Configuracoes!$C$5))),1,0))</x:f>
        <x:v>0</x:v>
      </x:c>
      <x:c r="Q114" s="11" t="n">
        <x:f>IF(AND(O114=1,P114=1,H114="Aberta"),1,0)</x:f>
        <x:v>0</x:v>
      </x:c>
      <x:c r="R114" s="11" t="n">
        <x:f>IF(AND(Q114=1,ISNUMBER(I114),I114&lt;Configuracoes!$C$5),1,0)</x:f>
        <x:v>0</x:v>
      </x:c>
      <x:c r="S114" s="11" t="n">
        <x:f>IF(AND(Q114=1,OR(I114="",J114="")),1,0)</x:f>
        <x:v>0</x:v>
      </x:c>
      <x:c r="T114" s="11" t="n">
        <x:f>IF(AND(Q114=1,E114&lt;Configuracoes!$C$5),1,0)</x:f>
        <x:v>0</x:v>
      </x:c>
      <x:c r="U114" s="11" t="n">
        <x:f>IF(AND(O114=1,P114=1,H114="Ganha"),1,0)</x:f>
        <x:v>0</x:v>
      </x:c>
      <x:c r="V114" s="11" t="n">
        <x:f>IF(AND(O114=1,P114=1,H114="Perdida"),1,0)</x:f>
        <x:v>0</x:v>
      </x:c>
      <x:c r="W114" s="11" t="n">
        <x:f>IF(AND(P114=1,OR(R114=1,S114=1,T114=1,N114&lt;&gt;"")),1,0)</x:f>
        <x:v>0</x:v>
      </x:c>
      <x:c r="X114" s="11" t="str">
        <x:f>IF(W114=1,SUM($W$5:W114),"")</x:f>
      </x:c>
    </x:row>
    <x:row r="115" ht="24" customHeight="1">
      <x:c r="A115" s="6"/>
      <x:c r="B115" s="6"/>
      <x:c r="C115" s="6"/>
      <x:c r="D115" s="5"/>
      <x:c r="E115" s="5"/>
      <x:c r="F115" s="12"/>
      <x:c r="G115" s="6"/>
      <x:c r="H115" s="6"/>
      <x:c r="I115" s="5"/>
      <x:c r="J115" s="6"/>
      <x:c r="K115" s="5"/>
      <x:c r="L115" s="6"/>
      <x:c r="M115" s="6"/>
      <x:c r="N115" s="11" t="str">
        <x:f>IF(COUNTA(A115:M115)=0,"",IF(A115="","ID ausente",IF(COUNTIF($A$5:$A$204,A115)&lt;&gt;1,"ID duplicado",IF(OR(B115="",C115=""),"Cliente ou responsável ausente",IF(OR(NOT(ISNUMBER(D115)),D115&lt;=0,IF(ISNUMBER(D115),D115&lt;&gt;INT(D115),FALSE)),"Envio inválido",IF(H115="Cancelada","",IF(OR(NOT(ISNUMBER(E115)),E115&lt;=0,IF(ISNUMBER(E115),E115&lt;&gt;INT(E115),FALSE)),"Validade inválida",IF(E115&lt;D115,"Validade anterior ao envio",IF(OR(NOT(ISNUMBER(F115)),F115&lt;0),"Valor inválido",IF(AND(H115&lt;&gt;"Aberta",H115&lt;&gt;"Ganha",H115&lt;&gt;"Perdida"),"Resultado inválido",IF(AND(H115="Aberta",G115&lt;&gt;"Enviada",G115&lt;&gt;"Negociação",G115&lt;&gt;"Revisão"),"Etapa inválida",IF(AND(H115&lt;&gt;"Aberta",OR(OR(NOT(ISNUMBER(K115)),K115&lt;=0,IF(ISNUMBER(K115),K115&lt;&gt;INT(K115),FALSE)),K115&lt;D115,L115="")),"Fechamento ou evidência inválidos",IF(AND(H115="Aberta",I115&lt;&gt;"",OR(OR(NOT(ISNUMBER(I115)),I115&lt;=0,IF(ISNUMBER(I115),I115&lt;&gt;INT(I115),FALSE)),I115&lt;D115)),"Contato inválido","")))))))))))))</x:f>
      </x:c>
      <x:c r="O115" s="11" t="n">
        <x:f>IF(AND(A115&lt;&gt;"",N115="",H115&lt;&gt;"Cancelada"),1,0)</x:f>
        <x:v>0</x:v>
      </x:c>
      <x:c r="P115" s="11" t="n">
        <x:f>IF(OR(NOT(ISNUMBER(Configuracoes!$C$5)),NOT(ISNUMBER(Configuracoes!$C$6)),NOT(ISNUMBER(Configuracoes!$C$7)),Configuracoes!$C$5&lt;=0,Configuracoes!$C$6&lt;=0,Configuracoes!$C$7&lt;=0,Configuracoes!$C$6&gt;Configuracoes!$C$7),0,IF(AND(ISNUMBER(D115),D115&gt;=Configuracoes!$C$6,D115&lt;=Configuracoes!$C$7,D115&lt;=Configuracoes!$C$5,OR(Configuracoes!$C$8="Todos",C115=Configuracoes!$C$8),OR(H115="Aberta",H115="Cancelada",AND(ISNUMBER(K115),K115&lt;=Configuracoes!$C$5))),1,0))</x:f>
        <x:v>0</x:v>
      </x:c>
      <x:c r="Q115" s="11" t="n">
        <x:f>IF(AND(O115=1,P115=1,H115="Aberta"),1,0)</x:f>
        <x:v>0</x:v>
      </x:c>
      <x:c r="R115" s="11" t="n">
        <x:f>IF(AND(Q115=1,ISNUMBER(I115),I115&lt;Configuracoes!$C$5),1,0)</x:f>
        <x:v>0</x:v>
      </x:c>
      <x:c r="S115" s="11" t="n">
        <x:f>IF(AND(Q115=1,OR(I115="",J115="")),1,0)</x:f>
        <x:v>0</x:v>
      </x:c>
      <x:c r="T115" s="11" t="n">
        <x:f>IF(AND(Q115=1,E115&lt;Configuracoes!$C$5),1,0)</x:f>
        <x:v>0</x:v>
      </x:c>
      <x:c r="U115" s="11" t="n">
        <x:f>IF(AND(O115=1,P115=1,H115="Ganha"),1,0)</x:f>
        <x:v>0</x:v>
      </x:c>
      <x:c r="V115" s="11" t="n">
        <x:f>IF(AND(O115=1,P115=1,H115="Perdida"),1,0)</x:f>
        <x:v>0</x:v>
      </x:c>
      <x:c r="W115" s="11" t="n">
        <x:f>IF(AND(P115=1,OR(R115=1,S115=1,T115=1,N115&lt;&gt;"")),1,0)</x:f>
        <x:v>0</x:v>
      </x:c>
      <x:c r="X115" s="11" t="str">
        <x:f>IF(W115=1,SUM($W$5:W115),"")</x:f>
      </x:c>
    </x:row>
    <x:row r="116" ht="24" customHeight="1">
      <x:c r="A116" s="6"/>
      <x:c r="B116" s="6"/>
      <x:c r="C116" s="6"/>
      <x:c r="D116" s="5"/>
      <x:c r="E116" s="5"/>
      <x:c r="F116" s="12"/>
      <x:c r="G116" s="6"/>
      <x:c r="H116" s="6"/>
      <x:c r="I116" s="5"/>
      <x:c r="J116" s="6"/>
      <x:c r="K116" s="5"/>
      <x:c r="L116" s="6"/>
      <x:c r="M116" s="6"/>
      <x:c r="N116" s="11" t="str">
        <x:f>IF(COUNTA(A116:M116)=0,"",IF(A116="","ID ausente",IF(COUNTIF($A$5:$A$204,A116)&lt;&gt;1,"ID duplicado",IF(OR(B116="",C116=""),"Cliente ou responsável ausente",IF(OR(NOT(ISNUMBER(D116)),D116&lt;=0,IF(ISNUMBER(D116),D116&lt;&gt;INT(D116),FALSE)),"Envio inválido",IF(H116="Cancelada","",IF(OR(NOT(ISNUMBER(E116)),E116&lt;=0,IF(ISNUMBER(E116),E116&lt;&gt;INT(E116),FALSE)),"Validade inválida",IF(E116&lt;D116,"Validade anterior ao envio",IF(OR(NOT(ISNUMBER(F116)),F116&lt;0),"Valor inválido",IF(AND(H116&lt;&gt;"Aberta",H116&lt;&gt;"Ganha",H116&lt;&gt;"Perdida"),"Resultado inválido",IF(AND(H116="Aberta",G116&lt;&gt;"Enviada",G116&lt;&gt;"Negociação",G116&lt;&gt;"Revisão"),"Etapa inválida",IF(AND(H116&lt;&gt;"Aberta",OR(OR(NOT(ISNUMBER(K116)),K116&lt;=0,IF(ISNUMBER(K116),K116&lt;&gt;INT(K116),FALSE)),K116&lt;D116,L116="")),"Fechamento ou evidência inválidos",IF(AND(H116="Aberta",I116&lt;&gt;"",OR(OR(NOT(ISNUMBER(I116)),I116&lt;=0,IF(ISNUMBER(I116),I116&lt;&gt;INT(I116),FALSE)),I116&lt;D116)),"Contato inválido","")))))))))))))</x:f>
      </x:c>
      <x:c r="O116" s="11" t="n">
        <x:f>IF(AND(A116&lt;&gt;"",N116="",H116&lt;&gt;"Cancelada"),1,0)</x:f>
        <x:v>0</x:v>
      </x:c>
      <x:c r="P116" s="11" t="n">
        <x:f>IF(OR(NOT(ISNUMBER(Configuracoes!$C$5)),NOT(ISNUMBER(Configuracoes!$C$6)),NOT(ISNUMBER(Configuracoes!$C$7)),Configuracoes!$C$5&lt;=0,Configuracoes!$C$6&lt;=0,Configuracoes!$C$7&lt;=0,Configuracoes!$C$6&gt;Configuracoes!$C$7),0,IF(AND(ISNUMBER(D116),D116&gt;=Configuracoes!$C$6,D116&lt;=Configuracoes!$C$7,D116&lt;=Configuracoes!$C$5,OR(Configuracoes!$C$8="Todos",C116=Configuracoes!$C$8),OR(H116="Aberta",H116="Cancelada",AND(ISNUMBER(K116),K116&lt;=Configuracoes!$C$5))),1,0))</x:f>
        <x:v>0</x:v>
      </x:c>
      <x:c r="Q116" s="11" t="n">
        <x:f>IF(AND(O116=1,P116=1,H116="Aberta"),1,0)</x:f>
        <x:v>0</x:v>
      </x:c>
      <x:c r="R116" s="11" t="n">
        <x:f>IF(AND(Q116=1,ISNUMBER(I116),I116&lt;Configuracoes!$C$5),1,0)</x:f>
        <x:v>0</x:v>
      </x:c>
      <x:c r="S116" s="11" t="n">
        <x:f>IF(AND(Q116=1,OR(I116="",J116="")),1,0)</x:f>
        <x:v>0</x:v>
      </x:c>
      <x:c r="T116" s="11" t="n">
        <x:f>IF(AND(Q116=1,E116&lt;Configuracoes!$C$5),1,0)</x:f>
        <x:v>0</x:v>
      </x:c>
      <x:c r="U116" s="11" t="n">
        <x:f>IF(AND(O116=1,P116=1,H116="Ganha"),1,0)</x:f>
        <x:v>0</x:v>
      </x:c>
      <x:c r="V116" s="11" t="n">
        <x:f>IF(AND(O116=1,P116=1,H116="Perdida"),1,0)</x:f>
        <x:v>0</x:v>
      </x:c>
      <x:c r="W116" s="11" t="n">
        <x:f>IF(AND(P116=1,OR(R116=1,S116=1,T116=1,N116&lt;&gt;"")),1,0)</x:f>
        <x:v>0</x:v>
      </x:c>
      <x:c r="X116" s="11" t="str">
        <x:f>IF(W116=1,SUM($W$5:W116),"")</x:f>
      </x:c>
    </x:row>
    <x:row r="117" ht="24" customHeight="1">
      <x:c r="A117" s="6"/>
      <x:c r="B117" s="6"/>
      <x:c r="C117" s="6"/>
      <x:c r="D117" s="5"/>
      <x:c r="E117" s="5"/>
      <x:c r="F117" s="12"/>
      <x:c r="G117" s="6"/>
      <x:c r="H117" s="6"/>
      <x:c r="I117" s="5"/>
      <x:c r="J117" s="6"/>
      <x:c r="K117" s="5"/>
      <x:c r="L117" s="6"/>
      <x:c r="M117" s="6"/>
      <x:c r="N117" s="11" t="str">
        <x:f>IF(COUNTA(A117:M117)=0,"",IF(A117="","ID ausente",IF(COUNTIF($A$5:$A$204,A117)&lt;&gt;1,"ID duplicado",IF(OR(B117="",C117=""),"Cliente ou responsável ausente",IF(OR(NOT(ISNUMBER(D117)),D117&lt;=0,IF(ISNUMBER(D117),D117&lt;&gt;INT(D117),FALSE)),"Envio inválido",IF(H117="Cancelada","",IF(OR(NOT(ISNUMBER(E117)),E117&lt;=0,IF(ISNUMBER(E117),E117&lt;&gt;INT(E117),FALSE)),"Validade inválida",IF(E117&lt;D117,"Validade anterior ao envio",IF(OR(NOT(ISNUMBER(F117)),F117&lt;0),"Valor inválido",IF(AND(H117&lt;&gt;"Aberta",H117&lt;&gt;"Ganha",H117&lt;&gt;"Perdida"),"Resultado inválido",IF(AND(H117="Aberta",G117&lt;&gt;"Enviada",G117&lt;&gt;"Negociação",G117&lt;&gt;"Revisão"),"Etapa inválida",IF(AND(H117&lt;&gt;"Aberta",OR(OR(NOT(ISNUMBER(K117)),K117&lt;=0,IF(ISNUMBER(K117),K117&lt;&gt;INT(K117),FALSE)),K117&lt;D117,L117="")),"Fechamento ou evidência inválidos",IF(AND(H117="Aberta",I117&lt;&gt;"",OR(OR(NOT(ISNUMBER(I117)),I117&lt;=0,IF(ISNUMBER(I117),I117&lt;&gt;INT(I117),FALSE)),I117&lt;D117)),"Contato inválido","")))))))))))))</x:f>
      </x:c>
      <x:c r="O117" s="11" t="n">
        <x:f>IF(AND(A117&lt;&gt;"",N117="",H117&lt;&gt;"Cancelada"),1,0)</x:f>
        <x:v>0</x:v>
      </x:c>
      <x:c r="P117" s="11" t="n">
        <x:f>IF(OR(NOT(ISNUMBER(Configuracoes!$C$5)),NOT(ISNUMBER(Configuracoes!$C$6)),NOT(ISNUMBER(Configuracoes!$C$7)),Configuracoes!$C$5&lt;=0,Configuracoes!$C$6&lt;=0,Configuracoes!$C$7&lt;=0,Configuracoes!$C$6&gt;Configuracoes!$C$7),0,IF(AND(ISNUMBER(D117),D117&gt;=Configuracoes!$C$6,D117&lt;=Configuracoes!$C$7,D117&lt;=Configuracoes!$C$5,OR(Configuracoes!$C$8="Todos",C117=Configuracoes!$C$8),OR(H117="Aberta",H117="Cancelada",AND(ISNUMBER(K117),K117&lt;=Configuracoes!$C$5))),1,0))</x:f>
        <x:v>0</x:v>
      </x:c>
      <x:c r="Q117" s="11" t="n">
        <x:f>IF(AND(O117=1,P117=1,H117="Aberta"),1,0)</x:f>
        <x:v>0</x:v>
      </x:c>
      <x:c r="R117" s="11" t="n">
        <x:f>IF(AND(Q117=1,ISNUMBER(I117),I117&lt;Configuracoes!$C$5),1,0)</x:f>
        <x:v>0</x:v>
      </x:c>
      <x:c r="S117" s="11" t="n">
        <x:f>IF(AND(Q117=1,OR(I117="",J117="")),1,0)</x:f>
        <x:v>0</x:v>
      </x:c>
      <x:c r="T117" s="11" t="n">
        <x:f>IF(AND(Q117=1,E117&lt;Configuracoes!$C$5),1,0)</x:f>
        <x:v>0</x:v>
      </x:c>
      <x:c r="U117" s="11" t="n">
        <x:f>IF(AND(O117=1,P117=1,H117="Ganha"),1,0)</x:f>
        <x:v>0</x:v>
      </x:c>
      <x:c r="V117" s="11" t="n">
        <x:f>IF(AND(O117=1,P117=1,H117="Perdida"),1,0)</x:f>
        <x:v>0</x:v>
      </x:c>
      <x:c r="W117" s="11" t="n">
        <x:f>IF(AND(P117=1,OR(R117=1,S117=1,T117=1,N117&lt;&gt;"")),1,0)</x:f>
        <x:v>0</x:v>
      </x:c>
      <x:c r="X117" s="11" t="str">
        <x:f>IF(W117=1,SUM($W$5:W117),"")</x:f>
      </x:c>
    </x:row>
    <x:row r="118" ht="24" customHeight="1">
      <x:c r="A118" s="6"/>
      <x:c r="B118" s="6"/>
      <x:c r="C118" s="6"/>
      <x:c r="D118" s="5"/>
      <x:c r="E118" s="5"/>
      <x:c r="F118" s="12"/>
      <x:c r="G118" s="6"/>
      <x:c r="H118" s="6"/>
      <x:c r="I118" s="5"/>
      <x:c r="J118" s="6"/>
      <x:c r="K118" s="5"/>
      <x:c r="L118" s="6"/>
      <x:c r="M118" s="6"/>
      <x:c r="N118" s="11" t="str">
        <x:f>IF(COUNTA(A118:M118)=0,"",IF(A118="","ID ausente",IF(COUNTIF($A$5:$A$204,A118)&lt;&gt;1,"ID duplicado",IF(OR(B118="",C118=""),"Cliente ou responsável ausente",IF(OR(NOT(ISNUMBER(D118)),D118&lt;=0,IF(ISNUMBER(D118),D118&lt;&gt;INT(D118),FALSE)),"Envio inválido",IF(H118="Cancelada","",IF(OR(NOT(ISNUMBER(E118)),E118&lt;=0,IF(ISNUMBER(E118),E118&lt;&gt;INT(E118),FALSE)),"Validade inválida",IF(E118&lt;D118,"Validade anterior ao envio",IF(OR(NOT(ISNUMBER(F118)),F118&lt;0),"Valor inválido",IF(AND(H118&lt;&gt;"Aberta",H118&lt;&gt;"Ganha",H118&lt;&gt;"Perdida"),"Resultado inválido",IF(AND(H118="Aberta",G118&lt;&gt;"Enviada",G118&lt;&gt;"Negociação",G118&lt;&gt;"Revisão"),"Etapa inválida",IF(AND(H118&lt;&gt;"Aberta",OR(OR(NOT(ISNUMBER(K118)),K118&lt;=0,IF(ISNUMBER(K118),K118&lt;&gt;INT(K118),FALSE)),K118&lt;D118,L118="")),"Fechamento ou evidência inválidos",IF(AND(H118="Aberta",I118&lt;&gt;"",OR(OR(NOT(ISNUMBER(I118)),I118&lt;=0,IF(ISNUMBER(I118),I118&lt;&gt;INT(I118),FALSE)),I118&lt;D118)),"Contato inválido","")))))))))))))</x:f>
      </x:c>
      <x:c r="O118" s="11" t="n">
        <x:f>IF(AND(A118&lt;&gt;"",N118="",H118&lt;&gt;"Cancelada"),1,0)</x:f>
        <x:v>0</x:v>
      </x:c>
      <x:c r="P118" s="11" t="n">
        <x:f>IF(OR(NOT(ISNUMBER(Configuracoes!$C$5)),NOT(ISNUMBER(Configuracoes!$C$6)),NOT(ISNUMBER(Configuracoes!$C$7)),Configuracoes!$C$5&lt;=0,Configuracoes!$C$6&lt;=0,Configuracoes!$C$7&lt;=0,Configuracoes!$C$6&gt;Configuracoes!$C$7),0,IF(AND(ISNUMBER(D118),D118&gt;=Configuracoes!$C$6,D118&lt;=Configuracoes!$C$7,D118&lt;=Configuracoes!$C$5,OR(Configuracoes!$C$8="Todos",C118=Configuracoes!$C$8),OR(H118="Aberta",H118="Cancelada",AND(ISNUMBER(K118),K118&lt;=Configuracoes!$C$5))),1,0))</x:f>
        <x:v>0</x:v>
      </x:c>
      <x:c r="Q118" s="11" t="n">
        <x:f>IF(AND(O118=1,P118=1,H118="Aberta"),1,0)</x:f>
        <x:v>0</x:v>
      </x:c>
      <x:c r="R118" s="11" t="n">
        <x:f>IF(AND(Q118=1,ISNUMBER(I118),I118&lt;Configuracoes!$C$5),1,0)</x:f>
        <x:v>0</x:v>
      </x:c>
      <x:c r="S118" s="11" t="n">
        <x:f>IF(AND(Q118=1,OR(I118="",J118="")),1,0)</x:f>
        <x:v>0</x:v>
      </x:c>
      <x:c r="T118" s="11" t="n">
        <x:f>IF(AND(Q118=1,E118&lt;Configuracoes!$C$5),1,0)</x:f>
        <x:v>0</x:v>
      </x:c>
      <x:c r="U118" s="11" t="n">
        <x:f>IF(AND(O118=1,P118=1,H118="Ganha"),1,0)</x:f>
        <x:v>0</x:v>
      </x:c>
      <x:c r="V118" s="11" t="n">
        <x:f>IF(AND(O118=1,P118=1,H118="Perdida"),1,0)</x:f>
        <x:v>0</x:v>
      </x:c>
      <x:c r="W118" s="11" t="n">
        <x:f>IF(AND(P118=1,OR(R118=1,S118=1,T118=1,N118&lt;&gt;"")),1,0)</x:f>
        <x:v>0</x:v>
      </x:c>
      <x:c r="X118" s="11" t="str">
        <x:f>IF(W118=1,SUM($W$5:W118),"")</x:f>
      </x:c>
    </x:row>
    <x:row r="119" ht="24" customHeight="1">
      <x:c r="A119" s="6"/>
      <x:c r="B119" s="6"/>
      <x:c r="C119" s="6"/>
      <x:c r="D119" s="5"/>
      <x:c r="E119" s="5"/>
      <x:c r="F119" s="12"/>
      <x:c r="G119" s="6"/>
      <x:c r="H119" s="6"/>
      <x:c r="I119" s="5"/>
      <x:c r="J119" s="6"/>
      <x:c r="K119" s="5"/>
      <x:c r="L119" s="6"/>
      <x:c r="M119" s="6"/>
      <x:c r="N119" s="11" t="str">
        <x:f>IF(COUNTA(A119:M119)=0,"",IF(A119="","ID ausente",IF(COUNTIF($A$5:$A$204,A119)&lt;&gt;1,"ID duplicado",IF(OR(B119="",C119=""),"Cliente ou responsável ausente",IF(OR(NOT(ISNUMBER(D119)),D119&lt;=0,IF(ISNUMBER(D119),D119&lt;&gt;INT(D119),FALSE)),"Envio inválido",IF(H119="Cancelada","",IF(OR(NOT(ISNUMBER(E119)),E119&lt;=0,IF(ISNUMBER(E119),E119&lt;&gt;INT(E119),FALSE)),"Validade inválida",IF(E119&lt;D119,"Validade anterior ao envio",IF(OR(NOT(ISNUMBER(F119)),F119&lt;0),"Valor inválido",IF(AND(H119&lt;&gt;"Aberta",H119&lt;&gt;"Ganha",H119&lt;&gt;"Perdida"),"Resultado inválido",IF(AND(H119="Aberta",G119&lt;&gt;"Enviada",G119&lt;&gt;"Negociação",G119&lt;&gt;"Revisão"),"Etapa inválida",IF(AND(H119&lt;&gt;"Aberta",OR(OR(NOT(ISNUMBER(K119)),K119&lt;=0,IF(ISNUMBER(K119),K119&lt;&gt;INT(K119),FALSE)),K119&lt;D119,L119="")),"Fechamento ou evidência inválidos",IF(AND(H119="Aberta",I119&lt;&gt;"",OR(OR(NOT(ISNUMBER(I119)),I119&lt;=0,IF(ISNUMBER(I119),I119&lt;&gt;INT(I119),FALSE)),I119&lt;D119)),"Contato inválido","")))))))))))))</x:f>
      </x:c>
      <x:c r="O119" s="11" t="n">
        <x:f>IF(AND(A119&lt;&gt;"",N119="",H119&lt;&gt;"Cancelada"),1,0)</x:f>
        <x:v>0</x:v>
      </x:c>
      <x:c r="P119" s="11" t="n">
        <x:f>IF(OR(NOT(ISNUMBER(Configuracoes!$C$5)),NOT(ISNUMBER(Configuracoes!$C$6)),NOT(ISNUMBER(Configuracoes!$C$7)),Configuracoes!$C$5&lt;=0,Configuracoes!$C$6&lt;=0,Configuracoes!$C$7&lt;=0,Configuracoes!$C$6&gt;Configuracoes!$C$7),0,IF(AND(ISNUMBER(D119),D119&gt;=Configuracoes!$C$6,D119&lt;=Configuracoes!$C$7,D119&lt;=Configuracoes!$C$5,OR(Configuracoes!$C$8="Todos",C119=Configuracoes!$C$8),OR(H119="Aberta",H119="Cancelada",AND(ISNUMBER(K119),K119&lt;=Configuracoes!$C$5))),1,0))</x:f>
        <x:v>0</x:v>
      </x:c>
      <x:c r="Q119" s="11" t="n">
        <x:f>IF(AND(O119=1,P119=1,H119="Aberta"),1,0)</x:f>
        <x:v>0</x:v>
      </x:c>
      <x:c r="R119" s="11" t="n">
        <x:f>IF(AND(Q119=1,ISNUMBER(I119),I119&lt;Configuracoes!$C$5),1,0)</x:f>
        <x:v>0</x:v>
      </x:c>
      <x:c r="S119" s="11" t="n">
        <x:f>IF(AND(Q119=1,OR(I119="",J119="")),1,0)</x:f>
        <x:v>0</x:v>
      </x:c>
      <x:c r="T119" s="11" t="n">
        <x:f>IF(AND(Q119=1,E119&lt;Configuracoes!$C$5),1,0)</x:f>
        <x:v>0</x:v>
      </x:c>
      <x:c r="U119" s="11" t="n">
        <x:f>IF(AND(O119=1,P119=1,H119="Ganha"),1,0)</x:f>
        <x:v>0</x:v>
      </x:c>
      <x:c r="V119" s="11" t="n">
        <x:f>IF(AND(O119=1,P119=1,H119="Perdida"),1,0)</x:f>
        <x:v>0</x:v>
      </x:c>
      <x:c r="W119" s="11" t="n">
        <x:f>IF(AND(P119=1,OR(R119=1,S119=1,T119=1,N119&lt;&gt;"")),1,0)</x:f>
        <x:v>0</x:v>
      </x:c>
      <x:c r="X119" s="11" t="str">
        <x:f>IF(W119=1,SUM($W$5:W119),"")</x:f>
      </x:c>
    </x:row>
    <x:row r="120" ht="24" customHeight="1">
      <x:c r="A120" s="6"/>
      <x:c r="B120" s="6"/>
      <x:c r="C120" s="6"/>
      <x:c r="D120" s="5"/>
      <x:c r="E120" s="5"/>
      <x:c r="F120" s="12"/>
      <x:c r="G120" s="6"/>
      <x:c r="H120" s="6"/>
      <x:c r="I120" s="5"/>
      <x:c r="J120" s="6"/>
      <x:c r="K120" s="5"/>
      <x:c r="L120" s="6"/>
      <x:c r="M120" s="6"/>
      <x:c r="N120" s="11" t="str">
        <x:f>IF(COUNTA(A120:M120)=0,"",IF(A120="","ID ausente",IF(COUNTIF($A$5:$A$204,A120)&lt;&gt;1,"ID duplicado",IF(OR(B120="",C120=""),"Cliente ou responsável ausente",IF(OR(NOT(ISNUMBER(D120)),D120&lt;=0,IF(ISNUMBER(D120),D120&lt;&gt;INT(D120),FALSE)),"Envio inválido",IF(H120="Cancelada","",IF(OR(NOT(ISNUMBER(E120)),E120&lt;=0,IF(ISNUMBER(E120),E120&lt;&gt;INT(E120),FALSE)),"Validade inválida",IF(E120&lt;D120,"Validade anterior ao envio",IF(OR(NOT(ISNUMBER(F120)),F120&lt;0),"Valor inválido",IF(AND(H120&lt;&gt;"Aberta",H120&lt;&gt;"Ganha",H120&lt;&gt;"Perdida"),"Resultado inválido",IF(AND(H120="Aberta",G120&lt;&gt;"Enviada",G120&lt;&gt;"Negociação",G120&lt;&gt;"Revisão"),"Etapa inválida",IF(AND(H120&lt;&gt;"Aberta",OR(OR(NOT(ISNUMBER(K120)),K120&lt;=0,IF(ISNUMBER(K120),K120&lt;&gt;INT(K120),FALSE)),K120&lt;D120,L120="")),"Fechamento ou evidência inválidos",IF(AND(H120="Aberta",I120&lt;&gt;"",OR(OR(NOT(ISNUMBER(I120)),I120&lt;=0,IF(ISNUMBER(I120),I120&lt;&gt;INT(I120),FALSE)),I120&lt;D120)),"Contato inválido","")))))))))))))</x:f>
      </x:c>
      <x:c r="O120" s="11" t="n">
        <x:f>IF(AND(A120&lt;&gt;"",N120="",H120&lt;&gt;"Cancelada"),1,0)</x:f>
        <x:v>0</x:v>
      </x:c>
      <x:c r="P120" s="11" t="n">
        <x:f>IF(OR(NOT(ISNUMBER(Configuracoes!$C$5)),NOT(ISNUMBER(Configuracoes!$C$6)),NOT(ISNUMBER(Configuracoes!$C$7)),Configuracoes!$C$5&lt;=0,Configuracoes!$C$6&lt;=0,Configuracoes!$C$7&lt;=0,Configuracoes!$C$6&gt;Configuracoes!$C$7),0,IF(AND(ISNUMBER(D120),D120&gt;=Configuracoes!$C$6,D120&lt;=Configuracoes!$C$7,D120&lt;=Configuracoes!$C$5,OR(Configuracoes!$C$8="Todos",C120=Configuracoes!$C$8),OR(H120="Aberta",H120="Cancelada",AND(ISNUMBER(K120),K120&lt;=Configuracoes!$C$5))),1,0))</x:f>
        <x:v>0</x:v>
      </x:c>
      <x:c r="Q120" s="11" t="n">
        <x:f>IF(AND(O120=1,P120=1,H120="Aberta"),1,0)</x:f>
        <x:v>0</x:v>
      </x:c>
      <x:c r="R120" s="11" t="n">
        <x:f>IF(AND(Q120=1,ISNUMBER(I120),I120&lt;Configuracoes!$C$5),1,0)</x:f>
        <x:v>0</x:v>
      </x:c>
      <x:c r="S120" s="11" t="n">
        <x:f>IF(AND(Q120=1,OR(I120="",J120="")),1,0)</x:f>
        <x:v>0</x:v>
      </x:c>
      <x:c r="T120" s="11" t="n">
        <x:f>IF(AND(Q120=1,E120&lt;Configuracoes!$C$5),1,0)</x:f>
        <x:v>0</x:v>
      </x:c>
      <x:c r="U120" s="11" t="n">
        <x:f>IF(AND(O120=1,P120=1,H120="Ganha"),1,0)</x:f>
        <x:v>0</x:v>
      </x:c>
      <x:c r="V120" s="11" t="n">
        <x:f>IF(AND(O120=1,P120=1,H120="Perdida"),1,0)</x:f>
        <x:v>0</x:v>
      </x:c>
      <x:c r="W120" s="11" t="n">
        <x:f>IF(AND(P120=1,OR(R120=1,S120=1,T120=1,N120&lt;&gt;"")),1,0)</x:f>
        <x:v>0</x:v>
      </x:c>
      <x:c r="X120" s="11" t="str">
        <x:f>IF(W120=1,SUM($W$5:W120),"")</x:f>
      </x:c>
    </x:row>
    <x:row r="121" ht="24" customHeight="1">
      <x:c r="A121" s="6"/>
      <x:c r="B121" s="6"/>
      <x:c r="C121" s="6"/>
      <x:c r="D121" s="5"/>
      <x:c r="E121" s="5"/>
      <x:c r="F121" s="12"/>
      <x:c r="G121" s="6"/>
      <x:c r="H121" s="6"/>
      <x:c r="I121" s="5"/>
      <x:c r="J121" s="6"/>
      <x:c r="K121" s="5"/>
      <x:c r="L121" s="6"/>
      <x:c r="M121" s="6"/>
      <x:c r="N121" s="11" t="str">
        <x:f>IF(COUNTA(A121:M121)=0,"",IF(A121="","ID ausente",IF(COUNTIF($A$5:$A$204,A121)&lt;&gt;1,"ID duplicado",IF(OR(B121="",C121=""),"Cliente ou responsável ausente",IF(OR(NOT(ISNUMBER(D121)),D121&lt;=0,IF(ISNUMBER(D121),D121&lt;&gt;INT(D121),FALSE)),"Envio inválido",IF(H121="Cancelada","",IF(OR(NOT(ISNUMBER(E121)),E121&lt;=0,IF(ISNUMBER(E121),E121&lt;&gt;INT(E121),FALSE)),"Validade inválida",IF(E121&lt;D121,"Validade anterior ao envio",IF(OR(NOT(ISNUMBER(F121)),F121&lt;0),"Valor inválido",IF(AND(H121&lt;&gt;"Aberta",H121&lt;&gt;"Ganha",H121&lt;&gt;"Perdida"),"Resultado inválido",IF(AND(H121="Aberta",G121&lt;&gt;"Enviada",G121&lt;&gt;"Negociação",G121&lt;&gt;"Revisão"),"Etapa inválida",IF(AND(H121&lt;&gt;"Aberta",OR(OR(NOT(ISNUMBER(K121)),K121&lt;=0,IF(ISNUMBER(K121),K121&lt;&gt;INT(K121),FALSE)),K121&lt;D121,L121="")),"Fechamento ou evidência inválidos",IF(AND(H121="Aberta",I121&lt;&gt;"",OR(OR(NOT(ISNUMBER(I121)),I121&lt;=0,IF(ISNUMBER(I121),I121&lt;&gt;INT(I121),FALSE)),I121&lt;D121)),"Contato inválido","")))))))))))))</x:f>
      </x:c>
      <x:c r="O121" s="11" t="n">
        <x:f>IF(AND(A121&lt;&gt;"",N121="",H121&lt;&gt;"Cancelada"),1,0)</x:f>
        <x:v>0</x:v>
      </x:c>
      <x:c r="P121" s="11" t="n">
        <x:f>IF(OR(NOT(ISNUMBER(Configuracoes!$C$5)),NOT(ISNUMBER(Configuracoes!$C$6)),NOT(ISNUMBER(Configuracoes!$C$7)),Configuracoes!$C$5&lt;=0,Configuracoes!$C$6&lt;=0,Configuracoes!$C$7&lt;=0,Configuracoes!$C$6&gt;Configuracoes!$C$7),0,IF(AND(ISNUMBER(D121),D121&gt;=Configuracoes!$C$6,D121&lt;=Configuracoes!$C$7,D121&lt;=Configuracoes!$C$5,OR(Configuracoes!$C$8="Todos",C121=Configuracoes!$C$8),OR(H121="Aberta",H121="Cancelada",AND(ISNUMBER(K121),K121&lt;=Configuracoes!$C$5))),1,0))</x:f>
        <x:v>0</x:v>
      </x:c>
      <x:c r="Q121" s="11" t="n">
        <x:f>IF(AND(O121=1,P121=1,H121="Aberta"),1,0)</x:f>
        <x:v>0</x:v>
      </x:c>
      <x:c r="R121" s="11" t="n">
        <x:f>IF(AND(Q121=1,ISNUMBER(I121),I121&lt;Configuracoes!$C$5),1,0)</x:f>
        <x:v>0</x:v>
      </x:c>
      <x:c r="S121" s="11" t="n">
        <x:f>IF(AND(Q121=1,OR(I121="",J121="")),1,0)</x:f>
        <x:v>0</x:v>
      </x:c>
      <x:c r="T121" s="11" t="n">
        <x:f>IF(AND(Q121=1,E121&lt;Configuracoes!$C$5),1,0)</x:f>
        <x:v>0</x:v>
      </x:c>
      <x:c r="U121" s="11" t="n">
        <x:f>IF(AND(O121=1,P121=1,H121="Ganha"),1,0)</x:f>
        <x:v>0</x:v>
      </x:c>
      <x:c r="V121" s="11" t="n">
        <x:f>IF(AND(O121=1,P121=1,H121="Perdida"),1,0)</x:f>
        <x:v>0</x:v>
      </x:c>
      <x:c r="W121" s="11" t="n">
        <x:f>IF(AND(P121=1,OR(R121=1,S121=1,T121=1,N121&lt;&gt;"")),1,0)</x:f>
        <x:v>0</x:v>
      </x:c>
      <x:c r="X121" s="11" t="str">
        <x:f>IF(W121=1,SUM($W$5:W121),"")</x:f>
      </x:c>
    </x:row>
    <x:row r="122" ht="24" customHeight="1">
      <x:c r="A122" s="6"/>
      <x:c r="B122" s="6"/>
      <x:c r="C122" s="6"/>
      <x:c r="D122" s="5"/>
      <x:c r="E122" s="5"/>
      <x:c r="F122" s="12"/>
      <x:c r="G122" s="6"/>
      <x:c r="H122" s="6"/>
      <x:c r="I122" s="5"/>
      <x:c r="J122" s="6"/>
      <x:c r="K122" s="5"/>
      <x:c r="L122" s="6"/>
      <x:c r="M122" s="6"/>
      <x:c r="N122" s="11" t="str">
        <x:f>IF(COUNTA(A122:M122)=0,"",IF(A122="","ID ausente",IF(COUNTIF($A$5:$A$204,A122)&lt;&gt;1,"ID duplicado",IF(OR(B122="",C122=""),"Cliente ou responsável ausente",IF(OR(NOT(ISNUMBER(D122)),D122&lt;=0,IF(ISNUMBER(D122),D122&lt;&gt;INT(D122),FALSE)),"Envio inválido",IF(H122="Cancelada","",IF(OR(NOT(ISNUMBER(E122)),E122&lt;=0,IF(ISNUMBER(E122),E122&lt;&gt;INT(E122),FALSE)),"Validade inválida",IF(E122&lt;D122,"Validade anterior ao envio",IF(OR(NOT(ISNUMBER(F122)),F122&lt;0),"Valor inválido",IF(AND(H122&lt;&gt;"Aberta",H122&lt;&gt;"Ganha",H122&lt;&gt;"Perdida"),"Resultado inválido",IF(AND(H122="Aberta",G122&lt;&gt;"Enviada",G122&lt;&gt;"Negociação",G122&lt;&gt;"Revisão"),"Etapa inválida",IF(AND(H122&lt;&gt;"Aberta",OR(OR(NOT(ISNUMBER(K122)),K122&lt;=0,IF(ISNUMBER(K122),K122&lt;&gt;INT(K122),FALSE)),K122&lt;D122,L122="")),"Fechamento ou evidência inválidos",IF(AND(H122="Aberta",I122&lt;&gt;"",OR(OR(NOT(ISNUMBER(I122)),I122&lt;=0,IF(ISNUMBER(I122),I122&lt;&gt;INT(I122),FALSE)),I122&lt;D122)),"Contato inválido","")))))))))))))</x:f>
      </x:c>
      <x:c r="O122" s="11" t="n">
        <x:f>IF(AND(A122&lt;&gt;"",N122="",H122&lt;&gt;"Cancelada"),1,0)</x:f>
        <x:v>0</x:v>
      </x:c>
      <x:c r="P122" s="11" t="n">
        <x:f>IF(OR(NOT(ISNUMBER(Configuracoes!$C$5)),NOT(ISNUMBER(Configuracoes!$C$6)),NOT(ISNUMBER(Configuracoes!$C$7)),Configuracoes!$C$5&lt;=0,Configuracoes!$C$6&lt;=0,Configuracoes!$C$7&lt;=0,Configuracoes!$C$6&gt;Configuracoes!$C$7),0,IF(AND(ISNUMBER(D122),D122&gt;=Configuracoes!$C$6,D122&lt;=Configuracoes!$C$7,D122&lt;=Configuracoes!$C$5,OR(Configuracoes!$C$8="Todos",C122=Configuracoes!$C$8),OR(H122="Aberta",H122="Cancelada",AND(ISNUMBER(K122),K122&lt;=Configuracoes!$C$5))),1,0))</x:f>
        <x:v>0</x:v>
      </x:c>
      <x:c r="Q122" s="11" t="n">
        <x:f>IF(AND(O122=1,P122=1,H122="Aberta"),1,0)</x:f>
        <x:v>0</x:v>
      </x:c>
      <x:c r="R122" s="11" t="n">
        <x:f>IF(AND(Q122=1,ISNUMBER(I122),I122&lt;Configuracoes!$C$5),1,0)</x:f>
        <x:v>0</x:v>
      </x:c>
      <x:c r="S122" s="11" t="n">
        <x:f>IF(AND(Q122=1,OR(I122="",J122="")),1,0)</x:f>
        <x:v>0</x:v>
      </x:c>
      <x:c r="T122" s="11" t="n">
        <x:f>IF(AND(Q122=1,E122&lt;Configuracoes!$C$5),1,0)</x:f>
        <x:v>0</x:v>
      </x:c>
      <x:c r="U122" s="11" t="n">
        <x:f>IF(AND(O122=1,P122=1,H122="Ganha"),1,0)</x:f>
        <x:v>0</x:v>
      </x:c>
      <x:c r="V122" s="11" t="n">
        <x:f>IF(AND(O122=1,P122=1,H122="Perdida"),1,0)</x:f>
        <x:v>0</x:v>
      </x:c>
      <x:c r="W122" s="11" t="n">
        <x:f>IF(AND(P122=1,OR(R122=1,S122=1,T122=1,N122&lt;&gt;"")),1,0)</x:f>
        <x:v>0</x:v>
      </x:c>
      <x:c r="X122" s="11" t="str">
        <x:f>IF(W122=1,SUM($W$5:W122),"")</x:f>
      </x:c>
    </x:row>
    <x:row r="123" ht="24" customHeight="1">
      <x:c r="A123" s="6"/>
      <x:c r="B123" s="6"/>
      <x:c r="C123" s="6"/>
      <x:c r="D123" s="5"/>
      <x:c r="E123" s="5"/>
      <x:c r="F123" s="12"/>
      <x:c r="G123" s="6"/>
      <x:c r="H123" s="6"/>
      <x:c r="I123" s="5"/>
      <x:c r="J123" s="6"/>
      <x:c r="K123" s="5"/>
      <x:c r="L123" s="6"/>
      <x:c r="M123" s="6"/>
      <x:c r="N123" s="11" t="str">
        <x:f>IF(COUNTA(A123:M123)=0,"",IF(A123="","ID ausente",IF(COUNTIF($A$5:$A$204,A123)&lt;&gt;1,"ID duplicado",IF(OR(B123="",C123=""),"Cliente ou responsável ausente",IF(OR(NOT(ISNUMBER(D123)),D123&lt;=0,IF(ISNUMBER(D123),D123&lt;&gt;INT(D123),FALSE)),"Envio inválido",IF(H123="Cancelada","",IF(OR(NOT(ISNUMBER(E123)),E123&lt;=0,IF(ISNUMBER(E123),E123&lt;&gt;INT(E123),FALSE)),"Validade inválida",IF(E123&lt;D123,"Validade anterior ao envio",IF(OR(NOT(ISNUMBER(F123)),F123&lt;0),"Valor inválido",IF(AND(H123&lt;&gt;"Aberta",H123&lt;&gt;"Ganha",H123&lt;&gt;"Perdida"),"Resultado inválido",IF(AND(H123="Aberta",G123&lt;&gt;"Enviada",G123&lt;&gt;"Negociação",G123&lt;&gt;"Revisão"),"Etapa inválida",IF(AND(H123&lt;&gt;"Aberta",OR(OR(NOT(ISNUMBER(K123)),K123&lt;=0,IF(ISNUMBER(K123),K123&lt;&gt;INT(K123),FALSE)),K123&lt;D123,L123="")),"Fechamento ou evidência inválidos",IF(AND(H123="Aberta",I123&lt;&gt;"",OR(OR(NOT(ISNUMBER(I123)),I123&lt;=0,IF(ISNUMBER(I123),I123&lt;&gt;INT(I123),FALSE)),I123&lt;D123)),"Contato inválido","")))))))))))))</x:f>
      </x:c>
      <x:c r="O123" s="11" t="n">
        <x:f>IF(AND(A123&lt;&gt;"",N123="",H123&lt;&gt;"Cancelada"),1,0)</x:f>
        <x:v>0</x:v>
      </x:c>
      <x:c r="P123" s="11" t="n">
        <x:f>IF(OR(NOT(ISNUMBER(Configuracoes!$C$5)),NOT(ISNUMBER(Configuracoes!$C$6)),NOT(ISNUMBER(Configuracoes!$C$7)),Configuracoes!$C$5&lt;=0,Configuracoes!$C$6&lt;=0,Configuracoes!$C$7&lt;=0,Configuracoes!$C$6&gt;Configuracoes!$C$7),0,IF(AND(ISNUMBER(D123),D123&gt;=Configuracoes!$C$6,D123&lt;=Configuracoes!$C$7,D123&lt;=Configuracoes!$C$5,OR(Configuracoes!$C$8="Todos",C123=Configuracoes!$C$8),OR(H123="Aberta",H123="Cancelada",AND(ISNUMBER(K123),K123&lt;=Configuracoes!$C$5))),1,0))</x:f>
        <x:v>0</x:v>
      </x:c>
      <x:c r="Q123" s="11" t="n">
        <x:f>IF(AND(O123=1,P123=1,H123="Aberta"),1,0)</x:f>
        <x:v>0</x:v>
      </x:c>
      <x:c r="R123" s="11" t="n">
        <x:f>IF(AND(Q123=1,ISNUMBER(I123),I123&lt;Configuracoes!$C$5),1,0)</x:f>
        <x:v>0</x:v>
      </x:c>
      <x:c r="S123" s="11" t="n">
        <x:f>IF(AND(Q123=1,OR(I123="",J123="")),1,0)</x:f>
        <x:v>0</x:v>
      </x:c>
      <x:c r="T123" s="11" t="n">
        <x:f>IF(AND(Q123=1,E123&lt;Configuracoes!$C$5),1,0)</x:f>
        <x:v>0</x:v>
      </x:c>
      <x:c r="U123" s="11" t="n">
        <x:f>IF(AND(O123=1,P123=1,H123="Ganha"),1,0)</x:f>
        <x:v>0</x:v>
      </x:c>
      <x:c r="V123" s="11" t="n">
        <x:f>IF(AND(O123=1,P123=1,H123="Perdida"),1,0)</x:f>
        <x:v>0</x:v>
      </x:c>
      <x:c r="W123" s="11" t="n">
        <x:f>IF(AND(P123=1,OR(R123=1,S123=1,T123=1,N123&lt;&gt;"")),1,0)</x:f>
        <x:v>0</x:v>
      </x:c>
      <x:c r="X123" s="11" t="str">
        <x:f>IF(W123=1,SUM($W$5:W123),"")</x:f>
      </x:c>
    </x:row>
    <x:row r="124" ht="24" customHeight="1">
      <x:c r="A124" s="6"/>
      <x:c r="B124" s="6"/>
      <x:c r="C124" s="6"/>
      <x:c r="D124" s="5"/>
      <x:c r="E124" s="5"/>
      <x:c r="F124" s="12"/>
      <x:c r="G124" s="6"/>
      <x:c r="H124" s="6"/>
      <x:c r="I124" s="5"/>
      <x:c r="J124" s="6"/>
      <x:c r="K124" s="5"/>
      <x:c r="L124" s="6"/>
      <x:c r="M124" s="6"/>
      <x:c r="N124" s="11" t="str">
        <x:f>IF(COUNTA(A124:M124)=0,"",IF(A124="","ID ausente",IF(COUNTIF($A$5:$A$204,A124)&lt;&gt;1,"ID duplicado",IF(OR(B124="",C124=""),"Cliente ou responsável ausente",IF(OR(NOT(ISNUMBER(D124)),D124&lt;=0,IF(ISNUMBER(D124),D124&lt;&gt;INT(D124),FALSE)),"Envio inválido",IF(H124="Cancelada","",IF(OR(NOT(ISNUMBER(E124)),E124&lt;=0,IF(ISNUMBER(E124),E124&lt;&gt;INT(E124),FALSE)),"Validade inválida",IF(E124&lt;D124,"Validade anterior ao envio",IF(OR(NOT(ISNUMBER(F124)),F124&lt;0),"Valor inválido",IF(AND(H124&lt;&gt;"Aberta",H124&lt;&gt;"Ganha",H124&lt;&gt;"Perdida"),"Resultado inválido",IF(AND(H124="Aberta",G124&lt;&gt;"Enviada",G124&lt;&gt;"Negociação",G124&lt;&gt;"Revisão"),"Etapa inválida",IF(AND(H124&lt;&gt;"Aberta",OR(OR(NOT(ISNUMBER(K124)),K124&lt;=0,IF(ISNUMBER(K124),K124&lt;&gt;INT(K124),FALSE)),K124&lt;D124,L124="")),"Fechamento ou evidência inválidos",IF(AND(H124="Aberta",I124&lt;&gt;"",OR(OR(NOT(ISNUMBER(I124)),I124&lt;=0,IF(ISNUMBER(I124),I124&lt;&gt;INT(I124),FALSE)),I124&lt;D124)),"Contato inválido","")))))))))))))</x:f>
      </x:c>
      <x:c r="O124" s="11" t="n">
        <x:f>IF(AND(A124&lt;&gt;"",N124="",H124&lt;&gt;"Cancelada"),1,0)</x:f>
        <x:v>0</x:v>
      </x:c>
      <x:c r="P124" s="11" t="n">
        <x:f>IF(OR(NOT(ISNUMBER(Configuracoes!$C$5)),NOT(ISNUMBER(Configuracoes!$C$6)),NOT(ISNUMBER(Configuracoes!$C$7)),Configuracoes!$C$5&lt;=0,Configuracoes!$C$6&lt;=0,Configuracoes!$C$7&lt;=0,Configuracoes!$C$6&gt;Configuracoes!$C$7),0,IF(AND(ISNUMBER(D124),D124&gt;=Configuracoes!$C$6,D124&lt;=Configuracoes!$C$7,D124&lt;=Configuracoes!$C$5,OR(Configuracoes!$C$8="Todos",C124=Configuracoes!$C$8),OR(H124="Aberta",H124="Cancelada",AND(ISNUMBER(K124),K124&lt;=Configuracoes!$C$5))),1,0))</x:f>
        <x:v>0</x:v>
      </x:c>
      <x:c r="Q124" s="11" t="n">
        <x:f>IF(AND(O124=1,P124=1,H124="Aberta"),1,0)</x:f>
        <x:v>0</x:v>
      </x:c>
      <x:c r="R124" s="11" t="n">
        <x:f>IF(AND(Q124=1,ISNUMBER(I124),I124&lt;Configuracoes!$C$5),1,0)</x:f>
        <x:v>0</x:v>
      </x:c>
      <x:c r="S124" s="11" t="n">
        <x:f>IF(AND(Q124=1,OR(I124="",J124="")),1,0)</x:f>
        <x:v>0</x:v>
      </x:c>
      <x:c r="T124" s="11" t="n">
        <x:f>IF(AND(Q124=1,E124&lt;Configuracoes!$C$5),1,0)</x:f>
        <x:v>0</x:v>
      </x:c>
      <x:c r="U124" s="11" t="n">
        <x:f>IF(AND(O124=1,P124=1,H124="Ganha"),1,0)</x:f>
        <x:v>0</x:v>
      </x:c>
      <x:c r="V124" s="11" t="n">
        <x:f>IF(AND(O124=1,P124=1,H124="Perdida"),1,0)</x:f>
        <x:v>0</x:v>
      </x:c>
      <x:c r="W124" s="11" t="n">
        <x:f>IF(AND(P124=1,OR(R124=1,S124=1,T124=1,N124&lt;&gt;"")),1,0)</x:f>
        <x:v>0</x:v>
      </x:c>
      <x:c r="X124" s="11" t="str">
        <x:f>IF(W124=1,SUM($W$5:W124),"")</x:f>
      </x:c>
    </x:row>
    <x:row r="125" ht="24" customHeight="1">
      <x:c r="A125" s="6"/>
      <x:c r="B125" s="6"/>
      <x:c r="C125" s="6"/>
      <x:c r="D125" s="5"/>
      <x:c r="E125" s="5"/>
      <x:c r="F125" s="12"/>
      <x:c r="G125" s="6"/>
      <x:c r="H125" s="6"/>
      <x:c r="I125" s="5"/>
      <x:c r="J125" s="6"/>
      <x:c r="K125" s="5"/>
      <x:c r="L125" s="6"/>
      <x:c r="M125" s="6"/>
      <x:c r="N125" s="11" t="str">
        <x:f>IF(COUNTA(A125:M125)=0,"",IF(A125="","ID ausente",IF(COUNTIF($A$5:$A$204,A125)&lt;&gt;1,"ID duplicado",IF(OR(B125="",C125=""),"Cliente ou responsável ausente",IF(OR(NOT(ISNUMBER(D125)),D125&lt;=0,IF(ISNUMBER(D125),D125&lt;&gt;INT(D125),FALSE)),"Envio inválido",IF(H125="Cancelada","",IF(OR(NOT(ISNUMBER(E125)),E125&lt;=0,IF(ISNUMBER(E125),E125&lt;&gt;INT(E125),FALSE)),"Validade inválida",IF(E125&lt;D125,"Validade anterior ao envio",IF(OR(NOT(ISNUMBER(F125)),F125&lt;0),"Valor inválido",IF(AND(H125&lt;&gt;"Aberta",H125&lt;&gt;"Ganha",H125&lt;&gt;"Perdida"),"Resultado inválido",IF(AND(H125="Aberta",G125&lt;&gt;"Enviada",G125&lt;&gt;"Negociação",G125&lt;&gt;"Revisão"),"Etapa inválida",IF(AND(H125&lt;&gt;"Aberta",OR(OR(NOT(ISNUMBER(K125)),K125&lt;=0,IF(ISNUMBER(K125),K125&lt;&gt;INT(K125),FALSE)),K125&lt;D125,L125="")),"Fechamento ou evidência inválidos",IF(AND(H125="Aberta",I125&lt;&gt;"",OR(OR(NOT(ISNUMBER(I125)),I125&lt;=0,IF(ISNUMBER(I125),I125&lt;&gt;INT(I125),FALSE)),I125&lt;D125)),"Contato inválido","")))))))))))))</x:f>
      </x:c>
      <x:c r="O125" s="11" t="n">
        <x:f>IF(AND(A125&lt;&gt;"",N125="",H125&lt;&gt;"Cancelada"),1,0)</x:f>
        <x:v>0</x:v>
      </x:c>
      <x:c r="P125" s="11" t="n">
        <x:f>IF(OR(NOT(ISNUMBER(Configuracoes!$C$5)),NOT(ISNUMBER(Configuracoes!$C$6)),NOT(ISNUMBER(Configuracoes!$C$7)),Configuracoes!$C$5&lt;=0,Configuracoes!$C$6&lt;=0,Configuracoes!$C$7&lt;=0,Configuracoes!$C$6&gt;Configuracoes!$C$7),0,IF(AND(ISNUMBER(D125),D125&gt;=Configuracoes!$C$6,D125&lt;=Configuracoes!$C$7,D125&lt;=Configuracoes!$C$5,OR(Configuracoes!$C$8="Todos",C125=Configuracoes!$C$8),OR(H125="Aberta",H125="Cancelada",AND(ISNUMBER(K125),K125&lt;=Configuracoes!$C$5))),1,0))</x:f>
        <x:v>0</x:v>
      </x:c>
      <x:c r="Q125" s="11" t="n">
        <x:f>IF(AND(O125=1,P125=1,H125="Aberta"),1,0)</x:f>
        <x:v>0</x:v>
      </x:c>
      <x:c r="R125" s="11" t="n">
        <x:f>IF(AND(Q125=1,ISNUMBER(I125),I125&lt;Configuracoes!$C$5),1,0)</x:f>
        <x:v>0</x:v>
      </x:c>
      <x:c r="S125" s="11" t="n">
        <x:f>IF(AND(Q125=1,OR(I125="",J125="")),1,0)</x:f>
        <x:v>0</x:v>
      </x:c>
      <x:c r="T125" s="11" t="n">
        <x:f>IF(AND(Q125=1,E125&lt;Configuracoes!$C$5),1,0)</x:f>
        <x:v>0</x:v>
      </x:c>
      <x:c r="U125" s="11" t="n">
        <x:f>IF(AND(O125=1,P125=1,H125="Ganha"),1,0)</x:f>
        <x:v>0</x:v>
      </x:c>
      <x:c r="V125" s="11" t="n">
        <x:f>IF(AND(O125=1,P125=1,H125="Perdida"),1,0)</x:f>
        <x:v>0</x:v>
      </x:c>
      <x:c r="W125" s="11" t="n">
        <x:f>IF(AND(P125=1,OR(R125=1,S125=1,T125=1,N125&lt;&gt;"")),1,0)</x:f>
        <x:v>0</x:v>
      </x:c>
      <x:c r="X125" s="11" t="str">
        <x:f>IF(W125=1,SUM($W$5:W125),"")</x:f>
      </x:c>
    </x:row>
    <x:row r="126" ht="24" customHeight="1">
      <x:c r="A126" s="6"/>
      <x:c r="B126" s="6"/>
      <x:c r="C126" s="6"/>
      <x:c r="D126" s="5"/>
      <x:c r="E126" s="5"/>
      <x:c r="F126" s="12"/>
      <x:c r="G126" s="6"/>
      <x:c r="H126" s="6"/>
      <x:c r="I126" s="5"/>
      <x:c r="J126" s="6"/>
      <x:c r="K126" s="5"/>
      <x:c r="L126" s="6"/>
      <x:c r="M126" s="6"/>
      <x:c r="N126" s="11" t="str">
        <x:f>IF(COUNTA(A126:M126)=0,"",IF(A126="","ID ausente",IF(COUNTIF($A$5:$A$204,A126)&lt;&gt;1,"ID duplicado",IF(OR(B126="",C126=""),"Cliente ou responsável ausente",IF(OR(NOT(ISNUMBER(D126)),D126&lt;=0,IF(ISNUMBER(D126),D126&lt;&gt;INT(D126),FALSE)),"Envio inválido",IF(H126="Cancelada","",IF(OR(NOT(ISNUMBER(E126)),E126&lt;=0,IF(ISNUMBER(E126),E126&lt;&gt;INT(E126),FALSE)),"Validade inválida",IF(E126&lt;D126,"Validade anterior ao envio",IF(OR(NOT(ISNUMBER(F126)),F126&lt;0),"Valor inválido",IF(AND(H126&lt;&gt;"Aberta",H126&lt;&gt;"Ganha",H126&lt;&gt;"Perdida"),"Resultado inválido",IF(AND(H126="Aberta",G126&lt;&gt;"Enviada",G126&lt;&gt;"Negociação",G126&lt;&gt;"Revisão"),"Etapa inválida",IF(AND(H126&lt;&gt;"Aberta",OR(OR(NOT(ISNUMBER(K126)),K126&lt;=0,IF(ISNUMBER(K126),K126&lt;&gt;INT(K126),FALSE)),K126&lt;D126,L126="")),"Fechamento ou evidência inválidos",IF(AND(H126="Aberta",I126&lt;&gt;"",OR(OR(NOT(ISNUMBER(I126)),I126&lt;=0,IF(ISNUMBER(I126),I126&lt;&gt;INT(I126),FALSE)),I126&lt;D126)),"Contato inválido","")))))))))))))</x:f>
      </x:c>
      <x:c r="O126" s="11" t="n">
        <x:f>IF(AND(A126&lt;&gt;"",N126="",H126&lt;&gt;"Cancelada"),1,0)</x:f>
        <x:v>0</x:v>
      </x:c>
      <x:c r="P126" s="11" t="n">
        <x:f>IF(OR(NOT(ISNUMBER(Configuracoes!$C$5)),NOT(ISNUMBER(Configuracoes!$C$6)),NOT(ISNUMBER(Configuracoes!$C$7)),Configuracoes!$C$5&lt;=0,Configuracoes!$C$6&lt;=0,Configuracoes!$C$7&lt;=0,Configuracoes!$C$6&gt;Configuracoes!$C$7),0,IF(AND(ISNUMBER(D126),D126&gt;=Configuracoes!$C$6,D126&lt;=Configuracoes!$C$7,D126&lt;=Configuracoes!$C$5,OR(Configuracoes!$C$8="Todos",C126=Configuracoes!$C$8),OR(H126="Aberta",H126="Cancelada",AND(ISNUMBER(K126),K126&lt;=Configuracoes!$C$5))),1,0))</x:f>
        <x:v>0</x:v>
      </x:c>
      <x:c r="Q126" s="11" t="n">
        <x:f>IF(AND(O126=1,P126=1,H126="Aberta"),1,0)</x:f>
        <x:v>0</x:v>
      </x:c>
      <x:c r="R126" s="11" t="n">
        <x:f>IF(AND(Q126=1,ISNUMBER(I126),I126&lt;Configuracoes!$C$5),1,0)</x:f>
        <x:v>0</x:v>
      </x:c>
      <x:c r="S126" s="11" t="n">
        <x:f>IF(AND(Q126=1,OR(I126="",J126="")),1,0)</x:f>
        <x:v>0</x:v>
      </x:c>
      <x:c r="T126" s="11" t="n">
        <x:f>IF(AND(Q126=1,E126&lt;Configuracoes!$C$5),1,0)</x:f>
        <x:v>0</x:v>
      </x:c>
      <x:c r="U126" s="11" t="n">
        <x:f>IF(AND(O126=1,P126=1,H126="Ganha"),1,0)</x:f>
        <x:v>0</x:v>
      </x:c>
      <x:c r="V126" s="11" t="n">
        <x:f>IF(AND(O126=1,P126=1,H126="Perdida"),1,0)</x:f>
        <x:v>0</x:v>
      </x:c>
      <x:c r="W126" s="11" t="n">
        <x:f>IF(AND(P126=1,OR(R126=1,S126=1,T126=1,N126&lt;&gt;"")),1,0)</x:f>
        <x:v>0</x:v>
      </x:c>
      <x:c r="X126" s="11" t="str">
        <x:f>IF(W126=1,SUM($W$5:W126),"")</x:f>
      </x:c>
    </x:row>
    <x:row r="127" ht="24" customHeight="1">
      <x:c r="A127" s="6"/>
      <x:c r="B127" s="6"/>
      <x:c r="C127" s="6"/>
      <x:c r="D127" s="5"/>
      <x:c r="E127" s="5"/>
      <x:c r="F127" s="12"/>
      <x:c r="G127" s="6"/>
      <x:c r="H127" s="6"/>
      <x:c r="I127" s="5"/>
      <x:c r="J127" s="6"/>
      <x:c r="K127" s="5"/>
      <x:c r="L127" s="6"/>
      <x:c r="M127" s="6"/>
      <x:c r="N127" s="11" t="str">
        <x:f>IF(COUNTA(A127:M127)=0,"",IF(A127="","ID ausente",IF(COUNTIF($A$5:$A$204,A127)&lt;&gt;1,"ID duplicado",IF(OR(B127="",C127=""),"Cliente ou responsável ausente",IF(OR(NOT(ISNUMBER(D127)),D127&lt;=0,IF(ISNUMBER(D127),D127&lt;&gt;INT(D127),FALSE)),"Envio inválido",IF(H127="Cancelada","",IF(OR(NOT(ISNUMBER(E127)),E127&lt;=0,IF(ISNUMBER(E127),E127&lt;&gt;INT(E127),FALSE)),"Validade inválida",IF(E127&lt;D127,"Validade anterior ao envio",IF(OR(NOT(ISNUMBER(F127)),F127&lt;0),"Valor inválido",IF(AND(H127&lt;&gt;"Aberta",H127&lt;&gt;"Ganha",H127&lt;&gt;"Perdida"),"Resultado inválido",IF(AND(H127="Aberta",G127&lt;&gt;"Enviada",G127&lt;&gt;"Negociação",G127&lt;&gt;"Revisão"),"Etapa inválida",IF(AND(H127&lt;&gt;"Aberta",OR(OR(NOT(ISNUMBER(K127)),K127&lt;=0,IF(ISNUMBER(K127),K127&lt;&gt;INT(K127),FALSE)),K127&lt;D127,L127="")),"Fechamento ou evidência inválidos",IF(AND(H127="Aberta",I127&lt;&gt;"",OR(OR(NOT(ISNUMBER(I127)),I127&lt;=0,IF(ISNUMBER(I127),I127&lt;&gt;INT(I127),FALSE)),I127&lt;D127)),"Contato inválido","")))))))))))))</x:f>
      </x:c>
      <x:c r="O127" s="11" t="n">
        <x:f>IF(AND(A127&lt;&gt;"",N127="",H127&lt;&gt;"Cancelada"),1,0)</x:f>
        <x:v>0</x:v>
      </x:c>
      <x:c r="P127" s="11" t="n">
        <x:f>IF(OR(NOT(ISNUMBER(Configuracoes!$C$5)),NOT(ISNUMBER(Configuracoes!$C$6)),NOT(ISNUMBER(Configuracoes!$C$7)),Configuracoes!$C$5&lt;=0,Configuracoes!$C$6&lt;=0,Configuracoes!$C$7&lt;=0,Configuracoes!$C$6&gt;Configuracoes!$C$7),0,IF(AND(ISNUMBER(D127),D127&gt;=Configuracoes!$C$6,D127&lt;=Configuracoes!$C$7,D127&lt;=Configuracoes!$C$5,OR(Configuracoes!$C$8="Todos",C127=Configuracoes!$C$8),OR(H127="Aberta",H127="Cancelada",AND(ISNUMBER(K127),K127&lt;=Configuracoes!$C$5))),1,0))</x:f>
        <x:v>0</x:v>
      </x:c>
      <x:c r="Q127" s="11" t="n">
        <x:f>IF(AND(O127=1,P127=1,H127="Aberta"),1,0)</x:f>
        <x:v>0</x:v>
      </x:c>
      <x:c r="R127" s="11" t="n">
        <x:f>IF(AND(Q127=1,ISNUMBER(I127),I127&lt;Configuracoes!$C$5),1,0)</x:f>
        <x:v>0</x:v>
      </x:c>
      <x:c r="S127" s="11" t="n">
        <x:f>IF(AND(Q127=1,OR(I127="",J127="")),1,0)</x:f>
        <x:v>0</x:v>
      </x:c>
      <x:c r="T127" s="11" t="n">
        <x:f>IF(AND(Q127=1,E127&lt;Configuracoes!$C$5),1,0)</x:f>
        <x:v>0</x:v>
      </x:c>
      <x:c r="U127" s="11" t="n">
        <x:f>IF(AND(O127=1,P127=1,H127="Ganha"),1,0)</x:f>
        <x:v>0</x:v>
      </x:c>
      <x:c r="V127" s="11" t="n">
        <x:f>IF(AND(O127=1,P127=1,H127="Perdida"),1,0)</x:f>
        <x:v>0</x:v>
      </x:c>
      <x:c r="W127" s="11" t="n">
        <x:f>IF(AND(P127=1,OR(R127=1,S127=1,T127=1,N127&lt;&gt;"")),1,0)</x:f>
        <x:v>0</x:v>
      </x:c>
      <x:c r="X127" s="11" t="str">
        <x:f>IF(W127=1,SUM($W$5:W127),"")</x:f>
      </x:c>
    </x:row>
    <x:row r="128" ht="24" customHeight="1">
      <x:c r="A128" s="6"/>
      <x:c r="B128" s="6"/>
      <x:c r="C128" s="6"/>
      <x:c r="D128" s="5"/>
      <x:c r="E128" s="5"/>
      <x:c r="F128" s="12"/>
      <x:c r="G128" s="6"/>
      <x:c r="H128" s="6"/>
      <x:c r="I128" s="5"/>
      <x:c r="J128" s="6"/>
      <x:c r="K128" s="5"/>
      <x:c r="L128" s="6"/>
      <x:c r="M128" s="6"/>
      <x:c r="N128" s="11" t="str">
        <x:f>IF(COUNTA(A128:M128)=0,"",IF(A128="","ID ausente",IF(COUNTIF($A$5:$A$204,A128)&lt;&gt;1,"ID duplicado",IF(OR(B128="",C128=""),"Cliente ou responsável ausente",IF(OR(NOT(ISNUMBER(D128)),D128&lt;=0,IF(ISNUMBER(D128),D128&lt;&gt;INT(D128),FALSE)),"Envio inválido",IF(H128="Cancelada","",IF(OR(NOT(ISNUMBER(E128)),E128&lt;=0,IF(ISNUMBER(E128),E128&lt;&gt;INT(E128),FALSE)),"Validade inválida",IF(E128&lt;D128,"Validade anterior ao envio",IF(OR(NOT(ISNUMBER(F128)),F128&lt;0),"Valor inválido",IF(AND(H128&lt;&gt;"Aberta",H128&lt;&gt;"Ganha",H128&lt;&gt;"Perdida"),"Resultado inválido",IF(AND(H128="Aberta",G128&lt;&gt;"Enviada",G128&lt;&gt;"Negociação",G128&lt;&gt;"Revisão"),"Etapa inválida",IF(AND(H128&lt;&gt;"Aberta",OR(OR(NOT(ISNUMBER(K128)),K128&lt;=0,IF(ISNUMBER(K128),K128&lt;&gt;INT(K128),FALSE)),K128&lt;D128,L128="")),"Fechamento ou evidência inválidos",IF(AND(H128="Aberta",I128&lt;&gt;"",OR(OR(NOT(ISNUMBER(I128)),I128&lt;=0,IF(ISNUMBER(I128),I128&lt;&gt;INT(I128),FALSE)),I128&lt;D128)),"Contato inválido","")))))))))))))</x:f>
      </x:c>
      <x:c r="O128" s="11" t="n">
        <x:f>IF(AND(A128&lt;&gt;"",N128="",H128&lt;&gt;"Cancelada"),1,0)</x:f>
        <x:v>0</x:v>
      </x:c>
      <x:c r="P128" s="11" t="n">
        <x:f>IF(OR(NOT(ISNUMBER(Configuracoes!$C$5)),NOT(ISNUMBER(Configuracoes!$C$6)),NOT(ISNUMBER(Configuracoes!$C$7)),Configuracoes!$C$5&lt;=0,Configuracoes!$C$6&lt;=0,Configuracoes!$C$7&lt;=0,Configuracoes!$C$6&gt;Configuracoes!$C$7),0,IF(AND(ISNUMBER(D128),D128&gt;=Configuracoes!$C$6,D128&lt;=Configuracoes!$C$7,D128&lt;=Configuracoes!$C$5,OR(Configuracoes!$C$8="Todos",C128=Configuracoes!$C$8),OR(H128="Aberta",H128="Cancelada",AND(ISNUMBER(K128),K128&lt;=Configuracoes!$C$5))),1,0))</x:f>
        <x:v>0</x:v>
      </x:c>
      <x:c r="Q128" s="11" t="n">
        <x:f>IF(AND(O128=1,P128=1,H128="Aberta"),1,0)</x:f>
        <x:v>0</x:v>
      </x:c>
      <x:c r="R128" s="11" t="n">
        <x:f>IF(AND(Q128=1,ISNUMBER(I128),I128&lt;Configuracoes!$C$5),1,0)</x:f>
        <x:v>0</x:v>
      </x:c>
      <x:c r="S128" s="11" t="n">
        <x:f>IF(AND(Q128=1,OR(I128="",J128="")),1,0)</x:f>
        <x:v>0</x:v>
      </x:c>
      <x:c r="T128" s="11" t="n">
        <x:f>IF(AND(Q128=1,E128&lt;Configuracoes!$C$5),1,0)</x:f>
        <x:v>0</x:v>
      </x:c>
      <x:c r="U128" s="11" t="n">
        <x:f>IF(AND(O128=1,P128=1,H128="Ganha"),1,0)</x:f>
        <x:v>0</x:v>
      </x:c>
      <x:c r="V128" s="11" t="n">
        <x:f>IF(AND(O128=1,P128=1,H128="Perdida"),1,0)</x:f>
        <x:v>0</x:v>
      </x:c>
      <x:c r="W128" s="11" t="n">
        <x:f>IF(AND(P128=1,OR(R128=1,S128=1,T128=1,N128&lt;&gt;"")),1,0)</x:f>
        <x:v>0</x:v>
      </x:c>
      <x:c r="X128" s="11" t="str">
        <x:f>IF(W128=1,SUM($W$5:W128),"")</x:f>
      </x:c>
    </x:row>
    <x:row r="129" ht="24" customHeight="1">
      <x:c r="A129" s="6"/>
      <x:c r="B129" s="6"/>
      <x:c r="C129" s="6"/>
      <x:c r="D129" s="5"/>
      <x:c r="E129" s="5"/>
      <x:c r="F129" s="12"/>
      <x:c r="G129" s="6"/>
      <x:c r="H129" s="6"/>
      <x:c r="I129" s="5"/>
      <x:c r="J129" s="6"/>
      <x:c r="K129" s="5"/>
      <x:c r="L129" s="6"/>
      <x:c r="M129" s="6"/>
      <x:c r="N129" s="11" t="str">
        <x:f>IF(COUNTA(A129:M129)=0,"",IF(A129="","ID ausente",IF(COUNTIF($A$5:$A$204,A129)&lt;&gt;1,"ID duplicado",IF(OR(B129="",C129=""),"Cliente ou responsável ausente",IF(OR(NOT(ISNUMBER(D129)),D129&lt;=0,IF(ISNUMBER(D129),D129&lt;&gt;INT(D129),FALSE)),"Envio inválido",IF(H129="Cancelada","",IF(OR(NOT(ISNUMBER(E129)),E129&lt;=0,IF(ISNUMBER(E129),E129&lt;&gt;INT(E129),FALSE)),"Validade inválida",IF(E129&lt;D129,"Validade anterior ao envio",IF(OR(NOT(ISNUMBER(F129)),F129&lt;0),"Valor inválido",IF(AND(H129&lt;&gt;"Aberta",H129&lt;&gt;"Ganha",H129&lt;&gt;"Perdida"),"Resultado inválido",IF(AND(H129="Aberta",G129&lt;&gt;"Enviada",G129&lt;&gt;"Negociação",G129&lt;&gt;"Revisão"),"Etapa inválida",IF(AND(H129&lt;&gt;"Aberta",OR(OR(NOT(ISNUMBER(K129)),K129&lt;=0,IF(ISNUMBER(K129),K129&lt;&gt;INT(K129),FALSE)),K129&lt;D129,L129="")),"Fechamento ou evidência inválidos",IF(AND(H129="Aberta",I129&lt;&gt;"",OR(OR(NOT(ISNUMBER(I129)),I129&lt;=0,IF(ISNUMBER(I129),I129&lt;&gt;INT(I129),FALSE)),I129&lt;D129)),"Contato inválido","")))))))))))))</x:f>
      </x:c>
      <x:c r="O129" s="11" t="n">
        <x:f>IF(AND(A129&lt;&gt;"",N129="",H129&lt;&gt;"Cancelada"),1,0)</x:f>
        <x:v>0</x:v>
      </x:c>
      <x:c r="P129" s="11" t="n">
        <x:f>IF(OR(NOT(ISNUMBER(Configuracoes!$C$5)),NOT(ISNUMBER(Configuracoes!$C$6)),NOT(ISNUMBER(Configuracoes!$C$7)),Configuracoes!$C$5&lt;=0,Configuracoes!$C$6&lt;=0,Configuracoes!$C$7&lt;=0,Configuracoes!$C$6&gt;Configuracoes!$C$7),0,IF(AND(ISNUMBER(D129),D129&gt;=Configuracoes!$C$6,D129&lt;=Configuracoes!$C$7,D129&lt;=Configuracoes!$C$5,OR(Configuracoes!$C$8="Todos",C129=Configuracoes!$C$8),OR(H129="Aberta",H129="Cancelada",AND(ISNUMBER(K129),K129&lt;=Configuracoes!$C$5))),1,0))</x:f>
        <x:v>0</x:v>
      </x:c>
      <x:c r="Q129" s="11" t="n">
        <x:f>IF(AND(O129=1,P129=1,H129="Aberta"),1,0)</x:f>
        <x:v>0</x:v>
      </x:c>
      <x:c r="R129" s="11" t="n">
        <x:f>IF(AND(Q129=1,ISNUMBER(I129),I129&lt;Configuracoes!$C$5),1,0)</x:f>
        <x:v>0</x:v>
      </x:c>
      <x:c r="S129" s="11" t="n">
        <x:f>IF(AND(Q129=1,OR(I129="",J129="")),1,0)</x:f>
        <x:v>0</x:v>
      </x:c>
      <x:c r="T129" s="11" t="n">
        <x:f>IF(AND(Q129=1,E129&lt;Configuracoes!$C$5),1,0)</x:f>
        <x:v>0</x:v>
      </x:c>
      <x:c r="U129" s="11" t="n">
        <x:f>IF(AND(O129=1,P129=1,H129="Ganha"),1,0)</x:f>
        <x:v>0</x:v>
      </x:c>
      <x:c r="V129" s="11" t="n">
        <x:f>IF(AND(O129=1,P129=1,H129="Perdida"),1,0)</x:f>
        <x:v>0</x:v>
      </x:c>
      <x:c r="W129" s="11" t="n">
        <x:f>IF(AND(P129=1,OR(R129=1,S129=1,T129=1,N129&lt;&gt;"")),1,0)</x:f>
        <x:v>0</x:v>
      </x:c>
      <x:c r="X129" s="11" t="str">
        <x:f>IF(W129=1,SUM($W$5:W129),"")</x:f>
      </x:c>
    </x:row>
    <x:row r="130" ht="24" customHeight="1">
      <x:c r="A130" s="6"/>
      <x:c r="B130" s="6"/>
      <x:c r="C130" s="6"/>
      <x:c r="D130" s="5"/>
      <x:c r="E130" s="5"/>
      <x:c r="F130" s="12"/>
      <x:c r="G130" s="6"/>
      <x:c r="H130" s="6"/>
      <x:c r="I130" s="5"/>
      <x:c r="J130" s="6"/>
      <x:c r="K130" s="5"/>
      <x:c r="L130" s="6"/>
      <x:c r="M130" s="6"/>
      <x:c r="N130" s="11" t="str">
        <x:f>IF(COUNTA(A130:M130)=0,"",IF(A130="","ID ausente",IF(COUNTIF($A$5:$A$204,A130)&lt;&gt;1,"ID duplicado",IF(OR(B130="",C130=""),"Cliente ou responsável ausente",IF(OR(NOT(ISNUMBER(D130)),D130&lt;=0,IF(ISNUMBER(D130),D130&lt;&gt;INT(D130),FALSE)),"Envio inválido",IF(H130="Cancelada","",IF(OR(NOT(ISNUMBER(E130)),E130&lt;=0,IF(ISNUMBER(E130),E130&lt;&gt;INT(E130),FALSE)),"Validade inválida",IF(E130&lt;D130,"Validade anterior ao envio",IF(OR(NOT(ISNUMBER(F130)),F130&lt;0),"Valor inválido",IF(AND(H130&lt;&gt;"Aberta",H130&lt;&gt;"Ganha",H130&lt;&gt;"Perdida"),"Resultado inválido",IF(AND(H130="Aberta",G130&lt;&gt;"Enviada",G130&lt;&gt;"Negociação",G130&lt;&gt;"Revisão"),"Etapa inválida",IF(AND(H130&lt;&gt;"Aberta",OR(OR(NOT(ISNUMBER(K130)),K130&lt;=0,IF(ISNUMBER(K130),K130&lt;&gt;INT(K130),FALSE)),K130&lt;D130,L130="")),"Fechamento ou evidência inválidos",IF(AND(H130="Aberta",I130&lt;&gt;"",OR(OR(NOT(ISNUMBER(I130)),I130&lt;=0,IF(ISNUMBER(I130),I130&lt;&gt;INT(I130),FALSE)),I130&lt;D130)),"Contato inválido","")))))))))))))</x:f>
      </x:c>
      <x:c r="O130" s="11" t="n">
        <x:f>IF(AND(A130&lt;&gt;"",N130="",H130&lt;&gt;"Cancelada"),1,0)</x:f>
        <x:v>0</x:v>
      </x:c>
      <x:c r="P130" s="11" t="n">
        <x:f>IF(OR(NOT(ISNUMBER(Configuracoes!$C$5)),NOT(ISNUMBER(Configuracoes!$C$6)),NOT(ISNUMBER(Configuracoes!$C$7)),Configuracoes!$C$5&lt;=0,Configuracoes!$C$6&lt;=0,Configuracoes!$C$7&lt;=0,Configuracoes!$C$6&gt;Configuracoes!$C$7),0,IF(AND(ISNUMBER(D130),D130&gt;=Configuracoes!$C$6,D130&lt;=Configuracoes!$C$7,D130&lt;=Configuracoes!$C$5,OR(Configuracoes!$C$8="Todos",C130=Configuracoes!$C$8),OR(H130="Aberta",H130="Cancelada",AND(ISNUMBER(K130),K130&lt;=Configuracoes!$C$5))),1,0))</x:f>
        <x:v>0</x:v>
      </x:c>
      <x:c r="Q130" s="11" t="n">
        <x:f>IF(AND(O130=1,P130=1,H130="Aberta"),1,0)</x:f>
        <x:v>0</x:v>
      </x:c>
      <x:c r="R130" s="11" t="n">
        <x:f>IF(AND(Q130=1,ISNUMBER(I130),I130&lt;Configuracoes!$C$5),1,0)</x:f>
        <x:v>0</x:v>
      </x:c>
      <x:c r="S130" s="11" t="n">
        <x:f>IF(AND(Q130=1,OR(I130="",J130="")),1,0)</x:f>
        <x:v>0</x:v>
      </x:c>
      <x:c r="T130" s="11" t="n">
        <x:f>IF(AND(Q130=1,E130&lt;Configuracoes!$C$5),1,0)</x:f>
        <x:v>0</x:v>
      </x:c>
      <x:c r="U130" s="11" t="n">
        <x:f>IF(AND(O130=1,P130=1,H130="Ganha"),1,0)</x:f>
        <x:v>0</x:v>
      </x:c>
      <x:c r="V130" s="11" t="n">
        <x:f>IF(AND(O130=1,P130=1,H130="Perdida"),1,0)</x:f>
        <x:v>0</x:v>
      </x:c>
      <x:c r="W130" s="11" t="n">
        <x:f>IF(AND(P130=1,OR(R130=1,S130=1,T130=1,N130&lt;&gt;"")),1,0)</x:f>
        <x:v>0</x:v>
      </x:c>
      <x:c r="X130" s="11" t="str">
        <x:f>IF(W130=1,SUM($W$5:W130),"")</x:f>
      </x:c>
    </x:row>
    <x:row r="131" ht="24" customHeight="1">
      <x:c r="A131" s="6"/>
      <x:c r="B131" s="6"/>
      <x:c r="C131" s="6"/>
      <x:c r="D131" s="5"/>
      <x:c r="E131" s="5"/>
      <x:c r="F131" s="12"/>
      <x:c r="G131" s="6"/>
      <x:c r="H131" s="6"/>
      <x:c r="I131" s="5"/>
      <x:c r="J131" s="6"/>
      <x:c r="K131" s="5"/>
      <x:c r="L131" s="6"/>
      <x:c r="M131" s="6"/>
      <x:c r="N131" s="11" t="str">
        <x:f>IF(COUNTA(A131:M131)=0,"",IF(A131="","ID ausente",IF(COUNTIF($A$5:$A$204,A131)&lt;&gt;1,"ID duplicado",IF(OR(B131="",C131=""),"Cliente ou responsável ausente",IF(OR(NOT(ISNUMBER(D131)),D131&lt;=0,IF(ISNUMBER(D131),D131&lt;&gt;INT(D131),FALSE)),"Envio inválido",IF(H131="Cancelada","",IF(OR(NOT(ISNUMBER(E131)),E131&lt;=0,IF(ISNUMBER(E131),E131&lt;&gt;INT(E131),FALSE)),"Validade inválida",IF(E131&lt;D131,"Validade anterior ao envio",IF(OR(NOT(ISNUMBER(F131)),F131&lt;0),"Valor inválido",IF(AND(H131&lt;&gt;"Aberta",H131&lt;&gt;"Ganha",H131&lt;&gt;"Perdida"),"Resultado inválido",IF(AND(H131="Aberta",G131&lt;&gt;"Enviada",G131&lt;&gt;"Negociação",G131&lt;&gt;"Revisão"),"Etapa inválida",IF(AND(H131&lt;&gt;"Aberta",OR(OR(NOT(ISNUMBER(K131)),K131&lt;=0,IF(ISNUMBER(K131),K131&lt;&gt;INT(K131),FALSE)),K131&lt;D131,L131="")),"Fechamento ou evidência inválidos",IF(AND(H131="Aberta",I131&lt;&gt;"",OR(OR(NOT(ISNUMBER(I131)),I131&lt;=0,IF(ISNUMBER(I131),I131&lt;&gt;INT(I131),FALSE)),I131&lt;D131)),"Contato inválido","")))))))))))))</x:f>
      </x:c>
      <x:c r="O131" s="11" t="n">
        <x:f>IF(AND(A131&lt;&gt;"",N131="",H131&lt;&gt;"Cancelada"),1,0)</x:f>
        <x:v>0</x:v>
      </x:c>
      <x:c r="P131" s="11" t="n">
        <x:f>IF(OR(NOT(ISNUMBER(Configuracoes!$C$5)),NOT(ISNUMBER(Configuracoes!$C$6)),NOT(ISNUMBER(Configuracoes!$C$7)),Configuracoes!$C$5&lt;=0,Configuracoes!$C$6&lt;=0,Configuracoes!$C$7&lt;=0,Configuracoes!$C$6&gt;Configuracoes!$C$7),0,IF(AND(ISNUMBER(D131),D131&gt;=Configuracoes!$C$6,D131&lt;=Configuracoes!$C$7,D131&lt;=Configuracoes!$C$5,OR(Configuracoes!$C$8="Todos",C131=Configuracoes!$C$8),OR(H131="Aberta",H131="Cancelada",AND(ISNUMBER(K131),K131&lt;=Configuracoes!$C$5))),1,0))</x:f>
        <x:v>0</x:v>
      </x:c>
      <x:c r="Q131" s="11" t="n">
        <x:f>IF(AND(O131=1,P131=1,H131="Aberta"),1,0)</x:f>
        <x:v>0</x:v>
      </x:c>
      <x:c r="R131" s="11" t="n">
        <x:f>IF(AND(Q131=1,ISNUMBER(I131),I131&lt;Configuracoes!$C$5),1,0)</x:f>
        <x:v>0</x:v>
      </x:c>
      <x:c r="S131" s="11" t="n">
        <x:f>IF(AND(Q131=1,OR(I131="",J131="")),1,0)</x:f>
        <x:v>0</x:v>
      </x:c>
      <x:c r="T131" s="11" t="n">
        <x:f>IF(AND(Q131=1,E131&lt;Configuracoes!$C$5),1,0)</x:f>
        <x:v>0</x:v>
      </x:c>
      <x:c r="U131" s="11" t="n">
        <x:f>IF(AND(O131=1,P131=1,H131="Ganha"),1,0)</x:f>
        <x:v>0</x:v>
      </x:c>
      <x:c r="V131" s="11" t="n">
        <x:f>IF(AND(O131=1,P131=1,H131="Perdida"),1,0)</x:f>
        <x:v>0</x:v>
      </x:c>
      <x:c r="W131" s="11" t="n">
        <x:f>IF(AND(P131=1,OR(R131=1,S131=1,T131=1,N131&lt;&gt;"")),1,0)</x:f>
        <x:v>0</x:v>
      </x:c>
      <x:c r="X131" s="11" t="str">
        <x:f>IF(W131=1,SUM($W$5:W131),"")</x:f>
      </x:c>
    </x:row>
    <x:row r="132" ht="24" customHeight="1">
      <x:c r="A132" s="6"/>
      <x:c r="B132" s="6"/>
      <x:c r="C132" s="6"/>
      <x:c r="D132" s="5"/>
      <x:c r="E132" s="5"/>
      <x:c r="F132" s="12"/>
      <x:c r="G132" s="6"/>
      <x:c r="H132" s="6"/>
      <x:c r="I132" s="5"/>
      <x:c r="J132" s="6"/>
      <x:c r="K132" s="5"/>
      <x:c r="L132" s="6"/>
      <x:c r="M132" s="6"/>
      <x:c r="N132" s="11" t="str">
        <x:f>IF(COUNTA(A132:M132)=0,"",IF(A132="","ID ausente",IF(COUNTIF($A$5:$A$204,A132)&lt;&gt;1,"ID duplicado",IF(OR(B132="",C132=""),"Cliente ou responsável ausente",IF(OR(NOT(ISNUMBER(D132)),D132&lt;=0,IF(ISNUMBER(D132),D132&lt;&gt;INT(D132),FALSE)),"Envio inválido",IF(H132="Cancelada","",IF(OR(NOT(ISNUMBER(E132)),E132&lt;=0,IF(ISNUMBER(E132),E132&lt;&gt;INT(E132),FALSE)),"Validade inválida",IF(E132&lt;D132,"Validade anterior ao envio",IF(OR(NOT(ISNUMBER(F132)),F132&lt;0),"Valor inválido",IF(AND(H132&lt;&gt;"Aberta",H132&lt;&gt;"Ganha",H132&lt;&gt;"Perdida"),"Resultado inválido",IF(AND(H132="Aberta",G132&lt;&gt;"Enviada",G132&lt;&gt;"Negociação",G132&lt;&gt;"Revisão"),"Etapa inválida",IF(AND(H132&lt;&gt;"Aberta",OR(OR(NOT(ISNUMBER(K132)),K132&lt;=0,IF(ISNUMBER(K132),K132&lt;&gt;INT(K132),FALSE)),K132&lt;D132,L132="")),"Fechamento ou evidência inválidos",IF(AND(H132="Aberta",I132&lt;&gt;"",OR(OR(NOT(ISNUMBER(I132)),I132&lt;=0,IF(ISNUMBER(I132),I132&lt;&gt;INT(I132),FALSE)),I132&lt;D132)),"Contato inválido","")))))))))))))</x:f>
      </x:c>
      <x:c r="O132" s="11" t="n">
        <x:f>IF(AND(A132&lt;&gt;"",N132="",H132&lt;&gt;"Cancelada"),1,0)</x:f>
        <x:v>0</x:v>
      </x:c>
      <x:c r="P132" s="11" t="n">
        <x:f>IF(OR(NOT(ISNUMBER(Configuracoes!$C$5)),NOT(ISNUMBER(Configuracoes!$C$6)),NOT(ISNUMBER(Configuracoes!$C$7)),Configuracoes!$C$5&lt;=0,Configuracoes!$C$6&lt;=0,Configuracoes!$C$7&lt;=0,Configuracoes!$C$6&gt;Configuracoes!$C$7),0,IF(AND(ISNUMBER(D132),D132&gt;=Configuracoes!$C$6,D132&lt;=Configuracoes!$C$7,D132&lt;=Configuracoes!$C$5,OR(Configuracoes!$C$8="Todos",C132=Configuracoes!$C$8),OR(H132="Aberta",H132="Cancelada",AND(ISNUMBER(K132),K132&lt;=Configuracoes!$C$5))),1,0))</x:f>
        <x:v>0</x:v>
      </x:c>
      <x:c r="Q132" s="11" t="n">
        <x:f>IF(AND(O132=1,P132=1,H132="Aberta"),1,0)</x:f>
        <x:v>0</x:v>
      </x:c>
      <x:c r="R132" s="11" t="n">
        <x:f>IF(AND(Q132=1,ISNUMBER(I132),I132&lt;Configuracoes!$C$5),1,0)</x:f>
        <x:v>0</x:v>
      </x:c>
      <x:c r="S132" s="11" t="n">
        <x:f>IF(AND(Q132=1,OR(I132="",J132="")),1,0)</x:f>
        <x:v>0</x:v>
      </x:c>
      <x:c r="T132" s="11" t="n">
        <x:f>IF(AND(Q132=1,E132&lt;Configuracoes!$C$5),1,0)</x:f>
        <x:v>0</x:v>
      </x:c>
      <x:c r="U132" s="11" t="n">
        <x:f>IF(AND(O132=1,P132=1,H132="Ganha"),1,0)</x:f>
        <x:v>0</x:v>
      </x:c>
      <x:c r="V132" s="11" t="n">
        <x:f>IF(AND(O132=1,P132=1,H132="Perdida"),1,0)</x:f>
        <x:v>0</x:v>
      </x:c>
      <x:c r="W132" s="11" t="n">
        <x:f>IF(AND(P132=1,OR(R132=1,S132=1,T132=1,N132&lt;&gt;"")),1,0)</x:f>
        <x:v>0</x:v>
      </x:c>
      <x:c r="X132" s="11" t="str">
        <x:f>IF(W132=1,SUM($W$5:W132),"")</x:f>
      </x:c>
    </x:row>
    <x:row r="133" ht="24" customHeight="1">
      <x:c r="A133" s="6"/>
      <x:c r="B133" s="6"/>
      <x:c r="C133" s="6"/>
      <x:c r="D133" s="5"/>
      <x:c r="E133" s="5"/>
      <x:c r="F133" s="12"/>
      <x:c r="G133" s="6"/>
      <x:c r="H133" s="6"/>
      <x:c r="I133" s="5"/>
      <x:c r="J133" s="6"/>
      <x:c r="K133" s="5"/>
      <x:c r="L133" s="6"/>
      <x:c r="M133" s="6"/>
      <x:c r="N133" s="11" t="str">
        <x:f>IF(COUNTA(A133:M133)=0,"",IF(A133="","ID ausente",IF(COUNTIF($A$5:$A$204,A133)&lt;&gt;1,"ID duplicado",IF(OR(B133="",C133=""),"Cliente ou responsável ausente",IF(OR(NOT(ISNUMBER(D133)),D133&lt;=0,IF(ISNUMBER(D133),D133&lt;&gt;INT(D133),FALSE)),"Envio inválido",IF(H133="Cancelada","",IF(OR(NOT(ISNUMBER(E133)),E133&lt;=0,IF(ISNUMBER(E133),E133&lt;&gt;INT(E133),FALSE)),"Validade inválida",IF(E133&lt;D133,"Validade anterior ao envio",IF(OR(NOT(ISNUMBER(F133)),F133&lt;0),"Valor inválido",IF(AND(H133&lt;&gt;"Aberta",H133&lt;&gt;"Ganha",H133&lt;&gt;"Perdida"),"Resultado inválido",IF(AND(H133="Aberta",G133&lt;&gt;"Enviada",G133&lt;&gt;"Negociação",G133&lt;&gt;"Revisão"),"Etapa inválida",IF(AND(H133&lt;&gt;"Aberta",OR(OR(NOT(ISNUMBER(K133)),K133&lt;=0,IF(ISNUMBER(K133),K133&lt;&gt;INT(K133),FALSE)),K133&lt;D133,L133="")),"Fechamento ou evidência inválidos",IF(AND(H133="Aberta",I133&lt;&gt;"",OR(OR(NOT(ISNUMBER(I133)),I133&lt;=0,IF(ISNUMBER(I133),I133&lt;&gt;INT(I133),FALSE)),I133&lt;D133)),"Contato inválido","")))))))))))))</x:f>
      </x:c>
      <x:c r="O133" s="11" t="n">
        <x:f>IF(AND(A133&lt;&gt;"",N133="",H133&lt;&gt;"Cancelada"),1,0)</x:f>
        <x:v>0</x:v>
      </x:c>
      <x:c r="P133" s="11" t="n">
        <x:f>IF(OR(NOT(ISNUMBER(Configuracoes!$C$5)),NOT(ISNUMBER(Configuracoes!$C$6)),NOT(ISNUMBER(Configuracoes!$C$7)),Configuracoes!$C$5&lt;=0,Configuracoes!$C$6&lt;=0,Configuracoes!$C$7&lt;=0,Configuracoes!$C$6&gt;Configuracoes!$C$7),0,IF(AND(ISNUMBER(D133),D133&gt;=Configuracoes!$C$6,D133&lt;=Configuracoes!$C$7,D133&lt;=Configuracoes!$C$5,OR(Configuracoes!$C$8="Todos",C133=Configuracoes!$C$8),OR(H133="Aberta",H133="Cancelada",AND(ISNUMBER(K133),K133&lt;=Configuracoes!$C$5))),1,0))</x:f>
        <x:v>0</x:v>
      </x:c>
      <x:c r="Q133" s="11" t="n">
        <x:f>IF(AND(O133=1,P133=1,H133="Aberta"),1,0)</x:f>
        <x:v>0</x:v>
      </x:c>
      <x:c r="R133" s="11" t="n">
        <x:f>IF(AND(Q133=1,ISNUMBER(I133),I133&lt;Configuracoes!$C$5),1,0)</x:f>
        <x:v>0</x:v>
      </x:c>
      <x:c r="S133" s="11" t="n">
        <x:f>IF(AND(Q133=1,OR(I133="",J133="")),1,0)</x:f>
        <x:v>0</x:v>
      </x:c>
      <x:c r="T133" s="11" t="n">
        <x:f>IF(AND(Q133=1,E133&lt;Configuracoes!$C$5),1,0)</x:f>
        <x:v>0</x:v>
      </x:c>
      <x:c r="U133" s="11" t="n">
        <x:f>IF(AND(O133=1,P133=1,H133="Ganha"),1,0)</x:f>
        <x:v>0</x:v>
      </x:c>
      <x:c r="V133" s="11" t="n">
        <x:f>IF(AND(O133=1,P133=1,H133="Perdida"),1,0)</x:f>
        <x:v>0</x:v>
      </x:c>
      <x:c r="W133" s="11" t="n">
        <x:f>IF(AND(P133=1,OR(R133=1,S133=1,T133=1,N133&lt;&gt;"")),1,0)</x:f>
        <x:v>0</x:v>
      </x:c>
      <x:c r="X133" s="11" t="str">
        <x:f>IF(W133=1,SUM($W$5:W133),"")</x:f>
      </x:c>
    </x:row>
    <x:row r="134" ht="24" customHeight="1">
      <x:c r="A134" s="6"/>
      <x:c r="B134" s="6"/>
      <x:c r="C134" s="6"/>
      <x:c r="D134" s="5"/>
      <x:c r="E134" s="5"/>
      <x:c r="F134" s="12"/>
      <x:c r="G134" s="6"/>
      <x:c r="H134" s="6"/>
      <x:c r="I134" s="5"/>
      <x:c r="J134" s="6"/>
      <x:c r="K134" s="5"/>
      <x:c r="L134" s="6"/>
      <x:c r="M134" s="6"/>
      <x:c r="N134" s="11" t="str">
        <x:f>IF(COUNTA(A134:M134)=0,"",IF(A134="","ID ausente",IF(COUNTIF($A$5:$A$204,A134)&lt;&gt;1,"ID duplicado",IF(OR(B134="",C134=""),"Cliente ou responsável ausente",IF(OR(NOT(ISNUMBER(D134)),D134&lt;=0,IF(ISNUMBER(D134),D134&lt;&gt;INT(D134),FALSE)),"Envio inválido",IF(H134="Cancelada","",IF(OR(NOT(ISNUMBER(E134)),E134&lt;=0,IF(ISNUMBER(E134),E134&lt;&gt;INT(E134),FALSE)),"Validade inválida",IF(E134&lt;D134,"Validade anterior ao envio",IF(OR(NOT(ISNUMBER(F134)),F134&lt;0),"Valor inválido",IF(AND(H134&lt;&gt;"Aberta",H134&lt;&gt;"Ganha",H134&lt;&gt;"Perdida"),"Resultado inválido",IF(AND(H134="Aberta",G134&lt;&gt;"Enviada",G134&lt;&gt;"Negociação",G134&lt;&gt;"Revisão"),"Etapa inválida",IF(AND(H134&lt;&gt;"Aberta",OR(OR(NOT(ISNUMBER(K134)),K134&lt;=0,IF(ISNUMBER(K134),K134&lt;&gt;INT(K134),FALSE)),K134&lt;D134,L134="")),"Fechamento ou evidência inválidos",IF(AND(H134="Aberta",I134&lt;&gt;"",OR(OR(NOT(ISNUMBER(I134)),I134&lt;=0,IF(ISNUMBER(I134),I134&lt;&gt;INT(I134),FALSE)),I134&lt;D134)),"Contato inválido","")))))))))))))</x:f>
      </x:c>
      <x:c r="O134" s="11" t="n">
        <x:f>IF(AND(A134&lt;&gt;"",N134="",H134&lt;&gt;"Cancelada"),1,0)</x:f>
        <x:v>0</x:v>
      </x:c>
      <x:c r="P134" s="11" t="n">
        <x:f>IF(OR(NOT(ISNUMBER(Configuracoes!$C$5)),NOT(ISNUMBER(Configuracoes!$C$6)),NOT(ISNUMBER(Configuracoes!$C$7)),Configuracoes!$C$5&lt;=0,Configuracoes!$C$6&lt;=0,Configuracoes!$C$7&lt;=0,Configuracoes!$C$6&gt;Configuracoes!$C$7),0,IF(AND(ISNUMBER(D134),D134&gt;=Configuracoes!$C$6,D134&lt;=Configuracoes!$C$7,D134&lt;=Configuracoes!$C$5,OR(Configuracoes!$C$8="Todos",C134=Configuracoes!$C$8),OR(H134="Aberta",H134="Cancelada",AND(ISNUMBER(K134),K134&lt;=Configuracoes!$C$5))),1,0))</x:f>
        <x:v>0</x:v>
      </x:c>
      <x:c r="Q134" s="11" t="n">
        <x:f>IF(AND(O134=1,P134=1,H134="Aberta"),1,0)</x:f>
        <x:v>0</x:v>
      </x:c>
      <x:c r="R134" s="11" t="n">
        <x:f>IF(AND(Q134=1,ISNUMBER(I134),I134&lt;Configuracoes!$C$5),1,0)</x:f>
        <x:v>0</x:v>
      </x:c>
      <x:c r="S134" s="11" t="n">
        <x:f>IF(AND(Q134=1,OR(I134="",J134="")),1,0)</x:f>
        <x:v>0</x:v>
      </x:c>
      <x:c r="T134" s="11" t="n">
        <x:f>IF(AND(Q134=1,E134&lt;Configuracoes!$C$5),1,0)</x:f>
        <x:v>0</x:v>
      </x:c>
      <x:c r="U134" s="11" t="n">
        <x:f>IF(AND(O134=1,P134=1,H134="Ganha"),1,0)</x:f>
        <x:v>0</x:v>
      </x:c>
      <x:c r="V134" s="11" t="n">
        <x:f>IF(AND(O134=1,P134=1,H134="Perdida"),1,0)</x:f>
        <x:v>0</x:v>
      </x:c>
      <x:c r="W134" s="11" t="n">
        <x:f>IF(AND(P134=1,OR(R134=1,S134=1,T134=1,N134&lt;&gt;"")),1,0)</x:f>
        <x:v>0</x:v>
      </x:c>
      <x:c r="X134" s="11" t="str">
        <x:f>IF(W134=1,SUM($W$5:W134),"")</x:f>
      </x:c>
    </x:row>
    <x:row r="135" ht="24" customHeight="1">
      <x:c r="A135" s="6"/>
      <x:c r="B135" s="6"/>
      <x:c r="C135" s="6"/>
      <x:c r="D135" s="5"/>
      <x:c r="E135" s="5"/>
      <x:c r="F135" s="12"/>
      <x:c r="G135" s="6"/>
      <x:c r="H135" s="6"/>
      <x:c r="I135" s="5"/>
      <x:c r="J135" s="6"/>
      <x:c r="K135" s="5"/>
      <x:c r="L135" s="6"/>
      <x:c r="M135" s="6"/>
      <x:c r="N135" s="11" t="str">
        <x:f>IF(COUNTA(A135:M135)=0,"",IF(A135="","ID ausente",IF(COUNTIF($A$5:$A$204,A135)&lt;&gt;1,"ID duplicado",IF(OR(B135="",C135=""),"Cliente ou responsável ausente",IF(OR(NOT(ISNUMBER(D135)),D135&lt;=0,IF(ISNUMBER(D135),D135&lt;&gt;INT(D135),FALSE)),"Envio inválido",IF(H135="Cancelada","",IF(OR(NOT(ISNUMBER(E135)),E135&lt;=0,IF(ISNUMBER(E135),E135&lt;&gt;INT(E135),FALSE)),"Validade inválida",IF(E135&lt;D135,"Validade anterior ao envio",IF(OR(NOT(ISNUMBER(F135)),F135&lt;0),"Valor inválido",IF(AND(H135&lt;&gt;"Aberta",H135&lt;&gt;"Ganha",H135&lt;&gt;"Perdida"),"Resultado inválido",IF(AND(H135="Aberta",G135&lt;&gt;"Enviada",G135&lt;&gt;"Negociação",G135&lt;&gt;"Revisão"),"Etapa inválida",IF(AND(H135&lt;&gt;"Aberta",OR(OR(NOT(ISNUMBER(K135)),K135&lt;=0,IF(ISNUMBER(K135),K135&lt;&gt;INT(K135),FALSE)),K135&lt;D135,L135="")),"Fechamento ou evidência inválidos",IF(AND(H135="Aberta",I135&lt;&gt;"",OR(OR(NOT(ISNUMBER(I135)),I135&lt;=0,IF(ISNUMBER(I135),I135&lt;&gt;INT(I135),FALSE)),I135&lt;D135)),"Contato inválido","")))))))))))))</x:f>
      </x:c>
      <x:c r="O135" s="11" t="n">
        <x:f>IF(AND(A135&lt;&gt;"",N135="",H135&lt;&gt;"Cancelada"),1,0)</x:f>
        <x:v>0</x:v>
      </x:c>
      <x:c r="P135" s="11" t="n">
        <x:f>IF(OR(NOT(ISNUMBER(Configuracoes!$C$5)),NOT(ISNUMBER(Configuracoes!$C$6)),NOT(ISNUMBER(Configuracoes!$C$7)),Configuracoes!$C$5&lt;=0,Configuracoes!$C$6&lt;=0,Configuracoes!$C$7&lt;=0,Configuracoes!$C$6&gt;Configuracoes!$C$7),0,IF(AND(ISNUMBER(D135),D135&gt;=Configuracoes!$C$6,D135&lt;=Configuracoes!$C$7,D135&lt;=Configuracoes!$C$5,OR(Configuracoes!$C$8="Todos",C135=Configuracoes!$C$8),OR(H135="Aberta",H135="Cancelada",AND(ISNUMBER(K135),K135&lt;=Configuracoes!$C$5))),1,0))</x:f>
        <x:v>0</x:v>
      </x:c>
      <x:c r="Q135" s="11" t="n">
        <x:f>IF(AND(O135=1,P135=1,H135="Aberta"),1,0)</x:f>
        <x:v>0</x:v>
      </x:c>
      <x:c r="R135" s="11" t="n">
        <x:f>IF(AND(Q135=1,ISNUMBER(I135),I135&lt;Configuracoes!$C$5),1,0)</x:f>
        <x:v>0</x:v>
      </x:c>
      <x:c r="S135" s="11" t="n">
        <x:f>IF(AND(Q135=1,OR(I135="",J135="")),1,0)</x:f>
        <x:v>0</x:v>
      </x:c>
      <x:c r="T135" s="11" t="n">
        <x:f>IF(AND(Q135=1,E135&lt;Configuracoes!$C$5),1,0)</x:f>
        <x:v>0</x:v>
      </x:c>
      <x:c r="U135" s="11" t="n">
        <x:f>IF(AND(O135=1,P135=1,H135="Ganha"),1,0)</x:f>
        <x:v>0</x:v>
      </x:c>
      <x:c r="V135" s="11" t="n">
        <x:f>IF(AND(O135=1,P135=1,H135="Perdida"),1,0)</x:f>
        <x:v>0</x:v>
      </x:c>
      <x:c r="W135" s="11" t="n">
        <x:f>IF(AND(P135=1,OR(R135=1,S135=1,T135=1,N135&lt;&gt;"")),1,0)</x:f>
        <x:v>0</x:v>
      </x:c>
      <x:c r="X135" s="11" t="str">
        <x:f>IF(W135=1,SUM($W$5:W135),"")</x:f>
      </x:c>
    </x:row>
    <x:row r="136" ht="24" customHeight="1">
      <x:c r="A136" s="6"/>
      <x:c r="B136" s="6"/>
      <x:c r="C136" s="6"/>
      <x:c r="D136" s="5"/>
      <x:c r="E136" s="5"/>
      <x:c r="F136" s="12"/>
      <x:c r="G136" s="6"/>
      <x:c r="H136" s="6"/>
      <x:c r="I136" s="5"/>
      <x:c r="J136" s="6"/>
      <x:c r="K136" s="5"/>
      <x:c r="L136" s="6"/>
      <x:c r="M136" s="6"/>
      <x:c r="N136" s="11" t="str">
        <x:f>IF(COUNTA(A136:M136)=0,"",IF(A136="","ID ausente",IF(COUNTIF($A$5:$A$204,A136)&lt;&gt;1,"ID duplicado",IF(OR(B136="",C136=""),"Cliente ou responsável ausente",IF(OR(NOT(ISNUMBER(D136)),D136&lt;=0,IF(ISNUMBER(D136),D136&lt;&gt;INT(D136),FALSE)),"Envio inválido",IF(H136="Cancelada","",IF(OR(NOT(ISNUMBER(E136)),E136&lt;=0,IF(ISNUMBER(E136),E136&lt;&gt;INT(E136),FALSE)),"Validade inválida",IF(E136&lt;D136,"Validade anterior ao envio",IF(OR(NOT(ISNUMBER(F136)),F136&lt;0),"Valor inválido",IF(AND(H136&lt;&gt;"Aberta",H136&lt;&gt;"Ganha",H136&lt;&gt;"Perdida"),"Resultado inválido",IF(AND(H136="Aberta",G136&lt;&gt;"Enviada",G136&lt;&gt;"Negociação",G136&lt;&gt;"Revisão"),"Etapa inválida",IF(AND(H136&lt;&gt;"Aberta",OR(OR(NOT(ISNUMBER(K136)),K136&lt;=0,IF(ISNUMBER(K136),K136&lt;&gt;INT(K136),FALSE)),K136&lt;D136,L136="")),"Fechamento ou evidência inválidos",IF(AND(H136="Aberta",I136&lt;&gt;"",OR(OR(NOT(ISNUMBER(I136)),I136&lt;=0,IF(ISNUMBER(I136),I136&lt;&gt;INT(I136),FALSE)),I136&lt;D136)),"Contato inválido","")))))))))))))</x:f>
      </x:c>
      <x:c r="O136" s="11" t="n">
        <x:f>IF(AND(A136&lt;&gt;"",N136="",H136&lt;&gt;"Cancelada"),1,0)</x:f>
        <x:v>0</x:v>
      </x:c>
      <x:c r="P136" s="11" t="n">
        <x:f>IF(OR(NOT(ISNUMBER(Configuracoes!$C$5)),NOT(ISNUMBER(Configuracoes!$C$6)),NOT(ISNUMBER(Configuracoes!$C$7)),Configuracoes!$C$5&lt;=0,Configuracoes!$C$6&lt;=0,Configuracoes!$C$7&lt;=0,Configuracoes!$C$6&gt;Configuracoes!$C$7),0,IF(AND(ISNUMBER(D136),D136&gt;=Configuracoes!$C$6,D136&lt;=Configuracoes!$C$7,D136&lt;=Configuracoes!$C$5,OR(Configuracoes!$C$8="Todos",C136=Configuracoes!$C$8),OR(H136="Aberta",H136="Cancelada",AND(ISNUMBER(K136),K136&lt;=Configuracoes!$C$5))),1,0))</x:f>
        <x:v>0</x:v>
      </x:c>
      <x:c r="Q136" s="11" t="n">
        <x:f>IF(AND(O136=1,P136=1,H136="Aberta"),1,0)</x:f>
        <x:v>0</x:v>
      </x:c>
      <x:c r="R136" s="11" t="n">
        <x:f>IF(AND(Q136=1,ISNUMBER(I136),I136&lt;Configuracoes!$C$5),1,0)</x:f>
        <x:v>0</x:v>
      </x:c>
      <x:c r="S136" s="11" t="n">
        <x:f>IF(AND(Q136=1,OR(I136="",J136="")),1,0)</x:f>
        <x:v>0</x:v>
      </x:c>
      <x:c r="T136" s="11" t="n">
        <x:f>IF(AND(Q136=1,E136&lt;Configuracoes!$C$5),1,0)</x:f>
        <x:v>0</x:v>
      </x:c>
      <x:c r="U136" s="11" t="n">
        <x:f>IF(AND(O136=1,P136=1,H136="Ganha"),1,0)</x:f>
        <x:v>0</x:v>
      </x:c>
      <x:c r="V136" s="11" t="n">
        <x:f>IF(AND(O136=1,P136=1,H136="Perdida"),1,0)</x:f>
        <x:v>0</x:v>
      </x:c>
      <x:c r="W136" s="11" t="n">
        <x:f>IF(AND(P136=1,OR(R136=1,S136=1,T136=1,N136&lt;&gt;"")),1,0)</x:f>
        <x:v>0</x:v>
      </x:c>
      <x:c r="X136" s="11" t="str">
        <x:f>IF(W136=1,SUM($W$5:W136),"")</x:f>
      </x:c>
    </x:row>
    <x:row r="137" ht="24" customHeight="1">
      <x:c r="A137" s="6"/>
      <x:c r="B137" s="6"/>
      <x:c r="C137" s="6"/>
      <x:c r="D137" s="5"/>
      <x:c r="E137" s="5"/>
      <x:c r="F137" s="12"/>
      <x:c r="G137" s="6"/>
      <x:c r="H137" s="6"/>
      <x:c r="I137" s="5"/>
      <x:c r="J137" s="6"/>
      <x:c r="K137" s="5"/>
      <x:c r="L137" s="6"/>
      <x:c r="M137" s="6"/>
      <x:c r="N137" s="11" t="str">
        <x:f>IF(COUNTA(A137:M137)=0,"",IF(A137="","ID ausente",IF(COUNTIF($A$5:$A$204,A137)&lt;&gt;1,"ID duplicado",IF(OR(B137="",C137=""),"Cliente ou responsável ausente",IF(OR(NOT(ISNUMBER(D137)),D137&lt;=0,IF(ISNUMBER(D137),D137&lt;&gt;INT(D137),FALSE)),"Envio inválido",IF(H137="Cancelada","",IF(OR(NOT(ISNUMBER(E137)),E137&lt;=0,IF(ISNUMBER(E137),E137&lt;&gt;INT(E137),FALSE)),"Validade inválida",IF(E137&lt;D137,"Validade anterior ao envio",IF(OR(NOT(ISNUMBER(F137)),F137&lt;0),"Valor inválido",IF(AND(H137&lt;&gt;"Aberta",H137&lt;&gt;"Ganha",H137&lt;&gt;"Perdida"),"Resultado inválido",IF(AND(H137="Aberta",G137&lt;&gt;"Enviada",G137&lt;&gt;"Negociação",G137&lt;&gt;"Revisão"),"Etapa inválida",IF(AND(H137&lt;&gt;"Aberta",OR(OR(NOT(ISNUMBER(K137)),K137&lt;=0,IF(ISNUMBER(K137),K137&lt;&gt;INT(K137),FALSE)),K137&lt;D137,L137="")),"Fechamento ou evidência inválidos",IF(AND(H137="Aberta",I137&lt;&gt;"",OR(OR(NOT(ISNUMBER(I137)),I137&lt;=0,IF(ISNUMBER(I137),I137&lt;&gt;INT(I137),FALSE)),I137&lt;D137)),"Contato inválido","")))))))))))))</x:f>
      </x:c>
      <x:c r="O137" s="11" t="n">
        <x:f>IF(AND(A137&lt;&gt;"",N137="",H137&lt;&gt;"Cancelada"),1,0)</x:f>
        <x:v>0</x:v>
      </x:c>
      <x:c r="P137" s="11" t="n">
        <x:f>IF(OR(NOT(ISNUMBER(Configuracoes!$C$5)),NOT(ISNUMBER(Configuracoes!$C$6)),NOT(ISNUMBER(Configuracoes!$C$7)),Configuracoes!$C$5&lt;=0,Configuracoes!$C$6&lt;=0,Configuracoes!$C$7&lt;=0,Configuracoes!$C$6&gt;Configuracoes!$C$7),0,IF(AND(ISNUMBER(D137),D137&gt;=Configuracoes!$C$6,D137&lt;=Configuracoes!$C$7,D137&lt;=Configuracoes!$C$5,OR(Configuracoes!$C$8="Todos",C137=Configuracoes!$C$8),OR(H137="Aberta",H137="Cancelada",AND(ISNUMBER(K137),K137&lt;=Configuracoes!$C$5))),1,0))</x:f>
        <x:v>0</x:v>
      </x:c>
      <x:c r="Q137" s="11" t="n">
        <x:f>IF(AND(O137=1,P137=1,H137="Aberta"),1,0)</x:f>
        <x:v>0</x:v>
      </x:c>
      <x:c r="R137" s="11" t="n">
        <x:f>IF(AND(Q137=1,ISNUMBER(I137),I137&lt;Configuracoes!$C$5),1,0)</x:f>
        <x:v>0</x:v>
      </x:c>
      <x:c r="S137" s="11" t="n">
        <x:f>IF(AND(Q137=1,OR(I137="",J137="")),1,0)</x:f>
        <x:v>0</x:v>
      </x:c>
      <x:c r="T137" s="11" t="n">
        <x:f>IF(AND(Q137=1,E137&lt;Configuracoes!$C$5),1,0)</x:f>
        <x:v>0</x:v>
      </x:c>
      <x:c r="U137" s="11" t="n">
        <x:f>IF(AND(O137=1,P137=1,H137="Ganha"),1,0)</x:f>
        <x:v>0</x:v>
      </x:c>
      <x:c r="V137" s="11" t="n">
        <x:f>IF(AND(O137=1,P137=1,H137="Perdida"),1,0)</x:f>
        <x:v>0</x:v>
      </x:c>
      <x:c r="W137" s="11" t="n">
        <x:f>IF(AND(P137=1,OR(R137=1,S137=1,T137=1,N137&lt;&gt;"")),1,0)</x:f>
        <x:v>0</x:v>
      </x:c>
      <x:c r="X137" s="11" t="str">
        <x:f>IF(W137=1,SUM($W$5:W137),"")</x:f>
      </x:c>
    </x:row>
    <x:row r="138" ht="24" customHeight="1">
      <x:c r="A138" s="6"/>
      <x:c r="B138" s="6"/>
      <x:c r="C138" s="6"/>
      <x:c r="D138" s="5"/>
      <x:c r="E138" s="5"/>
      <x:c r="F138" s="12"/>
      <x:c r="G138" s="6"/>
      <x:c r="H138" s="6"/>
      <x:c r="I138" s="5"/>
      <x:c r="J138" s="6"/>
      <x:c r="K138" s="5"/>
      <x:c r="L138" s="6"/>
      <x:c r="M138" s="6"/>
      <x:c r="N138" s="11" t="str">
        <x:f>IF(COUNTA(A138:M138)=0,"",IF(A138="","ID ausente",IF(COUNTIF($A$5:$A$204,A138)&lt;&gt;1,"ID duplicado",IF(OR(B138="",C138=""),"Cliente ou responsável ausente",IF(OR(NOT(ISNUMBER(D138)),D138&lt;=0,IF(ISNUMBER(D138),D138&lt;&gt;INT(D138),FALSE)),"Envio inválido",IF(H138="Cancelada","",IF(OR(NOT(ISNUMBER(E138)),E138&lt;=0,IF(ISNUMBER(E138),E138&lt;&gt;INT(E138),FALSE)),"Validade inválida",IF(E138&lt;D138,"Validade anterior ao envio",IF(OR(NOT(ISNUMBER(F138)),F138&lt;0),"Valor inválido",IF(AND(H138&lt;&gt;"Aberta",H138&lt;&gt;"Ganha",H138&lt;&gt;"Perdida"),"Resultado inválido",IF(AND(H138="Aberta",G138&lt;&gt;"Enviada",G138&lt;&gt;"Negociação",G138&lt;&gt;"Revisão"),"Etapa inválida",IF(AND(H138&lt;&gt;"Aberta",OR(OR(NOT(ISNUMBER(K138)),K138&lt;=0,IF(ISNUMBER(K138),K138&lt;&gt;INT(K138),FALSE)),K138&lt;D138,L138="")),"Fechamento ou evidência inválidos",IF(AND(H138="Aberta",I138&lt;&gt;"",OR(OR(NOT(ISNUMBER(I138)),I138&lt;=0,IF(ISNUMBER(I138),I138&lt;&gt;INT(I138),FALSE)),I138&lt;D138)),"Contato inválido","")))))))))))))</x:f>
      </x:c>
      <x:c r="O138" s="11" t="n">
        <x:f>IF(AND(A138&lt;&gt;"",N138="",H138&lt;&gt;"Cancelada"),1,0)</x:f>
        <x:v>0</x:v>
      </x:c>
      <x:c r="P138" s="11" t="n">
        <x:f>IF(OR(NOT(ISNUMBER(Configuracoes!$C$5)),NOT(ISNUMBER(Configuracoes!$C$6)),NOT(ISNUMBER(Configuracoes!$C$7)),Configuracoes!$C$5&lt;=0,Configuracoes!$C$6&lt;=0,Configuracoes!$C$7&lt;=0,Configuracoes!$C$6&gt;Configuracoes!$C$7),0,IF(AND(ISNUMBER(D138),D138&gt;=Configuracoes!$C$6,D138&lt;=Configuracoes!$C$7,D138&lt;=Configuracoes!$C$5,OR(Configuracoes!$C$8="Todos",C138=Configuracoes!$C$8),OR(H138="Aberta",H138="Cancelada",AND(ISNUMBER(K138),K138&lt;=Configuracoes!$C$5))),1,0))</x:f>
        <x:v>0</x:v>
      </x:c>
      <x:c r="Q138" s="11" t="n">
        <x:f>IF(AND(O138=1,P138=1,H138="Aberta"),1,0)</x:f>
        <x:v>0</x:v>
      </x:c>
      <x:c r="R138" s="11" t="n">
        <x:f>IF(AND(Q138=1,ISNUMBER(I138),I138&lt;Configuracoes!$C$5),1,0)</x:f>
        <x:v>0</x:v>
      </x:c>
      <x:c r="S138" s="11" t="n">
        <x:f>IF(AND(Q138=1,OR(I138="",J138="")),1,0)</x:f>
        <x:v>0</x:v>
      </x:c>
      <x:c r="T138" s="11" t="n">
        <x:f>IF(AND(Q138=1,E138&lt;Configuracoes!$C$5),1,0)</x:f>
        <x:v>0</x:v>
      </x:c>
      <x:c r="U138" s="11" t="n">
        <x:f>IF(AND(O138=1,P138=1,H138="Ganha"),1,0)</x:f>
        <x:v>0</x:v>
      </x:c>
      <x:c r="V138" s="11" t="n">
        <x:f>IF(AND(O138=1,P138=1,H138="Perdida"),1,0)</x:f>
        <x:v>0</x:v>
      </x:c>
      <x:c r="W138" s="11" t="n">
        <x:f>IF(AND(P138=1,OR(R138=1,S138=1,T138=1,N138&lt;&gt;"")),1,0)</x:f>
        <x:v>0</x:v>
      </x:c>
      <x:c r="X138" s="11" t="str">
        <x:f>IF(W138=1,SUM($W$5:W138),"")</x:f>
      </x:c>
    </x:row>
    <x:row r="139" ht="24" customHeight="1">
      <x:c r="A139" s="6"/>
      <x:c r="B139" s="6"/>
      <x:c r="C139" s="6"/>
      <x:c r="D139" s="5"/>
      <x:c r="E139" s="5"/>
      <x:c r="F139" s="12"/>
      <x:c r="G139" s="6"/>
      <x:c r="H139" s="6"/>
      <x:c r="I139" s="5"/>
      <x:c r="J139" s="6"/>
      <x:c r="K139" s="5"/>
      <x:c r="L139" s="6"/>
      <x:c r="M139" s="6"/>
      <x:c r="N139" s="11" t="str">
        <x:f>IF(COUNTA(A139:M139)=0,"",IF(A139="","ID ausente",IF(COUNTIF($A$5:$A$204,A139)&lt;&gt;1,"ID duplicado",IF(OR(B139="",C139=""),"Cliente ou responsável ausente",IF(OR(NOT(ISNUMBER(D139)),D139&lt;=0,IF(ISNUMBER(D139),D139&lt;&gt;INT(D139),FALSE)),"Envio inválido",IF(H139="Cancelada","",IF(OR(NOT(ISNUMBER(E139)),E139&lt;=0,IF(ISNUMBER(E139),E139&lt;&gt;INT(E139),FALSE)),"Validade inválida",IF(E139&lt;D139,"Validade anterior ao envio",IF(OR(NOT(ISNUMBER(F139)),F139&lt;0),"Valor inválido",IF(AND(H139&lt;&gt;"Aberta",H139&lt;&gt;"Ganha",H139&lt;&gt;"Perdida"),"Resultado inválido",IF(AND(H139="Aberta",G139&lt;&gt;"Enviada",G139&lt;&gt;"Negociação",G139&lt;&gt;"Revisão"),"Etapa inválida",IF(AND(H139&lt;&gt;"Aberta",OR(OR(NOT(ISNUMBER(K139)),K139&lt;=0,IF(ISNUMBER(K139),K139&lt;&gt;INT(K139),FALSE)),K139&lt;D139,L139="")),"Fechamento ou evidência inválidos",IF(AND(H139="Aberta",I139&lt;&gt;"",OR(OR(NOT(ISNUMBER(I139)),I139&lt;=0,IF(ISNUMBER(I139),I139&lt;&gt;INT(I139),FALSE)),I139&lt;D139)),"Contato inválido","")))))))))))))</x:f>
      </x:c>
      <x:c r="O139" s="11" t="n">
        <x:f>IF(AND(A139&lt;&gt;"",N139="",H139&lt;&gt;"Cancelada"),1,0)</x:f>
        <x:v>0</x:v>
      </x:c>
      <x:c r="P139" s="11" t="n">
        <x:f>IF(OR(NOT(ISNUMBER(Configuracoes!$C$5)),NOT(ISNUMBER(Configuracoes!$C$6)),NOT(ISNUMBER(Configuracoes!$C$7)),Configuracoes!$C$5&lt;=0,Configuracoes!$C$6&lt;=0,Configuracoes!$C$7&lt;=0,Configuracoes!$C$6&gt;Configuracoes!$C$7),0,IF(AND(ISNUMBER(D139),D139&gt;=Configuracoes!$C$6,D139&lt;=Configuracoes!$C$7,D139&lt;=Configuracoes!$C$5,OR(Configuracoes!$C$8="Todos",C139=Configuracoes!$C$8),OR(H139="Aberta",H139="Cancelada",AND(ISNUMBER(K139),K139&lt;=Configuracoes!$C$5))),1,0))</x:f>
        <x:v>0</x:v>
      </x:c>
      <x:c r="Q139" s="11" t="n">
        <x:f>IF(AND(O139=1,P139=1,H139="Aberta"),1,0)</x:f>
        <x:v>0</x:v>
      </x:c>
      <x:c r="R139" s="11" t="n">
        <x:f>IF(AND(Q139=1,ISNUMBER(I139),I139&lt;Configuracoes!$C$5),1,0)</x:f>
        <x:v>0</x:v>
      </x:c>
      <x:c r="S139" s="11" t="n">
        <x:f>IF(AND(Q139=1,OR(I139="",J139="")),1,0)</x:f>
        <x:v>0</x:v>
      </x:c>
      <x:c r="T139" s="11" t="n">
        <x:f>IF(AND(Q139=1,E139&lt;Configuracoes!$C$5),1,0)</x:f>
        <x:v>0</x:v>
      </x:c>
      <x:c r="U139" s="11" t="n">
        <x:f>IF(AND(O139=1,P139=1,H139="Ganha"),1,0)</x:f>
        <x:v>0</x:v>
      </x:c>
      <x:c r="V139" s="11" t="n">
        <x:f>IF(AND(O139=1,P139=1,H139="Perdida"),1,0)</x:f>
        <x:v>0</x:v>
      </x:c>
      <x:c r="W139" s="11" t="n">
        <x:f>IF(AND(P139=1,OR(R139=1,S139=1,T139=1,N139&lt;&gt;"")),1,0)</x:f>
        <x:v>0</x:v>
      </x:c>
      <x:c r="X139" s="11" t="str">
        <x:f>IF(W139=1,SUM($W$5:W139),"")</x:f>
      </x:c>
    </x:row>
    <x:row r="140" ht="24" customHeight="1">
      <x:c r="A140" s="6"/>
      <x:c r="B140" s="6"/>
      <x:c r="C140" s="6"/>
      <x:c r="D140" s="5"/>
      <x:c r="E140" s="5"/>
      <x:c r="F140" s="12"/>
      <x:c r="G140" s="6"/>
      <x:c r="H140" s="6"/>
      <x:c r="I140" s="5"/>
      <x:c r="J140" s="6"/>
      <x:c r="K140" s="5"/>
      <x:c r="L140" s="6"/>
      <x:c r="M140" s="6"/>
      <x:c r="N140" s="11" t="str">
        <x:f>IF(COUNTA(A140:M140)=0,"",IF(A140="","ID ausente",IF(COUNTIF($A$5:$A$204,A140)&lt;&gt;1,"ID duplicado",IF(OR(B140="",C140=""),"Cliente ou responsável ausente",IF(OR(NOT(ISNUMBER(D140)),D140&lt;=0,IF(ISNUMBER(D140),D140&lt;&gt;INT(D140),FALSE)),"Envio inválido",IF(H140="Cancelada","",IF(OR(NOT(ISNUMBER(E140)),E140&lt;=0,IF(ISNUMBER(E140),E140&lt;&gt;INT(E140),FALSE)),"Validade inválida",IF(E140&lt;D140,"Validade anterior ao envio",IF(OR(NOT(ISNUMBER(F140)),F140&lt;0),"Valor inválido",IF(AND(H140&lt;&gt;"Aberta",H140&lt;&gt;"Ganha",H140&lt;&gt;"Perdida"),"Resultado inválido",IF(AND(H140="Aberta",G140&lt;&gt;"Enviada",G140&lt;&gt;"Negociação",G140&lt;&gt;"Revisão"),"Etapa inválida",IF(AND(H140&lt;&gt;"Aberta",OR(OR(NOT(ISNUMBER(K140)),K140&lt;=0,IF(ISNUMBER(K140),K140&lt;&gt;INT(K140),FALSE)),K140&lt;D140,L140="")),"Fechamento ou evidência inválidos",IF(AND(H140="Aberta",I140&lt;&gt;"",OR(OR(NOT(ISNUMBER(I140)),I140&lt;=0,IF(ISNUMBER(I140),I140&lt;&gt;INT(I140),FALSE)),I140&lt;D140)),"Contato inválido","")))))))))))))</x:f>
      </x:c>
      <x:c r="O140" s="11" t="n">
        <x:f>IF(AND(A140&lt;&gt;"",N140="",H140&lt;&gt;"Cancelada"),1,0)</x:f>
        <x:v>0</x:v>
      </x:c>
      <x:c r="P140" s="11" t="n">
        <x:f>IF(OR(NOT(ISNUMBER(Configuracoes!$C$5)),NOT(ISNUMBER(Configuracoes!$C$6)),NOT(ISNUMBER(Configuracoes!$C$7)),Configuracoes!$C$5&lt;=0,Configuracoes!$C$6&lt;=0,Configuracoes!$C$7&lt;=0,Configuracoes!$C$6&gt;Configuracoes!$C$7),0,IF(AND(ISNUMBER(D140),D140&gt;=Configuracoes!$C$6,D140&lt;=Configuracoes!$C$7,D140&lt;=Configuracoes!$C$5,OR(Configuracoes!$C$8="Todos",C140=Configuracoes!$C$8),OR(H140="Aberta",H140="Cancelada",AND(ISNUMBER(K140),K140&lt;=Configuracoes!$C$5))),1,0))</x:f>
        <x:v>0</x:v>
      </x:c>
      <x:c r="Q140" s="11" t="n">
        <x:f>IF(AND(O140=1,P140=1,H140="Aberta"),1,0)</x:f>
        <x:v>0</x:v>
      </x:c>
      <x:c r="R140" s="11" t="n">
        <x:f>IF(AND(Q140=1,ISNUMBER(I140),I140&lt;Configuracoes!$C$5),1,0)</x:f>
        <x:v>0</x:v>
      </x:c>
      <x:c r="S140" s="11" t="n">
        <x:f>IF(AND(Q140=1,OR(I140="",J140="")),1,0)</x:f>
        <x:v>0</x:v>
      </x:c>
      <x:c r="T140" s="11" t="n">
        <x:f>IF(AND(Q140=1,E140&lt;Configuracoes!$C$5),1,0)</x:f>
        <x:v>0</x:v>
      </x:c>
      <x:c r="U140" s="11" t="n">
        <x:f>IF(AND(O140=1,P140=1,H140="Ganha"),1,0)</x:f>
        <x:v>0</x:v>
      </x:c>
      <x:c r="V140" s="11" t="n">
        <x:f>IF(AND(O140=1,P140=1,H140="Perdida"),1,0)</x:f>
        <x:v>0</x:v>
      </x:c>
      <x:c r="W140" s="11" t="n">
        <x:f>IF(AND(P140=1,OR(R140=1,S140=1,T140=1,N140&lt;&gt;"")),1,0)</x:f>
        <x:v>0</x:v>
      </x:c>
      <x:c r="X140" s="11" t="str">
        <x:f>IF(W140=1,SUM($W$5:W140),"")</x:f>
      </x:c>
    </x:row>
    <x:row r="141" ht="24" customHeight="1">
      <x:c r="A141" s="6"/>
      <x:c r="B141" s="6"/>
      <x:c r="C141" s="6"/>
      <x:c r="D141" s="5"/>
      <x:c r="E141" s="5"/>
      <x:c r="F141" s="12"/>
      <x:c r="G141" s="6"/>
      <x:c r="H141" s="6"/>
      <x:c r="I141" s="5"/>
      <x:c r="J141" s="6"/>
      <x:c r="K141" s="5"/>
      <x:c r="L141" s="6"/>
      <x:c r="M141" s="6"/>
      <x:c r="N141" s="11" t="str">
        <x:f>IF(COUNTA(A141:M141)=0,"",IF(A141="","ID ausente",IF(COUNTIF($A$5:$A$204,A141)&lt;&gt;1,"ID duplicado",IF(OR(B141="",C141=""),"Cliente ou responsável ausente",IF(OR(NOT(ISNUMBER(D141)),D141&lt;=0,IF(ISNUMBER(D141),D141&lt;&gt;INT(D141),FALSE)),"Envio inválido",IF(H141="Cancelada","",IF(OR(NOT(ISNUMBER(E141)),E141&lt;=0,IF(ISNUMBER(E141),E141&lt;&gt;INT(E141),FALSE)),"Validade inválida",IF(E141&lt;D141,"Validade anterior ao envio",IF(OR(NOT(ISNUMBER(F141)),F141&lt;0),"Valor inválido",IF(AND(H141&lt;&gt;"Aberta",H141&lt;&gt;"Ganha",H141&lt;&gt;"Perdida"),"Resultado inválido",IF(AND(H141="Aberta",G141&lt;&gt;"Enviada",G141&lt;&gt;"Negociação",G141&lt;&gt;"Revisão"),"Etapa inválida",IF(AND(H141&lt;&gt;"Aberta",OR(OR(NOT(ISNUMBER(K141)),K141&lt;=0,IF(ISNUMBER(K141),K141&lt;&gt;INT(K141),FALSE)),K141&lt;D141,L141="")),"Fechamento ou evidência inválidos",IF(AND(H141="Aberta",I141&lt;&gt;"",OR(OR(NOT(ISNUMBER(I141)),I141&lt;=0,IF(ISNUMBER(I141),I141&lt;&gt;INT(I141),FALSE)),I141&lt;D141)),"Contato inválido","")))))))))))))</x:f>
      </x:c>
      <x:c r="O141" s="11" t="n">
        <x:f>IF(AND(A141&lt;&gt;"",N141="",H141&lt;&gt;"Cancelada"),1,0)</x:f>
        <x:v>0</x:v>
      </x:c>
      <x:c r="P141" s="11" t="n">
        <x:f>IF(OR(NOT(ISNUMBER(Configuracoes!$C$5)),NOT(ISNUMBER(Configuracoes!$C$6)),NOT(ISNUMBER(Configuracoes!$C$7)),Configuracoes!$C$5&lt;=0,Configuracoes!$C$6&lt;=0,Configuracoes!$C$7&lt;=0,Configuracoes!$C$6&gt;Configuracoes!$C$7),0,IF(AND(ISNUMBER(D141),D141&gt;=Configuracoes!$C$6,D141&lt;=Configuracoes!$C$7,D141&lt;=Configuracoes!$C$5,OR(Configuracoes!$C$8="Todos",C141=Configuracoes!$C$8),OR(H141="Aberta",H141="Cancelada",AND(ISNUMBER(K141),K141&lt;=Configuracoes!$C$5))),1,0))</x:f>
        <x:v>0</x:v>
      </x:c>
      <x:c r="Q141" s="11" t="n">
        <x:f>IF(AND(O141=1,P141=1,H141="Aberta"),1,0)</x:f>
        <x:v>0</x:v>
      </x:c>
      <x:c r="R141" s="11" t="n">
        <x:f>IF(AND(Q141=1,ISNUMBER(I141),I141&lt;Configuracoes!$C$5),1,0)</x:f>
        <x:v>0</x:v>
      </x:c>
      <x:c r="S141" s="11" t="n">
        <x:f>IF(AND(Q141=1,OR(I141="",J141="")),1,0)</x:f>
        <x:v>0</x:v>
      </x:c>
      <x:c r="T141" s="11" t="n">
        <x:f>IF(AND(Q141=1,E141&lt;Configuracoes!$C$5),1,0)</x:f>
        <x:v>0</x:v>
      </x:c>
      <x:c r="U141" s="11" t="n">
        <x:f>IF(AND(O141=1,P141=1,H141="Ganha"),1,0)</x:f>
        <x:v>0</x:v>
      </x:c>
      <x:c r="V141" s="11" t="n">
        <x:f>IF(AND(O141=1,P141=1,H141="Perdida"),1,0)</x:f>
        <x:v>0</x:v>
      </x:c>
      <x:c r="W141" s="11" t="n">
        <x:f>IF(AND(P141=1,OR(R141=1,S141=1,T141=1,N141&lt;&gt;"")),1,0)</x:f>
        <x:v>0</x:v>
      </x:c>
      <x:c r="X141" s="11" t="str">
        <x:f>IF(W141=1,SUM($W$5:W141),"")</x:f>
      </x:c>
    </x:row>
    <x:row r="142" ht="24" customHeight="1">
      <x:c r="A142" s="6"/>
      <x:c r="B142" s="6"/>
      <x:c r="C142" s="6"/>
      <x:c r="D142" s="5"/>
      <x:c r="E142" s="5"/>
      <x:c r="F142" s="12"/>
      <x:c r="G142" s="6"/>
      <x:c r="H142" s="6"/>
      <x:c r="I142" s="5"/>
      <x:c r="J142" s="6"/>
      <x:c r="K142" s="5"/>
      <x:c r="L142" s="6"/>
      <x:c r="M142" s="6"/>
      <x:c r="N142" s="11" t="str">
        <x:f>IF(COUNTA(A142:M142)=0,"",IF(A142="","ID ausente",IF(COUNTIF($A$5:$A$204,A142)&lt;&gt;1,"ID duplicado",IF(OR(B142="",C142=""),"Cliente ou responsável ausente",IF(OR(NOT(ISNUMBER(D142)),D142&lt;=0,IF(ISNUMBER(D142),D142&lt;&gt;INT(D142),FALSE)),"Envio inválido",IF(H142="Cancelada","",IF(OR(NOT(ISNUMBER(E142)),E142&lt;=0,IF(ISNUMBER(E142),E142&lt;&gt;INT(E142),FALSE)),"Validade inválida",IF(E142&lt;D142,"Validade anterior ao envio",IF(OR(NOT(ISNUMBER(F142)),F142&lt;0),"Valor inválido",IF(AND(H142&lt;&gt;"Aberta",H142&lt;&gt;"Ganha",H142&lt;&gt;"Perdida"),"Resultado inválido",IF(AND(H142="Aberta",G142&lt;&gt;"Enviada",G142&lt;&gt;"Negociação",G142&lt;&gt;"Revisão"),"Etapa inválida",IF(AND(H142&lt;&gt;"Aberta",OR(OR(NOT(ISNUMBER(K142)),K142&lt;=0,IF(ISNUMBER(K142),K142&lt;&gt;INT(K142),FALSE)),K142&lt;D142,L142="")),"Fechamento ou evidência inválidos",IF(AND(H142="Aberta",I142&lt;&gt;"",OR(OR(NOT(ISNUMBER(I142)),I142&lt;=0,IF(ISNUMBER(I142),I142&lt;&gt;INT(I142),FALSE)),I142&lt;D142)),"Contato inválido","")))))))))))))</x:f>
      </x:c>
      <x:c r="O142" s="11" t="n">
        <x:f>IF(AND(A142&lt;&gt;"",N142="",H142&lt;&gt;"Cancelada"),1,0)</x:f>
        <x:v>0</x:v>
      </x:c>
      <x:c r="P142" s="11" t="n">
        <x:f>IF(OR(NOT(ISNUMBER(Configuracoes!$C$5)),NOT(ISNUMBER(Configuracoes!$C$6)),NOT(ISNUMBER(Configuracoes!$C$7)),Configuracoes!$C$5&lt;=0,Configuracoes!$C$6&lt;=0,Configuracoes!$C$7&lt;=0,Configuracoes!$C$6&gt;Configuracoes!$C$7),0,IF(AND(ISNUMBER(D142),D142&gt;=Configuracoes!$C$6,D142&lt;=Configuracoes!$C$7,D142&lt;=Configuracoes!$C$5,OR(Configuracoes!$C$8="Todos",C142=Configuracoes!$C$8),OR(H142="Aberta",H142="Cancelada",AND(ISNUMBER(K142),K142&lt;=Configuracoes!$C$5))),1,0))</x:f>
        <x:v>0</x:v>
      </x:c>
      <x:c r="Q142" s="11" t="n">
        <x:f>IF(AND(O142=1,P142=1,H142="Aberta"),1,0)</x:f>
        <x:v>0</x:v>
      </x:c>
      <x:c r="R142" s="11" t="n">
        <x:f>IF(AND(Q142=1,ISNUMBER(I142),I142&lt;Configuracoes!$C$5),1,0)</x:f>
        <x:v>0</x:v>
      </x:c>
      <x:c r="S142" s="11" t="n">
        <x:f>IF(AND(Q142=1,OR(I142="",J142="")),1,0)</x:f>
        <x:v>0</x:v>
      </x:c>
      <x:c r="T142" s="11" t="n">
        <x:f>IF(AND(Q142=1,E142&lt;Configuracoes!$C$5),1,0)</x:f>
        <x:v>0</x:v>
      </x:c>
      <x:c r="U142" s="11" t="n">
        <x:f>IF(AND(O142=1,P142=1,H142="Ganha"),1,0)</x:f>
        <x:v>0</x:v>
      </x:c>
      <x:c r="V142" s="11" t="n">
        <x:f>IF(AND(O142=1,P142=1,H142="Perdida"),1,0)</x:f>
        <x:v>0</x:v>
      </x:c>
      <x:c r="W142" s="11" t="n">
        <x:f>IF(AND(P142=1,OR(R142=1,S142=1,T142=1,N142&lt;&gt;"")),1,0)</x:f>
        <x:v>0</x:v>
      </x:c>
      <x:c r="X142" s="11" t="str">
        <x:f>IF(W142=1,SUM($W$5:W142),"")</x:f>
      </x:c>
    </x:row>
    <x:row r="143" ht="24" customHeight="1">
      <x:c r="A143" s="6"/>
      <x:c r="B143" s="6"/>
      <x:c r="C143" s="6"/>
      <x:c r="D143" s="5"/>
      <x:c r="E143" s="5"/>
      <x:c r="F143" s="12"/>
      <x:c r="G143" s="6"/>
      <x:c r="H143" s="6"/>
      <x:c r="I143" s="5"/>
      <x:c r="J143" s="6"/>
      <x:c r="K143" s="5"/>
      <x:c r="L143" s="6"/>
      <x:c r="M143" s="6"/>
      <x:c r="N143" s="11" t="str">
        <x:f>IF(COUNTA(A143:M143)=0,"",IF(A143="","ID ausente",IF(COUNTIF($A$5:$A$204,A143)&lt;&gt;1,"ID duplicado",IF(OR(B143="",C143=""),"Cliente ou responsável ausente",IF(OR(NOT(ISNUMBER(D143)),D143&lt;=0,IF(ISNUMBER(D143),D143&lt;&gt;INT(D143),FALSE)),"Envio inválido",IF(H143="Cancelada","",IF(OR(NOT(ISNUMBER(E143)),E143&lt;=0,IF(ISNUMBER(E143),E143&lt;&gt;INT(E143),FALSE)),"Validade inválida",IF(E143&lt;D143,"Validade anterior ao envio",IF(OR(NOT(ISNUMBER(F143)),F143&lt;0),"Valor inválido",IF(AND(H143&lt;&gt;"Aberta",H143&lt;&gt;"Ganha",H143&lt;&gt;"Perdida"),"Resultado inválido",IF(AND(H143="Aberta",G143&lt;&gt;"Enviada",G143&lt;&gt;"Negociação",G143&lt;&gt;"Revisão"),"Etapa inválida",IF(AND(H143&lt;&gt;"Aberta",OR(OR(NOT(ISNUMBER(K143)),K143&lt;=0,IF(ISNUMBER(K143),K143&lt;&gt;INT(K143),FALSE)),K143&lt;D143,L143="")),"Fechamento ou evidência inválidos",IF(AND(H143="Aberta",I143&lt;&gt;"",OR(OR(NOT(ISNUMBER(I143)),I143&lt;=0,IF(ISNUMBER(I143),I143&lt;&gt;INT(I143),FALSE)),I143&lt;D143)),"Contato inválido","")))))))))))))</x:f>
      </x:c>
      <x:c r="O143" s="11" t="n">
        <x:f>IF(AND(A143&lt;&gt;"",N143="",H143&lt;&gt;"Cancelada"),1,0)</x:f>
        <x:v>0</x:v>
      </x:c>
      <x:c r="P143" s="11" t="n">
        <x:f>IF(OR(NOT(ISNUMBER(Configuracoes!$C$5)),NOT(ISNUMBER(Configuracoes!$C$6)),NOT(ISNUMBER(Configuracoes!$C$7)),Configuracoes!$C$5&lt;=0,Configuracoes!$C$6&lt;=0,Configuracoes!$C$7&lt;=0,Configuracoes!$C$6&gt;Configuracoes!$C$7),0,IF(AND(ISNUMBER(D143),D143&gt;=Configuracoes!$C$6,D143&lt;=Configuracoes!$C$7,D143&lt;=Configuracoes!$C$5,OR(Configuracoes!$C$8="Todos",C143=Configuracoes!$C$8),OR(H143="Aberta",H143="Cancelada",AND(ISNUMBER(K143),K143&lt;=Configuracoes!$C$5))),1,0))</x:f>
        <x:v>0</x:v>
      </x:c>
      <x:c r="Q143" s="11" t="n">
        <x:f>IF(AND(O143=1,P143=1,H143="Aberta"),1,0)</x:f>
        <x:v>0</x:v>
      </x:c>
      <x:c r="R143" s="11" t="n">
        <x:f>IF(AND(Q143=1,ISNUMBER(I143),I143&lt;Configuracoes!$C$5),1,0)</x:f>
        <x:v>0</x:v>
      </x:c>
      <x:c r="S143" s="11" t="n">
        <x:f>IF(AND(Q143=1,OR(I143="",J143="")),1,0)</x:f>
        <x:v>0</x:v>
      </x:c>
      <x:c r="T143" s="11" t="n">
        <x:f>IF(AND(Q143=1,E143&lt;Configuracoes!$C$5),1,0)</x:f>
        <x:v>0</x:v>
      </x:c>
      <x:c r="U143" s="11" t="n">
        <x:f>IF(AND(O143=1,P143=1,H143="Ganha"),1,0)</x:f>
        <x:v>0</x:v>
      </x:c>
      <x:c r="V143" s="11" t="n">
        <x:f>IF(AND(O143=1,P143=1,H143="Perdida"),1,0)</x:f>
        <x:v>0</x:v>
      </x:c>
      <x:c r="W143" s="11" t="n">
        <x:f>IF(AND(P143=1,OR(R143=1,S143=1,T143=1,N143&lt;&gt;"")),1,0)</x:f>
        <x:v>0</x:v>
      </x:c>
      <x:c r="X143" s="11" t="str">
        <x:f>IF(W143=1,SUM($W$5:W143),"")</x:f>
      </x:c>
    </x:row>
    <x:row r="144" ht="24" customHeight="1">
      <x:c r="A144" s="6"/>
      <x:c r="B144" s="6"/>
      <x:c r="C144" s="6"/>
      <x:c r="D144" s="5"/>
      <x:c r="E144" s="5"/>
      <x:c r="F144" s="12"/>
      <x:c r="G144" s="6"/>
      <x:c r="H144" s="6"/>
      <x:c r="I144" s="5"/>
      <x:c r="J144" s="6"/>
      <x:c r="K144" s="5"/>
      <x:c r="L144" s="6"/>
      <x:c r="M144" s="6"/>
      <x:c r="N144" s="11" t="str">
        <x:f>IF(COUNTA(A144:M144)=0,"",IF(A144="","ID ausente",IF(COUNTIF($A$5:$A$204,A144)&lt;&gt;1,"ID duplicado",IF(OR(B144="",C144=""),"Cliente ou responsável ausente",IF(OR(NOT(ISNUMBER(D144)),D144&lt;=0,IF(ISNUMBER(D144),D144&lt;&gt;INT(D144),FALSE)),"Envio inválido",IF(H144="Cancelada","",IF(OR(NOT(ISNUMBER(E144)),E144&lt;=0,IF(ISNUMBER(E144),E144&lt;&gt;INT(E144),FALSE)),"Validade inválida",IF(E144&lt;D144,"Validade anterior ao envio",IF(OR(NOT(ISNUMBER(F144)),F144&lt;0),"Valor inválido",IF(AND(H144&lt;&gt;"Aberta",H144&lt;&gt;"Ganha",H144&lt;&gt;"Perdida"),"Resultado inválido",IF(AND(H144="Aberta",G144&lt;&gt;"Enviada",G144&lt;&gt;"Negociação",G144&lt;&gt;"Revisão"),"Etapa inválida",IF(AND(H144&lt;&gt;"Aberta",OR(OR(NOT(ISNUMBER(K144)),K144&lt;=0,IF(ISNUMBER(K144),K144&lt;&gt;INT(K144),FALSE)),K144&lt;D144,L144="")),"Fechamento ou evidência inválidos",IF(AND(H144="Aberta",I144&lt;&gt;"",OR(OR(NOT(ISNUMBER(I144)),I144&lt;=0,IF(ISNUMBER(I144),I144&lt;&gt;INT(I144),FALSE)),I144&lt;D144)),"Contato inválido","")))))))))))))</x:f>
      </x:c>
      <x:c r="O144" s="11" t="n">
        <x:f>IF(AND(A144&lt;&gt;"",N144="",H144&lt;&gt;"Cancelada"),1,0)</x:f>
        <x:v>0</x:v>
      </x:c>
      <x:c r="P144" s="11" t="n">
        <x:f>IF(OR(NOT(ISNUMBER(Configuracoes!$C$5)),NOT(ISNUMBER(Configuracoes!$C$6)),NOT(ISNUMBER(Configuracoes!$C$7)),Configuracoes!$C$5&lt;=0,Configuracoes!$C$6&lt;=0,Configuracoes!$C$7&lt;=0,Configuracoes!$C$6&gt;Configuracoes!$C$7),0,IF(AND(ISNUMBER(D144),D144&gt;=Configuracoes!$C$6,D144&lt;=Configuracoes!$C$7,D144&lt;=Configuracoes!$C$5,OR(Configuracoes!$C$8="Todos",C144=Configuracoes!$C$8),OR(H144="Aberta",H144="Cancelada",AND(ISNUMBER(K144),K144&lt;=Configuracoes!$C$5))),1,0))</x:f>
        <x:v>0</x:v>
      </x:c>
      <x:c r="Q144" s="11" t="n">
        <x:f>IF(AND(O144=1,P144=1,H144="Aberta"),1,0)</x:f>
        <x:v>0</x:v>
      </x:c>
      <x:c r="R144" s="11" t="n">
        <x:f>IF(AND(Q144=1,ISNUMBER(I144),I144&lt;Configuracoes!$C$5),1,0)</x:f>
        <x:v>0</x:v>
      </x:c>
      <x:c r="S144" s="11" t="n">
        <x:f>IF(AND(Q144=1,OR(I144="",J144="")),1,0)</x:f>
        <x:v>0</x:v>
      </x:c>
      <x:c r="T144" s="11" t="n">
        <x:f>IF(AND(Q144=1,E144&lt;Configuracoes!$C$5),1,0)</x:f>
        <x:v>0</x:v>
      </x:c>
      <x:c r="U144" s="11" t="n">
        <x:f>IF(AND(O144=1,P144=1,H144="Ganha"),1,0)</x:f>
        <x:v>0</x:v>
      </x:c>
      <x:c r="V144" s="11" t="n">
        <x:f>IF(AND(O144=1,P144=1,H144="Perdida"),1,0)</x:f>
        <x:v>0</x:v>
      </x:c>
      <x:c r="W144" s="11" t="n">
        <x:f>IF(AND(P144=1,OR(R144=1,S144=1,T144=1,N144&lt;&gt;"")),1,0)</x:f>
        <x:v>0</x:v>
      </x:c>
      <x:c r="X144" s="11" t="str">
        <x:f>IF(W144=1,SUM($W$5:W144),"")</x:f>
      </x:c>
    </x:row>
    <x:row r="145" ht="24" customHeight="1">
      <x:c r="A145" s="6"/>
      <x:c r="B145" s="6"/>
      <x:c r="C145" s="6"/>
      <x:c r="D145" s="5"/>
      <x:c r="E145" s="5"/>
      <x:c r="F145" s="12"/>
      <x:c r="G145" s="6"/>
      <x:c r="H145" s="6"/>
      <x:c r="I145" s="5"/>
      <x:c r="J145" s="6"/>
      <x:c r="K145" s="5"/>
      <x:c r="L145" s="6"/>
      <x:c r="M145" s="6"/>
      <x:c r="N145" s="11" t="str">
        <x:f>IF(COUNTA(A145:M145)=0,"",IF(A145="","ID ausente",IF(COUNTIF($A$5:$A$204,A145)&lt;&gt;1,"ID duplicado",IF(OR(B145="",C145=""),"Cliente ou responsável ausente",IF(OR(NOT(ISNUMBER(D145)),D145&lt;=0,IF(ISNUMBER(D145),D145&lt;&gt;INT(D145),FALSE)),"Envio inválido",IF(H145="Cancelada","",IF(OR(NOT(ISNUMBER(E145)),E145&lt;=0,IF(ISNUMBER(E145),E145&lt;&gt;INT(E145),FALSE)),"Validade inválida",IF(E145&lt;D145,"Validade anterior ao envio",IF(OR(NOT(ISNUMBER(F145)),F145&lt;0),"Valor inválido",IF(AND(H145&lt;&gt;"Aberta",H145&lt;&gt;"Ganha",H145&lt;&gt;"Perdida"),"Resultado inválido",IF(AND(H145="Aberta",G145&lt;&gt;"Enviada",G145&lt;&gt;"Negociação",G145&lt;&gt;"Revisão"),"Etapa inválida",IF(AND(H145&lt;&gt;"Aberta",OR(OR(NOT(ISNUMBER(K145)),K145&lt;=0,IF(ISNUMBER(K145),K145&lt;&gt;INT(K145),FALSE)),K145&lt;D145,L145="")),"Fechamento ou evidência inválidos",IF(AND(H145="Aberta",I145&lt;&gt;"",OR(OR(NOT(ISNUMBER(I145)),I145&lt;=0,IF(ISNUMBER(I145),I145&lt;&gt;INT(I145),FALSE)),I145&lt;D145)),"Contato inválido","")))))))))))))</x:f>
      </x:c>
      <x:c r="O145" s="11" t="n">
        <x:f>IF(AND(A145&lt;&gt;"",N145="",H145&lt;&gt;"Cancelada"),1,0)</x:f>
        <x:v>0</x:v>
      </x:c>
      <x:c r="P145" s="11" t="n">
        <x:f>IF(OR(NOT(ISNUMBER(Configuracoes!$C$5)),NOT(ISNUMBER(Configuracoes!$C$6)),NOT(ISNUMBER(Configuracoes!$C$7)),Configuracoes!$C$5&lt;=0,Configuracoes!$C$6&lt;=0,Configuracoes!$C$7&lt;=0,Configuracoes!$C$6&gt;Configuracoes!$C$7),0,IF(AND(ISNUMBER(D145),D145&gt;=Configuracoes!$C$6,D145&lt;=Configuracoes!$C$7,D145&lt;=Configuracoes!$C$5,OR(Configuracoes!$C$8="Todos",C145=Configuracoes!$C$8),OR(H145="Aberta",H145="Cancelada",AND(ISNUMBER(K145),K145&lt;=Configuracoes!$C$5))),1,0))</x:f>
        <x:v>0</x:v>
      </x:c>
      <x:c r="Q145" s="11" t="n">
        <x:f>IF(AND(O145=1,P145=1,H145="Aberta"),1,0)</x:f>
        <x:v>0</x:v>
      </x:c>
      <x:c r="R145" s="11" t="n">
        <x:f>IF(AND(Q145=1,ISNUMBER(I145),I145&lt;Configuracoes!$C$5),1,0)</x:f>
        <x:v>0</x:v>
      </x:c>
      <x:c r="S145" s="11" t="n">
        <x:f>IF(AND(Q145=1,OR(I145="",J145="")),1,0)</x:f>
        <x:v>0</x:v>
      </x:c>
      <x:c r="T145" s="11" t="n">
        <x:f>IF(AND(Q145=1,E145&lt;Configuracoes!$C$5),1,0)</x:f>
        <x:v>0</x:v>
      </x:c>
      <x:c r="U145" s="11" t="n">
        <x:f>IF(AND(O145=1,P145=1,H145="Ganha"),1,0)</x:f>
        <x:v>0</x:v>
      </x:c>
      <x:c r="V145" s="11" t="n">
        <x:f>IF(AND(O145=1,P145=1,H145="Perdida"),1,0)</x:f>
        <x:v>0</x:v>
      </x:c>
      <x:c r="W145" s="11" t="n">
        <x:f>IF(AND(P145=1,OR(R145=1,S145=1,T145=1,N145&lt;&gt;"")),1,0)</x:f>
        <x:v>0</x:v>
      </x:c>
      <x:c r="X145" s="11" t="str">
        <x:f>IF(W145=1,SUM($W$5:W145),"")</x:f>
      </x:c>
    </x:row>
    <x:row r="146" ht="24" customHeight="1">
      <x:c r="A146" s="6"/>
      <x:c r="B146" s="6"/>
      <x:c r="C146" s="6"/>
      <x:c r="D146" s="5"/>
      <x:c r="E146" s="5"/>
      <x:c r="F146" s="12"/>
      <x:c r="G146" s="6"/>
      <x:c r="H146" s="6"/>
      <x:c r="I146" s="5"/>
      <x:c r="J146" s="6"/>
      <x:c r="K146" s="5"/>
      <x:c r="L146" s="6"/>
      <x:c r="M146" s="6"/>
      <x:c r="N146" s="11" t="str">
        <x:f>IF(COUNTA(A146:M146)=0,"",IF(A146="","ID ausente",IF(COUNTIF($A$5:$A$204,A146)&lt;&gt;1,"ID duplicado",IF(OR(B146="",C146=""),"Cliente ou responsável ausente",IF(OR(NOT(ISNUMBER(D146)),D146&lt;=0,IF(ISNUMBER(D146),D146&lt;&gt;INT(D146),FALSE)),"Envio inválido",IF(H146="Cancelada","",IF(OR(NOT(ISNUMBER(E146)),E146&lt;=0,IF(ISNUMBER(E146),E146&lt;&gt;INT(E146),FALSE)),"Validade inválida",IF(E146&lt;D146,"Validade anterior ao envio",IF(OR(NOT(ISNUMBER(F146)),F146&lt;0),"Valor inválido",IF(AND(H146&lt;&gt;"Aberta",H146&lt;&gt;"Ganha",H146&lt;&gt;"Perdida"),"Resultado inválido",IF(AND(H146="Aberta",G146&lt;&gt;"Enviada",G146&lt;&gt;"Negociação",G146&lt;&gt;"Revisão"),"Etapa inválida",IF(AND(H146&lt;&gt;"Aberta",OR(OR(NOT(ISNUMBER(K146)),K146&lt;=0,IF(ISNUMBER(K146),K146&lt;&gt;INT(K146),FALSE)),K146&lt;D146,L146="")),"Fechamento ou evidência inválidos",IF(AND(H146="Aberta",I146&lt;&gt;"",OR(OR(NOT(ISNUMBER(I146)),I146&lt;=0,IF(ISNUMBER(I146),I146&lt;&gt;INT(I146),FALSE)),I146&lt;D146)),"Contato inválido","")))))))))))))</x:f>
      </x:c>
      <x:c r="O146" s="11" t="n">
        <x:f>IF(AND(A146&lt;&gt;"",N146="",H146&lt;&gt;"Cancelada"),1,0)</x:f>
        <x:v>0</x:v>
      </x:c>
      <x:c r="P146" s="11" t="n">
        <x:f>IF(OR(NOT(ISNUMBER(Configuracoes!$C$5)),NOT(ISNUMBER(Configuracoes!$C$6)),NOT(ISNUMBER(Configuracoes!$C$7)),Configuracoes!$C$5&lt;=0,Configuracoes!$C$6&lt;=0,Configuracoes!$C$7&lt;=0,Configuracoes!$C$6&gt;Configuracoes!$C$7),0,IF(AND(ISNUMBER(D146),D146&gt;=Configuracoes!$C$6,D146&lt;=Configuracoes!$C$7,D146&lt;=Configuracoes!$C$5,OR(Configuracoes!$C$8="Todos",C146=Configuracoes!$C$8),OR(H146="Aberta",H146="Cancelada",AND(ISNUMBER(K146),K146&lt;=Configuracoes!$C$5))),1,0))</x:f>
        <x:v>0</x:v>
      </x:c>
      <x:c r="Q146" s="11" t="n">
        <x:f>IF(AND(O146=1,P146=1,H146="Aberta"),1,0)</x:f>
        <x:v>0</x:v>
      </x:c>
      <x:c r="R146" s="11" t="n">
        <x:f>IF(AND(Q146=1,ISNUMBER(I146),I146&lt;Configuracoes!$C$5),1,0)</x:f>
        <x:v>0</x:v>
      </x:c>
      <x:c r="S146" s="11" t="n">
        <x:f>IF(AND(Q146=1,OR(I146="",J146="")),1,0)</x:f>
        <x:v>0</x:v>
      </x:c>
      <x:c r="T146" s="11" t="n">
        <x:f>IF(AND(Q146=1,E146&lt;Configuracoes!$C$5),1,0)</x:f>
        <x:v>0</x:v>
      </x:c>
      <x:c r="U146" s="11" t="n">
        <x:f>IF(AND(O146=1,P146=1,H146="Ganha"),1,0)</x:f>
        <x:v>0</x:v>
      </x:c>
      <x:c r="V146" s="11" t="n">
        <x:f>IF(AND(O146=1,P146=1,H146="Perdida"),1,0)</x:f>
        <x:v>0</x:v>
      </x:c>
      <x:c r="W146" s="11" t="n">
        <x:f>IF(AND(P146=1,OR(R146=1,S146=1,T146=1,N146&lt;&gt;"")),1,0)</x:f>
        <x:v>0</x:v>
      </x:c>
      <x:c r="X146" s="11" t="str">
        <x:f>IF(W146=1,SUM($W$5:W146),"")</x:f>
      </x:c>
    </x:row>
    <x:row r="147" ht="24" customHeight="1">
      <x:c r="A147" s="6"/>
      <x:c r="B147" s="6"/>
      <x:c r="C147" s="6"/>
      <x:c r="D147" s="5"/>
      <x:c r="E147" s="5"/>
      <x:c r="F147" s="12"/>
      <x:c r="G147" s="6"/>
      <x:c r="H147" s="6"/>
      <x:c r="I147" s="5"/>
      <x:c r="J147" s="6"/>
      <x:c r="K147" s="5"/>
      <x:c r="L147" s="6"/>
      <x:c r="M147" s="6"/>
      <x:c r="N147" s="11" t="str">
        <x:f>IF(COUNTA(A147:M147)=0,"",IF(A147="","ID ausente",IF(COUNTIF($A$5:$A$204,A147)&lt;&gt;1,"ID duplicado",IF(OR(B147="",C147=""),"Cliente ou responsável ausente",IF(OR(NOT(ISNUMBER(D147)),D147&lt;=0,IF(ISNUMBER(D147),D147&lt;&gt;INT(D147),FALSE)),"Envio inválido",IF(H147="Cancelada","",IF(OR(NOT(ISNUMBER(E147)),E147&lt;=0,IF(ISNUMBER(E147),E147&lt;&gt;INT(E147),FALSE)),"Validade inválida",IF(E147&lt;D147,"Validade anterior ao envio",IF(OR(NOT(ISNUMBER(F147)),F147&lt;0),"Valor inválido",IF(AND(H147&lt;&gt;"Aberta",H147&lt;&gt;"Ganha",H147&lt;&gt;"Perdida"),"Resultado inválido",IF(AND(H147="Aberta",G147&lt;&gt;"Enviada",G147&lt;&gt;"Negociação",G147&lt;&gt;"Revisão"),"Etapa inválida",IF(AND(H147&lt;&gt;"Aberta",OR(OR(NOT(ISNUMBER(K147)),K147&lt;=0,IF(ISNUMBER(K147),K147&lt;&gt;INT(K147),FALSE)),K147&lt;D147,L147="")),"Fechamento ou evidência inválidos",IF(AND(H147="Aberta",I147&lt;&gt;"",OR(OR(NOT(ISNUMBER(I147)),I147&lt;=0,IF(ISNUMBER(I147),I147&lt;&gt;INT(I147),FALSE)),I147&lt;D147)),"Contato inválido","")))))))))))))</x:f>
      </x:c>
      <x:c r="O147" s="11" t="n">
        <x:f>IF(AND(A147&lt;&gt;"",N147="",H147&lt;&gt;"Cancelada"),1,0)</x:f>
        <x:v>0</x:v>
      </x:c>
      <x:c r="P147" s="11" t="n">
        <x:f>IF(OR(NOT(ISNUMBER(Configuracoes!$C$5)),NOT(ISNUMBER(Configuracoes!$C$6)),NOT(ISNUMBER(Configuracoes!$C$7)),Configuracoes!$C$5&lt;=0,Configuracoes!$C$6&lt;=0,Configuracoes!$C$7&lt;=0,Configuracoes!$C$6&gt;Configuracoes!$C$7),0,IF(AND(ISNUMBER(D147),D147&gt;=Configuracoes!$C$6,D147&lt;=Configuracoes!$C$7,D147&lt;=Configuracoes!$C$5,OR(Configuracoes!$C$8="Todos",C147=Configuracoes!$C$8),OR(H147="Aberta",H147="Cancelada",AND(ISNUMBER(K147),K147&lt;=Configuracoes!$C$5))),1,0))</x:f>
        <x:v>0</x:v>
      </x:c>
      <x:c r="Q147" s="11" t="n">
        <x:f>IF(AND(O147=1,P147=1,H147="Aberta"),1,0)</x:f>
        <x:v>0</x:v>
      </x:c>
      <x:c r="R147" s="11" t="n">
        <x:f>IF(AND(Q147=1,ISNUMBER(I147),I147&lt;Configuracoes!$C$5),1,0)</x:f>
        <x:v>0</x:v>
      </x:c>
      <x:c r="S147" s="11" t="n">
        <x:f>IF(AND(Q147=1,OR(I147="",J147="")),1,0)</x:f>
        <x:v>0</x:v>
      </x:c>
      <x:c r="T147" s="11" t="n">
        <x:f>IF(AND(Q147=1,E147&lt;Configuracoes!$C$5),1,0)</x:f>
        <x:v>0</x:v>
      </x:c>
      <x:c r="U147" s="11" t="n">
        <x:f>IF(AND(O147=1,P147=1,H147="Ganha"),1,0)</x:f>
        <x:v>0</x:v>
      </x:c>
      <x:c r="V147" s="11" t="n">
        <x:f>IF(AND(O147=1,P147=1,H147="Perdida"),1,0)</x:f>
        <x:v>0</x:v>
      </x:c>
      <x:c r="W147" s="11" t="n">
        <x:f>IF(AND(P147=1,OR(R147=1,S147=1,T147=1,N147&lt;&gt;"")),1,0)</x:f>
        <x:v>0</x:v>
      </x:c>
      <x:c r="X147" s="11" t="str">
        <x:f>IF(W147=1,SUM($W$5:W147),"")</x:f>
      </x:c>
    </x:row>
    <x:row r="148" ht="24" customHeight="1">
      <x:c r="A148" s="6"/>
      <x:c r="B148" s="6"/>
      <x:c r="C148" s="6"/>
      <x:c r="D148" s="5"/>
      <x:c r="E148" s="5"/>
      <x:c r="F148" s="12"/>
      <x:c r="G148" s="6"/>
      <x:c r="H148" s="6"/>
      <x:c r="I148" s="5"/>
      <x:c r="J148" s="6"/>
      <x:c r="K148" s="5"/>
      <x:c r="L148" s="6"/>
      <x:c r="M148" s="6"/>
      <x:c r="N148" s="11" t="str">
        <x:f>IF(COUNTA(A148:M148)=0,"",IF(A148="","ID ausente",IF(COUNTIF($A$5:$A$204,A148)&lt;&gt;1,"ID duplicado",IF(OR(B148="",C148=""),"Cliente ou responsável ausente",IF(OR(NOT(ISNUMBER(D148)),D148&lt;=0,IF(ISNUMBER(D148),D148&lt;&gt;INT(D148),FALSE)),"Envio inválido",IF(H148="Cancelada","",IF(OR(NOT(ISNUMBER(E148)),E148&lt;=0,IF(ISNUMBER(E148),E148&lt;&gt;INT(E148),FALSE)),"Validade inválida",IF(E148&lt;D148,"Validade anterior ao envio",IF(OR(NOT(ISNUMBER(F148)),F148&lt;0),"Valor inválido",IF(AND(H148&lt;&gt;"Aberta",H148&lt;&gt;"Ganha",H148&lt;&gt;"Perdida"),"Resultado inválido",IF(AND(H148="Aberta",G148&lt;&gt;"Enviada",G148&lt;&gt;"Negociação",G148&lt;&gt;"Revisão"),"Etapa inválida",IF(AND(H148&lt;&gt;"Aberta",OR(OR(NOT(ISNUMBER(K148)),K148&lt;=0,IF(ISNUMBER(K148),K148&lt;&gt;INT(K148),FALSE)),K148&lt;D148,L148="")),"Fechamento ou evidência inválidos",IF(AND(H148="Aberta",I148&lt;&gt;"",OR(OR(NOT(ISNUMBER(I148)),I148&lt;=0,IF(ISNUMBER(I148),I148&lt;&gt;INT(I148),FALSE)),I148&lt;D148)),"Contato inválido","")))))))))))))</x:f>
      </x:c>
      <x:c r="O148" s="11" t="n">
        <x:f>IF(AND(A148&lt;&gt;"",N148="",H148&lt;&gt;"Cancelada"),1,0)</x:f>
        <x:v>0</x:v>
      </x:c>
      <x:c r="P148" s="11" t="n">
        <x:f>IF(OR(NOT(ISNUMBER(Configuracoes!$C$5)),NOT(ISNUMBER(Configuracoes!$C$6)),NOT(ISNUMBER(Configuracoes!$C$7)),Configuracoes!$C$5&lt;=0,Configuracoes!$C$6&lt;=0,Configuracoes!$C$7&lt;=0,Configuracoes!$C$6&gt;Configuracoes!$C$7),0,IF(AND(ISNUMBER(D148),D148&gt;=Configuracoes!$C$6,D148&lt;=Configuracoes!$C$7,D148&lt;=Configuracoes!$C$5,OR(Configuracoes!$C$8="Todos",C148=Configuracoes!$C$8),OR(H148="Aberta",H148="Cancelada",AND(ISNUMBER(K148),K148&lt;=Configuracoes!$C$5))),1,0))</x:f>
        <x:v>0</x:v>
      </x:c>
      <x:c r="Q148" s="11" t="n">
        <x:f>IF(AND(O148=1,P148=1,H148="Aberta"),1,0)</x:f>
        <x:v>0</x:v>
      </x:c>
      <x:c r="R148" s="11" t="n">
        <x:f>IF(AND(Q148=1,ISNUMBER(I148),I148&lt;Configuracoes!$C$5),1,0)</x:f>
        <x:v>0</x:v>
      </x:c>
      <x:c r="S148" s="11" t="n">
        <x:f>IF(AND(Q148=1,OR(I148="",J148="")),1,0)</x:f>
        <x:v>0</x:v>
      </x:c>
      <x:c r="T148" s="11" t="n">
        <x:f>IF(AND(Q148=1,E148&lt;Configuracoes!$C$5),1,0)</x:f>
        <x:v>0</x:v>
      </x:c>
      <x:c r="U148" s="11" t="n">
        <x:f>IF(AND(O148=1,P148=1,H148="Ganha"),1,0)</x:f>
        <x:v>0</x:v>
      </x:c>
      <x:c r="V148" s="11" t="n">
        <x:f>IF(AND(O148=1,P148=1,H148="Perdida"),1,0)</x:f>
        <x:v>0</x:v>
      </x:c>
      <x:c r="W148" s="11" t="n">
        <x:f>IF(AND(P148=1,OR(R148=1,S148=1,T148=1,N148&lt;&gt;"")),1,0)</x:f>
        <x:v>0</x:v>
      </x:c>
      <x:c r="X148" s="11" t="str">
        <x:f>IF(W148=1,SUM($W$5:W148),"")</x:f>
      </x:c>
    </x:row>
    <x:row r="149" ht="24" customHeight="1">
      <x:c r="A149" s="6"/>
      <x:c r="B149" s="6"/>
      <x:c r="C149" s="6"/>
      <x:c r="D149" s="5"/>
      <x:c r="E149" s="5"/>
      <x:c r="F149" s="12"/>
      <x:c r="G149" s="6"/>
      <x:c r="H149" s="6"/>
      <x:c r="I149" s="5"/>
      <x:c r="J149" s="6"/>
      <x:c r="K149" s="5"/>
      <x:c r="L149" s="6"/>
      <x:c r="M149" s="6"/>
      <x:c r="N149" s="11" t="str">
        <x:f>IF(COUNTA(A149:M149)=0,"",IF(A149="","ID ausente",IF(COUNTIF($A$5:$A$204,A149)&lt;&gt;1,"ID duplicado",IF(OR(B149="",C149=""),"Cliente ou responsável ausente",IF(OR(NOT(ISNUMBER(D149)),D149&lt;=0,IF(ISNUMBER(D149),D149&lt;&gt;INT(D149),FALSE)),"Envio inválido",IF(H149="Cancelada","",IF(OR(NOT(ISNUMBER(E149)),E149&lt;=0,IF(ISNUMBER(E149),E149&lt;&gt;INT(E149),FALSE)),"Validade inválida",IF(E149&lt;D149,"Validade anterior ao envio",IF(OR(NOT(ISNUMBER(F149)),F149&lt;0),"Valor inválido",IF(AND(H149&lt;&gt;"Aberta",H149&lt;&gt;"Ganha",H149&lt;&gt;"Perdida"),"Resultado inválido",IF(AND(H149="Aberta",G149&lt;&gt;"Enviada",G149&lt;&gt;"Negociação",G149&lt;&gt;"Revisão"),"Etapa inválida",IF(AND(H149&lt;&gt;"Aberta",OR(OR(NOT(ISNUMBER(K149)),K149&lt;=0,IF(ISNUMBER(K149),K149&lt;&gt;INT(K149),FALSE)),K149&lt;D149,L149="")),"Fechamento ou evidência inválidos",IF(AND(H149="Aberta",I149&lt;&gt;"",OR(OR(NOT(ISNUMBER(I149)),I149&lt;=0,IF(ISNUMBER(I149),I149&lt;&gt;INT(I149),FALSE)),I149&lt;D149)),"Contato inválido","")))))))))))))</x:f>
      </x:c>
      <x:c r="O149" s="11" t="n">
        <x:f>IF(AND(A149&lt;&gt;"",N149="",H149&lt;&gt;"Cancelada"),1,0)</x:f>
        <x:v>0</x:v>
      </x:c>
      <x:c r="P149" s="11" t="n">
        <x:f>IF(OR(NOT(ISNUMBER(Configuracoes!$C$5)),NOT(ISNUMBER(Configuracoes!$C$6)),NOT(ISNUMBER(Configuracoes!$C$7)),Configuracoes!$C$5&lt;=0,Configuracoes!$C$6&lt;=0,Configuracoes!$C$7&lt;=0,Configuracoes!$C$6&gt;Configuracoes!$C$7),0,IF(AND(ISNUMBER(D149),D149&gt;=Configuracoes!$C$6,D149&lt;=Configuracoes!$C$7,D149&lt;=Configuracoes!$C$5,OR(Configuracoes!$C$8="Todos",C149=Configuracoes!$C$8),OR(H149="Aberta",H149="Cancelada",AND(ISNUMBER(K149),K149&lt;=Configuracoes!$C$5))),1,0))</x:f>
        <x:v>0</x:v>
      </x:c>
      <x:c r="Q149" s="11" t="n">
        <x:f>IF(AND(O149=1,P149=1,H149="Aberta"),1,0)</x:f>
        <x:v>0</x:v>
      </x:c>
      <x:c r="R149" s="11" t="n">
        <x:f>IF(AND(Q149=1,ISNUMBER(I149),I149&lt;Configuracoes!$C$5),1,0)</x:f>
        <x:v>0</x:v>
      </x:c>
      <x:c r="S149" s="11" t="n">
        <x:f>IF(AND(Q149=1,OR(I149="",J149="")),1,0)</x:f>
        <x:v>0</x:v>
      </x:c>
      <x:c r="T149" s="11" t="n">
        <x:f>IF(AND(Q149=1,E149&lt;Configuracoes!$C$5),1,0)</x:f>
        <x:v>0</x:v>
      </x:c>
      <x:c r="U149" s="11" t="n">
        <x:f>IF(AND(O149=1,P149=1,H149="Ganha"),1,0)</x:f>
        <x:v>0</x:v>
      </x:c>
      <x:c r="V149" s="11" t="n">
        <x:f>IF(AND(O149=1,P149=1,H149="Perdida"),1,0)</x:f>
        <x:v>0</x:v>
      </x:c>
      <x:c r="W149" s="11" t="n">
        <x:f>IF(AND(P149=1,OR(R149=1,S149=1,T149=1,N149&lt;&gt;"")),1,0)</x:f>
        <x:v>0</x:v>
      </x:c>
      <x:c r="X149" s="11" t="str">
        <x:f>IF(W149=1,SUM($W$5:W149),"")</x:f>
      </x:c>
    </x:row>
    <x:row r="150" ht="24" customHeight="1">
      <x:c r="A150" s="6"/>
      <x:c r="B150" s="6"/>
      <x:c r="C150" s="6"/>
      <x:c r="D150" s="5"/>
      <x:c r="E150" s="5"/>
      <x:c r="F150" s="12"/>
      <x:c r="G150" s="6"/>
      <x:c r="H150" s="6"/>
      <x:c r="I150" s="5"/>
      <x:c r="J150" s="6"/>
      <x:c r="K150" s="5"/>
      <x:c r="L150" s="6"/>
      <x:c r="M150" s="6"/>
      <x:c r="N150" s="11" t="str">
        <x:f>IF(COUNTA(A150:M150)=0,"",IF(A150="","ID ausente",IF(COUNTIF($A$5:$A$204,A150)&lt;&gt;1,"ID duplicado",IF(OR(B150="",C150=""),"Cliente ou responsável ausente",IF(OR(NOT(ISNUMBER(D150)),D150&lt;=0,IF(ISNUMBER(D150),D150&lt;&gt;INT(D150),FALSE)),"Envio inválido",IF(H150="Cancelada","",IF(OR(NOT(ISNUMBER(E150)),E150&lt;=0,IF(ISNUMBER(E150),E150&lt;&gt;INT(E150),FALSE)),"Validade inválida",IF(E150&lt;D150,"Validade anterior ao envio",IF(OR(NOT(ISNUMBER(F150)),F150&lt;0),"Valor inválido",IF(AND(H150&lt;&gt;"Aberta",H150&lt;&gt;"Ganha",H150&lt;&gt;"Perdida"),"Resultado inválido",IF(AND(H150="Aberta",G150&lt;&gt;"Enviada",G150&lt;&gt;"Negociação",G150&lt;&gt;"Revisão"),"Etapa inválida",IF(AND(H150&lt;&gt;"Aberta",OR(OR(NOT(ISNUMBER(K150)),K150&lt;=0,IF(ISNUMBER(K150),K150&lt;&gt;INT(K150),FALSE)),K150&lt;D150,L150="")),"Fechamento ou evidência inválidos",IF(AND(H150="Aberta",I150&lt;&gt;"",OR(OR(NOT(ISNUMBER(I150)),I150&lt;=0,IF(ISNUMBER(I150),I150&lt;&gt;INT(I150),FALSE)),I150&lt;D150)),"Contato inválido","")))))))))))))</x:f>
      </x:c>
      <x:c r="O150" s="11" t="n">
        <x:f>IF(AND(A150&lt;&gt;"",N150="",H150&lt;&gt;"Cancelada"),1,0)</x:f>
        <x:v>0</x:v>
      </x:c>
      <x:c r="P150" s="11" t="n">
        <x:f>IF(OR(NOT(ISNUMBER(Configuracoes!$C$5)),NOT(ISNUMBER(Configuracoes!$C$6)),NOT(ISNUMBER(Configuracoes!$C$7)),Configuracoes!$C$5&lt;=0,Configuracoes!$C$6&lt;=0,Configuracoes!$C$7&lt;=0,Configuracoes!$C$6&gt;Configuracoes!$C$7),0,IF(AND(ISNUMBER(D150),D150&gt;=Configuracoes!$C$6,D150&lt;=Configuracoes!$C$7,D150&lt;=Configuracoes!$C$5,OR(Configuracoes!$C$8="Todos",C150=Configuracoes!$C$8),OR(H150="Aberta",H150="Cancelada",AND(ISNUMBER(K150),K150&lt;=Configuracoes!$C$5))),1,0))</x:f>
        <x:v>0</x:v>
      </x:c>
      <x:c r="Q150" s="11" t="n">
        <x:f>IF(AND(O150=1,P150=1,H150="Aberta"),1,0)</x:f>
        <x:v>0</x:v>
      </x:c>
      <x:c r="R150" s="11" t="n">
        <x:f>IF(AND(Q150=1,ISNUMBER(I150),I150&lt;Configuracoes!$C$5),1,0)</x:f>
        <x:v>0</x:v>
      </x:c>
      <x:c r="S150" s="11" t="n">
        <x:f>IF(AND(Q150=1,OR(I150="",J150="")),1,0)</x:f>
        <x:v>0</x:v>
      </x:c>
      <x:c r="T150" s="11" t="n">
        <x:f>IF(AND(Q150=1,E150&lt;Configuracoes!$C$5),1,0)</x:f>
        <x:v>0</x:v>
      </x:c>
      <x:c r="U150" s="11" t="n">
        <x:f>IF(AND(O150=1,P150=1,H150="Ganha"),1,0)</x:f>
        <x:v>0</x:v>
      </x:c>
      <x:c r="V150" s="11" t="n">
        <x:f>IF(AND(O150=1,P150=1,H150="Perdida"),1,0)</x:f>
        <x:v>0</x:v>
      </x:c>
      <x:c r="W150" s="11" t="n">
        <x:f>IF(AND(P150=1,OR(R150=1,S150=1,T150=1,N150&lt;&gt;"")),1,0)</x:f>
        <x:v>0</x:v>
      </x:c>
      <x:c r="X150" s="11" t="str">
        <x:f>IF(W150=1,SUM($W$5:W150),"")</x:f>
      </x:c>
    </x:row>
    <x:row r="151" ht="24" customHeight="1">
      <x:c r="A151" s="6"/>
      <x:c r="B151" s="6"/>
      <x:c r="C151" s="6"/>
      <x:c r="D151" s="5"/>
      <x:c r="E151" s="5"/>
      <x:c r="F151" s="12"/>
      <x:c r="G151" s="6"/>
      <x:c r="H151" s="6"/>
      <x:c r="I151" s="5"/>
      <x:c r="J151" s="6"/>
      <x:c r="K151" s="5"/>
      <x:c r="L151" s="6"/>
      <x:c r="M151" s="6"/>
      <x:c r="N151" s="11" t="str">
        <x:f>IF(COUNTA(A151:M151)=0,"",IF(A151="","ID ausente",IF(COUNTIF($A$5:$A$204,A151)&lt;&gt;1,"ID duplicado",IF(OR(B151="",C151=""),"Cliente ou responsável ausente",IF(OR(NOT(ISNUMBER(D151)),D151&lt;=0,IF(ISNUMBER(D151),D151&lt;&gt;INT(D151),FALSE)),"Envio inválido",IF(H151="Cancelada","",IF(OR(NOT(ISNUMBER(E151)),E151&lt;=0,IF(ISNUMBER(E151),E151&lt;&gt;INT(E151),FALSE)),"Validade inválida",IF(E151&lt;D151,"Validade anterior ao envio",IF(OR(NOT(ISNUMBER(F151)),F151&lt;0),"Valor inválido",IF(AND(H151&lt;&gt;"Aberta",H151&lt;&gt;"Ganha",H151&lt;&gt;"Perdida"),"Resultado inválido",IF(AND(H151="Aberta",G151&lt;&gt;"Enviada",G151&lt;&gt;"Negociação",G151&lt;&gt;"Revisão"),"Etapa inválida",IF(AND(H151&lt;&gt;"Aberta",OR(OR(NOT(ISNUMBER(K151)),K151&lt;=0,IF(ISNUMBER(K151),K151&lt;&gt;INT(K151),FALSE)),K151&lt;D151,L151="")),"Fechamento ou evidência inválidos",IF(AND(H151="Aberta",I151&lt;&gt;"",OR(OR(NOT(ISNUMBER(I151)),I151&lt;=0,IF(ISNUMBER(I151),I151&lt;&gt;INT(I151),FALSE)),I151&lt;D151)),"Contato inválido","")))))))))))))</x:f>
      </x:c>
      <x:c r="O151" s="11" t="n">
        <x:f>IF(AND(A151&lt;&gt;"",N151="",H151&lt;&gt;"Cancelada"),1,0)</x:f>
        <x:v>0</x:v>
      </x:c>
      <x:c r="P151" s="11" t="n">
        <x:f>IF(OR(NOT(ISNUMBER(Configuracoes!$C$5)),NOT(ISNUMBER(Configuracoes!$C$6)),NOT(ISNUMBER(Configuracoes!$C$7)),Configuracoes!$C$5&lt;=0,Configuracoes!$C$6&lt;=0,Configuracoes!$C$7&lt;=0,Configuracoes!$C$6&gt;Configuracoes!$C$7),0,IF(AND(ISNUMBER(D151),D151&gt;=Configuracoes!$C$6,D151&lt;=Configuracoes!$C$7,D151&lt;=Configuracoes!$C$5,OR(Configuracoes!$C$8="Todos",C151=Configuracoes!$C$8),OR(H151="Aberta",H151="Cancelada",AND(ISNUMBER(K151),K151&lt;=Configuracoes!$C$5))),1,0))</x:f>
        <x:v>0</x:v>
      </x:c>
      <x:c r="Q151" s="11" t="n">
        <x:f>IF(AND(O151=1,P151=1,H151="Aberta"),1,0)</x:f>
        <x:v>0</x:v>
      </x:c>
      <x:c r="R151" s="11" t="n">
        <x:f>IF(AND(Q151=1,ISNUMBER(I151),I151&lt;Configuracoes!$C$5),1,0)</x:f>
        <x:v>0</x:v>
      </x:c>
      <x:c r="S151" s="11" t="n">
        <x:f>IF(AND(Q151=1,OR(I151="",J151="")),1,0)</x:f>
        <x:v>0</x:v>
      </x:c>
      <x:c r="T151" s="11" t="n">
        <x:f>IF(AND(Q151=1,E151&lt;Configuracoes!$C$5),1,0)</x:f>
        <x:v>0</x:v>
      </x:c>
      <x:c r="U151" s="11" t="n">
        <x:f>IF(AND(O151=1,P151=1,H151="Ganha"),1,0)</x:f>
        <x:v>0</x:v>
      </x:c>
      <x:c r="V151" s="11" t="n">
        <x:f>IF(AND(O151=1,P151=1,H151="Perdida"),1,0)</x:f>
        <x:v>0</x:v>
      </x:c>
      <x:c r="W151" s="11" t="n">
        <x:f>IF(AND(P151=1,OR(R151=1,S151=1,T151=1,N151&lt;&gt;"")),1,0)</x:f>
        <x:v>0</x:v>
      </x:c>
      <x:c r="X151" s="11" t="str">
        <x:f>IF(W151=1,SUM($W$5:W151),"")</x:f>
      </x:c>
    </x:row>
    <x:row r="152" ht="24" customHeight="1">
      <x:c r="A152" s="6"/>
      <x:c r="B152" s="6"/>
      <x:c r="C152" s="6"/>
      <x:c r="D152" s="5"/>
      <x:c r="E152" s="5"/>
      <x:c r="F152" s="12"/>
      <x:c r="G152" s="6"/>
      <x:c r="H152" s="6"/>
      <x:c r="I152" s="5"/>
      <x:c r="J152" s="6"/>
      <x:c r="K152" s="5"/>
      <x:c r="L152" s="6"/>
      <x:c r="M152" s="6"/>
      <x:c r="N152" s="11" t="str">
        <x:f>IF(COUNTA(A152:M152)=0,"",IF(A152="","ID ausente",IF(COUNTIF($A$5:$A$204,A152)&lt;&gt;1,"ID duplicado",IF(OR(B152="",C152=""),"Cliente ou responsável ausente",IF(OR(NOT(ISNUMBER(D152)),D152&lt;=0,IF(ISNUMBER(D152),D152&lt;&gt;INT(D152),FALSE)),"Envio inválido",IF(H152="Cancelada","",IF(OR(NOT(ISNUMBER(E152)),E152&lt;=0,IF(ISNUMBER(E152),E152&lt;&gt;INT(E152),FALSE)),"Validade inválida",IF(E152&lt;D152,"Validade anterior ao envio",IF(OR(NOT(ISNUMBER(F152)),F152&lt;0),"Valor inválido",IF(AND(H152&lt;&gt;"Aberta",H152&lt;&gt;"Ganha",H152&lt;&gt;"Perdida"),"Resultado inválido",IF(AND(H152="Aberta",G152&lt;&gt;"Enviada",G152&lt;&gt;"Negociação",G152&lt;&gt;"Revisão"),"Etapa inválida",IF(AND(H152&lt;&gt;"Aberta",OR(OR(NOT(ISNUMBER(K152)),K152&lt;=0,IF(ISNUMBER(K152),K152&lt;&gt;INT(K152),FALSE)),K152&lt;D152,L152="")),"Fechamento ou evidência inválidos",IF(AND(H152="Aberta",I152&lt;&gt;"",OR(OR(NOT(ISNUMBER(I152)),I152&lt;=0,IF(ISNUMBER(I152),I152&lt;&gt;INT(I152),FALSE)),I152&lt;D152)),"Contato inválido","")))))))))))))</x:f>
      </x:c>
      <x:c r="O152" s="11" t="n">
        <x:f>IF(AND(A152&lt;&gt;"",N152="",H152&lt;&gt;"Cancelada"),1,0)</x:f>
        <x:v>0</x:v>
      </x:c>
      <x:c r="P152" s="11" t="n">
        <x:f>IF(OR(NOT(ISNUMBER(Configuracoes!$C$5)),NOT(ISNUMBER(Configuracoes!$C$6)),NOT(ISNUMBER(Configuracoes!$C$7)),Configuracoes!$C$5&lt;=0,Configuracoes!$C$6&lt;=0,Configuracoes!$C$7&lt;=0,Configuracoes!$C$6&gt;Configuracoes!$C$7),0,IF(AND(ISNUMBER(D152),D152&gt;=Configuracoes!$C$6,D152&lt;=Configuracoes!$C$7,D152&lt;=Configuracoes!$C$5,OR(Configuracoes!$C$8="Todos",C152=Configuracoes!$C$8),OR(H152="Aberta",H152="Cancelada",AND(ISNUMBER(K152),K152&lt;=Configuracoes!$C$5))),1,0))</x:f>
        <x:v>0</x:v>
      </x:c>
      <x:c r="Q152" s="11" t="n">
        <x:f>IF(AND(O152=1,P152=1,H152="Aberta"),1,0)</x:f>
        <x:v>0</x:v>
      </x:c>
      <x:c r="R152" s="11" t="n">
        <x:f>IF(AND(Q152=1,ISNUMBER(I152),I152&lt;Configuracoes!$C$5),1,0)</x:f>
        <x:v>0</x:v>
      </x:c>
      <x:c r="S152" s="11" t="n">
        <x:f>IF(AND(Q152=1,OR(I152="",J152="")),1,0)</x:f>
        <x:v>0</x:v>
      </x:c>
      <x:c r="T152" s="11" t="n">
        <x:f>IF(AND(Q152=1,E152&lt;Configuracoes!$C$5),1,0)</x:f>
        <x:v>0</x:v>
      </x:c>
      <x:c r="U152" s="11" t="n">
        <x:f>IF(AND(O152=1,P152=1,H152="Ganha"),1,0)</x:f>
        <x:v>0</x:v>
      </x:c>
      <x:c r="V152" s="11" t="n">
        <x:f>IF(AND(O152=1,P152=1,H152="Perdida"),1,0)</x:f>
        <x:v>0</x:v>
      </x:c>
      <x:c r="W152" s="11" t="n">
        <x:f>IF(AND(P152=1,OR(R152=1,S152=1,T152=1,N152&lt;&gt;"")),1,0)</x:f>
        <x:v>0</x:v>
      </x:c>
      <x:c r="X152" s="11" t="str">
        <x:f>IF(W152=1,SUM($W$5:W152),"")</x:f>
      </x:c>
    </x:row>
    <x:row r="153" ht="24" customHeight="1">
      <x:c r="A153" s="6"/>
      <x:c r="B153" s="6"/>
      <x:c r="C153" s="6"/>
      <x:c r="D153" s="5"/>
      <x:c r="E153" s="5"/>
      <x:c r="F153" s="12"/>
      <x:c r="G153" s="6"/>
      <x:c r="H153" s="6"/>
      <x:c r="I153" s="5"/>
      <x:c r="J153" s="6"/>
      <x:c r="K153" s="5"/>
      <x:c r="L153" s="6"/>
      <x:c r="M153" s="6"/>
      <x:c r="N153" s="11" t="str">
        <x:f>IF(COUNTA(A153:M153)=0,"",IF(A153="","ID ausente",IF(COUNTIF($A$5:$A$204,A153)&lt;&gt;1,"ID duplicado",IF(OR(B153="",C153=""),"Cliente ou responsável ausente",IF(OR(NOT(ISNUMBER(D153)),D153&lt;=0,IF(ISNUMBER(D153),D153&lt;&gt;INT(D153),FALSE)),"Envio inválido",IF(H153="Cancelada","",IF(OR(NOT(ISNUMBER(E153)),E153&lt;=0,IF(ISNUMBER(E153),E153&lt;&gt;INT(E153),FALSE)),"Validade inválida",IF(E153&lt;D153,"Validade anterior ao envio",IF(OR(NOT(ISNUMBER(F153)),F153&lt;0),"Valor inválido",IF(AND(H153&lt;&gt;"Aberta",H153&lt;&gt;"Ganha",H153&lt;&gt;"Perdida"),"Resultado inválido",IF(AND(H153="Aberta",G153&lt;&gt;"Enviada",G153&lt;&gt;"Negociação",G153&lt;&gt;"Revisão"),"Etapa inválida",IF(AND(H153&lt;&gt;"Aberta",OR(OR(NOT(ISNUMBER(K153)),K153&lt;=0,IF(ISNUMBER(K153),K153&lt;&gt;INT(K153),FALSE)),K153&lt;D153,L153="")),"Fechamento ou evidência inválidos",IF(AND(H153="Aberta",I153&lt;&gt;"",OR(OR(NOT(ISNUMBER(I153)),I153&lt;=0,IF(ISNUMBER(I153),I153&lt;&gt;INT(I153),FALSE)),I153&lt;D153)),"Contato inválido","")))))))))))))</x:f>
      </x:c>
      <x:c r="O153" s="11" t="n">
        <x:f>IF(AND(A153&lt;&gt;"",N153="",H153&lt;&gt;"Cancelada"),1,0)</x:f>
        <x:v>0</x:v>
      </x:c>
      <x:c r="P153" s="11" t="n">
        <x:f>IF(OR(NOT(ISNUMBER(Configuracoes!$C$5)),NOT(ISNUMBER(Configuracoes!$C$6)),NOT(ISNUMBER(Configuracoes!$C$7)),Configuracoes!$C$5&lt;=0,Configuracoes!$C$6&lt;=0,Configuracoes!$C$7&lt;=0,Configuracoes!$C$6&gt;Configuracoes!$C$7),0,IF(AND(ISNUMBER(D153),D153&gt;=Configuracoes!$C$6,D153&lt;=Configuracoes!$C$7,D153&lt;=Configuracoes!$C$5,OR(Configuracoes!$C$8="Todos",C153=Configuracoes!$C$8),OR(H153="Aberta",H153="Cancelada",AND(ISNUMBER(K153),K153&lt;=Configuracoes!$C$5))),1,0))</x:f>
        <x:v>0</x:v>
      </x:c>
      <x:c r="Q153" s="11" t="n">
        <x:f>IF(AND(O153=1,P153=1,H153="Aberta"),1,0)</x:f>
        <x:v>0</x:v>
      </x:c>
      <x:c r="R153" s="11" t="n">
        <x:f>IF(AND(Q153=1,ISNUMBER(I153),I153&lt;Configuracoes!$C$5),1,0)</x:f>
        <x:v>0</x:v>
      </x:c>
      <x:c r="S153" s="11" t="n">
        <x:f>IF(AND(Q153=1,OR(I153="",J153="")),1,0)</x:f>
        <x:v>0</x:v>
      </x:c>
      <x:c r="T153" s="11" t="n">
        <x:f>IF(AND(Q153=1,E153&lt;Configuracoes!$C$5),1,0)</x:f>
        <x:v>0</x:v>
      </x:c>
      <x:c r="U153" s="11" t="n">
        <x:f>IF(AND(O153=1,P153=1,H153="Ganha"),1,0)</x:f>
        <x:v>0</x:v>
      </x:c>
      <x:c r="V153" s="11" t="n">
        <x:f>IF(AND(O153=1,P153=1,H153="Perdida"),1,0)</x:f>
        <x:v>0</x:v>
      </x:c>
      <x:c r="W153" s="11" t="n">
        <x:f>IF(AND(P153=1,OR(R153=1,S153=1,T153=1,N153&lt;&gt;"")),1,0)</x:f>
        <x:v>0</x:v>
      </x:c>
      <x:c r="X153" s="11" t="str">
        <x:f>IF(W153=1,SUM($W$5:W153),"")</x:f>
      </x:c>
    </x:row>
    <x:row r="154" ht="24" customHeight="1">
      <x:c r="A154" s="6"/>
      <x:c r="B154" s="6"/>
      <x:c r="C154" s="6"/>
      <x:c r="D154" s="5"/>
      <x:c r="E154" s="5"/>
      <x:c r="F154" s="12"/>
      <x:c r="G154" s="6"/>
      <x:c r="H154" s="6"/>
      <x:c r="I154" s="5"/>
      <x:c r="J154" s="6"/>
      <x:c r="K154" s="5"/>
      <x:c r="L154" s="6"/>
      <x:c r="M154" s="6"/>
      <x:c r="N154" s="11" t="str">
        <x:f>IF(COUNTA(A154:M154)=0,"",IF(A154="","ID ausente",IF(COUNTIF($A$5:$A$204,A154)&lt;&gt;1,"ID duplicado",IF(OR(B154="",C154=""),"Cliente ou responsável ausente",IF(OR(NOT(ISNUMBER(D154)),D154&lt;=0,IF(ISNUMBER(D154),D154&lt;&gt;INT(D154),FALSE)),"Envio inválido",IF(H154="Cancelada","",IF(OR(NOT(ISNUMBER(E154)),E154&lt;=0,IF(ISNUMBER(E154),E154&lt;&gt;INT(E154),FALSE)),"Validade inválida",IF(E154&lt;D154,"Validade anterior ao envio",IF(OR(NOT(ISNUMBER(F154)),F154&lt;0),"Valor inválido",IF(AND(H154&lt;&gt;"Aberta",H154&lt;&gt;"Ganha",H154&lt;&gt;"Perdida"),"Resultado inválido",IF(AND(H154="Aberta",G154&lt;&gt;"Enviada",G154&lt;&gt;"Negociação",G154&lt;&gt;"Revisão"),"Etapa inválida",IF(AND(H154&lt;&gt;"Aberta",OR(OR(NOT(ISNUMBER(K154)),K154&lt;=0,IF(ISNUMBER(K154),K154&lt;&gt;INT(K154),FALSE)),K154&lt;D154,L154="")),"Fechamento ou evidência inválidos",IF(AND(H154="Aberta",I154&lt;&gt;"",OR(OR(NOT(ISNUMBER(I154)),I154&lt;=0,IF(ISNUMBER(I154),I154&lt;&gt;INT(I154),FALSE)),I154&lt;D154)),"Contato inválido","")))))))))))))</x:f>
      </x:c>
      <x:c r="O154" s="11" t="n">
        <x:f>IF(AND(A154&lt;&gt;"",N154="",H154&lt;&gt;"Cancelada"),1,0)</x:f>
        <x:v>0</x:v>
      </x:c>
      <x:c r="P154" s="11" t="n">
        <x:f>IF(OR(NOT(ISNUMBER(Configuracoes!$C$5)),NOT(ISNUMBER(Configuracoes!$C$6)),NOT(ISNUMBER(Configuracoes!$C$7)),Configuracoes!$C$5&lt;=0,Configuracoes!$C$6&lt;=0,Configuracoes!$C$7&lt;=0,Configuracoes!$C$6&gt;Configuracoes!$C$7),0,IF(AND(ISNUMBER(D154),D154&gt;=Configuracoes!$C$6,D154&lt;=Configuracoes!$C$7,D154&lt;=Configuracoes!$C$5,OR(Configuracoes!$C$8="Todos",C154=Configuracoes!$C$8),OR(H154="Aberta",H154="Cancelada",AND(ISNUMBER(K154),K154&lt;=Configuracoes!$C$5))),1,0))</x:f>
        <x:v>0</x:v>
      </x:c>
      <x:c r="Q154" s="11" t="n">
        <x:f>IF(AND(O154=1,P154=1,H154="Aberta"),1,0)</x:f>
        <x:v>0</x:v>
      </x:c>
      <x:c r="R154" s="11" t="n">
        <x:f>IF(AND(Q154=1,ISNUMBER(I154),I154&lt;Configuracoes!$C$5),1,0)</x:f>
        <x:v>0</x:v>
      </x:c>
      <x:c r="S154" s="11" t="n">
        <x:f>IF(AND(Q154=1,OR(I154="",J154="")),1,0)</x:f>
        <x:v>0</x:v>
      </x:c>
      <x:c r="T154" s="11" t="n">
        <x:f>IF(AND(Q154=1,E154&lt;Configuracoes!$C$5),1,0)</x:f>
        <x:v>0</x:v>
      </x:c>
      <x:c r="U154" s="11" t="n">
        <x:f>IF(AND(O154=1,P154=1,H154="Ganha"),1,0)</x:f>
        <x:v>0</x:v>
      </x:c>
      <x:c r="V154" s="11" t="n">
        <x:f>IF(AND(O154=1,P154=1,H154="Perdida"),1,0)</x:f>
        <x:v>0</x:v>
      </x:c>
      <x:c r="W154" s="11" t="n">
        <x:f>IF(AND(P154=1,OR(R154=1,S154=1,T154=1,N154&lt;&gt;"")),1,0)</x:f>
        <x:v>0</x:v>
      </x:c>
      <x:c r="X154" s="11" t="str">
        <x:f>IF(W154=1,SUM($W$5:W154),"")</x:f>
      </x:c>
    </x:row>
    <x:row r="155" ht="24" customHeight="1">
      <x:c r="A155" s="6"/>
      <x:c r="B155" s="6"/>
      <x:c r="C155" s="6"/>
      <x:c r="D155" s="5"/>
      <x:c r="E155" s="5"/>
      <x:c r="F155" s="12"/>
      <x:c r="G155" s="6"/>
      <x:c r="H155" s="6"/>
      <x:c r="I155" s="5"/>
      <x:c r="J155" s="6"/>
      <x:c r="K155" s="5"/>
      <x:c r="L155" s="6"/>
      <x:c r="M155" s="6"/>
      <x:c r="N155" s="11" t="str">
        <x:f>IF(COUNTA(A155:M155)=0,"",IF(A155="","ID ausente",IF(COUNTIF($A$5:$A$204,A155)&lt;&gt;1,"ID duplicado",IF(OR(B155="",C155=""),"Cliente ou responsável ausente",IF(OR(NOT(ISNUMBER(D155)),D155&lt;=0,IF(ISNUMBER(D155),D155&lt;&gt;INT(D155),FALSE)),"Envio inválido",IF(H155="Cancelada","",IF(OR(NOT(ISNUMBER(E155)),E155&lt;=0,IF(ISNUMBER(E155),E155&lt;&gt;INT(E155),FALSE)),"Validade inválida",IF(E155&lt;D155,"Validade anterior ao envio",IF(OR(NOT(ISNUMBER(F155)),F155&lt;0),"Valor inválido",IF(AND(H155&lt;&gt;"Aberta",H155&lt;&gt;"Ganha",H155&lt;&gt;"Perdida"),"Resultado inválido",IF(AND(H155="Aberta",G155&lt;&gt;"Enviada",G155&lt;&gt;"Negociação",G155&lt;&gt;"Revisão"),"Etapa inválida",IF(AND(H155&lt;&gt;"Aberta",OR(OR(NOT(ISNUMBER(K155)),K155&lt;=0,IF(ISNUMBER(K155),K155&lt;&gt;INT(K155),FALSE)),K155&lt;D155,L155="")),"Fechamento ou evidência inválidos",IF(AND(H155="Aberta",I155&lt;&gt;"",OR(OR(NOT(ISNUMBER(I155)),I155&lt;=0,IF(ISNUMBER(I155),I155&lt;&gt;INT(I155),FALSE)),I155&lt;D155)),"Contato inválido","")))))))))))))</x:f>
      </x:c>
      <x:c r="O155" s="11" t="n">
        <x:f>IF(AND(A155&lt;&gt;"",N155="",H155&lt;&gt;"Cancelada"),1,0)</x:f>
        <x:v>0</x:v>
      </x:c>
      <x:c r="P155" s="11" t="n">
        <x:f>IF(OR(NOT(ISNUMBER(Configuracoes!$C$5)),NOT(ISNUMBER(Configuracoes!$C$6)),NOT(ISNUMBER(Configuracoes!$C$7)),Configuracoes!$C$5&lt;=0,Configuracoes!$C$6&lt;=0,Configuracoes!$C$7&lt;=0,Configuracoes!$C$6&gt;Configuracoes!$C$7),0,IF(AND(ISNUMBER(D155),D155&gt;=Configuracoes!$C$6,D155&lt;=Configuracoes!$C$7,D155&lt;=Configuracoes!$C$5,OR(Configuracoes!$C$8="Todos",C155=Configuracoes!$C$8),OR(H155="Aberta",H155="Cancelada",AND(ISNUMBER(K155),K155&lt;=Configuracoes!$C$5))),1,0))</x:f>
        <x:v>0</x:v>
      </x:c>
      <x:c r="Q155" s="11" t="n">
        <x:f>IF(AND(O155=1,P155=1,H155="Aberta"),1,0)</x:f>
        <x:v>0</x:v>
      </x:c>
      <x:c r="R155" s="11" t="n">
        <x:f>IF(AND(Q155=1,ISNUMBER(I155),I155&lt;Configuracoes!$C$5),1,0)</x:f>
        <x:v>0</x:v>
      </x:c>
      <x:c r="S155" s="11" t="n">
        <x:f>IF(AND(Q155=1,OR(I155="",J155="")),1,0)</x:f>
        <x:v>0</x:v>
      </x:c>
      <x:c r="T155" s="11" t="n">
        <x:f>IF(AND(Q155=1,E155&lt;Configuracoes!$C$5),1,0)</x:f>
        <x:v>0</x:v>
      </x:c>
      <x:c r="U155" s="11" t="n">
        <x:f>IF(AND(O155=1,P155=1,H155="Ganha"),1,0)</x:f>
        <x:v>0</x:v>
      </x:c>
      <x:c r="V155" s="11" t="n">
        <x:f>IF(AND(O155=1,P155=1,H155="Perdida"),1,0)</x:f>
        <x:v>0</x:v>
      </x:c>
      <x:c r="W155" s="11" t="n">
        <x:f>IF(AND(P155=1,OR(R155=1,S155=1,T155=1,N155&lt;&gt;"")),1,0)</x:f>
        <x:v>0</x:v>
      </x:c>
      <x:c r="X155" s="11" t="str">
        <x:f>IF(W155=1,SUM($W$5:W155),"")</x:f>
      </x:c>
    </x:row>
    <x:row r="156" ht="24" customHeight="1">
      <x:c r="A156" s="6"/>
      <x:c r="B156" s="6"/>
      <x:c r="C156" s="6"/>
      <x:c r="D156" s="5"/>
      <x:c r="E156" s="5"/>
      <x:c r="F156" s="12"/>
      <x:c r="G156" s="6"/>
      <x:c r="H156" s="6"/>
      <x:c r="I156" s="5"/>
      <x:c r="J156" s="6"/>
      <x:c r="K156" s="5"/>
      <x:c r="L156" s="6"/>
      <x:c r="M156" s="6"/>
      <x:c r="N156" s="11" t="str">
        <x:f>IF(COUNTA(A156:M156)=0,"",IF(A156="","ID ausente",IF(COUNTIF($A$5:$A$204,A156)&lt;&gt;1,"ID duplicado",IF(OR(B156="",C156=""),"Cliente ou responsável ausente",IF(OR(NOT(ISNUMBER(D156)),D156&lt;=0,IF(ISNUMBER(D156),D156&lt;&gt;INT(D156),FALSE)),"Envio inválido",IF(H156="Cancelada","",IF(OR(NOT(ISNUMBER(E156)),E156&lt;=0,IF(ISNUMBER(E156),E156&lt;&gt;INT(E156),FALSE)),"Validade inválida",IF(E156&lt;D156,"Validade anterior ao envio",IF(OR(NOT(ISNUMBER(F156)),F156&lt;0),"Valor inválido",IF(AND(H156&lt;&gt;"Aberta",H156&lt;&gt;"Ganha",H156&lt;&gt;"Perdida"),"Resultado inválido",IF(AND(H156="Aberta",G156&lt;&gt;"Enviada",G156&lt;&gt;"Negociação",G156&lt;&gt;"Revisão"),"Etapa inválida",IF(AND(H156&lt;&gt;"Aberta",OR(OR(NOT(ISNUMBER(K156)),K156&lt;=0,IF(ISNUMBER(K156),K156&lt;&gt;INT(K156),FALSE)),K156&lt;D156,L156="")),"Fechamento ou evidência inválidos",IF(AND(H156="Aberta",I156&lt;&gt;"",OR(OR(NOT(ISNUMBER(I156)),I156&lt;=0,IF(ISNUMBER(I156),I156&lt;&gt;INT(I156),FALSE)),I156&lt;D156)),"Contato inválido","")))))))))))))</x:f>
      </x:c>
      <x:c r="O156" s="11" t="n">
        <x:f>IF(AND(A156&lt;&gt;"",N156="",H156&lt;&gt;"Cancelada"),1,0)</x:f>
        <x:v>0</x:v>
      </x:c>
      <x:c r="P156" s="11" t="n">
        <x:f>IF(OR(NOT(ISNUMBER(Configuracoes!$C$5)),NOT(ISNUMBER(Configuracoes!$C$6)),NOT(ISNUMBER(Configuracoes!$C$7)),Configuracoes!$C$5&lt;=0,Configuracoes!$C$6&lt;=0,Configuracoes!$C$7&lt;=0,Configuracoes!$C$6&gt;Configuracoes!$C$7),0,IF(AND(ISNUMBER(D156),D156&gt;=Configuracoes!$C$6,D156&lt;=Configuracoes!$C$7,D156&lt;=Configuracoes!$C$5,OR(Configuracoes!$C$8="Todos",C156=Configuracoes!$C$8),OR(H156="Aberta",H156="Cancelada",AND(ISNUMBER(K156),K156&lt;=Configuracoes!$C$5))),1,0))</x:f>
        <x:v>0</x:v>
      </x:c>
      <x:c r="Q156" s="11" t="n">
        <x:f>IF(AND(O156=1,P156=1,H156="Aberta"),1,0)</x:f>
        <x:v>0</x:v>
      </x:c>
      <x:c r="R156" s="11" t="n">
        <x:f>IF(AND(Q156=1,ISNUMBER(I156),I156&lt;Configuracoes!$C$5),1,0)</x:f>
        <x:v>0</x:v>
      </x:c>
      <x:c r="S156" s="11" t="n">
        <x:f>IF(AND(Q156=1,OR(I156="",J156="")),1,0)</x:f>
        <x:v>0</x:v>
      </x:c>
      <x:c r="T156" s="11" t="n">
        <x:f>IF(AND(Q156=1,E156&lt;Configuracoes!$C$5),1,0)</x:f>
        <x:v>0</x:v>
      </x:c>
      <x:c r="U156" s="11" t="n">
        <x:f>IF(AND(O156=1,P156=1,H156="Ganha"),1,0)</x:f>
        <x:v>0</x:v>
      </x:c>
      <x:c r="V156" s="11" t="n">
        <x:f>IF(AND(O156=1,P156=1,H156="Perdida"),1,0)</x:f>
        <x:v>0</x:v>
      </x:c>
      <x:c r="W156" s="11" t="n">
        <x:f>IF(AND(P156=1,OR(R156=1,S156=1,T156=1,N156&lt;&gt;"")),1,0)</x:f>
        <x:v>0</x:v>
      </x:c>
      <x:c r="X156" s="11" t="str">
        <x:f>IF(W156=1,SUM($W$5:W156),"")</x:f>
      </x:c>
    </x:row>
    <x:row r="157" ht="24" customHeight="1">
      <x:c r="A157" s="6"/>
      <x:c r="B157" s="6"/>
      <x:c r="C157" s="6"/>
      <x:c r="D157" s="5"/>
      <x:c r="E157" s="5"/>
      <x:c r="F157" s="12"/>
      <x:c r="G157" s="6"/>
      <x:c r="H157" s="6"/>
      <x:c r="I157" s="5"/>
      <x:c r="J157" s="6"/>
      <x:c r="K157" s="5"/>
      <x:c r="L157" s="6"/>
      <x:c r="M157" s="6"/>
      <x:c r="N157" s="11" t="str">
        <x:f>IF(COUNTA(A157:M157)=0,"",IF(A157="","ID ausente",IF(COUNTIF($A$5:$A$204,A157)&lt;&gt;1,"ID duplicado",IF(OR(B157="",C157=""),"Cliente ou responsável ausente",IF(OR(NOT(ISNUMBER(D157)),D157&lt;=0,IF(ISNUMBER(D157),D157&lt;&gt;INT(D157),FALSE)),"Envio inválido",IF(H157="Cancelada","",IF(OR(NOT(ISNUMBER(E157)),E157&lt;=0,IF(ISNUMBER(E157),E157&lt;&gt;INT(E157),FALSE)),"Validade inválida",IF(E157&lt;D157,"Validade anterior ao envio",IF(OR(NOT(ISNUMBER(F157)),F157&lt;0),"Valor inválido",IF(AND(H157&lt;&gt;"Aberta",H157&lt;&gt;"Ganha",H157&lt;&gt;"Perdida"),"Resultado inválido",IF(AND(H157="Aberta",G157&lt;&gt;"Enviada",G157&lt;&gt;"Negociação",G157&lt;&gt;"Revisão"),"Etapa inválida",IF(AND(H157&lt;&gt;"Aberta",OR(OR(NOT(ISNUMBER(K157)),K157&lt;=0,IF(ISNUMBER(K157),K157&lt;&gt;INT(K157),FALSE)),K157&lt;D157,L157="")),"Fechamento ou evidência inválidos",IF(AND(H157="Aberta",I157&lt;&gt;"",OR(OR(NOT(ISNUMBER(I157)),I157&lt;=0,IF(ISNUMBER(I157),I157&lt;&gt;INT(I157),FALSE)),I157&lt;D157)),"Contato inválido","")))))))))))))</x:f>
      </x:c>
      <x:c r="O157" s="11" t="n">
        <x:f>IF(AND(A157&lt;&gt;"",N157="",H157&lt;&gt;"Cancelada"),1,0)</x:f>
        <x:v>0</x:v>
      </x:c>
      <x:c r="P157" s="11" t="n">
        <x:f>IF(OR(NOT(ISNUMBER(Configuracoes!$C$5)),NOT(ISNUMBER(Configuracoes!$C$6)),NOT(ISNUMBER(Configuracoes!$C$7)),Configuracoes!$C$5&lt;=0,Configuracoes!$C$6&lt;=0,Configuracoes!$C$7&lt;=0,Configuracoes!$C$6&gt;Configuracoes!$C$7),0,IF(AND(ISNUMBER(D157),D157&gt;=Configuracoes!$C$6,D157&lt;=Configuracoes!$C$7,D157&lt;=Configuracoes!$C$5,OR(Configuracoes!$C$8="Todos",C157=Configuracoes!$C$8),OR(H157="Aberta",H157="Cancelada",AND(ISNUMBER(K157),K157&lt;=Configuracoes!$C$5))),1,0))</x:f>
        <x:v>0</x:v>
      </x:c>
      <x:c r="Q157" s="11" t="n">
        <x:f>IF(AND(O157=1,P157=1,H157="Aberta"),1,0)</x:f>
        <x:v>0</x:v>
      </x:c>
      <x:c r="R157" s="11" t="n">
        <x:f>IF(AND(Q157=1,ISNUMBER(I157),I157&lt;Configuracoes!$C$5),1,0)</x:f>
        <x:v>0</x:v>
      </x:c>
      <x:c r="S157" s="11" t="n">
        <x:f>IF(AND(Q157=1,OR(I157="",J157="")),1,0)</x:f>
        <x:v>0</x:v>
      </x:c>
      <x:c r="T157" s="11" t="n">
        <x:f>IF(AND(Q157=1,E157&lt;Configuracoes!$C$5),1,0)</x:f>
        <x:v>0</x:v>
      </x:c>
      <x:c r="U157" s="11" t="n">
        <x:f>IF(AND(O157=1,P157=1,H157="Ganha"),1,0)</x:f>
        <x:v>0</x:v>
      </x:c>
      <x:c r="V157" s="11" t="n">
        <x:f>IF(AND(O157=1,P157=1,H157="Perdida"),1,0)</x:f>
        <x:v>0</x:v>
      </x:c>
      <x:c r="W157" s="11" t="n">
        <x:f>IF(AND(P157=1,OR(R157=1,S157=1,T157=1,N157&lt;&gt;"")),1,0)</x:f>
        <x:v>0</x:v>
      </x:c>
      <x:c r="X157" s="11" t="str">
        <x:f>IF(W157=1,SUM($W$5:W157),"")</x:f>
      </x:c>
    </x:row>
    <x:row r="158" ht="24" customHeight="1">
      <x:c r="A158" s="6"/>
      <x:c r="B158" s="6"/>
      <x:c r="C158" s="6"/>
      <x:c r="D158" s="5"/>
      <x:c r="E158" s="5"/>
      <x:c r="F158" s="12"/>
      <x:c r="G158" s="6"/>
      <x:c r="H158" s="6"/>
      <x:c r="I158" s="5"/>
      <x:c r="J158" s="6"/>
      <x:c r="K158" s="5"/>
      <x:c r="L158" s="6"/>
      <x:c r="M158" s="6"/>
      <x:c r="N158" s="11" t="str">
        <x:f>IF(COUNTA(A158:M158)=0,"",IF(A158="","ID ausente",IF(COUNTIF($A$5:$A$204,A158)&lt;&gt;1,"ID duplicado",IF(OR(B158="",C158=""),"Cliente ou responsável ausente",IF(OR(NOT(ISNUMBER(D158)),D158&lt;=0,IF(ISNUMBER(D158),D158&lt;&gt;INT(D158),FALSE)),"Envio inválido",IF(H158="Cancelada","",IF(OR(NOT(ISNUMBER(E158)),E158&lt;=0,IF(ISNUMBER(E158),E158&lt;&gt;INT(E158),FALSE)),"Validade inválida",IF(E158&lt;D158,"Validade anterior ao envio",IF(OR(NOT(ISNUMBER(F158)),F158&lt;0),"Valor inválido",IF(AND(H158&lt;&gt;"Aberta",H158&lt;&gt;"Ganha",H158&lt;&gt;"Perdida"),"Resultado inválido",IF(AND(H158="Aberta",G158&lt;&gt;"Enviada",G158&lt;&gt;"Negociação",G158&lt;&gt;"Revisão"),"Etapa inválida",IF(AND(H158&lt;&gt;"Aberta",OR(OR(NOT(ISNUMBER(K158)),K158&lt;=0,IF(ISNUMBER(K158),K158&lt;&gt;INT(K158),FALSE)),K158&lt;D158,L158="")),"Fechamento ou evidência inválidos",IF(AND(H158="Aberta",I158&lt;&gt;"",OR(OR(NOT(ISNUMBER(I158)),I158&lt;=0,IF(ISNUMBER(I158),I158&lt;&gt;INT(I158),FALSE)),I158&lt;D158)),"Contato inválido","")))))))))))))</x:f>
      </x:c>
      <x:c r="O158" s="11" t="n">
        <x:f>IF(AND(A158&lt;&gt;"",N158="",H158&lt;&gt;"Cancelada"),1,0)</x:f>
        <x:v>0</x:v>
      </x:c>
      <x:c r="P158" s="11" t="n">
        <x:f>IF(OR(NOT(ISNUMBER(Configuracoes!$C$5)),NOT(ISNUMBER(Configuracoes!$C$6)),NOT(ISNUMBER(Configuracoes!$C$7)),Configuracoes!$C$5&lt;=0,Configuracoes!$C$6&lt;=0,Configuracoes!$C$7&lt;=0,Configuracoes!$C$6&gt;Configuracoes!$C$7),0,IF(AND(ISNUMBER(D158),D158&gt;=Configuracoes!$C$6,D158&lt;=Configuracoes!$C$7,D158&lt;=Configuracoes!$C$5,OR(Configuracoes!$C$8="Todos",C158=Configuracoes!$C$8),OR(H158="Aberta",H158="Cancelada",AND(ISNUMBER(K158),K158&lt;=Configuracoes!$C$5))),1,0))</x:f>
        <x:v>0</x:v>
      </x:c>
      <x:c r="Q158" s="11" t="n">
        <x:f>IF(AND(O158=1,P158=1,H158="Aberta"),1,0)</x:f>
        <x:v>0</x:v>
      </x:c>
      <x:c r="R158" s="11" t="n">
        <x:f>IF(AND(Q158=1,ISNUMBER(I158),I158&lt;Configuracoes!$C$5),1,0)</x:f>
        <x:v>0</x:v>
      </x:c>
      <x:c r="S158" s="11" t="n">
        <x:f>IF(AND(Q158=1,OR(I158="",J158="")),1,0)</x:f>
        <x:v>0</x:v>
      </x:c>
      <x:c r="T158" s="11" t="n">
        <x:f>IF(AND(Q158=1,E158&lt;Configuracoes!$C$5),1,0)</x:f>
        <x:v>0</x:v>
      </x:c>
      <x:c r="U158" s="11" t="n">
        <x:f>IF(AND(O158=1,P158=1,H158="Ganha"),1,0)</x:f>
        <x:v>0</x:v>
      </x:c>
      <x:c r="V158" s="11" t="n">
        <x:f>IF(AND(O158=1,P158=1,H158="Perdida"),1,0)</x:f>
        <x:v>0</x:v>
      </x:c>
      <x:c r="W158" s="11" t="n">
        <x:f>IF(AND(P158=1,OR(R158=1,S158=1,T158=1,N158&lt;&gt;"")),1,0)</x:f>
        <x:v>0</x:v>
      </x:c>
      <x:c r="X158" s="11" t="str">
        <x:f>IF(W158=1,SUM($W$5:W158),"")</x:f>
      </x:c>
    </x:row>
    <x:row r="159" ht="24" customHeight="1">
      <x:c r="A159" s="6"/>
      <x:c r="B159" s="6"/>
      <x:c r="C159" s="6"/>
      <x:c r="D159" s="5"/>
      <x:c r="E159" s="5"/>
      <x:c r="F159" s="12"/>
      <x:c r="G159" s="6"/>
      <x:c r="H159" s="6"/>
      <x:c r="I159" s="5"/>
      <x:c r="J159" s="6"/>
      <x:c r="K159" s="5"/>
      <x:c r="L159" s="6"/>
      <x:c r="M159" s="6"/>
      <x:c r="N159" s="11" t="str">
        <x:f>IF(COUNTA(A159:M159)=0,"",IF(A159="","ID ausente",IF(COUNTIF($A$5:$A$204,A159)&lt;&gt;1,"ID duplicado",IF(OR(B159="",C159=""),"Cliente ou responsável ausente",IF(OR(NOT(ISNUMBER(D159)),D159&lt;=0,IF(ISNUMBER(D159),D159&lt;&gt;INT(D159),FALSE)),"Envio inválido",IF(H159="Cancelada","",IF(OR(NOT(ISNUMBER(E159)),E159&lt;=0,IF(ISNUMBER(E159),E159&lt;&gt;INT(E159),FALSE)),"Validade inválida",IF(E159&lt;D159,"Validade anterior ao envio",IF(OR(NOT(ISNUMBER(F159)),F159&lt;0),"Valor inválido",IF(AND(H159&lt;&gt;"Aberta",H159&lt;&gt;"Ganha",H159&lt;&gt;"Perdida"),"Resultado inválido",IF(AND(H159="Aberta",G159&lt;&gt;"Enviada",G159&lt;&gt;"Negociação",G159&lt;&gt;"Revisão"),"Etapa inválida",IF(AND(H159&lt;&gt;"Aberta",OR(OR(NOT(ISNUMBER(K159)),K159&lt;=0,IF(ISNUMBER(K159),K159&lt;&gt;INT(K159),FALSE)),K159&lt;D159,L159="")),"Fechamento ou evidência inválidos",IF(AND(H159="Aberta",I159&lt;&gt;"",OR(OR(NOT(ISNUMBER(I159)),I159&lt;=0,IF(ISNUMBER(I159),I159&lt;&gt;INT(I159),FALSE)),I159&lt;D159)),"Contato inválido","")))))))))))))</x:f>
      </x:c>
      <x:c r="O159" s="11" t="n">
        <x:f>IF(AND(A159&lt;&gt;"",N159="",H159&lt;&gt;"Cancelada"),1,0)</x:f>
        <x:v>0</x:v>
      </x:c>
      <x:c r="P159" s="11" t="n">
        <x:f>IF(OR(NOT(ISNUMBER(Configuracoes!$C$5)),NOT(ISNUMBER(Configuracoes!$C$6)),NOT(ISNUMBER(Configuracoes!$C$7)),Configuracoes!$C$5&lt;=0,Configuracoes!$C$6&lt;=0,Configuracoes!$C$7&lt;=0,Configuracoes!$C$6&gt;Configuracoes!$C$7),0,IF(AND(ISNUMBER(D159),D159&gt;=Configuracoes!$C$6,D159&lt;=Configuracoes!$C$7,D159&lt;=Configuracoes!$C$5,OR(Configuracoes!$C$8="Todos",C159=Configuracoes!$C$8),OR(H159="Aberta",H159="Cancelada",AND(ISNUMBER(K159),K159&lt;=Configuracoes!$C$5))),1,0))</x:f>
        <x:v>0</x:v>
      </x:c>
      <x:c r="Q159" s="11" t="n">
        <x:f>IF(AND(O159=1,P159=1,H159="Aberta"),1,0)</x:f>
        <x:v>0</x:v>
      </x:c>
      <x:c r="R159" s="11" t="n">
        <x:f>IF(AND(Q159=1,ISNUMBER(I159),I159&lt;Configuracoes!$C$5),1,0)</x:f>
        <x:v>0</x:v>
      </x:c>
      <x:c r="S159" s="11" t="n">
        <x:f>IF(AND(Q159=1,OR(I159="",J159="")),1,0)</x:f>
        <x:v>0</x:v>
      </x:c>
      <x:c r="T159" s="11" t="n">
        <x:f>IF(AND(Q159=1,E159&lt;Configuracoes!$C$5),1,0)</x:f>
        <x:v>0</x:v>
      </x:c>
      <x:c r="U159" s="11" t="n">
        <x:f>IF(AND(O159=1,P159=1,H159="Ganha"),1,0)</x:f>
        <x:v>0</x:v>
      </x:c>
      <x:c r="V159" s="11" t="n">
        <x:f>IF(AND(O159=1,P159=1,H159="Perdida"),1,0)</x:f>
        <x:v>0</x:v>
      </x:c>
      <x:c r="W159" s="11" t="n">
        <x:f>IF(AND(P159=1,OR(R159=1,S159=1,T159=1,N159&lt;&gt;"")),1,0)</x:f>
        <x:v>0</x:v>
      </x:c>
      <x:c r="X159" s="11" t="str">
        <x:f>IF(W159=1,SUM($W$5:W159),"")</x:f>
      </x:c>
    </x:row>
    <x:row r="160" ht="24" customHeight="1">
      <x:c r="A160" s="6"/>
      <x:c r="B160" s="6"/>
      <x:c r="C160" s="6"/>
      <x:c r="D160" s="5"/>
      <x:c r="E160" s="5"/>
      <x:c r="F160" s="12"/>
      <x:c r="G160" s="6"/>
      <x:c r="H160" s="6"/>
      <x:c r="I160" s="5"/>
      <x:c r="J160" s="6"/>
      <x:c r="K160" s="5"/>
      <x:c r="L160" s="6"/>
      <x:c r="M160" s="6"/>
      <x:c r="N160" s="11" t="str">
        <x:f>IF(COUNTA(A160:M160)=0,"",IF(A160="","ID ausente",IF(COUNTIF($A$5:$A$204,A160)&lt;&gt;1,"ID duplicado",IF(OR(B160="",C160=""),"Cliente ou responsável ausente",IF(OR(NOT(ISNUMBER(D160)),D160&lt;=0,IF(ISNUMBER(D160),D160&lt;&gt;INT(D160),FALSE)),"Envio inválido",IF(H160="Cancelada","",IF(OR(NOT(ISNUMBER(E160)),E160&lt;=0,IF(ISNUMBER(E160),E160&lt;&gt;INT(E160),FALSE)),"Validade inválida",IF(E160&lt;D160,"Validade anterior ao envio",IF(OR(NOT(ISNUMBER(F160)),F160&lt;0),"Valor inválido",IF(AND(H160&lt;&gt;"Aberta",H160&lt;&gt;"Ganha",H160&lt;&gt;"Perdida"),"Resultado inválido",IF(AND(H160="Aberta",G160&lt;&gt;"Enviada",G160&lt;&gt;"Negociação",G160&lt;&gt;"Revisão"),"Etapa inválida",IF(AND(H160&lt;&gt;"Aberta",OR(OR(NOT(ISNUMBER(K160)),K160&lt;=0,IF(ISNUMBER(K160),K160&lt;&gt;INT(K160),FALSE)),K160&lt;D160,L160="")),"Fechamento ou evidência inválidos",IF(AND(H160="Aberta",I160&lt;&gt;"",OR(OR(NOT(ISNUMBER(I160)),I160&lt;=0,IF(ISNUMBER(I160),I160&lt;&gt;INT(I160),FALSE)),I160&lt;D160)),"Contato inválido","")))))))))))))</x:f>
      </x:c>
      <x:c r="O160" s="11" t="n">
        <x:f>IF(AND(A160&lt;&gt;"",N160="",H160&lt;&gt;"Cancelada"),1,0)</x:f>
        <x:v>0</x:v>
      </x:c>
      <x:c r="P160" s="11" t="n">
        <x:f>IF(OR(NOT(ISNUMBER(Configuracoes!$C$5)),NOT(ISNUMBER(Configuracoes!$C$6)),NOT(ISNUMBER(Configuracoes!$C$7)),Configuracoes!$C$5&lt;=0,Configuracoes!$C$6&lt;=0,Configuracoes!$C$7&lt;=0,Configuracoes!$C$6&gt;Configuracoes!$C$7),0,IF(AND(ISNUMBER(D160),D160&gt;=Configuracoes!$C$6,D160&lt;=Configuracoes!$C$7,D160&lt;=Configuracoes!$C$5,OR(Configuracoes!$C$8="Todos",C160=Configuracoes!$C$8),OR(H160="Aberta",H160="Cancelada",AND(ISNUMBER(K160),K160&lt;=Configuracoes!$C$5))),1,0))</x:f>
        <x:v>0</x:v>
      </x:c>
      <x:c r="Q160" s="11" t="n">
        <x:f>IF(AND(O160=1,P160=1,H160="Aberta"),1,0)</x:f>
        <x:v>0</x:v>
      </x:c>
      <x:c r="R160" s="11" t="n">
        <x:f>IF(AND(Q160=1,ISNUMBER(I160),I160&lt;Configuracoes!$C$5),1,0)</x:f>
        <x:v>0</x:v>
      </x:c>
      <x:c r="S160" s="11" t="n">
        <x:f>IF(AND(Q160=1,OR(I160="",J160="")),1,0)</x:f>
        <x:v>0</x:v>
      </x:c>
      <x:c r="T160" s="11" t="n">
        <x:f>IF(AND(Q160=1,E160&lt;Configuracoes!$C$5),1,0)</x:f>
        <x:v>0</x:v>
      </x:c>
      <x:c r="U160" s="11" t="n">
        <x:f>IF(AND(O160=1,P160=1,H160="Ganha"),1,0)</x:f>
        <x:v>0</x:v>
      </x:c>
      <x:c r="V160" s="11" t="n">
        <x:f>IF(AND(O160=1,P160=1,H160="Perdida"),1,0)</x:f>
        <x:v>0</x:v>
      </x:c>
      <x:c r="W160" s="11" t="n">
        <x:f>IF(AND(P160=1,OR(R160=1,S160=1,T160=1,N160&lt;&gt;"")),1,0)</x:f>
        <x:v>0</x:v>
      </x:c>
      <x:c r="X160" s="11" t="str">
        <x:f>IF(W160=1,SUM($W$5:W160),"")</x:f>
      </x:c>
    </x:row>
    <x:row r="161" ht="24" customHeight="1">
      <x:c r="A161" s="6"/>
      <x:c r="B161" s="6"/>
      <x:c r="C161" s="6"/>
      <x:c r="D161" s="5"/>
      <x:c r="E161" s="5"/>
      <x:c r="F161" s="12"/>
      <x:c r="G161" s="6"/>
      <x:c r="H161" s="6"/>
      <x:c r="I161" s="5"/>
      <x:c r="J161" s="6"/>
      <x:c r="K161" s="5"/>
      <x:c r="L161" s="6"/>
      <x:c r="M161" s="6"/>
      <x:c r="N161" s="11" t="str">
        <x:f>IF(COUNTA(A161:M161)=0,"",IF(A161="","ID ausente",IF(COUNTIF($A$5:$A$204,A161)&lt;&gt;1,"ID duplicado",IF(OR(B161="",C161=""),"Cliente ou responsável ausente",IF(OR(NOT(ISNUMBER(D161)),D161&lt;=0,IF(ISNUMBER(D161),D161&lt;&gt;INT(D161),FALSE)),"Envio inválido",IF(H161="Cancelada","",IF(OR(NOT(ISNUMBER(E161)),E161&lt;=0,IF(ISNUMBER(E161),E161&lt;&gt;INT(E161),FALSE)),"Validade inválida",IF(E161&lt;D161,"Validade anterior ao envio",IF(OR(NOT(ISNUMBER(F161)),F161&lt;0),"Valor inválido",IF(AND(H161&lt;&gt;"Aberta",H161&lt;&gt;"Ganha",H161&lt;&gt;"Perdida"),"Resultado inválido",IF(AND(H161="Aberta",G161&lt;&gt;"Enviada",G161&lt;&gt;"Negociação",G161&lt;&gt;"Revisão"),"Etapa inválida",IF(AND(H161&lt;&gt;"Aberta",OR(OR(NOT(ISNUMBER(K161)),K161&lt;=0,IF(ISNUMBER(K161),K161&lt;&gt;INT(K161),FALSE)),K161&lt;D161,L161="")),"Fechamento ou evidência inválidos",IF(AND(H161="Aberta",I161&lt;&gt;"",OR(OR(NOT(ISNUMBER(I161)),I161&lt;=0,IF(ISNUMBER(I161),I161&lt;&gt;INT(I161),FALSE)),I161&lt;D161)),"Contato inválido","")))))))))))))</x:f>
      </x:c>
      <x:c r="O161" s="11" t="n">
        <x:f>IF(AND(A161&lt;&gt;"",N161="",H161&lt;&gt;"Cancelada"),1,0)</x:f>
        <x:v>0</x:v>
      </x:c>
      <x:c r="P161" s="11" t="n">
        <x:f>IF(OR(NOT(ISNUMBER(Configuracoes!$C$5)),NOT(ISNUMBER(Configuracoes!$C$6)),NOT(ISNUMBER(Configuracoes!$C$7)),Configuracoes!$C$5&lt;=0,Configuracoes!$C$6&lt;=0,Configuracoes!$C$7&lt;=0,Configuracoes!$C$6&gt;Configuracoes!$C$7),0,IF(AND(ISNUMBER(D161),D161&gt;=Configuracoes!$C$6,D161&lt;=Configuracoes!$C$7,D161&lt;=Configuracoes!$C$5,OR(Configuracoes!$C$8="Todos",C161=Configuracoes!$C$8),OR(H161="Aberta",H161="Cancelada",AND(ISNUMBER(K161),K161&lt;=Configuracoes!$C$5))),1,0))</x:f>
        <x:v>0</x:v>
      </x:c>
      <x:c r="Q161" s="11" t="n">
        <x:f>IF(AND(O161=1,P161=1,H161="Aberta"),1,0)</x:f>
        <x:v>0</x:v>
      </x:c>
      <x:c r="R161" s="11" t="n">
        <x:f>IF(AND(Q161=1,ISNUMBER(I161),I161&lt;Configuracoes!$C$5),1,0)</x:f>
        <x:v>0</x:v>
      </x:c>
      <x:c r="S161" s="11" t="n">
        <x:f>IF(AND(Q161=1,OR(I161="",J161="")),1,0)</x:f>
        <x:v>0</x:v>
      </x:c>
      <x:c r="T161" s="11" t="n">
        <x:f>IF(AND(Q161=1,E161&lt;Configuracoes!$C$5),1,0)</x:f>
        <x:v>0</x:v>
      </x:c>
      <x:c r="U161" s="11" t="n">
        <x:f>IF(AND(O161=1,P161=1,H161="Ganha"),1,0)</x:f>
        <x:v>0</x:v>
      </x:c>
      <x:c r="V161" s="11" t="n">
        <x:f>IF(AND(O161=1,P161=1,H161="Perdida"),1,0)</x:f>
        <x:v>0</x:v>
      </x:c>
      <x:c r="W161" s="11" t="n">
        <x:f>IF(AND(P161=1,OR(R161=1,S161=1,T161=1,N161&lt;&gt;"")),1,0)</x:f>
        <x:v>0</x:v>
      </x:c>
      <x:c r="X161" s="11" t="str">
        <x:f>IF(W161=1,SUM($W$5:W161),"")</x:f>
      </x:c>
    </x:row>
    <x:row r="162" ht="24" customHeight="1">
      <x:c r="A162" s="6"/>
      <x:c r="B162" s="6"/>
      <x:c r="C162" s="6"/>
      <x:c r="D162" s="5"/>
      <x:c r="E162" s="5"/>
      <x:c r="F162" s="12"/>
      <x:c r="G162" s="6"/>
      <x:c r="H162" s="6"/>
      <x:c r="I162" s="5"/>
      <x:c r="J162" s="6"/>
      <x:c r="K162" s="5"/>
      <x:c r="L162" s="6"/>
      <x:c r="M162" s="6"/>
      <x:c r="N162" s="11" t="str">
        <x:f>IF(COUNTA(A162:M162)=0,"",IF(A162="","ID ausente",IF(COUNTIF($A$5:$A$204,A162)&lt;&gt;1,"ID duplicado",IF(OR(B162="",C162=""),"Cliente ou responsável ausente",IF(OR(NOT(ISNUMBER(D162)),D162&lt;=0,IF(ISNUMBER(D162),D162&lt;&gt;INT(D162),FALSE)),"Envio inválido",IF(H162="Cancelada","",IF(OR(NOT(ISNUMBER(E162)),E162&lt;=0,IF(ISNUMBER(E162),E162&lt;&gt;INT(E162),FALSE)),"Validade inválida",IF(E162&lt;D162,"Validade anterior ao envio",IF(OR(NOT(ISNUMBER(F162)),F162&lt;0),"Valor inválido",IF(AND(H162&lt;&gt;"Aberta",H162&lt;&gt;"Ganha",H162&lt;&gt;"Perdida"),"Resultado inválido",IF(AND(H162="Aberta",G162&lt;&gt;"Enviada",G162&lt;&gt;"Negociação",G162&lt;&gt;"Revisão"),"Etapa inválida",IF(AND(H162&lt;&gt;"Aberta",OR(OR(NOT(ISNUMBER(K162)),K162&lt;=0,IF(ISNUMBER(K162),K162&lt;&gt;INT(K162),FALSE)),K162&lt;D162,L162="")),"Fechamento ou evidência inválidos",IF(AND(H162="Aberta",I162&lt;&gt;"",OR(OR(NOT(ISNUMBER(I162)),I162&lt;=0,IF(ISNUMBER(I162),I162&lt;&gt;INT(I162),FALSE)),I162&lt;D162)),"Contato inválido","")))))))))))))</x:f>
      </x:c>
      <x:c r="O162" s="11" t="n">
        <x:f>IF(AND(A162&lt;&gt;"",N162="",H162&lt;&gt;"Cancelada"),1,0)</x:f>
        <x:v>0</x:v>
      </x:c>
      <x:c r="P162" s="11" t="n">
        <x:f>IF(OR(NOT(ISNUMBER(Configuracoes!$C$5)),NOT(ISNUMBER(Configuracoes!$C$6)),NOT(ISNUMBER(Configuracoes!$C$7)),Configuracoes!$C$5&lt;=0,Configuracoes!$C$6&lt;=0,Configuracoes!$C$7&lt;=0,Configuracoes!$C$6&gt;Configuracoes!$C$7),0,IF(AND(ISNUMBER(D162),D162&gt;=Configuracoes!$C$6,D162&lt;=Configuracoes!$C$7,D162&lt;=Configuracoes!$C$5,OR(Configuracoes!$C$8="Todos",C162=Configuracoes!$C$8),OR(H162="Aberta",H162="Cancelada",AND(ISNUMBER(K162),K162&lt;=Configuracoes!$C$5))),1,0))</x:f>
        <x:v>0</x:v>
      </x:c>
      <x:c r="Q162" s="11" t="n">
        <x:f>IF(AND(O162=1,P162=1,H162="Aberta"),1,0)</x:f>
        <x:v>0</x:v>
      </x:c>
      <x:c r="R162" s="11" t="n">
        <x:f>IF(AND(Q162=1,ISNUMBER(I162),I162&lt;Configuracoes!$C$5),1,0)</x:f>
        <x:v>0</x:v>
      </x:c>
      <x:c r="S162" s="11" t="n">
        <x:f>IF(AND(Q162=1,OR(I162="",J162="")),1,0)</x:f>
        <x:v>0</x:v>
      </x:c>
      <x:c r="T162" s="11" t="n">
        <x:f>IF(AND(Q162=1,E162&lt;Configuracoes!$C$5),1,0)</x:f>
        <x:v>0</x:v>
      </x:c>
      <x:c r="U162" s="11" t="n">
        <x:f>IF(AND(O162=1,P162=1,H162="Ganha"),1,0)</x:f>
        <x:v>0</x:v>
      </x:c>
      <x:c r="V162" s="11" t="n">
        <x:f>IF(AND(O162=1,P162=1,H162="Perdida"),1,0)</x:f>
        <x:v>0</x:v>
      </x:c>
      <x:c r="W162" s="11" t="n">
        <x:f>IF(AND(P162=1,OR(R162=1,S162=1,T162=1,N162&lt;&gt;"")),1,0)</x:f>
        <x:v>0</x:v>
      </x:c>
      <x:c r="X162" s="11" t="str">
        <x:f>IF(W162=1,SUM($W$5:W162),"")</x:f>
      </x:c>
    </x:row>
    <x:row r="163" ht="24" customHeight="1">
      <x:c r="A163" s="6"/>
      <x:c r="B163" s="6"/>
      <x:c r="C163" s="6"/>
      <x:c r="D163" s="5"/>
      <x:c r="E163" s="5"/>
      <x:c r="F163" s="12"/>
      <x:c r="G163" s="6"/>
      <x:c r="H163" s="6"/>
      <x:c r="I163" s="5"/>
      <x:c r="J163" s="6"/>
      <x:c r="K163" s="5"/>
      <x:c r="L163" s="6"/>
      <x:c r="M163" s="6"/>
      <x:c r="N163" s="11" t="str">
        <x:f>IF(COUNTA(A163:M163)=0,"",IF(A163="","ID ausente",IF(COUNTIF($A$5:$A$204,A163)&lt;&gt;1,"ID duplicado",IF(OR(B163="",C163=""),"Cliente ou responsável ausente",IF(OR(NOT(ISNUMBER(D163)),D163&lt;=0,IF(ISNUMBER(D163),D163&lt;&gt;INT(D163),FALSE)),"Envio inválido",IF(H163="Cancelada","",IF(OR(NOT(ISNUMBER(E163)),E163&lt;=0,IF(ISNUMBER(E163),E163&lt;&gt;INT(E163),FALSE)),"Validade inválida",IF(E163&lt;D163,"Validade anterior ao envio",IF(OR(NOT(ISNUMBER(F163)),F163&lt;0),"Valor inválido",IF(AND(H163&lt;&gt;"Aberta",H163&lt;&gt;"Ganha",H163&lt;&gt;"Perdida"),"Resultado inválido",IF(AND(H163="Aberta",G163&lt;&gt;"Enviada",G163&lt;&gt;"Negociação",G163&lt;&gt;"Revisão"),"Etapa inválida",IF(AND(H163&lt;&gt;"Aberta",OR(OR(NOT(ISNUMBER(K163)),K163&lt;=0,IF(ISNUMBER(K163),K163&lt;&gt;INT(K163),FALSE)),K163&lt;D163,L163="")),"Fechamento ou evidência inválidos",IF(AND(H163="Aberta",I163&lt;&gt;"",OR(OR(NOT(ISNUMBER(I163)),I163&lt;=0,IF(ISNUMBER(I163),I163&lt;&gt;INT(I163),FALSE)),I163&lt;D163)),"Contato inválido","")))))))))))))</x:f>
      </x:c>
      <x:c r="O163" s="11" t="n">
        <x:f>IF(AND(A163&lt;&gt;"",N163="",H163&lt;&gt;"Cancelada"),1,0)</x:f>
        <x:v>0</x:v>
      </x:c>
      <x:c r="P163" s="11" t="n">
        <x:f>IF(OR(NOT(ISNUMBER(Configuracoes!$C$5)),NOT(ISNUMBER(Configuracoes!$C$6)),NOT(ISNUMBER(Configuracoes!$C$7)),Configuracoes!$C$5&lt;=0,Configuracoes!$C$6&lt;=0,Configuracoes!$C$7&lt;=0,Configuracoes!$C$6&gt;Configuracoes!$C$7),0,IF(AND(ISNUMBER(D163),D163&gt;=Configuracoes!$C$6,D163&lt;=Configuracoes!$C$7,D163&lt;=Configuracoes!$C$5,OR(Configuracoes!$C$8="Todos",C163=Configuracoes!$C$8),OR(H163="Aberta",H163="Cancelada",AND(ISNUMBER(K163),K163&lt;=Configuracoes!$C$5))),1,0))</x:f>
        <x:v>0</x:v>
      </x:c>
      <x:c r="Q163" s="11" t="n">
        <x:f>IF(AND(O163=1,P163=1,H163="Aberta"),1,0)</x:f>
        <x:v>0</x:v>
      </x:c>
      <x:c r="R163" s="11" t="n">
        <x:f>IF(AND(Q163=1,ISNUMBER(I163),I163&lt;Configuracoes!$C$5),1,0)</x:f>
        <x:v>0</x:v>
      </x:c>
      <x:c r="S163" s="11" t="n">
        <x:f>IF(AND(Q163=1,OR(I163="",J163="")),1,0)</x:f>
        <x:v>0</x:v>
      </x:c>
      <x:c r="T163" s="11" t="n">
        <x:f>IF(AND(Q163=1,E163&lt;Configuracoes!$C$5),1,0)</x:f>
        <x:v>0</x:v>
      </x:c>
      <x:c r="U163" s="11" t="n">
        <x:f>IF(AND(O163=1,P163=1,H163="Ganha"),1,0)</x:f>
        <x:v>0</x:v>
      </x:c>
      <x:c r="V163" s="11" t="n">
        <x:f>IF(AND(O163=1,P163=1,H163="Perdida"),1,0)</x:f>
        <x:v>0</x:v>
      </x:c>
      <x:c r="W163" s="11" t="n">
        <x:f>IF(AND(P163=1,OR(R163=1,S163=1,T163=1,N163&lt;&gt;"")),1,0)</x:f>
        <x:v>0</x:v>
      </x:c>
      <x:c r="X163" s="11" t="str">
        <x:f>IF(W163=1,SUM($W$5:W163),"")</x:f>
      </x:c>
    </x:row>
    <x:row r="164" ht="24" customHeight="1">
      <x:c r="A164" s="6"/>
      <x:c r="B164" s="6"/>
      <x:c r="C164" s="6"/>
      <x:c r="D164" s="5"/>
      <x:c r="E164" s="5"/>
      <x:c r="F164" s="12"/>
      <x:c r="G164" s="6"/>
      <x:c r="H164" s="6"/>
      <x:c r="I164" s="5"/>
      <x:c r="J164" s="6"/>
      <x:c r="K164" s="5"/>
      <x:c r="L164" s="6"/>
      <x:c r="M164" s="6"/>
      <x:c r="N164" s="11" t="str">
        <x:f>IF(COUNTA(A164:M164)=0,"",IF(A164="","ID ausente",IF(COUNTIF($A$5:$A$204,A164)&lt;&gt;1,"ID duplicado",IF(OR(B164="",C164=""),"Cliente ou responsável ausente",IF(OR(NOT(ISNUMBER(D164)),D164&lt;=0,IF(ISNUMBER(D164),D164&lt;&gt;INT(D164),FALSE)),"Envio inválido",IF(H164="Cancelada","",IF(OR(NOT(ISNUMBER(E164)),E164&lt;=0,IF(ISNUMBER(E164),E164&lt;&gt;INT(E164),FALSE)),"Validade inválida",IF(E164&lt;D164,"Validade anterior ao envio",IF(OR(NOT(ISNUMBER(F164)),F164&lt;0),"Valor inválido",IF(AND(H164&lt;&gt;"Aberta",H164&lt;&gt;"Ganha",H164&lt;&gt;"Perdida"),"Resultado inválido",IF(AND(H164="Aberta",G164&lt;&gt;"Enviada",G164&lt;&gt;"Negociação",G164&lt;&gt;"Revisão"),"Etapa inválida",IF(AND(H164&lt;&gt;"Aberta",OR(OR(NOT(ISNUMBER(K164)),K164&lt;=0,IF(ISNUMBER(K164),K164&lt;&gt;INT(K164),FALSE)),K164&lt;D164,L164="")),"Fechamento ou evidência inválidos",IF(AND(H164="Aberta",I164&lt;&gt;"",OR(OR(NOT(ISNUMBER(I164)),I164&lt;=0,IF(ISNUMBER(I164),I164&lt;&gt;INT(I164),FALSE)),I164&lt;D164)),"Contato inválido","")))))))))))))</x:f>
      </x:c>
      <x:c r="O164" s="11" t="n">
        <x:f>IF(AND(A164&lt;&gt;"",N164="",H164&lt;&gt;"Cancelada"),1,0)</x:f>
        <x:v>0</x:v>
      </x:c>
      <x:c r="P164" s="11" t="n">
        <x:f>IF(OR(NOT(ISNUMBER(Configuracoes!$C$5)),NOT(ISNUMBER(Configuracoes!$C$6)),NOT(ISNUMBER(Configuracoes!$C$7)),Configuracoes!$C$5&lt;=0,Configuracoes!$C$6&lt;=0,Configuracoes!$C$7&lt;=0,Configuracoes!$C$6&gt;Configuracoes!$C$7),0,IF(AND(ISNUMBER(D164),D164&gt;=Configuracoes!$C$6,D164&lt;=Configuracoes!$C$7,D164&lt;=Configuracoes!$C$5,OR(Configuracoes!$C$8="Todos",C164=Configuracoes!$C$8),OR(H164="Aberta",H164="Cancelada",AND(ISNUMBER(K164),K164&lt;=Configuracoes!$C$5))),1,0))</x:f>
        <x:v>0</x:v>
      </x:c>
      <x:c r="Q164" s="11" t="n">
        <x:f>IF(AND(O164=1,P164=1,H164="Aberta"),1,0)</x:f>
        <x:v>0</x:v>
      </x:c>
      <x:c r="R164" s="11" t="n">
        <x:f>IF(AND(Q164=1,ISNUMBER(I164),I164&lt;Configuracoes!$C$5),1,0)</x:f>
        <x:v>0</x:v>
      </x:c>
      <x:c r="S164" s="11" t="n">
        <x:f>IF(AND(Q164=1,OR(I164="",J164="")),1,0)</x:f>
        <x:v>0</x:v>
      </x:c>
      <x:c r="T164" s="11" t="n">
        <x:f>IF(AND(Q164=1,E164&lt;Configuracoes!$C$5),1,0)</x:f>
        <x:v>0</x:v>
      </x:c>
      <x:c r="U164" s="11" t="n">
        <x:f>IF(AND(O164=1,P164=1,H164="Ganha"),1,0)</x:f>
        <x:v>0</x:v>
      </x:c>
      <x:c r="V164" s="11" t="n">
        <x:f>IF(AND(O164=1,P164=1,H164="Perdida"),1,0)</x:f>
        <x:v>0</x:v>
      </x:c>
      <x:c r="W164" s="11" t="n">
        <x:f>IF(AND(P164=1,OR(R164=1,S164=1,T164=1,N164&lt;&gt;"")),1,0)</x:f>
        <x:v>0</x:v>
      </x:c>
      <x:c r="X164" s="11" t="str">
        <x:f>IF(W164=1,SUM($W$5:W164),"")</x:f>
      </x:c>
    </x:row>
    <x:row r="165" ht="24" customHeight="1">
      <x:c r="A165" s="6"/>
      <x:c r="B165" s="6"/>
      <x:c r="C165" s="6"/>
      <x:c r="D165" s="5"/>
      <x:c r="E165" s="5"/>
      <x:c r="F165" s="12"/>
      <x:c r="G165" s="6"/>
      <x:c r="H165" s="6"/>
      <x:c r="I165" s="5"/>
      <x:c r="J165" s="6"/>
      <x:c r="K165" s="5"/>
      <x:c r="L165" s="6"/>
      <x:c r="M165" s="6"/>
      <x:c r="N165" s="11" t="str">
        <x:f>IF(COUNTA(A165:M165)=0,"",IF(A165="","ID ausente",IF(COUNTIF($A$5:$A$204,A165)&lt;&gt;1,"ID duplicado",IF(OR(B165="",C165=""),"Cliente ou responsável ausente",IF(OR(NOT(ISNUMBER(D165)),D165&lt;=0,IF(ISNUMBER(D165),D165&lt;&gt;INT(D165),FALSE)),"Envio inválido",IF(H165="Cancelada","",IF(OR(NOT(ISNUMBER(E165)),E165&lt;=0,IF(ISNUMBER(E165),E165&lt;&gt;INT(E165),FALSE)),"Validade inválida",IF(E165&lt;D165,"Validade anterior ao envio",IF(OR(NOT(ISNUMBER(F165)),F165&lt;0),"Valor inválido",IF(AND(H165&lt;&gt;"Aberta",H165&lt;&gt;"Ganha",H165&lt;&gt;"Perdida"),"Resultado inválido",IF(AND(H165="Aberta",G165&lt;&gt;"Enviada",G165&lt;&gt;"Negociação",G165&lt;&gt;"Revisão"),"Etapa inválida",IF(AND(H165&lt;&gt;"Aberta",OR(OR(NOT(ISNUMBER(K165)),K165&lt;=0,IF(ISNUMBER(K165),K165&lt;&gt;INT(K165),FALSE)),K165&lt;D165,L165="")),"Fechamento ou evidência inválidos",IF(AND(H165="Aberta",I165&lt;&gt;"",OR(OR(NOT(ISNUMBER(I165)),I165&lt;=0,IF(ISNUMBER(I165),I165&lt;&gt;INT(I165),FALSE)),I165&lt;D165)),"Contato inválido","")))))))))))))</x:f>
      </x:c>
      <x:c r="O165" s="11" t="n">
        <x:f>IF(AND(A165&lt;&gt;"",N165="",H165&lt;&gt;"Cancelada"),1,0)</x:f>
        <x:v>0</x:v>
      </x:c>
      <x:c r="P165" s="11" t="n">
        <x:f>IF(OR(NOT(ISNUMBER(Configuracoes!$C$5)),NOT(ISNUMBER(Configuracoes!$C$6)),NOT(ISNUMBER(Configuracoes!$C$7)),Configuracoes!$C$5&lt;=0,Configuracoes!$C$6&lt;=0,Configuracoes!$C$7&lt;=0,Configuracoes!$C$6&gt;Configuracoes!$C$7),0,IF(AND(ISNUMBER(D165),D165&gt;=Configuracoes!$C$6,D165&lt;=Configuracoes!$C$7,D165&lt;=Configuracoes!$C$5,OR(Configuracoes!$C$8="Todos",C165=Configuracoes!$C$8),OR(H165="Aberta",H165="Cancelada",AND(ISNUMBER(K165),K165&lt;=Configuracoes!$C$5))),1,0))</x:f>
        <x:v>0</x:v>
      </x:c>
      <x:c r="Q165" s="11" t="n">
        <x:f>IF(AND(O165=1,P165=1,H165="Aberta"),1,0)</x:f>
        <x:v>0</x:v>
      </x:c>
      <x:c r="R165" s="11" t="n">
        <x:f>IF(AND(Q165=1,ISNUMBER(I165),I165&lt;Configuracoes!$C$5),1,0)</x:f>
        <x:v>0</x:v>
      </x:c>
      <x:c r="S165" s="11" t="n">
        <x:f>IF(AND(Q165=1,OR(I165="",J165="")),1,0)</x:f>
        <x:v>0</x:v>
      </x:c>
      <x:c r="T165" s="11" t="n">
        <x:f>IF(AND(Q165=1,E165&lt;Configuracoes!$C$5),1,0)</x:f>
        <x:v>0</x:v>
      </x:c>
      <x:c r="U165" s="11" t="n">
        <x:f>IF(AND(O165=1,P165=1,H165="Ganha"),1,0)</x:f>
        <x:v>0</x:v>
      </x:c>
      <x:c r="V165" s="11" t="n">
        <x:f>IF(AND(O165=1,P165=1,H165="Perdida"),1,0)</x:f>
        <x:v>0</x:v>
      </x:c>
      <x:c r="W165" s="11" t="n">
        <x:f>IF(AND(P165=1,OR(R165=1,S165=1,T165=1,N165&lt;&gt;"")),1,0)</x:f>
        <x:v>0</x:v>
      </x:c>
      <x:c r="X165" s="11" t="str">
        <x:f>IF(W165=1,SUM($W$5:W165),"")</x:f>
      </x:c>
    </x:row>
    <x:row r="166" ht="24" customHeight="1">
      <x:c r="A166" s="6"/>
      <x:c r="B166" s="6"/>
      <x:c r="C166" s="6"/>
      <x:c r="D166" s="5"/>
      <x:c r="E166" s="5"/>
      <x:c r="F166" s="12"/>
      <x:c r="G166" s="6"/>
      <x:c r="H166" s="6"/>
      <x:c r="I166" s="5"/>
      <x:c r="J166" s="6"/>
      <x:c r="K166" s="5"/>
      <x:c r="L166" s="6"/>
      <x:c r="M166" s="6"/>
      <x:c r="N166" s="11" t="str">
        <x:f>IF(COUNTA(A166:M166)=0,"",IF(A166="","ID ausente",IF(COUNTIF($A$5:$A$204,A166)&lt;&gt;1,"ID duplicado",IF(OR(B166="",C166=""),"Cliente ou responsável ausente",IF(OR(NOT(ISNUMBER(D166)),D166&lt;=0,IF(ISNUMBER(D166),D166&lt;&gt;INT(D166),FALSE)),"Envio inválido",IF(H166="Cancelada","",IF(OR(NOT(ISNUMBER(E166)),E166&lt;=0,IF(ISNUMBER(E166),E166&lt;&gt;INT(E166),FALSE)),"Validade inválida",IF(E166&lt;D166,"Validade anterior ao envio",IF(OR(NOT(ISNUMBER(F166)),F166&lt;0),"Valor inválido",IF(AND(H166&lt;&gt;"Aberta",H166&lt;&gt;"Ganha",H166&lt;&gt;"Perdida"),"Resultado inválido",IF(AND(H166="Aberta",G166&lt;&gt;"Enviada",G166&lt;&gt;"Negociação",G166&lt;&gt;"Revisão"),"Etapa inválida",IF(AND(H166&lt;&gt;"Aberta",OR(OR(NOT(ISNUMBER(K166)),K166&lt;=0,IF(ISNUMBER(K166),K166&lt;&gt;INT(K166),FALSE)),K166&lt;D166,L166="")),"Fechamento ou evidência inválidos",IF(AND(H166="Aberta",I166&lt;&gt;"",OR(OR(NOT(ISNUMBER(I166)),I166&lt;=0,IF(ISNUMBER(I166),I166&lt;&gt;INT(I166),FALSE)),I166&lt;D166)),"Contato inválido","")))))))))))))</x:f>
      </x:c>
      <x:c r="O166" s="11" t="n">
        <x:f>IF(AND(A166&lt;&gt;"",N166="",H166&lt;&gt;"Cancelada"),1,0)</x:f>
        <x:v>0</x:v>
      </x:c>
      <x:c r="P166" s="11" t="n">
        <x:f>IF(OR(NOT(ISNUMBER(Configuracoes!$C$5)),NOT(ISNUMBER(Configuracoes!$C$6)),NOT(ISNUMBER(Configuracoes!$C$7)),Configuracoes!$C$5&lt;=0,Configuracoes!$C$6&lt;=0,Configuracoes!$C$7&lt;=0,Configuracoes!$C$6&gt;Configuracoes!$C$7),0,IF(AND(ISNUMBER(D166),D166&gt;=Configuracoes!$C$6,D166&lt;=Configuracoes!$C$7,D166&lt;=Configuracoes!$C$5,OR(Configuracoes!$C$8="Todos",C166=Configuracoes!$C$8),OR(H166="Aberta",H166="Cancelada",AND(ISNUMBER(K166),K166&lt;=Configuracoes!$C$5))),1,0))</x:f>
        <x:v>0</x:v>
      </x:c>
      <x:c r="Q166" s="11" t="n">
        <x:f>IF(AND(O166=1,P166=1,H166="Aberta"),1,0)</x:f>
        <x:v>0</x:v>
      </x:c>
      <x:c r="R166" s="11" t="n">
        <x:f>IF(AND(Q166=1,ISNUMBER(I166),I166&lt;Configuracoes!$C$5),1,0)</x:f>
        <x:v>0</x:v>
      </x:c>
      <x:c r="S166" s="11" t="n">
        <x:f>IF(AND(Q166=1,OR(I166="",J166="")),1,0)</x:f>
        <x:v>0</x:v>
      </x:c>
      <x:c r="T166" s="11" t="n">
        <x:f>IF(AND(Q166=1,E166&lt;Configuracoes!$C$5),1,0)</x:f>
        <x:v>0</x:v>
      </x:c>
      <x:c r="U166" s="11" t="n">
        <x:f>IF(AND(O166=1,P166=1,H166="Ganha"),1,0)</x:f>
        <x:v>0</x:v>
      </x:c>
      <x:c r="V166" s="11" t="n">
        <x:f>IF(AND(O166=1,P166=1,H166="Perdida"),1,0)</x:f>
        <x:v>0</x:v>
      </x:c>
      <x:c r="W166" s="11" t="n">
        <x:f>IF(AND(P166=1,OR(R166=1,S166=1,T166=1,N166&lt;&gt;"")),1,0)</x:f>
        <x:v>0</x:v>
      </x:c>
      <x:c r="X166" s="11" t="str">
        <x:f>IF(W166=1,SUM($W$5:W166),"")</x:f>
      </x:c>
    </x:row>
    <x:row r="167" ht="24" customHeight="1">
      <x:c r="A167" s="6"/>
      <x:c r="B167" s="6"/>
      <x:c r="C167" s="6"/>
      <x:c r="D167" s="5"/>
      <x:c r="E167" s="5"/>
      <x:c r="F167" s="12"/>
      <x:c r="G167" s="6"/>
      <x:c r="H167" s="6"/>
      <x:c r="I167" s="5"/>
      <x:c r="J167" s="6"/>
      <x:c r="K167" s="5"/>
      <x:c r="L167" s="6"/>
      <x:c r="M167" s="6"/>
      <x:c r="N167" s="11" t="str">
        <x:f>IF(COUNTA(A167:M167)=0,"",IF(A167="","ID ausente",IF(COUNTIF($A$5:$A$204,A167)&lt;&gt;1,"ID duplicado",IF(OR(B167="",C167=""),"Cliente ou responsável ausente",IF(OR(NOT(ISNUMBER(D167)),D167&lt;=0,IF(ISNUMBER(D167),D167&lt;&gt;INT(D167),FALSE)),"Envio inválido",IF(H167="Cancelada","",IF(OR(NOT(ISNUMBER(E167)),E167&lt;=0,IF(ISNUMBER(E167),E167&lt;&gt;INT(E167),FALSE)),"Validade inválida",IF(E167&lt;D167,"Validade anterior ao envio",IF(OR(NOT(ISNUMBER(F167)),F167&lt;0),"Valor inválido",IF(AND(H167&lt;&gt;"Aberta",H167&lt;&gt;"Ganha",H167&lt;&gt;"Perdida"),"Resultado inválido",IF(AND(H167="Aberta",G167&lt;&gt;"Enviada",G167&lt;&gt;"Negociação",G167&lt;&gt;"Revisão"),"Etapa inválida",IF(AND(H167&lt;&gt;"Aberta",OR(OR(NOT(ISNUMBER(K167)),K167&lt;=0,IF(ISNUMBER(K167),K167&lt;&gt;INT(K167),FALSE)),K167&lt;D167,L167="")),"Fechamento ou evidência inválidos",IF(AND(H167="Aberta",I167&lt;&gt;"",OR(OR(NOT(ISNUMBER(I167)),I167&lt;=0,IF(ISNUMBER(I167),I167&lt;&gt;INT(I167),FALSE)),I167&lt;D167)),"Contato inválido","")))))))))))))</x:f>
      </x:c>
      <x:c r="O167" s="11" t="n">
        <x:f>IF(AND(A167&lt;&gt;"",N167="",H167&lt;&gt;"Cancelada"),1,0)</x:f>
        <x:v>0</x:v>
      </x:c>
      <x:c r="P167" s="11" t="n">
        <x:f>IF(OR(NOT(ISNUMBER(Configuracoes!$C$5)),NOT(ISNUMBER(Configuracoes!$C$6)),NOT(ISNUMBER(Configuracoes!$C$7)),Configuracoes!$C$5&lt;=0,Configuracoes!$C$6&lt;=0,Configuracoes!$C$7&lt;=0,Configuracoes!$C$6&gt;Configuracoes!$C$7),0,IF(AND(ISNUMBER(D167),D167&gt;=Configuracoes!$C$6,D167&lt;=Configuracoes!$C$7,D167&lt;=Configuracoes!$C$5,OR(Configuracoes!$C$8="Todos",C167=Configuracoes!$C$8),OR(H167="Aberta",H167="Cancelada",AND(ISNUMBER(K167),K167&lt;=Configuracoes!$C$5))),1,0))</x:f>
        <x:v>0</x:v>
      </x:c>
      <x:c r="Q167" s="11" t="n">
        <x:f>IF(AND(O167=1,P167=1,H167="Aberta"),1,0)</x:f>
        <x:v>0</x:v>
      </x:c>
      <x:c r="R167" s="11" t="n">
        <x:f>IF(AND(Q167=1,ISNUMBER(I167),I167&lt;Configuracoes!$C$5),1,0)</x:f>
        <x:v>0</x:v>
      </x:c>
      <x:c r="S167" s="11" t="n">
        <x:f>IF(AND(Q167=1,OR(I167="",J167="")),1,0)</x:f>
        <x:v>0</x:v>
      </x:c>
      <x:c r="T167" s="11" t="n">
        <x:f>IF(AND(Q167=1,E167&lt;Configuracoes!$C$5),1,0)</x:f>
        <x:v>0</x:v>
      </x:c>
      <x:c r="U167" s="11" t="n">
        <x:f>IF(AND(O167=1,P167=1,H167="Ganha"),1,0)</x:f>
        <x:v>0</x:v>
      </x:c>
      <x:c r="V167" s="11" t="n">
        <x:f>IF(AND(O167=1,P167=1,H167="Perdida"),1,0)</x:f>
        <x:v>0</x:v>
      </x:c>
      <x:c r="W167" s="11" t="n">
        <x:f>IF(AND(P167=1,OR(R167=1,S167=1,T167=1,N167&lt;&gt;"")),1,0)</x:f>
        <x:v>0</x:v>
      </x:c>
      <x:c r="X167" s="11" t="str">
        <x:f>IF(W167=1,SUM($W$5:W167),"")</x:f>
      </x:c>
    </x:row>
    <x:row r="168" ht="24" customHeight="1">
      <x:c r="A168" s="6"/>
      <x:c r="B168" s="6"/>
      <x:c r="C168" s="6"/>
      <x:c r="D168" s="5"/>
      <x:c r="E168" s="5"/>
      <x:c r="F168" s="12"/>
      <x:c r="G168" s="6"/>
      <x:c r="H168" s="6"/>
      <x:c r="I168" s="5"/>
      <x:c r="J168" s="6"/>
      <x:c r="K168" s="5"/>
      <x:c r="L168" s="6"/>
      <x:c r="M168" s="6"/>
      <x:c r="N168" s="11" t="str">
        <x:f>IF(COUNTA(A168:M168)=0,"",IF(A168="","ID ausente",IF(COUNTIF($A$5:$A$204,A168)&lt;&gt;1,"ID duplicado",IF(OR(B168="",C168=""),"Cliente ou responsável ausente",IF(OR(NOT(ISNUMBER(D168)),D168&lt;=0,IF(ISNUMBER(D168),D168&lt;&gt;INT(D168),FALSE)),"Envio inválido",IF(H168="Cancelada","",IF(OR(NOT(ISNUMBER(E168)),E168&lt;=0,IF(ISNUMBER(E168),E168&lt;&gt;INT(E168),FALSE)),"Validade inválida",IF(E168&lt;D168,"Validade anterior ao envio",IF(OR(NOT(ISNUMBER(F168)),F168&lt;0),"Valor inválido",IF(AND(H168&lt;&gt;"Aberta",H168&lt;&gt;"Ganha",H168&lt;&gt;"Perdida"),"Resultado inválido",IF(AND(H168="Aberta",G168&lt;&gt;"Enviada",G168&lt;&gt;"Negociação",G168&lt;&gt;"Revisão"),"Etapa inválida",IF(AND(H168&lt;&gt;"Aberta",OR(OR(NOT(ISNUMBER(K168)),K168&lt;=0,IF(ISNUMBER(K168),K168&lt;&gt;INT(K168),FALSE)),K168&lt;D168,L168="")),"Fechamento ou evidência inválidos",IF(AND(H168="Aberta",I168&lt;&gt;"",OR(OR(NOT(ISNUMBER(I168)),I168&lt;=0,IF(ISNUMBER(I168),I168&lt;&gt;INT(I168),FALSE)),I168&lt;D168)),"Contato inválido","")))))))))))))</x:f>
      </x:c>
      <x:c r="O168" s="11" t="n">
        <x:f>IF(AND(A168&lt;&gt;"",N168="",H168&lt;&gt;"Cancelada"),1,0)</x:f>
        <x:v>0</x:v>
      </x:c>
      <x:c r="P168" s="11" t="n">
        <x:f>IF(OR(NOT(ISNUMBER(Configuracoes!$C$5)),NOT(ISNUMBER(Configuracoes!$C$6)),NOT(ISNUMBER(Configuracoes!$C$7)),Configuracoes!$C$5&lt;=0,Configuracoes!$C$6&lt;=0,Configuracoes!$C$7&lt;=0,Configuracoes!$C$6&gt;Configuracoes!$C$7),0,IF(AND(ISNUMBER(D168),D168&gt;=Configuracoes!$C$6,D168&lt;=Configuracoes!$C$7,D168&lt;=Configuracoes!$C$5,OR(Configuracoes!$C$8="Todos",C168=Configuracoes!$C$8),OR(H168="Aberta",H168="Cancelada",AND(ISNUMBER(K168),K168&lt;=Configuracoes!$C$5))),1,0))</x:f>
        <x:v>0</x:v>
      </x:c>
      <x:c r="Q168" s="11" t="n">
        <x:f>IF(AND(O168=1,P168=1,H168="Aberta"),1,0)</x:f>
        <x:v>0</x:v>
      </x:c>
      <x:c r="R168" s="11" t="n">
        <x:f>IF(AND(Q168=1,ISNUMBER(I168),I168&lt;Configuracoes!$C$5),1,0)</x:f>
        <x:v>0</x:v>
      </x:c>
      <x:c r="S168" s="11" t="n">
        <x:f>IF(AND(Q168=1,OR(I168="",J168="")),1,0)</x:f>
        <x:v>0</x:v>
      </x:c>
      <x:c r="T168" s="11" t="n">
        <x:f>IF(AND(Q168=1,E168&lt;Configuracoes!$C$5),1,0)</x:f>
        <x:v>0</x:v>
      </x:c>
      <x:c r="U168" s="11" t="n">
        <x:f>IF(AND(O168=1,P168=1,H168="Ganha"),1,0)</x:f>
        <x:v>0</x:v>
      </x:c>
      <x:c r="V168" s="11" t="n">
        <x:f>IF(AND(O168=1,P168=1,H168="Perdida"),1,0)</x:f>
        <x:v>0</x:v>
      </x:c>
      <x:c r="W168" s="11" t="n">
        <x:f>IF(AND(P168=1,OR(R168=1,S168=1,T168=1,N168&lt;&gt;"")),1,0)</x:f>
        <x:v>0</x:v>
      </x:c>
      <x:c r="X168" s="11" t="str">
        <x:f>IF(W168=1,SUM($W$5:W168),"")</x:f>
      </x:c>
    </x:row>
    <x:row r="169" ht="24" customHeight="1">
      <x:c r="A169" s="6"/>
      <x:c r="B169" s="6"/>
      <x:c r="C169" s="6"/>
      <x:c r="D169" s="5"/>
      <x:c r="E169" s="5"/>
      <x:c r="F169" s="12"/>
      <x:c r="G169" s="6"/>
      <x:c r="H169" s="6"/>
      <x:c r="I169" s="5"/>
      <x:c r="J169" s="6"/>
      <x:c r="K169" s="5"/>
      <x:c r="L169" s="6"/>
      <x:c r="M169" s="6"/>
      <x:c r="N169" s="11" t="str">
        <x:f>IF(COUNTA(A169:M169)=0,"",IF(A169="","ID ausente",IF(COUNTIF($A$5:$A$204,A169)&lt;&gt;1,"ID duplicado",IF(OR(B169="",C169=""),"Cliente ou responsável ausente",IF(OR(NOT(ISNUMBER(D169)),D169&lt;=0,IF(ISNUMBER(D169),D169&lt;&gt;INT(D169),FALSE)),"Envio inválido",IF(H169="Cancelada","",IF(OR(NOT(ISNUMBER(E169)),E169&lt;=0,IF(ISNUMBER(E169),E169&lt;&gt;INT(E169),FALSE)),"Validade inválida",IF(E169&lt;D169,"Validade anterior ao envio",IF(OR(NOT(ISNUMBER(F169)),F169&lt;0),"Valor inválido",IF(AND(H169&lt;&gt;"Aberta",H169&lt;&gt;"Ganha",H169&lt;&gt;"Perdida"),"Resultado inválido",IF(AND(H169="Aberta",G169&lt;&gt;"Enviada",G169&lt;&gt;"Negociação",G169&lt;&gt;"Revisão"),"Etapa inválida",IF(AND(H169&lt;&gt;"Aberta",OR(OR(NOT(ISNUMBER(K169)),K169&lt;=0,IF(ISNUMBER(K169),K169&lt;&gt;INT(K169),FALSE)),K169&lt;D169,L169="")),"Fechamento ou evidência inválidos",IF(AND(H169="Aberta",I169&lt;&gt;"",OR(OR(NOT(ISNUMBER(I169)),I169&lt;=0,IF(ISNUMBER(I169),I169&lt;&gt;INT(I169),FALSE)),I169&lt;D169)),"Contato inválido","")))))))))))))</x:f>
      </x:c>
      <x:c r="O169" s="11" t="n">
        <x:f>IF(AND(A169&lt;&gt;"",N169="",H169&lt;&gt;"Cancelada"),1,0)</x:f>
        <x:v>0</x:v>
      </x:c>
      <x:c r="P169" s="11" t="n">
        <x:f>IF(OR(NOT(ISNUMBER(Configuracoes!$C$5)),NOT(ISNUMBER(Configuracoes!$C$6)),NOT(ISNUMBER(Configuracoes!$C$7)),Configuracoes!$C$5&lt;=0,Configuracoes!$C$6&lt;=0,Configuracoes!$C$7&lt;=0,Configuracoes!$C$6&gt;Configuracoes!$C$7),0,IF(AND(ISNUMBER(D169),D169&gt;=Configuracoes!$C$6,D169&lt;=Configuracoes!$C$7,D169&lt;=Configuracoes!$C$5,OR(Configuracoes!$C$8="Todos",C169=Configuracoes!$C$8),OR(H169="Aberta",H169="Cancelada",AND(ISNUMBER(K169),K169&lt;=Configuracoes!$C$5))),1,0))</x:f>
        <x:v>0</x:v>
      </x:c>
      <x:c r="Q169" s="11" t="n">
        <x:f>IF(AND(O169=1,P169=1,H169="Aberta"),1,0)</x:f>
        <x:v>0</x:v>
      </x:c>
      <x:c r="R169" s="11" t="n">
        <x:f>IF(AND(Q169=1,ISNUMBER(I169),I169&lt;Configuracoes!$C$5),1,0)</x:f>
        <x:v>0</x:v>
      </x:c>
      <x:c r="S169" s="11" t="n">
        <x:f>IF(AND(Q169=1,OR(I169="",J169="")),1,0)</x:f>
        <x:v>0</x:v>
      </x:c>
      <x:c r="T169" s="11" t="n">
        <x:f>IF(AND(Q169=1,E169&lt;Configuracoes!$C$5),1,0)</x:f>
        <x:v>0</x:v>
      </x:c>
      <x:c r="U169" s="11" t="n">
        <x:f>IF(AND(O169=1,P169=1,H169="Ganha"),1,0)</x:f>
        <x:v>0</x:v>
      </x:c>
      <x:c r="V169" s="11" t="n">
        <x:f>IF(AND(O169=1,P169=1,H169="Perdida"),1,0)</x:f>
        <x:v>0</x:v>
      </x:c>
      <x:c r="W169" s="11" t="n">
        <x:f>IF(AND(P169=1,OR(R169=1,S169=1,T169=1,N169&lt;&gt;"")),1,0)</x:f>
        <x:v>0</x:v>
      </x:c>
      <x:c r="X169" s="11" t="str">
        <x:f>IF(W169=1,SUM($W$5:W169),"")</x:f>
      </x:c>
    </x:row>
    <x:row r="170" ht="24" customHeight="1">
      <x:c r="A170" s="6"/>
      <x:c r="B170" s="6"/>
      <x:c r="C170" s="6"/>
      <x:c r="D170" s="5"/>
      <x:c r="E170" s="5"/>
      <x:c r="F170" s="12"/>
      <x:c r="G170" s="6"/>
      <x:c r="H170" s="6"/>
      <x:c r="I170" s="5"/>
      <x:c r="J170" s="6"/>
      <x:c r="K170" s="5"/>
      <x:c r="L170" s="6"/>
      <x:c r="M170" s="6"/>
      <x:c r="N170" s="11" t="str">
        <x:f>IF(COUNTA(A170:M170)=0,"",IF(A170="","ID ausente",IF(COUNTIF($A$5:$A$204,A170)&lt;&gt;1,"ID duplicado",IF(OR(B170="",C170=""),"Cliente ou responsável ausente",IF(OR(NOT(ISNUMBER(D170)),D170&lt;=0,IF(ISNUMBER(D170),D170&lt;&gt;INT(D170),FALSE)),"Envio inválido",IF(H170="Cancelada","",IF(OR(NOT(ISNUMBER(E170)),E170&lt;=0,IF(ISNUMBER(E170),E170&lt;&gt;INT(E170),FALSE)),"Validade inválida",IF(E170&lt;D170,"Validade anterior ao envio",IF(OR(NOT(ISNUMBER(F170)),F170&lt;0),"Valor inválido",IF(AND(H170&lt;&gt;"Aberta",H170&lt;&gt;"Ganha",H170&lt;&gt;"Perdida"),"Resultado inválido",IF(AND(H170="Aberta",G170&lt;&gt;"Enviada",G170&lt;&gt;"Negociação",G170&lt;&gt;"Revisão"),"Etapa inválida",IF(AND(H170&lt;&gt;"Aberta",OR(OR(NOT(ISNUMBER(K170)),K170&lt;=0,IF(ISNUMBER(K170),K170&lt;&gt;INT(K170),FALSE)),K170&lt;D170,L170="")),"Fechamento ou evidência inválidos",IF(AND(H170="Aberta",I170&lt;&gt;"",OR(OR(NOT(ISNUMBER(I170)),I170&lt;=0,IF(ISNUMBER(I170),I170&lt;&gt;INT(I170),FALSE)),I170&lt;D170)),"Contato inválido","")))))))))))))</x:f>
      </x:c>
      <x:c r="O170" s="11" t="n">
        <x:f>IF(AND(A170&lt;&gt;"",N170="",H170&lt;&gt;"Cancelada"),1,0)</x:f>
        <x:v>0</x:v>
      </x:c>
      <x:c r="P170" s="11" t="n">
        <x:f>IF(OR(NOT(ISNUMBER(Configuracoes!$C$5)),NOT(ISNUMBER(Configuracoes!$C$6)),NOT(ISNUMBER(Configuracoes!$C$7)),Configuracoes!$C$5&lt;=0,Configuracoes!$C$6&lt;=0,Configuracoes!$C$7&lt;=0,Configuracoes!$C$6&gt;Configuracoes!$C$7),0,IF(AND(ISNUMBER(D170),D170&gt;=Configuracoes!$C$6,D170&lt;=Configuracoes!$C$7,D170&lt;=Configuracoes!$C$5,OR(Configuracoes!$C$8="Todos",C170=Configuracoes!$C$8),OR(H170="Aberta",H170="Cancelada",AND(ISNUMBER(K170),K170&lt;=Configuracoes!$C$5))),1,0))</x:f>
        <x:v>0</x:v>
      </x:c>
      <x:c r="Q170" s="11" t="n">
        <x:f>IF(AND(O170=1,P170=1,H170="Aberta"),1,0)</x:f>
        <x:v>0</x:v>
      </x:c>
      <x:c r="R170" s="11" t="n">
        <x:f>IF(AND(Q170=1,ISNUMBER(I170),I170&lt;Configuracoes!$C$5),1,0)</x:f>
        <x:v>0</x:v>
      </x:c>
      <x:c r="S170" s="11" t="n">
        <x:f>IF(AND(Q170=1,OR(I170="",J170="")),1,0)</x:f>
        <x:v>0</x:v>
      </x:c>
      <x:c r="T170" s="11" t="n">
        <x:f>IF(AND(Q170=1,E170&lt;Configuracoes!$C$5),1,0)</x:f>
        <x:v>0</x:v>
      </x:c>
      <x:c r="U170" s="11" t="n">
        <x:f>IF(AND(O170=1,P170=1,H170="Ganha"),1,0)</x:f>
        <x:v>0</x:v>
      </x:c>
      <x:c r="V170" s="11" t="n">
        <x:f>IF(AND(O170=1,P170=1,H170="Perdida"),1,0)</x:f>
        <x:v>0</x:v>
      </x:c>
      <x:c r="W170" s="11" t="n">
        <x:f>IF(AND(P170=1,OR(R170=1,S170=1,T170=1,N170&lt;&gt;"")),1,0)</x:f>
        <x:v>0</x:v>
      </x:c>
      <x:c r="X170" s="11" t="str">
        <x:f>IF(W170=1,SUM($W$5:W170),"")</x:f>
      </x:c>
    </x:row>
    <x:row r="171" ht="24" customHeight="1">
      <x:c r="A171" s="6"/>
      <x:c r="B171" s="6"/>
      <x:c r="C171" s="6"/>
      <x:c r="D171" s="5"/>
      <x:c r="E171" s="5"/>
      <x:c r="F171" s="12"/>
      <x:c r="G171" s="6"/>
      <x:c r="H171" s="6"/>
      <x:c r="I171" s="5"/>
      <x:c r="J171" s="6"/>
      <x:c r="K171" s="5"/>
      <x:c r="L171" s="6"/>
      <x:c r="M171" s="6"/>
      <x:c r="N171" s="11" t="str">
        <x:f>IF(COUNTA(A171:M171)=0,"",IF(A171="","ID ausente",IF(COUNTIF($A$5:$A$204,A171)&lt;&gt;1,"ID duplicado",IF(OR(B171="",C171=""),"Cliente ou responsável ausente",IF(OR(NOT(ISNUMBER(D171)),D171&lt;=0,IF(ISNUMBER(D171),D171&lt;&gt;INT(D171),FALSE)),"Envio inválido",IF(H171="Cancelada","",IF(OR(NOT(ISNUMBER(E171)),E171&lt;=0,IF(ISNUMBER(E171),E171&lt;&gt;INT(E171),FALSE)),"Validade inválida",IF(E171&lt;D171,"Validade anterior ao envio",IF(OR(NOT(ISNUMBER(F171)),F171&lt;0),"Valor inválido",IF(AND(H171&lt;&gt;"Aberta",H171&lt;&gt;"Ganha",H171&lt;&gt;"Perdida"),"Resultado inválido",IF(AND(H171="Aberta",G171&lt;&gt;"Enviada",G171&lt;&gt;"Negociação",G171&lt;&gt;"Revisão"),"Etapa inválida",IF(AND(H171&lt;&gt;"Aberta",OR(OR(NOT(ISNUMBER(K171)),K171&lt;=0,IF(ISNUMBER(K171),K171&lt;&gt;INT(K171),FALSE)),K171&lt;D171,L171="")),"Fechamento ou evidência inválidos",IF(AND(H171="Aberta",I171&lt;&gt;"",OR(OR(NOT(ISNUMBER(I171)),I171&lt;=0,IF(ISNUMBER(I171),I171&lt;&gt;INT(I171),FALSE)),I171&lt;D171)),"Contato inválido","")))))))))))))</x:f>
      </x:c>
      <x:c r="O171" s="11" t="n">
        <x:f>IF(AND(A171&lt;&gt;"",N171="",H171&lt;&gt;"Cancelada"),1,0)</x:f>
        <x:v>0</x:v>
      </x:c>
      <x:c r="P171" s="11" t="n">
        <x:f>IF(OR(NOT(ISNUMBER(Configuracoes!$C$5)),NOT(ISNUMBER(Configuracoes!$C$6)),NOT(ISNUMBER(Configuracoes!$C$7)),Configuracoes!$C$5&lt;=0,Configuracoes!$C$6&lt;=0,Configuracoes!$C$7&lt;=0,Configuracoes!$C$6&gt;Configuracoes!$C$7),0,IF(AND(ISNUMBER(D171),D171&gt;=Configuracoes!$C$6,D171&lt;=Configuracoes!$C$7,D171&lt;=Configuracoes!$C$5,OR(Configuracoes!$C$8="Todos",C171=Configuracoes!$C$8),OR(H171="Aberta",H171="Cancelada",AND(ISNUMBER(K171),K171&lt;=Configuracoes!$C$5))),1,0))</x:f>
        <x:v>0</x:v>
      </x:c>
      <x:c r="Q171" s="11" t="n">
        <x:f>IF(AND(O171=1,P171=1,H171="Aberta"),1,0)</x:f>
        <x:v>0</x:v>
      </x:c>
      <x:c r="R171" s="11" t="n">
        <x:f>IF(AND(Q171=1,ISNUMBER(I171),I171&lt;Configuracoes!$C$5),1,0)</x:f>
        <x:v>0</x:v>
      </x:c>
      <x:c r="S171" s="11" t="n">
        <x:f>IF(AND(Q171=1,OR(I171="",J171="")),1,0)</x:f>
        <x:v>0</x:v>
      </x:c>
      <x:c r="T171" s="11" t="n">
        <x:f>IF(AND(Q171=1,E171&lt;Configuracoes!$C$5),1,0)</x:f>
        <x:v>0</x:v>
      </x:c>
      <x:c r="U171" s="11" t="n">
        <x:f>IF(AND(O171=1,P171=1,H171="Ganha"),1,0)</x:f>
        <x:v>0</x:v>
      </x:c>
      <x:c r="V171" s="11" t="n">
        <x:f>IF(AND(O171=1,P171=1,H171="Perdida"),1,0)</x:f>
        <x:v>0</x:v>
      </x:c>
      <x:c r="W171" s="11" t="n">
        <x:f>IF(AND(P171=1,OR(R171=1,S171=1,T171=1,N171&lt;&gt;"")),1,0)</x:f>
        <x:v>0</x:v>
      </x:c>
      <x:c r="X171" s="11" t="str">
        <x:f>IF(W171=1,SUM($W$5:W171),"")</x:f>
      </x:c>
    </x:row>
    <x:row r="172" ht="24" customHeight="1">
      <x:c r="A172" s="6"/>
      <x:c r="B172" s="6"/>
      <x:c r="C172" s="6"/>
      <x:c r="D172" s="5"/>
      <x:c r="E172" s="5"/>
      <x:c r="F172" s="12"/>
      <x:c r="G172" s="6"/>
      <x:c r="H172" s="6"/>
      <x:c r="I172" s="5"/>
      <x:c r="J172" s="6"/>
      <x:c r="K172" s="5"/>
      <x:c r="L172" s="6"/>
      <x:c r="M172" s="6"/>
      <x:c r="N172" s="11" t="str">
        <x:f>IF(COUNTA(A172:M172)=0,"",IF(A172="","ID ausente",IF(COUNTIF($A$5:$A$204,A172)&lt;&gt;1,"ID duplicado",IF(OR(B172="",C172=""),"Cliente ou responsável ausente",IF(OR(NOT(ISNUMBER(D172)),D172&lt;=0,IF(ISNUMBER(D172),D172&lt;&gt;INT(D172),FALSE)),"Envio inválido",IF(H172="Cancelada","",IF(OR(NOT(ISNUMBER(E172)),E172&lt;=0,IF(ISNUMBER(E172),E172&lt;&gt;INT(E172),FALSE)),"Validade inválida",IF(E172&lt;D172,"Validade anterior ao envio",IF(OR(NOT(ISNUMBER(F172)),F172&lt;0),"Valor inválido",IF(AND(H172&lt;&gt;"Aberta",H172&lt;&gt;"Ganha",H172&lt;&gt;"Perdida"),"Resultado inválido",IF(AND(H172="Aberta",G172&lt;&gt;"Enviada",G172&lt;&gt;"Negociação",G172&lt;&gt;"Revisão"),"Etapa inválida",IF(AND(H172&lt;&gt;"Aberta",OR(OR(NOT(ISNUMBER(K172)),K172&lt;=0,IF(ISNUMBER(K172),K172&lt;&gt;INT(K172),FALSE)),K172&lt;D172,L172="")),"Fechamento ou evidência inválidos",IF(AND(H172="Aberta",I172&lt;&gt;"",OR(OR(NOT(ISNUMBER(I172)),I172&lt;=0,IF(ISNUMBER(I172),I172&lt;&gt;INT(I172),FALSE)),I172&lt;D172)),"Contato inválido","")))))))))))))</x:f>
      </x:c>
      <x:c r="O172" s="11" t="n">
        <x:f>IF(AND(A172&lt;&gt;"",N172="",H172&lt;&gt;"Cancelada"),1,0)</x:f>
        <x:v>0</x:v>
      </x:c>
      <x:c r="P172" s="11" t="n">
        <x:f>IF(OR(NOT(ISNUMBER(Configuracoes!$C$5)),NOT(ISNUMBER(Configuracoes!$C$6)),NOT(ISNUMBER(Configuracoes!$C$7)),Configuracoes!$C$5&lt;=0,Configuracoes!$C$6&lt;=0,Configuracoes!$C$7&lt;=0,Configuracoes!$C$6&gt;Configuracoes!$C$7),0,IF(AND(ISNUMBER(D172),D172&gt;=Configuracoes!$C$6,D172&lt;=Configuracoes!$C$7,D172&lt;=Configuracoes!$C$5,OR(Configuracoes!$C$8="Todos",C172=Configuracoes!$C$8),OR(H172="Aberta",H172="Cancelada",AND(ISNUMBER(K172),K172&lt;=Configuracoes!$C$5))),1,0))</x:f>
        <x:v>0</x:v>
      </x:c>
      <x:c r="Q172" s="11" t="n">
        <x:f>IF(AND(O172=1,P172=1,H172="Aberta"),1,0)</x:f>
        <x:v>0</x:v>
      </x:c>
      <x:c r="R172" s="11" t="n">
        <x:f>IF(AND(Q172=1,ISNUMBER(I172),I172&lt;Configuracoes!$C$5),1,0)</x:f>
        <x:v>0</x:v>
      </x:c>
      <x:c r="S172" s="11" t="n">
        <x:f>IF(AND(Q172=1,OR(I172="",J172="")),1,0)</x:f>
        <x:v>0</x:v>
      </x:c>
      <x:c r="T172" s="11" t="n">
        <x:f>IF(AND(Q172=1,E172&lt;Configuracoes!$C$5),1,0)</x:f>
        <x:v>0</x:v>
      </x:c>
      <x:c r="U172" s="11" t="n">
        <x:f>IF(AND(O172=1,P172=1,H172="Ganha"),1,0)</x:f>
        <x:v>0</x:v>
      </x:c>
      <x:c r="V172" s="11" t="n">
        <x:f>IF(AND(O172=1,P172=1,H172="Perdida"),1,0)</x:f>
        <x:v>0</x:v>
      </x:c>
      <x:c r="W172" s="11" t="n">
        <x:f>IF(AND(P172=1,OR(R172=1,S172=1,T172=1,N172&lt;&gt;"")),1,0)</x:f>
        <x:v>0</x:v>
      </x:c>
      <x:c r="X172" s="11" t="str">
        <x:f>IF(W172=1,SUM($W$5:W172),"")</x:f>
      </x:c>
    </x:row>
    <x:row r="173" ht="24" customHeight="1">
      <x:c r="A173" s="6"/>
      <x:c r="B173" s="6"/>
      <x:c r="C173" s="6"/>
      <x:c r="D173" s="5"/>
      <x:c r="E173" s="5"/>
      <x:c r="F173" s="12"/>
      <x:c r="G173" s="6"/>
      <x:c r="H173" s="6"/>
      <x:c r="I173" s="5"/>
      <x:c r="J173" s="6"/>
      <x:c r="K173" s="5"/>
      <x:c r="L173" s="6"/>
      <x:c r="M173" s="6"/>
      <x:c r="N173" s="11" t="str">
        <x:f>IF(COUNTA(A173:M173)=0,"",IF(A173="","ID ausente",IF(COUNTIF($A$5:$A$204,A173)&lt;&gt;1,"ID duplicado",IF(OR(B173="",C173=""),"Cliente ou responsável ausente",IF(OR(NOT(ISNUMBER(D173)),D173&lt;=0,IF(ISNUMBER(D173),D173&lt;&gt;INT(D173),FALSE)),"Envio inválido",IF(H173="Cancelada","",IF(OR(NOT(ISNUMBER(E173)),E173&lt;=0,IF(ISNUMBER(E173),E173&lt;&gt;INT(E173),FALSE)),"Validade inválida",IF(E173&lt;D173,"Validade anterior ao envio",IF(OR(NOT(ISNUMBER(F173)),F173&lt;0),"Valor inválido",IF(AND(H173&lt;&gt;"Aberta",H173&lt;&gt;"Ganha",H173&lt;&gt;"Perdida"),"Resultado inválido",IF(AND(H173="Aberta",G173&lt;&gt;"Enviada",G173&lt;&gt;"Negociação",G173&lt;&gt;"Revisão"),"Etapa inválida",IF(AND(H173&lt;&gt;"Aberta",OR(OR(NOT(ISNUMBER(K173)),K173&lt;=0,IF(ISNUMBER(K173),K173&lt;&gt;INT(K173),FALSE)),K173&lt;D173,L173="")),"Fechamento ou evidência inválidos",IF(AND(H173="Aberta",I173&lt;&gt;"",OR(OR(NOT(ISNUMBER(I173)),I173&lt;=0,IF(ISNUMBER(I173),I173&lt;&gt;INT(I173),FALSE)),I173&lt;D173)),"Contato inválido","")))))))))))))</x:f>
      </x:c>
      <x:c r="O173" s="11" t="n">
        <x:f>IF(AND(A173&lt;&gt;"",N173="",H173&lt;&gt;"Cancelada"),1,0)</x:f>
        <x:v>0</x:v>
      </x:c>
      <x:c r="P173" s="11" t="n">
        <x:f>IF(OR(NOT(ISNUMBER(Configuracoes!$C$5)),NOT(ISNUMBER(Configuracoes!$C$6)),NOT(ISNUMBER(Configuracoes!$C$7)),Configuracoes!$C$5&lt;=0,Configuracoes!$C$6&lt;=0,Configuracoes!$C$7&lt;=0,Configuracoes!$C$6&gt;Configuracoes!$C$7),0,IF(AND(ISNUMBER(D173),D173&gt;=Configuracoes!$C$6,D173&lt;=Configuracoes!$C$7,D173&lt;=Configuracoes!$C$5,OR(Configuracoes!$C$8="Todos",C173=Configuracoes!$C$8),OR(H173="Aberta",H173="Cancelada",AND(ISNUMBER(K173),K173&lt;=Configuracoes!$C$5))),1,0))</x:f>
        <x:v>0</x:v>
      </x:c>
      <x:c r="Q173" s="11" t="n">
        <x:f>IF(AND(O173=1,P173=1,H173="Aberta"),1,0)</x:f>
        <x:v>0</x:v>
      </x:c>
      <x:c r="R173" s="11" t="n">
        <x:f>IF(AND(Q173=1,ISNUMBER(I173),I173&lt;Configuracoes!$C$5),1,0)</x:f>
        <x:v>0</x:v>
      </x:c>
      <x:c r="S173" s="11" t="n">
        <x:f>IF(AND(Q173=1,OR(I173="",J173="")),1,0)</x:f>
        <x:v>0</x:v>
      </x:c>
      <x:c r="T173" s="11" t="n">
        <x:f>IF(AND(Q173=1,E173&lt;Configuracoes!$C$5),1,0)</x:f>
        <x:v>0</x:v>
      </x:c>
      <x:c r="U173" s="11" t="n">
        <x:f>IF(AND(O173=1,P173=1,H173="Ganha"),1,0)</x:f>
        <x:v>0</x:v>
      </x:c>
      <x:c r="V173" s="11" t="n">
        <x:f>IF(AND(O173=1,P173=1,H173="Perdida"),1,0)</x:f>
        <x:v>0</x:v>
      </x:c>
      <x:c r="W173" s="11" t="n">
        <x:f>IF(AND(P173=1,OR(R173=1,S173=1,T173=1,N173&lt;&gt;"")),1,0)</x:f>
        <x:v>0</x:v>
      </x:c>
      <x:c r="X173" s="11" t="str">
        <x:f>IF(W173=1,SUM($W$5:W173),"")</x:f>
      </x:c>
    </x:row>
    <x:row r="174" ht="24" customHeight="1">
      <x:c r="A174" s="6"/>
      <x:c r="B174" s="6"/>
      <x:c r="C174" s="6"/>
      <x:c r="D174" s="5"/>
      <x:c r="E174" s="5"/>
      <x:c r="F174" s="12"/>
      <x:c r="G174" s="6"/>
      <x:c r="H174" s="6"/>
      <x:c r="I174" s="5"/>
      <x:c r="J174" s="6"/>
      <x:c r="K174" s="5"/>
      <x:c r="L174" s="6"/>
      <x:c r="M174" s="6"/>
      <x:c r="N174" s="11" t="str">
        <x:f>IF(COUNTA(A174:M174)=0,"",IF(A174="","ID ausente",IF(COUNTIF($A$5:$A$204,A174)&lt;&gt;1,"ID duplicado",IF(OR(B174="",C174=""),"Cliente ou responsável ausente",IF(OR(NOT(ISNUMBER(D174)),D174&lt;=0,IF(ISNUMBER(D174),D174&lt;&gt;INT(D174),FALSE)),"Envio inválido",IF(H174="Cancelada","",IF(OR(NOT(ISNUMBER(E174)),E174&lt;=0,IF(ISNUMBER(E174),E174&lt;&gt;INT(E174),FALSE)),"Validade inválida",IF(E174&lt;D174,"Validade anterior ao envio",IF(OR(NOT(ISNUMBER(F174)),F174&lt;0),"Valor inválido",IF(AND(H174&lt;&gt;"Aberta",H174&lt;&gt;"Ganha",H174&lt;&gt;"Perdida"),"Resultado inválido",IF(AND(H174="Aberta",G174&lt;&gt;"Enviada",G174&lt;&gt;"Negociação",G174&lt;&gt;"Revisão"),"Etapa inválida",IF(AND(H174&lt;&gt;"Aberta",OR(OR(NOT(ISNUMBER(K174)),K174&lt;=0,IF(ISNUMBER(K174),K174&lt;&gt;INT(K174),FALSE)),K174&lt;D174,L174="")),"Fechamento ou evidência inválidos",IF(AND(H174="Aberta",I174&lt;&gt;"",OR(OR(NOT(ISNUMBER(I174)),I174&lt;=0,IF(ISNUMBER(I174),I174&lt;&gt;INT(I174),FALSE)),I174&lt;D174)),"Contato inválido","")))))))))))))</x:f>
      </x:c>
      <x:c r="O174" s="11" t="n">
        <x:f>IF(AND(A174&lt;&gt;"",N174="",H174&lt;&gt;"Cancelada"),1,0)</x:f>
        <x:v>0</x:v>
      </x:c>
      <x:c r="P174" s="11" t="n">
        <x:f>IF(OR(NOT(ISNUMBER(Configuracoes!$C$5)),NOT(ISNUMBER(Configuracoes!$C$6)),NOT(ISNUMBER(Configuracoes!$C$7)),Configuracoes!$C$5&lt;=0,Configuracoes!$C$6&lt;=0,Configuracoes!$C$7&lt;=0,Configuracoes!$C$6&gt;Configuracoes!$C$7),0,IF(AND(ISNUMBER(D174),D174&gt;=Configuracoes!$C$6,D174&lt;=Configuracoes!$C$7,D174&lt;=Configuracoes!$C$5,OR(Configuracoes!$C$8="Todos",C174=Configuracoes!$C$8),OR(H174="Aberta",H174="Cancelada",AND(ISNUMBER(K174),K174&lt;=Configuracoes!$C$5))),1,0))</x:f>
        <x:v>0</x:v>
      </x:c>
      <x:c r="Q174" s="11" t="n">
        <x:f>IF(AND(O174=1,P174=1,H174="Aberta"),1,0)</x:f>
        <x:v>0</x:v>
      </x:c>
      <x:c r="R174" s="11" t="n">
        <x:f>IF(AND(Q174=1,ISNUMBER(I174),I174&lt;Configuracoes!$C$5),1,0)</x:f>
        <x:v>0</x:v>
      </x:c>
      <x:c r="S174" s="11" t="n">
        <x:f>IF(AND(Q174=1,OR(I174="",J174="")),1,0)</x:f>
        <x:v>0</x:v>
      </x:c>
      <x:c r="T174" s="11" t="n">
        <x:f>IF(AND(Q174=1,E174&lt;Configuracoes!$C$5),1,0)</x:f>
        <x:v>0</x:v>
      </x:c>
      <x:c r="U174" s="11" t="n">
        <x:f>IF(AND(O174=1,P174=1,H174="Ganha"),1,0)</x:f>
        <x:v>0</x:v>
      </x:c>
      <x:c r="V174" s="11" t="n">
        <x:f>IF(AND(O174=1,P174=1,H174="Perdida"),1,0)</x:f>
        <x:v>0</x:v>
      </x:c>
      <x:c r="W174" s="11" t="n">
        <x:f>IF(AND(P174=1,OR(R174=1,S174=1,T174=1,N174&lt;&gt;"")),1,0)</x:f>
        <x:v>0</x:v>
      </x:c>
      <x:c r="X174" s="11" t="str">
        <x:f>IF(W174=1,SUM($W$5:W174),"")</x:f>
      </x:c>
    </x:row>
    <x:row r="175" ht="24" customHeight="1">
      <x:c r="A175" s="6"/>
      <x:c r="B175" s="6"/>
      <x:c r="C175" s="6"/>
      <x:c r="D175" s="5"/>
      <x:c r="E175" s="5"/>
      <x:c r="F175" s="12"/>
      <x:c r="G175" s="6"/>
      <x:c r="H175" s="6"/>
      <x:c r="I175" s="5"/>
      <x:c r="J175" s="6"/>
      <x:c r="K175" s="5"/>
      <x:c r="L175" s="6"/>
      <x:c r="M175" s="6"/>
      <x:c r="N175" s="11" t="str">
        <x:f>IF(COUNTA(A175:M175)=0,"",IF(A175="","ID ausente",IF(COUNTIF($A$5:$A$204,A175)&lt;&gt;1,"ID duplicado",IF(OR(B175="",C175=""),"Cliente ou responsável ausente",IF(OR(NOT(ISNUMBER(D175)),D175&lt;=0,IF(ISNUMBER(D175),D175&lt;&gt;INT(D175),FALSE)),"Envio inválido",IF(H175="Cancelada","",IF(OR(NOT(ISNUMBER(E175)),E175&lt;=0,IF(ISNUMBER(E175),E175&lt;&gt;INT(E175),FALSE)),"Validade inválida",IF(E175&lt;D175,"Validade anterior ao envio",IF(OR(NOT(ISNUMBER(F175)),F175&lt;0),"Valor inválido",IF(AND(H175&lt;&gt;"Aberta",H175&lt;&gt;"Ganha",H175&lt;&gt;"Perdida"),"Resultado inválido",IF(AND(H175="Aberta",G175&lt;&gt;"Enviada",G175&lt;&gt;"Negociação",G175&lt;&gt;"Revisão"),"Etapa inválida",IF(AND(H175&lt;&gt;"Aberta",OR(OR(NOT(ISNUMBER(K175)),K175&lt;=0,IF(ISNUMBER(K175),K175&lt;&gt;INT(K175),FALSE)),K175&lt;D175,L175="")),"Fechamento ou evidência inválidos",IF(AND(H175="Aberta",I175&lt;&gt;"",OR(OR(NOT(ISNUMBER(I175)),I175&lt;=0,IF(ISNUMBER(I175),I175&lt;&gt;INT(I175),FALSE)),I175&lt;D175)),"Contato inválido","")))))))))))))</x:f>
      </x:c>
      <x:c r="O175" s="11" t="n">
        <x:f>IF(AND(A175&lt;&gt;"",N175="",H175&lt;&gt;"Cancelada"),1,0)</x:f>
        <x:v>0</x:v>
      </x:c>
      <x:c r="P175" s="11" t="n">
        <x:f>IF(OR(NOT(ISNUMBER(Configuracoes!$C$5)),NOT(ISNUMBER(Configuracoes!$C$6)),NOT(ISNUMBER(Configuracoes!$C$7)),Configuracoes!$C$5&lt;=0,Configuracoes!$C$6&lt;=0,Configuracoes!$C$7&lt;=0,Configuracoes!$C$6&gt;Configuracoes!$C$7),0,IF(AND(ISNUMBER(D175),D175&gt;=Configuracoes!$C$6,D175&lt;=Configuracoes!$C$7,D175&lt;=Configuracoes!$C$5,OR(Configuracoes!$C$8="Todos",C175=Configuracoes!$C$8),OR(H175="Aberta",H175="Cancelada",AND(ISNUMBER(K175),K175&lt;=Configuracoes!$C$5))),1,0))</x:f>
        <x:v>0</x:v>
      </x:c>
      <x:c r="Q175" s="11" t="n">
        <x:f>IF(AND(O175=1,P175=1,H175="Aberta"),1,0)</x:f>
        <x:v>0</x:v>
      </x:c>
      <x:c r="R175" s="11" t="n">
        <x:f>IF(AND(Q175=1,ISNUMBER(I175),I175&lt;Configuracoes!$C$5),1,0)</x:f>
        <x:v>0</x:v>
      </x:c>
      <x:c r="S175" s="11" t="n">
        <x:f>IF(AND(Q175=1,OR(I175="",J175="")),1,0)</x:f>
        <x:v>0</x:v>
      </x:c>
      <x:c r="T175" s="11" t="n">
        <x:f>IF(AND(Q175=1,E175&lt;Configuracoes!$C$5),1,0)</x:f>
        <x:v>0</x:v>
      </x:c>
      <x:c r="U175" s="11" t="n">
        <x:f>IF(AND(O175=1,P175=1,H175="Ganha"),1,0)</x:f>
        <x:v>0</x:v>
      </x:c>
      <x:c r="V175" s="11" t="n">
        <x:f>IF(AND(O175=1,P175=1,H175="Perdida"),1,0)</x:f>
        <x:v>0</x:v>
      </x:c>
      <x:c r="W175" s="11" t="n">
        <x:f>IF(AND(P175=1,OR(R175=1,S175=1,T175=1,N175&lt;&gt;"")),1,0)</x:f>
        <x:v>0</x:v>
      </x:c>
      <x:c r="X175" s="11" t="str">
        <x:f>IF(W175=1,SUM($W$5:W175),"")</x:f>
      </x:c>
    </x:row>
    <x:row r="176" ht="24" customHeight="1">
      <x:c r="A176" s="6"/>
      <x:c r="B176" s="6"/>
      <x:c r="C176" s="6"/>
      <x:c r="D176" s="5"/>
      <x:c r="E176" s="5"/>
      <x:c r="F176" s="12"/>
      <x:c r="G176" s="6"/>
      <x:c r="H176" s="6"/>
      <x:c r="I176" s="5"/>
      <x:c r="J176" s="6"/>
      <x:c r="K176" s="5"/>
      <x:c r="L176" s="6"/>
      <x:c r="M176" s="6"/>
      <x:c r="N176" s="11" t="str">
        <x:f>IF(COUNTA(A176:M176)=0,"",IF(A176="","ID ausente",IF(COUNTIF($A$5:$A$204,A176)&lt;&gt;1,"ID duplicado",IF(OR(B176="",C176=""),"Cliente ou responsável ausente",IF(OR(NOT(ISNUMBER(D176)),D176&lt;=0,IF(ISNUMBER(D176),D176&lt;&gt;INT(D176),FALSE)),"Envio inválido",IF(H176="Cancelada","",IF(OR(NOT(ISNUMBER(E176)),E176&lt;=0,IF(ISNUMBER(E176),E176&lt;&gt;INT(E176),FALSE)),"Validade inválida",IF(E176&lt;D176,"Validade anterior ao envio",IF(OR(NOT(ISNUMBER(F176)),F176&lt;0),"Valor inválido",IF(AND(H176&lt;&gt;"Aberta",H176&lt;&gt;"Ganha",H176&lt;&gt;"Perdida"),"Resultado inválido",IF(AND(H176="Aberta",G176&lt;&gt;"Enviada",G176&lt;&gt;"Negociação",G176&lt;&gt;"Revisão"),"Etapa inválida",IF(AND(H176&lt;&gt;"Aberta",OR(OR(NOT(ISNUMBER(K176)),K176&lt;=0,IF(ISNUMBER(K176),K176&lt;&gt;INT(K176),FALSE)),K176&lt;D176,L176="")),"Fechamento ou evidência inválidos",IF(AND(H176="Aberta",I176&lt;&gt;"",OR(OR(NOT(ISNUMBER(I176)),I176&lt;=0,IF(ISNUMBER(I176),I176&lt;&gt;INT(I176),FALSE)),I176&lt;D176)),"Contato inválido","")))))))))))))</x:f>
      </x:c>
      <x:c r="O176" s="11" t="n">
        <x:f>IF(AND(A176&lt;&gt;"",N176="",H176&lt;&gt;"Cancelada"),1,0)</x:f>
        <x:v>0</x:v>
      </x:c>
      <x:c r="P176" s="11" t="n">
        <x:f>IF(OR(NOT(ISNUMBER(Configuracoes!$C$5)),NOT(ISNUMBER(Configuracoes!$C$6)),NOT(ISNUMBER(Configuracoes!$C$7)),Configuracoes!$C$5&lt;=0,Configuracoes!$C$6&lt;=0,Configuracoes!$C$7&lt;=0,Configuracoes!$C$6&gt;Configuracoes!$C$7),0,IF(AND(ISNUMBER(D176),D176&gt;=Configuracoes!$C$6,D176&lt;=Configuracoes!$C$7,D176&lt;=Configuracoes!$C$5,OR(Configuracoes!$C$8="Todos",C176=Configuracoes!$C$8),OR(H176="Aberta",H176="Cancelada",AND(ISNUMBER(K176),K176&lt;=Configuracoes!$C$5))),1,0))</x:f>
        <x:v>0</x:v>
      </x:c>
      <x:c r="Q176" s="11" t="n">
        <x:f>IF(AND(O176=1,P176=1,H176="Aberta"),1,0)</x:f>
        <x:v>0</x:v>
      </x:c>
      <x:c r="R176" s="11" t="n">
        <x:f>IF(AND(Q176=1,ISNUMBER(I176),I176&lt;Configuracoes!$C$5),1,0)</x:f>
        <x:v>0</x:v>
      </x:c>
      <x:c r="S176" s="11" t="n">
        <x:f>IF(AND(Q176=1,OR(I176="",J176="")),1,0)</x:f>
        <x:v>0</x:v>
      </x:c>
      <x:c r="T176" s="11" t="n">
        <x:f>IF(AND(Q176=1,E176&lt;Configuracoes!$C$5),1,0)</x:f>
        <x:v>0</x:v>
      </x:c>
      <x:c r="U176" s="11" t="n">
        <x:f>IF(AND(O176=1,P176=1,H176="Ganha"),1,0)</x:f>
        <x:v>0</x:v>
      </x:c>
      <x:c r="V176" s="11" t="n">
        <x:f>IF(AND(O176=1,P176=1,H176="Perdida"),1,0)</x:f>
        <x:v>0</x:v>
      </x:c>
      <x:c r="W176" s="11" t="n">
        <x:f>IF(AND(P176=1,OR(R176=1,S176=1,T176=1,N176&lt;&gt;"")),1,0)</x:f>
        <x:v>0</x:v>
      </x:c>
      <x:c r="X176" s="11" t="str">
        <x:f>IF(W176=1,SUM($W$5:W176),"")</x:f>
      </x:c>
    </x:row>
    <x:row r="177" ht="24" customHeight="1">
      <x:c r="A177" s="6"/>
      <x:c r="B177" s="6"/>
      <x:c r="C177" s="6"/>
      <x:c r="D177" s="5"/>
      <x:c r="E177" s="5"/>
      <x:c r="F177" s="12"/>
      <x:c r="G177" s="6"/>
      <x:c r="H177" s="6"/>
      <x:c r="I177" s="5"/>
      <x:c r="J177" s="6"/>
      <x:c r="K177" s="5"/>
      <x:c r="L177" s="6"/>
      <x:c r="M177" s="6"/>
      <x:c r="N177" s="11" t="str">
        <x:f>IF(COUNTA(A177:M177)=0,"",IF(A177="","ID ausente",IF(COUNTIF($A$5:$A$204,A177)&lt;&gt;1,"ID duplicado",IF(OR(B177="",C177=""),"Cliente ou responsável ausente",IF(OR(NOT(ISNUMBER(D177)),D177&lt;=0,IF(ISNUMBER(D177),D177&lt;&gt;INT(D177),FALSE)),"Envio inválido",IF(H177="Cancelada","",IF(OR(NOT(ISNUMBER(E177)),E177&lt;=0,IF(ISNUMBER(E177),E177&lt;&gt;INT(E177),FALSE)),"Validade inválida",IF(E177&lt;D177,"Validade anterior ao envio",IF(OR(NOT(ISNUMBER(F177)),F177&lt;0),"Valor inválido",IF(AND(H177&lt;&gt;"Aberta",H177&lt;&gt;"Ganha",H177&lt;&gt;"Perdida"),"Resultado inválido",IF(AND(H177="Aberta",G177&lt;&gt;"Enviada",G177&lt;&gt;"Negociação",G177&lt;&gt;"Revisão"),"Etapa inválida",IF(AND(H177&lt;&gt;"Aberta",OR(OR(NOT(ISNUMBER(K177)),K177&lt;=0,IF(ISNUMBER(K177),K177&lt;&gt;INT(K177),FALSE)),K177&lt;D177,L177="")),"Fechamento ou evidência inválidos",IF(AND(H177="Aberta",I177&lt;&gt;"",OR(OR(NOT(ISNUMBER(I177)),I177&lt;=0,IF(ISNUMBER(I177),I177&lt;&gt;INT(I177),FALSE)),I177&lt;D177)),"Contato inválido","")))))))))))))</x:f>
      </x:c>
      <x:c r="O177" s="11" t="n">
        <x:f>IF(AND(A177&lt;&gt;"",N177="",H177&lt;&gt;"Cancelada"),1,0)</x:f>
        <x:v>0</x:v>
      </x:c>
      <x:c r="P177" s="11" t="n">
        <x:f>IF(OR(NOT(ISNUMBER(Configuracoes!$C$5)),NOT(ISNUMBER(Configuracoes!$C$6)),NOT(ISNUMBER(Configuracoes!$C$7)),Configuracoes!$C$5&lt;=0,Configuracoes!$C$6&lt;=0,Configuracoes!$C$7&lt;=0,Configuracoes!$C$6&gt;Configuracoes!$C$7),0,IF(AND(ISNUMBER(D177),D177&gt;=Configuracoes!$C$6,D177&lt;=Configuracoes!$C$7,D177&lt;=Configuracoes!$C$5,OR(Configuracoes!$C$8="Todos",C177=Configuracoes!$C$8),OR(H177="Aberta",H177="Cancelada",AND(ISNUMBER(K177),K177&lt;=Configuracoes!$C$5))),1,0))</x:f>
        <x:v>0</x:v>
      </x:c>
      <x:c r="Q177" s="11" t="n">
        <x:f>IF(AND(O177=1,P177=1,H177="Aberta"),1,0)</x:f>
        <x:v>0</x:v>
      </x:c>
      <x:c r="R177" s="11" t="n">
        <x:f>IF(AND(Q177=1,ISNUMBER(I177),I177&lt;Configuracoes!$C$5),1,0)</x:f>
        <x:v>0</x:v>
      </x:c>
      <x:c r="S177" s="11" t="n">
        <x:f>IF(AND(Q177=1,OR(I177="",J177="")),1,0)</x:f>
        <x:v>0</x:v>
      </x:c>
      <x:c r="T177" s="11" t="n">
        <x:f>IF(AND(Q177=1,E177&lt;Configuracoes!$C$5),1,0)</x:f>
        <x:v>0</x:v>
      </x:c>
      <x:c r="U177" s="11" t="n">
        <x:f>IF(AND(O177=1,P177=1,H177="Ganha"),1,0)</x:f>
        <x:v>0</x:v>
      </x:c>
      <x:c r="V177" s="11" t="n">
        <x:f>IF(AND(O177=1,P177=1,H177="Perdida"),1,0)</x:f>
        <x:v>0</x:v>
      </x:c>
      <x:c r="W177" s="11" t="n">
        <x:f>IF(AND(P177=1,OR(R177=1,S177=1,T177=1,N177&lt;&gt;"")),1,0)</x:f>
        <x:v>0</x:v>
      </x:c>
      <x:c r="X177" s="11" t="str">
        <x:f>IF(W177=1,SUM($W$5:W177),"")</x:f>
      </x:c>
    </x:row>
    <x:row r="178" ht="24" customHeight="1">
      <x:c r="A178" s="6"/>
      <x:c r="B178" s="6"/>
      <x:c r="C178" s="6"/>
      <x:c r="D178" s="5"/>
      <x:c r="E178" s="5"/>
      <x:c r="F178" s="12"/>
      <x:c r="G178" s="6"/>
      <x:c r="H178" s="6"/>
      <x:c r="I178" s="5"/>
      <x:c r="J178" s="6"/>
      <x:c r="K178" s="5"/>
      <x:c r="L178" s="6"/>
      <x:c r="M178" s="6"/>
      <x:c r="N178" s="11" t="str">
        <x:f>IF(COUNTA(A178:M178)=0,"",IF(A178="","ID ausente",IF(COUNTIF($A$5:$A$204,A178)&lt;&gt;1,"ID duplicado",IF(OR(B178="",C178=""),"Cliente ou responsável ausente",IF(OR(NOT(ISNUMBER(D178)),D178&lt;=0,IF(ISNUMBER(D178),D178&lt;&gt;INT(D178),FALSE)),"Envio inválido",IF(H178="Cancelada","",IF(OR(NOT(ISNUMBER(E178)),E178&lt;=0,IF(ISNUMBER(E178),E178&lt;&gt;INT(E178),FALSE)),"Validade inválida",IF(E178&lt;D178,"Validade anterior ao envio",IF(OR(NOT(ISNUMBER(F178)),F178&lt;0),"Valor inválido",IF(AND(H178&lt;&gt;"Aberta",H178&lt;&gt;"Ganha",H178&lt;&gt;"Perdida"),"Resultado inválido",IF(AND(H178="Aberta",G178&lt;&gt;"Enviada",G178&lt;&gt;"Negociação",G178&lt;&gt;"Revisão"),"Etapa inválida",IF(AND(H178&lt;&gt;"Aberta",OR(OR(NOT(ISNUMBER(K178)),K178&lt;=0,IF(ISNUMBER(K178),K178&lt;&gt;INT(K178),FALSE)),K178&lt;D178,L178="")),"Fechamento ou evidência inválidos",IF(AND(H178="Aberta",I178&lt;&gt;"",OR(OR(NOT(ISNUMBER(I178)),I178&lt;=0,IF(ISNUMBER(I178),I178&lt;&gt;INT(I178),FALSE)),I178&lt;D178)),"Contato inválido","")))))))))))))</x:f>
      </x:c>
      <x:c r="O178" s="11" t="n">
        <x:f>IF(AND(A178&lt;&gt;"",N178="",H178&lt;&gt;"Cancelada"),1,0)</x:f>
        <x:v>0</x:v>
      </x:c>
      <x:c r="P178" s="11" t="n">
        <x:f>IF(OR(NOT(ISNUMBER(Configuracoes!$C$5)),NOT(ISNUMBER(Configuracoes!$C$6)),NOT(ISNUMBER(Configuracoes!$C$7)),Configuracoes!$C$5&lt;=0,Configuracoes!$C$6&lt;=0,Configuracoes!$C$7&lt;=0,Configuracoes!$C$6&gt;Configuracoes!$C$7),0,IF(AND(ISNUMBER(D178),D178&gt;=Configuracoes!$C$6,D178&lt;=Configuracoes!$C$7,D178&lt;=Configuracoes!$C$5,OR(Configuracoes!$C$8="Todos",C178=Configuracoes!$C$8),OR(H178="Aberta",H178="Cancelada",AND(ISNUMBER(K178),K178&lt;=Configuracoes!$C$5))),1,0))</x:f>
        <x:v>0</x:v>
      </x:c>
      <x:c r="Q178" s="11" t="n">
        <x:f>IF(AND(O178=1,P178=1,H178="Aberta"),1,0)</x:f>
        <x:v>0</x:v>
      </x:c>
      <x:c r="R178" s="11" t="n">
        <x:f>IF(AND(Q178=1,ISNUMBER(I178),I178&lt;Configuracoes!$C$5),1,0)</x:f>
        <x:v>0</x:v>
      </x:c>
      <x:c r="S178" s="11" t="n">
        <x:f>IF(AND(Q178=1,OR(I178="",J178="")),1,0)</x:f>
        <x:v>0</x:v>
      </x:c>
      <x:c r="T178" s="11" t="n">
        <x:f>IF(AND(Q178=1,E178&lt;Configuracoes!$C$5),1,0)</x:f>
        <x:v>0</x:v>
      </x:c>
      <x:c r="U178" s="11" t="n">
        <x:f>IF(AND(O178=1,P178=1,H178="Ganha"),1,0)</x:f>
        <x:v>0</x:v>
      </x:c>
      <x:c r="V178" s="11" t="n">
        <x:f>IF(AND(O178=1,P178=1,H178="Perdida"),1,0)</x:f>
        <x:v>0</x:v>
      </x:c>
      <x:c r="W178" s="11" t="n">
        <x:f>IF(AND(P178=1,OR(R178=1,S178=1,T178=1,N178&lt;&gt;"")),1,0)</x:f>
        <x:v>0</x:v>
      </x:c>
      <x:c r="X178" s="11" t="str">
        <x:f>IF(W178=1,SUM($W$5:W178),"")</x:f>
      </x:c>
    </x:row>
    <x:row r="179" ht="24" customHeight="1">
      <x:c r="A179" s="6"/>
      <x:c r="B179" s="6"/>
      <x:c r="C179" s="6"/>
      <x:c r="D179" s="5"/>
      <x:c r="E179" s="5"/>
      <x:c r="F179" s="12"/>
      <x:c r="G179" s="6"/>
      <x:c r="H179" s="6"/>
      <x:c r="I179" s="5"/>
      <x:c r="J179" s="6"/>
      <x:c r="K179" s="5"/>
      <x:c r="L179" s="6"/>
      <x:c r="M179" s="6"/>
      <x:c r="N179" s="11" t="str">
        <x:f>IF(COUNTA(A179:M179)=0,"",IF(A179="","ID ausente",IF(COUNTIF($A$5:$A$204,A179)&lt;&gt;1,"ID duplicado",IF(OR(B179="",C179=""),"Cliente ou responsável ausente",IF(OR(NOT(ISNUMBER(D179)),D179&lt;=0,IF(ISNUMBER(D179),D179&lt;&gt;INT(D179),FALSE)),"Envio inválido",IF(H179="Cancelada","",IF(OR(NOT(ISNUMBER(E179)),E179&lt;=0,IF(ISNUMBER(E179),E179&lt;&gt;INT(E179),FALSE)),"Validade inválida",IF(E179&lt;D179,"Validade anterior ao envio",IF(OR(NOT(ISNUMBER(F179)),F179&lt;0),"Valor inválido",IF(AND(H179&lt;&gt;"Aberta",H179&lt;&gt;"Ganha",H179&lt;&gt;"Perdida"),"Resultado inválido",IF(AND(H179="Aberta",G179&lt;&gt;"Enviada",G179&lt;&gt;"Negociação",G179&lt;&gt;"Revisão"),"Etapa inválida",IF(AND(H179&lt;&gt;"Aberta",OR(OR(NOT(ISNUMBER(K179)),K179&lt;=0,IF(ISNUMBER(K179),K179&lt;&gt;INT(K179),FALSE)),K179&lt;D179,L179="")),"Fechamento ou evidência inválidos",IF(AND(H179="Aberta",I179&lt;&gt;"",OR(OR(NOT(ISNUMBER(I179)),I179&lt;=0,IF(ISNUMBER(I179),I179&lt;&gt;INT(I179),FALSE)),I179&lt;D179)),"Contato inválido","")))))))))))))</x:f>
      </x:c>
      <x:c r="O179" s="11" t="n">
        <x:f>IF(AND(A179&lt;&gt;"",N179="",H179&lt;&gt;"Cancelada"),1,0)</x:f>
        <x:v>0</x:v>
      </x:c>
      <x:c r="P179" s="11" t="n">
        <x:f>IF(OR(NOT(ISNUMBER(Configuracoes!$C$5)),NOT(ISNUMBER(Configuracoes!$C$6)),NOT(ISNUMBER(Configuracoes!$C$7)),Configuracoes!$C$5&lt;=0,Configuracoes!$C$6&lt;=0,Configuracoes!$C$7&lt;=0,Configuracoes!$C$6&gt;Configuracoes!$C$7),0,IF(AND(ISNUMBER(D179),D179&gt;=Configuracoes!$C$6,D179&lt;=Configuracoes!$C$7,D179&lt;=Configuracoes!$C$5,OR(Configuracoes!$C$8="Todos",C179=Configuracoes!$C$8),OR(H179="Aberta",H179="Cancelada",AND(ISNUMBER(K179),K179&lt;=Configuracoes!$C$5))),1,0))</x:f>
        <x:v>0</x:v>
      </x:c>
      <x:c r="Q179" s="11" t="n">
        <x:f>IF(AND(O179=1,P179=1,H179="Aberta"),1,0)</x:f>
        <x:v>0</x:v>
      </x:c>
      <x:c r="R179" s="11" t="n">
        <x:f>IF(AND(Q179=1,ISNUMBER(I179),I179&lt;Configuracoes!$C$5),1,0)</x:f>
        <x:v>0</x:v>
      </x:c>
      <x:c r="S179" s="11" t="n">
        <x:f>IF(AND(Q179=1,OR(I179="",J179="")),1,0)</x:f>
        <x:v>0</x:v>
      </x:c>
      <x:c r="T179" s="11" t="n">
        <x:f>IF(AND(Q179=1,E179&lt;Configuracoes!$C$5),1,0)</x:f>
        <x:v>0</x:v>
      </x:c>
      <x:c r="U179" s="11" t="n">
        <x:f>IF(AND(O179=1,P179=1,H179="Ganha"),1,0)</x:f>
        <x:v>0</x:v>
      </x:c>
      <x:c r="V179" s="11" t="n">
        <x:f>IF(AND(O179=1,P179=1,H179="Perdida"),1,0)</x:f>
        <x:v>0</x:v>
      </x:c>
      <x:c r="W179" s="11" t="n">
        <x:f>IF(AND(P179=1,OR(R179=1,S179=1,T179=1,N179&lt;&gt;"")),1,0)</x:f>
        <x:v>0</x:v>
      </x:c>
      <x:c r="X179" s="11" t="str">
        <x:f>IF(W179=1,SUM($W$5:W179),"")</x:f>
      </x:c>
    </x:row>
    <x:row r="180" ht="24" customHeight="1">
      <x:c r="A180" s="6"/>
      <x:c r="B180" s="6"/>
      <x:c r="C180" s="6"/>
      <x:c r="D180" s="5"/>
      <x:c r="E180" s="5"/>
      <x:c r="F180" s="12"/>
      <x:c r="G180" s="6"/>
      <x:c r="H180" s="6"/>
      <x:c r="I180" s="5"/>
      <x:c r="J180" s="6"/>
      <x:c r="K180" s="5"/>
      <x:c r="L180" s="6"/>
      <x:c r="M180" s="6"/>
      <x:c r="N180" s="11" t="str">
        <x:f>IF(COUNTA(A180:M180)=0,"",IF(A180="","ID ausente",IF(COUNTIF($A$5:$A$204,A180)&lt;&gt;1,"ID duplicado",IF(OR(B180="",C180=""),"Cliente ou responsável ausente",IF(OR(NOT(ISNUMBER(D180)),D180&lt;=0,IF(ISNUMBER(D180),D180&lt;&gt;INT(D180),FALSE)),"Envio inválido",IF(H180="Cancelada","",IF(OR(NOT(ISNUMBER(E180)),E180&lt;=0,IF(ISNUMBER(E180),E180&lt;&gt;INT(E180),FALSE)),"Validade inválida",IF(E180&lt;D180,"Validade anterior ao envio",IF(OR(NOT(ISNUMBER(F180)),F180&lt;0),"Valor inválido",IF(AND(H180&lt;&gt;"Aberta",H180&lt;&gt;"Ganha",H180&lt;&gt;"Perdida"),"Resultado inválido",IF(AND(H180="Aberta",G180&lt;&gt;"Enviada",G180&lt;&gt;"Negociação",G180&lt;&gt;"Revisão"),"Etapa inválida",IF(AND(H180&lt;&gt;"Aberta",OR(OR(NOT(ISNUMBER(K180)),K180&lt;=0,IF(ISNUMBER(K180),K180&lt;&gt;INT(K180),FALSE)),K180&lt;D180,L180="")),"Fechamento ou evidência inválidos",IF(AND(H180="Aberta",I180&lt;&gt;"",OR(OR(NOT(ISNUMBER(I180)),I180&lt;=0,IF(ISNUMBER(I180),I180&lt;&gt;INT(I180),FALSE)),I180&lt;D180)),"Contato inválido","")))))))))))))</x:f>
      </x:c>
      <x:c r="O180" s="11" t="n">
        <x:f>IF(AND(A180&lt;&gt;"",N180="",H180&lt;&gt;"Cancelada"),1,0)</x:f>
        <x:v>0</x:v>
      </x:c>
      <x:c r="P180" s="11" t="n">
        <x:f>IF(OR(NOT(ISNUMBER(Configuracoes!$C$5)),NOT(ISNUMBER(Configuracoes!$C$6)),NOT(ISNUMBER(Configuracoes!$C$7)),Configuracoes!$C$5&lt;=0,Configuracoes!$C$6&lt;=0,Configuracoes!$C$7&lt;=0,Configuracoes!$C$6&gt;Configuracoes!$C$7),0,IF(AND(ISNUMBER(D180),D180&gt;=Configuracoes!$C$6,D180&lt;=Configuracoes!$C$7,D180&lt;=Configuracoes!$C$5,OR(Configuracoes!$C$8="Todos",C180=Configuracoes!$C$8),OR(H180="Aberta",H180="Cancelada",AND(ISNUMBER(K180),K180&lt;=Configuracoes!$C$5))),1,0))</x:f>
        <x:v>0</x:v>
      </x:c>
      <x:c r="Q180" s="11" t="n">
        <x:f>IF(AND(O180=1,P180=1,H180="Aberta"),1,0)</x:f>
        <x:v>0</x:v>
      </x:c>
      <x:c r="R180" s="11" t="n">
        <x:f>IF(AND(Q180=1,ISNUMBER(I180),I180&lt;Configuracoes!$C$5),1,0)</x:f>
        <x:v>0</x:v>
      </x:c>
      <x:c r="S180" s="11" t="n">
        <x:f>IF(AND(Q180=1,OR(I180="",J180="")),1,0)</x:f>
        <x:v>0</x:v>
      </x:c>
      <x:c r="T180" s="11" t="n">
        <x:f>IF(AND(Q180=1,E180&lt;Configuracoes!$C$5),1,0)</x:f>
        <x:v>0</x:v>
      </x:c>
      <x:c r="U180" s="11" t="n">
        <x:f>IF(AND(O180=1,P180=1,H180="Ganha"),1,0)</x:f>
        <x:v>0</x:v>
      </x:c>
      <x:c r="V180" s="11" t="n">
        <x:f>IF(AND(O180=1,P180=1,H180="Perdida"),1,0)</x:f>
        <x:v>0</x:v>
      </x:c>
      <x:c r="W180" s="11" t="n">
        <x:f>IF(AND(P180=1,OR(R180=1,S180=1,T180=1,N180&lt;&gt;"")),1,0)</x:f>
        <x:v>0</x:v>
      </x:c>
      <x:c r="X180" s="11" t="str">
        <x:f>IF(W180=1,SUM($W$5:W180),"")</x:f>
      </x:c>
    </x:row>
    <x:row r="181" ht="24" customHeight="1">
      <x:c r="A181" s="6"/>
      <x:c r="B181" s="6"/>
      <x:c r="C181" s="6"/>
      <x:c r="D181" s="5"/>
      <x:c r="E181" s="5"/>
      <x:c r="F181" s="12"/>
      <x:c r="G181" s="6"/>
      <x:c r="H181" s="6"/>
      <x:c r="I181" s="5"/>
      <x:c r="J181" s="6"/>
      <x:c r="K181" s="5"/>
      <x:c r="L181" s="6"/>
      <x:c r="M181" s="6"/>
      <x:c r="N181" s="11" t="str">
        <x:f>IF(COUNTA(A181:M181)=0,"",IF(A181="","ID ausente",IF(COUNTIF($A$5:$A$204,A181)&lt;&gt;1,"ID duplicado",IF(OR(B181="",C181=""),"Cliente ou responsável ausente",IF(OR(NOT(ISNUMBER(D181)),D181&lt;=0,IF(ISNUMBER(D181),D181&lt;&gt;INT(D181),FALSE)),"Envio inválido",IF(H181="Cancelada","",IF(OR(NOT(ISNUMBER(E181)),E181&lt;=0,IF(ISNUMBER(E181),E181&lt;&gt;INT(E181),FALSE)),"Validade inválida",IF(E181&lt;D181,"Validade anterior ao envio",IF(OR(NOT(ISNUMBER(F181)),F181&lt;0),"Valor inválido",IF(AND(H181&lt;&gt;"Aberta",H181&lt;&gt;"Ganha",H181&lt;&gt;"Perdida"),"Resultado inválido",IF(AND(H181="Aberta",G181&lt;&gt;"Enviada",G181&lt;&gt;"Negociação",G181&lt;&gt;"Revisão"),"Etapa inválida",IF(AND(H181&lt;&gt;"Aberta",OR(OR(NOT(ISNUMBER(K181)),K181&lt;=0,IF(ISNUMBER(K181),K181&lt;&gt;INT(K181),FALSE)),K181&lt;D181,L181="")),"Fechamento ou evidência inválidos",IF(AND(H181="Aberta",I181&lt;&gt;"",OR(OR(NOT(ISNUMBER(I181)),I181&lt;=0,IF(ISNUMBER(I181),I181&lt;&gt;INT(I181),FALSE)),I181&lt;D181)),"Contato inválido","")))))))))))))</x:f>
      </x:c>
      <x:c r="O181" s="11" t="n">
        <x:f>IF(AND(A181&lt;&gt;"",N181="",H181&lt;&gt;"Cancelada"),1,0)</x:f>
        <x:v>0</x:v>
      </x:c>
      <x:c r="P181" s="11" t="n">
        <x:f>IF(OR(NOT(ISNUMBER(Configuracoes!$C$5)),NOT(ISNUMBER(Configuracoes!$C$6)),NOT(ISNUMBER(Configuracoes!$C$7)),Configuracoes!$C$5&lt;=0,Configuracoes!$C$6&lt;=0,Configuracoes!$C$7&lt;=0,Configuracoes!$C$6&gt;Configuracoes!$C$7),0,IF(AND(ISNUMBER(D181),D181&gt;=Configuracoes!$C$6,D181&lt;=Configuracoes!$C$7,D181&lt;=Configuracoes!$C$5,OR(Configuracoes!$C$8="Todos",C181=Configuracoes!$C$8),OR(H181="Aberta",H181="Cancelada",AND(ISNUMBER(K181),K181&lt;=Configuracoes!$C$5))),1,0))</x:f>
        <x:v>0</x:v>
      </x:c>
      <x:c r="Q181" s="11" t="n">
        <x:f>IF(AND(O181=1,P181=1,H181="Aberta"),1,0)</x:f>
        <x:v>0</x:v>
      </x:c>
      <x:c r="R181" s="11" t="n">
        <x:f>IF(AND(Q181=1,ISNUMBER(I181),I181&lt;Configuracoes!$C$5),1,0)</x:f>
        <x:v>0</x:v>
      </x:c>
      <x:c r="S181" s="11" t="n">
        <x:f>IF(AND(Q181=1,OR(I181="",J181="")),1,0)</x:f>
        <x:v>0</x:v>
      </x:c>
      <x:c r="T181" s="11" t="n">
        <x:f>IF(AND(Q181=1,E181&lt;Configuracoes!$C$5),1,0)</x:f>
        <x:v>0</x:v>
      </x:c>
      <x:c r="U181" s="11" t="n">
        <x:f>IF(AND(O181=1,P181=1,H181="Ganha"),1,0)</x:f>
        <x:v>0</x:v>
      </x:c>
      <x:c r="V181" s="11" t="n">
        <x:f>IF(AND(O181=1,P181=1,H181="Perdida"),1,0)</x:f>
        <x:v>0</x:v>
      </x:c>
      <x:c r="W181" s="11" t="n">
        <x:f>IF(AND(P181=1,OR(R181=1,S181=1,T181=1,N181&lt;&gt;"")),1,0)</x:f>
        <x:v>0</x:v>
      </x:c>
      <x:c r="X181" s="11" t="str">
        <x:f>IF(W181=1,SUM($W$5:W181),"")</x:f>
      </x:c>
    </x:row>
    <x:row r="182" ht="24" customHeight="1">
      <x:c r="A182" s="6"/>
      <x:c r="B182" s="6"/>
      <x:c r="C182" s="6"/>
      <x:c r="D182" s="5"/>
      <x:c r="E182" s="5"/>
      <x:c r="F182" s="12"/>
      <x:c r="G182" s="6"/>
      <x:c r="H182" s="6"/>
      <x:c r="I182" s="5"/>
      <x:c r="J182" s="6"/>
      <x:c r="K182" s="5"/>
      <x:c r="L182" s="6"/>
      <x:c r="M182" s="6"/>
      <x:c r="N182" s="11" t="str">
        <x:f>IF(COUNTA(A182:M182)=0,"",IF(A182="","ID ausente",IF(COUNTIF($A$5:$A$204,A182)&lt;&gt;1,"ID duplicado",IF(OR(B182="",C182=""),"Cliente ou responsável ausente",IF(OR(NOT(ISNUMBER(D182)),D182&lt;=0,IF(ISNUMBER(D182),D182&lt;&gt;INT(D182),FALSE)),"Envio inválido",IF(H182="Cancelada","",IF(OR(NOT(ISNUMBER(E182)),E182&lt;=0,IF(ISNUMBER(E182),E182&lt;&gt;INT(E182),FALSE)),"Validade inválida",IF(E182&lt;D182,"Validade anterior ao envio",IF(OR(NOT(ISNUMBER(F182)),F182&lt;0),"Valor inválido",IF(AND(H182&lt;&gt;"Aberta",H182&lt;&gt;"Ganha",H182&lt;&gt;"Perdida"),"Resultado inválido",IF(AND(H182="Aberta",G182&lt;&gt;"Enviada",G182&lt;&gt;"Negociação",G182&lt;&gt;"Revisão"),"Etapa inválida",IF(AND(H182&lt;&gt;"Aberta",OR(OR(NOT(ISNUMBER(K182)),K182&lt;=0,IF(ISNUMBER(K182),K182&lt;&gt;INT(K182),FALSE)),K182&lt;D182,L182="")),"Fechamento ou evidência inválidos",IF(AND(H182="Aberta",I182&lt;&gt;"",OR(OR(NOT(ISNUMBER(I182)),I182&lt;=0,IF(ISNUMBER(I182),I182&lt;&gt;INT(I182),FALSE)),I182&lt;D182)),"Contato inválido","")))))))))))))</x:f>
      </x:c>
      <x:c r="O182" s="11" t="n">
        <x:f>IF(AND(A182&lt;&gt;"",N182="",H182&lt;&gt;"Cancelada"),1,0)</x:f>
        <x:v>0</x:v>
      </x:c>
      <x:c r="P182" s="11" t="n">
        <x:f>IF(OR(NOT(ISNUMBER(Configuracoes!$C$5)),NOT(ISNUMBER(Configuracoes!$C$6)),NOT(ISNUMBER(Configuracoes!$C$7)),Configuracoes!$C$5&lt;=0,Configuracoes!$C$6&lt;=0,Configuracoes!$C$7&lt;=0,Configuracoes!$C$6&gt;Configuracoes!$C$7),0,IF(AND(ISNUMBER(D182),D182&gt;=Configuracoes!$C$6,D182&lt;=Configuracoes!$C$7,D182&lt;=Configuracoes!$C$5,OR(Configuracoes!$C$8="Todos",C182=Configuracoes!$C$8),OR(H182="Aberta",H182="Cancelada",AND(ISNUMBER(K182),K182&lt;=Configuracoes!$C$5))),1,0))</x:f>
        <x:v>0</x:v>
      </x:c>
      <x:c r="Q182" s="11" t="n">
        <x:f>IF(AND(O182=1,P182=1,H182="Aberta"),1,0)</x:f>
        <x:v>0</x:v>
      </x:c>
      <x:c r="R182" s="11" t="n">
        <x:f>IF(AND(Q182=1,ISNUMBER(I182),I182&lt;Configuracoes!$C$5),1,0)</x:f>
        <x:v>0</x:v>
      </x:c>
      <x:c r="S182" s="11" t="n">
        <x:f>IF(AND(Q182=1,OR(I182="",J182="")),1,0)</x:f>
        <x:v>0</x:v>
      </x:c>
      <x:c r="T182" s="11" t="n">
        <x:f>IF(AND(Q182=1,E182&lt;Configuracoes!$C$5),1,0)</x:f>
        <x:v>0</x:v>
      </x:c>
      <x:c r="U182" s="11" t="n">
        <x:f>IF(AND(O182=1,P182=1,H182="Ganha"),1,0)</x:f>
        <x:v>0</x:v>
      </x:c>
      <x:c r="V182" s="11" t="n">
        <x:f>IF(AND(O182=1,P182=1,H182="Perdida"),1,0)</x:f>
        <x:v>0</x:v>
      </x:c>
      <x:c r="W182" s="11" t="n">
        <x:f>IF(AND(P182=1,OR(R182=1,S182=1,T182=1,N182&lt;&gt;"")),1,0)</x:f>
        <x:v>0</x:v>
      </x:c>
      <x:c r="X182" s="11" t="str">
        <x:f>IF(W182=1,SUM($W$5:W182),"")</x:f>
      </x:c>
    </x:row>
    <x:row r="183" ht="24" customHeight="1">
      <x:c r="A183" s="6"/>
      <x:c r="B183" s="6"/>
      <x:c r="C183" s="6"/>
      <x:c r="D183" s="5"/>
      <x:c r="E183" s="5"/>
      <x:c r="F183" s="12"/>
      <x:c r="G183" s="6"/>
      <x:c r="H183" s="6"/>
      <x:c r="I183" s="5"/>
      <x:c r="J183" s="6"/>
      <x:c r="K183" s="5"/>
      <x:c r="L183" s="6"/>
      <x:c r="M183" s="6"/>
      <x:c r="N183" s="11" t="str">
        <x:f>IF(COUNTA(A183:M183)=0,"",IF(A183="","ID ausente",IF(COUNTIF($A$5:$A$204,A183)&lt;&gt;1,"ID duplicado",IF(OR(B183="",C183=""),"Cliente ou responsável ausente",IF(OR(NOT(ISNUMBER(D183)),D183&lt;=0,IF(ISNUMBER(D183),D183&lt;&gt;INT(D183),FALSE)),"Envio inválido",IF(H183="Cancelada","",IF(OR(NOT(ISNUMBER(E183)),E183&lt;=0,IF(ISNUMBER(E183),E183&lt;&gt;INT(E183),FALSE)),"Validade inválida",IF(E183&lt;D183,"Validade anterior ao envio",IF(OR(NOT(ISNUMBER(F183)),F183&lt;0),"Valor inválido",IF(AND(H183&lt;&gt;"Aberta",H183&lt;&gt;"Ganha",H183&lt;&gt;"Perdida"),"Resultado inválido",IF(AND(H183="Aberta",G183&lt;&gt;"Enviada",G183&lt;&gt;"Negociação",G183&lt;&gt;"Revisão"),"Etapa inválida",IF(AND(H183&lt;&gt;"Aberta",OR(OR(NOT(ISNUMBER(K183)),K183&lt;=0,IF(ISNUMBER(K183),K183&lt;&gt;INT(K183),FALSE)),K183&lt;D183,L183="")),"Fechamento ou evidência inválidos",IF(AND(H183="Aberta",I183&lt;&gt;"",OR(OR(NOT(ISNUMBER(I183)),I183&lt;=0,IF(ISNUMBER(I183),I183&lt;&gt;INT(I183),FALSE)),I183&lt;D183)),"Contato inválido","")))))))))))))</x:f>
      </x:c>
      <x:c r="O183" s="11" t="n">
        <x:f>IF(AND(A183&lt;&gt;"",N183="",H183&lt;&gt;"Cancelada"),1,0)</x:f>
        <x:v>0</x:v>
      </x:c>
      <x:c r="P183" s="11" t="n">
        <x:f>IF(OR(NOT(ISNUMBER(Configuracoes!$C$5)),NOT(ISNUMBER(Configuracoes!$C$6)),NOT(ISNUMBER(Configuracoes!$C$7)),Configuracoes!$C$5&lt;=0,Configuracoes!$C$6&lt;=0,Configuracoes!$C$7&lt;=0,Configuracoes!$C$6&gt;Configuracoes!$C$7),0,IF(AND(ISNUMBER(D183),D183&gt;=Configuracoes!$C$6,D183&lt;=Configuracoes!$C$7,D183&lt;=Configuracoes!$C$5,OR(Configuracoes!$C$8="Todos",C183=Configuracoes!$C$8),OR(H183="Aberta",H183="Cancelada",AND(ISNUMBER(K183),K183&lt;=Configuracoes!$C$5))),1,0))</x:f>
        <x:v>0</x:v>
      </x:c>
      <x:c r="Q183" s="11" t="n">
        <x:f>IF(AND(O183=1,P183=1,H183="Aberta"),1,0)</x:f>
        <x:v>0</x:v>
      </x:c>
      <x:c r="R183" s="11" t="n">
        <x:f>IF(AND(Q183=1,ISNUMBER(I183),I183&lt;Configuracoes!$C$5),1,0)</x:f>
        <x:v>0</x:v>
      </x:c>
      <x:c r="S183" s="11" t="n">
        <x:f>IF(AND(Q183=1,OR(I183="",J183="")),1,0)</x:f>
        <x:v>0</x:v>
      </x:c>
      <x:c r="T183" s="11" t="n">
        <x:f>IF(AND(Q183=1,E183&lt;Configuracoes!$C$5),1,0)</x:f>
        <x:v>0</x:v>
      </x:c>
      <x:c r="U183" s="11" t="n">
        <x:f>IF(AND(O183=1,P183=1,H183="Ganha"),1,0)</x:f>
        <x:v>0</x:v>
      </x:c>
      <x:c r="V183" s="11" t="n">
        <x:f>IF(AND(O183=1,P183=1,H183="Perdida"),1,0)</x:f>
        <x:v>0</x:v>
      </x:c>
      <x:c r="W183" s="11" t="n">
        <x:f>IF(AND(P183=1,OR(R183=1,S183=1,T183=1,N183&lt;&gt;"")),1,0)</x:f>
        <x:v>0</x:v>
      </x:c>
      <x:c r="X183" s="11" t="str">
        <x:f>IF(W183=1,SUM($W$5:W183),"")</x:f>
      </x:c>
    </x:row>
    <x:row r="184" ht="24" customHeight="1">
      <x:c r="A184" s="6"/>
      <x:c r="B184" s="6"/>
      <x:c r="C184" s="6"/>
      <x:c r="D184" s="5"/>
      <x:c r="E184" s="5"/>
      <x:c r="F184" s="12"/>
      <x:c r="G184" s="6"/>
      <x:c r="H184" s="6"/>
      <x:c r="I184" s="5"/>
      <x:c r="J184" s="6"/>
      <x:c r="K184" s="5"/>
      <x:c r="L184" s="6"/>
      <x:c r="M184" s="6"/>
      <x:c r="N184" s="11" t="str">
        <x:f>IF(COUNTA(A184:M184)=0,"",IF(A184="","ID ausente",IF(COUNTIF($A$5:$A$204,A184)&lt;&gt;1,"ID duplicado",IF(OR(B184="",C184=""),"Cliente ou responsável ausente",IF(OR(NOT(ISNUMBER(D184)),D184&lt;=0,IF(ISNUMBER(D184),D184&lt;&gt;INT(D184),FALSE)),"Envio inválido",IF(H184="Cancelada","",IF(OR(NOT(ISNUMBER(E184)),E184&lt;=0,IF(ISNUMBER(E184),E184&lt;&gt;INT(E184),FALSE)),"Validade inválida",IF(E184&lt;D184,"Validade anterior ao envio",IF(OR(NOT(ISNUMBER(F184)),F184&lt;0),"Valor inválido",IF(AND(H184&lt;&gt;"Aberta",H184&lt;&gt;"Ganha",H184&lt;&gt;"Perdida"),"Resultado inválido",IF(AND(H184="Aberta",G184&lt;&gt;"Enviada",G184&lt;&gt;"Negociação",G184&lt;&gt;"Revisão"),"Etapa inválida",IF(AND(H184&lt;&gt;"Aberta",OR(OR(NOT(ISNUMBER(K184)),K184&lt;=0,IF(ISNUMBER(K184),K184&lt;&gt;INT(K184),FALSE)),K184&lt;D184,L184="")),"Fechamento ou evidência inválidos",IF(AND(H184="Aberta",I184&lt;&gt;"",OR(OR(NOT(ISNUMBER(I184)),I184&lt;=0,IF(ISNUMBER(I184),I184&lt;&gt;INT(I184),FALSE)),I184&lt;D184)),"Contato inválido","")))))))))))))</x:f>
      </x:c>
      <x:c r="O184" s="11" t="n">
        <x:f>IF(AND(A184&lt;&gt;"",N184="",H184&lt;&gt;"Cancelada"),1,0)</x:f>
        <x:v>0</x:v>
      </x:c>
      <x:c r="P184" s="11" t="n">
        <x:f>IF(OR(NOT(ISNUMBER(Configuracoes!$C$5)),NOT(ISNUMBER(Configuracoes!$C$6)),NOT(ISNUMBER(Configuracoes!$C$7)),Configuracoes!$C$5&lt;=0,Configuracoes!$C$6&lt;=0,Configuracoes!$C$7&lt;=0,Configuracoes!$C$6&gt;Configuracoes!$C$7),0,IF(AND(ISNUMBER(D184),D184&gt;=Configuracoes!$C$6,D184&lt;=Configuracoes!$C$7,D184&lt;=Configuracoes!$C$5,OR(Configuracoes!$C$8="Todos",C184=Configuracoes!$C$8),OR(H184="Aberta",H184="Cancelada",AND(ISNUMBER(K184),K184&lt;=Configuracoes!$C$5))),1,0))</x:f>
        <x:v>0</x:v>
      </x:c>
      <x:c r="Q184" s="11" t="n">
        <x:f>IF(AND(O184=1,P184=1,H184="Aberta"),1,0)</x:f>
        <x:v>0</x:v>
      </x:c>
      <x:c r="R184" s="11" t="n">
        <x:f>IF(AND(Q184=1,ISNUMBER(I184),I184&lt;Configuracoes!$C$5),1,0)</x:f>
        <x:v>0</x:v>
      </x:c>
      <x:c r="S184" s="11" t="n">
        <x:f>IF(AND(Q184=1,OR(I184="",J184="")),1,0)</x:f>
        <x:v>0</x:v>
      </x:c>
      <x:c r="T184" s="11" t="n">
        <x:f>IF(AND(Q184=1,E184&lt;Configuracoes!$C$5),1,0)</x:f>
        <x:v>0</x:v>
      </x:c>
      <x:c r="U184" s="11" t="n">
        <x:f>IF(AND(O184=1,P184=1,H184="Ganha"),1,0)</x:f>
        <x:v>0</x:v>
      </x:c>
      <x:c r="V184" s="11" t="n">
        <x:f>IF(AND(O184=1,P184=1,H184="Perdida"),1,0)</x:f>
        <x:v>0</x:v>
      </x:c>
      <x:c r="W184" s="11" t="n">
        <x:f>IF(AND(P184=1,OR(R184=1,S184=1,T184=1,N184&lt;&gt;"")),1,0)</x:f>
        <x:v>0</x:v>
      </x:c>
      <x:c r="X184" s="11" t="str">
        <x:f>IF(W184=1,SUM($W$5:W184),"")</x:f>
      </x:c>
    </x:row>
    <x:row r="185" ht="24" customHeight="1">
      <x:c r="A185" s="6"/>
      <x:c r="B185" s="6"/>
      <x:c r="C185" s="6"/>
      <x:c r="D185" s="5"/>
      <x:c r="E185" s="5"/>
      <x:c r="F185" s="12"/>
      <x:c r="G185" s="6"/>
      <x:c r="H185" s="6"/>
      <x:c r="I185" s="5"/>
      <x:c r="J185" s="6"/>
      <x:c r="K185" s="5"/>
      <x:c r="L185" s="6"/>
      <x:c r="M185" s="6"/>
      <x:c r="N185" s="11" t="str">
        <x:f>IF(COUNTA(A185:M185)=0,"",IF(A185="","ID ausente",IF(COUNTIF($A$5:$A$204,A185)&lt;&gt;1,"ID duplicado",IF(OR(B185="",C185=""),"Cliente ou responsável ausente",IF(OR(NOT(ISNUMBER(D185)),D185&lt;=0,IF(ISNUMBER(D185),D185&lt;&gt;INT(D185),FALSE)),"Envio inválido",IF(H185="Cancelada","",IF(OR(NOT(ISNUMBER(E185)),E185&lt;=0,IF(ISNUMBER(E185),E185&lt;&gt;INT(E185),FALSE)),"Validade inválida",IF(E185&lt;D185,"Validade anterior ao envio",IF(OR(NOT(ISNUMBER(F185)),F185&lt;0),"Valor inválido",IF(AND(H185&lt;&gt;"Aberta",H185&lt;&gt;"Ganha",H185&lt;&gt;"Perdida"),"Resultado inválido",IF(AND(H185="Aberta",G185&lt;&gt;"Enviada",G185&lt;&gt;"Negociação",G185&lt;&gt;"Revisão"),"Etapa inválida",IF(AND(H185&lt;&gt;"Aberta",OR(OR(NOT(ISNUMBER(K185)),K185&lt;=0,IF(ISNUMBER(K185),K185&lt;&gt;INT(K185),FALSE)),K185&lt;D185,L185="")),"Fechamento ou evidência inválidos",IF(AND(H185="Aberta",I185&lt;&gt;"",OR(OR(NOT(ISNUMBER(I185)),I185&lt;=0,IF(ISNUMBER(I185),I185&lt;&gt;INT(I185),FALSE)),I185&lt;D185)),"Contato inválido","")))))))))))))</x:f>
      </x:c>
      <x:c r="O185" s="11" t="n">
        <x:f>IF(AND(A185&lt;&gt;"",N185="",H185&lt;&gt;"Cancelada"),1,0)</x:f>
        <x:v>0</x:v>
      </x:c>
      <x:c r="P185" s="11" t="n">
        <x:f>IF(OR(NOT(ISNUMBER(Configuracoes!$C$5)),NOT(ISNUMBER(Configuracoes!$C$6)),NOT(ISNUMBER(Configuracoes!$C$7)),Configuracoes!$C$5&lt;=0,Configuracoes!$C$6&lt;=0,Configuracoes!$C$7&lt;=0,Configuracoes!$C$6&gt;Configuracoes!$C$7),0,IF(AND(ISNUMBER(D185),D185&gt;=Configuracoes!$C$6,D185&lt;=Configuracoes!$C$7,D185&lt;=Configuracoes!$C$5,OR(Configuracoes!$C$8="Todos",C185=Configuracoes!$C$8),OR(H185="Aberta",H185="Cancelada",AND(ISNUMBER(K185),K185&lt;=Configuracoes!$C$5))),1,0))</x:f>
        <x:v>0</x:v>
      </x:c>
      <x:c r="Q185" s="11" t="n">
        <x:f>IF(AND(O185=1,P185=1,H185="Aberta"),1,0)</x:f>
        <x:v>0</x:v>
      </x:c>
      <x:c r="R185" s="11" t="n">
        <x:f>IF(AND(Q185=1,ISNUMBER(I185),I185&lt;Configuracoes!$C$5),1,0)</x:f>
        <x:v>0</x:v>
      </x:c>
      <x:c r="S185" s="11" t="n">
        <x:f>IF(AND(Q185=1,OR(I185="",J185="")),1,0)</x:f>
        <x:v>0</x:v>
      </x:c>
      <x:c r="T185" s="11" t="n">
        <x:f>IF(AND(Q185=1,E185&lt;Configuracoes!$C$5),1,0)</x:f>
        <x:v>0</x:v>
      </x:c>
      <x:c r="U185" s="11" t="n">
        <x:f>IF(AND(O185=1,P185=1,H185="Ganha"),1,0)</x:f>
        <x:v>0</x:v>
      </x:c>
      <x:c r="V185" s="11" t="n">
        <x:f>IF(AND(O185=1,P185=1,H185="Perdida"),1,0)</x:f>
        <x:v>0</x:v>
      </x:c>
      <x:c r="W185" s="11" t="n">
        <x:f>IF(AND(P185=1,OR(R185=1,S185=1,T185=1,N185&lt;&gt;"")),1,0)</x:f>
        <x:v>0</x:v>
      </x:c>
      <x:c r="X185" s="11" t="str">
        <x:f>IF(W185=1,SUM($W$5:W185),"")</x:f>
      </x:c>
    </x:row>
    <x:row r="186" ht="24" customHeight="1">
      <x:c r="A186" s="6"/>
      <x:c r="B186" s="6"/>
      <x:c r="C186" s="6"/>
      <x:c r="D186" s="5"/>
      <x:c r="E186" s="5"/>
      <x:c r="F186" s="12"/>
      <x:c r="G186" s="6"/>
      <x:c r="H186" s="6"/>
      <x:c r="I186" s="5"/>
      <x:c r="J186" s="6"/>
      <x:c r="K186" s="5"/>
      <x:c r="L186" s="6"/>
      <x:c r="M186" s="6"/>
      <x:c r="N186" s="11" t="str">
        <x:f>IF(COUNTA(A186:M186)=0,"",IF(A186="","ID ausente",IF(COUNTIF($A$5:$A$204,A186)&lt;&gt;1,"ID duplicado",IF(OR(B186="",C186=""),"Cliente ou responsável ausente",IF(OR(NOT(ISNUMBER(D186)),D186&lt;=0,IF(ISNUMBER(D186),D186&lt;&gt;INT(D186),FALSE)),"Envio inválido",IF(H186="Cancelada","",IF(OR(NOT(ISNUMBER(E186)),E186&lt;=0,IF(ISNUMBER(E186),E186&lt;&gt;INT(E186),FALSE)),"Validade inválida",IF(E186&lt;D186,"Validade anterior ao envio",IF(OR(NOT(ISNUMBER(F186)),F186&lt;0),"Valor inválido",IF(AND(H186&lt;&gt;"Aberta",H186&lt;&gt;"Ganha",H186&lt;&gt;"Perdida"),"Resultado inválido",IF(AND(H186="Aberta",G186&lt;&gt;"Enviada",G186&lt;&gt;"Negociação",G186&lt;&gt;"Revisão"),"Etapa inválida",IF(AND(H186&lt;&gt;"Aberta",OR(OR(NOT(ISNUMBER(K186)),K186&lt;=0,IF(ISNUMBER(K186),K186&lt;&gt;INT(K186),FALSE)),K186&lt;D186,L186="")),"Fechamento ou evidência inválidos",IF(AND(H186="Aberta",I186&lt;&gt;"",OR(OR(NOT(ISNUMBER(I186)),I186&lt;=0,IF(ISNUMBER(I186),I186&lt;&gt;INT(I186),FALSE)),I186&lt;D186)),"Contato inválido","")))))))))))))</x:f>
      </x:c>
      <x:c r="O186" s="11" t="n">
        <x:f>IF(AND(A186&lt;&gt;"",N186="",H186&lt;&gt;"Cancelada"),1,0)</x:f>
        <x:v>0</x:v>
      </x:c>
      <x:c r="P186" s="11" t="n">
        <x:f>IF(OR(NOT(ISNUMBER(Configuracoes!$C$5)),NOT(ISNUMBER(Configuracoes!$C$6)),NOT(ISNUMBER(Configuracoes!$C$7)),Configuracoes!$C$5&lt;=0,Configuracoes!$C$6&lt;=0,Configuracoes!$C$7&lt;=0,Configuracoes!$C$6&gt;Configuracoes!$C$7),0,IF(AND(ISNUMBER(D186),D186&gt;=Configuracoes!$C$6,D186&lt;=Configuracoes!$C$7,D186&lt;=Configuracoes!$C$5,OR(Configuracoes!$C$8="Todos",C186=Configuracoes!$C$8),OR(H186="Aberta",H186="Cancelada",AND(ISNUMBER(K186),K186&lt;=Configuracoes!$C$5))),1,0))</x:f>
        <x:v>0</x:v>
      </x:c>
      <x:c r="Q186" s="11" t="n">
        <x:f>IF(AND(O186=1,P186=1,H186="Aberta"),1,0)</x:f>
        <x:v>0</x:v>
      </x:c>
      <x:c r="R186" s="11" t="n">
        <x:f>IF(AND(Q186=1,ISNUMBER(I186),I186&lt;Configuracoes!$C$5),1,0)</x:f>
        <x:v>0</x:v>
      </x:c>
      <x:c r="S186" s="11" t="n">
        <x:f>IF(AND(Q186=1,OR(I186="",J186="")),1,0)</x:f>
        <x:v>0</x:v>
      </x:c>
      <x:c r="T186" s="11" t="n">
        <x:f>IF(AND(Q186=1,E186&lt;Configuracoes!$C$5),1,0)</x:f>
        <x:v>0</x:v>
      </x:c>
      <x:c r="U186" s="11" t="n">
        <x:f>IF(AND(O186=1,P186=1,H186="Ganha"),1,0)</x:f>
        <x:v>0</x:v>
      </x:c>
      <x:c r="V186" s="11" t="n">
        <x:f>IF(AND(O186=1,P186=1,H186="Perdida"),1,0)</x:f>
        <x:v>0</x:v>
      </x:c>
      <x:c r="W186" s="11" t="n">
        <x:f>IF(AND(P186=1,OR(R186=1,S186=1,T186=1,N186&lt;&gt;"")),1,0)</x:f>
        <x:v>0</x:v>
      </x:c>
      <x:c r="X186" s="11" t="str">
        <x:f>IF(W186=1,SUM($W$5:W186),"")</x:f>
      </x:c>
    </x:row>
    <x:row r="187" ht="24" customHeight="1">
      <x:c r="A187" s="6"/>
      <x:c r="B187" s="6"/>
      <x:c r="C187" s="6"/>
      <x:c r="D187" s="5"/>
      <x:c r="E187" s="5"/>
      <x:c r="F187" s="12"/>
      <x:c r="G187" s="6"/>
      <x:c r="H187" s="6"/>
      <x:c r="I187" s="5"/>
      <x:c r="J187" s="6"/>
      <x:c r="K187" s="5"/>
      <x:c r="L187" s="6"/>
      <x:c r="M187" s="6"/>
      <x:c r="N187" s="11" t="str">
        <x:f>IF(COUNTA(A187:M187)=0,"",IF(A187="","ID ausente",IF(COUNTIF($A$5:$A$204,A187)&lt;&gt;1,"ID duplicado",IF(OR(B187="",C187=""),"Cliente ou responsável ausente",IF(OR(NOT(ISNUMBER(D187)),D187&lt;=0,IF(ISNUMBER(D187),D187&lt;&gt;INT(D187),FALSE)),"Envio inválido",IF(H187="Cancelada","",IF(OR(NOT(ISNUMBER(E187)),E187&lt;=0,IF(ISNUMBER(E187),E187&lt;&gt;INT(E187),FALSE)),"Validade inválida",IF(E187&lt;D187,"Validade anterior ao envio",IF(OR(NOT(ISNUMBER(F187)),F187&lt;0),"Valor inválido",IF(AND(H187&lt;&gt;"Aberta",H187&lt;&gt;"Ganha",H187&lt;&gt;"Perdida"),"Resultado inválido",IF(AND(H187="Aberta",G187&lt;&gt;"Enviada",G187&lt;&gt;"Negociação",G187&lt;&gt;"Revisão"),"Etapa inválida",IF(AND(H187&lt;&gt;"Aberta",OR(OR(NOT(ISNUMBER(K187)),K187&lt;=0,IF(ISNUMBER(K187),K187&lt;&gt;INT(K187),FALSE)),K187&lt;D187,L187="")),"Fechamento ou evidência inválidos",IF(AND(H187="Aberta",I187&lt;&gt;"",OR(OR(NOT(ISNUMBER(I187)),I187&lt;=0,IF(ISNUMBER(I187),I187&lt;&gt;INT(I187),FALSE)),I187&lt;D187)),"Contato inválido","")))))))))))))</x:f>
      </x:c>
      <x:c r="O187" s="11" t="n">
        <x:f>IF(AND(A187&lt;&gt;"",N187="",H187&lt;&gt;"Cancelada"),1,0)</x:f>
        <x:v>0</x:v>
      </x:c>
      <x:c r="P187" s="11" t="n">
        <x:f>IF(OR(NOT(ISNUMBER(Configuracoes!$C$5)),NOT(ISNUMBER(Configuracoes!$C$6)),NOT(ISNUMBER(Configuracoes!$C$7)),Configuracoes!$C$5&lt;=0,Configuracoes!$C$6&lt;=0,Configuracoes!$C$7&lt;=0,Configuracoes!$C$6&gt;Configuracoes!$C$7),0,IF(AND(ISNUMBER(D187),D187&gt;=Configuracoes!$C$6,D187&lt;=Configuracoes!$C$7,D187&lt;=Configuracoes!$C$5,OR(Configuracoes!$C$8="Todos",C187=Configuracoes!$C$8),OR(H187="Aberta",H187="Cancelada",AND(ISNUMBER(K187),K187&lt;=Configuracoes!$C$5))),1,0))</x:f>
        <x:v>0</x:v>
      </x:c>
      <x:c r="Q187" s="11" t="n">
        <x:f>IF(AND(O187=1,P187=1,H187="Aberta"),1,0)</x:f>
        <x:v>0</x:v>
      </x:c>
      <x:c r="R187" s="11" t="n">
        <x:f>IF(AND(Q187=1,ISNUMBER(I187),I187&lt;Configuracoes!$C$5),1,0)</x:f>
        <x:v>0</x:v>
      </x:c>
      <x:c r="S187" s="11" t="n">
        <x:f>IF(AND(Q187=1,OR(I187="",J187="")),1,0)</x:f>
        <x:v>0</x:v>
      </x:c>
      <x:c r="T187" s="11" t="n">
        <x:f>IF(AND(Q187=1,E187&lt;Configuracoes!$C$5),1,0)</x:f>
        <x:v>0</x:v>
      </x:c>
      <x:c r="U187" s="11" t="n">
        <x:f>IF(AND(O187=1,P187=1,H187="Ganha"),1,0)</x:f>
        <x:v>0</x:v>
      </x:c>
      <x:c r="V187" s="11" t="n">
        <x:f>IF(AND(O187=1,P187=1,H187="Perdida"),1,0)</x:f>
        <x:v>0</x:v>
      </x:c>
      <x:c r="W187" s="11" t="n">
        <x:f>IF(AND(P187=1,OR(R187=1,S187=1,T187=1,N187&lt;&gt;"")),1,0)</x:f>
        <x:v>0</x:v>
      </x:c>
      <x:c r="X187" s="11" t="str">
        <x:f>IF(W187=1,SUM($W$5:W187),"")</x:f>
      </x:c>
    </x:row>
    <x:row r="188" ht="24" customHeight="1">
      <x:c r="A188" s="6"/>
      <x:c r="B188" s="6"/>
      <x:c r="C188" s="6"/>
      <x:c r="D188" s="5"/>
      <x:c r="E188" s="5"/>
      <x:c r="F188" s="12"/>
      <x:c r="G188" s="6"/>
      <x:c r="H188" s="6"/>
      <x:c r="I188" s="5"/>
      <x:c r="J188" s="6"/>
      <x:c r="K188" s="5"/>
      <x:c r="L188" s="6"/>
      <x:c r="M188" s="6"/>
      <x:c r="N188" s="11" t="str">
        <x:f>IF(COUNTA(A188:M188)=0,"",IF(A188="","ID ausente",IF(COUNTIF($A$5:$A$204,A188)&lt;&gt;1,"ID duplicado",IF(OR(B188="",C188=""),"Cliente ou responsável ausente",IF(OR(NOT(ISNUMBER(D188)),D188&lt;=0,IF(ISNUMBER(D188),D188&lt;&gt;INT(D188),FALSE)),"Envio inválido",IF(H188="Cancelada","",IF(OR(NOT(ISNUMBER(E188)),E188&lt;=0,IF(ISNUMBER(E188),E188&lt;&gt;INT(E188),FALSE)),"Validade inválida",IF(E188&lt;D188,"Validade anterior ao envio",IF(OR(NOT(ISNUMBER(F188)),F188&lt;0),"Valor inválido",IF(AND(H188&lt;&gt;"Aberta",H188&lt;&gt;"Ganha",H188&lt;&gt;"Perdida"),"Resultado inválido",IF(AND(H188="Aberta",G188&lt;&gt;"Enviada",G188&lt;&gt;"Negociação",G188&lt;&gt;"Revisão"),"Etapa inválida",IF(AND(H188&lt;&gt;"Aberta",OR(OR(NOT(ISNUMBER(K188)),K188&lt;=0,IF(ISNUMBER(K188),K188&lt;&gt;INT(K188),FALSE)),K188&lt;D188,L188="")),"Fechamento ou evidência inválidos",IF(AND(H188="Aberta",I188&lt;&gt;"",OR(OR(NOT(ISNUMBER(I188)),I188&lt;=0,IF(ISNUMBER(I188),I188&lt;&gt;INT(I188),FALSE)),I188&lt;D188)),"Contato inválido","")))))))))))))</x:f>
      </x:c>
      <x:c r="O188" s="11" t="n">
        <x:f>IF(AND(A188&lt;&gt;"",N188="",H188&lt;&gt;"Cancelada"),1,0)</x:f>
        <x:v>0</x:v>
      </x:c>
      <x:c r="P188" s="11" t="n">
        <x:f>IF(OR(NOT(ISNUMBER(Configuracoes!$C$5)),NOT(ISNUMBER(Configuracoes!$C$6)),NOT(ISNUMBER(Configuracoes!$C$7)),Configuracoes!$C$5&lt;=0,Configuracoes!$C$6&lt;=0,Configuracoes!$C$7&lt;=0,Configuracoes!$C$6&gt;Configuracoes!$C$7),0,IF(AND(ISNUMBER(D188),D188&gt;=Configuracoes!$C$6,D188&lt;=Configuracoes!$C$7,D188&lt;=Configuracoes!$C$5,OR(Configuracoes!$C$8="Todos",C188=Configuracoes!$C$8),OR(H188="Aberta",H188="Cancelada",AND(ISNUMBER(K188),K188&lt;=Configuracoes!$C$5))),1,0))</x:f>
        <x:v>0</x:v>
      </x:c>
      <x:c r="Q188" s="11" t="n">
        <x:f>IF(AND(O188=1,P188=1,H188="Aberta"),1,0)</x:f>
        <x:v>0</x:v>
      </x:c>
      <x:c r="R188" s="11" t="n">
        <x:f>IF(AND(Q188=1,ISNUMBER(I188),I188&lt;Configuracoes!$C$5),1,0)</x:f>
        <x:v>0</x:v>
      </x:c>
      <x:c r="S188" s="11" t="n">
        <x:f>IF(AND(Q188=1,OR(I188="",J188="")),1,0)</x:f>
        <x:v>0</x:v>
      </x:c>
      <x:c r="T188" s="11" t="n">
        <x:f>IF(AND(Q188=1,E188&lt;Configuracoes!$C$5),1,0)</x:f>
        <x:v>0</x:v>
      </x:c>
      <x:c r="U188" s="11" t="n">
        <x:f>IF(AND(O188=1,P188=1,H188="Ganha"),1,0)</x:f>
        <x:v>0</x:v>
      </x:c>
      <x:c r="V188" s="11" t="n">
        <x:f>IF(AND(O188=1,P188=1,H188="Perdida"),1,0)</x:f>
        <x:v>0</x:v>
      </x:c>
      <x:c r="W188" s="11" t="n">
        <x:f>IF(AND(P188=1,OR(R188=1,S188=1,T188=1,N188&lt;&gt;"")),1,0)</x:f>
        <x:v>0</x:v>
      </x:c>
      <x:c r="X188" s="11" t="str">
        <x:f>IF(W188=1,SUM($W$5:W188),"")</x:f>
      </x:c>
    </x:row>
    <x:row r="189" ht="24" customHeight="1">
      <x:c r="A189" s="6"/>
      <x:c r="B189" s="6"/>
      <x:c r="C189" s="6"/>
      <x:c r="D189" s="5"/>
      <x:c r="E189" s="5"/>
      <x:c r="F189" s="12"/>
      <x:c r="G189" s="6"/>
      <x:c r="H189" s="6"/>
      <x:c r="I189" s="5"/>
      <x:c r="J189" s="6"/>
      <x:c r="K189" s="5"/>
      <x:c r="L189" s="6"/>
      <x:c r="M189" s="6"/>
      <x:c r="N189" s="11" t="str">
        <x:f>IF(COUNTA(A189:M189)=0,"",IF(A189="","ID ausente",IF(COUNTIF($A$5:$A$204,A189)&lt;&gt;1,"ID duplicado",IF(OR(B189="",C189=""),"Cliente ou responsável ausente",IF(OR(NOT(ISNUMBER(D189)),D189&lt;=0,IF(ISNUMBER(D189),D189&lt;&gt;INT(D189),FALSE)),"Envio inválido",IF(H189="Cancelada","",IF(OR(NOT(ISNUMBER(E189)),E189&lt;=0,IF(ISNUMBER(E189),E189&lt;&gt;INT(E189),FALSE)),"Validade inválida",IF(E189&lt;D189,"Validade anterior ao envio",IF(OR(NOT(ISNUMBER(F189)),F189&lt;0),"Valor inválido",IF(AND(H189&lt;&gt;"Aberta",H189&lt;&gt;"Ganha",H189&lt;&gt;"Perdida"),"Resultado inválido",IF(AND(H189="Aberta",G189&lt;&gt;"Enviada",G189&lt;&gt;"Negociação",G189&lt;&gt;"Revisão"),"Etapa inválida",IF(AND(H189&lt;&gt;"Aberta",OR(OR(NOT(ISNUMBER(K189)),K189&lt;=0,IF(ISNUMBER(K189),K189&lt;&gt;INT(K189),FALSE)),K189&lt;D189,L189="")),"Fechamento ou evidência inválidos",IF(AND(H189="Aberta",I189&lt;&gt;"",OR(OR(NOT(ISNUMBER(I189)),I189&lt;=0,IF(ISNUMBER(I189),I189&lt;&gt;INT(I189),FALSE)),I189&lt;D189)),"Contato inválido","")))))))))))))</x:f>
      </x:c>
      <x:c r="O189" s="11" t="n">
        <x:f>IF(AND(A189&lt;&gt;"",N189="",H189&lt;&gt;"Cancelada"),1,0)</x:f>
        <x:v>0</x:v>
      </x:c>
      <x:c r="P189" s="11" t="n">
        <x:f>IF(OR(NOT(ISNUMBER(Configuracoes!$C$5)),NOT(ISNUMBER(Configuracoes!$C$6)),NOT(ISNUMBER(Configuracoes!$C$7)),Configuracoes!$C$5&lt;=0,Configuracoes!$C$6&lt;=0,Configuracoes!$C$7&lt;=0,Configuracoes!$C$6&gt;Configuracoes!$C$7),0,IF(AND(ISNUMBER(D189),D189&gt;=Configuracoes!$C$6,D189&lt;=Configuracoes!$C$7,D189&lt;=Configuracoes!$C$5,OR(Configuracoes!$C$8="Todos",C189=Configuracoes!$C$8),OR(H189="Aberta",H189="Cancelada",AND(ISNUMBER(K189),K189&lt;=Configuracoes!$C$5))),1,0))</x:f>
        <x:v>0</x:v>
      </x:c>
      <x:c r="Q189" s="11" t="n">
        <x:f>IF(AND(O189=1,P189=1,H189="Aberta"),1,0)</x:f>
        <x:v>0</x:v>
      </x:c>
      <x:c r="R189" s="11" t="n">
        <x:f>IF(AND(Q189=1,ISNUMBER(I189),I189&lt;Configuracoes!$C$5),1,0)</x:f>
        <x:v>0</x:v>
      </x:c>
      <x:c r="S189" s="11" t="n">
        <x:f>IF(AND(Q189=1,OR(I189="",J189="")),1,0)</x:f>
        <x:v>0</x:v>
      </x:c>
      <x:c r="T189" s="11" t="n">
        <x:f>IF(AND(Q189=1,E189&lt;Configuracoes!$C$5),1,0)</x:f>
        <x:v>0</x:v>
      </x:c>
      <x:c r="U189" s="11" t="n">
        <x:f>IF(AND(O189=1,P189=1,H189="Ganha"),1,0)</x:f>
        <x:v>0</x:v>
      </x:c>
      <x:c r="V189" s="11" t="n">
        <x:f>IF(AND(O189=1,P189=1,H189="Perdida"),1,0)</x:f>
        <x:v>0</x:v>
      </x:c>
      <x:c r="W189" s="11" t="n">
        <x:f>IF(AND(P189=1,OR(R189=1,S189=1,T189=1,N189&lt;&gt;"")),1,0)</x:f>
        <x:v>0</x:v>
      </x:c>
      <x:c r="X189" s="11" t="str">
        <x:f>IF(W189=1,SUM($W$5:W189),"")</x:f>
      </x:c>
    </x:row>
    <x:row r="190" ht="24" customHeight="1">
      <x:c r="A190" s="6"/>
      <x:c r="B190" s="6"/>
      <x:c r="C190" s="6"/>
      <x:c r="D190" s="5"/>
      <x:c r="E190" s="5"/>
      <x:c r="F190" s="12"/>
      <x:c r="G190" s="6"/>
      <x:c r="H190" s="6"/>
      <x:c r="I190" s="5"/>
      <x:c r="J190" s="6"/>
      <x:c r="K190" s="5"/>
      <x:c r="L190" s="6"/>
      <x:c r="M190" s="6"/>
      <x:c r="N190" s="11" t="str">
        <x:f>IF(COUNTA(A190:M190)=0,"",IF(A190="","ID ausente",IF(COUNTIF($A$5:$A$204,A190)&lt;&gt;1,"ID duplicado",IF(OR(B190="",C190=""),"Cliente ou responsável ausente",IF(OR(NOT(ISNUMBER(D190)),D190&lt;=0,IF(ISNUMBER(D190),D190&lt;&gt;INT(D190),FALSE)),"Envio inválido",IF(H190="Cancelada","",IF(OR(NOT(ISNUMBER(E190)),E190&lt;=0,IF(ISNUMBER(E190),E190&lt;&gt;INT(E190),FALSE)),"Validade inválida",IF(E190&lt;D190,"Validade anterior ao envio",IF(OR(NOT(ISNUMBER(F190)),F190&lt;0),"Valor inválido",IF(AND(H190&lt;&gt;"Aberta",H190&lt;&gt;"Ganha",H190&lt;&gt;"Perdida"),"Resultado inválido",IF(AND(H190="Aberta",G190&lt;&gt;"Enviada",G190&lt;&gt;"Negociação",G190&lt;&gt;"Revisão"),"Etapa inválida",IF(AND(H190&lt;&gt;"Aberta",OR(OR(NOT(ISNUMBER(K190)),K190&lt;=0,IF(ISNUMBER(K190),K190&lt;&gt;INT(K190),FALSE)),K190&lt;D190,L190="")),"Fechamento ou evidência inválidos",IF(AND(H190="Aberta",I190&lt;&gt;"",OR(OR(NOT(ISNUMBER(I190)),I190&lt;=0,IF(ISNUMBER(I190),I190&lt;&gt;INT(I190),FALSE)),I190&lt;D190)),"Contato inválido","")))))))))))))</x:f>
      </x:c>
      <x:c r="O190" s="11" t="n">
        <x:f>IF(AND(A190&lt;&gt;"",N190="",H190&lt;&gt;"Cancelada"),1,0)</x:f>
        <x:v>0</x:v>
      </x:c>
      <x:c r="P190" s="11" t="n">
        <x:f>IF(OR(NOT(ISNUMBER(Configuracoes!$C$5)),NOT(ISNUMBER(Configuracoes!$C$6)),NOT(ISNUMBER(Configuracoes!$C$7)),Configuracoes!$C$5&lt;=0,Configuracoes!$C$6&lt;=0,Configuracoes!$C$7&lt;=0,Configuracoes!$C$6&gt;Configuracoes!$C$7),0,IF(AND(ISNUMBER(D190),D190&gt;=Configuracoes!$C$6,D190&lt;=Configuracoes!$C$7,D190&lt;=Configuracoes!$C$5,OR(Configuracoes!$C$8="Todos",C190=Configuracoes!$C$8),OR(H190="Aberta",H190="Cancelada",AND(ISNUMBER(K190),K190&lt;=Configuracoes!$C$5))),1,0))</x:f>
        <x:v>0</x:v>
      </x:c>
      <x:c r="Q190" s="11" t="n">
        <x:f>IF(AND(O190=1,P190=1,H190="Aberta"),1,0)</x:f>
        <x:v>0</x:v>
      </x:c>
      <x:c r="R190" s="11" t="n">
        <x:f>IF(AND(Q190=1,ISNUMBER(I190),I190&lt;Configuracoes!$C$5),1,0)</x:f>
        <x:v>0</x:v>
      </x:c>
      <x:c r="S190" s="11" t="n">
        <x:f>IF(AND(Q190=1,OR(I190="",J190="")),1,0)</x:f>
        <x:v>0</x:v>
      </x:c>
      <x:c r="T190" s="11" t="n">
        <x:f>IF(AND(Q190=1,E190&lt;Configuracoes!$C$5),1,0)</x:f>
        <x:v>0</x:v>
      </x:c>
      <x:c r="U190" s="11" t="n">
        <x:f>IF(AND(O190=1,P190=1,H190="Ganha"),1,0)</x:f>
        <x:v>0</x:v>
      </x:c>
      <x:c r="V190" s="11" t="n">
        <x:f>IF(AND(O190=1,P190=1,H190="Perdida"),1,0)</x:f>
        <x:v>0</x:v>
      </x:c>
      <x:c r="W190" s="11" t="n">
        <x:f>IF(AND(P190=1,OR(R190=1,S190=1,T190=1,N190&lt;&gt;"")),1,0)</x:f>
        <x:v>0</x:v>
      </x:c>
      <x:c r="X190" s="11" t="str">
        <x:f>IF(W190=1,SUM($W$5:W190),"")</x:f>
      </x:c>
    </x:row>
    <x:row r="191" ht="24" customHeight="1">
      <x:c r="A191" s="6"/>
      <x:c r="B191" s="6"/>
      <x:c r="C191" s="6"/>
      <x:c r="D191" s="5"/>
      <x:c r="E191" s="5"/>
      <x:c r="F191" s="12"/>
      <x:c r="G191" s="6"/>
      <x:c r="H191" s="6"/>
      <x:c r="I191" s="5"/>
      <x:c r="J191" s="6"/>
      <x:c r="K191" s="5"/>
      <x:c r="L191" s="6"/>
      <x:c r="M191" s="6"/>
      <x:c r="N191" s="11" t="str">
        <x:f>IF(COUNTA(A191:M191)=0,"",IF(A191="","ID ausente",IF(COUNTIF($A$5:$A$204,A191)&lt;&gt;1,"ID duplicado",IF(OR(B191="",C191=""),"Cliente ou responsável ausente",IF(OR(NOT(ISNUMBER(D191)),D191&lt;=0,IF(ISNUMBER(D191),D191&lt;&gt;INT(D191),FALSE)),"Envio inválido",IF(H191="Cancelada","",IF(OR(NOT(ISNUMBER(E191)),E191&lt;=0,IF(ISNUMBER(E191),E191&lt;&gt;INT(E191),FALSE)),"Validade inválida",IF(E191&lt;D191,"Validade anterior ao envio",IF(OR(NOT(ISNUMBER(F191)),F191&lt;0),"Valor inválido",IF(AND(H191&lt;&gt;"Aberta",H191&lt;&gt;"Ganha",H191&lt;&gt;"Perdida"),"Resultado inválido",IF(AND(H191="Aberta",G191&lt;&gt;"Enviada",G191&lt;&gt;"Negociação",G191&lt;&gt;"Revisão"),"Etapa inválida",IF(AND(H191&lt;&gt;"Aberta",OR(OR(NOT(ISNUMBER(K191)),K191&lt;=0,IF(ISNUMBER(K191),K191&lt;&gt;INT(K191),FALSE)),K191&lt;D191,L191="")),"Fechamento ou evidência inválidos",IF(AND(H191="Aberta",I191&lt;&gt;"",OR(OR(NOT(ISNUMBER(I191)),I191&lt;=0,IF(ISNUMBER(I191),I191&lt;&gt;INT(I191),FALSE)),I191&lt;D191)),"Contato inválido","")))))))))))))</x:f>
      </x:c>
      <x:c r="O191" s="11" t="n">
        <x:f>IF(AND(A191&lt;&gt;"",N191="",H191&lt;&gt;"Cancelada"),1,0)</x:f>
        <x:v>0</x:v>
      </x:c>
      <x:c r="P191" s="11" t="n">
        <x:f>IF(OR(NOT(ISNUMBER(Configuracoes!$C$5)),NOT(ISNUMBER(Configuracoes!$C$6)),NOT(ISNUMBER(Configuracoes!$C$7)),Configuracoes!$C$5&lt;=0,Configuracoes!$C$6&lt;=0,Configuracoes!$C$7&lt;=0,Configuracoes!$C$6&gt;Configuracoes!$C$7),0,IF(AND(ISNUMBER(D191),D191&gt;=Configuracoes!$C$6,D191&lt;=Configuracoes!$C$7,D191&lt;=Configuracoes!$C$5,OR(Configuracoes!$C$8="Todos",C191=Configuracoes!$C$8),OR(H191="Aberta",H191="Cancelada",AND(ISNUMBER(K191),K191&lt;=Configuracoes!$C$5))),1,0))</x:f>
        <x:v>0</x:v>
      </x:c>
      <x:c r="Q191" s="11" t="n">
        <x:f>IF(AND(O191=1,P191=1,H191="Aberta"),1,0)</x:f>
        <x:v>0</x:v>
      </x:c>
      <x:c r="R191" s="11" t="n">
        <x:f>IF(AND(Q191=1,ISNUMBER(I191),I191&lt;Configuracoes!$C$5),1,0)</x:f>
        <x:v>0</x:v>
      </x:c>
      <x:c r="S191" s="11" t="n">
        <x:f>IF(AND(Q191=1,OR(I191="",J191="")),1,0)</x:f>
        <x:v>0</x:v>
      </x:c>
      <x:c r="T191" s="11" t="n">
        <x:f>IF(AND(Q191=1,E191&lt;Configuracoes!$C$5),1,0)</x:f>
        <x:v>0</x:v>
      </x:c>
      <x:c r="U191" s="11" t="n">
        <x:f>IF(AND(O191=1,P191=1,H191="Ganha"),1,0)</x:f>
        <x:v>0</x:v>
      </x:c>
      <x:c r="V191" s="11" t="n">
        <x:f>IF(AND(O191=1,P191=1,H191="Perdida"),1,0)</x:f>
        <x:v>0</x:v>
      </x:c>
      <x:c r="W191" s="11" t="n">
        <x:f>IF(AND(P191=1,OR(R191=1,S191=1,T191=1,N191&lt;&gt;"")),1,0)</x:f>
        <x:v>0</x:v>
      </x:c>
      <x:c r="X191" s="11" t="str">
        <x:f>IF(W191=1,SUM($W$5:W191),"")</x:f>
      </x:c>
    </x:row>
    <x:row r="192" ht="24" customHeight="1">
      <x:c r="A192" s="6"/>
      <x:c r="B192" s="6"/>
      <x:c r="C192" s="6"/>
      <x:c r="D192" s="5"/>
      <x:c r="E192" s="5"/>
      <x:c r="F192" s="12"/>
      <x:c r="G192" s="6"/>
      <x:c r="H192" s="6"/>
      <x:c r="I192" s="5"/>
      <x:c r="J192" s="6"/>
      <x:c r="K192" s="5"/>
      <x:c r="L192" s="6"/>
      <x:c r="M192" s="6"/>
      <x:c r="N192" s="11" t="str">
        <x:f>IF(COUNTA(A192:M192)=0,"",IF(A192="","ID ausente",IF(COUNTIF($A$5:$A$204,A192)&lt;&gt;1,"ID duplicado",IF(OR(B192="",C192=""),"Cliente ou responsável ausente",IF(OR(NOT(ISNUMBER(D192)),D192&lt;=0,IF(ISNUMBER(D192),D192&lt;&gt;INT(D192),FALSE)),"Envio inválido",IF(H192="Cancelada","",IF(OR(NOT(ISNUMBER(E192)),E192&lt;=0,IF(ISNUMBER(E192),E192&lt;&gt;INT(E192),FALSE)),"Validade inválida",IF(E192&lt;D192,"Validade anterior ao envio",IF(OR(NOT(ISNUMBER(F192)),F192&lt;0),"Valor inválido",IF(AND(H192&lt;&gt;"Aberta",H192&lt;&gt;"Ganha",H192&lt;&gt;"Perdida"),"Resultado inválido",IF(AND(H192="Aberta",G192&lt;&gt;"Enviada",G192&lt;&gt;"Negociação",G192&lt;&gt;"Revisão"),"Etapa inválida",IF(AND(H192&lt;&gt;"Aberta",OR(OR(NOT(ISNUMBER(K192)),K192&lt;=0,IF(ISNUMBER(K192),K192&lt;&gt;INT(K192),FALSE)),K192&lt;D192,L192="")),"Fechamento ou evidência inválidos",IF(AND(H192="Aberta",I192&lt;&gt;"",OR(OR(NOT(ISNUMBER(I192)),I192&lt;=0,IF(ISNUMBER(I192),I192&lt;&gt;INT(I192),FALSE)),I192&lt;D192)),"Contato inválido","")))))))))))))</x:f>
      </x:c>
      <x:c r="O192" s="11" t="n">
        <x:f>IF(AND(A192&lt;&gt;"",N192="",H192&lt;&gt;"Cancelada"),1,0)</x:f>
        <x:v>0</x:v>
      </x:c>
      <x:c r="P192" s="11" t="n">
        <x:f>IF(OR(NOT(ISNUMBER(Configuracoes!$C$5)),NOT(ISNUMBER(Configuracoes!$C$6)),NOT(ISNUMBER(Configuracoes!$C$7)),Configuracoes!$C$5&lt;=0,Configuracoes!$C$6&lt;=0,Configuracoes!$C$7&lt;=0,Configuracoes!$C$6&gt;Configuracoes!$C$7),0,IF(AND(ISNUMBER(D192),D192&gt;=Configuracoes!$C$6,D192&lt;=Configuracoes!$C$7,D192&lt;=Configuracoes!$C$5,OR(Configuracoes!$C$8="Todos",C192=Configuracoes!$C$8),OR(H192="Aberta",H192="Cancelada",AND(ISNUMBER(K192),K192&lt;=Configuracoes!$C$5))),1,0))</x:f>
        <x:v>0</x:v>
      </x:c>
      <x:c r="Q192" s="11" t="n">
        <x:f>IF(AND(O192=1,P192=1,H192="Aberta"),1,0)</x:f>
        <x:v>0</x:v>
      </x:c>
      <x:c r="R192" s="11" t="n">
        <x:f>IF(AND(Q192=1,ISNUMBER(I192),I192&lt;Configuracoes!$C$5),1,0)</x:f>
        <x:v>0</x:v>
      </x:c>
      <x:c r="S192" s="11" t="n">
        <x:f>IF(AND(Q192=1,OR(I192="",J192="")),1,0)</x:f>
        <x:v>0</x:v>
      </x:c>
      <x:c r="T192" s="11" t="n">
        <x:f>IF(AND(Q192=1,E192&lt;Configuracoes!$C$5),1,0)</x:f>
        <x:v>0</x:v>
      </x:c>
      <x:c r="U192" s="11" t="n">
        <x:f>IF(AND(O192=1,P192=1,H192="Ganha"),1,0)</x:f>
        <x:v>0</x:v>
      </x:c>
      <x:c r="V192" s="11" t="n">
        <x:f>IF(AND(O192=1,P192=1,H192="Perdida"),1,0)</x:f>
        <x:v>0</x:v>
      </x:c>
      <x:c r="W192" s="11" t="n">
        <x:f>IF(AND(P192=1,OR(R192=1,S192=1,T192=1,N192&lt;&gt;"")),1,0)</x:f>
        <x:v>0</x:v>
      </x:c>
      <x:c r="X192" s="11" t="str">
        <x:f>IF(W192=1,SUM($W$5:W192),"")</x:f>
      </x:c>
    </x:row>
    <x:row r="193" ht="24" customHeight="1">
      <x:c r="A193" s="6"/>
      <x:c r="B193" s="6"/>
      <x:c r="C193" s="6"/>
      <x:c r="D193" s="5"/>
      <x:c r="E193" s="5"/>
      <x:c r="F193" s="12"/>
      <x:c r="G193" s="6"/>
      <x:c r="H193" s="6"/>
      <x:c r="I193" s="5"/>
      <x:c r="J193" s="6"/>
      <x:c r="K193" s="5"/>
      <x:c r="L193" s="6"/>
      <x:c r="M193" s="6"/>
      <x:c r="N193" s="11" t="str">
        <x:f>IF(COUNTA(A193:M193)=0,"",IF(A193="","ID ausente",IF(COUNTIF($A$5:$A$204,A193)&lt;&gt;1,"ID duplicado",IF(OR(B193="",C193=""),"Cliente ou responsável ausente",IF(OR(NOT(ISNUMBER(D193)),D193&lt;=0,IF(ISNUMBER(D193),D193&lt;&gt;INT(D193),FALSE)),"Envio inválido",IF(H193="Cancelada","",IF(OR(NOT(ISNUMBER(E193)),E193&lt;=0,IF(ISNUMBER(E193),E193&lt;&gt;INT(E193),FALSE)),"Validade inválida",IF(E193&lt;D193,"Validade anterior ao envio",IF(OR(NOT(ISNUMBER(F193)),F193&lt;0),"Valor inválido",IF(AND(H193&lt;&gt;"Aberta",H193&lt;&gt;"Ganha",H193&lt;&gt;"Perdida"),"Resultado inválido",IF(AND(H193="Aberta",G193&lt;&gt;"Enviada",G193&lt;&gt;"Negociação",G193&lt;&gt;"Revisão"),"Etapa inválida",IF(AND(H193&lt;&gt;"Aberta",OR(OR(NOT(ISNUMBER(K193)),K193&lt;=0,IF(ISNUMBER(K193),K193&lt;&gt;INT(K193),FALSE)),K193&lt;D193,L193="")),"Fechamento ou evidência inválidos",IF(AND(H193="Aberta",I193&lt;&gt;"",OR(OR(NOT(ISNUMBER(I193)),I193&lt;=0,IF(ISNUMBER(I193),I193&lt;&gt;INT(I193),FALSE)),I193&lt;D193)),"Contato inválido","")))))))))))))</x:f>
      </x:c>
      <x:c r="O193" s="11" t="n">
        <x:f>IF(AND(A193&lt;&gt;"",N193="",H193&lt;&gt;"Cancelada"),1,0)</x:f>
        <x:v>0</x:v>
      </x:c>
      <x:c r="P193" s="11" t="n">
        <x:f>IF(OR(NOT(ISNUMBER(Configuracoes!$C$5)),NOT(ISNUMBER(Configuracoes!$C$6)),NOT(ISNUMBER(Configuracoes!$C$7)),Configuracoes!$C$5&lt;=0,Configuracoes!$C$6&lt;=0,Configuracoes!$C$7&lt;=0,Configuracoes!$C$6&gt;Configuracoes!$C$7),0,IF(AND(ISNUMBER(D193),D193&gt;=Configuracoes!$C$6,D193&lt;=Configuracoes!$C$7,D193&lt;=Configuracoes!$C$5,OR(Configuracoes!$C$8="Todos",C193=Configuracoes!$C$8),OR(H193="Aberta",H193="Cancelada",AND(ISNUMBER(K193),K193&lt;=Configuracoes!$C$5))),1,0))</x:f>
        <x:v>0</x:v>
      </x:c>
      <x:c r="Q193" s="11" t="n">
        <x:f>IF(AND(O193=1,P193=1,H193="Aberta"),1,0)</x:f>
        <x:v>0</x:v>
      </x:c>
      <x:c r="R193" s="11" t="n">
        <x:f>IF(AND(Q193=1,ISNUMBER(I193),I193&lt;Configuracoes!$C$5),1,0)</x:f>
        <x:v>0</x:v>
      </x:c>
      <x:c r="S193" s="11" t="n">
        <x:f>IF(AND(Q193=1,OR(I193="",J193="")),1,0)</x:f>
        <x:v>0</x:v>
      </x:c>
      <x:c r="T193" s="11" t="n">
        <x:f>IF(AND(Q193=1,E193&lt;Configuracoes!$C$5),1,0)</x:f>
        <x:v>0</x:v>
      </x:c>
      <x:c r="U193" s="11" t="n">
        <x:f>IF(AND(O193=1,P193=1,H193="Ganha"),1,0)</x:f>
        <x:v>0</x:v>
      </x:c>
      <x:c r="V193" s="11" t="n">
        <x:f>IF(AND(O193=1,P193=1,H193="Perdida"),1,0)</x:f>
        <x:v>0</x:v>
      </x:c>
      <x:c r="W193" s="11" t="n">
        <x:f>IF(AND(P193=1,OR(R193=1,S193=1,T193=1,N193&lt;&gt;"")),1,0)</x:f>
        <x:v>0</x:v>
      </x:c>
      <x:c r="X193" s="11" t="str">
        <x:f>IF(W193=1,SUM($W$5:W193),"")</x:f>
      </x:c>
    </x:row>
    <x:row r="194" ht="24" customHeight="1">
      <x:c r="A194" s="6"/>
      <x:c r="B194" s="6"/>
      <x:c r="C194" s="6"/>
      <x:c r="D194" s="5"/>
      <x:c r="E194" s="5"/>
      <x:c r="F194" s="12"/>
      <x:c r="G194" s="6"/>
      <x:c r="H194" s="6"/>
      <x:c r="I194" s="5"/>
      <x:c r="J194" s="6"/>
      <x:c r="K194" s="5"/>
      <x:c r="L194" s="6"/>
      <x:c r="M194" s="6"/>
      <x:c r="N194" s="11" t="str">
        <x:f>IF(COUNTA(A194:M194)=0,"",IF(A194="","ID ausente",IF(COUNTIF($A$5:$A$204,A194)&lt;&gt;1,"ID duplicado",IF(OR(B194="",C194=""),"Cliente ou responsável ausente",IF(OR(NOT(ISNUMBER(D194)),D194&lt;=0,IF(ISNUMBER(D194),D194&lt;&gt;INT(D194),FALSE)),"Envio inválido",IF(H194="Cancelada","",IF(OR(NOT(ISNUMBER(E194)),E194&lt;=0,IF(ISNUMBER(E194),E194&lt;&gt;INT(E194),FALSE)),"Validade inválida",IF(E194&lt;D194,"Validade anterior ao envio",IF(OR(NOT(ISNUMBER(F194)),F194&lt;0),"Valor inválido",IF(AND(H194&lt;&gt;"Aberta",H194&lt;&gt;"Ganha",H194&lt;&gt;"Perdida"),"Resultado inválido",IF(AND(H194="Aberta",G194&lt;&gt;"Enviada",G194&lt;&gt;"Negociação",G194&lt;&gt;"Revisão"),"Etapa inválida",IF(AND(H194&lt;&gt;"Aberta",OR(OR(NOT(ISNUMBER(K194)),K194&lt;=0,IF(ISNUMBER(K194),K194&lt;&gt;INT(K194),FALSE)),K194&lt;D194,L194="")),"Fechamento ou evidência inválidos",IF(AND(H194="Aberta",I194&lt;&gt;"",OR(OR(NOT(ISNUMBER(I194)),I194&lt;=0,IF(ISNUMBER(I194),I194&lt;&gt;INT(I194),FALSE)),I194&lt;D194)),"Contato inválido","")))))))))))))</x:f>
      </x:c>
      <x:c r="O194" s="11" t="n">
        <x:f>IF(AND(A194&lt;&gt;"",N194="",H194&lt;&gt;"Cancelada"),1,0)</x:f>
        <x:v>0</x:v>
      </x:c>
      <x:c r="P194" s="11" t="n">
        <x:f>IF(OR(NOT(ISNUMBER(Configuracoes!$C$5)),NOT(ISNUMBER(Configuracoes!$C$6)),NOT(ISNUMBER(Configuracoes!$C$7)),Configuracoes!$C$5&lt;=0,Configuracoes!$C$6&lt;=0,Configuracoes!$C$7&lt;=0,Configuracoes!$C$6&gt;Configuracoes!$C$7),0,IF(AND(ISNUMBER(D194),D194&gt;=Configuracoes!$C$6,D194&lt;=Configuracoes!$C$7,D194&lt;=Configuracoes!$C$5,OR(Configuracoes!$C$8="Todos",C194=Configuracoes!$C$8),OR(H194="Aberta",H194="Cancelada",AND(ISNUMBER(K194),K194&lt;=Configuracoes!$C$5))),1,0))</x:f>
        <x:v>0</x:v>
      </x:c>
      <x:c r="Q194" s="11" t="n">
        <x:f>IF(AND(O194=1,P194=1,H194="Aberta"),1,0)</x:f>
        <x:v>0</x:v>
      </x:c>
      <x:c r="R194" s="11" t="n">
        <x:f>IF(AND(Q194=1,ISNUMBER(I194),I194&lt;Configuracoes!$C$5),1,0)</x:f>
        <x:v>0</x:v>
      </x:c>
      <x:c r="S194" s="11" t="n">
        <x:f>IF(AND(Q194=1,OR(I194="",J194="")),1,0)</x:f>
        <x:v>0</x:v>
      </x:c>
      <x:c r="T194" s="11" t="n">
        <x:f>IF(AND(Q194=1,E194&lt;Configuracoes!$C$5),1,0)</x:f>
        <x:v>0</x:v>
      </x:c>
      <x:c r="U194" s="11" t="n">
        <x:f>IF(AND(O194=1,P194=1,H194="Ganha"),1,0)</x:f>
        <x:v>0</x:v>
      </x:c>
      <x:c r="V194" s="11" t="n">
        <x:f>IF(AND(O194=1,P194=1,H194="Perdida"),1,0)</x:f>
        <x:v>0</x:v>
      </x:c>
      <x:c r="W194" s="11" t="n">
        <x:f>IF(AND(P194=1,OR(R194=1,S194=1,T194=1,N194&lt;&gt;"")),1,0)</x:f>
        <x:v>0</x:v>
      </x:c>
      <x:c r="X194" s="11" t="str">
        <x:f>IF(W194=1,SUM($W$5:W194),"")</x:f>
      </x:c>
    </x:row>
    <x:row r="195" ht="24" customHeight="1">
      <x:c r="A195" s="6"/>
      <x:c r="B195" s="6"/>
      <x:c r="C195" s="6"/>
      <x:c r="D195" s="5"/>
      <x:c r="E195" s="5"/>
      <x:c r="F195" s="12"/>
      <x:c r="G195" s="6"/>
      <x:c r="H195" s="6"/>
      <x:c r="I195" s="5"/>
      <x:c r="J195" s="6"/>
      <x:c r="K195" s="5"/>
      <x:c r="L195" s="6"/>
      <x:c r="M195" s="6"/>
      <x:c r="N195" s="11" t="str">
        <x:f>IF(COUNTA(A195:M195)=0,"",IF(A195="","ID ausente",IF(COUNTIF($A$5:$A$204,A195)&lt;&gt;1,"ID duplicado",IF(OR(B195="",C195=""),"Cliente ou responsável ausente",IF(OR(NOT(ISNUMBER(D195)),D195&lt;=0,IF(ISNUMBER(D195),D195&lt;&gt;INT(D195),FALSE)),"Envio inválido",IF(H195="Cancelada","",IF(OR(NOT(ISNUMBER(E195)),E195&lt;=0,IF(ISNUMBER(E195),E195&lt;&gt;INT(E195),FALSE)),"Validade inválida",IF(E195&lt;D195,"Validade anterior ao envio",IF(OR(NOT(ISNUMBER(F195)),F195&lt;0),"Valor inválido",IF(AND(H195&lt;&gt;"Aberta",H195&lt;&gt;"Ganha",H195&lt;&gt;"Perdida"),"Resultado inválido",IF(AND(H195="Aberta",G195&lt;&gt;"Enviada",G195&lt;&gt;"Negociação",G195&lt;&gt;"Revisão"),"Etapa inválida",IF(AND(H195&lt;&gt;"Aberta",OR(OR(NOT(ISNUMBER(K195)),K195&lt;=0,IF(ISNUMBER(K195),K195&lt;&gt;INT(K195),FALSE)),K195&lt;D195,L195="")),"Fechamento ou evidência inválidos",IF(AND(H195="Aberta",I195&lt;&gt;"",OR(OR(NOT(ISNUMBER(I195)),I195&lt;=0,IF(ISNUMBER(I195),I195&lt;&gt;INT(I195),FALSE)),I195&lt;D195)),"Contato inválido","")))))))))))))</x:f>
      </x:c>
      <x:c r="O195" s="11" t="n">
        <x:f>IF(AND(A195&lt;&gt;"",N195="",H195&lt;&gt;"Cancelada"),1,0)</x:f>
        <x:v>0</x:v>
      </x:c>
      <x:c r="P195" s="11" t="n">
        <x:f>IF(OR(NOT(ISNUMBER(Configuracoes!$C$5)),NOT(ISNUMBER(Configuracoes!$C$6)),NOT(ISNUMBER(Configuracoes!$C$7)),Configuracoes!$C$5&lt;=0,Configuracoes!$C$6&lt;=0,Configuracoes!$C$7&lt;=0,Configuracoes!$C$6&gt;Configuracoes!$C$7),0,IF(AND(ISNUMBER(D195),D195&gt;=Configuracoes!$C$6,D195&lt;=Configuracoes!$C$7,D195&lt;=Configuracoes!$C$5,OR(Configuracoes!$C$8="Todos",C195=Configuracoes!$C$8),OR(H195="Aberta",H195="Cancelada",AND(ISNUMBER(K195),K195&lt;=Configuracoes!$C$5))),1,0))</x:f>
        <x:v>0</x:v>
      </x:c>
      <x:c r="Q195" s="11" t="n">
        <x:f>IF(AND(O195=1,P195=1,H195="Aberta"),1,0)</x:f>
        <x:v>0</x:v>
      </x:c>
      <x:c r="R195" s="11" t="n">
        <x:f>IF(AND(Q195=1,ISNUMBER(I195),I195&lt;Configuracoes!$C$5),1,0)</x:f>
        <x:v>0</x:v>
      </x:c>
      <x:c r="S195" s="11" t="n">
        <x:f>IF(AND(Q195=1,OR(I195="",J195="")),1,0)</x:f>
        <x:v>0</x:v>
      </x:c>
      <x:c r="T195" s="11" t="n">
        <x:f>IF(AND(Q195=1,E195&lt;Configuracoes!$C$5),1,0)</x:f>
        <x:v>0</x:v>
      </x:c>
      <x:c r="U195" s="11" t="n">
        <x:f>IF(AND(O195=1,P195=1,H195="Ganha"),1,0)</x:f>
        <x:v>0</x:v>
      </x:c>
      <x:c r="V195" s="11" t="n">
        <x:f>IF(AND(O195=1,P195=1,H195="Perdida"),1,0)</x:f>
        <x:v>0</x:v>
      </x:c>
      <x:c r="W195" s="11" t="n">
        <x:f>IF(AND(P195=1,OR(R195=1,S195=1,T195=1,N195&lt;&gt;"")),1,0)</x:f>
        <x:v>0</x:v>
      </x:c>
      <x:c r="X195" s="11" t="str">
        <x:f>IF(W195=1,SUM($W$5:W195),"")</x:f>
      </x:c>
    </x:row>
    <x:row r="196" ht="24" customHeight="1">
      <x:c r="A196" s="6"/>
      <x:c r="B196" s="6"/>
      <x:c r="C196" s="6"/>
      <x:c r="D196" s="5"/>
      <x:c r="E196" s="5"/>
      <x:c r="F196" s="12"/>
      <x:c r="G196" s="6"/>
      <x:c r="H196" s="6"/>
      <x:c r="I196" s="5"/>
      <x:c r="J196" s="6"/>
      <x:c r="K196" s="5"/>
      <x:c r="L196" s="6"/>
      <x:c r="M196" s="6"/>
      <x:c r="N196" s="11" t="str">
        <x:f>IF(COUNTA(A196:M196)=0,"",IF(A196="","ID ausente",IF(COUNTIF($A$5:$A$204,A196)&lt;&gt;1,"ID duplicado",IF(OR(B196="",C196=""),"Cliente ou responsável ausente",IF(OR(NOT(ISNUMBER(D196)),D196&lt;=0,IF(ISNUMBER(D196),D196&lt;&gt;INT(D196),FALSE)),"Envio inválido",IF(H196="Cancelada","",IF(OR(NOT(ISNUMBER(E196)),E196&lt;=0,IF(ISNUMBER(E196),E196&lt;&gt;INT(E196),FALSE)),"Validade inválida",IF(E196&lt;D196,"Validade anterior ao envio",IF(OR(NOT(ISNUMBER(F196)),F196&lt;0),"Valor inválido",IF(AND(H196&lt;&gt;"Aberta",H196&lt;&gt;"Ganha",H196&lt;&gt;"Perdida"),"Resultado inválido",IF(AND(H196="Aberta",G196&lt;&gt;"Enviada",G196&lt;&gt;"Negociação",G196&lt;&gt;"Revisão"),"Etapa inválida",IF(AND(H196&lt;&gt;"Aberta",OR(OR(NOT(ISNUMBER(K196)),K196&lt;=0,IF(ISNUMBER(K196),K196&lt;&gt;INT(K196),FALSE)),K196&lt;D196,L196="")),"Fechamento ou evidência inválidos",IF(AND(H196="Aberta",I196&lt;&gt;"",OR(OR(NOT(ISNUMBER(I196)),I196&lt;=0,IF(ISNUMBER(I196),I196&lt;&gt;INT(I196),FALSE)),I196&lt;D196)),"Contato inválido","")))))))))))))</x:f>
      </x:c>
      <x:c r="O196" s="11" t="n">
        <x:f>IF(AND(A196&lt;&gt;"",N196="",H196&lt;&gt;"Cancelada"),1,0)</x:f>
        <x:v>0</x:v>
      </x:c>
      <x:c r="P196" s="11" t="n">
        <x:f>IF(OR(NOT(ISNUMBER(Configuracoes!$C$5)),NOT(ISNUMBER(Configuracoes!$C$6)),NOT(ISNUMBER(Configuracoes!$C$7)),Configuracoes!$C$5&lt;=0,Configuracoes!$C$6&lt;=0,Configuracoes!$C$7&lt;=0,Configuracoes!$C$6&gt;Configuracoes!$C$7),0,IF(AND(ISNUMBER(D196),D196&gt;=Configuracoes!$C$6,D196&lt;=Configuracoes!$C$7,D196&lt;=Configuracoes!$C$5,OR(Configuracoes!$C$8="Todos",C196=Configuracoes!$C$8),OR(H196="Aberta",H196="Cancelada",AND(ISNUMBER(K196),K196&lt;=Configuracoes!$C$5))),1,0))</x:f>
        <x:v>0</x:v>
      </x:c>
      <x:c r="Q196" s="11" t="n">
        <x:f>IF(AND(O196=1,P196=1,H196="Aberta"),1,0)</x:f>
        <x:v>0</x:v>
      </x:c>
      <x:c r="R196" s="11" t="n">
        <x:f>IF(AND(Q196=1,ISNUMBER(I196),I196&lt;Configuracoes!$C$5),1,0)</x:f>
        <x:v>0</x:v>
      </x:c>
      <x:c r="S196" s="11" t="n">
        <x:f>IF(AND(Q196=1,OR(I196="",J196="")),1,0)</x:f>
        <x:v>0</x:v>
      </x:c>
      <x:c r="T196" s="11" t="n">
        <x:f>IF(AND(Q196=1,E196&lt;Configuracoes!$C$5),1,0)</x:f>
        <x:v>0</x:v>
      </x:c>
      <x:c r="U196" s="11" t="n">
        <x:f>IF(AND(O196=1,P196=1,H196="Ganha"),1,0)</x:f>
        <x:v>0</x:v>
      </x:c>
      <x:c r="V196" s="11" t="n">
        <x:f>IF(AND(O196=1,P196=1,H196="Perdida"),1,0)</x:f>
        <x:v>0</x:v>
      </x:c>
      <x:c r="W196" s="11" t="n">
        <x:f>IF(AND(P196=1,OR(R196=1,S196=1,T196=1,N196&lt;&gt;"")),1,0)</x:f>
        <x:v>0</x:v>
      </x:c>
      <x:c r="X196" s="11" t="str">
        <x:f>IF(W196=1,SUM($W$5:W196),"")</x:f>
      </x:c>
    </x:row>
    <x:row r="197" ht="24" customHeight="1">
      <x:c r="A197" s="6"/>
      <x:c r="B197" s="6"/>
      <x:c r="C197" s="6"/>
      <x:c r="D197" s="5"/>
      <x:c r="E197" s="5"/>
      <x:c r="F197" s="12"/>
      <x:c r="G197" s="6"/>
      <x:c r="H197" s="6"/>
      <x:c r="I197" s="5"/>
      <x:c r="J197" s="6"/>
      <x:c r="K197" s="5"/>
      <x:c r="L197" s="6"/>
      <x:c r="M197" s="6"/>
      <x:c r="N197" s="11" t="str">
        <x:f>IF(COUNTA(A197:M197)=0,"",IF(A197="","ID ausente",IF(COUNTIF($A$5:$A$204,A197)&lt;&gt;1,"ID duplicado",IF(OR(B197="",C197=""),"Cliente ou responsável ausente",IF(OR(NOT(ISNUMBER(D197)),D197&lt;=0,IF(ISNUMBER(D197),D197&lt;&gt;INT(D197),FALSE)),"Envio inválido",IF(H197="Cancelada","",IF(OR(NOT(ISNUMBER(E197)),E197&lt;=0,IF(ISNUMBER(E197),E197&lt;&gt;INT(E197),FALSE)),"Validade inválida",IF(E197&lt;D197,"Validade anterior ao envio",IF(OR(NOT(ISNUMBER(F197)),F197&lt;0),"Valor inválido",IF(AND(H197&lt;&gt;"Aberta",H197&lt;&gt;"Ganha",H197&lt;&gt;"Perdida"),"Resultado inválido",IF(AND(H197="Aberta",G197&lt;&gt;"Enviada",G197&lt;&gt;"Negociação",G197&lt;&gt;"Revisão"),"Etapa inválida",IF(AND(H197&lt;&gt;"Aberta",OR(OR(NOT(ISNUMBER(K197)),K197&lt;=0,IF(ISNUMBER(K197),K197&lt;&gt;INT(K197),FALSE)),K197&lt;D197,L197="")),"Fechamento ou evidência inválidos",IF(AND(H197="Aberta",I197&lt;&gt;"",OR(OR(NOT(ISNUMBER(I197)),I197&lt;=0,IF(ISNUMBER(I197),I197&lt;&gt;INT(I197),FALSE)),I197&lt;D197)),"Contato inválido","")))))))))))))</x:f>
      </x:c>
      <x:c r="O197" s="11" t="n">
        <x:f>IF(AND(A197&lt;&gt;"",N197="",H197&lt;&gt;"Cancelada"),1,0)</x:f>
        <x:v>0</x:v>
      </x:c>
      <x:c r="P197" s="11" t="n">
        <x:f>IF(OR(NOT(ISNUMBER(Configuracoes!$C$5)),NOT(ISNUMBER(Configuracoes!$C$6)),NOT(ISNUMBER(Configuracoes!$C$7)),Configuracoes!$C$5&lt;=0,Configuracoes!$C$6&lt;=0,Configuracoes!$C$7&lt;=0,Configuracoes!$C$6&gt;Configuracoes!$C$7),0,IF(AND(ISNUMBER(D197),D197&gt;=Configuracoes!$C$6,D197&lt;=Configuracoes!$C$7,D197&lt;=Configuracoes!$C$5,OR(Configuracoes!$C$8="Todos",C197=Configuracoes!$C$8),OR(H197="Aberta",H197="Cancelada",AND(ISNUMBER(K197),K197&lt;=Configuracoes!$C$5))),1,0))</x:f>
        <x:v>0</x:v>
      </x:c>
      <x:c r="Q197" s="11" t="n">
        <x:f>IF(AND(O197=1,P197=1,H197="Aberta"),1,0)</x:f>
        <x:v>0</x:v>
      </x:c>
      <x:c r="R197" s="11" t="n">
        <x:f>IF(AND(Q197=1,ISNUMBER(I197),I197&lt;Configuracoes!$C$5),1,0)</x:f>
        <x:v>0</x:v>
      </x:c>
      <x:c r="S197" s="11" t="n">
        <x:f>IF(AND(Q197=1,OR(I197="",J197="")),1,0)</x:f>
        <x:v>0</x:v>
      </x:c>
      <x:c r="T197" s="11" t="n">
        <x:f>IF(AND(Q197=1,E197&lt;Configuracoes!$C$5),1,0)</x:f>
        <x:v>0</x:v>
      </x:c>
      <x:c r="U197" s="11" t="n">
        <x:f>IF(AND(O197=1,P197=1,H197="Ganha"),1,0)</x:f>
        <x:v>0</x:v>
      </x:c>
      <x:c r="V197" s="11" t="n">
        <x:f>IF(AND(O197=1,P197=1,H197="Perdida"),1,0)</x:f>
        <x:v>0</x:v>
      </x:c>
      <x:c r="W197" s="11" t="n">
        <x:f>IF(AND(P197=1,OR(R197=1,S197=1,T197=1,N197&lt;&gt;"")),1,0)</x:f>
        <x:v>0</x:v>
      </x:c>
      <x:c r="X197" s="11" t="str">
        <x:f>IF(W197=1,SUM($W$5:W197),"")</x:f>
      </x:c>
    </x:row>
    <x:row r="198" ht="24" customHeight="1">
      <x:c r="A198" s="6"/>
      <x:c r="B198" s="6"/>
      <x:c r="C198" s="6"/>
      <x:c r="D198" s="5"/>
      <x:c r="E198" s="5"/>
      <x:c r="F198" s="12"/>
      <x:c r="G198" s="6"/>
      <x:c r="H198" s="6"/>
      <x:c r="I198" s="5"/>
      <x:c r="J198" s="6"/>
      <x:c r="K198" s="5"/>
      <x:c r="L198" s="6"/>
      <x:c r="M198" s="6"/>
      <x:c r="N198" s="11" t="str">
        <x:f>IF(COUNTA(A198:M198)=0,"",IF(A198="","ID ausente",IF(COUNTIF($A$5:$A$204,A198)&lt;&gt;1,"ID duplicado",IF(OR(B198="",C198=""),"Cliente ou responsável ausente",IF(OR(NOT(ISNUMBER(D198)),D198&lt;=0,IF(ISNUMBER(D198),D198&lt;&gt;INT(D198),FALSE)),"Envio inválido",IF(H198="Cancelada","",IF(OR(NOT(ISNUMBER(E198)),E198&lt;=0,IF(ISNUMBER(E198),E198&lt;&gt;INT(E198),FALSE)),"Validade inválida",IF(E198&lt;D198,"Validade anterior ao envio",IF(OR(NOT(ISNUMBER(F198)),F198&lt;0),"Valor inválido",IF(AND(H198&lt;&gt;"Aberta",H198&lt;&gt;"Ganha",H198&lt;&gt;"Perdida"),"Resultado inválido",IF(AND(H198="Aberta",G198&lt;&gt;"Enviada",G198&lt;&gt;"Negociação",G198&lt;&gt;"Revisão"),"Etapa inválida",IF(AND(H198&lt;&gt;"Aberta",OR(OR(NOT(ISNUMBER(K198)),K198&lt;=0,IF(ISNUMBER(K198),K198&lt;&gt;INT(K198),FALSE)),K198&lt;D198,L198="")),"Fechamento ou evidência inválidos",IF(AND(H198="Aberta",I198&lt;&gt;"",OR(OR(NOT(ISNUMBER(I198)),I198&lt;=0,IF(ISNUMBER(I198),I198&lt;&gt;INT(I198),FALSE)),I198&lt;D198)),"Contato inválido","")))))))))))))</x:f>
      </x:c>
      <x:c r="O198" s="11" t="n">
        <x:f>IF(AND(A198&lt;&gt;"",N198="",H198&lt;&gt;"Cancelada"),1,0)</x:f>
        <x:v>0</x:v>
      </x:c>
      <x:c r="P198" s="11" t="n">
        <x:f>IF(OR(NOT(ISNUMBER(Configuracoes!$C$5)),NOT(ISNUMBER(Configuracoes!$C$6)),NOT(ISNUMBER(Configuracoes!$C$7)),Configuracoes!$C$5&lt;=0,Configuracoes!$C$6&lt;=0,Configuracoes!$C$7&lt;=0,Configuracoes!$C$6&gt;Configuracoes!$C$7),0,IF(AND(ISNUMBER(D198),D198&gt;=Configuracoes!$C$6,D198&lt;=Configuracoes!$C$7,D198&lt;=Configuracoes!$C$5,OR(Configuracoes!$C$8="Todos",C198=Configuracoes!$C$8),OR(H198="Aberta",H198="Cancelada",AND(ISNUMBER(K198),K198&lt;=Configuracoes!$C$5))),1,0))</x:f>
        <x:v>0</x:v>
      </x:c>
      <x:c r="Q198" s="11" t="n">
        <x:f>IF(AND(O198=1,P198=1,H198="Aberta"),1,0)</x:f>
        <x:v>0</x:v>
      </x:c>
      <x:c r="R198" s="11" t="n">
        <x:f>IF(AND(Q198=1,ISNUMBER(I198),I198&lt;Configuracoes!$C$5),1,0)</x:f>
        <x:v>0</x:v>
      </x:c>
      <x:c r="S198" s="11" t="n">
        <x:f>IF(AND(Q198=1,OR(I198="",J198="")),1,0)</x:f>
        <x:v>0</x:v>
      </x:c>
      <x:c r="T198" s="11" t="n">
        <x:f>IF(AND(Q198=1,E198&lt;Configuracoes!$C$5),1,0)</x:f>
        <x:v>0</x:v>
      </x:c>
      <x:c r="U198" s="11" t="n">
        <x:f>IF(AND(O198=1,P198=1,H198="Ganha"),1,0)</x:f>
        <x:v>0</x:v>
      </x:c>
      <x:c r="V198" s="11" t="n">
        <x:f>IF(AND(O198=1,P198=1,H198="Perdida"),1,0)</x:f>
        <x:v>0</x:v>
      </x:c>
      <x:c r="W198" s="11" t="n">
        <x:f>IF(AND(P198=1,OR(R198=1,S198=1,T198=1,N198&lt;&gt;"")),1,0)</x:f>
        <x:v>0</x:v>
      </x:c>
      <x:c r="X198" s="11" t="str">
        <x:f>IF(W198=1,SUM($W$5:W198),"")</x:f>
      </x:c>
    </x:row>
    <x:row r="199" ht="24" customHeight="1">
      <x:c r="A199" s="6"/>
      <x:c r="B199" s="6"/>
      <x:c r="C199" s="6"/>
      <x:c r="D199" s="5"/>
      <x:c r="E199" s="5"/>
      <x:c r="F199" s="12"/>
      <x:c r="G199" s="6"/>
      <x:c r="H199" s="6"/>
      <x:c r="I199" s="5"/>
      <x:c r="J199" s="6"/>
      <x:c r="K199" s="5"/>
      <x:c r="L199" s="6"/>
      <x:c r="M199" s="6"/>
      <x:c r="N199" s="11" t="str">
        <x:f>IF(COUNTA(A199:M199)=0,"",IF(A199="","ID ausente",IF(COUNTIF($A$5:$A$204,A199)&lt;&gt;1,"ID duplicado",IF(OR(B199="",C199=""),"Cliente ou responsável ausente",IF(OR(NOT(ISNUMBER(D199)),D199&lt;=0,IF(ISNUMBER(D199),D199&lt;&gt;INT(D199),FALSE)),"Envio inválido",IF(H199="Cancelada","",IF(OR(NOT(ISNUMBER(E199)),E199&lt;=0,IF(ISNUMBER(E199),E199&lt;&gt;INT(E199),FALSE)),"Validade inválida",IF(E199&lt;D199,"Validade anterior ao envio",IF(OR(NOT(ISNUMBER(F199)),F199&lt;0),"Valor inválido",IF(AND(H199&lt;&gt;"Aberta",H199&lt;&gt;"Ganha",H199&lt;&gt;"Perdida"),"Resultado inválido",IF(AND(H199="Aberta",G199&lt;&gt;"Enviada",G199&lt;&gt;"Negociação",G199&lt;&gt;"Revisão"),"Etapa inválida",IF(AND(H199&lt;&gt;"Aberta",OR(OR(NOT(ISNUMBER(K199)),K199&lt;=0,IF(ISNUMBER(K199),K199&lt;&gt;INT(K199),FALSE)),K199&lt;D199,L199="")),"Fechamento ou evidência inválidos",IF(AND(H199="Aberta",I199&lt;&gt;"",OR(OR(NOT(ISNUMBER(I199)),I199&lt;=0,IF(ISNUMBER(I199),I199&lt;&gt;INT(I199),FALSE)),I199&lt;D199)),"Contato inválido","")))))))))))))</x:f>
      </x:c>
      <x:c r="O199" s="11" t="n">
        <x:f>IF(AND(A199&lt;&gt;"",N199="",H199&lt;&gt;"Cancelada"),1,0)</x:f>
        <x:v>0</x:v>
      </x:c>
      <x:c r="P199" s="11" t="n">
        <x:f>IF(OR(NOT(ISNUMBER(Configuracoes!$C$5)),NOT(ISNUMBER(Configuracoes!$C$6)),NOT(ISNUMBER(Configuracoes!$C$7)),Configuracoes!$C$5&lt;=0,Configuracoes!$C$6&lt;=0,Configuracoes!$C$7&lt;=0,Configuracoes!$C$6&gt;Configuracoes!$C$7),0,IF(AND(ISNUMBER(D199),D199&gt;=Configuracoes!$C$6,D199&lt;=Configuracoes!$C$7,D199&lt;=Configuracoes!$C$5,OR(Configuracoes!$C$8="Todos",C199=Configuracoes!$C$8),OR(H199="Aberta",H199="Cancelada",AND(ISNUMBER(K199),K199&lt;=Configuracoes!$C$5))),1,0))</x:f>
        <x:v>0</x:v>
      </x:c>
      <x:c r="Q199" s="11" t="n">
        <x:f>IF(AND(O199=1,P199=1,H199="Aberta"),1,0)</x:f>
        <x:v>0</x:v>
      </x:c>
      <x:c r="R199" s="11" t="n">
        <x:f>IF(AND(Q199=1,ISNUMBER(I199),I199&lt;Configuracoes!$C$5),1,0)</x:f>
        <x:v>0</x:v>
      </x:c>
      <x:c r="S199" s="11" t="n">
        <x:f>IF(AND(Q199=1,OR(I199="",J199="")),1,0)</x:f>
        <x:v>0</x:v>
      </x:c>
      <x:c r="T199" s="11" t="n">
        <x:f>IF(AND(Q199=1,E199&lt;Configuracoes!$C$5),1,0)</x:f>
        <x:v>0</x:v>
      </x:c>
      <x:c r="U199" s="11" t="n">
        <x:f>IF(AND(O199=1,P199=1,H199="Ganha"),1,0)</x:f>
        <x:v>0</x:v>
      </x:c>
      <x:c r="V199" s="11" t="n">
        <x:f>IF(AND(O199=1,P199=1,H199="Perdida"),1,0)</x:f>
        <x:v>0</x:v>
      </x:c>
      <x:c r="W199" s="11" t="n">
        <x:f>IF(AND(P199=1,OR(R199=1,S199=1,T199=1,N199&lt;&gt;"")),1,0)</x:f>
        <x:v>0</x:v>
      </x:c>
      <x:c r="X199" s="11" t="str">
        <x:f>IF(W199=1,SUM($W$5:W199),"")</x:f>
      </x:c>
    </x:row>
    <x:row r="200" ht="24" customHeight="1">
      <x:c r="A200" s="6"/>
      <x:c r="B200" s="6"/>
      <x:c r="C200" s="6"/>
      <x:c r="D200" s="5"/>
      <x:c r="E200" s="5"/>
      <x:c r="F200" s="12"/>
      <x:c r="G200" s="6"/>
      <x:c r="H200" s="6"/>
      <x:c r="I200" s="5"/>
      <x:c r="J200" s="6"/>
      <x:c r="K200" s="5"/>
      <x:c r="L200" s="6"/>
      <x:c r="M200" s="6"/>
      <x:c r="N200" s="11" t="str">
        <x:f>IF(COUNTA(A200:M200)=0,"",IF(A200="","ID ausente",IF(COUNTIF($A$5:$A$204,A200)&lt;&gt;1,"ID duplicado",IF(OR(B200="",C200=""),"Cliente ou responsável ausente",IF(OR(NOT(ISNUMBER(D200)),D200&lt;=0,IF(ISNUMBER(D200),D200&lt;&gt;INT(D200),FALSE)),"Envio inválido",IF(H200="Cancelada","",IF(OR(NOT(ISNUMBER(E200)),E200&lt;=0,IF(ISNUMBER(E200),E200&lt;&gt;INT(E200),FALSE)),"Validade inválida",IF(E200&lt;D200,"Validade anterior ao envio",IF(OR(NOT(ISNUMBER(F200)),F200&lt;0),"Valor inválido",IF(AND(H200&lt;&gt;"Aberta",H200&lt;&gt;"Ganha",H200&lt;&gt;"Perdida"),"Resultado inválido",IF(AND(H200="Aberta",G200&lt;&gt;"Enviada",G200&lt;&gt;"Negociação",G200&lt;&gt;"Revisão"),"Etapa inválida",IF(AND(H200&lt;&gt;"Aberta",OR(OR(NOT(ISNUMBER(K200)),K200&lt;=0,IF(ISNUMBER(K200),K200&lt;&gt;INT(K200),FALSE)),K200&lt;D200,L200="")),"Fechamento ou evidência inválidos",IF(AND(H200="Aberta",I200&lt;&gt;"",OR(OR(NOT(ISNUMBER(I200)),I200&lt;=0,IF(ISNUMBER(I200),I200&lt;&gt;INT(I200),FALSE)),I200&lt;D200)),"Contato inválido","")))))))))))))</x:f>
      </x:c>
      <x:c r="O200" s="11" t="n">
        <x:f>IF(AND(A200&lt;&gt;"",N200="",H200&lt;&gt;"Cancelada"),1,0)</x:f>
        <x:v>0</x:v>
      </x:c>
      <x:c r="P200" s="11" t="n">
        <x:f>IF(OR(NOT(ISNUMBER(Configuracoes!$C$5)),NOT(ISNUMBER(Configuracoes!$C$6)),NOT(ISNUMBER(Configuracoes!$C$7)),Configuracoes!$C$5&lt;=0,Configuracoes!$C$6&lt;=0,Configuracoes!$C$7&lt;=0,Configuracoes!$C$6&gt;Configuracoes!$C$7),0,IF(AND(ISNUMBER(D200),D200&gt;=Configuracoes!$C$6,D200&lt;=Configuracoes!$C$7,D200&lt;=Configuracoes!$C$5,OR(Configuracoes!$C$8="Todos",C200=Configuracoes!$C$8),OR(H200="Aberta",H200="Cancelada",AND(ISNUMBER(K200),K200&lt;=Configuracoes!$C$5))),1,0))</x:f>
        <x:v>0</x:v>
      </x:c>
      <x:c r="Q200" s="11" t="n">
        <x:f>IF(AND(O200=1,P200=1,H200="Aberta"),1,0)</x:f>
        <x:v>0</x:v>
      </x:c>
      <x:c r="R200" s="11" t="n">
        <x:f>IF(AND(Q200=1,ISNUMBER(I200),I200&lt;Configuracoes!$C$5),1,0)</x:f>
        <x:v>0</x:v>
      </x:c>
      <x:c r="S200" s="11" t="n">
        <x:f>IF(AND(Q200=1,OR(I200="",J200="")),1,0)</x:f>
        <x:v>0</x:v>
      </x:c>
      <x:c r="T200" s="11" t="n">
        <x:f>IF(AND(Q200=1,E200&lt;Configuracoes!$C$5),1,0)</x:f>
        <x:v>0</x:v>
      </x:c>
      <x:c r="U200" s="11" t="n">
        <x:f>IF(AND(O200=1,P200=1,H200="Ganha"),1,0)</x:f>
        <x:v>0</x:v>
      </x:c>
      <x:c r="V200" s="11" t="n">
        <x:f>IF(AND(O200=1,P200=1,H200="Perdida"),1,0)</x:f>
        <x:v>0</x:v>
      </x:c>
      <x:c r="W200" s="11" t="n">
        <x:f>IF(AND(P200=1,OR(R200=1,S200=1,T200=1,N200&lt;&gt;"")),1,0)</x:f>
        <x:v>0</x:v>
      </x:c>
      <x:c r="X200" s="11" t="str">
        <x:f>IF(W200=1,SUM($W$5:W200),"")</x:f>
      </x:c>
    </x:row>
    <x:row r="201" ht="24" customHeight="1">
      <x:c r="A201" s="6"/>
      <x:c r="B201" s="6"/>
      <x:c r="C201" s="6"/>
      <x:c r="D201" s="5"/>
      <x:c r="E201" s="5"/>
      <x:c r="F201" s="12"/>
      <x:c r="G201" s="6"/>
      <x:c r="H201" s="6"/>
      <x:c r="I201" s="5"/>
      <x:c r="J201" s="6"/>
      <x:c r="K201" s="5"/>
      <x:c r="L201" s="6"/>
      <x:c r="M201" s="6"/>
      <x:c r="N201" s="11" t="str">
        <x:f>IF(COUNTA(A201:M201)=0,"",IF(A201="","ID ausente",IF(COUNTIF($A$5:$A$204,A201)&lt;&gt;1,"ID duplicado",IF(OR(B201="",C201=""),"Cliente ou responsável ausente",IF(OR(NOT(ISNUMBER(D201)),D201&lt;=0,IF(ISNUMBER(D201),D201&lt;&gt;INT(D201),FALSE)),"Envio inválido",IF(H201="Cancelada","",IF(OR(NOT(ISNUMBER(E201)),E201&lt;=0,IF(ISNUMBER(E201),E201&lt;&gt;INT(E201),FALSE)),"Validade inválida",IF(E201&lt;D201,"Validade anterior ao envio",IF(OR(NOT(ISNUMBER(F201)),F201&lt;0),"Valor inválido",IF(AND(H201&lt;&gt;"Aberta",H201&lt;&gt;"Ganha",H201&lt;&gt;"Perdida"),"Resultado inválido",IF(AND(H201="Aberta",G201&lt;&gt;"Enviada",G201&lt;&gt;"Negociação",G201&lt;&gt;"Revisão"),"Etapa inválida",IF(AND(H201&lt;&gt;"Aberta",OR(OR(NOT(ISNUMBER(K201)),K201&lt;=0,IF(ISNUMBER(K201),K201&lt;&gt;INT(K201),FALSE)),K201&lt;D201,L201="")),"Fechamento ou evidência inválidos",IF(AND(H201="Aberta",I201&lt;&gt;"",OR(OR(NOT(ISNUMBER(I201)),I201&lt;=0,IF(ISNUMBER(I201),I201&lt;&gt;INT(I201),FALSE)),I201&lt;D201)),"Contato inválido","")))))))))))))</x:f>
      </x:c>
      <x:c r="O201" s="11" t="n">
        <x:f>IF(AND(A201&lt;&gt;"",N201="",H201&lt;&gt;"Cancelada"),1,0)</x:f>
        <x:v>0</x:v>
      </x:c>
      <x:c r="P201" s="11" t="n">
        <x:f>IF(OR(NOT(ISNUMBER(Configuracoes!$C$5)),NOT(ISNUMBER(Configuracoes!$C$6)),NOT(ISNUMBER(Configuracoes!$C$7)),Configuracoes!$C$5&lt;=0,Configuracoes!$C$6&lt;=0,Configuracoes!$C$7&lt;=0,Configuracoes!$C$6&gt;Configuracoes!$C$7),0,IF(AND(ISNUMBER(D201),D201&gt;=Configuracoes!$C$6,D201&lt;=Configuracoes!$C$7,D201&lt;=Configuracoes!$C$5,OR(Configuracoes!$C$8="Todos",C201=Configuracoes!$C$8),OR(H201="Aberta",H201="Cancelada",AND(ISNUMBER(K201),K201&lt;=Configuracoes!$C$5))),1,0))</x:f>
        <x:v>0</x:v>
      </x:c>
      <x:c r="Q201" s="11" t="n">
        <x:f>IF(AND(O201=1,P201=1,H201="Aberta"),1,0)</x:f>
        <x:v>0</x:v>
      </x:c>
      <x:c r="R201" s="11" t="n">
        <x:f>IF(AND(Q201=1,ISNUMBER(I201),I201&lt;Configuracoes!$C$5),1,0)</x:f>
        <x:v>0</x:v>
      </x:c>
      <x:c r="S201" s="11" t="n">
        <x:f>IF(AND(Q201=1,OR(I201="",J201="")),1,0)</x:f>
        <x:v>0</x:v>
      </x:c>
      <x:c r="T201" s="11" t="n">
        <x:f>IF(AND(Q201=1,E201&lt;Configuracoes!$C$5),1,0)</x:f>
        <x:v>0</x:v>
      </x:c>
      <x:c r="U201" s="11" t="n">
        <x:f>IF(AND(O201=1,P201=1,H201="Ganha"),1,0)</x:f>
        <x:v>0</x:v>
      </x:c>
      <x:c r="V201" s="11" t="n">
        <x:f>IF(AND(O201=1,P201=1,H201="Perdida"),1,0)</x:f>
        <x:v>0</x:v>
      </x:c>
      <x:c r="W201" s="11" t="n">
        <x:f>IF(AND(P201=1,OR(R201=1,S201=1,T201=1,N201&lt;&gt;"")),1,0)</x:f>
        <x:v>0</x:v>
      </x:c>
      <x:c r="X201" s="11" t="str">
        <x:f>IF(W201=1,SUM($W$5:W201),"")</x:f>
      </x:c>
    </x:row>
    <x:row r="202" ht="24" customHeight="1">
      <x:c r="A202" s="6"/>
      <x:c r="B202" s="6"/>
      <x:c r="C202" s="6"/>
      <x:c r="D202" s="5"/>
      <x:c r="E202" s="5"/>
      <x:c r="F202" s="12"/>
      <x:c r="G202" s="6"/>
      <x:c r="H202" s="6"/>
      <x:c r="I202" s="5"/>
      <x:c r="J202" s="6"/>
      <x:c r="K202" s="5"/>
      <x:c r="L202" s="6"/>
      <x:c r="M202" s="6"/>
      <x:c r="N202" s="11" t="str">
        <x:f>IF(COUNTA(A202:M202)=0,"",IF(A202="","ID ausente",IF(COUNTIF($A$5:$A$204,A202)&lt;&gt;1,"ID duplicado",IF(OR(B202="",C202=""),"Cliente ou responsável ausente",IF(OR(NOT(ISNUMBER(D202)),D202&lt;=0,IF(ISNUMBER(D202),D202&lt;&gt;INT(D202),FALSE)),"Envio inválido",IF(H202="Cancelada","",IF(OR(NOT(ISNUMBER(E202)),E202&lt;=0,IF(ISNUMBER(E202),E202&lt;&gt;INT(E202),FALSE)),"Validade inválida",IF(E202&lt;D202,"Validade anterior ao envio",IF(OR(NOT(ISNUMBER(F202)),F202&lt;0),"Valor inválido",IF(AND(H202&lt;&gt;"Aberta",H202&lt;&gt;"Ganha",H202&lt;&gt;"Perdida"),"Resultado inválido",IF(AND(H202="Aberta",G202&lt;&gt;"Enviada",G202&lt;&gt;"Negociação",G202&lt;&gt;"Revisão"),"Etapa inválida",IF(AND(H202&lt;&gt;"Aberta",OR(OR(NOT(ISNUMBER(K202)),K202&lt;=0,IF(ISNUMBER(K202),K202&lt;&gt;INT(K202),FALSE)),K202&lt;D202,L202="")),"Fechamento ou evidência inválidos",IF(AND(H202="Aberta",I202&lt;&gt;"",OR(OR(NOT(ISNUMBER(I202)),I202&lt;=0,IF(ISNUMBER(I202),I202&lt;&gt;INT(I202),FALSE)),I202&lt;D202)),"Contato inválido","")))))))))))))</x:f>
      </x:c>
      <x:c r="O202" s="11" t="n">
        <x:f>IF(AND(A202&lt;&gt;"",N202="",H202&lt;&gt;"Cancelada"),1,0)</x:f>
        <x:v>0</x:v>
      </x:c>
      <x:c r="P202" s="11" t="n">
        <x:f>IF(OR(NOT(ISNUMBER(Configuracoes!$C$5)),NOT(ISNUMBER(Configuracoes!$C$6)),NOT(ISNUMBER(Configuracoes!$C$7)),Configuracoes!$C$5&lt;=0,Configuracoes!$C$6&lt;=0,Configuracoes!$C$7&lt;=0,Configuracoes!$C$6&gt;Configuracoes!$C$7),0,IF(AND(ISNUMBER(D202),D202&gt;=Configuracoes!$C$6,D202&lt;=Configuracoes!$C$7,D202&lt;=Configuracoes!$C$5,OR(Configuracoes!$C$8="Todos",C202=Configuracoes!$C$8),OR(H202="Aberta",H202="Cancelada",AND(ISNUMBER(K202),K202&lt;=Configuracoes!$C$5))),1,0))</x:f>
        <x:v>0</x:v>
      </x:c>
      <x:c r="Q202" s="11" t="n">
        <x:f>IF(AND(O202=1,P202=1,H202="Aberta"),1,0)</x:f>
        <x:v>0</x:v>
      </x:c>
      <x:c r="R202" s="11" t="n">
        <x:f>IF(AND(Q202=1,ISNUMBER(I202),I202&lt;Configuracoes!$C$5),1,0)</x:f>
        <x:v>0</x:v>
      </x:c>
      <x:c r="S202" s="11" t="n">
        <x:f>IF(AND(Q202=1,OR(I202="",J202="")),1,0)</x:f>
        <x:v>0</x:v>
      </x:c>
      <x:c r="T202" s="11" t="n">
        <x:f>IF(AND(Q202=1,E202&lt;Configuracoes!$C$5),1,0)</x:f>
        <x:v>0</x:v>
      </x:c>
      <x:c r="U202" s="11" t="n">
        <x:f>IF(AND(O202=1,P202=1,H202="Ganha"),1,0)</x:f>
        <x:v>0</x:v>
      </x:c>
      <x:c r="V202" s="11" t="n">
        <x:f>IF(AND(O202=1,P202=1,H202="Perdida"),1,0)</x:f>
        <x:v>0</x:v>
      </x:c>
      <x:c r="W202" s="11" t="n">
        <x:f>IF(AND(P202=1,OR(R202=1,S202=1,T202=1,N202&lt;&gt;"")),1,0)</x:f>
        <x:v>0</x:v>
      </x:c>
      <x:c r="X202" s="11" t="str">
        <x:f>IF(W202=1,SUM($W$5:W202),"")</x:f>
      </x:c>
    </x:row>
    <x:row r="203" ht="24" customHeight="1">
      <x:c r="A203" s="6"/>
      <x:c r="B203" s="6"/>
      <x:c r="C203" s="6"/>
      <x:c r="D203" s="5"/>
      <x:c r="E203" s="5"/>
      <x:c r="F203" s="12"/>
      <x:c r="G203" s="6"/>
      <x:c r="H203" s="6"/>
      <x:c r="I203" s="5"/>
      <x:c r="J203" s="6"/>
      <x:c r="K203" s="5"/>
      <x:c r="L203" s="6"/>
      <x:c r="M203" s="6"/>
      <x:c r="N203" s="11" t="str">
        <x:f>IF(COUNTA(A203:M203)=0,"",IF(A203="","ID ausente",IF(COUNTIF($A$5:$A$204,A203)&lt;&gt;1,"ID duplicado",IF(OR(B203="",C203=""),"Cliente ou responsável ausente",IF(OR(NOT(ISNUMBER(D203)),D203&lt;=0,IF(ISNUMBER(D203),D203&lt;&gt;INT(D203),FALSE)),"Envio inválido",IF(H203="Cancelada","",IF(OR(NOT(ISNUMBER(E203)),E203&lt;=0,IF(ISNUMBER(E203),E203&lt;&gt;INT(E203),FALSE)),"Validade inválida",IF(E203&lt;D203,"Validade anterior ao envio",IF(OR(NOT(ISNUMBER(F203)),F203&lt;0),"Valor inválido",IF(AND(H203&lt;&gt;"Aberta",H203&lt;&gt;"Ganha",H203&lt;&gt;"Perdida"),"Resultado inválido",IF(AND(H203="Aberta",G203&lt;&gt;"Enviada",G203&lt;&gt;"Negociação",G203&lt;&gt;"Revisão"),"Etapa inválida",IF(AND(H203&lt;&gt;"Aberta",OR(OR(NOT(ISNUMBER(K203)),K203&lt;=0,IF(ISNUMBER(K203),K203&lt;&gt;INT(K203),FALSE)),K203&lt;D203,L203="")),"Fechamento ou evidência inválidos",IF(AND(H203="Aberta",I203&lt;&gt;"",OR(OR(NOT(ISNUMBER(I203)),I203&lt;=0,IF(ISNUMBER(I203),I203&lt;&gt;INT(I203),FALSE)),I203&lt;D203)),"Contato inválido","")))))))))))))</x:f>
      </x:c>
      <x:c r="O203" s="11" t="n">
        <x:f>IF(AND(A203&lt;&gt;"",N203="",H203&lt;&gt;"Cancelada"),1,0)</x:f>
        <x:v>0</x:v>
      </x:c>
      <x:c r="P203" s="11" t="n">
        <x:f>IF(OR(NOT(ISNUMBER(Configuracoes!$C$5)),NOT(ISNUMBER(Configuracoes!$C$6)),NOT(ISNUMBER(Configuracoes!$C$7)),Configuracoes!$C$5&lt;=0,Configuracoes!$C$6&lt;=0,Configuracoes!$C$7&lt;=0,Configuracoes!$C$6&gt;Configuracoes!$C$7),0,IF(AND(ISNUMBER(D203),D203&gt;=Configuracoes!$C$6,D203&lt;=Configuracoes!$C$7,D203&lt;=Configuracoes!$C$5,OR(Configuracoes!$C$8="Todos",C203=Configuracoes!$C$8),OR(H203="Aberta",H203="Cancelada",AND(ISNUMBER(K203),K203&lt;=Configuracoes!$C$5))),1,0))</x:f>
        <x:v>0</x:v>
      </x:c>
      <x:c r="Q203" s="11" t="n">
        <x:f>IF(AND(O203=1,P203=1,H203="Aberta"),1,0)</x:f>
        <x:v>0</x:v>
      </x:c>
      <x:c r="R203" s="11" t="n">
        <x:f>IF(AND(Q203=1,ISNUMBER(I203),I203&lt;Configuracoes!$C$5),1,0)</x:f>
        <x:v>0</x:v>
      </x:c>
      <x:c r="S203" s="11" t="n">
        <x:f>IF(AND(Q203=1,OR(I203="",J203="")),1,0)</x:f>
        <x:v>0</x:v>
      </x:c>
      <x:c r="T203" s="11" t="n">
        <x:f>IF(AND(Q203=1,E203&lt;Configuracoes!$C$5),1,0)</x:f>
        <x:v>0</x:v>
      </x:c>
      <x:c r="U203" s="11" t="n">
        <x:f>IF(AND(O203=1,P203=1,H203="Ganha"),1,0)</x:f>
        <x:v>0</x:v>
      </x:c>
      <x:c r="V203" s="11" t="n">
        <x:f>IF(AND(O203=1,P203=1,H203="Perdida"),1,0)</x:f>
        <x:v>0</x:v>
      </x:c>
      <x:c r="W203" s="11" t="n">
        <x:f>IF(AND(P203=1,OR(R203=1,S203=1,T203=1,N203&lt;&gt;"")),1,0)</x:f>
        <x:v>0</x:v>
      </x:c>
      <x:c r="X203" s="11" t="str">
        <x:f>IF(W203=1,SUM($W$5:W203),"")</x:f>
      </x:c>
    </x:row>
    <x:row r="204" ht="24" customHeight="1">
      <x:c r="A204" s="6"/>
      <x:c r="B204" s="6"/>
      <x:c r="C204" s="6"/>
      <x:c r="D204" s="5"/>
      <x:c r="E204" s="5"/>
      <x:c r="F204" s="12"/>
      <x:c r="G204" s="6"/>
      <x:c r="H204" s="6"/>
      <x:c r="I204" s="5"/>
      <x:c r="J204" s="6"/>
      <x:c r="K204" s="5"/>
      <x:c r="L204" s="6"/>
      <x:c r="M204" s="6"/>
      <x:c r="N204" s="11" t="str">
        <x:f>IF(COUNTA(A204:M204)=0,"",IF(A204="","ID ausente",IF(COUNTIF($A$5:$A$204,A204)&lt;&gt;1,"ID duplicado",IF(OR(B204="",C204=""),"Cliente ou responsável ausente",IF(OR(NOT(ISNUMBER(D204)),D204&lt;=0,IF(ISNUMBER(D204),D204&lt;&gt;INT(D204),FALSE)),"Envio inválido",IF(H204="Cancelada","",IF(OR(NOT(ISNUMBER(E204)),E204&lt;=0,IF(ISNUMBER(E204),E204&lt;&gt;INT(E204),FALSE)),"Validade inválida",IF(E204&lt;D204,"Validade anterior ao envio",IF(OR(NOT(ISNUMBER(F204)),F204&lt;0),"Valor inválido",IF(AND(H204&lt;&gt;"Aberta",H204&lt;&gt;"Ganha",H204&lt;&gt;"Perdida"),"Resultado inválido",IF(AND(H204="Aberta",G204&lt;&gt;"Enviada",G204&lt;&gt;"Negociação",G204&lt;&gt;"Revisão"),"Etapa inválida",IF(AND(H204&lt;&gt;"Aberta",OR(OR(NOT(ISNUMBER(K204)),K204&lt;=0,IF(ISNUMBER(K204),K204&lt;&gt;INT(K204),FALSE)),K204&lt;D204,L204="")),"Fechamento ou evidência inválidos",IF(AND(H204="Aberta",I204&lt;&gt;"",OR(OR(NOT(ISNUMBER(I204)),I204&lt;=0,IF(ISNUMBER(I204),I204&lt;&gt;INT(I204),FALSE)),I204&lt;D204)),"Contato inválido","")))))))))))))</x:f>
      </x:c>
      <x:c r="O204" s="11" t="n">
        <x:f>IF(AND(A204&lt;&gt;"",N204="",H204&lt;&gt;"Cancelada"),1,0)</x:f>
        <x:v>0</x:v>
      </x:c>
      <x:c r="P204" s="11" t="n">
        <x:f>IF(OR(NOT(ISNUMBER(Configuracoes!$C$5)),NOT(ISNUMBER(Configuracoes!$C$6)),NOT(ISNUMBER(Configuracoes!$C$7)),Configuracoes!$C$5&lt;=0,Configuracoes!$C$6&lt;=0,Configuracoes!$C$7&lt;=0,Configuracoes!$C$6&gt;Configuracoes!$C$7),0,IF(AND(ISNUMBER(D204),D204&gt;=Configuracoes!$C$6,D204&lt;=Configuracoes!$C$7,D204&lt;=Configuracoes!$C$5,OR(Configuracoes!$C$8="Todos",C204=Configuracoes!$C$8),OR(H204="Aberta",H204="Cancelada",AND(ISNUMBER(K204),K204&lt;=Configuracoes!$C$5))),1,0))</x:f>
        <x:v>0</x:v>
      </x:c>
      <x:c r="Q204" s="11" t="n">
        <x:f>IF(AND(O204=1,P204=1,H204="Aberta"),1,0)</x:f>
        <x:v>0</x:v>
      </x:c>
      <x:c r="R204" s="11" t="n">
        <x:f>IF(AND(Q204=1,ISNUMBER(I204),I204&lt;Configuracoes!$C$5),1,0)</x:f>
        <x:v>0</x:v>
      </x:c>
      <x:c r="S204" s="11" t="n">
        <x:f>IF(AND(Q204=1,OR(I204="",J204="")),1,0)</x:f>
        <x:v>0</x:v>
      </x:c>
      <x:c r="T204" s="11" t="n">
        <x:f>IF(AND(Q204=1,E204&lt;Configuracoes!$C$5),1,0)</x:f>
        <x:v>0</x:v>
      </x:c>
      <x:c r="U204" s="11" t="n">
        <x:f>IF(AND(O204=1,P204=1,H204="Ganha"),1,0)</x:f>
        <x:v>0</x:v>
      </x:c>
      <x:c r="V204" s="11" t="n">
        <x:f>IF(AND(O204=1,P204=1,H204="Perdida"),1,0)</x:f>
        <x:v>0</x:v>
      </x:c>
      <x:c r="W204" s="11" t="n">
        <x:f>IF(AND(P204=1,OR(R204=1,S204=1,T204=1,N204&lt;&gt;"")),1,0)</x:f>
        <x:v>0</x:v>
      </x:c>
      <x:c r="X204" s="11" t="str">
        <x:f>IF(W204=1,SUM($W$5:W204),"")</x:f>
      </x:c>
    </x:row>
  </x:sheetData>
  <x:mergeCells>
    <x:mergeCell ref="A2:M2"/>
    <x:mergeCell ref="A3:M3"/>
  </x:mergeCells>
  <x:conditionalFormatting sqref="N5:N204">
    <x:cfRule type="expression" dxfId="0" priority="1">
      <x:formula>N5&lt;&gt;""</x:formula>
    </x:cfRule>
  </x:conditionalFormatting>
  <x:dataValidations count="3">
    <x:dataValidation type="list" sqref="G5:G204">
      <x:formula1>"Enviada,Negociação,Revisão"</x:formula1>
    </x:dataValidation>
    <x:dataValidation type="list" sqref="H5:H204">
      <x:formula1>"Aberta,Ganha,Perdida,Cancelada"</x:formula1>
    </x:dataValidation>
    <x:dataValidation type="decimal" operator="greaterThanOrEqual" sqref="F5:F204">
      <x:formula1>0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fc9dcb44d007415c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2" max="2" width="23" hidden="0" customWidth="1"/>
    <x:col min="3" max="3" width="105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</x:row>
    <x:row r="2" ht="24" customHeight="1">
      <x:c r="A2" s="2"/>
      <x:c r="B2" s="3" t="str">
        <x:v>Uso do controle de propostas</x:v>
      </x:c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</x:row>
    <x:row r="4" ht="43" customHeight="1">
      <x:c r="A4" s="2"/>
      <x:c r="B4" s="32" t="str">
        <x:v>Rotina</x:v>
      </x:c>
      <x:c r="C4" s="7" t="str">
        <x:v>Para gestores comerciais e prestadores de serviços que revisam propostas enviadas e retornos pendentes.</x:v>
      </x:c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</x:row>
    <x:row r="5" ht="43" customHeight="1">
      <x:c r="A5" s="2"/>
      <x:c r="B5" s="32" t="str">
        <x:v>Exemplos</x:v>
      </x:c>
      <x:c r="C5" s="7" t="str">
        <x:v>Todos os nomes, datas e valores são fictícios. Salve cópia e substitua os exemplos em Propostas A:M.</x:v>
      </x:c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</x:row>
    <x:row r="6" ht="43" customHeight="1">
      <x:c r="A6" s="2"/>
      <x:c r="B6" s="32" t="str">
        <x:v>Capacidade</x:v>
      </x:c>
      <x:c r="C6" s="7" t="str">
        <x:v>200 propostas, linhas 5 a 204. Novas linhas dentro do limite entram nos indicadores e gráficos.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</x:row>
    <x:row r="7" ht="43" customHeight="1">
      <x:c r="A7" s="2"/>
      <x:c r="B7" s="32" t="str">
        <x:v>Entradas</x:v>
      </x:c>
      <x:c r="C7" s="7" t="str">
        <x:v>Propostas A:M são editáveis; N:X calculam. Preserve fórmulas e cabeçalhos.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</x:row>
    <x:row r="8" ht="43" customHeight="1">
      <x:c r="A8" s="2"/>
      <x:c r="B8" s="32" t="str">
        <x:v>Configuração</x:v>
      </x:c>
      <x:c r="C8" s="7" t="str">
        <x:v>C5: análise; C6:C7: coorte de envio; C8: responsável. O período não é o mês do fechamento.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</x:row>
    <x:row r="9" ht="43" customHeight="1">
      <x:c r="A9" s="2"/>
      <x:c r="B9" s="32" t="str">
        <x:v>Responsáveis</x:v>
      </x:c>
      <x:c r="C9" s="7" t="str">
        <x:v>C8 usa Todos, Ana, Bruno e Carla. Para novo nome, edite a lista de validação; use o mesmo nome exato na base.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</x:row>
    <x:row r="10" ht="43" customHeight="1">
      <x:c r="A10" s="2"/>
      <x:c r="B10" s="32" t="str">
        <x:v>Resultado</x:v>
      </x:c>
      <x:c r="C10" s="7" t="str">
        <x:v>Aberta, Ganha, Perdida ou Cancelada. Ao encerrar, registre data e motivo/evidência.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</x:row>
    <x:row r="11" ht="43" customHeight="1">
      <x:c r="A11" s="2"/>
      <x:c r="B11" s="32" t="str">
        <x:v>Etapa</x:v>
      </x:c>
      <x:c r="C11" s="7" t="str">
        <x:v>Enviada, Negociação ou Revisão descrevem somente propostas abertas.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</x:row>
    <x:row r="12" ht="43" customHeight="1">
      <x:c r="A12" s="2"/>
      <x:c r="B12" s="32" t="str">
        <x:v>Valor</x:v>
      </x:c>
      <x:c r="C12" s="7" t="str">
        <x:v>Valor comercial da proposta, não faturamento, margem, caixa nem receita prevista. Zero é válido; ausência é pendência.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</x:row>
    <x:row r="13" ht="43" customHeight="1">
      <x:c r="A13" s="2"/>
      <x:c r="B13" s="32" t="str">
        <x:v>Próximo passo</x:v>
      </x:c>
      <x:c r="C13" s="7" t="str">
        <x:v>Toda aberta deve ter data do próximo contato e ação específica. Ausência gera exceção sem excluir o valor aberto.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</x:row>
    <x:row r="14" ht="43" customHeight="1">
      <x:c r="A14" s="2"/>
      <x:c r="B14" s="32" t="str">
        <x:v>Prazos</x:v>
      </x:c>
      <x:c r="C14" s="7" t="str">
        <x:v>Contato ou validade anterior à análise está vencido. Igual à análise não está vencido. Contato/validade anterior ao envio é inválido.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</x:row>
    <x:row r="15" ht="43" customHeight="1">
      <x:c r="A15" s="2"/>
      <x:c r="B15" s="32" t="str">
        <x:v>Ganho</x:v>
      </x:c>
      <x:c r="C15" s="7" t="str">
        <x:v>Taxa = ganhas / (ganhas + perdidas) da coorte selecionada até a análise. Sem encerramentos, mostra n.a.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</x:row>
    <x:row r="16" ht="43" customHeight="1">
      <x:c r="A16" s="2"/>
      <x:c r="B16" s="32" t="str">
        <x:v>Fechamento</x:v>
      </x:c>
      <x:c r="C16" s="7" t="str">
        <x:v>Sem data ou evidência, o registro encerrado não entra na taxa. Fechamento após análise fica fora do contexto.</x:v>
      </x:c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</x:row>
    <x:row r="17" ht="43" customHeight="1">
      <x:c r="A17" s="2"/>
      <x:c r="B17" s="32" t="str">
        <x:v>Pendências</x:v>
      </x:c>
      <x:c r="C17" s="7" t="str">
        <x:v>Propostas N mostra a causa; ID vazio/duplicado, texto numérico, datas ou resultado inválidos não contam como válidos.</x:v>
      </x:c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</x:row>
    <x:row r="18" ht="43" customHeight="1">
      <x:c r="A18" s="2"/>
      <x:c r="B18" s="32" t="str">
        <x:v>Exceções</x:v>
      </x:c>
      <x:c r="C18" s="7" t="str">
        <x:v>Dez primeiras da coorte/gestor selecionados, na ordem de cadastro, sem ordenação por criticidade.</x:v>
      </x:c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</x:row>
    <x:row r="19" ht="43" customHeight="1">
      <x:c r="A19" s="2"/>
      <x:c r="B19" s="32" t="str">
        <x:v>Histórico</x:v>
      </x:c>
      <x:c r="C19" s="7" t="str">
        <x:v>A base mantém o estado atual; não reconstrói automaticamente o status histórico em uma data passada.</x:v>
      </x:c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</x:row>
    <x:row r="20" ht="43" customHeight="1">
      <x:c r="A20" s="2"/>
      <x:c r="B20" s="32" t="str">
        <x:v>Reunião</x:v>
      </x:c>
      <x:c r="C20" s="7" t="str">
        <x:v>Corrija pendências, revise retornos e validade, registre a próxima ação e atualize resultado após decisão real.</x:v>
      </x:c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</x:row>
    <x:row r="21" ht="43" customHeight="1">
      <x:c r="A21" s="2"/>
      <x:c r="B21" s="32" t="str">
        <x:v>Expansão</x:v>
      </x:c>
      <x:c r="C21" s="7" t="str">
        <x:v>Além da linha204, estenda tabela, fórmulas, validações e referências de cartões/gráficos/exceções e reteste.</x:v>
      </x:c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</x:row>
    <x:row r="22" ht="43" customHeight="1">
      <x:c r="A22" s="2"/>
      <x:c r="B22" s="32" t="str">
        <x:v>Compatibilidade</x:v>
      </x:c>
      <x:c r="C22" s="7" t="str">
        <x:v>Funções centrais testadas no Google Planilhas. XLSX distribuído; Excel nativo não testado. Confira recálculo ao abrir em outro aplicativo.</x:v>
      </x:c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</x:row>
    <x:row r="23" ht="43" customHeight="1">
      <x:c r="A23" s="2"/>
      <x:c r="B23" s="32" t="str">
        <x:v>Acesso</x:v>
      </x:c>
      <x:c r="C23" s="7" t="str">
        <x:v>Não inclua documentos pessoais ou dados de cliente desnecessários. Controle acesso à cópia da sua equipe.</x:v>
      </x:c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</x:row>
    <x:row r="37" ht="24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</x:row>
  </x:sheetData>
  <x:mergeCells>
    <x:mergeCell ref="B2:C2"/>
  </x:mergeCells>
  <x:pageMargins left="0.7" right="0.7" top="0.75" bottom="0.75" header="0.3" footer="0.3"/>
</x:worksheet>
</file>