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f96af4806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012bda8220194b9e"/>
    <x:sheet xmlns:r="http://schemas.openxmlformats.org/officeDocument/2006/relationships" name="Reunioes" sheetId="2" r:id="R3f410d9f83224132"/>
    <x:sheet xmlns:r="http://schemas.openxmlformats.org/officeDocument/2006/relationships" name="Participantes" sheetId="3" r:id="R9149b1743c7d41bc"/>
    <x:sheet xmlns:r="http://schemas.openxmlformats.org/officeDocument/2006/relationships" name="Decisoes" sheetId="4" r:id="R8056a91be27b4412"/>
    <x:sheet xmlns:r="http://schemas.openxmlformats.org/officeDocument/2006/relationships" name="Acoes" sheetId="5" r:id="R353904a026c543d3"/>
    <x:sheet xmlns:r="http://schemas.openxmlformats.org/officeDocument/2006/relationships" name="Listas" sheetId="6" r:id="Reeac3d4c19364f68"/>
    <x:sheet xmlns:r="http://schemas.openxmlformats.org/officeDocument/2006/relationships" name="Instrucoes" sheetId="7" r:id="R424537589fd643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dd/mm/yyyy"/>
    <x:numFmt numFmtId="201" formatCode="0.0%"/>
    <x:numFmt numFmtId="202" formatCode="&quot;R$&quot; #,##0.00;[Red]-&quot;R$&quot; #,##0.00"/>
    <x:numFmt numFmtId="203" formatCode="0.0 &quot;h&quot;"/>
    <x:numFmt numFmtId="204" formatCode="0 &quot;dia(s)&quot;"/>
    <x:numFmt numFmtId="205" formatCode="hh:mm"/>
    <x:numFmt numFmtId="206" formatCode="0"/>
    <x:numFmt numFmtId="207" formatCode="0.0 &quot;de 5&quot;"/>
    <x:numFmt numFmtId="208" formatCode="0.00&quot; h&quot;"/>
    <x:numFmt numFmtId="209" formatCode="&quot;R$ &quot;#,##0.00"/>
    <x:numFmt numFmtId="210" formatCode="0.0&quot; h&quot;"/>
  </x:numFmts>
  <x:fonts count="23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245B91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5B4B00"/>
      <x:name val="Arial"/>
    </x:font>
    <x:font>
      <x:b/>
      <x:sz val="10"/>
      <x:color rgb="FF173D2B"/>
      <x:name val="Arial"/>
    </x:font>
    <x:font>
      <x:b/>
      <x:sz val="9"/>
      <x:color rgb="FFFFFFFF"/>
      <x:name val="Arial"/>
    </x:font>
    <x:font>
      <x:b/>
      <x:sz val="14"/>
      <x:color rgb="FF173D2B"/>
      <x:name val="Arial"/>
    </x:font>
    <x:font>
      <x:b/>
      <x:sz val="10"/>
      <x:color rgb="FF245B91"/>
      <x:name val="Arial"/>
    </x:font>
    <x:font>
      <x:b/>
      <x:sz val="10"/>
      <x:color rgb="FF6F5200"/>
      <x:name val="Arial"/>
    </x:font>
    <x:font>
      <x:sz val="11"/>
      <x:color rgb="FF243C46"/>
      <x:name val="Arial"/>
    </x:font>
    <x:font>
      <x:b/>
      <x:sz val="19"/>
      <x:color rgb="FF174A42"/>
      <x:name val="Arial"/>
    </x:font>
    <x:font>
      <x:sz val="10"/>
      <x:color rgb="FF243C46"/>
      <x:name val="Arial"/>
    </x:font>
    <x:font>
      <x:b/>
      <x:sz val="11"/>
      <x:color rgb="FFB13E3E"/>
      <x:name val="Arial"/>
    </x:font>
    <x:font>
      <x:b/>
      <x:sz val="11"/>
      <x:color rgb="FFFFFFFF"/>
      <x:name val="Arial"/>
    </x:font>
    <x:font>
      <x:b/>
      <x:sz val="26"/>
      <x:color rgb="FF243C46"/>
      <x:name val="Arial"/>
    </x:font>
    <x:font>
      <x:sz val="9"/>
      <x:color rgb="FF243C46"/>
      <x:name val="Arial"/>
    </x:font>
    <x:font>
      <x:b/>
      <x:sz val="12"/>
      <x:color rgb="FFFFFFFF"/>
      <x:name val="Arial"/>
    </x:font>
    <x:font>
      <x:b/>
      <x:sz val="11"/>
      <x:color rgb="FF174A42"/>
      <x:name val="Arial"/>
    </x:font>
    <x:font>
      <x:b/>
      <x:sz val="11"/>
      <x:color rgb="FF243C46"/>
      <x:name val="Arial"/>
    </x:font>
  </x:fonts>
  <x:fills count="15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  <x:fill>
      <x:patternFill patternType="solid">
        <x:fgColor rgb="FFF1F5F6"/>
      </x:patternFill>
    </x:fill>
    <x:fill>
      <x:patternFill patternType="solid">
        <x:fgColor rgb="FFFFF0CB"/>
      </x:patternFill>
    </x:fill>
    <x:fill>
      <x:patternFill patternType="solid">
        <x:fgColor rgb="FFE8F2EE"/>
      </x:patternFill>
    </x:fill>
    <x:fill>
      <x:patternFill patternType="solid">
        <x:fgColor rgb="FF174A42"/>
      </x:patternFill>
    </x:fill>
    <x:fill>
      <x:patternFill patternType="solid">
        <x:fgColor rgb="FFFFFFFF"/>
      </x:patternFill>
    </x:fill>
    <x:fill>
      <x:patternFill patternType="solid">
        <x:fgColor rgb="FF1E667B"/>
      </x:patternFill>
    </x:fill>
    <x:fill>
      <x:patternFill patternType="solid">
        <x:fgColor rgb="FFE8F0F1"/>
      </x:patternFill>
    </x:fill>
  </x:fills>
  <x:borders count="14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left style="thin">
        <x:color rgb="FFCFD9D2"/>
      </x:left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top style="thin">
        <x:color rgb="FFCFD9D2"/>
      </x:top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26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3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201" fontId="5" fillId="5" borderId="0" xfId="0" applyNumberFormat="1" applyFont="1" applyFill="1" applyBorder="1"/>
    <x:xf numFmtId="202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203" fontId="6" fillId="6" borderId="0" xfId="0" applyNumberFormat="1" applyFont="1" applyFill="1" applyBorder="1"/>
    <x:xf numFmtId="204" fontId="6" fillId="6" borderId="0" xfId="0" applyNumberFormat="1" applyFont="1" applyFill="1" applyBorder="1"/>
    <x:xf numFmtId="203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 wrapText="1"/>
    </x:xf>
    <x:xf numFmtId="205" fontId="5" fillId="5" borderId="0" xfId="0" applyNumberFormat="1" applyFont="1" applyFill="1" applyBorder="1" applyAlignment="1">
      <x:alignment vertical="center"/>
    </x:xf>
    <x:xf numFmtId="202" fontId="6" fillId="6" borderId="0" xfId="0" applyNumberFormat="1" applyFont="1" applyFill="1" applyBorder="1"/>
    <x:xf numFmtId="201" fontId="6" fillId="6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horizontal="center" vertical="center"/>
    </x:xf>
    <x:xf numFmtId="200" fontId="7" fillId="7" borderId="0" xfId="0" applyNumberFormat="1" applyFont="1" applyFill="1" applyBorder="1" applyAlignment="1">
      <x:alignment vertical="center"/>
    </x:xf>
    <x:xf numFmtId="200" fontId="8" fillId="7" borderId="0" xfId="0" applyNumberFormat="1" applyFont="1" applyFill="1" applyBorder="1" applyAlignment="1">
      <x:alignment vertical="center"/>
    </x:xf>
    <x:xf numFmtId="200" fontId="8" fillId="7" borderId="4" xfId="0" applyNumberFormat="1" applyFont="1" applyFill="1" applyBorder="1" applyAlignment="1">
      <x:alignment vertical="center"/>
    </x:xf>
    <x:xf numFmtId="200" fontId="8" fillId="7" borderId="4" xfId="0" applyNumberFormat="1" applyFont="1" applyFill="1" applyBorder="1" applyAlignment="1">
      <x:alignment horizontal="center" vertical="center"/>
    </x:xf>
    <x:xf numFmtId="0" fontId="7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8" fillId="7" borderId="4" xfId="0" applyNumberFormat="1" applyFont="1" applyFill="1" applyBorder="1" applyAlignment="1">
      <x:alignment vertical="center"/>
    </x:xf>
    <x:xf numFmtId="0" fontId="8" fillId="7" borderId="4" xfId="0" applyNumberFormat="1" applyFont="1" applyFill="1" applyBorder="1" applyAlignment="1">
      <x:alignment horizontal="center" vertical="center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horizontal="center" wrapText="1"/>
    </x:xf>
    <x:xf numFmtId="0" fontId="9" fillId="4" borderId="0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5" xfId="0" applyNumberFormat="1" applyFont="1" applyFill="1" applyBorder="1"/>
    <x:xf numFmtId="0" fontId="10" fillId="7" borderId="6" xfId="0" applyNumberFormat="1" applyFont="1" applyFill="1" applyBorder="1"/>
    <x:xf numFmtId="0" fontId="10" fillId="7" borderId="7" xfId="0" applyNumberFormat="1" applyFont="1" applyFill="1" applyBorder="1"/>
    <x:xf numFmtId="0" fontId="10" fillId="7" borderId="8" xfId="0" applyNumberFormat="1" applyFont="1" applyFill="1" applyBorder="1"/>
    <x:xf numFmtId="203" fontId="10" fillId="7" borderId="5" xfId="0" applyNumberFormat="1" applyFont="1" applyFill="1" applyBorder="1"/>
    <x:xf numFmtId="203" fontId="10" fillId="7" borderId="6" xfId="0" applyNumberFormat="1" applyFont="1" applyFill="1" applyBorder="1"/>
    <x:xf numFmtId="203" fontId="10" fillId="7" borderId="7" xfId="0" applyNumberFormat="1" applyFont="1" applyFill="1" applyBorder="1"/>
    <x:xf numFmtId="203" fontId="10" fillId="7" borderId="8" xfId="0" applyNumberFormat="1" applyFont="1" applyFill="1" applyBorder="1"/>
    <x:xf numFmtId="203" fontId="10" fillId="7" borderId="5" xfId="0" applyNumberFormat="1" applyFont="1" applyFill="1" applyBorder="1" applyAlignment="1">
      <x:alignment horizontal="center"/>
    </x:xf>
    <x:xf numFmtId="203" fontId="10" fillId="7" borderId="6" xfId="0" applyNumberFormat="1" applyFont="1" applyFill="1" applyBorder="1" applyAlignment="1">
      <x:alignment horizontal="center"/>
    </x:xf>
    <x:xf numFmtId="203" fontId="10" fillId="7" borderId="7" xfId="0" applyNumberFormat="1" applyFont="1" applyFill="1" applyBorder="1" applyAlignment="1">
      <x:alignment horizontal="center"/>
    </x:xf>
    <x:xf numFmtId="203" fontId="10" fillId="7" borderId="8" xfId="0" applyNumberFormat="1" applyFont="1" applyFill="1" applyBorder="1" applyAlignment="1">
      <x:alignment horizontal="center"/>
    </x:xf>
    <x:xf numFmtId="203" fontId="10" fillId="7" borderId="5" xfId="0" applyNumberFormat="1" applyFont="1" applyFill="1" applyBorder="1" applyAlignment="1">
      <x:alignment horizontal="center" vertical="center"/>
    </x:xf>
    <x:xf numFmtId="203" fontId="10" fillId="7" borderId="6" xfId="0" applyNumberFormat="1" applyFont="1" applyFill="1" applyBorder="1" applyAlignment="1">
      <x:alignment horizontal="center" vertical="center"/>
    </x:xf>
    <x:xf numFmtId="203" fontId="10" fillId="7" borderId="7" xfId="0" applyNumberFormat="1" applyFont="1" applyFill="1" applyBorder="1" applyAlignment="1">
      <x:alignment horizontal="center" vertical="center"/>
    </x:xf>
    <x:xf numFmtId="203" fontId="10" fillId="7" borderId="8" xfId="0" applyNumberFormat="1" applyFont="1" applyFill="1" applyBorder="1" applyAlignment="1">
      <x:alignment horizontal="center" vertical="center"/>
    </x:xf>
    <x:xf numFmtId="202" fontId="10" fillId="7" borderId="5" xfId="0" applyNumberFormat="1" applyFont="1" applyFill="1" applyBorder="1"/>
    <x:xf numFmtId="202" fontId="10" fillId="7" borderId="6" xfId="0" applyNumberFormat="1" applyFont="1" applyFill="1" applyBorder="1"/>
    <x:xf numFmtId="202" fontId="10" fillId="7" borderId="7" xfId="0" applyNumberFormat="1" applyFont="1" applyFill="1" applyBorder="1"/>
    <x:xf numFmtId="202" fontId="10" fillId="7" borderId="8" xfId="0" applyNumberFormat="1" applyFont="1" applyFill="1" applyBorder="1"/>
    <x:xf numFmtId="202" fontId="10" fillId="7" borderId="5" xfId="0" applyNumberFormat="1" applyFont="1" applyFill="1" applyBorder="1" applyAlignment="1">
      <x:alignment horizontal="center"/>
    </x:xf>
    <x:xf numFmtId="202" fontId="10" fillId="7" borderId="6" xfId="0" applyNumberFormat="1" applyFont="1" applyFill="1" applyBorder="1" applyAlignment="1">
      <x:alignment horizontal="center"/>
    </x:xf>
    <x:xf numFmtId="202" fontId="10" fillId="7" borderId="7" xfId="0" applyNumberFormat="1" applyFont="1" applyFill="1" applyBorder="1" applyAlignment="1">
      <x:alignment horizontal="center"/>
    </x:xf>
    <x:xf numFmtId="202" fontId="10" fillId="7" borderId="8" xfId="0" applyNumberFormat="1" applyFont="1" applyFill="1" applyBorder="1" applyAlignment="1">
      <x:alignment horizontal="center"/>
    </x:xf>
    <x:xf numFmtId="202" fontId="10" fillId="7" borderId="5" xfId="0" applyNumberFormat="1" applyFont="1" applyFill="1" applyBorder="1" applyAlignment="1">
      <x:alignment horizontal="center" vertical="center"/>
    </x:xf>
    <x:xf numFmtId="202" fontId="10" fillId="7" borderId="6" xfId="0" applyNumberFormat="1" applyFont="1" applyFill="1" applyBorder="1" applyAlignment="1">
      <x:alignment horizontal="center" vertical="center"/>
    </x:xf>
    <x:xf numFmtId="202" fontId="10" fillId="7" borderId="7" xfId="0" applyNumberFormat="1" applyFont="1" applyFill="1" applyBorder="1" applyAlignment="1">
      <x:alignment horizontal="center" vertical="center"/>
    </x:xf>
    <x:xf numFmtId="202" fontId="10" fillId="7" borderId="8" xfId="0" applyNumberFormat="1" applyFont="1" applyFill="1" applyBorder="1" applyAlignment="1">
      <x:alignment horizontal="center" vertical="center"/>
    </x:xf>
    <x:xf numFmtId="206" fontId="10" fillId="7" borderId="5" xfId="0" applyNumberFormat="1" applyFont="1" applyFill="1" applyBorder="1"/>
    <x:xf numFmtId="206" fontId="10" fillId="7" borderId="6" xfId="0" applyNumberFormat="1" applyFont="1" applyFill="1" applyBorder="1"/>
    <x:xf numFmtId="206" fontId="10" fillId="7" borderId="7" xfId="0" applyNumberFormat="1" applyFont="1" applyFill="1" applyBorder="1"/>
    <x:xf numFmtId="206" fontId="10" fillId="7" borderId="8" xfId="0" applyNumberFormat="1" applyFont="1" applyFill="1" applyBorder="1"/>
    <x:xf numFmtId="206" fontId="10" fillId="7" borderId="5" xfId="0" applyNumberFormat="1" applyFont="1" applyFill="1" applyBorder="1" applyAlignment="1">
      <x:alignment horizontal="center"/>
    </x:xf>
    <x:xf numFmtId="206" fontId="10" fillId="7" borderId="6" xfId="0" applyNumberFormat="1" applyFont="1" applyFill="1" applyBorder="1" applyAlignment="1">
      <x:alignment horizontal="center"/>
    </x:xf>
    <x:xf numFmtId="206" fontId="10" fillId="7" borderId="7" xfId="0" applyNumberFormat="1" applyFont="1" applyFill="1" applyBorder="1" applyAlignment="1">
      <x:alignment horizontal="center"/>
    </x:xf>
    <x:xf numFmtId="206" fontId="10" fillId="7" borderId="8" xfId="0" applyNumberFormat="1" applyFont="1" applyFill="1" applyBorder="1" applyAlignment="1">
      <x:alignment horizontal="center"/>
    </x:xf>
    <x:xf numFmtId="206" fontId="10" fillId="7" borderId="5" xfId="0" applyNumberFormat="1" applyFont="1" applyFill="1" applyBorder="1" applyAlignment="1">
      <x:alignment horizontal="center" vertical="center"/>
    </x:xf>
    <x:xf numFmtId="206" fontId="10" fillId="7" borderId="6" xfId="0" applyNumberFormat="1" applyFont="1" applyFill="1" applyBorder="1" applyAlignment="1">
      <x:alignment horizontal="center" vertical="center"/>
    </x:xf>
    <x:xf numFmtId="206" fontId="10" fillId="7" borderId="7" xfId="0" applyNumberFormat="1" applyFont="1" applyFill="1" applyBorder="1" applyAlignment="1">
      <x:alignment horizontal="center" vertical="center"/>
    </x:xf>
    <x:xf numFmtId="206" fontId="10" fillId="7" borderId="8" xfId="0" applyNumberFormat="1" applyFont="1" applyFill="1" applyBorder="1" applyAlignment="1">
      <x:alignment horizontal="center" vertical="center"/>
    </x:xf>
    <x:xf numFmtId="201" fontId="10" fillId="7" borderId="5" xfId="0" applyNumberFormat="1" applyFont="1" applyFill="1" applyBorder="1"/>
    <x:xf numFmtId="201" fontId="10" fillId="7" borderId="6" xfId="0" applyNumberFormat="1" applyFont="1" applyFill="1" applyBorder="1"/>
    <x:xf numFmtId="201" fontId="10" fillId="7" borderId="7" xfId="0" applyNumberFormat="1" applyFont="1" applyFill="1" applyBorder="1"/>
    <x:xf numFmtId="201" fontId="10" fillId="7" borderId="8" xfId="0" applyNumberFormat="1" applyFont="1" applyFill="1" applyBorder="1"/>
    <x:xf numFmtId="201" fontId="10" fillId="7" borderId="5" xfId="0" applyNumberFormat="1" applyFont="1" applyFill="1" applyBorder="1" applyAlignment="1">
      <x:alignment horizontal="center"/>
    </x:xf>
    <x:xf numFmtId="201" fontId="10" fillId="7" borderId="6" xfId="0" applyNumberFormat="1" applyFont="1" applyFill="1" applyBorder="1" applyAlignment="1">
      <x:alignment horizontal="center"/>
    </x:xf>
    <x:xf numFmtId="201" fontId="10" fillId="7" borderId="7" xfId="0" applyNumberFormat="1" applyFont="1" applyFill="1" applyBorder="1" applyAlignment="1">
      <x:alignment horizontal="center"/>
    </x:xf>
    <x:xf numFmtId="201" fontId="10" fillId="7" borderId="8" xfId="0" applyNumberFormat="1" applyFont="1" applyFill="1" applyBorder="1" applyAlignment="1">
      <x:alignment horizontal="center"/>
    </x:xf>
    <x:xf numFmtId="201" fontId="10" fillId="7" borderId="5" xfId="0" applyNumberFormat="1" applyFont="1" applyFill="1" applyBorder="1" applyAlignment="1">
      <x:alignment horizontal="center" vertical="center"/>
    </x:xf>
    <x:xf numFmtId="201" fontId="10" fillId="7" borderId="6" xfId="0" applyNumberFormat="1" applyFont="1" applyFill="1" applyBorder="1" applyAlignment="1">
      <x:alignment horizontal="center" vertical="center"/>
    </x:xf>
    <x:xf numFmtId="201" fontId="10" fillId="7" borderId="7" xfId="0" applyNumberFormat="1" applyFont="1" applyFill="1" applyBorder="1" applyAlignment="1">
      <x:alignment horizontal="center" vertical="center"/>
    </x:xf>
    <x:xf numFmtId="201" fontId="10" fillId="7" borderId="8" xfId="0" applyNumberFormat="1" applyFont="1" applyFill="1" applyBorder="1" applyAlignment="1">
      <x:alignment horizontal="center" vertical="center"/>
    </x:xf>
    <x:xf numFmtId="207" fontId="10" fillId="7" borderId="5" xfId="0" applyNumberFormat="1" applyFont="1" applyFill="1" applyBorder="1"/>
    <x:xf numFmtId="207" fontId="10" fillId="7" borderId="6" xfId="0" applyNumberFormat="1" applyFont="1" applyFill="1" applyBorder="1"/>
    <x:xf numFmtId="207" fontId="10" fillId="7" borderId="7" xfId="0" applyNumberFormat="1" applyFont="1" applyFill="1" applyBorder="1"/>
    <x:xf numFmtId="207" fontId="10" fillId="7" borderId="8" xfId="0" applyNumberFormat="1" applyFont="1" applyFill="1" applyBorder="1"/>
    <x:xf numFmtId="207" fontId="10" fillId="7" borderId="5" xfId="0" applyNumberFormat="1" applyFont="1" applyFill="1" applyBorder="1" applyAlignment="1">
      <x:alignment horizontal="center"/>
    </x:xf>
    <x:xf numFmtId="207" fontId="10" fillId="7" borderId="6" xfId="0" applyNumberFormat="1" applyFont="1" applyFill="1" applyBorder="1" applyAlignment="1">
      <x:alignment horizontal="center"/>
    </x:xf>
    <x:xf numFmtId="207" fontId="10" fillId="7" borderId="7" xfId="0" applyNumberFormat="1" applyFont="1" applyFill="1" applyBorder="1" applyAlignment="1">
      <x:alignment horizontal="center"/>
    </x:xf>
    <x:xf numFmtId="207" fontId="10" fillId="7" borderId="8" xfId="0" applyNumberFormat="1" applyFont="1" applyFill="1" applyBorder="1" applyAlignment="1">
      <x:alignment horizontal="center"/>
    </x:xf>
    <x:xf numFmtId="207" fontId="10" fillId="7" borderId="5" xfId="0" applyNumberFormat="1" applyFont="1" applyFill="1" applyBorder="1" applyAlignment="1">
      <x:alignment horizontal="center" vertical="center"/>
    </x:xf>
    <x:xf numFmtId="207" fontId="10" fillId="7" borderId="6" xfId="0" applyNumberFormat="1" applyFont="1" applyFill="1" applyBorder="1" applyAlignment="1">
      <x:alignment horizontal="center" vertical="center"/>
    </x:xf>
    <x:xf numFmtId="207" fontId="10" fillId="7" borderId="7" xfId="0" applyNumberFormat="1" applyFont="1" applyFill="1" applyBorder="1" applyAlignment="1">
      <x:alignment horizontal="center" vertical="center"/>
    </x:xf>
    <x:xf numFmtId="207" fontId="10" fillId="7" borderId="8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203" fontId="1" fillId="6" borderId="0" xfId="0" applyNumberFormat="1" applyFont="1" applyFill="1" applyBorder="1"/>
    <x:xf numFmtId="202" fontId="1" fillId="6" borderId="0" xfId="0" applyNumberFormat="1" applyFont="1" applyFill="1" applyBorder="1"/>
    <x:xf numFmtId="201" fontId="1" fillId="6" borderId="0" xfId="0" applyNumberFormat="1" applyFont="1" applyFill="1" applyBorder="1"/>
    <x:xf numFmtId="0" fontId="1" fillId="6" borderId="9" xfId="0" applyNumberFormat="1" applyFont="1" applyFill="1" applyBorder="1"/>
    <x:xf numFmtId="203" fontId="1" fillId="6" borderId="9" xfId="0" applyNumberFormat="1" applyFont="1" applyFill="1" applyBorder="1"/>
    <x:xf numFmtId="0" fontId="1" fillId="6" borderId="10" xfId="0" applyNumberFormat="1" applyFont="1" applyFill="1" applyBorder="1"/>
    <x:xf numFmtId="202" fontId="1" fillId="6" borderId="10" xfId="0" applyNumberFormat="1" applyFont="1" applyFill="1" applyBorder="1"/>
    <x:xf numFmtId="201" fontId="1" fillId="6" borderId="10" xfId="0" applyNumberFormat="1" applyFont="1" applyFill="1" applyBorder="1"/>
    <x:xf numFmtId="0" fontId="1" fillId="6" borderId="11" xfId="0" applyNumberFormat="1" applyFont="1" applyFill="1" applyBorder="1"/>
    <x:xf numFmtId="0" fontId="1" fillId="6" borderId="9" xfId="0" applyNumberFormat="1" applyFont="1" applyFill="1" applyBorder="1" applyAlignment="1">
      <x:alignment wrapText="1"/>
    </x:xf>
    <x:xf numFmtId="203" fontId="1" fillId="6" borderId="9" xfId="0" applyNumberFormat="1" applyFont="1" applyFill="1" applyBorder="1" applyAlignment="1">
      <x:alignment wrapText="1"/>
    </x:xf>
    <x:xf numFmtId="0" fontId="1" fillId="6" borderId="10" xfId="0" applyNumberFormat="1" applyFont="1" applyFill="1" applyBorder="1" applyAlignment="1">
      <x:alignment wrapText="1"/>
    </x:xf>
    <x:xf numFmtId="202" fontId="1" fillId="6" borderId="10" xfId="0" applyNumberFormat="1" applyFont="1" applyFill="1" applyBorder="1" applyAlignment="1">
      <x:alignment wrapText="1"/>
    </x:xf>
    <x:xf numFmtId="201" fontId="1" fillId="6" borderId="10" xfId="0" applyNumberFormat="1" applyFont="1" applyFill="1" applyBorder="1" applyAlignment="1">
      <x:alignment wrapText="1"/>
    </x:xf>
    <x:xf numFmtId="0" fontId="1" fillId="6" borderId="11" xfId="0" applyNumberFormat="1" applyFont="1" applyFill="1" applyBorder="1" applyAlignment="1">
      <x:alignment wrapText="1"/>
    </x:xf>
    <x:xf numFmtId="0" fontId="1" fillId="6" borderId="9" xfId="0" applyNumberFormat="1" applyFont="1" applyFill="1" applyBorder="1" applyAlignment="1">
      <x:alignment vertical="center" wrapText="1"/>
    </x:xf>
    <x:xf numFmtId="203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202" fontId="1" fillId="6" borderId="10" xfId="0" applyNumberFormat="1" applyFont="1" applyFill="1" applyBorder="1" applyAlignment="1">
      <x:alignment vertical="center" wrapText="1"/>
    </x:xf>
    <x:xf numFmtId="201" fontId="1" fillId="6" borderId="10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200" fontId="1" fillId="6" borderId="9" xfId="0" applyNumberFormat="1" applyFont="1" applyFill="1" applyBorder="1" applyAlignment="1">
      <x:alignment vertical="center"/>
    </x:xf>
    <x:xf numFmtId="200" fontId="1" fillId="6" borderId="10" xfId="0" applyNumberFormat="1" applyFont="1" applyFill="1" applyBorder="1" applyAlignment="1">
      <x:alignment vertical="center"/>
    </x:xf>
    <x:xf numFmtId="200" fontId="1" fillId="6" borderId="11" xfId="0" applyNumberFormat="1" applyFont="1" applyFill="1" applyBorder="1" applyAlignment="1">
      <x:alignment vertical="center"/>
    </x:xf>
    <x:xf numFmtId="203" fontId="1" fillId="6" borderId="9" xfId="0" applyNumberFormat="1" applyFont="1" applyFill="1" applyBorder="1" applyAlignment="1">
      <x:alignment vertical="center"/>
    </x:xf>
    <x:xf numFmtId="203" fontId="1" fillId="6" borderId="10" xfId="0" applyNumberFormat="1" applyFont="1" applyFill="1" applyBorder="1" applyAlignment="1">
      <x:alignment vertical="center"/>
    </x:xf>
    <x:xf numFmtId="203" fontId="1" fillId="6" borderId="11" xfId="0" applyNumberFormat="1" applyFont="1" applyFill="1" applyBorder="1" applyAlignment="1">
      <x:alignment vertical="center"/>
    </x:xf>
    <x:xf numFmtId="202" fontId="1" fillId="6" borderId="9" xfId="0" applyNumberFormat="1" applyFont="1" applyFill="1" applyBorder="1" applyAlignment="1">
      <x:alignment vertical="center"/>
    </x:xf>
    <x:xf numFmtId="202" fontId="1" fillId="6" borderId="10" xfId="0" applyNumberFormat="1" applyFont="1" applyFill="1" applyBorder="1" applyAlignment="1">
      <x:alignment vertical="center"/>
    </x:xf>
    <x:xf numFmtId="202" fontId="1" fillId="6" borderId="11" xfId="0" applyNumberFormat="1" applyFont="1" applyFill="1" applyBorder="1" applyAlignment="1">
      <x:alignment vertical="center"/>
    </x:xf>
    <x:xf numFmtId="207" fontId="1" fillId="6" borderId="9" xfId="0" applyNumberFormat="1" applyFont="1" applyFill="1" applyBorder="1" applyAlignment="1">
      <x:alignment vertical="center"/>
    </x:xf>
    <x:xf numFmtId="207" fontId="1" fillId="6" borderId="10" xfId="0" applyNumberFormat="1" applyFont="1" applyFill="1" applyBorder="1" applyAlignment="1">
      <x:alignment vertical="center"/>
    </x:xf>
    <x:xf numFmtId="207" fontId="1" fillId="6" borderId="11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/>
    <x:xf numFmtId="0" fontId="11" fillId="3" borderId="5" xfId="0" applyNumberFormat="1" applyFont="1" applyFill="1" applyBorder="1"/>
    <x:xf numFmtId="0" fontId="11" fillId="3" borderId="11" xfId="0" applyNumberFormat="1" applyFont="1" applyFill="1" applyBorder="1"/>
    <x:xf numFmtId="0" fontId="11" fillId="3" borderId="6" xfId="0" applyNumberFormat="1" applyFont="1" applyFill="1" applyBorder="1"/>
    <x:xf numFmtId="0" fontId="11" fillId="3" borderId="12" xfId="0" applyNumberFormat="1" applyFont="1" applyFill="1" applyBorder="1"/>
    <x:xf numFmtId="0" fontId="11" fillId="3" borderId="13" xfId="0" applyNumberFormat="1" applyFont="1" applyFill="1" applyBorder="1"/>
    <x:xf numFmtId="0" fontId="11" fillId="3" borderId="7" xfId="0" applyNumberFormat="1" applyFont="1" applyFill="1" applyBorder="1"/>
    <x:xf numFmtId="0" fontId="11" fillId="3" borderId="9" xfId="0" applyNumberFormat="1" applyFont="1" applyFill="1" applyBorder="1"/>
    <x:xf numFmtId="0" fontId="11" fillId="3" borderId="8" xfId="0" applyNumberFormat="1" applyFont="1" applyFill="1" applyBorder="1"/>
    <x:xf numFmtId="0" fontId="11" fillId="3" borderId="5" xfId="0" applyNumberFormat="1" applyFont="1" applyFill="1" applyBorder="1" applyAlignment="1">
      <x:alignment wrapText="1"/>
    </x:xf>
    <x:xf numFmtId="0" fontId="11" fillId="3" borderId="11" xfId="0" applyNumberFormat="1" applyFont="1" applyFill="1" applyBorder="1" applyAlignment="1">
      <x:alignment wrapText="1"/>
    </x:xf>
    <x:xf numFmtId="0" fontId="11" fillId="3" borderId="6" xfId="0" applyNumberFormat="1" applyFont="1" applyFill="1" applyBorder="1" applyAlignment="1">
      <x:alignment wrapText="1"/>
    </x:xf>
    <x:xf numFmtId="0" fontId="11" fillId="3" borderId="12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wrapText="1"/>
    </x:xf>
    <x:xf numFmtId="0" fontId="11" fillId="3" borderId="13" xfId="0" applyNumberFormat="1" applyFont="1" applyFill="1" applyBorder="1" applyAlignment="1">
      <x:alignment wrapText="1"/>
    </x:xf>
    <x:xf numFmtId="0" fontId="11" fillId="3" borderId="7" xfId="0" applyNumberFormat="1" applyFont="1" applyFill="1" applyBorder="1" applyAlignment="1">
      <x:alignment wrapText="1"/>
    </x:xf>
    <x:xf numFmtId="0" fontId="11" fillId="3" borderId="9" xfId="0" applyNumberFormat="1" applyFont="1" applyFill="1" applyBorder="1" applyAlignment="1">
      <x:alignment wrapText="1"/>
    </x:xf>
    <x:xf numFmtId="0" fontId="11" fillId="3" borderId="8" xfId="0" applyNumberFormat="1" applyFont="1" applyFill="1" applyBorder="1" applyAlignment="1">
      <x:alignment wrapText="1"/>
    </x:xf>
    <x:xf numFmtId="0" fontId="11" fillId="3" borderId="5" xfId="0" applyNumberFormat="1" applyFont="1" applyFill="1" applyBorder="1" applyAlignment="1">
      <x:alignment vertical="center" wrapText="1"/>
    </x:xf>
    <x:xf numFmtId="0" fontId="11" fillId="3" borderId="11" xfId="0" applyNumberFormat="1" applyFont="1" applyFill="1" applyBorder="1" applyAlignment="1">
      <x:alignment vertical="center" wrapText="1"/>
    </x:xf>
    <x:xf numFmtId="0" fontId="11" fillId="3" borderId="6" xfId="0" applyNumberFormat="1" applyFont="1" applyFill="1" applyBorder="1" applyAlignment="1">
      <x:alignment vertical="center" wrapText="1"/>
    </x:xf>
    <x:xf numFmtId="0" fontId="11" fillId="3" borderId="12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13" xfId="0" applyNumberFormat="1" applyFont="1" applyFill="1" applyBorder="1" applyAlignment="1">
      <x:alignment vertical="center" wrapText="1"/>
    </x:xf>
    <x:xf numFmtId="0" fontId="11" fillId="3" borderId="7" xfId="0" applyNumberFormat="1" applyFont="1" applyFill="1" applyBorder="1" applyAlignment="1">
      <x:alignment vertical="center" wrapText="1"/>
    </x:xf>
    <x:xf numFmtId="0" fontId="11" fillId="3" borderId="9" xfId="0" applyNumberFormat="1" applyFont="1" applyFill="1" applyBorder="1" applyAlignment="1">
      <x:alignment vertical="center" wrapText="1"/>
    </x:xf>
    <x:xf numFmtId="0" fontId="11" fillId="3" borderId="8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/>
    <x:xf numFmtId="0" fontId="12" fillId="5" borderId="5" xfId="0" applyNumberFormat="1" applyFont="1" applyFill="1" applyBorder="1"/>
    <x:xf numFmtId="0" fontId="12" fillId="5" borderId="11" xfId="0" applyNumberFormat="1" applyFont="1" applyFill="1" applyBorder="1"/>
    <x:xf numFmtId="0" fontId="12" fillId="5" borderId="6" xfId="0" applyNumberFormat="1" applyFont="1" applyFill="1" applyBorder="1"/>
    <x:xf numFmtId="0" fontId="12" fillId="5" borderId="12" xfId="0" applyNumberFormat="1" applyFont="1" applyFill="1" applyBorder="1"/>
    <x:xf numFmtId="0" fontId="12" fillId="5" borderId="13" xfId="0" applyNumberFormat="1" applyFont="1" applyFill="1" applyBorder="1"/>
    <x:xf numFmtId="0" fontId="12" fillId="5" borderId="7" xfId="0" applyNumberFormat="1" applyFont="1" applyFill="1" applyBorder="1"/>
    <x:xf numFmtId="0" fontId="12" fillId="5" borderId="9" xfId="0" applyNumberFormat="1" applyFont="1" applyFill="1" applyBorder="1"/>
    <x:xf numFmtId="0" fontId="12" fillId="5" borderId="8" xfId="0" applyNumberFormat="1" applyFont="1" applyFill="1" applyBorder="1"/>
    <x:xf numFmtId="0" fontId="12" fillId="5" borderId="5" xfId="0" applyNumberFormat="1" applyFont="1" applyFill="1" applyBorder="1" applyAlignment="1">
      <x:alignment wrapText="1"/>
    </x:xf>
    <x:xf numFmtId="0" fontId="12" fillId="5" borderId="11" xfId="0" applyNumberFormat="1" applyFont="1" applyFill="1" applyBorder="1" applyAlignment="1">
      <x:alignment wrapText="1"/>
    </x:xf>
    <x:xf numFmtId="0" fontId="12" fillId="5" borderId="6" xfId="0" applyNumberFormat="1" applyFont="1" applyFill="1" applyBorder="1" applyAlignment="1">
      <x:alignment wrapText="1"/>
    </x:xf>
    <x:xf numFmtId="0" fontId="12" fillId="5" borderId="12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wrapText="1"/>
    </x:xf>
    <x:xf numFmtId="0" fontId="12" fillId="5" borderId="13" xfId="0" applyNumberFormat="1" applyFont="1" applyFill="1" applyBorder="1" applyAlignment="1">
      <x:alignment wrapText="1"/>
    </x:xf>
    <x:xf numFmtId="0" fontId="12" fillId="5" borderId="7" xfId="0" applyNumberFormat="1" applyFont="1" applyFill="1" applyBorder="1" applyAlignment="1">
      <x:alignment wrapText="1"/>
    </x:xf>
    <x:xf numFmtId="0" fontId="12" fillId="5" borderId="9" xfId="0" applyNumberFormat="1" applyFont="1" applyFill="1" applyBorder="1" applyAlignment="1">
      <x:alignment wrapText="1"/>
    </x:xf>
    <x:xf numFmtId="0" fontId="12" fillId="5" borderId="8" xfId="0" applyNumberFormat="1" applyFont="1" applyFill="1" applyBorder="1" applyAlignment="1">
      <x:alignment wrapText="1"/>
    </x:xf>
    <x:xf numFmtId="0" fontId="12" fillId="5" borderId="5" xfId="0" applyNumberFormat="1" applyFont="1" applyFill="1" applyBorder="1" applyAlignment="1">
      <x:alignment vertical="center" wrapText="1"/>
    </x:xf>
    <x:xf numFmtId="0" fontId="12" fillId="5" borderId="11" xfId="0" applyNumberFormat="1" applyFont="1" applyFill="1" applyBorder="1" applyAlignment="1">
      <x:alignment vertical="center" wrapText="1"/>
    </x:xf>
    <x:xf numFmtId="0" fontId="12" fillId="5" borderId="6" xfId="0" applyNumberFormat="1" applyFont="1" applyFill="1" applyBorder="1" applyAlignment="1">
      <x:alignment vertical="center" wrapText="1"/>
    </x:xf>
    <x:xf numFmtId="0" fontId="12" fillId="5" borderId="12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vertical="center" wrapText="1"/>
    </x:xf>
    <x:xf numFmtId="0" fontId="12" fillId="5" borderId="13" xfId="0" applyNumberFormat="1" applyFont="1" applyFill="1" applyBorder="1" applyAlignment="1">
      <x:alignment vertical="center" wrapText="1"/>
    </x:xf>
    <x:xf numFmtId="0" fontId="12" fillId="5" borderId="7" xfId="0" applyNumberFormat="1" applyFont="1" applyFill="1" applyBorder="1" applyAlignment="1">
      <x:alignment vertical="center" wrapText="1"/>
    </x:xf>
    <x:xf numFmtId="0" fontId="12" fillId="5" borderId="9" xfId="0" applyNumberFormat="1" applyFont="1" applyFill="1" applyBorder="1" applyAlignment="1">
      <x:alignment vertical="center" wrapText="1"/>
    </x:xf>
    <x:xf numFmtId="0" fontId="12" fillId="5" borderId="8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0" xfId="0" applyNumberFormat="1" applyFont="1" applyFill="1" applyBorder="1" applyAlignment="1">
      <x:alignment vertical="center"/>
    </x:xf>
    <x:xf numFmtId="0" fontId="14" fillId="8" borderId="0" xfId="0" applyNumberFormat="1" applyFont="1" applyFill="1" applyBorder="1" applyAlignment="1">
      <x:alignment vertical="center"/>
    </x:xf>
    <x:xf numFmtId="0" fontId="15" fillId="8" borderId="0" xfId="0" applyNumberFormat="1" applyFont="1" applyFill="1" applyBorder="1" applyAlignment="1">
      <x:alignment vertical="center"/>
    </x:xf>
    <x:xf numFmtId="0" fontId="13" fillId="9" borderId="0" xfId="0" applyNumberFormat="1" applyFont="1" applyFill="1" applyBorder="1" applyAlignment="1">
      <x:alignment vertical="center"/>
    </x:xf>
    <x:xf numFmtId="200" fontId="13" fillId="9" borderId="0" xfId="0" applyNumberFormat="1" applyFont="1" applyFill="1" applyBorder="1" applyAlignment="1">
      <x:alignment vertical="center"/>
    </x:xf>
    <x:xf numFmtId="200" fontId="13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" fillId="10" borderId="0" xfId="0" applyNumberFormat="1" applyFont="1" applyFill="1" applyBorder="1"/>
    <x:xf numFmtId="0" fontId="0" fillId="10" borderId="0" xfId="0" applyNumberFormat="1" applyFont="1" applyFill="1" applyBorder="1"/>
    <x:xf numFmtId="0" fontId="15" fillId="10" borderId="0" xfId="0" applyNumberFormat="1" applyFont="1" applyFill="1" applyBorder="1"/>
    <x:xf numFmtId="0" fontId="15" fillId="11" borderId="0" xfId="0" applyNumberFormat="1" applyFont="1" applyFill="1" applyBorder="1"/>
    <x:xf numFmtId="0" fontId="4" fillId="11" borderId="0" xfId="0" applyNumberFormat="1" applyFont="1" applyFill="1" applyBorder="1"/>
    <x:xf numFmtId="0" fontId="4" fillId="11" borderId="0" xfId="0" applyNumberFormat="1" applyFont="1" applyFill="1" applyBorder="1" applyAlignment="1">
      <x:alignment wrapText="1"/>
    </x:xf>
    <x:xf numFmtId="200" fontId="15" fillId="10" borderId="0" xfId="0" applyNumberFormat="1" applyFont="1" applyFill="1" applyBorder="1"/>
    <x:xf numFmtId="0" fontId="13" fillId="11" borderId="0" xfId="0" applyNumberFormat="1" applyFont="1" applyFill="1" applyBorder="1" applyAlignment="1">
      <x:alignment vertical="center"/>
    </x:xf>
    <x:xf numFmtId="0" fontId="17" fillId="11" borderId="0" xfId="0" applyNumberFormat="1" applyFont="1" applyFill="1" applyBorder="1" applyAlignment="1">
      <x:alignment vertical="center"/>
    </x:xf>
    <x:xf numFmtId="0" fontId="13" fillId="12" borderId="0" xfId="0" applyNumberFormat="1" applyFont="1" applyFill="1" applyBorder="1" applyAlignment="1">
      <x:alignment vertical="center"/>
    </x:xf>
    <x:xf numFmtId="0" fontId="18" fillId="12" borderId="0" xfId="0" applyNumberFormat="1" applyFont="1" applyFill="1" applyBorder="1" applyAlignment="1">
      <x:alignment vertical="center"/>
    </x:xf>
    <x:xf numFmtId="0" fontId="18" fillId="12" borderId="0" xfId="0" applyNumberFormat="1" applyFont="1" applyFill="1" applyBorder="1" applyAlignment="1">
      <x:alignment horizontal="center" vertical="center"/>
    </x:xf>
    <x:xf numFmtId="206" fontId="18" fillId="12" borderId="0" xfId="0" applyNumberFormat="1" applyFont="1" applyFill="1" applyBorder="1" applyAlignment="1">
      <x:alignment horizontal="center" vertical="center"/>
    </x:xf>
    <x:xf numFmtId="201" fontId="18" fillId="12" borderId="0" xfId="0" applyNumberFormat="1" applyFont="1" applyFill="1" applyBorder="1" applyAlignment="1">
      <x:alignment horizontal="center" vertical="center"/>
    </x:xf>
    <x:xf numFmtId="0" fontId="19" fillId="8" borderId="0" xfId="0" applyNumberFormat="1" applyFont="1" applyFill="1" applyBorder="1" applyAlignment="1">
      <x:alignment vertical="center"/>
    </x:xf>
    <x:xf numFmtId="0" fontId="20" fillId="11" borderId="0" xfId="0" applyNumberFormat="1" applyFont="1" applyFill="1" applyBorder="1" applyAlignment="1">
      <x:alignment vertical="center"/>
    </x:xf>
    <x:xf numFmtId="0" fontId="13" fillId="13" borderId="0" xfId="0" applyNumberFormat="1" applyFont="1" applyFill="1" applyBorder="1" applyAlignment="1">
      <x:alignment vertical="center"/>
    </x:xf>
    <x:xf numFmtId="0" fontId="17" fillId="13" borderId="0" xfId="0" applyNumberFormat="1" applyFont="1" applyFill="1" applyBorder="1" applyAlignment="1">
      <x:alignment vertical="center"/>
    </x:xf>
    <x:xf numFmtId="0" fontId="13" fillId="14" borderId="0" xfId="0" applyNumberFormat="1" applyFont="1" applyFill="1" applyBorder="1" applyAlignment="1">
      <x:alignment vertical="center"/>
    </x:xf>
    <x:xf numFmtId="0" fontId="13" fillId="14" borderId="0" xfId="0" applyNumberFormat="1" applyFont="1" applyFill="1" applyBorder="1" applyAlignment="1">
      <x:alignment vertical="center" wrapText="1"/>
    </x:xf>
    <x:xf numFmtId="200" fontId="13" fillId="14" borderId="0" xfId="0" applyNumberFormat="1" applyFont="1" applyFill="1" applyBorder="1" applyAlignment="1">
      <x:alignment vertical="center" wrapText="1"/>
    </x:xf>
    <x:xf numFmtId="0" fontId="13" fillId="12" borderId="0" xfId="0" applyNumberFormat="1" applyFont="1" applyFill="1" applyBorder="1" applyAlignment="1">
      <x:alignment vertical="center" wrapText="1"/>
    </x:xf>
    <x:xf numFmtId="200" fontId="13" fillId="12" borderId="0" xfId="0" applyNumberFormat="1" applyFont="1" applyFill="1" applyBorder="1" applyAlignment="1">
      <x:alignment vertical="center" wrapText="1"/>
    </x:xf>
    <x:xf numFmtId="0" fontId="21" fillId="8" borderId="0" xfId="0" applyNumberFormat="1" applyFont="1" applyFill="1" applyBorder="1" applyAlignment="1">
      <x:alignment vertical="center"/>
    </x:xf>
    <x:xf numFmtId="208" fontId="13" fillId="8" borderId="0" xfId="0" applyNumberFormat="1" applyFont="1" applyFill="1" applyBorder="1" applyAlignment="1">
      <x:alignment vertical="center"/>
    </x:xf>
    <x:xf numFmtId="209" fontId="13" fillId="8" borderId="0" xfId="0" applyNumberFormat="1" applyFont="1" applyFill="1" applyBorder="1" applyAlignment="1">
      <x:alignment vertical="center"/>
    </x:xf>
    <x:xf numFmtId="210" fontId="13" fillId="8" borderId="0" xfId="0" applyNumberFormat="1" applyFont="1" applyFill="1" applyBorder="1" applyAlignment="1">
      <x:alignment vertical="center"/>
    </x:xf>
    <x:xf numFmtId="0" fontId="15" fillId="1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13" fillId="12" borderId="0" xfId="0" applyNumberFormat="1" applyFont="1" applyFill="1" applyBorder="1"/>
    <x:xf numFmtId="0" fontId="22" fillId="5" borderId="5" xfId="0" applyNumberFormat="1" applyFont="1" applyFill="1" applyBorder="1" applyAlignment="1">
      <x:alignment vertical="center" wrapText="1"/>
    </x:xf>
    <x:xf numFmtId="0" fontId="22" fillId="5" borderId="11" xfId="0" applyNumberFormat="1" applyFont="1" applyFill="1" applyBorder="1" applyAlignment="1">
      <x:alignment vertical="center" wrapText="1"/>
    </x:xf>
    <x:xf numFmtId="0" fontId="22" fillId="5" borderId="12" xfId="0" applyNumberFormat="1" applyFont="1" applyFill="1" applyBorder="1" applyAlignment="1">
      <x:alignment vertical="center" wrapText="1"/>
    </x:xf>
    <x:xf numFmtId="0" fontId="22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1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173D2B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6F5200"/>
      </x:font>
      <x:fill>
        <x:patternFill>
          <x:bgColor rgb="FFFFF4CC"/>
        </x:patternFill>
      </x:fill>
    </x:dxf>
    <x:dxf>
      <x:font>
        <x:i/>
        <x:color rgb="FF5F6661"/>
      </x:font>
      <x:fill>
        <x:patternFill>
          <x:bgColor rgb="FFE9EEEB"/>
        </x:patternFill>
      </x:fill>
    </x:dxf>
    <x:dxf>
      <x:font>
        <x:b/>
        <x:color rgb="FF173D2B"/>
      </x:font>
      <x:fill>
        <x:patternFill>
          <x:bgColor rgb="FFDFF2E5"/>
        </x:patternFill>
      </x:fill>
    </x:dxf>
    <x:dxf>
      <x:font>
        <x:b/>
        <x:color rgb="FF173D2B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B13E3E"/>
      </x:font>
      <x:fill>
        <x:patternFill>
          <x:bgColor rgb="FFFD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a2130823f4f74" /><Relationship Type="http://schemas.openxmlformats.org/officeDocument/2006/relationships/theme" Target="/xl/theme/theme1.xml" Id="R23dc2fb933cc4513" /><Relationship Type="http://schemas.openxmlformats.org/officeDocument/2006/relationships/sharedStrings" Target="/xl/sharedStrings.xml" Id="R9c5a74ddae414250" /><Relationship Type="http://schemas.openxmlformats.org/officeDocument/2006/relationships/worksheet" Target="/xl/worksheets/sheet1.xml" Id="R012bda8220194b9e" /><Relationship Type="http://schemas.openxmlformats.org/officeDocument/2006/relationships/worksheet" Target="/xl/worksheets/sheet2.xml" Id="R3f410d9f83224132" /><Relationship Type="http://schemas.openxmlformats.org/officeDocument/2006/relationships/worksheet" Target="/xl/worksheets/sheet3.xml" Id="R9149b1743c7d41bc" /><Relationship Type="http://schemas.openxmlformats.org/officeDocument/2006/relationships/worksheet" Target="/xl/worksheets/sheet4.xml" Id="R8056a91be27b4412" /><Relationship Type="http://schemas.openxmlformats.org/officeDocument/2006/relationships/worksheet" Target="/xl/worksheets/sheet5.xml" Id="R353904a026c543d3" /><Relationship Type="http://schemas.openxmlformats.org/officeDocument/2006/relationships/worksheet" Target="/xl/worksheets/sheet6.xml" Id="Reeac3d4c19364f68" /><Relationship Type="http://schemas.openxmlformats.org/officeDocument/2006/relationships/worksheet" Target="/xl/worksheets/sheet7.xml" Id="R424537589fd6438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cb6a96fceea4a20" /><Relationship Type="http://schemas.openxmlformats.org/officeDocument/2006/relationships/chart" Target="/xl/drawings/charts/chart2.xml" Id="Refd64bb8c6e5462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Situação das ações válidas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Ações</c:v>
          </c:tx>
          <c:spPr>
            <a:solidFill xmlns:a="http://schemas.openxmlformats.org/drawingml/2006/main">
              <a:srgbClr val="1E667B"/>
            </a:solidFill>
          </c:spPr>
          <c:cat>
            <c:strRef>
              <c:f>'Dashboard'!$P$13:$P$16</c:f>
              <c:strCache>
                <c:ptCount val="0"/>
              </c:strCache>
            </c:strRef>
          </c:cat>
          <c:val>
            <c:numRef>
              <c:f>'Dashboard'!$Q$13:$Q$16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Ações abertas por área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Abertas</c:v>
          </c:tx>
          <c:spPr>
            <a:solidFill xmlns:a="http://schemas.openxmlformats.org/drawingml/2006/main">
              <a:srgbClr val="174A42"/>
            </a:solidFill>
          </c:spPr>
          <c:cat>
            <c:strRef>
              <c:f>'Dashboard'!$S$13:$S$21</c:f>
              <c:strCache>
                <c:ptCount val="0"/>
              </c:strCache>
            </c:strRef>
          </c:cat>
          <c:val>
            <c:numRef>
              <c:f>'Dashboard'!$T$13:$T$21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16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cb6a96fceea4a20"/>
        </a:graphicData>
      </a:graphic>
    </xdr:graphicFrame>
    <xdr:clientData/>
  </xdr:twoCellAnchor>
  <xdr:twoCellAnchor>
    <xdr:from>
      <xdr:col>7</xdr:col>
      <xdr:colOff>0</xdr:colOff>
      <xdr:row>16</xdr:row>
      <xdr:rowOff>0</xdr:rowOff>
    </xdr:from>
    <xdr:to>
      <xdr:col>13</xdr:col>
      <xdr:colOff>0</xdr:colOff>
      <xdr:row>30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fd64bb8c6e5462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4" name="ReunioesTable" displayName="ReunioesTable" ref="A4:S104" headerRowCount="1" totalsRowCount="0" totalsRowShown="0">
  <x:autoFilter ref="A4:S104"/>
  <x:tableColumns count="19">
    <x:tableColumn id="1" name="ID reunião"/>
    <x:tableColumn id="2" name="Data"/>
    <x:tableColumn id="3" name="Início"/>
    <x:tableColumn id="4" name="Fim"/>
    <x:tableColumn id="5" name="Duração (h)"/>
    <x:tableColumn id="6" name="Tipo"/>
    <x:tableColumn id="7" name="Tema / pauta"/>
    <x:tableColumn id="8" name="Organizador"/>
    <x:tableColumn id="9" name="Objetivo esperado"/>
    <x:tableColumn id="10" name="Participantes presentes"/>
    <x:tableColumn id="11" name="Custo estimado"/>
    <x:tableColumn id="12" name="Decisões"/>
    <x:tableColumn id="13" name="Ações"/>
    <x:tableColumn id="14" name="Ações concluídas"/>
    <x:tableColumn id="15" name="Conclusão das ações"/>
    <x:tableColumn id="16" name="Status"/>
    <x:tableColumn id="17" name="Efetividade (1–5)"/>
    <x:tableColumn id="18" name="Recorrente?"/>
    <x:tableColumn id="19" name="Síntese / próximos passo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1" name="ParticipantesTable" displayName="ParticipantesTable" ref="A4:G204" headerRowCount="1" totalsRowCount="0" totalsRowShown="0">
  <x:autoFilter ref="A4:G204"/>
  <x:tableColumns count="7">
    <x:tableColumn id="1" name="ID reunião"/>
    <x:tableColumn id="2" name="Participante"/>
    <x:tableColumn id="3" name="Área"/>
    <x:tableColumn id="4" name="Papel"/>
    <x:tableColumn id="5" name="Presença"/>
    <x:tableColumn id="6" name="Custo-hora estimado"/>
    <x:tableColumn id="7" name="Observação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2" name="DecisoesTable" displayName="DecisoesTable" ref="A4:H154" headerRowCount="1" totalsRowCount="0" totalsRowShown="0">
  <x:autoFilter ref="A4:H154"/>
  <x:tableColumns count="8">
    <x:tableColumn id="1" name="ID reunião"/>
    <x:tableColumn id="2" name="Data"/>
    <x:tableColumn id="3" name="Decisão"/>
    <x:tableColumn id="4" name="Responsável"/>
    <x:tableColumn id="5" name="Impacto"/>
    <x:tableColumn id="6" name="Revisar em"/>
    <x:tableColumn id="7" name="Status"/>
    <x:tableColumn id="8" name="Evidência / contexto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3" name="AcoesTable" displayName="AcoesTable" ref="A4:P204" headerRowCount="1" totalsRowCount="0" totalsRowShown="0">
  <x:autoFilter ref="A4:P204"/>
  <x:tableColumns count="16">
    <x:tableColumn id="1" name="ID ação"/>
    <x:tableColumn id="2" name="ID reunião"/>
    <x:tableColumn id="3" name="Ação"/>
    <x:tableColumn id="4" name="Responsável"/>
    <x:tableColumn id="5" name="Área"/>
    <x:tableColumn id="6" name="Prioridade"/>
    <x:tableColumn id="7" name="Início"/>
    <x:tableColumn id="8" name="Prazo"/>
    <x:tableColumn id="9" name="Status"/>
    <x:tableColumn id="10" name="Conclusão"/>
    <x:tableColumn id="11" name="Dias de atraso"/>
    <x:tableColumn id="12" name="Alerta"/>
    <x:tableColumn id="13" name="Esforço estimado (h)"/>
    <x:tableColumn id="14" name="Esforço real (h)"/>
    <x:tableColumn id="15" name="Variação (h)"/>
    <x:tableColumn id="16" name="Evidência / observaçã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5328746b0504a5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8f1cba27dae464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dcdbb39880146a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96f2ba4a4ee493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65aeb718aba49e8" /></Relationships>
</file>

<file path=xl/worksheets/sheet1.xml><?xml version="1.0" encoding="utf-8"?>
<x:worksheet xmlns:x="http://schemas.openxmlformats.org/spreadsheetml/2006/main">
  <x:sheetPr>
    <x:tabColor rgb="FF173D2B"/>
  </x:sheetPr>
  <x:sheetViews>
    <x:sheetView showGridLines="0" workbookViewId="0"/>
  </x:sheetViews>
  <x:sheetFormatPr defaultRowHeight="15"/>
  <x:cols>
    <x:col min="1" max="1" width="3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8" hidden="0" customWidth="1"/>
  </x:cols>
  <x:sheetData>
    <x:row r="1" ht="23" customHeight="1">
      <x:c r="A1" s="225"/>
      <x:c r="B1" s="225"/>
      <x:c r="C1" s="225"/>
      <x:c r="D1" s="225"/>
      <x:c r="E1" s="225"/>
      <x:c r="F1" s="225"/>
      <x:c r="G1" s="225"/>
      <x:c r="H1" s="225"/>
      <x:c r="I1" s="225"/>
      <x:c r="J1" s="225"/>
      <x:c r="K1" s="225"/>
      <x:c r="L1" s="225"/>
      <x:c r="M1" s="225"/>
      <x:c r="N1"/>
      <x:c r="O1"/>
      <x:c r="P1"/>
      <x:c r="Q1"/>
      <x:c r="R1"/>
      <x:c r="S1"/>
      <x:c r="T1"/>
      <x:c r="U1"/>
      <x:c r="V1" s="1"/>
      <x:c r="W1" s="1"/>
    </x:row>
    <x:row r="2" ht="33" customHeight="1">
      <x:c r="A2" s="225"/>
      <x:c r="B2" s="226" t="str">
        <x:v>Reuniões e planos de ação</x:v>
      </x:c>
      <x:c r="C2" s="226"/>
      <x:c r="D2" s="226"/>
      <x:c r="E2" s="226"/>
      <x:c r="F2" s="226"/>
      <x:c r="G2" s="226"/>
      <x:c r="H2" s="226"/>
      <x:c r="I2" s="226"/>
      <x:c r="J2" s="226"/>
      <x:c r="K2" s="226"/>
      <x:c r="L2" s="226"/>
      <x:c r="M2" s="226"/>
      <x:c r="N2"/>
      <x:c r="O2"/>
      <x:c r="P2" t="str">
        <x:v>Cálculos do contexto</x:v>
      </x:c>
      <x:c r="Q2"/>
      <x:c r="R2"/>
      <x:c r="S2"/>
      <x:c r="T2"/>
      <x:c r="U2"/>
      <x:c r="V2" s="1"/>
      <x:c r="W2" s="1"/>
    </x:row>
    <x:row r="3" ht="23" customHeight="1">
      <x:c r="A3" s="225"/>
      <x:c r="B3" s="227" t="str">
        <x:v>Carteira de ações por data da reunião de origem. Exemplos fictícios. Versão 2.0.</x:v>
      </x:c>
      <x:c r="C3" s="227"/>
      <x:c r="D3" s="227"/>
      <x:c r="E3" s="227"/>
      <x:c r="F3" s="227"/>
      <x:c r="G3" s="227"/>
      <x:c r="H3" s="227"/>
      <x:c r="I3" s="227"/>
      <x:c r="J3" s="227"/>
      <x:c r="K3" s="227"/>
      <x:c r="L3" s="227"/>
      <x:c r="M3" s="227"/>
      <x:c r="N3"/>
      <x:c r="O3"/>
      <x:c r="P3" t="n">
        <x:f>SUMPRODUCT(Acoes!S5:S204,Acoes!T5:T204)</x:f>
        <x:v>14</x:v>
      </x:c>
      <x:c r="Q3"/>
      <x:c r="R3"/>
      <x:c r="S3"/>
      <x:c r="T3"/>
      <x:c r="U3"/>
      <x:c r="V3" s="1"/>
      <x:c r="W3" s="1"/>
    </x:row>
    <x:row r="4" ht="23" customHeight="1">
      <x:c r="A4" s="225"/>
      <x:c r="B4" s="225" t="str">
        <x:v>Área</x:v>
      </x:c>
      <x:c r="C4" s="225"/>
      <x:c r="D4" s="225"/>
      <x:c r="E4" s="228" t="str">
        <x:v>Todas</x:v>
      </x:c>
      <x:c r="F4" s="228"/>
      <x:c r="G4" s="228"/>
      <x:c r="H4" s="225" t="str">
        <x:v>Responsável</x:v>
      </x:c>
      <x:c r="I4" s="225"/>
      <x:c r="J4" s="225"/>
      <x:c r="K4" s="228" t="str">
        <x:v>Todos</x:v>
      </x:c>
      <x:c r="L4" s="228"/>
      <x:c r="M4" s="228"/>
      <x:c r="N4"/>
      <x:c r="O4"/>
      <x:c r="P4" t="n">
        <x:f>SUM(Acoes!U5:U204)</x:f>
        <x:v>9</x:v>
      </x:c>
      <x:c r="Q4"/>
      <x:c r="R4"/>
      <x:c r="S4"/>
      <x:c r="T4"/>
      <x:c r="U4"/>
      <x:c r="V4" s="1"/>
      <x:c r="W4" s="1"/>
    </x:row>
    <x:row r="5" ht="23" customHeight="1">
      <x:c r="A5" s="225"/>
      <x:c r="B5" s="225" t="str">
        <x:v>Reuniões desde</x:v>
      </x:c>
      <x:c r="C5" s="225"/>
      <x:c r="D5" s="225"/>
      <x:c r="E5" s="229" t="n">
        <x:v>46266</x:v>
      </x:c>
      <x:c r="F5" s="229"/>
      <x:c r="G5" s="229"/>
      <x:c r="H5" s="225" t="str">
        <x:v>Reuniões até</x:v>
      </x:c>
      <x:c r="I5" s="225"/>
      <x:c r="J5" s="225"/>
      <x:c r="K5" s="229" t="n">
        <x:v>46295</x:v>
      </x:c>
      <x:c r="L5" s="229"/>
      <x:c r="M5" s="229"/>
      <x:c r="N5"/>
      <x:c r="O5"/>
      <x:c r="P5" t="n">
        <x:f>SUM(Acoes!V5:V204)</x:f>
        <x:v>5</x:v>
      </x:c>
      <x:c r="Q5"/>
      <x:c r="R5"/>
      <x:c r="S5"/>
      <x:c r="T5"/>
      <x:c r="U5"/>
      <x:c r="V5" s="1"/>
      <x:c r="W5" s="1"/>
    </x:row>
    <x:row r="6" ht="23" customHeight="1">
      <x:c r="A6" s="225"/>
      <x:c r="B6" s="225" t="str">
        <x:v>Data de análise</x:v>
      </x:c>
      <x:c r="C6" s="225"/>
      <x:c r="D6" s="225"/>
      <x:c r="E6" s="230" t="n">
        <x:f>Listas!B6</x:f>
        <x:v>46293</x:v>
      </x:c>
      <x:c r="F6" s="230"/>
      <x:c r="G6" s="230"/>
      <x:c r="H6" s="225" t="str">
        <x:v>Pendências na base</x:v>
      </x:c>
      <x:c r="I6" s="225"/>
      <x:c r="J6" s="225"/>
      <x:c r="K6" s="225" t="n">
        <x:f>P9</x:f>
        <x:v>0</x:v>
      </x:c>
      <x:c r="L6" s="225"/>
      <x:c r="M6" s="225"/>
      <x:c r="N6"/>
      <x:c r="O6"/>
      <x:c r="P6" t="n">
        <x:f>SUM(Acoes!W5:W204)</x:f>
        <x:v>1</x:v>
      </x:c>
      <x:c r="Q6"/>
      <x:c r="R6"/>
      <x:c r="S6"/>
      <x:c r="T6"/>
      <x:c r="U6"/>
      <x:c r="V6" s="1"/>
      <x:c r="W6" s="1"/>
    </x:row>
    <x:row r="7" ht="23" customHeight="1">
      <x:c r="A7" s="225"/>
      <x:c r="B7" s="231" t="str">
        <x:f>IF(OR(NOT(ISNUMBER(E5)),NOT(ISNUMBER(K5)),E5&lt;=0,K5&lt;=0,E5&gt;K5,NOT(ISNUMBER(E6)),E6&lt;=0),"Corrija período e data de análise antes de usar os indicadores.","")</x:f>
      </x:c>
      <x:c r="C7" s="231"/>
      <x:c r="D7" s="231"/>
      <x:c r="E7" s="231"/>
      <x:c r="F7" s="231"/>
      <x:c r="G7" s="231"/>
      <x:c r="H7" s="231"/>
      <x:c r="I7" s="231"/>
      <x:c r="J7" s="231"/>
      <x:c r="K7" s="231"/>
      <x:c r="L7" s="231"/>
      <x:c r="M7" s="231"/>
      <x:c r="N7"/>
      <x:c r="O7"/>
      <x:c r="P7" t="n">
        <x:f>SUM(Acoes!X5:X204)</x:f>
        <x:v>5</x:v>
      </x:c>
      <x:c r="Q7"/>
      <x:c r="R7"/>
      <x:c r="S7"/>
      <x:c r="T7"/>
      <x:c r="U7"/>
      <x:c r="V7" s="1"/>
      <x:c r="W7" s="1"/>
    </x:row>
    <x:row r="8" ht="23" customHeight="1">
      <x:c r="A8" s="225"/>
      <x:c r="B8" s="240" t="str">
        <x:v>Ações válidas</x:v>
      </x:c>
      <x:c r="C8" s="240"/>
      <x:c r="D8" s="240"/>
      <x:c r="E8" s="240"/>
      <x:c r="F8" s="240" t="str">
        <x:v>Ações abertas</x:v>
      </x:c>
      <x:c r="G8" s="240"/>
      <x:c r="H8" s="240"/>
      <x:c r="I8" s="240"/>
      <x:c r="J8" s="240" t="str">
        <x:v>Abertas vencidas</x:v>
      </x:c>
      <x:c r="K8" s="240"/>
      <x:c r="L8" s="240"/>
      <x:c r="M8" s="240"/>
      <x:c r="N8"/>
      <x:c r="O8"/>
      <x:c r="P8" t="n">
        <x:f>SUM(Acoes!Y5:Y204)</x:f>
        <x:v>5</x:v>
      </x:c>
      <x:c r="Q8"/>
      <x:c r="R8"/>
      <x:c r="S8"/>
      <x:c r="T8"/>
      <x:c r="U8"/>
      <x:c r="V8" s="1"/>
      <x:c r="W8" s="1"/>
    </x:row>
    <x:row r="9" ht="23" customHeight="1">
      <x:c r="A9" s="225"/>
      <x:c r="B9" s="244" t="n">
        <x:f>P3</x:f>
        <x:v>14</x:v>
      </x:c>
      <x:c r="C9" s="244"/>
      <x:c r="D9" s="244"/>
      <x:c r="E9" s="244"/>
      <x:c r="F9" s="244" t="n">
        <x:f>P4</x:f>
        <x:v>9</x:v>
      </x:c>
      <x:c r="G9" s="244"/>
      <x:c r="H9" s="244"/>
      <x:c r="I9" s="244"/>
      <x:c r="J9" s="244" t="n">
        <x:f>P5</x:f>
        <x:v>5</x:v>
      </x:c>
      <x:c r="K9" s="244"/>
      <x:c r="L9" s="244"/>
      <x:c r="M9" s="244"/>
      <x:c r="N9"/>
      <x:c r="O9"/>
      <x:c r="P9" t="n">
        <x:f>SUMPRODUCT(--(Acoes!R5:R204&lt;&gt;""))</x:f>
        <x:v>0</x:v>
      </x:c>
      <x:c r="Q9"/>
      <x:c r="R9"/>
      <x:c r="S9"/>
      <x:c r="T9"/>
      <x:c r="U9"/>
      <x:c r="V9" s="1"/>
      <x:c r="W9" s="1"/>
    </x:row>
    <x:row r="10" ht="23" customHeight="1">
      <x:c r="A10" s="225"/>
      <x:c r="B10" s="244"/>
      <x:c r="C10" s="244"/>
      <x:c r="D10" s="244"/>
      <x:c r="E10" s="244"/>
      <x:c r="F10" s="244"/>
      <x:c r="G10" s="244"/>
      <x:c r="H10" s="244"/>
      <x:c r="I10" s="244"/>
      <x:c r="J10" s="244"/>
      <x:c r="K10" s="244"/>
      <x:c r="L10" s="244"/>
      <x:c r="M10" s="244"/>
      <x:c r="N10"/>
      <x:c r="O10"/>
      <x:c r="P10"/>
      <x:c r="Q10"/>
      <x:c r="R10"/>
      <x:c r="S10"/>
      <x:c r="T10"/>
      <x:c r="U10"/>
      <x:c r="V10" s="1"/>
      <x:c r="W10" s="1"/>
    </x:row>
    <x:row r="11" ht="23" customHeight="1">
      <x:c r="A11" s="225"/>
      <x:c r="B11" s="225"/>
      <x:c r="C11" s="225"/>
      <x:c r="D11" s="225"/>
      <x:c r="E11" s="225"/>
      <x:c r="F11" s="225"/>
      <x:c r="G11" s="225"/>
      <x:c r="H11" s="225"/>
      <x:c r="I11" s="225"/>
      <x:c r="J11" s="225"/>
      <x:c r="K11" s="225"/>
      <x:c r="L11" s="225"/>
      <x:c r="M11" s="225"/>
      <x:c r="N11"/>
      <x:c r="O11"/>
      <x:c r="P11"/>
      <x:c r="Q11"/>
      <x:c r="R11"/>
      <x:c r="S11"/>
      <x:c r="T11"/>
      <x:c r="U11"/>
      <x:c r="V11" s="1"/>
      <x:c r="W11" s="1"/>
    </x:row>
    <x:row r="12" ht="23" customHeight="1">
      <x:c r="A12" s="225"/>
      <x:c r="B12" s="240" t="str">
        <x:v>Bloqueadas</x:v>
      </x:c>
      <x:c r="C12" s="240"/>
      <x:c r="D12" s="240"/>
      <x:c r="E12" s="240"/>
      <x:c r="F12" s="240" t="str">
        <x:v>Conclusão</x:v>
      </x:c>
      <x:c r="G12" s="240"/>
      <x:c r="H12" s="240"/>
      <x:c r="I12" s="240"/>
      <x:c r="J12" s="240" t="str">
        <x:v>Atraso do backlog</x:v>
      </x:c>
      <x:c r="K12" s="240"/>
      <x:c r="L12" s="240"/>
      <x:c r="M12" s="240"/>
      <x:c r="N12"/>
      <x:c r="O12"/>
      <x:c r="P12" t="str">
        <x:v>Situação</x:v>
      </x:c>
      <x:c r="Q12" t="str">
        <x:v>Ações</x:v>
      </x:c>
      <x:c r="R12"/>
      <x:c r="S12" t="str">
        <x:v>Área</x:v>
      </x:c>
      <x:c r="T12" t="str">
        <x:v>Abertas</x:v>
      </x:c>
      <x:c r="U12"/>
      <x:c r="V12" s="1"/>
      <x:c r="W12" s="1"/>
    </x:row>
    <x:row r="13" ht="23" customHeight="1">
      <x:c r="A13" s="225"/>
      <x:c r="B13" s="244" t="n">
        <x:f>P6</x:f>
        <x:v>1</x:v>
      </x:c>
      <x:c r="C13" s="244"/>
      <x:c r="D13" s="244"/>
      <x:c r="E13" s="244"/>
      <x:c r="F13" s="245" t="n">
        <x:f>IF(P3=0,"n.a.",P7/P3)</x:f>
        <x:v>0.35714285714285715</x:v>
      </x:c>
      <x:c r="G13" s="245"/>
      <x:c r="H13" s="245"/>
      <x:c r="I13" s="245"/>
      <x:c r="J13" s="245" t="n">
        <x:f>IF(P4=0,"n.a.",P5/P4)</x:f>
        <x:v>0.5555555555555556</x:v>
      </x:c>
      <x:c r="K13" s="245"/>
      <x:c r="L13" s="245"/>
      <x:c r="M13" s="245"/>
      <x:c r="N13"/>
      <x:c r="O13"/>
      <x:c r="P13" t="str">
        <x:v>Pendente</x:v>
      </x:c>
      <x:c r="Q13" t="n">
        <x:f>COUNTIFS(Acoes!$I$5:$I$204,P13,Acoes!$S$5:$S$204,1,Acoes!$T$5:$T$204,1)</x:f>
        <x:v>3</x:v>
      </x:c>
      <x:c r="R13"/>
      <x:c r="S13" t="str">
        <x:v>Operações</x:v>
      </x:c>
      <x:c r="T13" t="n">
        <x:f>SUMIFS(Acoes!$U$5:$U$204,Acoes!$E$5:$E$204,S13)</x:f>
        <x:v>0</x:v>
      </x:c>
      <x:c r="U13"/>
      <x:c r="V13" s="1"/>
      <x:c r="W13" s="1"/>
    </x:row>
    <x:row r="14" ht="23" customHeight="1">
      <x:c r="A14" s="225"/>
      <x:c r="B14" s="244"/>
      <x:c r="C14" s="244"/>
      <x:c r="D14" s="244"/>
      <x:c r="E14" s="244"/>
      <x:c r="F14" s="245"/>
      <x:c r="G14" s="245"/>
      <x:c r="H14" s="245"/>
      <x:c r="I14" s="245"/>
      <x:c r="J14" s="245"/>
      <x:c r="K14" s="245"/>
      <x:c r="L14" s="245"/>
      <x:c r="M14" s="245"/>
      <x:c r="N14"/>
      <x:c r="O14"/>
      <x:c r="P14" t="str">
        <x:v>Em andamento</x:v>
      </x:c>
      <x:c r="Q14" t="n">
        <x:f>COUNTIFS(Acoes!$I$5:$I$204,P14,Acoes!$S$5:$S$204,1,Acoes!$T$5:$T$204,1)</x:f>
        <x:v>5</x:v>
      </x:c>
      <x:c r="R14"/>
      <x:c r="S14" t="str">
        <x:v>Comercial</x:v>
      </x:c>
      <x:c r="T14" t="n">
        <x:f>SUMIFS(Acoes!$U$5:$U$204,Acoes!$E$5:$E$204,S14)</x:f>
        <x:v>1</x:v>
      </x:c>
      <x:c r="U14"/>
      <x:c r="V14" s="1"/>
      <x:c r="W14" s="1"/>
    </x:row>
    <x:row r="15" ht="23" customHeight="1">
      <x:c r="A15" s="225"/>
      <x:c r="B15" s="246" t="str">
        <x:v>Canceladas e registros incompletos excluídos.</x:v>
      </x:c>
      <x:c r="C15" s="246"/>
      <x:c r="D15" s="246"/>
      <x:c r="E15" s="246"/>
      <x:c r="F15" s="246" t="str">
        <x:f>"Meta de conclusão: "&amp;TEXT(Listas!B8,"0%")</x:f>
        <x:v>Meta de conclusão: 80%</x:v>
      </x:c>
      <x:c r="G15" s="246"/>
      <x:c r="H15" s="246"/>
      <x:c r="I15" s="246"/>
      <x:c r="J15" s="246" t="str">
        <x:v>Vencidas abertas ÷ abertas válidas.</x:v>
      </x:c>
      <x:c r="K15" s="246"/>
      <x:c r="L15" s="246"/>
      <x:c r="M15" s="246"/>
      <x:c r="N15"/>
      <x:c r="O15"/>
      <x:c r="P15" t="str">
        <x:v>Bloqueada</x:v>
      </x:c>
      <x:c r="Q15" t="n">
        <x:f>COUNTIFS(Acoes!$I$5:$I$204,P15,Acoes!$S$5:$S$204,1,Acoes!$T$5:$T$204,1)</x:f>
        <x:v>1</x:v>
      </x:c>
      <x:c r="R15"/>
      <x:c r="S15" t="str">
        <x:v>Financeiro</x:v>
      </x:c>
      <x:c r="T15" t="n">
        <x:f>SUMIFS(Acoes!$U$5:$U$204,Acoes!$E$5:$E$204,S15)</x:f>
        <x:v>2</x:v>
      </x:c>
      <x:c r="U15"/>
      <x:c r="V15" s="1"/>
      <x:c r="W15" s="1"/>
    </x:row>
    <x:row r="16" ht="23" customHeight="1">
      <x:c r="A16" s="225"/>
      <x:c r="B16" s="225"/>
      <x:c r="C16" s="225"/>
      <x:c r="D16" s="225"/>
      <x:c r="E16" s="225"/>
      <x:c r="F16" s="225"/>
      <x:c r="G16" s="225"/>
      <x:c r="H16" s="225"/>
      <x:c r="I16" s="225"/>
      <x:c r="J16" s="225"/>
      <x:c r="K16" s="225"/>
      <x:c r="L16" s="225"/>
      <x:c r="M16" s="225"/>
      <x:c r="N16"/>
      <x:c r="O16"/>
      <x:c r="P16" t="str">
        <x:v>Concluída</x:v>
      </x:c>
      <x:c r="Q16" t="n">
        <x:f>COUNTIFS(Acoes!$I$5:$I$204,P16,Acoes!$S$5:$S$204,1,Acoes!$T$5:$T$204,1)</x:f>
        <x:v>5</x:v>
      </x:c>
      <x:c r="R16"/>
      <x:c r="S16" t="str">
        <x:v>RH</x:v>
      </x:c>
      <x:c r="T16" t="n">
        <x:f>SUMIFS(Acoes!$U$5:$U$204,Acoes!$E$5:$E$204,S16)</x:f>
        <x:v>1</x:v>
      </x:c>
      <x:c r="U16"/>
      <x:c r="V16" s="1"/>
      <x:c r="W16" s="1"/>
    </x:row>
    <x:row r="17" ht="23" customHeight="1">
      <x:c r="A17" s="225"/>
      <x:c r="B17" s="225"/>
      <x:c r="C17" s="225"/>
      <x:c r="D17" s="225"/>
      <x:c r="E17" s="225"/>
      <x:c r="F17" s="225"/>
      <x:c r="G17" s="225"/>
      <x:c r="H17" s="225"/>
      <x:c r="I17" s="225"/>
      <x:c r="J17" s="225"/>
      <x:c r="K17" s="225"/>
      <x:c r="L17" s="225"/>
      <x:c r="M17" s="225"/>
      <x:c r="N17"/>
      <x:c r="O17"/>
      <x:c r="P17"/>
      <x:c r="Q17"/>
      <x:c r="R17"/>
      <x:c r="S17" t="str">
        <x:v>Tecnologia</x:v>
      </x:c>
      <x:c r="T17" t="n">
        <x:f>SUMIFS(Acoes!$U$5:$U$204,Acoes!$E$5:$E$204,S17)</x:f>
        <x:v>2</x:v>
      </x:c>
      <x:c r="U17"/>
      <x:c r="V17" s="1"/>
      <x:c r="W17" s="1"/>
    </x:row>
    <x:row r="18" ht="23" customHeight="1">
      <x:c r="A18" s="225"/>
      <x:c r="B18" s="225"/>
      <x:c r="C18" s="225"/>
      <x:c r="D18" s="225"/>
      <x:c r="E18" s="225"/>
      <x:c r="F18" s="225"/>
      <x:c r="G18" s="225"/>
      <x:c r="H18" s="225"/>
      <x:c r="I18" s="225"/>
      <x:c r="J18" s="225"/>
      <x:c r="K18" s="225"/>
      <x:c r="L18" s="225"/>
      <x:c r="M18" s="225"/>
      <x:c r="N18"/>
      <x:c r="O18"/>
      <x:c r="P18"/>
      <x:c r="Q18"/>
      <x:c r="R18"/>
      <x:c r="S18" t="str">
        <x:v>Marketing</x:v>
      </x:c>
      <x:c r="T18" t="n">
        <x:f>SUMIFS(Acoes!$U$5:$U$204,Acoes!$E$5:$E$204,S18)</x:f>
        <x:v>2</x:v>
      </x:c>
      <x:c r="U18"/>
      <x:c r="V18" s="1"/>
      <x:c r="W18" s="1"/>
    </x:row>
    <x:row r="19" ht="23" customHeight="1">
      <x:c r="A19" s="225"/>
      <x:c r="B19" s="225"/>
      <x:c r="C19" s="225"/>
      <x:c r="D19" s="225"/>
      <x:c r="E19" s="225"/>
      <x:c r="F19" s="225"/>
      <x:c r="G19" s="225"/>
      <x:c r="H19" s="225"/>
      <x:c r="I19" s="225"/>
      <x:c r="J19" s="225"/>
      <x:c r="K19" s="225"/>
      <x:c r="L19" s="225"/>
      <x:c r="M19" s="225"/>
      <x:c r="N19"/>
      <x:c r="O19"/>
      <x:c r="P19"/>
      <x:c r="Q19"/>
      <x:c r="R19"/>
      <x:c r="S19" t="str">
        <x:v>Diretoria</x:v>
      </x:c>
      <x:c r="T19" t="n">
        <x:f>SUMIFS(Acoes!$U$5:$U$204,Acoes!$E$5:$E$204,S19)</x:f>
        <x:v>1</x:v>
      </x:c>
      <x:c r="U19"/>
      <x:c r="V19" s="1"/>
      <x:c r="W19" s="1"/>
    </x:row>
    <x:row r="20" ht="23" customHeight="1">
      <x:c r="A20" s="225"/>
      <x:c r="B20" s="225"/>
      <x:c r="C20" s="225"/>
      <x:c r="D20" s="225"/>
      <x:c r="E20" s="225"/>
      <x:c r="F20" s="225"/>
      <x:c r="G20" s="225"/>
      <x:c r="H20" s="225"/>
      <x:c r="I20" s="225"/>
      <x:c r="J20" s="225"/>
      <x:c r="K20" s="225"/>
      <x:c r="L20" s="225"/>
      <x:c r="M20" s="225"/>
      <x:c r="N20"/>
      <x:c r="O20"/>
      <x:c r="P20"/>
      <x:c r="Q20"/>
      <x:c r="R20"/>
      <x:c r="S20" t="str">
        <x:v>Jurídico</x:v>
      </x:c>
      <x:c r="T20" t="n">
        <x:f>SUMIFS(Acoes!$U$5:$U$204,Acoes!$E$5:$E$204,S20)</x:f>
        <x:v>0</x:v>
      </x:c>
      <x:c r="U20"/>
      <x:c r="V20" s="1"/>
      <x:c r="W20" s="1"/>
    </x:row>
    <x:row r="21" ht="23" customHeight="1">
      <x:c r="A21" s="225"/>
      <x:c r="B21" s="225"/>
      <x:c r="C21" s="225"/>
      <x:c r="D21" s="225"/>
      <x:c r="E21" s="225"/>
      <x:c r="F21" s="225"/>
      <x:c r="G21" s="225"/>
      <x:c r="H21" s="225"/>
      <x:c r="I21" s="225"/>
      <x:c r="J21" s="225"/>
      <x:c r="K21" s="225"/>
      <x:c r="L21" s="225"/>
      <x:c r="M21" s="225"/>
      <x:c r="N21"/>
      <x:c r="O21"/>
      <x:c r="P21"/>
      <x:c r="Q21"/>
      <x:c r="R21"/>
      <x:c r="S21" t="str">
        <x:v>Administrativo</x:v>
      </x:c>
      <x:c r="T21" t="n">
        <x:f>SUMIFS(Acoes!$U$5:$U$204,Acoes!$E$5:$E$204,S21)</x:f>
        <x:v>0</x:v>
      </x:c>
      <x:c r="U21"/>
      <x:c r="V21" s="1"/>
      <x:c r="W21" s="1"/>
    </x:row>
    <x:row r="22" ht="23" customHeight="1">
      <x:c r="A22" s="225"/>
      <x:c r="B22" s="225"/>
      <x:c r="C22" s="225"/>
      <x:c r="D22" s="225"/>
      <x:c r="E22" s="225"/>
      <x:c r="F22" s="225"/>
      <x:c r="G22" s="225"/>
      <x:c r="H22" s="225"/>
      <x:c r="I22" s="225"/>
      <x:c r="J22" s="225"/>
      <x:c r="K22" s="225"/>
      <x:c r="L22" s="225"/>
      <x:c r="M22" s="225"/>
      <x:c r="N22"/>
      <x:c r="O22"/>
      <x:c r="P22"/>
      <x:c r="Q22"/>
      <x:c r="R22"/>
      <x:c r="S22"/>
      <x:c r="T22"/>
      <x:c r="U22"/>
      <x:c r="V22" s="1"/>
      <x:c r="W22" s="1"/>
    </x:row>
    <x:row r="23" ht="23" customHeight="1">
      <x:c r="A23" s="225"/>
      <x:c r="B23" s="225"/>
      <x:c r="C23" s="225"/>
      <x:c r="D23" s="225"/>
      <x:c r="E23" s="225"/>
      <x:c r="F23" s="225"/>
      <x:c r="G23" s="225"/>
      <x:c r="H23" s="225"/>
      <x:c r="I23" s="225"/>
      <x:c r="J23" s="225"/>
      <x:c r="K23" s="225"/>
      <x:c r="L23" s="225"/>
      <x:c r="M23" s="225"/>
      <x:c r="N23"/>
      <x:c r="O23"/>
      <x:c r="P23"/>
      <x:c r="Q23"/>
      <x:c r="R23"/>
      <x:c r="S23"/>
      <x:c r="T23"/>
      <x:c r="U23"/>
      <x:c r="V23" s="1"/>
      <x:c r="W23" s="1"/>
    </x:row>
    <x:row r="24" ht="23" customHeight="1">
      <x:c r="A24" s="225"/>
      <x:c r="B24" s="225"/>
      <x:c r="C24" s="225"/>
      <x:c r="D24" s="225"/>
      <x:c r="E24" s="225"/>
      <x:c r="F24" s="225"/>
      <x:c r="G24" s="225"/>
      <x:c r="H24" s="225"/>
      <x:c r="I24" s="225"/>
      <x:c r="J24" s="225"/>
      <x:c r="K24" s="225"/>
      <x:c r="L24" s="225"/>
      <x:c r="M24" s="225"/>
      <x:c r="N24"/>
      <x:c r="O24"/>
      <x:c r="P24"/>
      <x:c r="Q24"/>
      <x:c r="R24"/>
      <x:c r="S24"/>
      <x:c r="T24"/>
      <x:c r="U24"/>
      <x:c r="V24" s="1"/>
      <x:c r="W24" s="1"/>
    </x:row>
    <x:row r="25" ht="23" customHeight="1">
      <x:c r="A25" s="225"/>
      <x:c r="B25" s="225"/>
      <x:c r="C25" s="225"/>
      <x:c r="D25" s="225"/>
      <x:c r="E25" s="225"/>
      <x:c r="F25" s="225"/>
      <x:c r="G25" s="225"/>
      <x:c r="H25" s="225"/>
      <x:c r="I25" s="225"/>
      <x:c r="J25" s="225"/>
      <x:c r="K25" s="225"/>
      <x:c r="L25" s="225"/>
      <x:c r="M25" s="225"/>
      <x:c r="N25"/>
      <x:c r="O25"/>
      <x:c r="P25"/>
      <x:c r="Q25"/>
      <x:c r="R25"/>
      <x:c r="S25"/>
      <x:c r="T25"/>
      <x:c r="U25"/>
      <x:c r="V25" s="1"/>
      <x:c r="W25" s="1"/>
    </x:row>
    <x:row r="26" ht="23" customHeight="1">
      <x:c r="A26" s="225"/>
      <x:c r="B26" s="225"/>
      <x:c r="C26" s="225"/>
      <x:c r="D26" s="225"/>
      <x:c r="E26" s="225"/>
      <x:c r="F26" s="225"/>
      <x:c r="G26" s="225"/>
      <x:c r="H26" s="225"/>
      <x:c r="I26" s="225"/>
      <x:c r="J26" s="225"/>
      <x:c r="K26" s="225"/>
      <x:c r="L26" s="225"/>
      <x:c r="M26" s="225"/>
      <x:c r="N26"/>
      <x:c r="O26"/>
      <x:c r="P26"/>
      <x:c r="Q26"/>
      <x:c r="R26"/>
      <x:c r="S26"/>
      <x:c r="T26"/>
      <x:c r="U26"/>
      <x:c r="V26" s="1"/>
      <x:c r="W26" s="1"/>
    </x:row>
    <x:row r="27" ht="23" customHeight="1">
      <x:c r="A27" s="225"/>
      <x:c r="B27" s="225"/>
      <x:c r="C27" s="225"/>
      <x:c r="D27" s="225"/>
      <x:c r="E27" s="225"/>
      <x:c r="F27" s="225"/>
      <x:c r="G27" s="225"/>
      <x:c r="H27" s="225"/>
      <x:c r="I27" s="225"/>
      <x:c r="J27" s="225"/>
      <x:c r="K27" s="225"/>
      <x:c r="L27" s="225"/>
      <x:c r="M27" s="225"/>
      <x:c r="N27"/>
      <x:c r="O27"/>
      <x:c r="P27"/>
      <x:c r="Q27"/>
      <x:c r="R27"/>
      <x:c r="S27"/>
      <x:c r="T27"/>
      <x:c r="U27"/>
      <x:c r="V27" s="1"/>
      <x:c r="W27" s="1"/>
    </x:row>
    <x:row r="28" ht="23" customHeight="1">
      <x:c r="A28" s="225"/>
      <x:c r="B28" s="225"/>
      <x:c r="C28" s="225"/>
      <x:c r="D28" s="225"/>
      <x:c r="E28" s="225"/>
      <x:c r="F28" s="225"/>
      <x:c r="G28" s="225"/>
      <x:c r="H28" s="225"/>
      <x:c r="I28" s="225"/>
      <x:c r="J28" s="225"/>
      <x:c r="K28" s="225"/>
      <x:c r="L28" s="225"/>
      <x:c r="M28" s="225"/>
      <x:c r="N28"/>
      <x:c r="O28"/>
      <x:c r="P28"/>
      <x:c r="Q28"/>
      <x:c r="R28"/>
      <x:c r="S28"/>
      <x:c r="T28"/>
      <x:c r="U28"/>
      <x:c r="V28" s="1"/>
      <x:c r="W28" s="1"/>
    </x:row>
    <x:row r="29" ht="23" customHeight="1">
      <x:c r="A29" s="225"/>
      <x:c r="B29" s="225"/>
      <x:c r="C29" s="225"/>
      <x:c r="D29" s="225"/>
      <x:c r="E29" s="225"/>
      <x:c r="F29" s="225"/>
      <x:c r="G29" s="225"/>
      <x:c r="H29" s="225"/>
      <x:c r="I29" s="225"/>
      <x:c r="J29" s="225"/>
      <x:c r="K29" s="225"/>
      <x:c r="L29" s="225"/>
      <x:c r="M29" s="225"/>
      <x:c r="N29"/>
      <x:c r="O29"/>
      <x:c r="P29"/>
      <x:c r="Q29"/>
      <x:c r="R29"/>
      <x:c r="S29"/>
      <x:c r="T29"/>
      <x:c r="U29"/>
      <x:c r="V29" s="1"/>
      <x:c r="W29" s="1"/>
    </x:row>
    <x:row r="30" ht="23" customHeight="1">
      <x:c r="A30" s="225"/>
      <x:c r="B30" s="225"/>
      <x:c r="C30" s="225"/>
      <x:c r="D30" s="225"/>
      <x:c r="E30" s="225"/>
      <x:c r="F30" s="225"/>
      <x:c r="G30" s="225"/>
      <x:c r="H30" s="225"/>
      <x:c r="I30" s="225"/>
      <x:c r="J30" s="225"/>
      <x:c r="K30" s="225"/>
      <x:c r="L30" s="225"/>
      <x:c r="M30" s="225"/>
      <x:c r="N30"/>
      <x:c r="O30"/>
      <x:c r="P30"/>
      <x:c r="Q30"/>
      <x:c r="R30"/>
      <x:c r="S30"/>
      <x:c r="T30"/>
      <x:c r="U30"/>
      <x:c r="V30" s="1"/>
      <x:c r="W30" s="1"/>
    </x:row>
    <x:row r="31" ht="23" customHeight="1">
      <x:c r="A31" s="225"/>
      <x:c r="B31" s="225"/>
      <x:c r="C31" s="225"/>
      <x:c r="D31" s="225"/>
      <x:c r="E31" s="225"/>
      <x:c r="F31" s="225"/>
      <x:c r="G31" s="225"/>
      <x:c r="H31" s="225"/>
      <x:c r="I31" s="225"/>
      <x:c r="J31" s="225"/>
      <x:c r="K31" s="225"/>
      <x:c r="L31" s="225"/>
      <x:c r="M31" s="225"/>
      <x:c r="N31"/>
      <x:c r="O31"/>
      <x:c r="P31"/>
      <x:c r="Q31"/>
      <x:c r="R31"/>
      <x:c r="S31"/>
      <x:c r="T31"/>
      <x:c r="U31"/>
      <x:c r="V31" s="1"/>
      <x:c r="W31" s="1"/>
    </x:row>
    <x:row r="32" ht="28" customHeight="1">
      <x:c r="A32" s="225"/>
      <x:c r="B32" s="247" t="str">
        <x:v>Exceções do contexto: vencidas, bloqueadas ou com cadastro pendente</x:v>
      </x:c>
      <x:c r="C32" s="247"/>
      <x:c r="D32" s="247"/>
      <x:c r="E32" s="247"/>
      <x:c r="F32" s="247"/>
      <x:c r="G32" s="247"/>
      <x:c r="H32" s="247"/>
      <x:c r="I32" s="247"/>
      <x:c r="J32" s="247"/>
      <x:c r="K32" s="247"/>
      <x:c r="L32" s="247"/>
      <x:c r="M32" s="247"/>
      <x:c r="N32"/>
      <x:c r="O32"/>
      <x:c r="P32"/>
      <x:c r="Q32"/>
      <x:c r="R32"/>
      <x:c r="S32"/>
      <x:c r="T32"/>
      <x:c r="U32"/>
      <x:c r="V32" s="1"/>
      <x:c r="W32" s="1"/>
    </x:row>
    <x:row r="33" ht="23" customHeight="1">
      <x:c r="A33" s="225"/>
      <x:c r="B33" s="249" t="str">
        <x:v>ID</x:v>
      </x:c>
      <x:c r="C33" s="249"/>
      <x:c r="D33" s="249" t="str">
        <x:v>Entrega</x:v>
      </x:c>
      <x:c r="E33" s="249"/>
      <x:c r="F33" s="249"/>
      <x:c r="G33" s="249"/>
      <x:c r="H33" s="249" t="str">
        <x:v>Responsável</x:v>
      </x:c>
      <x:c r="I33" s="249"/>
      <x:c r="J33" s="249" t="str">
        <x:v>Prazo</x:v>
      </x:c>
      <x:c r="K33" s="249"/>
      <x:c r="L33" s="249" t="str">
        <x:v>Motivo</x:v>
      </x:c>
      <x:c r="M33" s="249"/>
      <x:c r="N33"/>
      <x:c r="O33"/>
      <x:c r="P33"/>
      <x:c r="Q33"/>
      <x:c r="R33"/>
      <x:c r="S33"/>
      <x:c r="T33"/>
      <x:c r="U33"/>
      <x:c r="V33" s="1"/>
      <x:c r="W33" s="1"/>
    </x:row>
    <x:row r="34" ht="39" customHeight="1">
      <x:c r="A34" s="225"/>
      <x:c r="B34" s="251" t="str">
        <x:f>IF($P34="","",IF(INDEX(Acoes!$A$5:$A$204,$P34)="","",INDEX(Acoes!$A$5:$A$204,$P34)))</x:f>
        <x:v>ACT-004</x:v>
      </x:c>
      <x:c r="C34" s="251"/>
      <x:c r="D34" s="251" t="str">
        <x:f>IF($P34="","",IF(INDEX(Acoes!$C$5:$C$204,$P34)="","",INDEX(Acoes!$C$5:$C$204,$P34)))</x:f>
        <x:v>Definir pesquisa de NPS do onboarding</x:v>
      </x:c>
      <x:c r="E34" s="251"/>
      <x:c r="F34" s="251"/>
      <x:c r="G34" s="251"/>
      <x:c r="H34" s="251" t="str">
        <x:f>IF($P34="","",IF(INDEX(Acoes!$D$5:$D$204,$P34)="","",INDEX(Acoes!$D$5:$D$204,$P34)))</x:f>
        <x:v>Daniel Rocha</x:v>
      </x:c>
      <x:c r="I34" s="251"/>
      <x:c r="J34" s="252" t="n">
        <x:f>IF($P34="","",IF(INDEX(Acoes!$H$5:$H$204,$P34)="","",INDEX(Acoes!$H$5:$H$204,$P34)))</x:f>
        <x:v>46287</x:v>
      </x:c>
      <x:c r="K34" s="252"/>
      <x:c r="L34" s="251" t="str">
        <x:f>IF(P34="","",IF(INDEX(Acoes!$R$5:$R$204,P34)&lt;&gt;"",INDEX(Acoes!$R$5:$R$204,P34),IF(INDEX(Acoes!$V$5:$V$204,P34)=1,"Prazo vencido","Bloqueada")))</x:f>
        <x:v>Prazo vencido</x:v>
      </x:c>
      <x:c r="M34" s="251"/>
      <x:c r="N34"/>
      <x:c r="O34"/>
      <x:c r="P34" t="n">
        <x:f>IF(1&gt;$P$8,"",MATCH(1,Acoes!$Z$5:$Z$204,0))</x:f>
        <x:v>4</x:v>
      </x:c>
      <x:c r="Q34"/>
      <x:c r="R34"/>
      <x:c r="S34"/>
      <x:c r="T34"/>
      <x:c r="U34"/>
      <x:c r="V34" s="1"/>
      <x:c r="W34" s="1"/>
    </x:row>
    <x:row r="35" ht="39" customHeight="1">
      <x:c r="A35" s="225"/>
      <x:c r="B35" s="253" t="str">
        <x:f>IF($P35="","",IF(INDEX(Acoes!$A$5:$A$204,$P35)="","",INDEX(Acoes!$A$5:$A$204,$P35)))</x:f>
        <x:v>ACT-006</x:v>
      </x:c>
      <x:c r="C35" s="253"/>
      <x:c r="D35" s="253" t="str">
        <x:f>IF($P35="","",IF(INDEX(Acoes!$C$5:$C$204,$P35)="","",INDEX(Acoes!$C$5:$C$204,$P35)))</x:f>
        <x:v>Treinar equipe na nova política de desconto</x:v>
      </x:c>
      <x:c r="E35" s="253"/>
      <x:c r="F35" s="253"/>
      <x:c r="G35" s="253"/>
      <x:c r="H35" s="253" t="str">
        <x:f>IF($P35="","",IF(INDEX(Acoes!$D$5:$D$204,$P35)="","",INDEX(Acoes!$D$5:$D$204,$P35)))</x:f>
        <x:v>Fernanda Alves</x:v>
      </x:c>
      <x:c r="I35" s="253"/>
      <x:c r="J35" s="254" t="n">
        <x:f>IF($P35="","",IF(INDEX(Acoes!$H$5:$H$204,$P35)="","",INDEX(Acoes!$H$5:$H$204,$P35)))</x:f>
        <x:v>46289</x:v>
      </x:c>
      <x:c r="K35" s="254"/>
      <x:c r="L35" s="253" t="str">
        <x:f>IF(P35="","",IF(INDEX(Acoes!$R$5:$R$204,P35)&lt;&gt;"",INDEX(Acoes!$R$5:$R$204,P35),IF(INDEX(Acoes!$V$5:$V$204,P35)=1,"Prazo vencido","Bloqueada")))</x:f>
        <x:v>Prazo vencido</x:v>
      </x:c>
      <x:c r="M35" s="253"/>
      <x:c r="N35"/>
      <x:c r="O35"/>
      <x:c r="P35" t="n">
        <x:f>IF(2&gt;$P$8,"",MATCH(2,Acoes!$Z$5:$Z$204,0))</x:f>
        <x:v>6</x:v>
      </x:c>
      <x:c r="Q35"/>
      <x:c r="R35"/>
      <x:c r="S35"/>
      <x:c r="T35"/>
      <x:c r="U35"/>
      <x:c r="V35" s="1"/>
      <x:c r="W35" s="1"/>
    </x:row>
    <x:row r="36" ht="39" customHeight="1">
      <x:c r="A36" s="225"/>
      <x:c r="B36" s="251" t="str">
        <x:f>IF($P36="","",IF(INDEX(Acoes!$A$5:$A$204,$P36)="","",INDEX(Acoes!$A$5:$A$204,$P36)))</x:f>
        <x:v>ACT-007</x:v>
      </x:c>
      <x:c r="C36" s="251"/>
      <x:c r="D36" s="251" t="str">
        <x:f>IF($P36="","",IF(INDEX(Acoes!$C$5:$C$204,$P36)="","",INDEX(Acoes!$C$5:$C$204,$P36)))</x:f>
        <x:v>Abrir PDI das lideranças priorizadas</x:v>
      </x:c>
      <x:c r="E36" s="251"/>
      <x:c r="F36" s="251"/>
      <x:c r="G36" s="251"/>
      <x:c r="H36" s="251" t="str">
        <x:f>IF($P36="","",IF(INDEX(Acoes!$D$5:$D$204,$P36)="","",INDEX(Acoes!$D$5:$D$204,$P36)))</x:f>
        <x:v>Marina Lopes</x:v>
      </x:c>
      <x:c r="I36" s="251"/>
      <x:c r="J36" s="252" t="n">
        <x:f>IF($P36="","",IF(INDEX(Acoes!$H$5:$H$204,$P36)="","",INDEX(Acoes!$H$5:$H$204,$P36)))</x:f>
        <x:v>46288</x:v>
      </x:c>
      <x:c r="K36" s="252"/>
      <x:c r="L36" s="251" t="str">
        <x:f>IF(P36="","",IF(INDEX(Acoes!$R$5:$R$204,P36)&lt;&gt;"",INDEX(Acoes!$R$5:$R$204,P36),IF(INDEX(Acoes!$V$5:$V$204,P36)=1,"Prazo vencido","Bloqueada")))</x:f>
        <x:v>Prazo vencido</x:v>
      </x:c>
      <x:c r="M36" s="251"/>
      <x:c r="N36"/>
      <x:c r="O36"/>
      <x:c r="P36" t="n">
        <x:f>IF(3&gt;$P$8,"",MATCH(3,Acoes!$Z$5:$Z$204,0))</x:f>
        <x:v>7</x:v>
      </x:c>
      <x:c r="Q36"/>
      <x:c r="R36"/>
      <x:c r="S36"/>
      <x:c r="T36"/>
      <x:c r="U36"/>
      <x:c r="V36" s="1"/>
      <x:c r="W36" s="1"/>
    </x:row>
    <x:row r="37" ht="39" customHeight="1">
      <x:c r="A37" s="225"/>
      <x:c r="B37" s="253" t="str">
        <x:f>IF($P37="","",IF(INDEX(Acoes!$A$5:$A$204,$P37)="","",INDEX(Acoes!$A$5:$A$204,$P37)))</x:f>
        <x:v>ACT-010</x:v>
      </x:c>
      <x:c r="C37" s="253"/>
      <x:c r="D37" s="253" t="str">
        <x:f>IF($P37="","",IF(INDEX(Acoes!$C$5:$C$204,$P37)="","",INDEX(Acoes!$C$5:$C$204,$P37)))</x:f>
        <x:v>Eliminar indicadores duplicados da reunião</x:v>
      </x:c>
      <x:c r="E37" s="253"/>
      <x:c r="F37" s="253"/>
      <x:c r="G37" s="253"/>
      <x:c r="H37" s="253" t="str">
        <x:f>IF($P37="","",IF(INDEX(Acoes!$D$5:$D$204,$P37)="","",INDEX(Acoes!$D$5:$D$204,$P37)))</x:f>
        <x:v>Igor Mendes</x:v>
      </x:c>
      <x:c r="I37" s="253"/>
      <x:c r="J37" s="254" t="n">
        <x:f>IF($P37="","",IF(INDEX(Acoes!$H$5:$H$204,$P37)="","",INDEX(Acoes!$H$5:$H$204,$P37)))</x:f>
        <x:v>46291</x:v>
      </x:c>
      <x:c r="K37" s="254"/>
      <x:c r="L37" s="253" t="str">
        <x:f>IF(P37="","",IF(INDEX(Acoes!$R$5:$R$204,P37)&lt;&gt;"",INDEX(Acoes!$R$5:$R$204,P37),IF(INDEX(Acoes!$V$5:$V$204,P37)=1,"Prazo vencido","Bloqueada")))</x:f>
        <x:v>Prazo vencido</x:v>
      </x:c>
      <x:c r="M37" s="253"/>
      <x:c r="N37"/>
      <x:c r="O37"/>
      <x:c r="P37" t="n">
        <x:f>IF(4&gt;$P$8,"",MATCH(4,Acoes!$Z$5:$Z$204,0))</x:f>
        <x:v>10</x:v>
      </x:c>
      <x:c r="Q37"/>
      <x:c r="R37"/>
      <x:c r="S37"/>
      <x:c r="T37"/>
      <x:c r="U37"/>
      <x:c r="V37" s="1"/>
      <x:c r="W37" s="1"/>
    </x:row>
    <x:row r="38" ht="39" customHeight="1">
      <x:c r="A38" s="225"/>
      <x:c r="B38" s="251" t="str">
        <x:f>IF($P38="","",IF(INDEX(Acoes!$A$5:$A$204,$P38)="","",INDEX(Acoes!$A$5:$A$204,$P38)))</x:f>
        <x:v>ACT-011</x:v>
      </x:c>
      <x:c r="C38" s="251"/>
      <x:c r="D38" s="251" t="str">
        <x:f>IF($P38="","",IF(INDEX(Acoes!$C$5:$C$204,$P38)="","",INDEX(Acoes!$C$5:$C$204,$P38)))</x:f>
        <x:v>Executar revisão de segurança do portal</x:v>
      </x:c>
      <x:c r="E38" s="251"/>
      <x:c r="F38" s="251"/>
      <x:c r="G38" s="251"/>
      <x:c r="H38" s="251" t="str">
        <x:f>IF($P38="","",IF(INDEX(Acoes!$D$5:$D$204,$P38)="","",INDEX(Acoes!$D$5:$D$204,$P38)))</x:f>
        <x:v>Carlos Lima</x:v>
      </x:c>
      <x:c r="I38" s="251"/>
      <x:c r="J38" s="252" t="n">
        <x:f>IF($P38="","",IF(INDEX(Acoes!$H$5:$H$204,$P38)="","",INDEX(Acoes!$H$5:$H$204,$P38)))</x:f>
        <x:v>46292</x:v>
      </x:c>
      <x:c r="K38" s="252"/>
      <x:c r="L38" s="251" t="str">
        <x:f>IF(P38="","",IF(INDEX(Acoes!$R$5:$R$204,P38)&lt;&gt;"",INDEX(Acoes!$R$5:$R$204,P38),IF(INDEX(Acoes!$V$5:$V$204,P38)=1,"Prazo vencido","Bloqueada")))</x:f>
        <x:v>Prazo vencido</x:v>
      </x:c>
      <x:c r="M38" s="251"/>
      <x:c r="N38"/>
      <x:c r="O38"/>
      <x:c r="P38" t="n">
        <x:f>IF(5&gt;$P$8,"",MATCH(5,Acoes!$Z$5:$Z$204,0))</x:f>
        <x:v>11</x:v>
      </x:c>
      <x:c r="Q38"/>
      <x:c r="R38"/>
      <x:c r="S38"/>
      <x:c r="T38"/>
      <x:c r="U38"/>
      <x:c r="V38" s="1"/>
      <x:c r="W38" s="1"/>
    </x:row>
    <x:row r="39" ht="39" customHeight="1">
      <x:c r="A39" s="225"/>
      <x:c r="B39" s="253" t="str">
        <x:f>IF($P39="","",IF(INDEX(Acoes!$A$5:$A$204,$P39)="","",INDEX(Acoes!$A$5:$A$204,$P39)))</x:f>
      </x:c>
      <x:c r="C39" s="253"/>
      <x:c r="D39" s="253" t="str">
        <x:f>IF($P39="","",IF(INDEX(Acoes!$C$5:$C$204,$P39)="","",INDEX(Acoes!$C$5:$C$204,$P39)))</x:f>
      </x:c>
      <x:c r="E39" s="253"/>
      <x:c r="F39" s="253"/>
      <x:c r="G39" s="253"/>
      <x:c r="H39" s="253" t="str">
        <x:f>IF($P39="","",IF(INDEX(Acoes!$D$5:$D$204,$P39)="","",INDEX(Acoes!$D$5:$D$204,$P39)))</x:f>
      </x:c>
      <x:c r="I39" s="253"/>
      <x:c r="J39" s="254" t="str">
        <x:f>IF($P39="","",IF(INDEX(Acoes!$H$5:$H$204,$P39)="","",INDEX(Acoes!$H$5:$H$204,$P39)))</x:f>
      </x:c>
      <x:c r="K39" s="254"/>
      <x:c r="L39" s="253" t="str">
        <x:f>IF(P39="","",IF(INDEX(Acoes!$R$5:$R$204,P39)&lt;&gt;"",INDEX(Acoes!$R$5:$R$204,P39),IF(INDEX(Acoes!$V$5:$V$204,P39)=1,"Prazo vencido","Bloqueada")))</x:f>
      </x:c>
      <x:c r="M39" s="253"/>
      <x:c r="N39"/>
      <x:c r="O39"/>
      <x:c r="P39" t="str">
        <x:f>IF(6&gt;$P$8,"",MATCH(6,Acoes!$Z$5:$Z$204,0))</x:f>
      </x:c>
      <x:c r="Q39"/>
      <x:c r="R39"/>
      <x:c r="S39"/>
      <x:c r="T39"/>
      <x:c r="U39"/>
      <x:c r="V39" s="1"/>
      <x:c r="W39" s="1"/>
    </x:row>
    <x:row r="40" ht="39" customHeight="1">
      <x:c r="A40" s="225"/>
      <x:c r="B40" s="251" t="str">
        <x:f>IF($P40="","",IF(INDEX(Acoes!$A$5:$A$204,$P40)="","",INDEX(Acoes!$A$5:$A$204,$P40)))</x:f>
      </x:c>
      <x:c r="C40" s="251"/>
      <x:c r="D40" s="251" t="str">
        <x:f>IF($P40="","",IF(INDEX(Acoes!$C$5:$C$204,$P40)="","",INDEX(Acoes!$C$5:$C$204,$P40)))</x:f>
      </x:c>
      <x:c r="E40" s="251"/>
      <x:c r="F40" s="251"/>
      <x:c r="G40" s="251"/>
      <x:c r="H40" s="251" t="str">
        <x:f>IF($P40="","",IF(INDEX(Acoes!$D$5:$D$204,$P40)="","",INDEX(Acoes!$D$5:$D$204,$P40)))</x:f>
      </x:c>
      <x:c r="I40" s="251"/>
      <x:c r="J40" s="252" t="str">
        <x:f>IF($P40="","",IF(INDEX(Acoes!$H$5:$H$204,$P40)="","",INDEX(Acoes!$H$5:$H$204,$P40)))</x:f>
      </x:c>
      <x:c r="K40" s="252"/>
      <x:c r="L40" s="251" t="str">
        <x:f>IF(P40="","",IF(INDEX(Acoes!$R$5:$R$204,P40)&lt;&gt;"",INDEX(Acoes!$R$5:$R$204,P40),IF(INDEX(Acoes!$V$5:$V$204,P40)=1,"Prazo vencido","Bloqueada")))</x:f>
      </x:c>
      <x:c r="M40" s="251"/>
      <x:c r="N40"/>
      <x:c r="O40"/>
      <x:c r="P40" t="str">
        <x:f>IF(7&gt;$P$8,"",MATCH(7,Acoes!$Z$5:$Z$204,0))</x:f>
      </x:c>
      <x:c r="Q40"/>
      <x:c r="R40"/>
      <x:c r="S40"/>
      <x:c r="T40"/>
      <x:c r="U40"/>
      <x:c r="V40" s="1"/>
      <x:c r="W40" s="1"/>
    </x:row>
    <x:row r="41" ht="39" customHeight="1">
      <x:c r="A41" s="225"/>
      <x:c r="B41" s="253" t="str">
        <x:f>IF($P41="","",IF(INDEX(Acoes!$A$5:$A$204,$P41)="","",INDEX(Acoes!$A$5:$A$204,$P41)))</x:f>
      </x:c>
      <x:c r="C41" s="253"/>
      <x:c r="D41" s="253" t="str">
        <x:f>IF($P41="","",IF(INDEX(Acoes!$C$5:$C$204,$P41)="","",INDEX(Acoes!$C$5:$C$204,$P41)))</x:f>
      </x:c>
      <x:c r="E41" s="253"/>
      <x:c r="F41" s="253"/>
      <x:c r="G41" s="253"/>
      <x:c r="H41" s="253" t="str">
        <x:f>IF($P41="","",IF(INDEX(Acoes!$D$5:$D$204,$P41)="","",INDEX(Acoes!$D$5:$D$204,$P41)))</x:f>
      </x:c>
      <x:c r="I41" s="253"/>
      <x:c r="J41" s="254" t="str">
        <x:f>IF($P41="","",IF(INDEX(Acoes!$H$5:$H$204,$P41)="","",INDEX(Acoes!$H$5:$H$204,$P41)))</x:f>
      </x:c>
      <x:c r="K41" s="254"/>
      <x:c r="L41" s="253" t="str">
        <x:f>IF(P41="","",IF(INDEX(Acoes!$R$5:$R$204,P41)&lt;&gt;"",INDEX(Acoes!$R$5:$R$204,P41),IF(INDEX(Acoes!$V$5:$V$204,P41)=1,"Prazo vencido","Bloqueada")))</x:f>
      </x:c>
      <x:c r="M41" s="253"/>
      <x:c r="N41"/>
      <x:c r="O41"/>
      <x:c r="P41" t="str">
        <x:f>IF(8&gt;$P$8,"",MATCH(8,Acoes!$Z$5:$Z$204,0))</x:f>
      </x:c>
      <x:c r="Q41"/>
      <x:c r="R41"/>
      <x:c r="S41"/>
      <x:c r="T41"/>
      <x:c r="U41"/>
      <x:c r="V41" s="1"/>
      <x:c r="W41" s="1"/>
    </x:row>
    <x:row r="42" ht="39" customHeight="1">
      <x:c r="A42" s="225"/>
      <x:c r="B42" s="251" t="str">
        <x:f>IF($P42="","",IF(INDEX(Acoes!$A$5:$A$204,$P42)="","",INDEX(Acoes!$A$5:$A$204,$P42)))</x:f>
      </x:c>
      <x:c r="C42" s="251"/>
      <x:c r="D42" s="251" t="str">
        <x:f>IF($P42="","",IF(INDEX(Acoes!$C$5:$C$204,$P42)="","",INDEX(Acoes!$C$5:$C$204,$P42)))</x:f>
      </x:c>
      <x:c r="E42" s="251"/>
      <x:c r="F42" s="251"/>
      <x:c r="G42" s="251"/>
      <x:c r="H42" s="251" t="str">
        <x:f>IF($P42="","",IF(INDEX(Acoes!$D$5:$D$204,$P42)="","",INDEX(Acoes!$D$5:$D$204,$P42)))</x:f>
      </x:c>
      <x:c r="I42" s="251"/>
      <x:c r="J42" s="252" t="str">
        <x:f>IF($P42="","",IF(INDEX(Acoes!$H$5:$H$204,$P42)="","",INDEX(Acoes!$H$5:$H$204,$P42)))</x:f>
      </x:c>
      <x:c r="K42" s="252"/>
      <x:c r="L42" s="251" t="str">
        <x:f>IF(P42="","",IF(INDEX(Acoes!$R$5:$R$204,P42)&lt;&gt;"",INDEX(Acoes!$R$5:$R$204,P42),IF(INDEX(Acoes!$V$5:$V$204,P42)=1,"Prazo vencido","Bloqueada")))</x:f>
      </x:c>
      <x:c r="M42" s="251"/>
      <x:c r="N42"/>
      <x:c r="O42"/>
      <x:c r="P42" t="str">
        <x:f>IF(9&gt;$P$8,"",MATCH(9,Acoes!$Z$5:$Z$204,0))</x:f>
      </x:c>
      <x:c r="Q42"/>
      <x:c r="R42"/>
      <x:c r="S42"/>
      <x:c r="T42"/>
      <x:c r="U42"/>
      <x:c r="V42" s="1"/>
      <x:c r="W42" s="1"/>
    </x:row>
    <x:row r="43" ht="39" customHeight="1">
      <x:c r="A43" s="225"/>
      <x:c r="B43" s="253" t="str">
        <x:f>IF($P43="","",IF(INDEX(Acoes!$A$5:$A$204,$P43)="","",INDEX(Acoes!$A$5:$A$204,$P43)))</x:f>
      </x:c>
      <x:c r="C43" s="253"/>
      <x:c r="D43" s="253" t="str">
        <x:f>IF($P43="","",IF(INDEX(Acoes!$C$5:$C$204,$P43)="","",INDEX(Acoes!$C$5:$C$204,$P43)))</x:f>
      </x:c>
      <x:c r="E43" s="253"/>
      <x:c r="F43" s="253"/>
      <x:c r="G43" s="253"/>
      <x:c r="H43" s="253" t="str">
        <x:f>IF($P43="","",IF(INDEX(Acoes!$D$5:$D$204,$P43)="","",INDEX(Acoes!$D$5:$D$204,$P43)))</x:f>
      </x:c>
      <x:c r="I43" s="253"/>
      <x:c r="J43" s="254" t="str">
        <x:f>IF($P43="","",IF(INDEX(Acoes!$H$5:$H$204,$P43)="","",INDEX(Acoes!$H$5:$H$204,$P43)))</x:f>
      </x:c>
      <x:c r="K43" s="254"/>
      <x:c r="L43" s="253" t="str">
        <x:f>IF(P43="","",IF(INDEX(Acoes!$R$5:$R$204,P43)&lt;&gt;"",INDEX(Acoes!$R$5:$R$204,P43),IF(INDEX(Acoes!$V$5:$V$204,P43)=1,"Prazo vencido","Bloqueada")))</x:f>
      </x:c>
      <x:c r="M43" s="253"/>
      <x:c r="N43"/>
      <x:c r="O43"/>
      <x:c r="P43" t="str">
        <x:f>IF(10&gt;$P$8,"",MATCH(10,Acoes!$Z$5:$Z$204,0))</x:f>
      </x:c>
      <x:c r="Q43"/>
      <x:c r="R43"/>
      <x:c r="S43"/>
      <x:c r="T43"/>
      <x:c r="U43"/>
      <x:c r="V43" s="1"/>
      <x:c r="W43" s="1"/>
    </x:row>
    <x:row r="44" ht="23" customHeight="1">
      <x:c r="A44" s="225"/>
      <x:c r="B44" s="227" t="str">
        <x:f>"Exibidas até 10 de "&amp;P8&amp;" exceções, por ordem de cadastro. Filtre a tabela Acoes para tratar a carteira completa."</x:f>
        <x:v>Exibidas até 10 de 5 exceções, por ordem de cadastro. Filtre a tabela Acoes para tratar a carteira completa.</x:v>
      </x:c>
      <x:c r="C44" s="227"/>
      <x:c r="D44" s="227"/>
      <x:c r="E44" s="227"/>
      <x:c r="F44" s="227"/>
      <x:c r="G44" s="227"/>
      <x:c r="H44" s="227"/>
      <x:c r="I44" s="227"/>
      <x:c r="J44" s="227"/>
      <x:c r="K44" s="227"/>
      <x:c r="L44" s="227"/>
      <x:c r="M44" s="227"/>
      <x:c r="N44"/>
      <x:c r="O44"/>
      <x:c r="P44"/>
      <x:c r="Q44"/>
      <x:c r="R44"/>
      <x:c r="S44"/>
      <x:c r="T44"/>
      <x:c r="U44"/>
      <x:c r="V44" s="1"/>
      <x:c r="W44" s="1"/>
    </x:row>
    <x:row r="45" ht="23" customHeight="1">
      <x:c r="A45" s="225"/>
      <x:c r="B45" s="225"/>
      <x:c r="C45" s="225"/>
      <x:c r="D45" s="225"/>
      <x:c r="E45" s="225"/>
      <x:c r="F45" s="225"/>
      <x:c r="G45" s="225"/>
      <x:c r="H45" s="225"/>
      <x:c r="I45" s="225"/>
      <x:c r="J45" s="225"/>
      <x:c r="K45" s="225"/>
      <x:c r="L45" s="225"/>
      <x:c r="M45" s="225"/>
      <x:c r="N45"/>
      <x:c r="O45"/>
      <x:c r="P45"/>
      <x:c r="Q45"/>
      <x:c r="R45"/>
      <x:c r="S45"/>
      <x:c r="T45"/>
      <x:c r="U45"/>
      <x:c r="V45" s="1"/>
      <x:c r="W45" s="1"/>
    </x:row>
    <x:row r="46" ht="23" customHeight="1">
      <x:c r="A46" s="225"/>
      <x:c r="B46" s="255" t="str">
        <x:v>Tempo e custo das reuniões realizadas no período (sem filtro de área ou responsável da ação)</x:v>
      </x:c>
      <x:c r="C46" s="255"/>
      <x:c r="D46" s="255"/>
      <x:c r="E46" s="255"/>
      <x:c r="F46" s="255"/>
      <x:c r="G46" s="255"/>
      <x:c r="H46" s="255"/>
      <x:c r="I46" s="255"/>
      <x:c r="J46" s="255"/>
      <x:c r="K46" s="255"/>
      <x:c r="L46" s="255"/>
      <x:c r="M46" s="255"/>
      <x:c r="N46"/>
      <x:c r="O46"/>
      <x:c r="P46"/>
      <x:c r="Q46"/>
      <x:c r="R46"/>
      <x:c r="S46"/>
      <x:c r="T46"/>
      <x:c r="U46"/>
      <x:c r="V46" s="1"/>
      <x:c r="W46" s="1"/>
    </x:row>
    <x:row r="47" ht="23" customHeight="1">
      <x:c r="A47" s="225"/>
      <x:c r="B47" s="225" t="str">
        <x:v>Horas de reunião</x:v>
      </x:c>
      <x:c r="C47" s="225"/>
      <x:c r="D47" s="225"/>
      <x:c r="E47" s="225"/>
      <x:c r="F47" s="225" t="str">
        <x:v>Custo conhecido (R$)</x:v>
      </x:c>
      <x:c r="G47" s="225"/>
      <x:c r="H47" s="225"/>
      <x:c r="I47" s="225"/>
      <x:c r="J47" s="225" t="str">
        <x:v>Meta duração média (h)</x:v>
      </x:c>
      <x:c r="K47" s="225"/>
      <x:c r="L47" s="225"/>
      <x:c r="M47" s="225"/>
      <x:c r="N47"/>
      <x:c r="O47"/>
      <x:c r="P47"/>
      <x:c r="Q47"/>
      <x:c r="R47"/>
      <x:c r="S47"/>
      <x:c r="T47"/>
      <x:c r="U47"/>
      <x:c r="V47" s="1"/>
      <x:c r="W47" s="1"/>
    </x:row>
    <x:row r="48" ht="23" customHeight="1">
      <x:c r="A48" s="225"/>
      <x:c r="B48" s="256" t="n">
        <x:f>SUMIFS(Reunioes!E5:E104,Reunioes!P5:P104,"Realizada",Reunioes!B5:B104,"&gt;="&amp;E5,Reunioes!B5:B104,"&lt;="&amp;K5)</x:f>
        <x:v>8.250000000000002</x:v>
      </x:c>
      <x:c r="C48" s="256"/>
      <x:c r="D48" s="256"/>
      <x:c r="E48" s="256"/>
      <x:c r="F48" s="257" t="n">
        <x:f>SUMIFS(Reunioes!K5:K104,Reunioes!P5:P104,"Realizada",Reunioes!B5:B104,"&gt;="&amp;E5,Reunioes!B5:B104,"&lt;="&amp;K5)</x:f>
        <x:v>3041.250000000001</x:v>
      </x:c>
      <x:c r="G48" s="257"/>
      <x:c r="H48" s="257"/>
      <x:c r="I48" s="257"/>
      <x:c r="J48" s="258" t="n">
        <x:f>Listas!B7</x:f>
        <x:v>1</x:v>
      </x:c>
      <x:c r="K48" s="258"/>
      <x:c r="L48" s="258"/>
      <x:c r="M48" s="258"/>
      <x:c r="N48"/>
      <x:c r="O48"/>
      <x:c r="P48"/>
      <x:c r="Q48"/>
      <x:c r="R48"/>
      <x:c r="S48"/>
      <x:c r="T48"/>
      <x:c r="U48"/>
      <x:c r="V48" s="1"/>
      <x:c r="W48" s="1"/>
    </x:row>
    <x:row r="49" ht="23" customHeight="1">
      <x:c r="A49" s="225"/>
      <x:c r="B49" s="225" t="str">
        <x:f>"Reuniões realizadas com horário pendente no período: "&amp;COUNTIFS(Reunioes!$P$5:$P$104,"Realizada",Reunioes!$T$5:$T$104,"Corrija início e fim da reunião",Reunioes!$B$5:$B$104,"&gt;="&amp;E5,Reunioes!$B$5:$B$104,"&lt;="&amp;K5)</x:f>
        <x:v>Reuniões realizadas com horário pendente no período: 0</x:v>
      </x:c>
      <x:c r="C49" s="225"/>
      <x:c r="D49" s="225"/>
      <x:c r="E49" s="225"/>
      <x:c r="F49" s="225"/>
      <x:c r="G49" s="225"/>
      <x:c r="H49" s="225"/>
      <x:c r="I49" s="225"/>
      <x:c r="J49" s="225"/>
      <x:c r="K49" s="225"/>
      <x:c r="L49" s="225"/>
      <x:c r="M49" s="225"/>
      <x:c r="N49"/>
      <x:c r="O49"/>
      <x:c r="P49"/>
      <x:c r="Q49"/>
      <x:c r="R49"/>
      <x:c r="S49"/>
      <x:c r="T49"/>
      <x:c r="U49"/>
      <x:c r="V49" s="1"/>
      <x:c r="W49" s="1"/>
    </x:row>
    <x:row r="50" ht="23" customHeight="1">
      <x:c r="A50" s="225"/>
      <x:c r="B50" s="225" t="str">
        <x:v>Registros sem reunião válida não entram no período. Revise a coluna R de Acoes, inclusive fora do filtro.</x:v>
      </x:c>
      <x:c r="C50" s="225"/>
      <x:c r="D50" s="225"/>
      <x:c r="E50" s="225"/>
      <x:c r="F50" s="225"/>
      <x:c r="G50" s="225"/>
      <x:c r="H50" s="225"/>
      <x:c r="I50" s="225"/>
      <x:c r="J50" s="225"/>
      <x:c r="K50" s="225"/>
      <x:c r="L50" s="225"/>
      <x:c r="M50" s="225"/>
      <x:c r="N50"/>
      <x:c r="O50"/>
      <x:c r="P50"/>
      <x:c r="Q50"/>
      <x:c r="R50"/>
      <x:c r="S50"/>
      <x:c r="T50"/>
      <x:c r="U50"/>
      <x:c r="V50" s="1"/>
      <x:c r="W50" s="1"/>
    </x:row>
    <x:row r="51" ht="23" customHeight="1">
      <x:c r="A51" s="225"/>
      <x:c r="B51" s="225"/>
      <x:c r="C51" s="225"/>
      <x:c r="D51" s="225"/>
      <x:c r="E51" s="225"/>
      <x:c r="F51" s="225"/>
      <x:c r="G51" s="225"/>
      <x:c r="H51" s="225"/>
      <x:c r="I51" s="225"/>
      <x:c r="J51" s="225"/>
      <x:c r="K51" s="225"/>
      <x:c r="L51" s="225"/>
      <x:c r="M51" s="225"/>
      <x:c r="N51"/>
      <x:c r="O51"/>
      <x:c r="P51"/>
      <x:c r="Q51"/>
      <x:c r="R51"/>
      <x:c r="S51"/>
      <x:c r="T51"/>
      <x:c r="U51"/>
      <x:c r="V51" s="1"/>
      <x:c r="W51" s="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 s="1"/>
      <x:c r="W52" s="1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 s="1"/>
      <x:c r="W53" s="1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 s="1"/>
      <x:c r="W54" s="1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 s="1"/>
      <x:c r="W55" s="1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 s="1"/>
      <x:c r="W56" s="1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 s="1"/>
      <x:c r="W57" s="1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 s="1"/>
      <x:c r="W58" s="1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 s="1"/>
      <x:c r="W59" s="1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 s="1"/>
      <x:c r="W60" s="1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 s="1"/>
      <x:c r="W61" s="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 s="1"/>
      <x:c r="W62" s="1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 s="1"/>
      <x:c r="W63" s="1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 s="1"/>
      <x:c r="W64" s="1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 s="1"/>
      <x:c r="W65" s="1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 s="1"/>
      <x:c r="W66" s="1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 s="1"/>
      <x:c r="W67" s="1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 s="1"/>
      <x:c r="W68" s="1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 s="1"/>
      <x:c r="W69" s="1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 s="1"/>
      <x:c r="W70" s="1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 s="1"/>
      <x:c r="W71" s="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 s="1"/>
      <x:c r="W72" s="1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 s="1"/>
      <x:c r="W73" s="1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 s="1"/>
      <x:c r="W74" s="1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 s="1"/>
      <x:c r="W75" s="1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 s="1"/>
      <x:c r="W76" s="1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 s="1"/>
      <x:c r="W77" s="1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 s="1"/>
      <x:c r="W78" s="1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 s="1"/>
      <x:c r="W79" s="1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B2:M2"/>
    <x:mergeCell ref="B3:M3"/>
    <x:mergeCell ref="B4:D4"/>
    <x:mergeCell ref="E4:G4"/>
    <x:mergeCell ref="H4:J4"/>
    <x:mergeCell ref="K4:M4"/>
    <x:mergeCell ref="B5:D5"/>
    <x:mergeCell ref="E5:G5"/>
    <x:mergeCell ref="H5:J5"/>
    <x:mergeCell ref="K5:M5"/>
    <x:mergeCell ref="B6:D6"/>
    <x:mergeCell ref="E6:G6"/>
    <x:mergeCell ref="H6:J6"/>
    <x:mergeCell ref="K6:M6"/>
    <x:mergeCell ref="B7:M7"/>
    <x:mergeCell ref="B8:E8"/>
    <x:mergeCell ref="B9:E10"/>
    <x:mergeCell ref="F8:I8"/>
    <x:mergeCell ref="F9:I10"/>
    <x:mergeCell ref="J8:M8"/>
    <x:mergeCell ref="J9:M10"/>
    <x:mergeCell ref="B12:E12"/>
    <x:mergeCell ref="B13:E14"/>
    <x:mergeCell ref="F12:I12"/>
    <x:mergeCell ref="F13:I14"/>
    <x:mergeCell ref="J12:M12"/>
    <x:mergeCell ref="J13:M14"/>
    <x:mergeCell ref="B15:E15"/>
    <x:mergeCell ref="F15:I15"/>
    <x:mergeCell ref="J15:M15"/>
    <x:mergeCell ref="B32:M32"/>
    <x:mergeCell ref="B33:C33"/>
    <x:mergeCell ref="D33:G33"/>
    <x:mergeCell ref="H33:I33"/>
    <x:mergeCell ref="J33:K33"/>
    <x:mergeCell ref="L33:M33"/>
    <x:mergeCell ref="B34:C34"/>
    <x:mergeCell ref="D34:G34"/>
    <x:mergeCell ref="H34:I34"/>
    <x:mergeCell ref="J34:K34"/>
    <x:mergeCell ref="L34:M34"/>
    <x:mergeCell ref="B35:C35"/>
    <x:mergeCell ref="D35:G35"/>
    <x:mergeCell ref="H35:I35"/>
    <x:mergeCell ref="J35:K35"/>
    <x:mergeCell ref="L35:M35"/>
    <x:mergeCell ref="B36:C36"/>
    <x:mergeCell ref="D36:G36"/>
    <x:mergeCell ref="H36:I36"/>
    <x:mergeCell ref="J36:K36"/>
    <x:mergeCell ref="L36:M36"/>
    <x:mergeCell ref="B37:C37"/>
    <x:mergeCell ref="D37:G37"/>
    <x:mergeCell ref="H37:I37"/>
    <x:mergeCell ref="J37:K37"/>
    <x:mergeCell ref="L37:M37"/>
    <x:mergeCell ref="B38:C38"/>
    <x:mergeCell ref="D38:G38"/>
    <x:mergeCell ref="H38:I38"/>
    <x:mergeCell ref="J38:K38"/>
    <x:mergeCell ref="L38:M38"/>
    <x:mergeCell ref="B39:C39"/>
    <x:mergeCell ref="D39:G39"/>
    <x:mergeCell ref="H39:I39"/>
    <x:mergeCell ref="J39:K39"/>
    <x:mergeCell ref="L39:M39"/>
    <x:mergeCell ref="B40:C40"/>
    <x:mergeCell ref="D40:G40"/>
    <x:mergeCell ref="H40:I40"/>
    <x:mergeCell ref="J40:K40"/>
    <x:mergeCell ref="L40:M40"/>
    <x:mergeCell ref="B41:C41"/>
    <x:mergeCell ref="D41:G41"/>
    <x:mergeCell ref="H41:I41"/>
    <x:mergeCell ref="J41:K41"/>
    <x:mergeCell ref="L41:M41"/>
    <x:mergeCell ref="B42:C42"/>
    <x:mergeCell ref="D42:G42"/>
    <x:mergeCell ref="H42:I42"/>
    <x:mergeCell ref="J42:K42"/>
    <x:mergeCell ref="L42:M42"/>
    <x:mergeCell ref="B43:C43"/>
    <x:mergeCell ref="D43:G43"/>
    <x:mergeCell ref="H43:I43"/>
    <x:mergeCell ref="J43:K43"/>
    <x:mergeCell ref="L43:M43"/>
    <x:mergeCell ref="B44:M44"/>
    <x:mergeCell ref="B46:M46"/>
    <x:mergeCell ref="B47:E47"/>
    <x:mergeCell ref="F47:I47"/>
    <x:mergeCell ref="J47:M47"/>
    <x:mergeCell ref="B48:E48"/>
    <x:mergeCell ref="F48:I48"/>
    <x:mergeCell ref="J48:M48"/>
    <x:mergeCell ref="B50:M50"/>
    <x:mergeCell ref="B49:M49"/>
  </x:mergeCells>
  <x:conditionalFormatting sqref="D11:D16">
    <x:cfRule type="containsText" dxfId="6" priority="1" operator="containsText" text="CONTROLADO"/>
    <x:cfRule type="containsText" dxfId="7" priority="2" operator="containsText" text="ADEQUADA"/>
    <x:cfRule type="containsText" dxfId="8" priority="3" operator="containsText" text="REDUZIR"/>
    <x:cfRule type="containsText" dxfId="9" priority="4" operator="containsText" text="ATRASOS"/>
  </x:conditionalFormatting>
  <x:dataValidations count="1">
    <x:dataValidation type="list" sqref="E4">
      <x:formula1>"Todas,Operações,Comercial,Financeiro,RH,Tecnologia,Marketing,Diretoria,Jurídico,Administrativo"</x:formula1>
    </x:dataValidation>
  </x:dataValidations>
  <x:pageMargins left="0.7" right="0.7" top="0.75" bottom="0.75" header="0.3" footer="0.3"/>
  <x:drawing xmlns:r="http://schemas.openxmlformats.org/officeDocument/2006/relationships" r:id="Rc5328746b0504a56"/>
</x:worksheet>
</file>

<file path=xl/worksheets/sheet2.xml><?xml version="1.0" encoding="utf-8"?>
<x:worksheet xmlns:x="http://schemas.openxmlformats.org/spreadsheetml/2006/main">
  <x:sheetPr>
    <x:tabColor rgb="FF2F7D4A"/>
  </x:sheetPr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4" hidden="0" customWidth="1"/>
    <x:col min="4" max="4" width="14" hidden="0" customWidth="1"/>
    <x:col min="5" max="5" width="17" hidden="0" customWidth="1"/>
    <x:col min="6" max="6" width="20" hidden="0" customWidth="1"/>
    <x:col min="7" max="7" width="38" hidden="0" customWidth="1"/>
    <x:col min="8" max="8" width="25" hidden="0" customWidth="1"/>
    <x:col min="9" max="9" width="44" hidden="0" customWidth="1"/>
    <x:col min="10" max="10" width="22" hidden="0" customWidth="1"/>
    <x:col min="11" max="11" width="22" hidden="0" customWidth="1"/>
    <x:col min="12" max="12" width="16" hidden="0" customWidth="1"/>
    <x:col min="13" max="13" width="14" hidden="0" customWidth="1"/>
    <x:col min="14" max="14" width="22" hidden="0" customWidth="1"/>
    <x:col min="15" max="15" width="20" hidden="0" customWidth="1"/>
    <x:col min="16" max="16" width="17" hidden="0" customWidth="1"/>
    <x:col min="17" max="17" width="20" hidden="0" customWidth="1"/>
    <x:col min="18" max="18" width="16" hidden="0" customWidth="1"/>
    <x:col min="19" max="19" width="45" hidden="0" customWidth="1"/>
    <x:col min="20" max="20" width="25" hidden="0" customWidth="1"/>
  </x:cols>
  <x:sheetData>
    <x:row r="1" ht="34" customHeight="1">
      <x:c r="A1" s="4" t="str">
        <x:v>REUNIÕES, PAUTAS E EFETIVIDADE</x:v>
      </x:c>
      <x:c r="B1" s="4" t="str">
        <x:v>REUNIÕES, PAUTAS E EFETIVIDADE</x:v>
      </x:c>
      <x:c r="C1" s="4" t="str">
        <x:v>REUNIÕES, PAUTAS E EFETIVIDADE</x:v>
      </x:c>
      <x:c r="D1" s="4" t="str">
        <x:v>REUNIÕES, PAUTAS E EFETIVIDADE</x:v>
      </x:c>
      <x:c r="E1" s="4" t="str">
        <x:v>REUNIÕES, PAUTAS E EFETIVIDADE</x:v>
      </x:c>
      <x:c r="F1" s="4" t="str">
        <x:v>REUNIÕES, PAUTAS E EFETIVIDADE</x:v>
      </x:c>
      <x:c r="G1" s="4" t="str">
        <x:v>REUNIÕES, PAUTAS E EFETIVIDADE</x:v>
      </x:c>
      <x:c r="H1" s="4" t="str">
        <x:v>REUNIÕES, PAUTAS E EFETIVIDADE</x:v>
      </x:c>
      <x:c r="I1" s="4" t="str">
        <x:v>REUNIÕES, PAUTAS E EFETIVIDADE</x:v>
      </x:c>
      <x:c r="J1" s="4" t="str">
        <x:v>REUNIÕES, PAUTAS E EFETIVIDADE</x:v>
      </x:c>
      <x:c r="K1" s="4" t="str">
        <x:v>REUNIÕES, PAUTAS E EFETIVIDADE</x:v>
      </x:c>
      <x:c r="L1" s="4" t="str">
        <x:v>REUNIÕES, PAUTAS E EFETIVIDADE</x:v>
      </x:c>
      <x:c r="M1" s="4" t="str">
        <x:v>REUNIÕES, PAUTAS E EFETIVIDADE</x:v>
      </x:c>
      <x:c r="N1" s="4" t="str">
        <x:v>REUNIÕES, PAUTAS E EFETIVIDADE</x:v>
      </x:c>
      <x:c r="O1" s="4" t="str">
        <x:v>REUNIÕES, PAUTAS E EFETIVIDADE</x:v>
      </x:c>
      <x:c r="P1" s="4" t="str">
        <x:v>REUNIÕES, PAUTAS E EFETIVIDADE</x:v>
      </x:c>
      <x:c r="Q1" s="4" t="str">
        <x:v>REUNIÕES, PAUTAS E EFETIVIDADE</x:v>
      </x:c>
      <x:c r="R1" s="4" t="str">
        <x:v>REUNIÕES, PAUTAS E EFETIVIDADE</x:v>
      </x:c>
      <x:c r="S1" s="4" t="str">
        <x:v>REUNIÕES, PAUTAS E EFETIVIDADE</x:v>
      </x:c>
      <x:c r="T1" s="1"/>
      <x:c r="U1" s="1"/>
      <x:c r="V1" s="1"/>
      <x:c r="W1" s="1"/>
    </x:row>
    <x:row r="2" ht="34" customHeight="1">
      <x:c r="A2" s="8" t="str">
        <x:v>Registre objetivo, duração, recorrência e resultado. Participantes, custo, decisões e ações são consolidados automaticamente.</x:v>
      </x:c>
      <x:c r="B2" s="8" t="str">
        <x:v>Registre objetivo, duração, recorrência e resultado. Participantes, custo, decisões e ações são consolidados automaticamente.</x:v>
      </x:c>
      <x:c r="C2" s="8" t="str">
        <x:v>Registre objetivo, duração, recorrência e resultado. Participantes, custo, decisões e ações são consolidados automaticamente.</x:v>
      </x:c>
      <x:c r="D2" s="8" t="str">
        <x:v>Registre objetivo, duração, recorrência e resultado. Participantes, custo, decisões e ações são consolidados automaticamente.</x:v>
      </x:c>
      <x:c r="E2" s="8" t="str">
        <x:v>Registre objetivo, duração, recorrência e resultado. Participantes, custo, decisões e ações são consolidados automaticamente.</x:v>
      </x:c>
      <x:c r="F2" s="8" t="str">
        <x:v>Registre objetivo, duração, recorrência e resultado. Participantes, custo, decisões e ações são consolidados automaticamente.</x:v>
      </x:c>
      <x:c r="G2" s="8" t="str">
        <x:v>Registre objetivo, duração, recorrência e resultado. Participantes, custo, decisões e ações são consolidados automaticamente.</x:v>
      </x:c>
      <x:c r="H2" s="8" t="str">
        <x:v>Registre objetivo, duração, recorrência e resultado. Participantes, custo, decisões e ações são consolidados automaticamente.</x:v>
      </x:c>
      <x:c r="I2" s="8" t="str">
        <x:v>Registre objetivo, duração, recorrência e resultado. Participantes, custo, decisões e ações são consolidados automaticamente.</x:v>
      </x:c>
      <x:c r="J2" s="8" t="str">
        <x:v>Registre objetivo, duração, recorrência e resultado. Participantes, custo, decisões e ações são consolidados automaticamente.</x:v>
      </x:c>
      <x:c r="K2" s="8" t="str">
        <x:v>Registre objetivo, duração, recorrência e resultado. Participantes, custo, decisões e ações são consolidados automaticamente.</x:v>
      </x:c>
      <x:c r="L2" s="8" t="str">
        <x:v>Registre objetivo, duração, recorrência e resultado. Participantes, custo, decisões e ações são consolidados automaticamente.</x:v>
      </x:c>
      <x:c r="M2" s="8" t="str">
        <x:v>Registre objetivo, duração, recorrência e resultado. Participantes, custo, decisões e ações são consolidados automaticamente.</x:v>
      </x:c>
      <x:c r="N2" s="8" t="str">
        <x:v>Registre objetivo, duração, recorrência e resultado. Participantes, custo, decisões e ações são consolidados automaticamente.</x:v>
      </x:c>
      <x:c r="O2" s="8" t="str">
        <x:v>Registre objetivo, duração, recorrência e resultado. Participantes, custo, decisões e ações são consolidados automaticamente.</x:v>
      </x:c>
      <x:c r="P2" s="8" t="str">
        <x:v>Registre objetivo, duração, recorrência e resultado. Participantes, custo, decisões e ações são consolidados automaticamente.</x:v>
      </x:c>
      <x:c r="Q2" s="8" t="str">
        <x:v>Registre objetivo, duração, recorrência e resultado. Participantes, custo, decisões e ações são consolidados automaticamente.</x:v>
      </x:c>
      <x:c r="R2" s="8" t="str">
        <x:v>Registre objetivo, duração, recorrência e resultado. Participantes, custo, decisões e ações são consolidados automaticamente.</x:v>
      </x:c>
      <x:c r="S2" s="8" t="str">
        <x:v>Registre objetivo, duração, recorrência e resultado. Participantes, custo, decisões e ações são consolidados automaticamente.</x:v>
      </x:c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64" customHeight="1">
      <x:c r="A4" s="22" t="str">
        <x:v>ID reunião</x:v>
      </x:c>
      <x:c r="B4" s="23" t="str">
        <x:v>Data</x:v>
      </x:c>
      <x:c r="C4" s="23" t="str">
        <x:v>Início</x:v>
      </x:c>
      <x:c r="D4" s="23" t="str">
        <x:v>Fim</x:v>
      </x:c>
      <x:c r="E4" s="23" t="str">
        <x:v>Duração (h)</x:v>
      </x:c>
      <x:c r="F4" s="23" t="str">
        <x:v>Tipo</x:v>
      </x:c>
      <x:c r="G4" s="23" t="str">
        <x:v>Tema / pauta</x:v>
      </x:c>
      <x:c r="H4" s="23" t="str">
        <x:v>Organizador</x:v>
      </x:c>
      <x:c r="I4" s="23" t="str">
        <x:v>Objetivo esperado</x:v>
      </x:c>
      <x:c r="J4" s="23" t="str">
        <x:v>Participantes presentes</x:v>
      </x:c>
      <x:c r="K4" s="23" t="str">
        <x:v>Custo estimado</x:v>
      </x:c>
      <x:c r="L4" s="23" t="str">
        <x:v>Decisões</x:v>
      </x:c>
      <x:c r="M4" s="23" t="str">
        <x:v>Ações</x:v>
      </x:c>
      <x:c r="N4" s="23" t="str">
        <x:v>Ações concluídas</x:v>
      </x:c>
      <x:c r="O4" s="23" t="str">
        <x:v>Conclusão das ações</x:v>
      </x:c>
      <x:c r="P4" s="23" t="str">
        <x:v>Status</x:v>
      </x:c>
      <x:c r="Q4" s="23" t="str">
        <x:v>Efetividade (1–5)</x:v>
      </x:c>
      <x:c r="R4" s="23" t="str">
        <x:v>Recorrente?</x:v>
      </x:c>
      <x:c r="S4" s="24" t="str">
        <x:v>Síntese / próximos passos</x:v>
      </x:c>
      <x:c r="T4" s="259" t="str">
        <x:v>Revisão de horário</x:v>
      </x:c>
      <x:c r="U4" s="1"/>
      <x:c r="V4" s="1"/>
      <x:c r="W4" s="1"/>
    </x:row>
    <x:row r="5">
      <x:c r="A5" s="30" t="str">
        <x:v>MTG-001</x:v>
      </x:c>
      <x:c r="B5" s="32" t="n">
        <x:v>46267</x:v>
      </x:c>
      <x:c r="C5" s="40" t="n">
        <x:v>0.375</x:v>
      </x:c>
      <x:c r="D5" s="40" t="n">
        <x:v>0.4166666666666667</x:v>
      </x:c>
      <x:c r="E5" s="36" t="n">
        <x:f>IF(A5="","",IF(AND(ISNUMBER(C5),ISNUMBER(D5),C5&gt;=0,C5&lt;1,D5&gt;=0,D5&lt;1,D5&gt;=C5),(D5-C5)*24,""))</x:f>
        <x:v>1.0000000000000004</x:v>
      </x:c>
      <x:c r="F5" s="39" t="str">
        <x:v>Operacional</x:v>
      </x:c>
      <x:c r="G5" s="39" t="str">
        <x:v>Priorização do backlog de setembro</x:v>
      </x:c>
      <x:c r="H5" s="39" t="str">
        <x:v>Ana Souza</x:v>
      </x:c>
      <x:c r="I5" s="39" t="str">
        <x:v>Reduzir bloqueios e limitar trabalho em curso</x:v>
      </x:c>
      <x:c r="J5" s="35" t="n">
        <x:f>IF($A5="","",COUNTIFS(Participantes!$A$5:$A$204,$A5,Participantes!$E$5:$E$204,"Sim"))</x:f>
        <x:v>3</x:v>
      </x:c>
      <x:c r="K5" s="41" t="n">
        <x:f>IF(OR(A5="",NOT(ISNUMBER(E5))),"",IF(COUNTIFS(Participantes!$A$5:$A$204,A5,Participantes!$E$5:$E$204,"Sim",Participantes!$F$5:$F$204,"&gt;=0")=0,"",E5*SUMIFS(Participantes!$F$5:$F$204,Participantes!$A$5:$A$204,A5,Participantes!$E$5:$E$204,"Sim",Participantes!$F$5:$F$204,"&gt;=0")))</x:f>
        <x:v>290.0000000000001</x:v>
      </x:c>
      <x:c r="L5" s="35" t="n">
        <x:f>IF($A5="","",COUNTIF(Decisoes!$A$5:$A$154,$A5))</x:f>
        <x:v>2</x:v>
      </x:c>
      <x:c r="M5" s="35" t="n">
        <x:f>IF(A5="","",SUMIFS(Acoes!$S$5:$S$204,Acoes!$B$5:$B$204,A5))</x:f>
        <x:v>2</x:v>
      </x:c>
      <x:c r="N5" s="35" t="n">
        <x:f>IF(A5="","",COUNTIFS(Acoes!$B$5:$B$204,A5,Acoes!$S$5:$S$204,1,Acoes!$I$5:$I$204,"Concluída"))</x:f>
        <x:v>2</x:v>
      </x:c>
      <x:c r="O5" s="42" t="n">
        <x:f>IF(A5="","",IF(M5=0,"n.a.",N5/M5))</x:f>
        <x:v>1</x:v>
      </x:c>
      <x:c r="P5" s="39" t="str">
        <x:v>Realizada</x:v>
      </x:c>
      <x:c r="Q5" s="39" t="n">
        <x:v>4.5</x:v>
      </x:c>
      <x:c r="R5" s="39" t="str">
        <x:v>Sim</x:v>
      </x:c>
      <x:c r="S5" s="39" t="str">
        <x:v>Prioridades definidas e responsáveis nomeados</x:v>
      </x:c>
      <x:c r="T5" s="259" t="str">
        <x:f>IF(A5="","",IF(AND(ISNUMBER(C5),ISNUMBER(D5),C5&gt;=0,C5&lt;1,D5&gt;=0,D5&lt;1,D5&gt;=C5),"",IF(P5="Realizada","Corrija início e fim da reunião","Horário não definido ou inválido")))</x:f>
      </x:c>
      <x:c r="U5" s="1"/>
      <x:c r="V5" s="1"/>
      <x:c r="W5" s="1"/>
    </x:row>
    <x:row r="6">
      <x:c r="A6" s="30" t="str">
        <x:v>MTG-002</x:v>
      </x:c>
      <x:c r="B6" s="32" t="n">
        <x:v>46270</x:v>
      </x:c>
      <x:c r="C6" s="40" t="n">
        <x:v>0.5833333333333334</x:v>
      </x:c>
      <x:c r="D6" s="40" t="n">
        <x:v>0.6458333333333334</x:v>
      </x:c>
      <x:c r="E6" s="36" t="n">
        <x:f>IF(A6="","",IF(AND(ISNUMBER(C6),ISNUMBER(D6),C6&gt;=0,C6&lt;1,D6&gt;=0,D6&lt;1,D6&gt;=C6),(D6-C6)*24,""))</x:f>
        <x:v>1.5</x:v>
      </x:c>
      <x:c r="F6" s="39" t="str">
        <x:v>Projeto</x:v>
      </x:c>
      <x:c r="G6" s="39" t="str">
        <x:v>Kickoff do portal do cliente</x:v>
      </x:c>
      <x:c r="H6" s="39" t="str">
        <x:v>Bruno Costa</x:v>
      </x:c>
      <x:c r="I6" s="39" t="str">
        <x:v>Definir escopo, ondas, métrica e governança</x:v>
      </x:c>
      <x:c r="J6" s="35" t="n">
        <x:f>IF($A6="","",COUNTIFS(Participantes!$A$5:$A$204,$A6,Participantes!$E$5:$E$204,"Sim"))</x:f>
        <x:v>4</x:v>
      </x:c>
      <x:c r="K6" s="41" t="n">
        <x:f>IF(OR(A6="",NOT(ISNUMBER(E6))),"",IF(COUNTIFS(Participantes!$A$5:$A$204,A6,Participantes!$E$5:$E$204,"Sim",Participantes!$F$5:$F$204,"&gt;=0")=0,"",E6*SUMIFS(Participantes!$F$5:$F$204,Participantes!$A$5:$A$204,A6,Participantes!$E$5:$E$204,"Sim",Participantes!$F$5:$F$204,"&gt;=0")))</x:f>
        <x:v>787.5</x:v>
      </x:c>
      <x:c r="L6" s="35" t="n">
        <x:f>IF($A6="","",COUNTIF(Decisoes!$A$5:$A$154,$A6))</x:f>
        <x:v>2</x:v>
      </x:c>
      <x:c r="M6" s="35" t="n">
        <x:f>IF(A6="","",SUMIFS(Acoes!$S$5:$S$204,Acoes!$B$5:$B$204,A6))</x:f>
        <x:v>2</x:v>
      </x:c>
      <x:c r="N6" s="35" t="n">
        <x:f>IF(A6="","",COUNTIFS(Acoes!$B$5:$B$204,A6,Acoes!$S$5:$S$204,1,Acoes!$I$5:$I$204,"Concluída"))</x:f>
        <x:v>1</x:v>
      </x:c>
      <x:c r="O6" s="42" t="n">
        <x:f>IF(A6="","",IF(M6=0,"n.a.",N6/M6))</x:f>
        <x:v>0.5</x:v>
      </x:c>
      <x:c r="P6" s="39" t="str">
        <x:v>Realizada</x:v>
      </x:c>
      <x:c r="Q6" s="39" t="n">
        <x:v>4.7</x:v>
      </x:c>
      <x:c r="R6" s="39" t="str">
        <x:v>Não</x:v>
      </x:c>
      <x:c r="S6" s="39" t="str">
        <x:v>MVP dividido em duas ondas</x:v>
      </x:c>
      <x:c r="T6" s="259" t="str">
        <x:f>IF(A6="","",IF(AND(ISNUMBER(C6),ISNUMBER(D6),C6&gt;=0,C6&lt;1,D6&gt;=0,D6&lt;1,D6&gt;=C6),"",IF(P6="Realizada","Corrija início e fim da reunião","Horário não definido ou inválido")))</x:f>
      </x:c>
      <x:c r="U6" s="1"/>
      <x:c r="V6" s="1"/>
      <x:c r="W6" s="1"/>
    </x:row>
    <x:row r="7">
      <x:c r="A7" s="30" t="str">
        <x:v>MTG-003</x:v>
      </x:c>
      <x:c r="B7" s="32" t="n">
        <x:v>46274</x:v>
      </x:c>
      <x:c r="C7" s="40" t="n">
        <x:v>0.4166666666666667</x:v>
      </x:c>
      <x:c r="D7" s="40" t="n">
        <x:v>0.46875</x:v>
      </x:c>
      <x:c r="E7" s="36" t="n">
        <x:f>IF(A7="","",IF(AND(ISNUMBER(C7),ISNUMBER(D7),C7&gt;=0,C7&lt;1,D7&gt;=0,D7&lt;1,D7&gt;=C7),(D7-C7)*24,""))</x:f>
        <x:v>1.2499999999999996</x:v>
      </x:c>
      <x:c r="F7" s="39" t="str">
        <x:v>Comercial</x:v>
      </x:c>
      <x:c r="G7" s="39" t="str">
        <x:v>Pipeline e política de descontos</x:v>
      </x:c>
      <x:c r="H7" s="39" t="str">
        <x:v>Fernanda Alves</x:v>
      </x:c>
      <x:c r="I7" s="39" t="str">
        <x:v>Proteger margem sem travar negociações</x:v>
      </x:c>
      <x:c r="J7" s="35" t="n">
        <x:f>IF($A7="","",COUNTIFS(Participantes!$A$5:$A$204,$A7,Participantes!$E$5:$E$204,"Sim"))</x:f>
        <x:v>2</x:v>
      </x:c>
      <x:c r="K7" s="41" t="n">
        <x:f>IF(OR(A7="",NOT(ISNUMBER(E7))),"",IF(COUNTIFS(Participantes!$A$5:$A$204,A7,Participantes!$E$5:$E$204,"Sim",Participantes!$F$5:$F$204,"&gt;=0")=0,"",E7*SUMIFS(Participantes!$F$5:$F$204,Participantes!$A$5:$A$204,A7,Participantes!$E$5:$E$204,"Sim",Participantes!$F$5:$F$204,"&gt;=0")))</x:f>
        <x:v>243.74999999999991</x:v>
      </x:c>
      <x:c r="L7" s="35" t="n">
        <x:f>IF($A7="","",COUNTIF(Decisoes!$A$5:$A$154,$A7))</x:f>
        <x:v>1</x:v>
      </x:c>
      <x:c r="M7" s="35" t="n">
        <x:f>IF(A7="","",SUMIFS(Acoes!$S$5:$S$204,Acoes!$B$5:$B$204,A7))</x:f>
        <x:v>2</x:v>
      </x:c>
      <x:c r="N7" s="35" t="n">
        <x:f>IF(A7="","",COUNTIFS(Acoes!$B$5:$B$204,A7,Acoes!$S$5:$S$204,1,Acoes!$I$5:$I$204,"Concluída"))</x:f>
        <x:v>1</x:v>
      </x:c>
      <x:c r="O7" s="42" t="n">
        <x:f>IF(A7="","",IF(M7=0,"n.a.",N7/M7))</x:f>
        <x:v>0.5</x:v>
      </x:c>
      <x:c r="P7" s="39" t="str">
        <x:v>Realizada</x:v>
      </x:c>
      <x:c r="Q7" s="39" t="n">
        <x:v>3.8</x:v>
      </x:c>
      <x:c r="R7" s="39" t="str">
        <x:v>Sim</x:v>
      </x:c>
      <x:c r="S7" s="39" t="str">
        <x:v>Nova alçada de desconto aprovada</x:v>
      </x:c>
      <x:c r="T7" s="259" t="str">
        <x:f>IF(A7="","",IF(AND(ISNUMBER(C7),ISNUMBER(D7),C7&gt;=0,C7&lt;1,D7&gt;=0,D7&lt;1,D7&gt;=C7),"",IF(P7="Realizada","Corrija início e fim da reunião","Horário não definido ou inválido")))</x:f>
      </x:c>
      <x:c r="U7" s="1"/>
      <x:c r="V7" s="1"/>
      <x:c r="W7" s="1"/>
    </x:row>
    <x:row r="8">
      <x:c r="A8" s="30" t="str">
        <x:v>MTG-004</x:v>
      </x:c>
      <x:c r="B8" s="32" t="n">
        <x:v>46277</x:v>
      </x:c>
      <x:c r="C8" s="40" t="n">
        <x:v>0.625</x:v>
      </x:c>
      <x:c r="D8" s="40" t="n">
        <x:v>0.6666666666666666</x:v>
      </x:c>
      <x:c r="E8" s="36" t="n">
        <x:f>IF(A8="","",IF(AND(ISNUMBER(C8),ISNUMBER(D8),C8&gt;=0,C8&lt;1,D8&gt;=0,D8&lt;1,D8&gt;=C8),(D8-C8)*24,""))</x:f>
        <x:v>0.9999999999999991</x:v>
      </x:c>
      <x:c r="F8" s="39" t="str">
        <x:v>RH</x:v>
      </x:c>
      <x:c r="G8" s="39" t="str">
        <x:v>Calibração de desempenho</x:v>
      </x:c>
      <x:c r="H8" s="39" t="str">
        <x:v>Marina Lopes</x:v>
      </x:c>
      <x:c r="I8" s="39" t="str">
        <x:v>Calibrar avaliações e definir PDIs prioritários</x:v>
      </x:c>
      <x:c r="J8" s="35" t="n">
        <x:f>IF($A8="","",COUNTIFS(Participantes!$A$5:$A$204,$A8,Participantes!$E$5:$E$204,"Sim"))</x:f>
        <x:v>3</x:v>
      </x:c>
      <x:c r="K8" s="41" t="n">
        <x:f>IF(OR(A8="",NOT(ISNUMBER(E8))),"",IF(COUNTIFS(Participantes!$A$5:$A$204,A8,Participantes!$E$5:$E$204,"Sim",Participantes!$F$5:$F$204,"&gt;=0")=0,"",E8*SUMIFS(Participantes!$F$5:$F$204,Participantes!$A$5:$A$204,A8,Participantes!$E$5:$E$204,"Sim",Participantes!$F$5:$F$204,"&gt;=0")))</x:f>
        <x:v>409.99999999999966</x:v>
      </x:c>
      <x:c r="L8" s="35" t="n">
        <x:f>IF($A8="","",COUNTIF(Decisoes!$A$5:$A$154,$A8))</x:f>
        <x:v>1</x:v>
      </x:c>
      <x:c r="M8" s="35" t="n">
        <x:f>IF(A8="","",SUMIFS(Acoes!$S$5:$S$204,Acoes!$B$5:$B$204,A8))</x:f>
        <x:v>2</x:v>
      </x:c>
      <x:c r="N8" s="35" t="n">
        <x:f>IF(A8="","",COUNTIFS(Acoes!$B$5:$B$204,A8,Acoes!$S$5:$S$204,1,Acoes!$I$5:$I$204,"Concluída"))</x:f>
        <x:v>0</x:v>
      </x:c>
      <x:c r="O8" s="42" t="n">
        <x:f>IF(A8="","",IF(M8=0,"n.a.",N8/M8))</x:f>
        <x:v>0</x:v>
      </x:c>
      <x:c r="P8" s="39" t="str">
        <x:v>Realizada</x:v>
      </x:c>
      <x:c r="Q8" s="39" t="n">
        <x:v>4.2</x:v>
      </x:c>
      <x:c r="R8" s="39" t="str">
        <x:v>Não</x:v>
      </x:c>
      <x:c r="S8" s="39" t="str">
        <x:v>Duas lideranças com PDI</x:v>
      </x:c>
      <x:c r="T8" s="259" t="str">
        <x:f>IF(A8="","",IF(AND(ISNUMBER(C8),ISNUMBER(D8),C8&gt;=0,C8&lt;1,D8&gt;=0,D8&lt;1,D8&gt;=C8),"",IF(P8="Realizada","Corrija início e fim da reunião","Horário não definido ou inválido")))</x:f>
      </x:c>
      <x:c r="U8" s="1"/>
      <x:c r="V8" s="1"/>
      <x:c r="W8" s="1"/>
    </x:row>
    <x:row r="9">
      <x:c r="A9" s="30" t="str">
        <x:v>MTG-005</x:v>
      </x:c>
      <x:c r="B9" s="32" t="n">
        <x:v>46281</x:v>
      </x:c>
      <x:c r="C9" s="40" t="n">
        <x:v>0.375</x:v>
      </x:c>
      <x:c r="D9" s="40" t="n">
        <x:v>0.4375</x:v>
      </x:c>
      <x:c r="E9" s="36" t="n">
        <x:f>IF(A9="","",IF(AND(ISNUMBER(C9),ISNUMBER(D9),C9&gt;=0,C9&lt;1,D9&gt;=0,D9&lt;1,D9&gt;=C9),(D9-C9)*24,""))</x:f>
        <x:v>1.5</x:v>
      </x:c>
      <x:c r="F9" s="39" t="str">
        <x:v>Operacional</x:v>
      </x:c>
      <x:c r="G9" s="39" t="str">
        <x:v>Ritual semanal e bloqueios</x:v>
      </x:c>
      <x:c r="H9" s="39" t="str">
        <x:v>Ana Souza</x:v>
      </x:c>
      <x:c r="I9" s="39" t="str">
        <x:v>Resolver bloqueios e revisar capacidade</x:v>
      </x:c>
      <x:c r="J9" s="35" t="n">
        <x:f>IF($A9="","",COUNTIFS(Participantes!$A$5:$A$204,$A9,Participantes!$E$5:$E$204,"Sim"))</x:f>
        <x:v>3</x:v>
      </x:c>
      <x:c r="K9" s="41" t="n">
        <x:f>IF(OR(A9="",NOT(ISNUMBER(E9))),"",IF(COUNTIFS(Participantes!$A$5:$A$204,A9,Participantes!$E$5:$E$204,"Sim",Participantes!$F$5:$F$204,"&gt;=0")=0,"",E9*SUMIFS(Participantes!$F$5:$F$204,Participantes!$A$5:$A$204,A9,Participantes!$E$5:$E$204,"Sim",Participantes!$F$5:$F$204,"&gt;=0")))</x:f>
        <x:v>435</x:v>
      </x:c>
      <x:c r="L9" s="35" t="n">
        <x:f>IF($A9="","",COUNTIF(Decisoes!$A$5:$A$154,$A9))</x:f>
        <x:v>1</x:v>
      </x:c>
      <x:c r="M9" s="35" t="n">
        <x:f>IF(A9="","",SUMIFS(Acoes!$S$5:$S$204,Acoes!$B$5:$B$204,A9))</x:f>
        <x:v>2</x:v>
      </x:c>
      <x:c r="N9" s="35" t="n">
        <x:f>IF(A9="","",COUNTIFS(Acoes!$B$5:$B$204,A9,Acoes!$S$5:$S$204,1,Acoes!$I$5:$I$204,"Concluída"))</x:f>
        <x:v>1</x:v>
      </x:c>
      <x:c r="O9" s="42" t="n">
        <x:f>IF(A9="","",IF(M9=0,"n.a.",N9/M9))</x:f>
        <x:v>0.5</x:v>
      </x:c>
      <x:c r="P9" s="39" t="str">
        <x:v>Realizada</x:v>
      </x:c>
      <x:c r="Q9" s="39" t="n">
        <x:v>2.8</x:v>
      </x:c>
      <x:c r="R9" s="39" t="str">
        <x:v>Sim</x:v>
      </x:c>
      <x:c r="S9" s="39" t="str">
        <x:v>Pauta longa; reunião será redesenhada</x:v>
      </x:c>
      <x:c r="T9" s="259" t="str">
        <x:f>IF(A9="","",IF(AND(ISNUMBER(C9),ISNUMBER(D9),C9&gt;=0,C9&lt;1,D9&gt;=0,D9&lt;1,D9&gt;=C9),"",IF(P9="Realizada","Corrija início e fim da reunião","Horário não definido ou inválido")))</x:f>
      </x:c>
      <x:c r="U9" s="1"/>
      <x:c r="V9" s="1"/>
      <x:c r="W9" s="1"/>
    </x:row>
    <x:row r="10">
      <x:c r="A10" s="30" t="str">
        <x:v>MTG-006</x:v>
      </x:c>
      <x:c r="B10" s="32" t="n">
        <x:v>46285</x:v>
      </x:c>
      <x:c r="C10" s="40" t="n">
        <x:v>0.4583333333333333</x:v>
      </x:c>
      <x:c r="D10" s="40" t="n">
        <x:v>0.5</x:v>
      </x:c>
      <x:c r="E10" s="36" t="n">
        <x:f>IF(A10="","",IF(AND(ISNUMBER(C10),ISNUMBER(D10),C10&gt;=0,C10&lt;1,D10&gt;=0,D10&lt;1,D10&gt;=C10),(D10-C10)*24,""))</x:f>
        <x:v>1.0000000000000004</x:v>
      </x:c>
      <x:c r="F10" s="39" t="str">
        <x:v>Projeto</x:v>
      </x:c>
      <x:c r="G10" s="39" t="str">
        <x:v>Riscos do portal do cliente</x:v>
      </x:c>
      <x:c r="H10" s="39" t="str">
        <x:v>Bruno Costa</x:v>
      </x:c>
      <x:c r="I10" s="39" t="str">
        <x:v>Tomar decisões sobre riscos do piloto</x:v>
      </x:c>
      <x:c r="J10" s="35" t="n">
        <x:f>IF($A10="","",COUNTIFS(Participantes!$A$5:$A$204,$A10,Participantes!$E$5:$E$204,"Sim"))</x:f>
        <x:v>3</x:v>
      </x:c>
      <x:c r="K10" s="41" t="n">
        <x:f>IF(OR(A10="",NOT(ISNUMBER(E10))),"",IF(COUNTIFS(Participantes!$A$5:$A$204,A10,Participantes!$E$5:$E$204,"Sim",Participantes!$F$5:$F$204,"&gt;=0")=0,"",E10*SUMIFS(Participantes!$F$5:$F$204,Participantes!$A$5:$A$204,A10,Participantes!$E$5:$E$204,"Sim",Participantes!$F$5:$F$204,"&gt;=0")))</x:f>
        <x:v>460.0000000000002</x:v>
      </x:c>
      <x:c r="L10" s="35" t="n">
        <x:f>IF($A10="","",COUNTIF(Decisoes!$A$5:$A$154,$A10))</x:f>
        <x:v>1</x:v>
      </x:c>
      <x:c r="M10" s="35" t="n">
        <x:f>IF(A10="","",SUMIFS(Acoes!$S$5:$S$204,Acoes!$B$5:$B$204,A10))</x:f>
        <x:v>2</x:v>
      </x:c>
      <x:c r="N10" s="35" t="n">
        <x:f>IF(A10="","",COUNTIFS(Acoes!$B$5:$B$204,A10,Acoes!$S$5:$S$204,1,Acoes!$I$5:$I$204,"Concluída"))</x:f>
        <x:v>0</x:v>
      </x:c>
      <x:c r="O10" s="42" t="n">
        <x:f>IF(A10="","",IF(M10=0,"n.a.",N10/M10))</x:f>
        <x:v>0</x:v>
      </x:c>
      <x:c r="P10" s="39" t="str">
        <x:v>Realizada</x:v>
      </x:c>
      <x:c r="Q10" s="39" t="n">
        <x:v>4.6</x:v>
      </x:c>
      <x:c r="R10" s="39" t="str">
        <x:v>Não</x:v>
      </x:c>
      <x:c r="S10" s="39" t="str">
        <x:v>Revisão de segurança incorporada</x:v>
      </x:c>
      <x:c r="T10" s="259" t="str">
        <x:f>IF(A10="","",IF(AND(ISNUMBER(C10),ISNUMBER(D10),C10&gt;=0,C10&lt;1,D10&gt;=0,D10&lt;1,D10&gt;=C10),"",IF(P10="Realizada","Corrija início e fim da reunião","Horário não definido ou inválido")))</x:f>
      </x:c>
      <x:c r="U10" s="1"/>
      <x:c r="V10" s="1"/>
      <x:c r="W10" s="1"/>
    </x:row>
    <x:row r="11">
      <x:c r="A11" s="30" t="str">
        <x:v>MTG-007</x:v>
      </x:c>
      <x:c r="B11" s="32" t="n">
        <x:v>46290</x:v>
      </x:c>
      <x:c r="C11" s="40" t="n">
        <x:v>0.6666666666666666</x:v>
      </x:c>
      <x:c r="D11" s="40" t="n">
        <x:v>0.7083333333333334</x:v>
      </x:c>
      <x:c r="E11" s="36" t="n">
        <x:f>IF(A11="","",IF(AND(ISNUMBER(C11),ISNUMBER(D11),C11&gt;=0,C11&lt;1,D11&gt;=0,D11&lt;1,D11&gt;=C11),(D11-C11)*24,""))</x:f>
        <x:v>1.0000000000000018</x:v>
      </x:c>
      <x:c r="F11" s="39" t="str">
        <x:v>Financeira</x:v>
      </x:c>
      <x:c r="G11" s="39" t="str">
        <x:v>Fechamento e margem do trimestre</x:v>
      </x:c>
      <x:c r="H11" s="39" t="str">
        <x:v>Igor Mendes</x:v>
      </x:c>
      <x:c r="I11" s="39" t="str">
        <x:v>Entender desvios de margem e definir ajustes</x:v>
      </x:c>
      <x:c r="J11" s="35" t="n">
        <x:f>IF($A11="","",COUNTIFS(Participantes!$A$5:$A$204,$A11,Participantes!$E$5:$E$204,"Sim"))</x:f>
        <x:v>3</x:v>
      </x:c>
      <x:c r="K11" s="41" t="n">
        <x:f>IF(OR(A11="",NOT(ISNUMBER(E11))),"",IF(COUNTIFS(Participantes!$A$5:$A$204,A11,Participantes!$E$5:$E$204,"Sim",Participantes!$F$5:$F$204,"&gt;=0")=0,"",E11*SUMIFS(Participantes!$F$5:$F$204,Participantes!$A$5:$A$204,A11,Participantes!$E$5:$E$204,"Sim",Participantes!$F$5:$F$204,"&gt;=0")))</x:f>
        <x:v>415.00000000000074</x:v>
      </x:c>
      <x:c r="L11" s="35" t="n">
        <x:f>IF($A11="","",COUNTIF(Decisoes!$A$5:$A$154,$A11))</x:f>
        <x:v>1</x:v>
      </x:c>
      <x:c r="M11" s="35" t="n">
        <x:f>IF(A11="","",SUMIFS(Acoes!$S$5:$S$204,Acoes!$B$5:$B$204,A11))</x:f>
        <x:v>2</x:v>
      </x:c>
      <x:c r="N11" s="35" t="n">
        <x:f>IF(A11="","",COUNTIFS(Acoes!$B$5:$B$204,A11,Acoes!$S$5:$S$204,1,Acoes!$I$5:$I$204,"Concluída"))</x:f>
        <x:v>0</x:v>
      </x:c>
      <x:c r="O11" s="42" t="n">
        <x:f>IF(A11="","",IF(M11=0,"n.a.",N11/M11))</x:f>
        <x:v>0</x:v>
      </x:c>
      <x:c r="P11" s="39" t="str">
        <x:v>Realizada</x:v>
      </x:c>
      <x:c r="Q11" s="39" t="n">
        <x:v>4.3</x:v>
      </x:c>
      <x:c r="R11" s="39" t="str">
        <x:v>Sim</x:v>
      </x:c>
      <x:c r="S11" s="39" t="str">
        <x:v>Ação sobre mídia de baixo retorno</x:v>
      </x:c>
      <x:c r="T11" s="259" t="str">
        <x:f>IF(A11="","",IF(AND(ISNUMBER(C11),ISNUMBER(D11),C11&gt;=0,C11&lt;1,D11&gt;=0,D11&lt;1,D11&gt;=C11),"",IF(P11="Realizada","Corrija início e fim da reunião","Horário não definido ou inválido")))</x:f>
      </x:c>
      <x:c r="U11" s="1"/>
      <x:c r="V11" s="1"/>
      <x:c r="W11" s="1"/>
    </x:row>
    <x:row r="12">
      <x:c r="A12" s="30" t="str">
        <x:v>MTG-008</x:v>
      </x:c>
      <x:c r="B12" s="32" t="n">
        <x:v>46294</x:v>
      </x:c>
      <x:c r="C12" s="40" t="n">
        <x:v>0.375</x:v>
      </x:c>
      <x:c r="D12" s="40" t="n">
        <x:v>0.4166666666666667</x:v>
      </x:c>
      <x:c r="E12" s="36" t="n">
        <x:f>IF(A12="","",IF(AND(ISNUMBER(C12),ISNUMBER(D12),C12&gt;=0,C12&lt;1,D12&gt;=0,D12&lt;1,D12&gt;=C12),(D12-C12)*24,""))</x:f>
        <x:v>1.0000000000000004</x:v>
      </x:c>
      <x:c r="F12" s="39" t="str">
        <x:v>Operacional</x:v>
      </x:c>
      <x:c r="G12" s="39" t="str">
        <x:v>Ritual semanal seguinte</x:v>
      </x:c>
      <x:c r="H12" s="39" t="str">
        <x:v>Ana Souza</x:v>
      </x:c>
      <x:c r="I12" s="39" t="str">
        <x:v>Validar novo formato e prioridades</x:v>
      </x:c>
      <x:c r="J12" s="35" t="n">
        <x:f>IF($A12="","",COUNTIFS(Participantes!$A$5:$A$204,$A12,Participantes!$E$5:$E$204,"Sim"))</x:f>
        <x:v>2</x:v>
      </x:c>
      <x:c r="K12" s="41" t="n">
        <x:f>IF(OR(A12="",NOT(ISNUMBER(E12))),"",IF(COUNTIFS(Participantes!$A$5:$A$204,A12,Participantes!$E$5:$E$204,"Sim",Participantes!$F$5:$F$204,"&gt;=0")=0,"",E12*SUMIFS(Participantes!$F$5:$F$204,Participantes!$A$5:$A$204,A12,Participantes!$E$5:$E$204,"Sim",Participantes!$F$5:$F$204,"&gt;=0")))</x:f>
        <x:v>195.00000000000009</x:v>
      </x:c>
      <x:c r="L12" s="35" t="n">
        <x:f>IF($A12="","",COUNTIF(Decisoes!$A$5:$A$154,$A12))</x:f>
        <x:v>0</x:v>
      </x:c>
      <x:c r="M12" s="35" t="n">
        <x:f>IF(A12="","",SUMIFS(Acoes!$S$5:$S$204,Acoes!$B$5:$B$204,A12))</x:f>
        <x:v>0</x:v>
      </x:c>
      <x:c r="N12" s="35" t="n">
        <x:f>IF(A12="","",COUNTIFS(Acoes!$B$5:$B$204,A12,Acoes!$S$5:$S$204,1,Acoes!$I$5:$I$204,"Concluída"))</x:f>
        <x:v>0</x:v>
      </x:c>
      <x:c r="O12" s="42" t="str">
        <x:f>IF(A12="","",IF(M12=0,"n.a.",N12/M12))</x:f>
        <x:v>n.a.</x:v>
      </x:c>
      <x:c r="P12" s="39" t="str">
        <x:v>Planejada</x:v>
      </x:c>
      <x:c r="Q12" s="39"/>
      <x:c r="R12" s="39" t="str">
        <x:v>Sim</x:v>
      </x:c>
      <x:c r="S12" s="39" t="str">
        <x:v>Pauta preparada</x:v>
      </x:c>
      <x:c r="T12" s="259" t="str">
        <x:f>IF(A12="","",IF(AND(ISNUMBER(C12),ISNUMBER(D12),C12&gt;=0,C12&lt;1,D12&gt;=0,D12&lt;1,D12&gt;=C12),"",IF(P12="Realizada","Corrija início e fim da reunião","Horário não definido ou inválido")))</x:f>
      </x:c>
      <x:c r="U12" s="1"/>
      <x:c r="V12" s="1"/>
      <x:c r="W12" s="1"/>
    </x:row>
    <x:row r="13">
      <x:c r="A13" s="30" t="str">
        <x:v>MTG-009</x:v>
      </x:c>
      <x:c r="B13" s="32" t="n">
        <x:v>46288</x:v>
      </x:c>
      <x:c r="C13" s="40" t="n">
        <x:v>0.5833333333333334</x:v>
      </x:c>
      <x:c r="D13" s="40" t="n">
        <x:v>0.625</x:v>
      </x:c>
      <x:c r="E13" s="36" t="n">
        <x:f>IF(A13="","",IF(AND(ISNUMBER(C13),ISNUMBER(D13),C13&gt;=0,C13&lt;1,D13&gt;=0,D13&lt;1,D13&gt;=C13),(D13-C13)*24,""))</x:f>
        <x:v>0.9999999999999991</x:v>
      </x:c>
      <x:c r="F13" s="39" t="str">
        <x:v>RH</x:v>
      </x:c>
      <x:c r="G13" s="39" t="str">
        <x:v>Revisão de clima</x:v>
      </x:c>
      <x:c r="H13" s="39" t="str">
        <x:v>Marina Lopes</x:v>
      </x:c>
      <x:c r="I13" s="39" t="str">
        <x:v>Avaliar plano de comunicação</x:v>
      </x:c>
      <x:c r="J13" s="35" t="n">
        <x:f>IF($A13="","",COUNTIFS(Participantes!$A$5:$A$204,$A13,Participantes!$E$5:$E$204,"Sim"))</x:f>
        <x:v>0</x:v>
      </x:c>
      <x:c r="K13" s="41" t="str">
        <x:f>IF(OR(A13="",NOT(ISNUMBER(E13))),"",IF(COUNTIFS(Participantes!$A$5:$A$204,A13,Participantes!$E$5:$E$204,"Sim",Participantes!$F$5:$F$204,"&gt;=0")=0,"",E13*SUMIFS(Participantes!$F$5:$F$204,Participantes!$A$5:$A$204,A13,Participantes!$E$5:$E$204,"Sim",Participantes!$F$5:$F$204,"&gt;=0")))</x:f>
      </x:c>
      <x:c r="L13" s="35" t="n">
        <x:f>IF($A13="","",COUNTIF(Decisoes!$A$5:$A$154,$A13))</x:f>
        <x:v>0</x:v>
      </x:c>
      <x:c r="M13" s="35" t="n">
        <x:f>IF(A13="","",SUMIFS(Acoes!$S$5:$S$204,Acoes!$B$5:$B$204,A13))</x:f>
        <x:v>0</x:v>
      </x:c>
      <x:c r="N13" s="35" t="n">
        <x:f>IF(A13="","",COUNTIFS(Acoes!$B$5:$B$204,A13,Acoes!$S$5:$S$204,1,Acoes!$I$5:$I$204,"Concluída"))</x:f>
        <x:v>0</x:v>
      </x:c>
      <x:c r="O13" s="42" t="str">
        <x:f>IF(A13="","",IF(M13=0,"n.a.",N13/M13))</x:f>
        <x:v>n.a.</x:v>
      </x:c>
      <x:c r="P13" s="39" t="str">
        <x:v>Cancelada</x:v>
      </x:c>
      <x:c r="Q13" s="39"/>
      <x:c r="R13" s="39" t="str">
        <x:v>Não</x:v>
      </x:c>
      <x:c r="S13" s="39" t="str">
        <x:v>Conflito de agenda</x:v>
      </x:c>
      <x:c r="T13" s="259" t="str">
        <x:f>IF(A13="","",IF(AND(ISNUMBER(C13),ISNUMBER(D13),C13&gt;=0,C13&lt;1,D13&gt;=0,D13&lt;1,D13&gt;=C13),"",IF(P13="Realizada","Corrija início e fim da reunião","Horário não definido ou inválido")))</x:f>
      </x:c>
      <x:c r="U13" s="1"/>
      <x:c r="V13" s="1"/>
      <x:c r="W13" s="1"/>
    </x:row>
    <x:row r="14">
      <x:c r="A14" s="30"/>
      <x:c r="B14" s="32"/>
      <x:c r="C14" s="40"/>
      <x:c r="D14" s="40"/>
      <x:c r="E14" s="36" t="str">
        <x:f>IF(A14="","",IF(AND(ISNUMBER(C14),ISNUMBER(D14),C14&gt;=0,C14&lt;1,D14&gt;=0,D14&lt;1,D14&gt;=C14),(D14-C14)*24,""))</x:f>
      </x:c>
      <x:c r="F14" s="39"/>
      <x:c r="G14" s="39"/>
      <x:c r="H14" s="39"/>
      <x:c r="I14" s="39"/>
      <x:c r="J14" s="35" t="str">
        <x:f>IF($A14="","",COUNTIFS(Participantes!$A$5:$A$204,$A14,Participantes!$E$5:$E$204,"Sim"))</x:f>
      </x:c>
      <x:c r="K14" s="41" t="str">
        <x:f>IF(OR(A14="",NOT(ISNUMBER(E14))),"",IF(COUNTIFS(Participantes!$A$5:$A$204,A14,Participantes!$E$5:$E$204,"Sim",Participantes!$F$5:$F$204,"&gt;=0")=0,"",E14*SUMIFS(Participantes!$F$5:$F$204,Participantes!$A$5:$A$204,A14,Participantes!$E$5:$E$204,"Sim",Participantes!$F$5:$F$204,"&gt;=0")))</x:f>
      </x:c>
      <x:c r="L14" s="35" t="str">
        <x:f>IF($A14="","",COUNTIF(Decisoes!$A$5:$A$154,$A14))</x:f>
      </x:c>
      <x:c r="M14" s="35" t="str">
        <x:f>IF(A14="","",SUMIFS(Acoes!$S$5:$S$204,Acoes!$B$5:$B$204,A14))</x:f>
      </x:c>
      <x:c r="N14" s="35" t="str">
        <x:f>IF(A14="","",COUNTIFS(Acoes!$B$5:$B$204,A14,Acoes!$S$5:$S$204,1,Acoes!$I$5:$I$204,"Concluída"))</x:f>
      </x:c>
      <x:c r="O14" s="42" t="str">
        <x:f>IF(A14="","",IF(M14=0,"n.a.",N14/M14))</x:f>
      </x:c>
      <x:c r="P14" s="39"/>
      <x:c r="Q14" s="39"/>
      <x:c r="R14" s="39"/>
      <x:c r="S14" s="39"/>
      <x:c r="T14" s="259" t="str">
        <x:f>IF(A14="","",IF(AND(ISNUMBER(C14),ISNUMBER(D14),C14&gt;=0,C14&lt;1,D14&gt;=0,D14&lt;1,D14&gt;=C14),"",IF(P14="Realizada","Corrija início e fim da reunião","Horário não definido ou inválido")))</x:f>
      </x:c>
      <x:c r="U14" s="1"/>
      <x:c r="V14" s="1"/>
      <x:c r="W14" s="1"/>
    </x:row>
    <x:row r="15">
      <x:c r="A15" s="30"/>
      <x:c r="B15" s="32"/>
      <x:c r="C15" s="40"/>
      <x:c r="D15" s="40"/>
      <x:c r="E15" s="36" t="str">
        <x:f>IF(A15="","",IF(AND(ISNUMBER(C15),ISNUMBER(D15),C15&gt;=0,C15&lt;1,D15&gt;=0,D15&lt;1,D15&gt;=C15),(D15-C15)*24,""))</x:f>
      </x:c>
      <x:c r="F15" s="39"/>
      <x:c r="G15" s="39"/>
      <x:c r="H15" s="39"/>
      <x:c r="I15" s="39"/>
      <x:c r="J15" s="35" t="str">
        <x:f>IF($A15="","",COUNTIFS(Participantes!$A$5:$A$204,$A15,Participantes!$E$5:$E$204,"Sim"))</x:f>
      </x:c>
      <x:c r="K15" s="41" t="str">
        <x:f>IF(OR(A15="",NOT(ISNUMBER(E15))),"",IF(COUNTIFS(Participantes!$A$5:$A$204,A15,Participantes!$E$5:$E$204,"Sim",Participantes!$F$5:$F$204,"&gt;=0")=0,"",E15*SUMIFS(Participantes!$F$5:$F$204,Participantes!$A$5:$A$204,A15,Participantes!$E$5:$E$204,"Sim",Participantes!$F$5:$F$204,"&gt;=0")))</x:f>
      </x:c>
      <x:c r="L15" s="35" t="str">
        <x:f>IF($A15="","",COUNTIF(Decisoes!$A$5:$A$154,$A15))</x:f>
      </x:c>
      <x:c r="M15" s="35" t="str">
        <x:f>IF(A15="","",SUMIFS(Acoes!$S$5:$S$204,Acoes!$B$5:$B$204,A15))</x:f>
      </x:c>
      <x:c r="N15" s="35" t="str">
        <x:f>IF(A15="","",COUNTIFS(Acoes!$B$5:$B$204,A15,Acoes!$S$5:$S$204,1,Acoes!$I$5:$I$204,"Concluída"))</x:f>
      </x:c>
      <x:c r="O15" s="42" t="str">
        <x:f>IF(A15="","",IF(M15=0,"n.a.",N15/M15))</x:f>
      </x:c>
      <x:c r="P15" s="39"/>
      <x:c r="Q15" s="39"/>
      <x:c r="R15" s="39"/>
      <x:c r="S15" s="39"/>
      <x:c r="T15" s="259" t="str">
        <x:f>IF(A15="","",IF(AND(ISNUMBER(C15),ISNUMBER(D15),C15&gt;=0,C15&lt;1,D15&gt;=0,D15&lt;1,D15&gt;=C15),"",IF(P15="Realizada","Corrija início e fim da reunião","Horário não definido ou inválido")))</x:f>
      </x:c>
      <x:c r="U15" s="1"/>
      <x:c r="V15" s="1"/>
      <x:c r="W15" s="1"/>
    </x:row>
    <x:row r="16">
      <x:c r="A16" s="30"/>
      <x:c r="B16" s="32"/>
      <x:c r="C16" s="40"/>
      <x:c r="D16" s="40"/>
      <x:c r="E16" s="36" t="str">
        <x:f>IF(A16="","",IF(AND(ISNUMBER(C16),ISNUMBER(D16),C16&gt;=0,C16&lt;1,D16&gt;=0,D16&lt;1,D16&gt;=C16),(D16-C16)*24,""))</x:f>
      </x:c>
      <x:c r="F16" s="39"/>
      <x:c r="G16" s="39"/>
      <x:c r="H16" s="39"/>
      <x:c r="I16" s="39"/>
      <x:c r="J16" s="35" t="str">
        <x:f>IF($A16="","",COUNTIFS(Participantes!$A$5:$A$204,$A16,Participantes!$E$5:$E$204,"Sim"))</x:f>
      </x:c>
      <x:c r="K16" s="41" t="str">
        <x:f>IF(OR(A16="",NOT(ISNUMBER(E16))),"",IF(COUNTIFS(Participantes!$A$5:$A$204,A16,Participantes!$E$5:$E$204,"Sim",Participantes!$F$5:$F$204,"&gt;=0")=0,"",E16*SUMIFS(Participantes!$F$5:$F$204,Participantes!$A$5:$A$204,A16,Participantes!$E$5:$E$204,"Sim",Participantes!$F$5:$F$204,"&gt;=0")))</x:f>
      </x:c>
      <x:c r="L16" s="35" t="str">
        <x:f>IF($A16="","",COUNTIF(Decisoes!$A$5:$A$154,$A16))</x:f>
      </x:c>
      <x:c r="M16" s="35" t="str">
        <x:f>IF(A16="","",SUMIFS(Acoes!$S$5:$S$204,Acoes!$B$5:$B$204,A16))</x:f>
      </x:c>
      <x:c r="N16" s="35" t="str">
        <x:f>IF(A16="","",COUNTIFS(Acoes!$B$5:$B$204,A16,Acoes!$S$5:$S$204,1,Acoes!$I$5:$I$204,"Concluída"))</x:f>
      </x:c>
      <x:c r="O16" s="42" t="str">
        <x:f>IF(A16="","",IF(M16=0,"n.a.",N16/M16))</x:f>
      </x:c>
      <x:c r="P16" s="39"/>
      <x:c r="Q16" s="39"/>
      <x:c r="R16" s="39"/>
      <x:c r="S16" s="39"/>
      <x:c r="T16" s="259" t="str">
        <x:f>IF(A16="","",IF(AND(ISNUMBER(C16),ISNUMBER(D16),C16&gt;=0,C16&lt;1,D16&gt;=0,D16&lt;1,D16&gt;=C16),"",IF(P16="Realizada","Corrija início e fim da reunião","Horário não definido ou inválido")))</x:f>
      </x:c>
      <x:c r="U16" s="1"/>
      <x:c r="V16" s="1"/>
      <x:c r="W16" s="1"/>
    </x:row>
    <x:row r="17">
      <x:c r="A17" s="30"/>
      <x:c r="B17" s="32"/>
      <x:c r="C17" s="40"/>
      <x:c r="D17" s="40"/>
      <x:c r="E17" s="36" t="str">
        <x:f>IF(A17="","",IF(AND(ISNUMBER(C17),ISNUMBER(D17),C17&gt;=0,C17&lt;1,D17&gt;=0,D17&lt;1,D17&gt;=C17),(D17-C17)*24,""))</x:f>
      </x:c>
      <x:c r="F17" s="39"/>
      <x:c r="G17" s="39"/>
      <x:c r="H17" s="39"/>
      <x:c r="I17" s="39"/>
      <x:c r="J17" s="35" t="str">
        <x:f>IF($A17="","",COUNTIFS(Participantes!$A$5:$A$204,$A17,Participantes!$E$5:$E$204,"Sim"))</x:f>
      </x:c>
      <x:c r="K17" s="41" t="str">
        <x:f>IF(OR(A17="",NOT(ISNUMBER(E17))),"",IF(COUNTIFS(Participantes!$A$5:$A$204,A17,Participantes!$E$5:$E$204,"Sim",Participantes!$F$5:$F$204,"&gt;=0")=0,"",E17*SUMIFS(Participantes!$F$5:$F$204,Participantes!$A$5:$A$204,A17,Participantes!$E$5:$E$204,"Sim",Participantes!$F$5:$F$204,"&gt;=0")))</x:f>
      </x:c>
      <x:c r="L17" s="35" t="str">
        <x:f>IF($A17="","",COUNTIF(Decisoes!$A$5:$A$154,$A17))</x:f>
      </x:c>
      <x:c r="M17" s="35" t="str">
        <x:f>IF(A17="","",SUMIFS(Acoes!$S$5:$S$204,Acoes!$B$5:$B$204,A17))</x:f>
      </x:c>
      <x:c r="N17" s="35" t="str">
        <x:f>IF(A17="","",COUNTIFS(Acoes!$B$5:$B$204,A17,Acoes!$S$5:$S$204,1,Acoes!$I$5:$I$204,"Concluída"))</x:f>
      </x:c>
      <x:c r="O17" s="42" t="str">
        <x:f>IF(A17="","",IF(M17=0,"n.a.",N17/M17))</x:f>
      </x:c>
      <x:c r="P17" s="39"/>
      <x:c r="Q17" s="39"/>
      <x:c r="R17" s="39"/>
      <x:c r="S17" s="39"/>
      <x:c r="T17" s="259" t="str">
        <x:f>IF(A17="","",IF(AND(ISNUMBER(C17),ISNUMBER(D17),C17&gt;=0,C17&lt;1,D17&gt;=0,D17&lt;1,D17&gt;=C17),"",IF(P17="Realizada","Corrija início e fim da reunião","Horário não definido ou inválido")))</x:f>
      </x:c>
      <x:c r="U17" s="1"/>
      <x:c r="V17" s="1"/>
      <x:c r="W17" s="1"/>
    </x:row>
    <x:row r="18">
      <x:c r="A18" s="30"/>
      <x:c r="B18" s="32"/>
      <x:c r="C18" s="40"/>
      <x:c r="D18" s="40"/>
      <x:c r="E18" s="36" t="str">
        <x:f>IF(A18="","",IF(AND(ISNUMBER(C18),ISNUMBER(D18),C18&gt;=0,C18&lt;1,D18&gt;=0,D18&lt;1,D18&gt;=C18),(D18-C18)*24,""))</x:f>
      </x:c>
      <x:c r="F18" s="39"/>
      <x:c r="G18" s="39"/>
      <x:c r="H18" s="39"/>
      <x:c r="I18" s="39"/>
      <x:c r="J18" s="35" t="str">
        <x:f>IF($A18="","",COUNTIFS(Participantes!$A$5:$A$204,$A18,Participantes!$E$5:$E$204,"Sim"))</x:f>
      </x:c>
      <x:c r="K18" s="41" t="str">
        <x:f>IF(OR(A18="",NOT(ISNUMBER(E18))),"",IF(COUNTIFS(Participantes!$A$5:$A$204,A18,Participantes!$E$5:$E$204,"Sim",Participantes!$F$5:$F$204,"&gt;=0")=0,"",E18*SUMIFS(Participantes!$F$5:$F$204,Participantes!$A$5:$A$204,A18,Participantes!$E$5:$E$204,"Sim",Participantes!$F$5:$F$204,"&gt;=0")))</x:f>
      </x:c>
      <x:c r="L18" s="35" t="str">
        <x:f>IF($A18="","",COUNTIF(Decisoes!$A$5:$A$154,$A18))</x:f>
      </x:c>
      <x:c r="M18" s="35" t="str">
        <x:f>IF(A18="","",SUMIFS(Acoes!$S$5:$S$204,Acoes!$B$5:$B$204,A18))</x:f>
      </x:c>
      <x:c r="N18" s="35" t="str">
        <x:f>IF(A18="","",COUNTIFS(Acoes!$B$5:$B$204,A18,Acoes!$S$5:$S$204,1,Acoes!$I$5:$I$204,"Concluída"))</x:f>
      </x:c>
      <x:c r="O18" s="42" t="str">
        <x:f>IF(A18="","",IF(M18=0,"n.a.",N18/M18))</x:f>
      </x:c>
      <x:c r="P18" s="39"/>
      <x:c r="Q18" s="39"/>
      <x:c r="R18" s="39"/>
      <x:c r="S18" s="39"/>
      <x:c r="T18" s="259" t="str">
        <x:f>IF(A18="","",IF(AND(ISNUMBER(C18),ISNUMBER(D18),C18&gt;=0,C18&lt;1,D18&gt;=0,D18&lt;1,D18&gt;=C18),"",IF(P18="Realizada","Corrija início e fim da reunião","Horário não definido ou inválido")))</x:f>
      </x:c>
      <x:c r="U18" s="1"/>
      <x:c r="V18" s="1"/>
      <x:c r="W18" s="1"/>
    </x:row>
    <x:row r="19">
      <x:c r="A19" s="30"/>
      <x:c r="B19" s="32"/>
      <x:c r="C19" s="40"/>
      <x:c r="D19" s="40"/>
      <x:c r="E19" s="36" t="str">
        <x:f>IF(A19="","",IF(AND(ISNUMBER(C19),ISNUMBER(D19),C19&gt;=0,C19&lt;1,D19&gt;=0,D19&lt;1,D19&gt;=C19),(D19-C19)*24,""))</x:f>
      </x:c>
      <x:c r="F19" s="39"/>
      <x:c r="G19" s="39"/>
      <x:c r="H19" s="39"/>
      <x:c r="I19" s="39"/>
      <x:c r="J19" s="35" t="str">
        <x:f>IF($A19="","",COUNTIFS(Participantes!$A$5:$A$204,$A19,Participantes!$E$5:$E$204,"Sim"))</x:f>
      </x:c>
      <x:c r="K19" s="41" t="str">
        <x:f>IF(OR(A19="",NOT(ISNUMBER(E19))),"",IF(COUNTIFS(Participantes!$A$5:$A$204,A19,Participantes!$E$5:$E$204,"Sim",Participantes!$F$5:$F$204,"&gt;=0")=0,"",E19*SUMIFS(Participantes!$F$5:$F$204,Participantes!$A$5:$A$204,A19,Participantes!$E$5:$E$204,"Sim",Participantes!$F$5:$F$204,"&gt;=0")))</x:f>
      </x:c>
      <x:c r="L19" s="35" t="str">
        <x:f>IF($A19="","",COUNTIF(Decisoes!$A$5:$A$154,$A19))</x:f>
      </x:c>
      <x:c r="M19" s="35" t="str">
        <x:f>IF(A19="","",SUMIFS(Acoes!$S$5:$S$204,Acoes!$B$5:$B$204,A19))</x:f>
      </x:c>
      <x:c r="N19" s="35" t="str">
        <x:f>IF(A19="","",COUNTIFS(Acoes!$B$5:$B$204,A19,Acoes!$S$5:$S$204,1,Acoes!$I$5:$I$204,"Concluída"))</x:f>
      </x:c>
      <x:c r="O19" s="42" t="str">
        <x:f>IF(A19="","",IF(M19=0,"n.a.",N19/M19))</x:f>
      </x:c>
      <x:c r="P19" s="39"/>
      <x:c r="Q19" s="39"/>
      <x:c r="R19" s="39"/>
      <x:c r="S19" s="39"/>
      <x:c r="T19" s="259" t="str">
        <x:f>IF(A19="","",IF(AND(ISNUMBER(C19),ISNUMBER(D19),C19&gt;=0,C19&lt;1,D19&gt;=0,D19&lt;1,D19&gt;=C19),"",IF(P19="Realizada","Corrija início e fim da reunião","Horário não definido ou inválido")))</x:f>
      </x:c>
      <x:c r="U19" s="1"/>
      <x:c r="V19" s="1"/>
      <x:c r="W19" s="1"/>
    </x:row>
    <x:row r="20">
      <x:c r="A20" s="30"/>
      <x:c r="B20" s="32"/>
      <x:c r="C20" s="40"/>
      <x:c r="D20" s="40"/>
      <x:c r="E20" s="36" t="str">
        <x:f>IF(A20="","",IF(AND(ISNUMBER(C20),ISNUMBER(D20),C20&gt;=0,C20&lt;1,D20&gt;=0,D20&lt;1,D20&gt;=C20),(D20-C20)*24,""))</x:f>
      </x:c>
      <x:c r="F20" s="39"/>
      <x:c r="G20" s="39"/>
      <x:c r="H20" s="39"/>
      <x:c r="I20" s="39"/>
      <x:c r="J20" s="35" t="str">
        <x:f>IF($A20="","",COUNTIFS(Participantes!$A$5:$A$204,$A20,Participantes!$E$5:$E$204,"Sim"))</x:f>
      </x:c>
      <x:c r="K20" s="41" t="str">
        <x:f>IF(OR(A20="",NOT(ISNUMBER(E20))),"",IF(COUNTIFS(Participantes!$A$5:$A$204,A20,Participantes!$E$5:$E$204,"Sim",Participantes!$F$5:$F$204,"&gt;=0")=0,"",E20*SUMIFS(Participantes!$F$5:$F$204,Participantes!$A$5:$A$204,A20,Participantes!$E$5:$E$204,"Sim",Participantes!$F$5:$F$204,"&gt;=0")))</x:f>
      </x:c>
      <x:c r="L20" s="35" t="str">
        <x:f>IF($A20="","",COUNTIF(Decisoes!$A$5:$A$154,$A20))</x:f>
      </x:c>
      <x:c r="M20" s="35" t="str">
        <x:f>IF(A20="","",SUMIFS(Acoes!$S$5:$S$204,Acoes!$B$5:$B$204,A20))</x:f>
      </x:c>
      <x:c r="N20" s="35" t="str">
        <x:f>IF(A20="","",COUNTIFS(Acoes!$B$5:$B$204,A20,Acoes!$S$5:$S$204,1,Acoes!$I$5:$I$204,"Concluída"))</x:f>
      </x:c>
      <x:c r="O20" s="42" t="str">
        <x:f>IF(A20="","",IF(M20=0,"n.a.",N20/M20))</x:f>
      </x:c>
      <x:c r="P20" s="39"/>
      <x:c r="Q20" s="39"/>
      <x:c r="R20" s="39"/>
      <x:c r="S20" s="39"/>
      <x:c r="T20" s="259" t="str">
        <x:f>IF(A20="","",IF(AND(ISNUMBER(C20),ISNUMBER(D20),C20&gt;=0,C20&lt;1,D20&gt;=0,D20&lt;1,D20&gt;=C20),"",IF(P20="Realizada","Corrija início e fim da reunião","Horário não definido ou inválido")))</x:f>
      </x:c>
      <x:c r="U20" s="1"/>
      <x:c r="V20" s="1"/>
      <x:c r="W20" s="1"/>
    </x:row>
    <x:row r="21">
      <x:c r="A21" s="30"/>
      <x:c r="B21" s="32"/>
      <x:c r="C21" s="40"/>
      <x:c r="D21" s="40"/>
      <x:c r="E21" s="36" t="str">
        <x:f>IF(A21="","",IF(AND(ISNUMBER(C21),ISNUMBER(D21),C21&gt;=0,C21&lt;1,D21&gt;=0,D21&lt;1,D21&gt;=C21),(D21-C21)*24,""))</x:f>
      </x:c>
      <x:c r="F21" s="39"/>
      <x:c r="G21" s="39"/>
      <x:c r="H21" s="39"/>
      <x:c r="I21" s="39"/>
      <x:c r="J21" s="35" t="str">
        <x:f>IF($A21="","",COUNTIFS(Participantes!$A$5:$A$204,$A21,Participantes!$E$5:$E$204,"Sim"))</x:f>
      </x:c>
      <x:c r="K21" s="41" t="str">
        <x:f>IF(OR(A21="",NOT(ISNUMBER(E21))),"",IF(COUNTIFS(Participantes!$A$5:$A$204,A21,Participantes!$E$5:$E$204,"Sim",Participantes!$F$5:$F$204,"&gt;=0")=0,"",E21*SUMIFS(Participantes!$F$5:$F$204,Participantes!$A$5:$A$204,A21,Participantes!$E$5:$E$204,"Sim",Participantes!$F$5:$F$204,"&gt;=0")))</x:f>
      </x:c>
      <x:c r="L21" s="35" t="str">
        <x:f>IF($A21="","",COUNTIF(Decisoes!$A$5:$A$154,$A21))</x:f>
      </x:c>
      <x:c r="M21" s="35" t="str">
        <x:f>IF(A21="","",SUMIFS(Acoes!$S$5:$S$204,Acoes!$B$5:$B$204,A21))</x:f>
      </x:c>
      <x:c r="N21" s="35" t="str">
        <x:f>IF(A21="","",COUNTIFS(Acoes!$B$5:$B$204,A21,Acoes!$S$5:$S$204,1,Acoes!$I$5:$I$204,"Concluída"))</x:f>
      </x:c>
      <x:c r="O21" s="42" t="str">
        <x:f>IF(A21="","",IF(M21=0,"n.a.",N21/M21))</x:f>
      </x:c>
      <x:c r="P21" s="39"/>
      <x:c r="Q21" s="39"/>
      <x:c r="R21" s="39"/>
      <x:c r="S21" s="39"/>
      <x:c r="T21" s="259" t="str">
        <x:f>IF(A21="","",IF(AND(ISNUMBER(C21),ISNUMBER(D21),C21&gt;=0,C21&lt;1,D21&gt;=0,D21&lt;1,D21&gt;=C21),"",IF(P21="Realizada","Corrija início e fim da reunião","Horário não definido ou inválido")))</x:f>
      </x:c>
      <x:c r="U21" s="1"/>
      <x:c r="V21" s="1"/>
      <x:c r="W21" s="1"/>
    </x:row>
    <x:row r="22">
      <x:c r="A22" s="30"/>
      <x:c r="B22" s="32"/>
      <x:c r="C22" s="40"/>
      <x:c r="D22" s="40"/>
      <x:c r="E22" s="36" t="str">
        <x:f>IF(A22="","",IF(AND(ISNUMBER(C22),ISNUMBER(D22),C22&gt;=0,C22&lt;1,D22&gt;=0,D22&lt;1,D22&gt;=C22),(D22-C22)*24,""))</x:f>
      </x:c>
      <x:c r="F22" s="39"/>
      <x:c r="G22" s="39"/>
      <x:c r="H22" s="39"/>
      <x:c r="I22" s="39"/>
      <x:c r="J22" s="35" t="str">
        <x:f>IF($A22="","",COUNTIFS(Participantes!$A$5:$A$204,$A22,Participantes!$E$5:$E$204,"Sim"))</x:f>
      </x:c>
      <x:c r="K22" s="41" t="str">
        <x:f>IF(OR(A22="",NOT(ISNUMBER(E22))),"",IF(COUNTIFS(Participantes!$A$5:$A$204,A22,Participantes!$E$5:$E$204,"Sim",Participantes!$F$5:$F$204,"&gt;=0")=0,"",E22*SUMIFS(Participantes!$F$5:$F$204,Participantes!$A$5:$A$204,A22,Participantes!$E$5:$E$204,"Sim",Participantes!$F$5:$F$204,"&gt;=0")))</x:f>
      </x:c>
      <x:c r="L22" s="35" t="str">
        <x:f>IF($A22="","",COUNTIF(Decisoes!$A$5:$A$154,$A22))</x:f>
      </x:c>
      <x:c r="M22" s="35" t="str">
        <x:f>IF(A22="","",SUMIFS(Acoes!$S$5:$S$204,Acoes!$B$5:$B$204,A22))</x:f>
      </x:c>
      <x:c r="N22" s="35" t="str">
        <x:f>IF(A22="","",COUNTIFS(Acoes!$B$5:$B$204,A22,Acoes!$S$5:$S$204,1,Acoes!$I$5:$I$204,"Concluída"))</x:f>
      </x:c>
      <x:c r="O22" s="42" t="str">
        <x:f>IF(A22="","",IF(M22=0,"n.a.",N22/M22))</x:f>
      </x:c>
      <x:c r="P22" s="39"/>
      <x:c r="Q22" s="39"/>
      <x:c r="R22" s="39"/>
      <x:c r="S22" s="39"/>
      <x:c r="T22" s="259" t="str">
        <x:f>IF(A22="","",IF(AND(ISNUMBER(C22),ISNUMBER(D22),C22&gt;=0,C22&lt;1,D22&gt;=0,D22&lt;1,D22&gt;=C22),"",IF(P22="Realizada","Corrija início e fim da reunião","Horário não definido ou inválido")))</x:f>
      </x:c>
      <x:c r="U22" s="1"/>
      <x:c r="V22" s="1"/>
      <x:c r="W22" s="1"/>
    </x:row>
    <x:row r="23">
      <x:c r="A23" s="30"/>
      <x:c r="B23" s="32"/>
      <x:c r="C23" s="40"/>
      <x:c r="D23" s="40"/>
      <x:c r="E23" s="36" t="str">
        <x:f>IF(A23="","",IF(AND(ISNUMBER(C23),ISNUMBER(D23),C23&gt;=0,C23&lt;1,D23&gt;=0,D23&lt;1,D23&gt;=C23),(D23-C23)*24,""))</x:f>
      </x:c>
      <x:c r="F23" s="39"/>
      <x:c r="G23" s="39"/>
      <x:c r="H23" s="39"/>
      <x:c r="I23" s="39"/>
      <x:c r="J23" s="35" t="str">
        <x:f>IF($A23="","",COUNTIFS(Participantes!$A$5:$A$204,$A23,Participantes!$E$5:$E$204,"Sim"))</x:f>
      </x:c>
      <x:c r="K23" s="41" t="str">
        <x:f>IF(OR(A23="",NOT(ISNUMBER(E23))),"",IF(COUNTIFS(Participantes!$A$5:$A$204,A23,Participantes!$E$5:$E$204,"Sim",Participantes!$F$5:$F$204,"&gt;=0")=0,"",E23*SUMIFS(Participantes!$F$5:$F$204,Participantes!$A$5:$A$204,A23,Participantes!$E$5:$E$204,"Sim",Participantes!$F$5:$F$204,"&gt;=0")))</x:f>
      </x:c>
      <x:c r="L23" s="35" t="str">
        <x:f>IF($A23="","",COUNTIF(Decisoes!$A$5:$A$154,$A23))</x:f>
      </x:c>
      <x:c r="M23" s="35" t="str">
        <x:f>IF(A23="","",SUMIFS(Acoes!$S$5:$S$204,Acoes!$B$5:$B$204,A23))</x:f>
      </x:c>
      <x:c r="N23" s="35" t="str">
        <x:f>IF(A23="","",COUNTIFS(Acoes!$B$5:$B$204,A23,Acoes!$S$5:$S$204,1,Acoes!$I$5:$I$204,"Concluída"))</x:f>
      </x:c>
      <x:c r="O23" s="42" t="str">
        <x:f>IF(A23="","",IF(M23=0,"n.a.",N23/M23))</x:f>
      </x:c>
      <x:c r="P23" s="39"/>
      <x:c r="Q23" s="39"/>
      <x:c r="R23" s="39"/>
      <x:c r="S23" s="39"/>
      <x:c r="T23" s="259" t="str">
        <x:f>IF(A23="","",IF(AND(ISNUMBER(C23),ISNUMBER(D23),C23&gt;=0,C23&lt;1,D23&gt;=0,D23&lt;1,D23&gt;=C23),"",IF(P23="Realizada","Corrija início e fim da reunião","Horário não definido ou inválido")))</x:f>
      </x:c>
      <x:c r="U23" s="1"/>
      <x:c r="V23" s="1"/>
      <x:c r="W23" s="1"/>
    </x:row>
    <x:row r="24">
      <x:c r="A24" s="30"/>
      <x:c r="B24" s="32"/>
      <x:c r="C24" s="40"/>
      <x:c r="D24" s="40"/>
      <x:c r="E24" s="36" t="str">
        <x:f>IF(A24="","",IF(AND(ISNUMBER(C24),ISNUMBER(D24),C24&gt;=0,C24&lt;1,D24&gt;=0,D24&lt;1,D24&gt;=C24),(D24-C24)*24,""))</x:f>
      </x:c>
      <x:c r="F24" s="39"/>
      <x:c r="G24" s="39"/>
      <x:c r="H24" s="39"/>
      <x:c r="I24" s="39"/>
      <x:c r="J24" s="35" t="str">
        <x:f>IF($A24="","",COUNTIFS(Participantes!$A$5:$A$204,$A24,Participantes!$E$5:$E$204,"Sim"))</x:f>
      </x:c>
      <x:c r="K24" s="41" t="str">
        <x:f>IF(OR(A24="",NOT(ISNUMBER(E24))),"",IF(COUNTIFS(Participantes!$A$5:$A$204,A24,Participantes!$E$5:$E$204,"Sim",Participantes!$F$5:$F$204,"&gt;=0")=0,"",E24*SUMIFS(Participantes!$F$5:$F$204,Participantes!$A$5:$A$204,A24,Participantes!$E$5:$E$204,"Sim",Participantes!$F$5:$F$204,"&gt;=0")))</x:f>
      </x:c>
      <x:c r="L24" s="35" t="str">
        <x:f>IF($A24="","",COUNTIF(Decisoes!$A$5:$A$154,$A24))</x:f>
      </x:c>
      <x:c r="M24" s="35" t="str">
        <x:f>IF(A24="","",SUMIFS(Acoes!$S$5:$S$204,Acoes!$B$5:$B$204,A24))</x:f>
      </x:c>
      <x:c r="N24" s="35" t="str">
        <x:f>IF(A24="","",COUNTIFS(Acoes!$B$5:$B$204,A24,Acoes!$S$5:$S$204,1,Acoes!$I$5:$I$204,"Concluída"))</x:f>
      </x:c>
      <x:c r="O24" s="42" t="str">
        <x:f>IF(A24="","",IF(M24=0,"n.a.",N24/M24))</x:f>
      </x:c>
      <x:c r="P24" s="39"/>
      <x:c r="Q24" s="39"/>
      <x:c r="R24" s="39"/>
      <x:c r="S24" s="39"/>
      <x:c r="T24" s="259" t="str">
        <x:f>IF(A24="","",IF(AND(ISNUMBER(C24),ISNUMBER(D24),C24&gt;=0,C24&lt;1,D24&gt;=0,D24&lt;1,D24&gt;=C24),"",IF(P24="Realizada","Corrija início e fim da reunião","Horário não definido ou inválido")))</x:f>
      </x:c>
      <x:c r="U24" s="1"/>
      <x:c r="V24" s="1"/>
      <x:c r="W24" s="1"/>
    </x:row>
    <x:row r="25">
      <x:c r="A25" s="30"/>
      <x:c r="B25" s="32"/>
      <x:c r="C25" s="40"/>
      <x:c r="D25" s="40"/>
      <x:c r="E25" s="36" t="str">
        <x:f>IF(A25="","",IF(AND(ISNUMBER(C25),ISNUMBER(D25),C25&gt;=0,C25&lt;1,D25&gt;=0,D25&lt;1,D25&gt;=C25),(D25-C25)*24,""))</x:f>
      </x:c>
      <x:c r="F25" s="39"/>
      <x:c r="G25" s="39"/>
      <x:c r="H25" s="39"/>
      <x:c r="I25" s="39"/>
      <x:c r="J25" s="35" t="str">
        <x:f>IF($A25="","",COUNTIFS(Participantes!$A$5:$A$204,$A25,Participantes!$E$5:$E$204,"Sim"))</x:f>
      </x:c>
      <x:c r="K25" s="41" t="str">
        <x:f>IF(OR(A25="",NOT(ISNUMBER(E25))),"",IF(COUNTIFS(Participantes!$A$5:$A$204,A25,Participantes!$E$5:$E$204,"Sim",Participantes!$F$5:$F$204,"&gt;=0")=0,"",E25*SUMIFS(Participantes!$F$5:$F$204,Participantes!$A$5:$A$204,A25,Participantes!$E$5:$E$204,"Sim",Participantes!$F$5:$F$204,"&gt;=0")))</x:f>
      </x:c>
      <x:c r="L25" s="35" t="str">
        <x:f>IF($A25="","",COUNTIF(Decisoes!$A$5:$A$154,$A25))</x:f>
      </x:c>
      <x:c r="M25" s="35" t="str">
        <x:f>IF(A25="","",SUMIFS(Acoes!$S$5:$S$204,Acoes!$B$5:$B$204,A25))</x:f>
      </x:c>
      <x:c r="N25" s="35" t="str">
        <x:f>IF(A25="","",COUNTIFS(Acoes!$B$5:$B$204,A25,Acoes!$S$5:$S$204,1,Acoes!$I$5:$I$204,"Concluída"))</x:f>
      </x:c>
      <x:c r="O25" s="42" t="str">
        <x:f>IF(A25="","",IF(M25=0,"n.a.",N25/M25))</x:f>
      </x:c>
      <x:c r="P25" s="39"/>
      <x:c r="Q25" s="39"/>
      <x:c r="R25" s="39"/>
      <x:c r="S25" s="39"/>
      <x:c r="T25" s="259" t="str">
        <x:f>IF(A25="","",IF(AND(ISNUMBER(C25),ISNUMBER(D25),C25&gt;=0,C25&lt;1,D25&gt;=0,D25&lt;1,D25&gt;=C25),"",IF(P25="Realizada","Corrija início e fim da reunião","Horário não definido ou inválido")))</x:f>
      </x:c>
      <x:c r="U25" s="1"/>
      <x:c r="V25" s="1"/>
      <x:c r="W25" s="1"/>
    </x:row>
    <x:row r="26">
      <x:c r="A26" s="30"/>
      <x:c r="B26" s="32"/>
      <x:c r="C26" s="40"/>
      <x:c r="D26" s="40"/>
      <x:c r="E26" s="36" t="str">
        <x:f>IF(A26="","",IF(AND(ISNUMBER(C26),ISNUMBER(D26),C26&gt;=0,C26&lt;1,D26&gt;=0,D26&lt;1,D26&gt;=C26),(D26-C26)*24,""))</x:f>
      </x:c>
      <x:c r="F26" s="39"/>
      <x:c r="G26" s="39"/>
      <x:c r="H26" s="39"/>
      <x:c r="I26" s="39"/>
      <x:c r="J26" s="35" t="str">
        <x:f>IF($A26="","",COUNTIFS(Participantes!$A$5:$A$204,$A26,Participantes!$E$5:$E$204,"Sim"))</x:f>
      </x:c>
      <x:c r="K26" s="41" t="str">
        <x:f>IF(OR(A26="",NOT(ISNUMBER(E26))),"",IF(COUNTIFS(Participantes!$A$5:$A$204,A26,Participantes!$E$5:$E$204,"Sim",Participantes!$F$5:$F$204,"&gt;=0")=0,"",E26*SUMIFS(Participantes!$F$5:$F$204,Participantes!$A$5:$A$204,A26,Participantes!$E$5:$E$204,"Sim",Participantes!$F$5:$F$204,"&gt;=0")))</x:f>
      </x:c>
      <x:c r="L26" s="35" t="str">
        <x:f>IF($A26="","",COUNTIF(Decisoes!$A$5:$A$154,$A26))</x:f>
      </x:c>
      <x:c r="M26" s="35" t="str">
        <x:f>IF(A26="","",SUMIFS(Acoes!$S$5:$S$204,Acoes!$B$5:$B$204,A26))</x:f>
      </x:c>
      <x:c r="N26" s="35" t="str">
        <x:f>IF(A26="","",COUNTIFS(Acoes!$B$5:$B$204,A26,Acoes!$S$5:$S$204,1,Acoes!$I$5:$I$204,"Concluída"))</x:f>
      </x:c>
      <x:c r="O26" s="42" t="str">
        <x:f>IF(A26="","",IF(M26=0,"n.a.",N26/M26))</x:f>
      </x:c>
      <x:c r="P26" s="39"/>
      <x:c r="Q26" s="39"/>
      <x:c r="R26" s="39"/>
      <x:c r="S26" s="39"/>
      <x:c r="T26" s="259" t="str">
        <x:f>IF(A26="","",IF(AND(ISNUMBER(C26),ISNUMBER(D26),C26&gt;=0,C26&lt;1,D26&gt;=0,D26&lt;1,D26&gt;=C26),"",IF(P26="Realizada","Corrija início e fim da reunião","Horário não definido ou inválido")))</x:f>
      </x:c>
      <x:c r="U26" s="1"/>
      <x:c r="V26" s="1"/>
      <x:c r="W26" s="1"/>
    </x:row>
    <x:row r="27">
      <x:c r="A27" s="30"/>
      <x:c r="B27" s="32"/>
      <x:c r="C27" s="40"/>
      <x:c r="D27" s="40"/>
      <x:c r="E27" s="36" t="str">
        <x:f>IF(A27="","",IF(AND(ISNUMBER(C27),ISNUMBER(D27),C27&gt;=0,C27&lt;1,D27&gt;=0,D27&lt;1,D27&gt;=C27),(D27-C27)*24,""))</x:f>
      </x:c>
      <x:c r="F27" s="39"/>
      <x:c r="G27" s="39"/>
      <x:c r="H27" s="39"/>
      <x:c r="I27" s="39"/>
      <x:c r="J27" s="35" t="str">
        <x:f>IF($A27="","",COUNTIFS(Participantes!$A$5:$A$204,$A27,Participantes!$E$5:$E$204,"Sim"))</x:f>
      </x:c>
      <x:c r="K27" s="41" t="str">
        <x:f>IF(OR(A27="",NOT(ISNUMBER(E27))),"",IF(COUNTIFS(Participantes!$A$5:$A$204,A27,Participantes!$E$5:$E$204,"Sim",Participantes!$F$5:$F$204,"&gt;=0")=0,"",E27*SUMIFS(Participantes!$F$5:$F$204,Participantes!$A$5:$A$204,A27,Participantes!$E$5:$E$204,"Sim",Participantes!$F$5:$F$204,"&gt;=0")))</x:f>
      </x:c>
      <x:c r="L27" s="35" t="str">
        <x:f>IF($A27="","",COUNTIF(Decisoes!$A$5:$A$154,$A27))</x:f>
      </x:c>
      <x:c r="M27" s="35" t="str">
        <x:f>IF(A27="","",SUMIFS(Acoes!$S$5:$S$204,Acoes!$B$5:$B$204,A27))</x:f>
      </x:c>
      <x:c r="N27" s="35" t="str">
        <x:f>IF(A27="","",COUNTIFS(Acoes!$B$5:$B$204,A27,Acoes!$S$5:$S$204,1,Acoes!$I$5:$I$204,"Concluída"))</x:f>
      </x:c>
      <x:c r="O27" s="42" t="str">
        <x:f>IF(A27="","",IF(M27=0,"n.a.",N27/M27))</x:f>
      </x:c>
      <x:c r="P27" s="39"/>
      <x:c r="Q27" s="39"/>
      <x:c r="R27" s="39"/>
      <x:c r="S27" s="39"/>
      <x:c r="T27" s="259" t="str">
        <x:f>IF(A27="","",IF(AND(ISNUMBER(C27),ISNUMBER(D27),C27&gt;=0,C27&lt;1,D27&gt;=0,D27&lt;1,D27&gt;=C27),"",IF(P27="Realizada","Corrija início e fim da reunião","Horário não definido ou inválido")))</x:f>
      </x:c>
      <x:c r="U27" s="1"/>
      <x:c r="V27" s="1"/>
      <x:c r="W27" s="1"/>
    </x:row>
    <x:row r="28">
      <x:c r="A28" s="30"/>
      <x:c r="B28" s="32"/>
      <x:c r="C28" s="40"/>
      <x:c r="D28" s="40"/>
      <x:c r="E28" s="36" t="str">
        <x:f>IF(A28="","",IF(AND(ISNUMBER(C28),ISNUMBER(D28),C28&gt;=0,C28&lt;1,D28&gt;=0,D28&lt;1,D28&gt;=C28),(D28-C28)*24,""))</x:f>
      </x:c>
      <x:c r="F28" s="39"/>
      <x:c r="G28" s="39"/>
      <x:c r="H28" s="39"/>
      <x:c r="I28" s="39"/>
      <x:c r="J28" s="35" t="str">
        <x:f>IF($A28="","",COUNTIFS(Participantes!$A$5:$A$204,$A28,Participantes!$E$5:$E$204,"Sim"))</x:f>
      </x:c>
      <x:c r="K28" s="41" t="str">
        <x:f>IF(OR(A28="",NOT(ISNUMBER(E28))),"",IF(COUNTIFS(Participantes!$A$5:$A$204,A28,Participantes!$E$5:$E$204,"Sim",Participantes!$F$5:$F$204,"&gt;=0")=0,"",E28*SUMIFS(Participantes!$F$5:$F$204,Participantes!$A$5:$A$204,A28,Participantes!$E$5:$E$204,"Sim",Participantes!$F$5:$F$204,"&gt;=0")))</x:f>
      </x:c>
      <x:c r="L28" s="35" t="str">
        <x:f>IF($A28="","",COUNTIF(Decisoes!$A$5:$A$154,$A28))</x:f>
      </x:c>
      <x:c r="M28" s="35" t="str">
        <x:f>IF(A28="","",SUMIFS(Acoes!$S$5:$S$204,Acoes!$B$5:$B$204,A28))</x:f>
      </x:c>
      <x:c r="N28" s="35" t="str">
        <x:f>IF(A28="","",COUNTIFS(Acoes!$B$5:$B$204,A28,Acoes!$S$5:$S$204,1,Acoes!$I$5:$I$204,"Concluída"))</x:f>
      </x:c>
      <x:c r="O28" s="42" t="str">
        <x:f>IF(A28="","",IF(M28=0,"n.a.",N28/M28))</x:f>
      </x:c>
      <x:c r="P28" s="39"/>
      <x:c r="Q28" s="39"/>
      <x:c r="R28" s="39"/>
      <x:c r="S28" s="39"/>
      <x:c r="T28" s="259" t="str">
        <x:f>IF(A28="","",IF(AND(ISNUMBER(C28),ISNUMBER(D28),C28&gt;=0,C28&lt;1,D28&gt;=0,D28&lt;1,D28&gt;=C28),"",IF(P28="Realizada","Corrija início e fim da reunião","Horário não definido ou inválido")))</x:f>
      </x:c>
      <x:c r="U28" s="1"/>
      <x:c r="V28" s="1"/>
      <x:c r="W28" s="1"/>
    </x:row>
    <x:row r="29">
      <x:c r="A29" s="30"/>
      <x:c r="B29" s="32"/>
      <x:c r="C29" s="40"/>
      <x:c r="D29" s="40"/>
      <x:c r="E29" s="36" t="str">
        <x:f>IF(A29="","",IF(AND(ISNUMBER(C29),ISNUMBER(D29),C29&gt;=0,C29&lt;1,D29&gt;=0,D29&lt;1,D29&gt;=C29),(D29-C29)*24,""))</x:f>
      </x:c>
      <x:c r="F29" s="39"/>
      <x:c r="G29" s="39"/>
      <x:c r="H29" s="39"/>
      <x:c r="I29" s="39"/>
      <x:c r="J29" s="35" t="str">
        <x:f>IF($A29="","",COUNTIFS(Participantes!$A$5:$A$204,$A29,Participantes!$E$5:$E$204,"Sim"))</x:f>
      </x:c>
      <x:c r="K29" s="41" t="str">
        <x:f>IF(OR(A29="",NOT(ISNUMBER(E29))),"",IF(COUNTIFS(Participantes!$A$5:$A$204,A29,Participantes!$E$5:$E$204,"Sim",Participantes!$F$5:$F$204,"&gt;=0")=0,"",E29*SUMIFS(Participantes!$F$5:$F$204,Participantes!$A$5:$A$204,A29,Participantes!$E$5:$E$204,"Sim",Participantes!$F$5:$F$204,"&gt;=0")))</x:f>
      </x:c>
      <x:c r="L29" s="35" t="str">
        <x:f>IF($A29="","",COUNTIF(Decisoes!$A$5:$A$154,$A29))</x:f>
      </x:c>
      <x:c r="M29" s="35" t="str">
        <x:f>IF(A29="","",SUMIFS(Acoes!$S$5:$S$204,Acoes!$B$5:$B$204,A29))</x:f>
      </x:c>
      <x:c r="N29" s="35" t="str">
        <x:f>IF(A29="","",COUNTIFS(Acoes!$B$5:$B$204,A29,Acoes!$S$5:$S$204,1,Acoes!$I$5:$I$204,"Concluída"))</x:f>
      </x:c>
      <x:c r="O29" s="42" t="str">
        <x:f>IF(A29="","",IF(M29=0,"n.a.",N29/M29))</x:f>
      </x:c>
      <x:c r="P29" s="39"/>
      <x:c r="Q29" s="39"/>
      <x:c r="R29" s="39"/>
      <x:c r="S29" s="39"/>
      <x:c r="T29" s="259" t="str">
        <x:f>IF(A29="","",IF(AND(ISNUMBER(C29),ISNUMBER(D29),C29&gt;=0,C29&lt;1,D29&gt;=0,D29&lt;1,D29&gt;=C29),"",IF(P29="Realizada","Corrija início e fim da reunião","Horário não definido ou inválido")))</x:f>
      </x:c>
      <x:c r="U29" s="1"/>
      <x:c r="V29" s="1"/>
      <x:c r="W29" s="1"/>
    </x:row>
    <x:row r="30">
      <x:c r="A30" s="30"/>
      <x:c r="B30" s="32"/>
      <x:c r="C30" s="40"/>
      <x:c r="D30" s="40"/>
      <x:c r="E30" s="36" t="str">
        <x:f>IF(A30="","",IF(AND(ISNUMBER(C30),ISNUMBER(D30),C30&gt;=0,C30&lt;1,D30&gt;=0,D30&lt;1,D30&gt;=C30),(D30-C30)*24,""))</x:f>
      </x:c>
      <x:c r="F30" s="39"/>
      <x:c r="G30" s="39"/>
      <x:c r="H30" s="39"/>
      <x:c r="I30" s="39"/>
      <x:c r="J30" s="35" t="str">
        <x:f>IF($A30="","",COUNTIFS(Participantes!$A$5:$A$204,$A30,Participantes!$E$5:$E$204,"Sim"))</x:f>
      </x:c>
      <x:c r="K30" s="41" t="str">
        <x:f>IF(OR(A30="",NOT(ISNUMBER(E30))),"",IF(COUNTIFS(Participantes!$A$5:$A$204,A30,Participantes!$E$5:$E$204,"Sim",Participantes!$F$5:$F$204,"&gt;=0")=0,"",E30*SUMIFS(Participantes!$F$5:$F$204,Participantes!$A$5:$A$204,A30,Participantes!$E$5:$E$204,"Sim",Participantes!$F$5:$F$204,"&gt;=0")))</x:f>
      </x:c>
      <x:c r="L30" s="35" t="str">
        <x:f>IF($A30="","",COUNTIF(Decisoes!$A$5:$A$154,$A30))</x:f>
      </x:c>
      <x:c r="M30" s="35" t="str">
        <x:f>IF(A30="","",SUMIFS(Acoes!$S$5:$S$204,Acoes!$B$5:$B$204,A30))</x:f>
      </x:c>
      <x:c r="N30" s="35" t="str">
        <x:f>IF(A30="","",COUNTIFS(Acoes!$B$5:$B$204,A30,Acoes!$S$5:$S$204,1,Acoes!$I$5:$I$204,"Concluída"))</x:f>
      </x:c>
      <x:c r="O30" s="42" t="str">
        <x:f>IF(A30="","",IF(M30=0,"n.a.",N30/M30))</x:f>
      </x:c>
      <x:c r="P30" s="39"/>
      <x:c r="Q30" s="39"/>
      <x:c r="R30" s="39"/>
      <x:c r="S30" s="39"/>
      <x:c r="T30" s="259" t="str">
        <x:f>IF(A30="","",IF(AND(ISNUMBER(C30),ISNUMBER(D30),C30&gt;=0,C30&lt;1,D30&gt;=0,D30&lt;1,D30&gt;=C30),"",IF(P30="Realizada","Corrija início e fim da reunião","Horário não definido ou inválido")))</x:f>
      </x:c>
      <x:c r="U30" s="1"/>
      <x:c r="V30" s="1"/>
      <x:c r="W30" s="1"/>
    </x:row>
    <x:row r="31">
      <x:c r="A31" s="30"/>
      <x:c r="B31" s="32"/>
      <x:c r="C31" s="40"/>
      <x:c r="D31" s="40"/>
      <x:c r="E31" s="36" t="str">
        <x:f>IF(A31="","",IF(AND(ISNUMBER(C31),ISNUMBER(D31),C31&gt;=0,C31&lt;1,D31&gt;=0,D31&lt;1,D31&gt;=C31),(D31-C31)*24,""))</x:f>
      </x:c>
      <x:c r="F31" s="39"/>
      <x:c r="G31" s="39"/>
      <x:c r="H31" s="39"/>
      <x:c r="I31" s="39"/>
      <x:c r="J31" s="35" t="str">
        <x:f>IF($A31="","",COUNTIFS(Participantes!$A$5:$A$204,$A31,Participantes!$E$5:$E$204,"Sim"))</x:f>
      </x:c>
      <x:c r="K31" s="41" t="str">
        <x:f>IF(OR(A31="",NOT(ISNUMBER(E31))),"",IF(COUNTIFS(Participantes!$A$5:$A$204,A31,Participantes!$E$5:$E$204,"Sim",Participantes!$F$5:$F$204,"&gt;=0")=0,"",E31*SUMIFS(Participantes!$F$5:$F$204,Participantes!$A$5:$A$204,A31,Participantes!$E$5:$E$204,"Sim",Participantes!$F$5:$F$204,"&gt;=0")))</x:f>
      </x:c>
      <x:c r="L31" s="35" t="str">
        <x:f>IF($A31="","",COUNTIF(Decisoes!$A$5:$A$154,$A31))</x:f>
      </x:c>
      <x:c r="M31" s="35" t="str">
        <x:f>IF(A31="","",SUMIFS(Acoes!$S$5:$S$204,Acoes!$B$5:$B$204,A31))</x:f>
      </x:c>
      <x:c r="N31" s="35" t="str">
        <x:f>IF(A31="","",COUNTIFS(Acoes!$B$5:$B$204,A31,Acoes!$S$5:$S$204,1,Acoes!$I$5:$I$204,"Concluída"))</x:f>
      </x:c>
      <x:c r="O31" s="42" t="str">
        <x:f>IF(A31="","",IF(M31=0,"n.a.",N31/M31))</x:f>
      </x:c>
      <x:c r="P31" s="39"/>
      <x:c r="Q31" s="39"/>
      <x:c r="R31" s="39"/>
      <x:c r="S31" s="39"/>
      <x:c r="T31" s="259" t="str">
        <x:f>IF(A31="","",IF(AND(ISNUMBER(C31),ISNUMBER(D31),C31&gt;=0,C31&lt;1,D31&gt;=0,D31&lt;1,D31&gt;=C31),"",IF(P31="Realizada","Corrija início e fim da reunião","Horário não definido ou inválido")))</x:f>
      </x:c>
      <x:c r="U31" s="1"/>
      <x:c r="V31" s="1"/>
      <x:c r="W31" s="1"/>
    </x:row>
    <x:row r="32">
      <x:c r="A32" s="30"/>
      <x:c r="B32" s="32"/>
      <x:c r="C32" s="40"/>
      <x:c r="D32" s="40"/>
      <x:c r="E32" s="36" t="str">
        <x:f>IF(A32="","",IF(AND(ISNUMBER(C32),ISNUMBER(D32),C32&gt;=0,C32&lt;1,D32&gt;=0,D32&lt;1,D32&gt;=C32),(D32-C32)*24,""))</x:f>
      </x:c>
      <x:c r="F32" s="39"/>
      <x:c r="G32" s="39"/>
      <x:c r="H32" s="39"/>
      <x:c r="I32" s="39"/>
      <x:c r="J32" s="35" t="str">
        <x:f>IF($A32="","",COUNTIFS(Participantes!$A$5:$A$204,$A32,Participantes!$E$5:$E$204,"Sim"))</x:f>
      </x:c>
      <x:c r="K32" s="41" t="str">
        <x:f>IF(OR(A32="",NOT(ISNUMBER(E32))),"",IF(COUNTIFS(Participantes!$A$5:$A$204,A32,Participantes!$E$5:$E$204,"Sim",Participantes!$F$5:$F$204,"&gt;=0")=0,"",E32*SUMIFS(Participantes!$F$5:$F$204,Participantes!$A$5:$A$204,A32,Participantes!$E$5:$E$204,"Sim",Participantes!$F$5:$F$204,"&gt;=0")))</x:f>
      </x:c>
      <x:c r="L32" s="35" t="str">
        <x:f>IF($A32="","",COUNTIF(Decisoes!$A$5:$A$154,$A32))</x:f>
      </x:c>
      <x:c r="M32" s="35" t="str">
        <x:f>IF(A32="","",SUMIFS(Acoes!$S$5:$S$204,Acoes!$B$5:$B$204,A32))</x:f>
      </x:c>
      <x:c r="N32" s="35" t="str">
        <x:f>IF(A32="","",COUNTIFS(Acoes!$B$5:$B$204,A32,Acoes!$S$5:$S$204,1,Acoes!$I$5:$I$204,"Concluída"))</x:f>
      </x:c>
      <x:c r="O32" s="42" t="str">
        <x:f>IF(A32="","",IF(M32=0,"n.a.",N32/M32))</x:f>
      </x:c>
      <x:c r="P32" s="39"/>
      <x:c r="Q32" s="39"/>
      <x:c r="R32" s="39"/>
      <x:c r="S32" s="39"/>
      <x:c r="T32" s="259" t="str">
        <x:f>IF(A32="","",IF(AND(ISNUMBER(C32),ISNUMBER(D32),C32&gt;=0,C32&lt;1,D32&gt;=0,D32&lt;1,D32&gt;=C32),"",IF(P32="Realizada","Corrija início e fim da reunião","Horário não definido ou inválido")))</x:f>
      </x:c>
      <x:c r="U32" s="1"/>
      <x:c r="V32" s="1"/>
      <x:c r="W32" s="1"/>
    </x:row>
    <x:row r="33">
      <x:c r="A33" s="30"/>
      <x:c r="B33" s="32"/>
      <x:c r="C33" s="40"/>
      <x:c r="D33" s="40"/>
      <x:c r="E33" s="36" t="str">
        <x:f>IF(A33="","",IF(AND(ISNUMBER(C33),ISNUMBER(D33),C33&gt;=0,C33&lt;1,D33&gt;=0,D33&lt;1,D33&gt;=C33),(D33-C33)*24,""))</x:f>
      </x:c>
      <x:c r="F33" s="39"/>
      <x:c r="G33" s="39"/>
      <x:c r="H33" s="39"/>
      <x:c r="I33" s="39"/>
      <x:c r="J33" s="35" t="str">
        <x:f>IF($A33="","",COUNTIFS(Participantes!$A$5:$A$204,$A33,Participantes!$E$5:$E$204,"Sim"))</x:f>
      </x:c>
      <x:c r="K33" s="41" t="str">
        <x:f>IF(OR(A33="",NOT(ISNUMBER(E33))),"",IF(COUNTIFS(Participantes!$A$5:$A$204,A33,Participantes!$E$5:$E$204,"Sim",Participantes!$F$5:$F$204,"&gt;=0")=0,"",E33*SUMIFS(Participantes!$F$5:$F$204,Participantes!$A$5:$A$204,A33,Participantes!$E$5:$E$204,"Sim",Participantes!$F$5:$F$204,"&gt;=0")))</x:f>
      </x:c>
      <x:c r="L33" s="35" t="str">
        <x:f>IF($A33="","",COUNTIF(Decisoes!$A$5:$A$154,$A33))</x:f>
      </x:c>
      <x:c r="M33" s="35" t="str">
        <x:f>IF(A33="","",SUMIFS(Acoes!$S$5:$S$204,Acoes!$B$5:$B$204,A33))</x:f>
      </x:c>
      <x:c r="N33" s="35" t="str">
        <x:f>IF(A33="","",COUNTIFS(Acoes!$B$5:$B$204,A33,Acoes!$S$5:$S$204,1,Acoes!$I$5:$I$204,"Concluída"))</x:f>
      </x:c>
      <x:c r="O33" s="42" t="str">
        <x:f>IF(A33="","",IF(M33=0,"n.a.",N33/M33))</x:f>
      </x:c>
      <x:c r="P33" s="39"/>
      <x:c r="Q33" s="39"/>
      <x:c r="R33" s="39"/>
      <x:c r="S33" s="39"/>
      <x:c r="T33" s="259" t="str">
        <x:f>IF(A33="","",IF(AND(ISNUMBER(C33),ISNUMBER(D33),C33&gt;=0,C33&lt;1,D33&gt;=0,D33&lt;1,D33&gt;=C33),"",IF(P33="Realizada","Corrija início e fim da reunião","Horário não definido ou inválido")))</x:f>
      </x:c>
      <x:c r="U33" s="1"/>
      <x:c r="V33" s="1"/>
      <x:c r="W33" s="1"/>
    </x:row>
    <x:row r="34">
      <x:c r="A34" s="30"/>
      <x:c r="B34" s="32"/>
      <x:c r="C34" s="40"/>
      <x:c r="D34" s="40"/>
      <x:c r="E34" s="36" t="str">
        <x:f>IF(A34="","",IF(AND(ISNUMBER(C34),ISNUMBER(D34),C34&gt;=0,C34&lt;1,D34&gt;=0,D34&lt;1,D34&gt;=C34),(D34-C34)*24,""))</x:f>
      </x:c>
      <x:c r="F34" s="39"/>
      <x:c r="G34" s="39"/>
      <x:c r="H34" s="39"/>
      <x:c r="I34" s="39"/>
      <x:c r="J34" s="35" t="str">
        <x:f>IF($A34="","",COUNTIFS(Participantes!$A$5:$A$204,$A34,Participantes!$E$5:$E$204,"Sim"))</x:f>
      </x:c>
      <x:c r="K34" s="41" t="str">
        <x:f>IF(OR(A34="",NOT(ISNUMBER(E34))),"",IF(COUNTIFS(Participantes!$A$5:$A$204,A34,Participantes!$E$5:$E$204,"Sim",Participantes!$F$5:$F$204,"&gt;=0")=0,"",E34*SUMIFS(Participantes!$F$5:$F$204,Participantes!$A$5:$A$204,A34,Participantes!$E$5:$E$204,"Sim",Participantes!$F$5:$F$204,"&gt;=0")))</x:f>
      </x:c>
      <x:c r="L34" s="35" t="str">
        <x:f>IF($A34="","",COUNTIF(Decisoes!$A$5:$A$154,$A34))</x:f>
      </x:c>
      <x:c r="M34" s="35" t="str">
        <x:f>IF(A34="","",SUMIFS(Acoes!$S$5:$S$204,Acoes!$B$5:$B$204,A34))</x:f>
      </x:c>
      <x:c r="N34" s="35" t="str">
        <x:f>IF(A34="","",COUNTIFS(Acoes!$B$5:$B$204,A34,Acoes!$S$5:$S$204,1,Acoes!$I$5:$I$204,"Concluída"))</x:f>
      </x:c>
      <x:c r="O34" s="42" t="str">
        <x:f>IF(A34="","",IF(M34=0,"n.a.",N34/M34))</x:f>
      </x:c>
      <x:c r="P34" s="39"/>
      <x:c r="Q34" s="39"/>
      <x:c r="R34" s="39"/>
      <x:c r="S34" s="39"/>
      <x:c r="T34" s="259" t="str">
        <x:f>IF(A34="","",IF(AND(ISNUMBER(C34),ISNUMBER(D34),C34&gt;=0,C34&lt;1,D34&gt;=0,D34&lt;1,D34&gt;=C34),"",IF(P34="Realizada","Corrija início e fim da reunião","Horário não definido ou inválido")))</x:f>
      </x:c>
      <x:c r="U34" s="1"/>
      <x:c r="V34" s="1"/>
      <x:c r="W34" s="1"/>
    </x:row>
    <x:row r="35">
      <x:c r="A35" s="30"/>
      <x:c r="B35" s="32"/>
      <x:c r="C35" s="40"/>
      <x:c r="D35" s="40"/>
      <x:c r="E35" s="36" t="str">
        <x:f>IF(A35="","",IF(AND(ISNUMBER(C35),ISNUMBER(D35),C35&gt;=0,C35&lt;1,D35&gt;=0,D35&lt;1,D35&gt;=C35),(D35-C35)*24,""))</x:f>
      </x:c>
      <x:c r="F35" s="39"/>
      <x:c r="G35" s="39"/>
      <x:c r="H35" s="39"/>
      <x:c r="I35" s="39"/>
      <x:c r="J35" s="35" t="str">
        <x:f>IF($A35="","",COUNTIFS(Participantes!$A$5:$A$204,$A35,Participantes!$E$5:$E$204,"Sim"))</x:f>
      </x:c>
      <x:c r="K35" s="41" t="str">
        <x:f>IF(OR(A35="",NOT(ISNUMBER(E35))),"",IF(COUNTIFS(Participantes!$A$5:$A$204,A35,Participantes!$E$5:$E$204,"Sim",Participantes!$F$5:$F$204,"&gt;=0")=0,"",E35*SUMIFS(Participantes!$F$5:$F$204,Participantes!$A$5:$A$204,A35,Participantes!$E$5:$E$204,"Sim",Participantes!$F$5:$F$204,"&gt;=0")))</x:f>
      </x:c>
      <x:c r="L35" s="35" t="str">
        <x:f>IF($A35="","",COUNTIF(Decisoes!$A$5:$A$154,$A35))</x:f>
      </x:c>
      <x:c r="M35" s="35" t="str">
        <x:f>IF(A35="","",SUMIFS(Acoes!$S$5:$S$204,Acoes!$B$5:$B$204,A35))</x:f>
      </x:c>
      <x:c r="N35" s="35" t="str">
        <x:f>IF(A35="","",COUNTIFS(Acoes!$B$5:$B$204,A35,Acoes!$S$5:$S$204,1,Acoes!$I$5:$I$204,"Concluída"))</x:f>
      </x:c>
      <x:c r="O35" s="42" t="str">
        <x:f>IF(A35="","",IF(M35=0,"n.a.",N35/M35))</x:f>
      </x:c>
      <x:c r="P35" s="39"/>
      <x:c r="Q35" s="39"/>
      <x:c r="R35" s="39"/>
      <x:c r="S35" s="39"/>
      <x:c r="T35" s="259" t="str">
        <x:f>IF(A35="","",IF(AND(ISNUMBER(C35),ISNUMBER(D35),C35&gt;=0,C35&lt;1,D35&gt;=0,D35&lt;1,D35&gt;=C35),"",IF(P35="Realizada","Corrija início e fim da reunião","Horário não definido ou inválido")))</x:f>
      </x:c>
      <x:c r="U35" s="1"/>
      <x:c r="V35" s="1"/>
      <x:c r="W35" s="1"/>
    </x:row>
    <x:row r="36">
      <x:c r="A36" s="30"/>
      <x:c r="B36" s="32"/>
      <x:c r="C36" s="40"/>
      <x:c r="D36" s="40"/>
      <x:c r="E36" s="36" t="str">
        <x:f>IF(A36="","",IF(AND(ISNUMBER(C36),ISNUMBER(D36),C36&gt;=0,C36&lt;1,D36&gt;=0,D36&lt;1,D36&gt;=C36),(D36-C36)*24,""))</x:f>
      </x:c>
      <x:c r="F36" s="39"/>
      <x:c r="G36" s="39"/>
      <x:c r="H36" s="39"/>
      <x:c r="I36" s="39"/>
      <x:c r="J36" s="35" t="str">
        <x:f>IF($A36="","",COUNTIFS(Participantes!$A$5:$A$204,$A36,Participantes!$E$5:$E$204,"Sim"))</x:f>
      </x:c>
      <x:c r="K36" s="41" t="str">
        <x:f>IF(OR(A36="",NOT(ISNUMBER(E36))),"",IF(COUNTIFS(Participantes!$A$5:$A$204,A36,Participantes!$E$5:$E$204,"Sim",Participantes!$F$5:$F$204,"&gt;=0")=0,"",E36*SUMIFS(Participantes!$F$5:$F$204,Participantes!$A$5:$A$204,A36,Participantes!$E$5:$E$204,"Sim",Participantes!$F$5:$F$204,"&gt;=0")))</x:f>
      </x:c>
      <x:c r="L36" s="35" t="str">
        <x:f>IF($A36="","",COUNTIF(Decisoes!$A$5:$A$154,$A36))</x:f>
      </x:c>
      <x:c r="M36" s="35" t="str">
        <x:f>IF(A36="","",SUMIFS(Acoes!$S$5:$S$204,Acoes!$B$5:$B$204,A36))</x:f>
      </x:c>
      <x:c r="N36" s="35" t="str">
        <x:f>IF(A36="","",COUNTIFS(Acoes!$B$5:$B$204,A36,Acoes!$S$5:$S$204,1,Acoes!$I$5:$I$204,"Concluída"))</x:f>
      </x:c>
      <x:c r="O36" s="42" t="str">
        <x:f>IF(A36="","",IF(M36=0,"n.a.",N36/M36))</x:f>
      </x:c>
      <x:c r="P36" s="39"/>
      <x:c r="Q36" s="39"/>
      <x:c r="R36" s="39"/>
      <x:c r="S36" s="39"/>
      <x:c r="T36" s="259" t="str">
        <x:f>IF(A36="","",IF(AND(ISNUMBER(C36),ISNUMBER(D36),C36&gt;=0,C36&lt;1,D36&gt;=0,D36&lt;1,D36&gt;=C36),"",IF(P36="Realizada","Corrija início e fim da reunião","Horário não definido ou inválido")))</x:f>
      </x:c>
      <x:c r="U36" s="1"/>
      <x:c r="V36" s="1"/>
      <x:c r="W36" s="1"/>
    </x:row>
    <x:row r="37">
      <x:c r="A37" s="30"/>
      <x:c r="B37" s="32"/>
      <x:c r="C37" s="40"/>
      <x:c r="D37" s="40"/>
      <x:c r="E37" s="36" t="str">
        <x:f>IF(A37="","",IF(AND(ISNUMBER(C37),ISNUMBER(D37),C37&gt;=0,C37&lt;1,D37&gt;=0,D37&lt;1,D37&gt;=C37),(D37-C37)*24,""))</x:f>
      </x:c>
      <x:c r="F37" s="39"/>
      <x:c r="G37" s="39"/>
      <x:c r="H37" s="39"/>
      <x:c r="I37" s="39"/>
      <x:c r="J37" s="35" t="str">
        <x:f>IF($A37="","",COUNTIFS(Participantes!$A$5:$A$204,$A37,Participantes!$E$5:$E$204,"Sim"))</x:f>
      </x:c>
      <x:c r="K37" s="41" t="str">
        <x:f>IF(OR(A37="",NOT(ISNUMBER(E37))),"",IF(COUNTIFS(Participantes!$A$5:$A$204,A37,Participantes!$E$5:$E$204,"Sim",Participantes!$F$5:$F$204,"&gt;=0")=0,"",E37*SUMIFS(Participantes!$F$5:$F$204,Participantes!$A$5:$A$204,A37,Participantes!$E$5:$E$204,"Sim",Participantes!$F$5:$F$204,"&gt;=0")))</x:f>
      </x:c>
      <x:c r="L37" s="35" t="str">
        <x:f>IF($A37="","",COUNTIF(Decisoes!$A$5:$A$154,$A37))</x:f>
      </x:c>
      <x:c r="M37" s="35" t="str">
        <x:f>IF(A37="","",SUMIFS(Acoes!$S$5:$S$204,Acoes!$B$5:$B$204,A37))</x:f>
      </x:c>
      <x:c r="N37" s="35" t="str">
        <x:f>IF(A37="","",COUNTIFS(Acoes!$B$5:$B$204,A37,Acoes!$S$5:$S$204,1,Acoes!$I$5:$I$204,"Concluída"))</x:f>
      </x:c>
      <x:c r="O37" s="42" t="str">
        <x:f>IF(A37="","",IF(M37=0,"n.a.",N37/M37))</x:f>
      </x:c>
      <x:c r="P37" s="39"/>
      <x:c r="Q37" s="39"/>
      <x:c r="R37" s="39"/>
      <x:c r="S37" s="39"/>
      <x:c r="T37" s="259" t="str">
        <x:f>IF(A37="","",IF(AND(ISNUMBER(C37),ISNUMBER(D37),C37&gt;=0,C37&lt;1,D37&gt;=0,D37&lt;1,D37&gt;=C37),"",IF(P37="Realizada","Corrija início e fim da reunião","Horário não definido ou inválido")))</x:f>
      </x:c>
      <x:c r="U37" s="1"/>
      <x:c r="V37" s="1"/>
      <x:c r="W37" s="1"/>
    </x:row>
    <x:row r="38">
      <x:c r="A38" s="30"/>
      <x:c r="B38" s="32"/>
      <x:c r="C38" s="40"/>
      <x:c r="D38" s="40"/>
      <x:c r="E38" s="36" t="str">
        <x:f>IF(A38="","",IF(AND(ISNUMBER(C38),ISNUMBER(D38),C38&gt;=0,C38&lt;1,D38&gt;=0,D38&lt;1,D38&gt;=C38),(D38-C38)*24,""))</x:f>
      </x:c>
      <x:c r="F38" s="39"/>
      <x:c r="G38" s="39"/>
      <x:c r="H38" s="39"/>
      <x:c r="I38" s="39"/>
      <x:c r="J38" s="35" t="str">
        <x:f>IF($A38="","",COUNTIFS(Participantes!$A$5:$A$204,$A38,Participantes!$E$5:$E$204,"Sim"))</x:f>
      </x:c>
      <x:c r="K38" s="41" t="str">
        <x:f>IF(OR(A38="",NOT(ISNUMBER(E38))),"",IF(COUNTIFS(Participantes!$A$5:$A$204,A38,Participantes!$E$5:$E$204,"Sim",Participantes!$F$5:$F$204,"&gt;=0")=0,"",E38*SUMIFS(Participantes!$F$5:$F$204,Participantes!$A$5:$A$204,A38,Participantes!$E$5:$E$204,"Sim",Participantes!$F$5:$F$204,"&gt;=0")))</x:f>
      </x:c>
      <x:c r="L38" s="35" t="str">
        <x:f>IF($A38="","",COUNTIF(Decisoes!$A$5:$A$154,$A38))</x:f>
      </x:c>
      <x:c r="M38" s="35" t="str">
        <x:f>IF(A38="","",SUMIFS(Acoes!$S$5:$S$204,Acoes!$B$5:$B$204,A38))</x:f>
      </x:c>
      <x:c r="N38" s="35" t="str">
        <x:f>IF(A38="","",COUNTIFS(Acoes!$B$5:$B$204,A38,Acoes!$S$5:$S$204,1,Acoes!$I$5:$I$204,"Concluída"))</x:f>
      </x:c>
      <x:c r="O38" s="42" t="str">
        <x:f>IF(A38="","",IF(M38=0,"n.a.",N38/M38))</x:f>
      </x:c>
      <x:c r="P38" s="39"/>
      <x:c r="Q38" s="39"/>
      <x:c r="R38" s="39"/>
      <x:c r="S38" s="39"/>
      <x:c r="T38" s="259" t="str">
        <x:f>IF(A38="","",IF(AND(ISNUMBER(C38),ISNUMBER(D38),C38&gt;=0,C38&lt;1,D38&gt;=0,D38&lt;1,D38&gt;=C38),"",IF(P38="Realizada","Corrija início e fim da reunião","Horário não definido ou inválido")))</x:f>
      </x:c>
      <x:c r="U38" s="1"/>
      <x:c r="V38" s="1"/>
      <x:c r="W38" s="1"/>
    </x:row>
    <x:row r="39">
      <x:c r="A39" s="30"/>
      <x:c r="B39" s="32"/>
      <x:c r="C39" s="40"/>
      <x:c r="D39" s="40"/>
      <x:c r="E39" s="36" t="str">
        <x:f>IF(A39="","",IF(AND(ISNUMBER(C39),ISNUMBER(D39),C39&gt;=0,C39&lt;1,D39&gt;=0,D39&lt;1,D39&gt;=C39),(D39-C39)*24,""))</x:f>
      </x:c>
      <x:c r="F39" s="39"/>
      <x:c r="G39" s="39"/>
      <x:c r="H39" s="39"/>
      <x:c r="I39" s="39"/>
      <x:c r="J39" s="35" t="str">
        <x:f>IF($A39="","",COUNTIFS(Participantes!$A$5:$A$204,$A39,Participantes!$E$5:$E$204,"Sim"))</x:f>
      </x:c>
      <x:c r="K39" s="41" t="str">
        <x:f>IF(OR(A39="",NOT(ISNUMBER(E39))),"",IF(COUNTIFS(Participantes!$A$5:$A$204,A39,Participantes!$E$5:$E$204,"Sim",Participantes!$F$5:$F$204,"&gt;=0")=0,"",E39*SUMIFS(Participantes!$F$5:$F$204,Participantes!$A$5:$A$204,A39,Participantes!$E$5:$E$204,"Sim",Participantes!$F$5:$F$204,"&gt;=0")))</x:f>
      </x:c>
      <x:c r="L39" s="35" t="str">
        <x:f>IF($A39="","",COUNTIF(Decisoes!$A$5:$A$154,$A39))</x:f>
      </x:c>
      <x:c r="M39" s="35" t="str">
        <x:f>IF(A39="","",SUMIFS(Acoes!$S$5:$S$204,Acoes!$B$5:$B$204,A39))</x:f>
      </x:c>
      <x:c r="N39" s="35" t="str">
        <x:f>IF(A39="","",COUNTIFS(Acoes!$B$5:$B$204,A39,Acoes!$S$5:$S$204,1,Acoes!$I$5:$I$204,"Concluída"))</x:f>
      </x:c>
      <x:c r="O39" s="42" t="str">
        <x:f>IF(A39="","",IF(M39=0,"n.a.",N39/M39))</x:f>
      </x:c>
      <x:c r="P39" s="39"/>
      <x:c r="Q39" s="39"/>
      <x:c r="R39" s="39"/>
      <x:c r="S39" s="39"/>
      <x:c r="T39" s="259" t="str">
        <x:f>IF(A39="","",IF(AND(ISNUMBER(C39),ISNUMBER(D39),C39&gt;=0,C39&lt;1,D39&gt;=0,D39&lt;1,D39&gt;=C39),"",IF(P39="Realizada","Corrija início e fim da reunião","Horário não definido ou inválido")))</x:f>
      </x:c>
      <x:c r="U39" s="1"/>
      <x:c r="V39" s="1"/>
      <x:c r="W39" s="1"/>
    </x:row>
    <x:row r="40">
      <x:c r="A40" s="30"/>
      <x:c r="B40" s="32"/>
      <x:c r="C40" s="40"/>
      <x:c r="D40" s="40"/>
      <x:c r="E40" s="36" t="str">
        <x:f>IF(A40="","",IF(AND(ISNUMBER(C40),ISNUMBER(D40),C40&gt;=0,C40&lt;1,D40&gt;=0,D40&lt;1,D40&gt;=C40),(D40-C40)*24,""))</x:f>
      </x:c>
      <x:c r="F40" s="39"/>
      <x:c r="G40" s="39"/>
      <x:c r="H40" s="39"/>
      <x:c r="I40" s="39"/>
      <x:c r="J40" s="35" t="str">
        <x:f>IF($A40="","",COUNTIFS(Participantes!$A$5:$A$204,$A40,Participantes!$E$5:$E$204,"Sim"))</x:f>
      </x:c>
      <x:c r="K40" s="41" t="str">
        <x:f>IF(OR(A40="",NOT(ISNUMBER(E40))),"",IF(COUNTIFS(Participantes!$A$5:$A$204,A40,Participantes!$E$5:$E$204,"Sim",Participantes!$F$5:$F$204,"&gt;=0")=0,"",E40*SUMIFS(Participantes!$F$5:$F$204,Participantes!$A$5:$A$204,A40,Participantes!$E$5:$E$204,"Sim",Participantes!$F$5:$F$204,"&gt;=0")))</x:f>
      </x:c>
      <x:c r="L40" s="35" t="str">
        <x:f>IF($A40="","",COUNTIF(Decisoes!$A$5:$A$154,$A40))</x:f>
      </x:c>
      <x:c r="M40" s="35" t="str">
        <x:f>IF(A40="","",SUMIFS(Acoes!$S$5:$S$204,Acoes!$B$5:$B$204,A40))</x:f>
      </x:c>
      <x:c r="N40" s="35" t="str">
        <x:f>IF(A40="","",COUNTIFS(Acoes!$B$5:$B$204,A40,Acoes!$S$5:$S$204,1,Acoes!$I$5:$I$204,"Concluída"))</x:f>
      </x:c>
      <x:c r="O40" s="42" t="str">
        <x:f>IF(A40="","",IF(M40=0,"n.a.",N40/M40))</x:f>
      </x:c>
      <x:c r="P40" s="39"/>
      <x:c r="Q40" s="39"/>
      <x:c r="R40" s="39"/>
      <x:c r="S40" s="39"/>
      <x:c r="T40" s="259" t="str">
        <x:f>IF(A40="","",IF(AND(ISNUMBER(C40),ISNUMBER(D40),C40&gt;=0,C40&lt;1,D40&gt;=0,D40&lt;1,D40&gt;=C40),"",IF(P40="Realizada","Corrija início e fim da reunião","Horário não definido ou inválido")))</x:f>
      </x:c>
      <x:c r="U40" s="1"/>
      <x:c r="V40" s="1"/>
      <x:c r="W40" s="1"/>
    </x:row>
    <x:row r="41">
      <x:c r="A41" s="30"/>
      <x:c r="B41" s="32"/>
      <x:c r="C41" s="40"/>
      <x:c r="D41" s="40"/>
      <x:c r="E41" s="36" t="str">
        <x:f>IF(A41="","",IF(AND(ISNUMBER(C41),ISNUMBER(D41),C41&gt;=0,C41&lt;1,D41&gt;=0,D41&lt;1,D41&gt;=C41),(D41-C41)*24,""))</x:f>
      </x:c>
      <x:c r="F41" s="39"/>
      <x:c r="G41" s="39"/>
      <x:c r="H41" s="39"/>
      <x:c r="I41" s="39"/>
      <x:c r="J41" s="35" t="str">
        <x:f>IF($A41="","",COUNTIFS(Participantes!$A$5:$A$204,$A41,Participantes!$E$5:$E$204,"Sim"))</x:f>
      </x:c>
      <x:c r="K41" s="41" t="str">
        <x:f>IF(OR(A41="",NOT(ISNUMBER(E41))),"",IF(COUNTIFS(Participantes!$A$5:$A$204,A41,Participantes!$E$5:$E$204,"Sim",Participantes!$F$5:$F$204,"&gt;=0")=0,"",E41*SUMIFS(Participantes!$F$5:$F$204,Participantes!$A$5:$A$204,A41,Participantes!$E$5:$E$204,"Sim",Participantes!$F$5:$F$204,"&gt;=0")))</x:f>
      </x:c>
      <x:c r="L41" s="35" t="str">
        <x:f>IF($A41="","",COUNTIF(Decisoes!$A$5:$A$154,$A41))</x:f>
      </x:c>
      <x:c r="M41" s="35" t="str">
        <x:f>IF(A41="","",SUMIFS(Acoes!$S$5:$S$204,Acoes!$B$5:$B$204,A41))</x:f>
      </x:c>
      <x:c r="N41" s="35" t="str">
        <x:f>IF(A41="","",COUNTIFS(Acoes!$B$5:$B$204,A41,Acoes!$S$5:$S$204,1,Acoes!$I$5:$I$204,"Concluída"))</x:f>
      </x:c>
      <x:c r="O41" s="42" t="str">
        <x:f>IF(A41="","",IF(M41=0,"n.a.",N41/M41))</x:f>
      </x:c>
      <x:c r="P41" s="39"/>
      <x:c r="Q41" s="39"/>
      <x:c r="R41" s="39"/>
      <x:c r="S41" s="39"/>
      <x:c r="T41" s="259" t="str">
        <x:f>IF(A41="","",IF(AND(ISNUMBER(C41),ISNUMBER(D41),C41&gt;=0,C41&lt;1,D41&gt;=0,D41&lt;1,D41&gt;=C41),"",IF(P41="Realizada","Corrija início e fim da reunião","Horário não definido ou inválido")))</x:f>
      </x:c>
      <x:c r="U41" s="1"/>
      <x:c r="V41" s="1"/>
      <x:c r="W41" s="1"/>
    </x:row>
    <x:row r="42">
      <x:c r="A42" s="30"/>
      <x:c r="B42" s="32"/>
      <x:c r="C42" s="40"/>
      <x:c r="D42" s="40"/>
      <x:c r="E42" s="36" t="str">
        <x:f>IF(A42="","",IF(AND(ISNUMBER(C42),ISNUMBER(D42),C42&gt;=0,C42&lt;1,D42&gt;=0,D42&lt;1,D42&gt;=C42),(D42-C42)*24,""))</x:f>
      </x:c>
      <x:c r="F42" s="39"/>
      <x:c r="G42" s="39"/>
      <x:c r="H42" s="39"/>
      <x:c r="I42" s="39"/>
      <x:c r="J42" s="35" t="str">
        <x:f>IF($A42="","",COUNTIFS(Participantes!$A$5:$A$204,$A42,Participantes!$E$5:$E$204,"Sim"))</x:f>
      </x:c>
      <x:c r="K42" s="41" t="str">
        <x:f>IF(OR(A42="",NOT(ISNUMBER(E42))),"",IF(COUNTIFS(Participantes!$A$5:$A$204,A42,Participantes!$E$5:$E$204,"Sim",Participantes!$F$5:$F$204,"&gt;=0")=0,"",E42*SUMIFS(Participantes!$F$5:$F$204,Participantes!$A$5:$A$204,A42,Participantes!$E$5:$E$204,"Sim",Participantes!$F$5:$F$204,"&gt;=0")))</x:f>
      </x:c>
      <x:c r="L42" s="35" t="str">
        <x:f>IF($A42="","",COUNTIF(Decisoes!$A$5:$A$154,$A42))</x:f>
      </x:c>
      <x:c r="M42" s="35" t="str">
        <x:f>IF(A42="","",SUMIFS(Acoes!$S$5:$S$204,Acoes!$B$5:$B$204,A42))</x:f>
      </x:c>
      <x:c r="N42" s="35" t="str">
        <x:f>IF(A42="","",COUNTIFS(Acoes!$B$5:$B$204,A42,Acoes!$S$5:$S$204,1,Acoes!$I$5:$I$204,"Concluída"))</x:f>
      </x:c>
      <x:c r="O42" s="42" t="str">
        <x:f>IF(A42="","",IF(M42=0,"n.a.",N42/M42))</x:f>
      </x:c>
      <x:c r="P42" s="39"/>
      <x:c r="Q42" s="39"/>
      <x:c r="R42" s="39"/>
      <x:c r="S42" s="39"/>
      <x:c r="T42" s="259" t="str">
        <x:f>IF(A42="","",IF(AND(ISNUMBER(C42),ISNUMBER(D42),C42&gt;=0,C42&lt;1,D42&gt;=0,D42&lt;1,D42&gt;=C42),"",IF(P42="Realizada","Corrija início e fim da reunião","Horário não definido ou inválido")))</x:f>
      </x:c>
      <x:c r="U42" s="1"/>
      <x:c r="V42" s="1"/>
      <x:c r="W42" s="1"/>
    </x:row>
    <x:row r="43">
      <x:c r="A43" s="30"/>
      <x:c r="B43" s="32"/>
      <x:c r="C43" s="40"/>
      <x:c r="D43" s="40"/>
      <x:c r="E43" s="36" t="str">
        <x:f>IF(A43="","",IF(AND(ISNUMBER(C43),ISNUMBER(D43),C43&gt;=0,C43&lt;1,D43&gt;=0,D43&lt;1,D43&gt;=C43),(D43-C43)*24,""))</x:f>
      </x:c>
      <x:c r="F43" s="39"/>
      <x:c r="G43" s="39"/>
      <x:c r="H43" s="39"/>
      <x:c r="I43" s="39"/>
      <x:c r="J43" s="35" t="str">
        <x:f>IF($A43="","",COUNTIFS(Participantes!$A$5:$A$204,$A43,Participantes!$E$5:$E$204,"Sim"))</x:f>
      </x:c>
      <x:c r="K43" s="41" t="str">
        <x:f>IF(OR(A43="",NOT(ISNUMBER(E43))),"",IF(COUNTIFS(Participantes!$A$5:$A$204,A43,Participantes!$E$5:$E$204,"Sim",Participantes!$F$5:$F$204,"&gt;=0")=0,"",E43*SUMIFS(Participantes!$F$5:$F$204,Participantes!$A$5:$A$204,A43,Participantes!$E$5:$E$204,"Sim",Participantes!$F$5:$F$204,"&gt;=0")))</x:f>
      </x:c>
      <x:c r="L43" s="35" t="str">
        <x:f>IF($A43="","",COUNTIF(Decisoes!$A$5:$A$154,$A43))</x:f>
      </x:c>
      <x:c r="M43" s="35" t="str">
        <x:f>IF(A43="","",SUMIFS(Acoes!$S$5:$S$204,Acoes!$B$5:$B$204,A43))</x:f>
      </x:c>
      <x:c r="N43" s="35" t="str">
        <x:f>IF(A43="","",COUNTIFS(Acoes!$B$5:$B$204,A43,Acoes!$S$5:$S$204,1,Acoes!$I$5:$I$204,"Concluída"))</x:f>
      </x:c>
      <x:c r="O43" s="42" t="str">
        <x:f>IF(A43="","",IF(M43=0,"n.a.",N43/M43))</x:f>
      </x:c>
      <x:c r="P43" s="39"/>
      <x:c r="Q43" s="39"/>
      <x:c r="R43" s="39"/>
      <x:c r="S43" s="39"/>
      <x:c r="T43" s="259" t="str">
        <x:f>IF(A43="","",IF(AND(ISNUMBER(C43),ISNUMBER(D43),C43&gt;=0,C43&lt;1,D43&gt;=0,D43&lt;1,D43&gt;=C43),"",IF(P43="Realizada","Corrija início e fim da reunião","Horário não definido ou inválido")))</x:f>
      </x:c>
      <x:c r="U43" s="1"/>
      <x:c r="V43" s="1"/>
      <x:c r="W43" s="1"/>
    </x:row>
    <x:row r="44">
      <x:c r="A44" s="30"/>
      <x:c r="B44" s="32"/>
      <x:c r="C44" s="40"/>
      <x:c r="D44" s="40"/>
      <x:c r="E44" s="36" t="str">
        <x:f>IF(A44="","",IF(AND(ISNUMBER(C44),ISNUMBER(D44),C44&gt;=0,C44&lt;1,D44&gt;=0,D44&lt;1,D44&gt;=C44),(D44-C44)*24,""))</x:f>
      </x:c>
      <x:c r="F44" s="39"/>
      <x:c r="G44" s="39"/>
      <x:c r="H44" s="39"/>
      <x:c r="I44" s="39"/>
      <x:c r="J44" s="35" t="str">
        <x:f>IF($A44="","",COUNTIFS(Participantes!$A$5:$A$204,$A44,Participantes!$E$5:$E$204,"Sim"))</x:f>
      </x:c>
      <x:c r="K44" s="41" t="str">
        <x:f>IF(OR(A44="",NOT(ISNUMBER(E44))),"",IF(COUNTIFS(Participantes!$A$5:$A$204,A44,Participantes!$E$5:$E$204,"Sim",Participantes!$F$5:$F$204,"&gt;=0")=0,"",E44*SUMIFS(Participantes!$F$5:$F$204,Participantes!$A$5:$A$204,A44,Participantes!$E$5:$E$204,"Sim",Participantes!$F$5:$F$204,"&gt;=0")))</x:f>
      </x:c>
      <x:c r="L44" s="35" t="str">
        <x:f>IF($A44="","",COUNTIF(Decisoes!$A$5:$A$154,$A44))</x:f>
      </x:c>
      <x:c r="M44" s="35" t="str">
        <x:f>IF(A44="","",SUMIFS(Acoes!$S$5:$S$204,Acoes!$B$5:$B$204,A44))</x:f>
      </x:c>
      <x:c r="N44" s="35" t="str">
        <x:f>IF(A44="","",COUNTIFS(Acoes!$B$5:$B$204,A44,Acoes!$S$5:$S$204,1,Acoes!$I$5:$I$204,"Concluída"))</x:f>
      </x:c>
      <x:c r="O44" s="42" t="str">
        <x:f>IF(A44="","",IF(M44=0,"n.a.",N44/M44))</x:f>
      </x:c>
      <x:c r="P44" s="39"/>
      <x:c r="Q44" s="39"/>
      <x:c r="R44" s="39"/>
      <x:c r="S44" s="39"/>
      <x:c r="T44" s="259" t="str">
        <x:f>IF(A44="","",IF(AND(ISNUMBER(C44),ISNUMBER(D44),C44&gt;=0,C44&lt;1,D44&gt;=0,D44&lt;1,D44&gt;=C44),"",IF(P44="Realizada","Corrija início e fim da reunião","Horário não definido ou inválido")))</x:f>
      </x:c>
      <x:c r="U44" s="1"/>
      <x:c r="V44" s="1"/>
      <x:c r="W44" s="1"/>
    </x:row>
    <x:row r="45">
      <x:c r="A45" s="30"/>
      <x:c r="B45" s="32"/>
      <x:c r="C45" s="40"/>
      <x:c r="D45" s="40"/>
      <x:c r="E45" s="36" t="str">
        <x:f>IF(A45="","",IF(AND(ISNUMBER(C45),ISNUMBER(D45),C45&gt;=0,C45&lt;1,D45&gt;=0,D45&lt;1,D45&gt;=C45),(D45-C45)*24,""))</x:f>
      </x:c>
      <x:c r="F45" s="39"/>
      <x:c r="G45" s="39"/>
      <x:c r="H45" s="39"/>
      <x:c r="I45" s="39"/>
      <x:c r="J45" s="35" t="str">
        <x:f>IF($A45="","",COUNTIFS(Participantes!$A$5:$A$204,$A45,Participantes!$E$5:$E$204,"Sim"))</x:f>
      </x:c>
      <x:c r="K45" s="41" t="str">
        <x:f>IF(OR(A45="",NOT(ISNUMBER(E45))),"",IF(COUNTIFS(Participantes!$A$5:$A$204,A45,Participantes!$E$5:$E$204,"Sim",Participantes!$F$5:$F$204,"&gt;=0")=0,"",E45*SUMIFS(Participantes!$F$5:$F$204,Participantes!$A$5:$A$204,A45,Participantes!$E$5:$E$204,"Sim",Participantes!$F$5:$F$204,"&gt;=0")))</x:f>
      </x:c>
      <x:c r="L45" s="35" t="str">
        <x:f>IF($A45="","",COUNTIF(Decisoes!$A$5:$A$154,$A45))</x:f>
      </x:c>
      <x:c r="M45" s="35" t="str">
        <x:f>IF(A45="","",SUMIFS(Acoes!$S$5:$S$204,Acoes!$B$5:$B$204,A45))</x:f>
      </x:c>
      <x:c r="N45" s="35" t="str">
        <x:f>IF(A45="","",COUNTIFS(Acoes!$B$5:$B$204,A45,Acoes!$S$5:$S$204,1,Acoes!$I$5:$I$204,"Concluída"))</x:f>
      </x:c>
      <x:c r="O45" s="42" t="str">
        <x:f>IF(A45="","",IF(M45=0,"n.a.",N45/M45))</x:f>
      </x:c>
      <x:c r="P45" s="39"/>
      <x:c r="Q45" s="39"/>
      <x:c r="R45" s="39"/>
      <x:c r="S45" s="39"/>
      <x:c r="T45" s="259" t="str">
        <x:f>IF(A45="","",IF(AND(ISNUMBER(C45),ISNUMBER(D45),C45&gt;=0,C45&lt;1,D45&gt;=0,D45&lt;1,D45&gt;=C45),"",IF(P45="Realizada","Corrija início e fim da reunião","Horário não definido ou inválido")))</x:f>
      </x:c>
      <x:c r="U45" s="1"/>
      <x:c r="V45" s="1"/>
      <x:c r="W45" s="1"/>
    </x:row>
    <x:row r="46">
      <x:c r="A46" s="30"/>
      <x:c r="B46" s="32"/>
      <x:c r="C46" s="40"/>
      <x:c r="D46" s="40"/>
      <x:c r="E46" s="36" t="str">
        <x:f>IF(A46="","",IF(AND(ISNUMBER(C46),ISNUMBER(D46),C46&gt;=0,C46&lt;1,D46&gt;=0,D46&lt;1,D46&gt;=C46),(D46-C46)*24,""))</x:f>
      </x:c>
      <x:c r="F46" s="39"/>
      <x:c r="G46" s="39"/>
      <x:c r="H46" s="39"/>
      <x:c r="I46" s="39"/>
      <x:c r="J46" s="35" t="str">
        <x:f>IF($A46="","",COUNTIFS(Participantes!$A$5:$A$204,$A46,Participantes!$E$5:$E$204,"Sim"))</x:f>
      </x:c>
      <x:c r="K46" s="41" t="str">
        <x:f>IF(OR(A46="",NOT(ISNUMBER(E46))),"",IF(COUNTIFS(Participantes!$A$5:$A$204,A46,Participantes!$E$5:$E$204,"Sim",Participantes!$F$5:$F$204,"&gt;=0")=0,"",E46*SUMIFS(Participantes!$F$5:$F$204,Participantes!$A$5:$A$204,A46,Participantes!$E$5:$E$204,"Sim",Participantes!$F$5:$F$204,"&gt;=0")))</x:f>
      </x:c>
      <x:c r="L46" s="35" t="str">
        <x:f>IF($A46="","",COUNTIF(Decisoes!$A$5:$A$154,$A46))</x:f>
      </x:c>
      <x:c r="M46" s="35" t="str">
        <x:f>IF(A46="","",SUMIFS(Acoes!$S$5:$S$204,Acoes!$B$5:$B$204,A46))</x:f>
      </x:c>
      <x:c r="N46" s="35" t="str">
        <x:f>IF(A46="","",COUNTIFS(Acoes!$B$5:$B$204,A46,Acoes!$S$5:$S$204,1,Acoes!$I$5:$I$204,"Concluída"))</x:f>
      </x:c>
      <x:c r="O46" s="42" t="str">
        <x:f>IF(A46="","",IF(M46=0,"n.a.",N46/M46))</x:f>
      </x:c>
      <x:c r="P46" s="39"/>
      <x:c r="Q46" s="39"/>
      <x:c r="R46" s="39"/>
      <x:c r="S46" s="39"/>
      <x:c r="T46" s="259" t="str">
        <x:f>IF(A46="","",IF(AND(ISNUMBER(C46),ISNUMBER(D46),C46&gt;=0,C46&lt;1,D46&gt;=0,D46&lt;1,D46&gt;=C46),"",IF(P46="Realizada","Corrija início e fim da reunião","Horário não definido ou inválido")))</x:f>
      </x:c>
      <x:c r="U46" s="1"/>
      <x:c r="V46" s="1"/>
      <x:c r="W46" s="1"/>
    </x:row>
    <x:row r="47">
      <x:c r="A47" s="30"/>
      <x:c r="B47" s="32"/>
      <x:c r="C47" s="40"/>
      <x:c r="D47" s="40"/>
      <x:c r="E47" s="36" t="str">
        <x:f>IF(A47="","",IF(AND(ISNUMBER(C47),ISNUMBER(D47),C47&gt;=0,C47&lt;1,D47&gt;=0,D47&lt;1,D47&gt;=C47),(D47-C47)*24,""))</x:f>
      </x:c>
      <x:c r="F47" s="39"/>
      <x:c r="G47" s="39"/>
      <x:c r="H47" s="39"/>
      <x:c r="I47" s="39"/>
      <x:c r="J47" s="35" t="str">
        <x:f>IF($A47="","",COUNTIFS(Participantes!$A$5:$A$204,$A47,Participantes!$E$5:$E$204,"Sim"))</x:f>
      </x:c>
      <x:c r="K47" s="41" t="str">
        <x:f>IF(OR(A47="",NOT(ISNUMBER(E47))),"",IF(COUNTIFS(Participantes!$A$5:$A$204,A47,Participantes!$E$5:$E$204,"Sim",Participantes!$F$5:$F$204,"&gt;=0")=0,"",E47*SUMIFS(Participantes!$F$5:$F$204,Participantes!$A$5:$A$204,A47,Participantes!$E$5:$E$204,"Sim",Participantes!$F$5:$F$204,"&gt;=0")))</x:f>
      </x:c>
      <x:c r="L47" s="35" t="str">
        <x:f>IF($A47="","",COUNTIF(Decisoes!$A$5:$A$154,$A47))</x:f>
      </x:c>
      <x:c r="M47" s="35" t="str">
        <x:f>IF(A47="","",SUMIFS(Acoes!$S$5:$S$204,Acoes!$B$5:$B$204,A47))</x:f>
      </x:c>
      <x:c r="N47" s="35" t="str">
        <x:f>IF(A47="","",COUNTIFS(Acoes!$B$5:$B$204,A47,Acoes!$S$5:$S$204,1,Acoes!$I$5:$I$204,"Concluída"))</x:f>
      </x:c>
      <x:c r="O47" s="42" t="str">
        <x:f>IF(A47="","",IF(M47=0,"n.a.",N47/M47))</x:f>
      </x:c>
      <x:c r="P47" s="39"/>
      <x:c r="Q47" s="39"/>
      <x:c r="R47" s="39"/>
      <x:c r="S47" s="39"/>
      <x:c r="T47" s="259" t="str">
        <x:f>IF(A47="","",IF(AND(ISNUMBER(C47),ISNUMBER(D47),C47&gt;=0,C47&lt;1,D47&gt;=0,D47&lt;1,D47&gt;=C47),"",IF(P47="Realizada","Corrija início e fim da reunião","Horário não definido ou inválido")))</x:f>
      </x:c>
      <x:c r="U47" s="1"/>
      <x:c r="V47" s="1"/>
      <x:c r="W47" s="1"/>
    </x:row>
    <x:row r="48">
      <x:c r="A48" s="30"/>
      <x:c r="B48" s="32"/>
      <x:c r="C48" s="40"/>
      <x:c r="D48" s="40"/>
      <x:c r="E48" s="36" t="str">
        <x:f>IF(A48="","",IF(AND(ISNUMBER(C48),ISNUMBER(D48),C48&gt;=0,C48&lt;1,D48&gt;=0,D48&lt;1,D48&gt;=C48),(D48-C48)*24,""))</x:f>
      </x:c>
      <x:c r="F48" s="39"/>
      <x:c r="G48" s="39"/>
      <x:c r="H48" s="39"/>
      <x:c r="I48" s="39"/>
      <x:c r="J48" s="35" t="str">
        <x:f>IF($A48="","",COUNTIFS(Participantes!$A$5:$A$204,$A48,Participantes!$E$5:$E$204,"Sim"))</x:f>
      </x:c>
      <x:c r="K48" s="41" t="str">
        <x:f>IF(OR(A48="",NOT(ISNUMBER(E48))),"",IF(COUNTIFS(Participantes!$A$5:$A$204,A48,Participantes!$E$5:$E$204,"Sim",Participantes!$F$5:$F$204,"&gt;=0")=0,"",E48*SUMIFS(Participantes!$F$5:$F$204,Participantes!$A$5:$A$204,A48,Participantes!$E$5:$E$204,"Sim",Participantes!$F$5:$F$204,"&gt;=0")))</x:f>
      </x:c>
      <x:c r="L48" s="35" t="str">
        <x:f>IF($A48="","",COUNTIF(Decisoes!$A$5:$A$154,$A48))</x:f>
      </x:c>
      <x:c r="M48" s="35" t="str">
        <x:f>IF(A48="","",SUMIFS(Acoes!$S$5:$S$204,Acoes!$B$5:$B$204,A48))</x:f>
      </x:c>
      <x:c r="N48" s="35" t="str">
        <x:f>IF(A48="","",COUNTIFS(Acoes!$B$5:$B$204,A48,Acoes!$S$5:$S$204,1,Acoes!$I$5:$I$204,"Concluída"))</x:f>
      </x:c>
      <x:c r="O48" s="42" t="str">
        <x:f>IF(A48="","",IF(M48=0,"n.a.",N48/M48))</x:f>
      </x:c>
      <x:c r="P48" s="39"/>
      <x:c r="Q48" s="39"/>
      <x:c r="R48" s="39"/>
      <x:c r="S48" s="39"/>
      <x:c r="T48" s="259" t="str">
        <x:f>IF(A48="","",IF(AND(ISNUMBER(C48),ISNUMBER(D48),C48&gt;=0,C48&lt;1,D48&gt;=0,D48&lt;1,D48&gt;=C48),"",IF(P48="Realizada","Corrija início e fim da reunião","Horário não definido ou inválido")))</x:f>
      </x:c>
      <x:c r="U48" s="1"/>
      <x:c r="V48" s="1"/>
      <x:c r="W48" s="1"/>
    </x:row>
    <x:row r="49">
      <x:c r="A49" s="30"/>
      <x:c r="B49" s="32"/>
      <x:c r="C49" s="40"/>
      <x:c r="D49" s="40"/>
      <x:c r="E49" s="36" t="str">
        <x:f>IF(A49="","",IF(AND(ISNUMBER(C49),ISNUMBER(D49),C49&gt;=0,C49&lt;1,D49&gt;=0,D49&lt;1,D49&gt;=C49),(D49-C49)*24,""))</x:f>
      </x:c>
      <x:c r="F49" s="39"/>
      <x:c r="G49" s="39"/>
      <x:c r="H49" s="39"/>
      <x:c r="I49" s="39"/>
      <x:c r="J49" s="35" t="str">
        <x:f>IF($A49="","",COUNTIFS(Participantes!$A$5:$A$204,$A49,Participantes!$E$5:$E$204,"Sim"))</x:f>
      </x:c>
      <x:c r="K49" s="41" t="str">
        <x:f>IF(OR(A49="",NOT(ISNUMBER(E49))),"",IF(COUNTIFS(Participantes!$A$5:$A$204,A49,Participantes!$E$5:$E$204,"Sim",Participantes!$F$5:$F$204,"&gt;=0")=0,"",E49*SUMIFS(Participantes!$F$5:$F$204,Participantes!$A$5:$A$204,A49,Participantes!$E$5:$E$204,"Sim",Participantes!$F$5:$F$204,"&gt;=0")))</x:f>
      </x:c>
      <x:c r="L49" s="35" t="str">
        <x:f>IF($A49="","",COUNTIF(Decisoes!$A$5:$A$154,$A49))</x:f>
      </x:c>
      <x:c r="M49" s="35" t="str">
        <x:f>IF(A49="","",SUMIFS(Acoes!$S$5:$S$204,Acoes!$B$5:$B$204,A49))</x:f>
      </x:c>
      <x:c r="N49" s="35" t="str">
        <x:f>IF(A49="","",COUNTIFS(Acoes!$B$5:$B$204,A49,Acoes!$S$5:$S$204,1,Acoes!$I$5:$I$204,"Concluída"))</x:f>
      </x:c>
      <x:c r="O49" s="42" t="str">
        <x:f>IF(A49="","",IF(M49=0,"n.a.",N49/M49))</x:f>
      </x:c>
      <x:c r="P49" s="39"/>
      <x:c r="Q49" s="39"/>
      <x:c r="R49" s="39"/>
      <x:c r="S49" s="39"/>
      <x:c r="T49" s="259" t="str">
        <x:f>IF(A49="","",IF(AND(ISNUMBER(C49),ISNUMBER(D49),C49&gt;=0,C49&lt;1,D49&gt;=0,D49&lt;1,D49&gt;=C49),"",IF(P49="Realizada","Corrija início e fim da reunião","Horário não definido ou inválido")))</x:f>
      </x:c>
      <x:c r="U49" s="1"/>
      <x:c r="V49" s="1"/>
      <x:c r="W49" s="1"/>
    </x:row>
    <x:row r="50">
      <x:c r="A50" s="30"/>
      <x:c r="B50" s="32"/>
      <x:c r="C50" s="40"/>
      <x:c r="D50" s="40"/>
      <x:c r="E50" s="36" t="str">
        <x:f>IF(A50="","",IF(AND(ISNUMBER(C50),ISNUMBER(D50),C50&gt;=0,C50&lt;1,D50&gt;=0,D50&lt;1,D50&gt;=C50),(D50-C50)*24,""))</x:f>
      </x:c>
      <x:c r="F50" s="39"/>
      <x:c r="G50" s="39"/>
      <x:c r="H50" s="39"/>
      <x:c r="I50" s="39"/>
      <x:c r="J50" s="35" t="str">
        <x:f>IF($A50="","",COUNTIFS(Participantes!$A$5:$A$204,$A50,Participantes!$E$5:$E$204,"Sim"))</x:f>
      </x:c>
      <x:c r="K50" s="41" t="str">
        <x:f>IF(OR(A50="",NOT(ISNUMBER(E50))),"",IF(COUNTIFS(Participantes!$A$5:$A$204,A50,Participantes!$E$5:$E$204,"Sim",Participantes!$F$5:$F$204,"&gt;=0")=0,"",E50*SUMIFS(Participantes!$F$5:$F$204,Participantes!$A$5:$A$204,A50,Participantes!$E$5:$E$204,"Sim",Participantes!$F$5:$F$204,"&gt;=0")))</x:f>
      </x:c>
      <x:c r="L50" s="35" t="str">
        <x:f>IF($A50="","",COUNTIF(Decisoes!$A$5:$A$154,$A50))</x:f>
      </x:c>
      <x:c r="M50" s="35" t="str">
        <x:f>IF(A50="","",SUMIFS(Acoes!$S$5:$S$204,Acoes!$B$5:$B$204,A50))</x:f>
      </x:c>
      <x:c r="N50" s="35" t="str">
        <x:f>IF(A50="","",COUNTIFS(Acoes!$B$5:$B$204,A50,Acoes!$S$5:$S$204,1,Acoes!$I$5:$I$204,"Concluída"))</x:f>
      </x:c>
      <x:c r="O50" s="42" t="str">
        <x:f>IF(A50="","",IF(M50=0,"n.a.",N50/M50))</x:f>
      </x:c>
      <x:c r="P50" s="39"/>
      <x:c r="Q50" s="39"/>
      <x:c r="R50" s="39"/>
      <x:c r="S50" s="39"/>
      <x:c r="T50" s="259" t="str">
        <x:f>IF(A50="","",IF(AND(ISNUMBER(C50),ISNUMBER(D50),C50&gt;=0,C50&lt;1,D50&gt;=0,D50&lt;1,D50&gt;=C50),"",IF(P50="Realizada","Corrija início e fim da reunião","Horário não definido ou inválido")))</x:f>
      </x:c>
      <x:c r="U50" s="1"/>
      <x:c r="V50" s="1"/>
      <x:c r="W50" s="1"/>
    </x:row>
    <x:row r="51">
      <x:c r="A51" s="30"/>
      <x:c r="B51" s="32"/>
      <x:c r="C51" s="40"/>
      <x:c r="D51" s="40"/>
      <x:c r="E51" s="36" t="str">
        <x:f>IF(A51="","",IF(AND(ISNUMBER(C51),ISNUMBER(D51),C51&gt;=0,C51&lt;1,D51&gt;=0,D51&lt;1,D51&gt;=C51),(D51-C51)*24,""))</x:f>
      </x:c>
      <x:c r="F51" s="39"/>
      <x:c r="G51" s="39"/>
      <x:c r="H51" s="39"/>
      <x:c r="I51" s="39"/>
      <x:c r="J51" s="35" t="str">
        <x:f>IF($A51="","",COUNTIFS(Participantes!$A$5:$A$204,$A51,Participantes!$E$5:$E$204,"Sim"))</x:f>
      </x:c>
      <x:c r="K51" s="41" t="str">
        <x:f>IF(OR(A51="",NOT(ISNUMBER(E51))),"",IF(COUNTIFS(Participantes!$A$5:$A$204,A51,Participantes!$E$5:$E$204,"Sim",Participantes!$F$5:$F$204,"&gt;=0")=0,"",E51*SUMIFS(Participantes!$F$5:$F$204,Participantes!$A$5:$A$204,A51,Participantes!$E$5:$E$204,"Sim",Participantes!$F$5:$F$204,"&gt;=0")))</x:f>
      </x:c>
      <x:c r="L51" s="35" t="str">
        <x:f>IF($A51="","",COUNTIF(Decisoes!$A$5:$A$154,$A51))</x:f>
      </x:c>
      <x:c r="M51" s="35" t="str">
        <x:f>IF(A51="","",SUMIFS(Acoes!$S$5:$S$204,Acoes!$B$5:$B$204,A51))</x:f>
      </x:c>
      <x:c r="N51" s="35" t="str">
        <x:f>IF(A51="","",COUNTIFS(Acoes!$B$5:$B$204,A51,Acoes!$S$5:$S$204,1,Acoes!$I$5:$I$204,"Concluída"))</x:f>
      </x:c>
      <x:c r="O51" s="42" t="str">
        <x:f>IF(A51="","",IF(M51=0,"n.a.",N51/M51))</x:f>
      </x:c>
      <x:c r="P51" s="39"/>
      <x:c r="Q51" s="39"/>
      <x:c r="R51" s="39"/>
      <x:c r="S51" s="39"/>
      <x:c r="T51" s="259" t="str">
        <x:f>IF(A51="","",IF(AND(ISNUMBER(C51),ISNUMBER(D51),C51&gt;=0,C51&lt;1,D51&gt;=0,D51&lt;1,D51&gt;=C51),"",IF(P51="Realizada","Corrija início e fim da reunião","Horário não definido ou inválido")))</x:f>
      </x:c>
      <x:c r="U51" s="1"/>
      <x:c r="V51" s="1"/>
      <x:c r="W51" s="1"/>
    </x:row>
    <x:row r="52">
      <x:c r="A52" s="30"/>
      <x:c r="B52" s="32"/>
      <x:c r="C52" s="40"/>
      <x:c r="D52" s="40"/>
      <x:c r="E52" s="36" t="str">
        <x:f>IF(A52="","",IF(AND(ISNUMBER(C52),ISNUMBER(D52),C52&gt;=0,C52&lt;1,D52&gt;=0,D52&lt;1,D52&gt;=C52),(D52-C52)*24,""))</x:f>
      </x:c>
      <x:c r="F52" s="39"/>
      <x:c r="G52" s="39"/>
      <x:c r="H52" s="39"/>
      <x:c r="I52" s="39"/>
      <x:c r="J52" s="35" t="str">
        <x:f>IF($A52="","",COUNTIFS(Participantes!$A$5:$A$204,$A52,Participantes!$E$5:$E$204,"Sim"))</x:f>
      </x:c>
      <x:c r="K52" s="41" t="str">
        <x:f>IF(OR(A52="",NOT(ISNUMBER(E52))),"",IF(COUNTIFS(Participantes!$A$5:$A$204,A52,Participantes!$E$5:$E$204,"Sim",Participantes!$F$5:$F$204,"&gt;=0")=0,"",E52*SUMIFS(Participantes!$F$5:$F$204,Participantes!$A$5:$A$204,A52,Participantes!$E$5:$E$204,"Sim",Participantes!$F$5:$F$204,"&gt;=0")))</x:f>
      </x:c>
      <x:c r="L52" s="35" t="str">
        <x:f>IF($A52="","",COUNTIF(Decisoes!$A$5:$A$154,$A52))</x:f>
      </x:c>
      <x:c r="M52" s="35" t="str">
        <x:f>IF(A52="","",SUMIFS(Acoes!$S$5:$S$204,Acoes!$B$5:$B$204,A52))</x:f>
      </x:c>
      <x:c r="N52" s="35" t="str">
        <x:f>IF(A52="","",COUNTIFS(Acoes!$B$5:$B$204,A52,Acoes!$S$5:$S$204,1,Acoes!$I$5:$I$204,"Concluída"))</x:f>
      </x:c>
      <x:c r="O52" s="42" t="str">
        <x:f>IF(A52="","",IF(M52=0,"n.a.",N52/M52))</x:f>
      </x:c>
      <x:c r="P52" s="39"/>
      <x:c r="Q52" s="39"/>
      <x:c r="R52" s="39"/>
      <x:c r="S52" s="39"/>
      <x:c r="T52" s="259" t="str">
        <x:f>IF(A52="","",IF(AND(ISNUMBER(C52),ISNUMBER(D52),C52&gt;=0,C52&lt;1,D52&gt;=0,D52&lt;1,D52&gt;=C52),"",IF(P52="Realizada","Corrija início e fim da reunião","Horário não definido ou inválido")))</x:f>
      </x:c>
      <x:c r="U52" s="1"/>
      <x:c r="V52" s="1"/>
      <x:c r="W52" s="1"/>
    </x:row>
    <x:row r="53">
      <x:c r="A53" s="30"/>
      <x:c r="B53" s="32"/>
      <x:c r="C53" s="40"/>
      <x:c r="D53" s="40"/>
      <x:c r="E53" s="36" t="str">
        <x:f>IF(A53="","",IF(AND(ISNUMBER(C53),ISNUMBER(D53),C53&gt;=0,C53&lt;1,D53&gt;=0,D53&lt;1,D53&gt;=C53),(D53-C53)*24,""))</x:f>
      </x:c>
      <x:c r="F53" s="39"/>
      <x:c r="G53" s="39"/>
      <x:c r="H53" s="39"/>
      <x:c r="I53" s="39"/>
      <x:c r="J53" s="35" t="str">
        <x:f>IF($A53="","",COUNTIFS(Participantes!$A$5:$A$204,$A53,Participantes!$E$5:$E$204,"Sim"))</x:f>
      </x:c>
      <x:c r="K53" s="41" t="str">
        <x:f>IF(OR(A53="",NOT(ISNUMBER(E53))),"",IF(COUNTIFS(Participantes!$A$5:$A$204,A53,Participantes!$E$5:$E$204,"Sim",Participantes!$F$5:$F$204,"&gt;=0")=0,"",E53*SUMIFS(Participantes!$F$5:$F$204,Participantes!$A$5:$A$204,A53,Participantes!$E$5:$E$204,"Sim",Participantes!$F$5:$F$204,"&gt;=0")))</x:f>
      </x:c>
      <x:c r="L53" s="35" t="str">
        <x:f>IF($A53="","",COUNTIF(Decisoes!$A$5:$A$154,$A53))</x:f>
      </x:c>
      <x:c r="M53" s="35" t="str">
        <x:f>IF(A53="","",SUMIFS(Acoes!$S$5:$S$204,Acoes!$B$5:$B$204,A53))</x:f>
      </x:c>
      <x:c r="N53" s="35" t="str">
        <x:f>IF(A53="","",COUNTIFS(Acoes!$B$5:$B$204,A53,Acoes!$S$5:$S$204,1,Acoes!$I$5:$I$204,"Concluída"))</x:f>
      </x:c>
      <x:c r="O53" s="42" t="str">
        <x:f>IF(A53="","",IF(M53=0,"n.a.",N53/M53))</x:f>
      </x:c>
      <x:c r="P53" s="39"/>
      <x:c r="Q53" s="39"/>
      <x:c r="R53" s="39"/>
      <x:c r="S53" s="39"/>
      <x:c r="T53" s="259" t="str">
        <x:f>IF(A53="","",IF(AND(ISNUMBER(C53),ISNUMBER(D53),C53&gt;=0,C53&lt;1,D53&gt;=0,D53&lt;1,D53&gt;=C53),"",IF(P53="Realizada","Corrija início e fim da reunião","Horário não definido ou inválido")))</x:f>
      </x:c>
      <x:c r="U53" s="1"/>
      <x:c r="V53" s="1"/>
      <x:c r="W53" s="1"/>
    </x:row>
    <x:row r="54">
      <x:c r="A54" s="30"/>
      <x:c r="B54" s="32"/>
      <x:c r="C54" s="40"/>
      <x:c r="D54" s="40"/>
      <x:c r="E54" s="36" t="str">
        <x:f>IF(A54="","",IF(AND(ISNUMBER(C54),ISNUMBER(D54),C54&gt;=0,C54&lt;1,D54&gt;=0,D54&lt;1,D54&gt;=C54),(D54-C54)*24,""))</x:f>
      </x:c>
      <x:c r="F54" s="39"/>
      <x:c r="G54" s="39"/>
      <x:c r="H54" s="39"/>
      <x:c r="I54" s="39"/>
      <x:c r="J54" s="35" t="str">
        <x:f>IF($A54="","",COUNTIFS(Participantes!$A$5:$A$204,$A54,Participantes!$E$5:$E$204,"Sim"))</x:f>
      </x:c>
      <x:c r="K54" s="41" t="str">
        <x:f>IF(OR(A54="",NOT(ISNUMBER(E54))),"",IF(COUNTIFS(Participantes!$A$5:$A$204,A54,Participantes!$E$5:$E$204,"Sim",Participantes!$F$5:$F$204,"&gt;=0")=0,"",E54*SUMIFS(Participantes!$F$5:$F$204,Participantes!$A$5:$A$204,A54,Participantes!$E$5:$E$204,"Sim",Participantes!$F$5:$F$204,"&gt;=0")))</x:f>
      </x:c>
      <x:c r="L54" s="35" t="str">
        <x:f>IF($A54="","",COUNTIF(Decisoes!$A$5:$A$154,$A54))</x:f>
      </x:c>
      <x:c r="M54" s="35" t="str">
        <x:f>IF(A54="","",SUMIFS(Acoes!$S$5:$S$204,Acoes!$B$5:$B$204,A54))</x:f>
      </x:c>
      <x:c r="N54" s="35" t="str">
        <x:f>IF(A54="","",COUNTIFS(Acoes!$B$5:$B$204,A54,Acoes!$S$5:$S$204,1,Acoes!$I$5:$I$204,"Concluída"))</x:f>
      </x:c>
      <x:c r="O54" s="42" t="str">
        <x:f>IF(A54="","",IF(M54=0,"n.a.",N54/M54))</x:f>
      </x:c>
      <x:c r="P54" s="39"/>
      <x:c r="Q54" s="39"/>
      <x:c r="R54" s="39"/>
      <x:c r="S54" s="39"/>
      <x:c r="T54" s="259" t="str">
        <x:f>IF(A54="","",IF(AND(ISNUMBER(C54),ISNUMBER(D54),C54&gt;=0,C54&lt;1,D54&gt;=0,D54&lt;1,D54&gt;=C54),"",IF(P54="Realizada","Corrija início e fim da reunião","Horário não definido ou inválido")))</x:f>
      </x:c>
      <x:c r="U54" s="1"/>
      <x:c r="V54" s="1"/>
      <x:c r="W54" s="1"/>
    </x:row>
    <x:row r="55">
      <x:c r="A55" s="30"/>
      <x:c r="B55" s="32"/>
      <x:c r="C55" s="40"/>
      <x:c r="D55" s="40"/>
      <x:c r="E55" s="36" t="str">
        <x:f>IF(A55="","",IF(AND(ISNUMBER(C55),ISNUMBER(D55),C55&gt;=0,C55&lt;1,D55&gt;=0,D55&lt;1,D55&gt;=C55),(D55-C55)*24,""))</x:f>
      </x:c>
      <x:c r="F55" s="39"/>
      <x:c r="G55" s="39"/>
      <x:c r="H55" s="39"/>
      <x:c r="I55" s="39"/>
      <x:c r="J55" s="35" t="str">
        <x:f>IF($A55="","",COUNTIFS(Participantes!$A$5:$A$204,$A55,Participantes!$E$5:$E$204,"Sim"))</x:f>
      </x:c>
      <x:c r="K55" s="41" t="str">
        <x:f>IF(OR(A55="",NOT(ISNUMBER(E55))),"",IF(COUNTIFS(Participantes!$A$5:$A$204,A55,Participantes!$E$5:$E$204,"Sim",Participantes!$F$5:$F$204,"&gt;=0")=0,"",E55*SUMIFS(Participantes!$F$5:$F$204,Participantes!$A$5:$A$204,A55,Participantes!$E$5:$E$204,"Sim",Participantes!$F$5:$F$204,"&gt;=0")))</x:f>
      </x:c>
      <x:c r="L55" s="35" t="str">
        <x:f>IF($A55="","",COUNTIF(Decisoes!$A$5:$A$154,$A55))</x:f>
      </x:c>
      <x:c r="M55" s="35" t="str">
        <x:f>IF(A55="","",SUMIFS(Acoes!$S$5:$S$204,Acoes!$B$5:$B$204,A55))</x:f>
      </x:c>
      <x:c r="N55" s="35" t="str">
        <x:f>IF(A55="","",COUNTIFS(Acoes!$B$5:$B$204,A55,Acoes!$S$5:$S$204,1,Acoes!$I$5:$I$204,"Concluída"))</x:f>
      </x:c>
      <x:c r="O55" s="42" t="str">
        <x:f>IF(A55="","",IF(M55=0,"n.a.",N55/M55))</x:f>
      </x:c>
      <x:c r="P55" s="39"/>
      <x:c r="Q55" s="39"/>
      <x:c r="R55" s="39"/>
      <x:c r="S55" s="39"/>
      <x:c r="T55" s="259" t="str">
        <x:f>IF(A55="","",IF(AND(ISNUMBER(C55),ISNUMBER(D55),C55&gt;=0,C55&lt;1,D55&gt;=0,D55&lt;1,D55&gt;=C55),"",IF(P55="Realizada","Corrija início e fim da reunião","Horário não definido ou inválido")))</x:f>
      </x:c>
      <x:c r="U55" s="1"/>
      <x:c r="V55" s="1"/>
      <x:c r="W55" s="1"/>
    </x:row>
    <x:row r="56">
      <x:c r="A56" s="30"/>
      <x:c r="B56" s="32"/>
      <x:c r="C56" s="40"/>
      <x:c r="D56" s="40"/>
      <x:c r="E56" s="36" t="str">
        <x:f>IF(A56="","",IF(AND(ISNUMBER(C56),ISNUMBER(D56),C56&gt;=0,C56&lt;1,D56&gt;=0,D56&lt;1,D56&gt;=C56),(D56-C56)*24,""))</x:f>
      </x:c>
      <x:c r="F56" s="39"/>
      <x:c r="G56" s="39"/>
      <x:c r="H56" s="39"/>
      <x:c r="I56" s="39"/>
      <x:c r="J56" s="35" t="str">
        <x:f>IF($A56="","",COUNTIFS(Participantes!$A$5:$A$204,$A56,Participantes!$E$5:$E$204,"Sim"))</x:f>
      </x:c>
      <x:c r="K56" s="41" t="str">
        <x:f>IF(OR(A56="",NOT(ISNUMBER(E56))),"",IF(COUNTIFS(Participantes!$A$5:$A$204,A56,Participantes!$E$5:$E$204,"Sim",Participantes!$F$5:$F$204,"&gt;=0")=0,"",E56*SUMIFS(Participantes!$F$5:$F$204,Participantes!$A$5:$A$204,A56,Participantes!$E$5:$E$204,"Sim",Participantes!$F$5:$F$204,"&gt;=0")))</x:f>
      </x:c>
      <x:c r="L56" s="35" t="str">
        <x:f>IF($A56="","",COUNTIF(Decisoes!$A$5:$A$154,$A56))</x:f>
      </x:c>
      <x:c r="M56" s="35" t="str">
        <x:f>IF(A56="","",SUMIFS(Acoes!$S$5:$S$204,Acoes!$B$5:$B$204,A56))</x:f>
      </x:c>
      <x:c r="N56" s="35" t="str">
        <x:f>IF(A56="","",COUNTIFS(Acoes!$B$5:$B$204,A56,Acoes!$S$5:$S$204,1,Acoes!$I$5:$I$204,"Concluída"))</x:f>
      </x:c>
      <x:c r="O56" s="42" t="str">
        <x:f>IF(A56="","",IF(M56=0,"n.a.",N56/M56))</x:f>
      </x:c>
      <x:c r="P56" s="39"/>
      <x:c r="Q56" s="39"/>
      <x:c r="R56" s="39"/>
      <x:c r="S56" s="39"/>
      <x:c r="T56" s="259" t="str">
        <x:f>IF(A56="","",IF(AND(ISNUMBER(C56),ISNUMBER(D56),C56&gt;=0,C56&lt;1,D56&gt;=0,D56&lt;1,D56&gt;=C56),"",IF(P56="Realizada","Corrija início e fim da reunião","Horário não definido ou inválido")))</x:f>
      </x:c>
      <x:c r="U56" s="1"/>
      <x:c r="V56" s="1"/>
      <x:c r="W56" s="1"/>
    </x:row>
    <x:row r="57">
      <x:c r="A57" s="30"/>
      <x:c r="B57" s="32"/>
      <x:c r="C57" s="40"/>
      <x:c r="D57" s="40"/>
      <x:c r="E57" s="36" t="str">
        <x:f>IF(A57="","",IF(AND(ISNUMBER(C57),ISNUMBER(D57),C57&gt;=0,C57&lt;1,D57&gt;=0,D57&lt;1,D57&gt;=C57),(D57-C57)*24,""))</x:f>
      </x:c>
      <x:c r="F57" s="39"/>
      <x:c r="G57" s="39"/>
      <x:c r="H57" s="39"/>
      <x:c r="I57" s="39"/>
      <x:c r="J57" s="35" t="str">
        <x:f>IF($A57="","",COUNTIFS(Participantes!$A$5:$A$204,$A57,Participantes!$E$5:$E$204,"Sim"))</x:f>
      </x:c>
      <x:c r="K57" s="41" t="str">
        <x:f>IF(OR(A57="",NOT(ISNUMBER(E57))),"",IF(COUNTIFS(Participantes!$A$5:$A$204,A57,Participantes!$E$5:$E$204,"Sim",Participantes!$F$5:$F$204,"&gt;=0")=0,"",E57*SUMIFS(Participantes!$F$5:$F$204,Participantes!$A$5:$A$204,A57,Participantes!$E$5:$E$204,"Sim",Participantes!$F$5:$F$204,"&gt;=0")))</x:f>
      </x:c>
      <x:c r="L57" s="35" t="str">
        <x:f>IF($A57="","",COUNTIF(Decisoes!$A$5:$A$154,$A57))</x:f>
      </x:c>
      <x:c r="M57" s="35" t="str">
        <x:f>IF(A57="","",SUMIFS(Acoes!$S$5:$S$204,Acoes!$B$5:$B$204,A57))</x:f>
      </x:c>
      <x:c r="N57" s="35" t="str">
        <x:f>IF(A57="","",COUNTIFS(Acoes!$B$5:$B$204,A57,Acoes!$S$5:$S$204,1,Acoes!$I$5:$I$204,"Concluída"))</x:f>
      </x:c>
      <x:c r="O57" s="42" t="str">
        <x:f>IF(A57="","",IF(M57=0,"n.a.",N57/M57))</x:f>
      </x:c>
      <x:c r="P57" s="39"/>
      <x:c r="Q57" s="39"/>
      <x:c r="R57" s="39"/>
      <x:c r="S57" s="39"/>
      <x:c r="T57" s="259" t="str">
        <x:f>IF(A57="","",IF(AND(ISNUMBER(C57),ISNUMBER(D57),C57&gt;=0,C57&lt;1,D57&gt;=0,D57&lt;1,D57&gt;=C57),"",IF(P57="Realizada","Corrija início e fim da reunião","Horário não definido ou inválido")))</x:f>
      </x:c>
      <x:c r="U57" s="1"/>
      <x:c r="V57" s="1"/>
      <x:c r="W57" s="1"/>
    </x:row>
    <x:row r="58">
      <x:c r="A58" s="30"/>
      <x:c r="B58" s="32"/>
      <x:c r="C58" s="40"/>
      <x:c r="D58" s="40"/>
      <x:c r="E58" s="36" t="str">
        <x:f>IF(A58="","",IF(AND(ISNUMBER(C58),ISNUMBER(D58),C58&gt;=0,C58&lt;1,D58&gt;=0,D58&lt;1,D58&gt;=C58),(D58-C58)*24,""))</x:f>
      </x:c>
      <x:c r="F58" s="39"/>
      <x:c r="G58" s="39"/>
      <x:c r="H58" s="39"/>
      <x:c r="I58" s="39"/>
      <x:c r="J58" s="35" t="str">
        <x:f>IF($A58="","",COUNTIFS(Participantes!$A$5:$A$204,$A58,Participantes!$E$5:$E$204,"Sim"))</x:f>
      </x:c>
      <x:c r="K58" s="41" t="str">
        <x:f>IF(OR(A58="",NOT(ISNUMBER(E58))),"",IF(COUNTIFS(Participantes!$A$5:$A$204,A58,Participantes!$E$5:$E$204,"Sim",Participantes!$F$5:$F$204,"&gt;=0")=0,"",E58*SUMIFS(Participantes!$F$5:$F$204,Participantes!$A$5:$A$204,A58,Participantes!$E$5:$E$204,"Sim",Participantes!$F$5:$F$204,"&gt;=0")))</x:f>
      </x:c>
      <x:c r="L58" s="35" t="str">
        <x:f>IF($A58="","",COUNTIF(Decisoes!$A$5:$A$154,$A58))</x:f>
      </x:c>
      <x:c r="M58" s="35" t="str">
        <x:f>IF(A58="","",SUMIFS(Acoes!$S$5:$S$204,Acoes!$B$5:$B$204,A58))</x:f>
      </x:c>
      <x:c r="N58" s="35" t="str">
        <x:f>IF(A58="","",COUNTIFS(Acoes!$B$5:$B$204,A58,Acoes!$S$5:$S$204,1,Acoes!$I$5:$I$204,"Concluída"))</x:f>
      </x:c>
      <x:c r="O58" s="42" t="str">
        <x:f>IF(A58="","",IF(M58=0,"n.a.",N58/M58))</x:f>
      </x:c>
      <x:c r="P58" s="39"/>
      <x:c r="Q58" s="39"/>
      <x:c r="R58" s="39"/>
      <x:c r="S58" s="39"/>
      <x:c r="T58" s="259" t="str">
        <x:f>IF(A58="","",IF(AND(ISNUMBER(C58),ISNUMBER(D58),C58&gt;=0,C58&lt;1,D58&gt;=0,D58&lt;1,D58&gt;=C58),"",IF(P58="Realizada","Corrija início e fim da reunião","Horário não definido ou inválido")))</x:f>
      </x:c>
      <x:c r="U58" s="1"/>
      <x:c r="V58" s="1"/>
      <x:c r="W58" s="1"/>
    </x:row>
    <x:row r="59">
      <x:c r="A59" s="30"/>
      <x:c r="B59" s="32"/>
      <x:c r="C59" s="40"/>
      <x:c r="D59" s="40"/>
      <x:c r="E59" s="36" t="str">
        <x:f>IF(A59="","",IF(AND(ISNUMBER(C59),ISNUMBER(D59),C59&gt;=0,C59&lt;1,D59&gt;=0,D59&lt;1,D59&gt;=C59),(D59-C59)*24,""))</x:f>
      </x:c>
      <x:c r="F59" s="39"/>
      <x:c r="G59" s="39"/>
      <x:c r="H59" s="39"/>
      <x:c r="I59" s="39"/>
      <x:c r="J59" s="35" t="str">
        <x:f>IF($A59="","",COUNTIFS(Participantes!$A$5:$A$204,$A59,Participantes!$E$5:$E$204,"Sim"))</x:f>
      </x:c>
      <x:c r="K59" s="41" t="str">
        <x:f>IF(OR(A59="",NOT(ISNUMBER(E59))),"",IF(COUNTIFS(Participantes!$A$5:$A$204,A59,Participantes!$E$5:$E$204,"Sim",Participantes!$F$5:$F$204,"&gt;=0")=0,"",E59*SUMIFS(Participantes!$F$5:$F$204,Participantes!$A$5:$A$204,A59,Participantes!$E$5:$E$204,"Sim",Participantes!$F$5:$F$204,"&gt;=0")))</x:f>
      </x:c>
      <x:c r="L59" s="35" t="str">
        <x:f>IF($A59="","",COUNTIF(Decisoes!$A$5:$A$154,$A59))</x:f>
      </x:c>
      <x:c r="M59" s="35" t="str">
        <x:f>IF(A59="","",SUMIFS(Acoes!$S$5:$S$204,Acoes!$B$5:$B$204,A59))</x:f>
      </x:c>
      <x:c r="N59" s="35" t="str">
        <x:f>IF(A59="","",COUNTIFS(Acoes!$B$5:$B$204,A59,Acoes!$S$5:$S$204,1,Acoes!$I$5:$I$204,"Concluída"))</x:f>
      </x:c>
      <x:c r="O59" s="42" t="str">
        <x:f>IF(A59="","",IF(M59=0,"n.a.",N59/M59))</x:f>
      </x:c>
      <x:c r="P59" s="39"/>
      <x:c r="Q59" s="39"/>
      <x:c r="R59" s="39"/>
      <x:c r="S59" s="39"/>
      <x:c r="T59" s="259" t="str">
        <x:f>IF(A59="","",IF(AND(ISNUMBER(C59),ISNUMBER(D59),C59&gt;=0,C59&lt;1,D59&gt;=0,D59&lt;1,D59&gt;=C59),"",IF(P59="Realizada","Corrija início e fim da reunião","Horário não definido ou inválido")))</x:f>
      </x:c>
      <x:c r="U59" s="1"/>
      <x:c r="V59" s="1"/>
      <x:c r="W59" s="1"/>
    </x:row>
    <x:row r="60">
      <x:c r="A60" s="30"/>
      <x:c r="B60" s="32"/>
      <x:c r="C60" s="40"/>
      <x:c r="D60" s="40"/>
      <x:c r="E60" s="36" t="str">
        <x:f>IF(A60="","",IF(AND(ISNUMBER(C60),ISNUMBER(D60),C60&gt;=0,C60&lt;1,D60&gt;=0,D60&lt;1,D60&gt;=C60),(D60-C60)*24,""))</x:f>
      </x:c>
      <x:c r="F60" s="39"/>
      <x:c r="G60" s="39"/>
      <x:c r="H60" s="39"/>
      <x:c r="I60" s="39"/>
      <x:c r="J60" s="35" t="str">
        <x:f>IF($A60="","",COUNTIFS(Participantes!$A$5:$A$204,$A60,Participantes!$E$5:$E$204,"Sim"))</x:f>
      </x:c>
      <x:c r="K60" s="41" t="str">
        <x:f>IF(OR(A60="",NOT(ISNUMBER(E60))),"",IF(COUNTIFS(Participantes!$A$5:$A$204,A60,Participantes!$E$5:$E$204,"Sim",Participantes!$F$5:$F$204,"&gt;=0")=0,"",E60*SUMIFS(Participantes!$F$5:$F$204,Participantes!$A$5:$A$204,A60,Participantes!$E$5:$E$204,"Sim",Participantes!$F$5:$F$204,"&gt;=0")))</x:f>
      </x:c>
      <x:c r="L60" s="35" t="str">
        <x:f>IF($A60="","",COUNTIF(Decisoes!$A$5:$A$154,$A60))</x:f>
      </x:c>
      <x:c r="M60" s="35" t="str">
        <x:f>IF(A60="","",SUMIFS(Acoes!$S$5:$S$204,Acoes!$B$5:$B$204,A60))</x:f>
      </x:c>
      <x:c r="N60" s="35" t="str">
        <x:f>IF(A60="","",COUNTIFS(Acoes!$B$5:$B$204,A60,Acoes!$S$5:$S$204,1,Acoes!$I$5:$I$204,"Concluída"))</x:f>
      </x:c>
      <x:c r="O60" s="42" t="str">
        <x:f>IF(A60="","",IF(M60=0,"n.a.",N60/M60))</x:f>
      </x:c>
      <x:c r="P60" s="39"/>
      <x:c r="Q60" s="39"/>
      <x:c r="R60" s="39"/>
      <x:c r="S60" s="39"/>
      <x:c r="T60" s="259" t="str">
        <x:f>IF(A60="","",IF(AND(ISNUMBER(C60),ISNUMBER(D60),C60&gt;=0,C60&lt;1,D60&gt;=0,D60&lt;1,D60&gt;=C60),"",IF(P60="Realizada","Corrija início e fim da reunião","Horário não definido ou inválido")))</x:f>
      </x:c>
      <x:c r="U60" s="1"/>
      <x:c r="V60" s="1"/>
      <x:c r="W60" s="1"/>
    </x:row>
    <x:row r="61">
      <x:c r="A61" s="30"/>
      <x:c r="B61" s="32"/>
      <x:c r="C61" s="40"/>
      <x:c r="D61" s="40"/>
      <x:c r="E61" s="36" t="str">
        <x:f>IF(A61="","",IF(AND(ISNUMBER(C61),ISNUMBER(D61),C61&gt;=0,C61&lt;1,D61&gt;=0,D61&lt;1,D61&gt;=C61),(D61-C61)*24,""))</x:f>
      </x:c>
      <x:c r="F61" s="39"/>
      <x:c r="G61" s="39"/>
      <x:c r="H61" s="39"/>
      <x:c r="I61" s="39"/>
      <x:c r="J61" s="35" t="str">
        <x:f>IF($A61="","",COUNTIFS(Participantes!$A$5:$A$204,$A61,Participantes!$E$5:$E$204,"Sim"))</x:f>
      </x:c>
      <x:c r="K61" s="41" t="str">
        <x:f>IF(OR(A61="",NOT(ISNUMBER(E61))),"",IF(COUNTIFS(Participantes!$A$5:$A$204,A61,Participantes!$E$5:$E$204,"Sim",Participantes!$F$5:$F$204,"&gt;=0")=0,"",E61*SUMIFS(Participantes!$F$5:$F$204,Participantes!$A$5:$A$204,A61,Participantes!$E$5:$E$204,"Sim",Participantes!$F$5:$F$204,"&gt;=0")))</x:f>
      </x:c>
      <x:c r="L61" s="35" t="str">
        <x:f>IF($A61="","",COUNTIF(Decisoes!$A$5:$A$154,$A61))</x:f>
      </x:c>
      <x:c r="M61" s="35" t="str">
        <x:f>IF(A61="","",SUMIFS(Acoes!$S$5:$S$204,Acoes!$B$5:$B$204,A61))</x:f>
      </x:c>
      <x:c r="N61" s="35" t="str">
        <x:f>IF(A61="","",COUNTIFS(Acoes!$B$5:$B$204,A61,Acoes!$S$5:$S$204,1,Acoes!$I$5:$I$204,"Concluída"))</x:f>
      </x:c>
      <x:c r="O61" s="42" t="str">
        <x:f>IF(A61="","",IF(M61=0,"n.a.",N61/M61))</x:f>
      </x:c>
      <x:c r="P61" s="39"/>
      <x:c r="Q61" s="39"/>
      <x:c r="R61" s="39"/>
      <x:c r="S61" s="39"/>
      <x:c r="T61" s="259" t="str">
        <x:f>IF(A61="","",IF(AND(ISNUMBER(C61),ISNUMBER(D61),C61&gt;=0,C61&lt;1,D61&gt;=0,D61&lt;1,D61&gt;=C61),"",IF(P61="Realizada","Corrija início e fim da reunião","Horário não definido ou inválido")))</x:f>
      </x:c>
      <x:c r="U61" s="1"/>
      <x:c r="V61" s="1"/>
      <x:c r="W61" s="1"/>
    </x:row>
    <x:row r="62">
      <x:c r="A62" s="30"/>
      <x:c r="B62" s="32"/>
      <x:c r="C62" s="40"/>
      <x:c r="D62" s="40"/>
      <x:c r="E62" s="36" t="str">
        <x:f>IF(A62="","",IF(AND(ISNUMBER(C62),ISNUMBER(D62),C62&gt;=0,C62&lt;1,D62&gt;=0,D62&lt;1,D62&gt;=C62),(D62-C62)*24,""))</x:f>
      </x:c>
      <x:c r="F62" s="39"/>
      <x:c r="G62" s="39"/>
      <x:c r="H62" s="39"/>
      <x:c r="I62" s="39"/>
      <x:c r="J62" s="35" t="str">
        <x:f>IF($A62="","",COUNTIFS(Participantes!$A$5:$A$204,$A62,Participantes!$E$5:$E$204,"Sim"))</x:f>
      </x:c>
      <x:c r="K62" s="41" t="str">
        <x:f>IF(OR(A62="",NOT(ISNUMBER(E62))),"",IF(COUNTIFS(Participantes!$A$5:$A$204,A62,Participantes!$E$5:$E$204,"Sim",Participantes!$F$5:$F$204,"&gt;=0")=0,"",E62*SUMIFS(Participantes!$F$5:$F$204,Participantes!$A$5:$A$204,A62,Participantes!$E$5:$E$204,"Sim",Participantes!$F$5:$F$204,"&gt;=0")))</x:f>
      </x:c>
      <x:c r="L62" s="35" t="str">
        <x:f>IF($A62="","",COUNTIF(Decisoes!$A$5:$A$154,$A62))</x:f>
      </x:c>
      <x:c r="M62" s="35" t="str">
        <x:f>IF(A62="","",SUMIFS(Acoes!$S$5:$S$204,Acoes!$B$5:$B$204,A62))</x:f>
      </x:c>
      <x:c r="N62" s="35" t="str">
        <x:f>IF(A62="","",COUNTIFS(Acoes!$B$5:$B$204,A62,Acoes!$S$5:$S$204,1,Acoes!$I$5:$I$204,"Concluída"))</x:f>
      </x:c>
      <x:c r="O62" s="42" t="str">
        <x:f>IF(A62="","",IF(M62=0,"n.a.",N62/M62))</x:f>
      </x:c>
      <x:c r="P62" s="39"/>
      <x:c r="Q62" s="39"/>
      <x:c r="R62" s="39"/>
      <x:c r="S62" s="39"/>
      <x:c r="T62" s="259" t="str">
        <x:f>IF(A62="","",IF(AND(ISNUMBER(C62),ISNUMBER(D62),C62&gt;=0,C62&lt;1,D62&gt;=0,D62&lt;1,D62&gt;=C62),"",IF(P62="Realizada","Corrija início e fim da reunião","Horário não definido ou inválido")))</x:f>
      </x:c>
      <x:c r="U62" s="1"/>
      <x:c r="V62" s="1"/>
      <x:c r="W62" s="1"/>
    </x:row>
    <x:row r="63">
      <x:c r="A63" s="30"/>
      <x:c r="B63" s="32"/>
      <x:c r="C63" s="40"/>
      <x:c r="D63" s="40"/>
      <x:c r="E63" s="36" t="str">
        <x:f>IF(A63="","",IF(AND(ISNUMBER(C63),ISNUMBER(D63),C63&gt;=0,C63&lt;1,D63&gt;=0,D63&lt;1,D63&gt;=C63),(D63-C63)*24,""))</x:f>
      </x:c>
      <x:c r="F63" s="39"/>
      <x:c r="G63" s="39"/>
      <x:c r="H63" s="39"/>
      <x:c r="I63" s="39"/>
      <x:c r="J63" s="35" t="str">
        <x:f>IF($A63="","",COUNTIFS(Participantes!$A$5:$A$204,$A63,Participantes!$E$5:$E$204,"Sim"))</x:f>
      </x:c>
      <x:c r="K63" s="41" t="str">
        <x:f>IF(OR(A63="",NOT(ISNUMBER(E63))),"",IF(COUNTIFS(Participantes!$A$5:$A$204,A63,Participantes!$E$5:$E$204,"Sim",Participantes!$F$5:$F$204,"&gt;=0")=0,"",E63*SUMIFS(Participantes!$F$5:$F$204,Participantes!$A$5:$A$204,A63,Participantes!$E$5:$E$204,"Sim",Participantes!$F$5:$F$204,"&gt;=0")))</x:f>
      </x:c>
      <x:c r="L63" s="35" t="str">
        <x:f>IF($A63="","",COUNTIF(Decisoes!$A$5:$A$154,$A63))</x:f>
      </x:c>
      <x:c r="M63" s="35" t="str">
        <x:f>IF(A63="","",SUMIFS(Acoes!$S$5:$S$204,Acoes!$B$5:$B$204,A63))</x:f>
      </x:c>
      <x:c r="N63" s="35" t="str">
        <x:f>IF(A63="","",COUNTIFS(Acoes!$B$5:$B$204,A63,Acoes!$S$5:$S$204,1,Acoes!$I$5:$I$204,"Concluída"))</x:f>
      </x:c>
      <x:c r="O63" s="42" t="str">
        <x:f>IF(A63="","",IF(M63=0,"n.a.",N63/M63))</x:f>
      </x:c>
      <x:c r="P63" s="39"/>
      <x:c r="Q63" s="39"/>
      <x:c r="R63" s="39"/>
      <x:c r="S63" s="39"/>
      <x:c r="T63" s="259" t="str">
        <x:f>IF(A63="","",IF(AND(ISNUMBER(C63),ISNUMBER(D63),C63&gt;=0,C63&lt;1,D63&gt;=0,D63&lt;1,D63&gt;=C63),"",IF(P63="Realizada","Corrija início e fim da reunião","Horário não definido ou inválido")))</x:f>
      </x:c>
      <x:c r="U63" s="1"/>
      <x:c r="V63" s="1"/>
      <x:c r="W63" s="1"/>
    </x:row>
    <x:row r="64">
      <x:c r="A64" s="30"/>
      <x:c r="B64" s="32"/>
      <x:c r="C64" s="40"/>
      <x:c r="D64" s="40"/>
      <x:c r="E64" s="36" t="str">
        <x:f>IF(A64="","",IF(AND(ISNUMBER(C64),ISNUMBER(D64),C64&gt;=0,C64&lt;1,D64&gt;=0,D64&lt;1,D64&gt;=C64),(D64-C64)*24,""))</x:f>
      </x:c>
      <x:c r="F64" s="39"/>
      <x:c r="G64" s="39"/>
      <x:c r="H64" s="39"/>
      <x:c r="I64" s="39"/>
      <x:c r="J64" s="35" t="str">
        <x:f>IF($A64="","",COUNTIFS(Participantes!$A$5:$A$204,$A64,Participantes!$E$5:$E$204,"Sim"))</x:f>
      </x:c>
      <x:c r="K64" s="41" t="str">
        <x:f>IF(OR(A64="",NOT(ISNUMBER(E64))),"",IF(COUNTIFS(Participantes!$A$5:$A$204,A64,Participantes!$E$5:$E$204,"Sim",Participantes!$F$5:$F$204,"&gt;=0")=0,"",E64*SUMIFS(Participantes!$F$5:$F$204,Participantes!$A$5:$A$204,A64,Participantes!$E$5:$E$204,"Sim",Participantes!$F$5:$F$204,"&gt;=0")))</x:f>
      </x:c>
      <x:c r="L64" s="35" t="str">
        <x:f>IF($A64="","",COUNTIF(Decisoes!$A$5:$A$154,$A64))</x:f>
      </x:c>
      <x:c r="M64" s="35" t="str">
        <x:f>IF(A64="","",SUMIFS(Acoes!$S$5:$S$204,Acoes!$B$5:$B$204,A64))</x:f>
      </x:c>
      <x:c r="N64" s="35" t="str">
        <x:f>IF(A64="","",COUNTIFS(Acoes!$B$5:$B$204,A64,Acoes!$S$5:$S$204,1,Acoes!$I$5:$I$204,"Concluída"))</x:f>
      </x:c>
      <x:c r="O64" s="42" t="str">
        <x:f>IF(A64="","",IF(M64=0,"n.a.",N64/M64))</x:f>
      </x:c>
      <x:c r="P64" s="39"/>
      <x:c r="Q64" s="39"/>
      <x:c r="R64" s="39"/>
      <x:c r="S64" s="39"/>
      <x:c r="T64" s="259" t="str">
        <x:f>IF(A64="","",IF(AND(ISNUMBER(C64),ISNUMBER(D64),C64&gt;=0,C64&lt;1,D64&gt;=0,D64&lt;1,D64&gt;=C64),"",IF(P64="Realizada","Corrija início e fim da reunião","Horário não definido ou inválido")))</x:f>
      </x:c>
      <x:c r="U64" s="1"/>
      <x:c r="V64" s="1"/>
      <x:c r="W64" s="1"/>
    </x:row>
    <x:row r="65">
      <x:c r="A65" s="30"/>
      <x:c r="B65" s="32"/>
      <x:c r="C65" s="40"/>
      <x:c r="D65" s="40"/>
      <x:c r="E65" s="36" t="str">
        <x:f>IF(A65="","",IF(AND(ISNUMBER(C65),ISNUMBER(D65),C65&gt;=0,C65&lt;1,D65&gt;=0,D65&lt;1,D65&gt;=C65),(D65-C65)*24,""))</x:f>
      </x:c>
      <x:c r="F65" s="39"/>
      <x:c r="G65" s="39"/>
      <x:c r="H65" s="39"/>
      <x:c r="I65" s="39"/>
      <x:c r="J65" s="35" t="str">
        <x:f>IF($A65="","",COUNTIFS(Participantes!$A$5:$A$204,$A65,Participantes!$E$5:$E$204,"Sim"))</x:f>
      </x:c>
      <x:c r="K65" s="41" t="str">
        <x:f>IF(OR(A65="",NOT(ISNUMBER(E65))),"",IF(COUNTIFS(Participantes!$A$5:$A$204,A65,Participantes!$E$5:$E$204,"Sim",Participantes!$F$5:$F$204,"&gt;=0")=0,"",E65*SUMIFS(Participantes!$F$5:$F$204,Participantes!$A$5:$A$204,A65,Participantes!$E$5:$E$204,"Sim",Participantes!$F$5:$F$204,"&gt;=0")))</x:f>
      </x:c>
      <x:c r="L65" s="35" t="str">
        <x:f>IF($A65="","",COUNTIF(Decisoes!$A$5:$A$154,$A65))</x:f>
      </x:c>
      <x:c r="M65" s="35" t="str">
        <x:f>IF(A65="","",SUMIFS(Acoes!$S$5:$S$204,Acoes!$B$5:$B$204,A65))</x:f>
      </x:c>
      <x:c r="N65" s="35" t="str">
        <x:f>IF(A65="","",COUNTIFS(Acoes!$B$5:$B$204,A65,Acoes!$S$5:$S$204,1,Acoes!$I$5:$I$204,"Concluída"))</x:f>
      </x:c>
      <x:c r="O65" s="42" t="str">
        <x:f>IF(A65="","",IF(M65=0,"n.a.",N65/M65))</x:f>
      </x:c>
      <x:c r="P65" s="39"/>
      <x:c r="Q65" s="39"/>
      <x:c r="R65" s="39"/>
      <x:c r="S65" s="39"/>
      <x:c r="T65" s="259" t="str">
        <x:f>IF(A65="","",IF(AND(ISNUMBER(C65),ISNUMBER(D65),C65&gt;=0,C65&lt;1,D65&gt;=0,D65&lt;1,D65&gt;=C65),"",IF(P65="Realizada","Corrija início e fim da reunião","Horário não definido ou inválido")))</x:f>
      </x:c>
      <x:c r="U65" s="1"/>
      <x:c r="V65" s="1"/>
      <x:c r="W65" s="1"/>
    </x:row>
    <x:row r="66">
      <x:c r="A66" s="30"/>
      <x:c r="B66" s="32"/>
      <x:c r="C66" s="40"/>
      <x:c r="D66" s="40"/>
      <x:c r="E66" s="36" t="str">
        <x:f>IF(A66="","",IF(AND(ISNUMBER(C66),ISNUMBER(D66),C66&gt;=0,C66&lt;1,D66&gt;=0,D66&lt;1,D66&gt;=C66),(D66-C66)*24,""))</x:f>
      </x:c>
      <x:c r="F66" s="39"/>
      <x:c r="G66" s="39"/>
      <x:c r="H66" s="39"/>
      <x:c r="I66" s="39"/>
      <x:c r="J66" s="35" t="str">
        <x:f>IF($A66="","",COUNTIFS(Participantes!$A$5:$A$204,$A66,Participantes!$E$5:$E$204,"Sim"))</x:f>
      </x:c>
      <x:c r="K66" s="41" t="str">
        <x:f>IF(OR(A66="",NOT(ISNUMBER(E66))),"",IF(COUNTIFS(Participantes!$A$5:$A$204,A66,Participantes!$E$5:$E$204,"Sim",Participantes!$F$5:$F$204,"&gt;=0")=0,"",E66*SUMIFS(Participantes!$F$5:$F$204,Participantes!$A$5:$A$204,A66,Participantes!$E$5:$E$204,"Sim",Participantes!$F$5:$F$204,"&gt;=0")))</x:f>
      </x:c>
      <x:c r="L66" s="35" t="str">
        <x:f>IF($A66="","",COUNTIF(Decisoes!$A$5:$A$154,$A66))</x:f>
      </x:c>
      <x:c r="M66" s="35" t="str">
        <x:f>IF(A66="","",SUMIFS(Acoes!$S$5:$S$204,Acoes!$B$5:$B$204,A66))</x:f>
      </x:c>
      <x:c r="N66" s="35" t="str">
        <x:f>IF(A66="","",COUNTIFS(Acoes!$B$5:$B$204,A66,Acoes!$S$5:$S$204,1,Acoes!$I$5:$I$204,"Concluída"))</x:f>
      </x:c>
      <x:c r="O66" s="42" t="str">
        <x:f>IF(A66="","",IF(M66=0,"n.a.",N66/M66))</x:f>
      </x:c>
      <x:c r="P66" s="39"/>
      <x:c r="Q66" s="39"/>
      <x:c r="R66" s="39"/>
      <x:c r="S66" s="39"/>
      <x:c r="T66" s="259" t="str">
        <x:f>IF(A66="","",IF(AND(ISNUMBER(C66),ISNUMBER(D66),C66&gt;=0,C66&lt;1,D66&gt;=0,D66&lt;1,D66&gt;=C66),"",IF(P66="Realizada","Corrija início e fim da reunião","Horário não definido ou inválido")))</x:f>
      </x:c>
      <x:c r="U66" s="1"/>
      <x:c r="V66" s="1"/>
      <x:c r="W66" s="1"/>
    </x:row>
    <x:row r="67">
      <x:c r="A67" s="30"/>
      <x:c r="B67" s="32"/>
      <x:c r="C67" s="40"/>
      <x:c r="D67" s="40"/>
      <x:c r="E67" s="36" t="str">
        <x:f>IF(A67="","",IF(AND(ISNUMBER(C67),ISNUMBER(D67),C67&gt;=0,C67&lt;1,D67&gt;=0,D67&lt;1,D67&gt;=C67),(D67-C67)*24,""))</x:f>
      </x:c>
      <x:c r="F67" s="39"/>
      <x:c r="G67" s="39"/>
      <x:c r="H67" s="39"/>
      <x:c r="I67" s="39"/>
      <x:c r="J67" s="35" t="str">
        <x:f>IF($A67="","",COUNTIFS(Participantes!$A$5:$A$204,$A67,Participantes!$E$5:$E$204,"Sim"))</x:f>
      </x:c>
      <x:c r="K67" s="41" t="str">
        <x:f>IF(OR(A67="",NOT(ISNUMBER(E67))),"",IF(COUNTIFS(Participantes!$A$5:$A$204,A67,Participantes!$E$5:$E$204,"Sim",Participantes!$F$5:$F$204,"&gt;=0")=0,"",E67*SUMIFS(Participantes!$F$5:$F$204,Participantes!$A$5:$A$204,A67,Participantes!$E$5:$E$204,"Sim",Participantes!$F$5:$F$204,"&gt;=0")))</x:f>
      </x:c>
      <x:c r="L67" s="35" t="str">
        <x:f>IF($A67="","",COUNTIF(Decisoes!$A$5:$A$154,$A67))</x:f>
      </x:c>
      <x:c r="M67" s="35" t="str">
        <x:f>IF(A67="","",SUMIFS(Acoes!$S$5:$S$204,Acoes!$B$5:$B$204,A67))</x:f>
      </x:c>
      <x:c r="N67" s="35" t="str">
        <x:f>IF(A67="","",COUNTIFS(Acoes!$B$5:$B$204,A67,Acoes!$S$5:$S$204,1,Acoes!$I$5:$I$204,"Concluída"))</x:f>
      </x:c>
      <x:c r="O67" s="42" t="str">
        <x:f>IF(A67="","",IF(M67=0,"n.a.",N67/M67))</x:f>
      </x:c>
      <x:c r="P67" s="39"/>
      <x:c r="Q67" s="39"/>
      <x:c r="R67" s="39"/>
      <x:c r="S67" s="39"/>
      <x:c r="T67" s="259" t="str">
        <x:f>IF(A67="","",IF(AND(ISNUMBER(C67),ISNUMBER(D67),C67&gt;=0,C67&lt;1,D67&gt;=0,D67&lt;1,D67&gt;=C67),"",IF(P67="Realizada","Corrija início e fim da reunião","Horário não definido ou inválido")))</x:f>
      </x:c>
      <x:c r="U67" s="1"/>
      <x:c r="V67" s="1"/>
      <x:c r="W67" s="1"/>
    </x:row>
    <x:row r="68">
      <x:c r="A68" s="30"/>
      <x:c r="B68" s="32"/>
      <x:c r="C68" s="40"/>
      <x:c r="D68" s="40"/>
      <x:c r="E68" s="36" t="str">
        <x:f>IF(A68="","",IF(AND(ISNUMBER(C68),ISNUMBER(D68),C68&gt;=0,C68&lt;1,D68&gt;=0,D68&lt;1,D68&gt;=C68),(D68-C68)*24,""))</x:f>
      </x:c>
      <x:c r="F68" s="39"/>
      <x:c r="G68" s="39"/>
      <x:c r="H68" s="39"/>
      <x:c r="I68" s="39"/>
      <x:c r="J68" s="35" t="str">
        <x:f>IF($A68="","",COUNTIFS(Participantes!$A$5:$A$204,$A68,Participantes!$E$5:$E$204,"Sim"))</x:f>
      </x:c>
      <x:c r="K68" s="41" t="str">
        <x:f>IF(OR(A68="",NOT(ISNUMBER(E68))),"",IF(COUNTIFS(Participantes!$A$5:$A$204,A68,Participantes!$E$5:$E$204,"Sim",Participantes!$F$5:$F$204,"&gt;=0")=0,"",E68*SUMIFS(Participantes!$F$5:$F$204,Participantes!$A$5:$A$204,A68,Participantes!$E$5:$E$204,"Sim",Participantes!$F$5:$F$204,"&gt;=0")))</x:f>
      </x:c>
      <x:c r="L68" s="35" t="str">
        <x:f>IF($A68="","",COUNTIF(Decisoes!$A$5:$A$154,$A68))</x:f>
      </x:c>
      <x:c r="M68" s="35" t="str">
        <x:f>IF(A68="","",SUMIFS(Acoes!$S$5:$S$204,Acoes!$B$5:$B$204,A68))</x:f>
      </x:c>
      <x:c r="N68" s="35" t="str">
        <x:f>IF(A68="","",COUNTIFS(Acoes!$B$5:$B$204,A68,Acoes!$S$5:$S$204,1,Acoes!$I$5:$I$204,"Concluída"))</x:f>
      </x:c>
      <x:c r="O68" s="42" t="str">
        <x:f>IF(A68="","",IF(M68=0,"n.a.",N68/M68))</x:f>
      </x:c>
      <x:c r="P68" s="39"/>
      <x:c r="Q68" s="39"/>
      <x:c r="R68" s="39"/>
      <x:c r="S68" s="39"/>
      <x:c r="T68" s="259" t="str">
        <x:f>IF(A68="","",IF(AND(ISNUMBER(C68),ISNUMBER(D68),C68&gt;=0,C68&lt;1,D68&gt;=0,D68&lt;1,D68&gt;=C68),"",IF(P68="Realizada","Corrija início e fim da reunião","Horário não definido ou inválido")))</x:f>
      </x:c>
      <x:c r="U68" s="1"/>
      <x:c r="V68" s="1"/>
      <x:c r="W68" s="1"/>
    </x:row>
    <x:row r="69">
      <x:c r="A69" s="30"/>
      <x:c r="B69" s="32"/>
      <x:c r="C69" s="40"/>
      <x:c r="D69" s="40"/>
      <x:c r="E69" s="36" t="str">
        <x:f>IF(A69="","",IF(AND(ISNUMBER(C69),ISNUMBER(D69),C69&gt;=0,C69&lt;1,D69&gt;=0,D69&lt;1,D69&gt;=C69),(D69-C69)*24,""))</x:f>
      </x:c>
      <x:c r="F69" s="39"/>
      <x:c r="G69" s="39"/>
      <x:c r="H69" s="39"/>
      <x:c r="I69" s="39"/>
      <x:c r="J69" s="35" t="str">
        <x:f>IF($A69="","",COUNTIFS(Participantes!$A$5:$A$204,$A69,Participantes!$E$5:$E$204,"Sim"))</x:f>
      </x:c>
      <x:c r="K69" s="41" t="str">
        <x:f>IF(OR(A69="",NOT(ISNUMBER(E69))),"",IF(COUNTIFS(Participantes!$A$5:$A$204,A69,Participantes!$E$5:$E$204,"Sim",Participantes!$F$5:$F$204,"&gt;=0")=0,"",E69*SUMIFS(Participantes!$F$5:$F$204,Participantes!$A$5:$A$204,A69,Participantes!$E$5:$E$204,"Sim",Participantes!$F$5:$F$204,"&gt;=0")))</x:f>
      </x:c>
      <x:c r="L69" s="35" t="str">
        <x:f>IF($A69="","",COUNTIF(Decisoes!$A$5:$A$154,$A69))</x:f>
      </x:c>
      <x:c r="M69" s="35" t="str">
        <x:f>IF(A69="","",SUMIFS(Acoes!$S$5:$S$204,Acoes!$B$5:$B$204,A69))</x:f>
      </x:c>
      <x:c r="N69" s="35" t="str">
        <x:f>IF(A69="","",COUNTIFS(Acoes!$B$5:$B$204,A69,Acoes!$S$5:$S$204,1,Acoes!$I$5:$I$204,"Concluída"))</x:f>
      </x:c>
      <x:c r="O69" s="42" t="str">
        <x:f>IF(A69="","",IF(M69=0,"n.a.",N69/M69))</x:f>
      </x:c>
      <x:c r="P69" s="39"/>
      <x:c r="Q69" s="39"/>
      <x:c r="R69" s="39"/>
      <x:c r="S69" s="39"/>
      <x:c r="T69" s="259" t="str">
        <x:f>IF(A69="","",IF(AND(ISNUMBER(C69),ISNUMBER(D69),C69&gt;=0,C69&lt;1,D69&gt;=0,D69&lt;1,D69&gt;=C69),"",IF(P69="Realizada","Corrija início e fim da reunião","Horário não definido ou inválido")))</x:f>
      </x:c>
      <x:c r="U69" s="1"/>
      <x:c r="V69" s="1"/>
      <x:c r="W69" s="1"/>
    </x:row>
    <x:row r="70">
      <x:c r="A70" s="30"/>
      <x:c r="B70" s="32"/>
      <x:c r="C70" s="40"/>
      <x:c r="D70" s="40"/>
      <x:c r="E70" s="36" t="str">
        <x:f>IF(A70="","",IF(AND(ISNUMBER(C70),ISNUMBER(D70),C70&gt;=0,C70&lt;1,D70&gt;=0,D70&lt;1,D70&gt;=C70),(D70-C70)*24,""))</x:f>
      </x:c>
      <x:c r="F70" s="39"/>
      <x:c r="G70" s="39"/>
      <x:c r="H70" s="39"/>
      <x:c r="I70" s="39"/>
      <x:c r="J70" s="35" t="str">
        <x:f>IF($A70="","",COUNTIFS(Participantes!$A$5:$A$204,$A70,Participantes!$E$5:$E$204,"Sim"))</x:f>
      </x:c>
      <x:c r="K70" s="41" t="str">
        <x:f>IF(OR(A70="",NOT(ISNUMBER(E70))),"",IF(COUNTIFS(Participantes!$A$5:$A$204,A70,Participantes!$E$5:$E$204,"Sim",Participantes!$F$5:$F$204,"&gt;=0")=0,"",E70*SUMIFS(Participantes!$F$5:$F$204,Participantes!$A$5:$A$204,A70,Participantes!$E$5:$E$204,"Sim",Participantes!$F$5:$F$204,"&gt;=0")))</x:f>
      </x:c>
      <x:c r="L70" s="35" t="str">
        <x:f>IF($A70="","",COUNTIF(Decisoes!$A$5:$A$154,$A70))</x:f>
      </x:c>
      <x:c r="M70" s="35" t="str">
        <x:f>IF(A70="","",SUMIFS(Acoes!$S$5:$S$204,Acoes!$B$5:$B$204,A70))</x:f>
      </x:c>
      <x:c r="N70" s="35" t="str">
        <x:f>IF(A70="","",COUNTIFS(Acoes!$B$5:$B$204,A70,Acoes!$S$5:$S$204,1,Acoes!$I$5:$I$204,"Concluída"))</x:f>
      </x:c>
      <x:c r="O70" s="42" t="str">
        <x:f>IF(A70="","",IF(M70=0,"n.a.",N70/M70))</x:f>
      </x:c>
      <x:c r="P70" s="39"/>
      <x:c r="Q70" s="39"/>
      <x:c r="R70" s="39"/>
      <x:c r="S70" s="39"/>
      <x:c r="T70" s="259" t="str">
        <x:f>IF(A70="","",IF(AND(ISNUMBER(C70),ISNUMBER(D70),C70&gt;=0,C70&lt;1,D70&gt;=0,D70&lt;1,D70&gt;=C70),"",IF(P70="Realizada","Corrija início e fim da reunião","Horário não definido ou inválido")))</x:f>
      </x:c>
      <x:c r="U70" s="1"/>
      <x:c r="V70" s="1"/>
      <x:c r="W70" s="1"/>
    </x:row>
    <x:row r="71">
      <x:c r="A71" s="30"/>
      <x:c r="B71" s="32"/>
      <x:c r="C71" s="40"/>
      <x:c r="D71" s="40"/>
      <x:c r="E71" s="36" t="str">
        <x:f>IF(A71="","",IF(AND(ISNUMBER(C71),ISNUMBER(D71),C71&gt;=0,C71&lt;1,D71&gt;=0,D71&lt;1,D71&gt;=C71),(D71-C71)*24,""))</x:f>
      </x:c>
      <x:c r="F71" s="39"/>
      <x:c r="G71" s="39"/>
      <x:c r="H71" s="39"/>
      <x:c r="I71" s="39"/>
      <x:c r="J71" s="35" t="str">
        <x:f>IF($A71="","",COUNTIFS(Participantes!$A$5:$A$204,$A71,Participantes!$E$5:$E$204,"Sim"))</x:f>
      </x:c>
      <x:c r="K71" s="41" t="str">
        <x:f>IF(OR(A71="",NOT(ISNUMBER(E71))),"",IF(COUNTIFS(Participantes!$A$5:$A$204,A71,Participantes!$E$5:$E$204,"Sim",Participantes!$F$5:$F$204,"&gt;=0")=0,"",E71*SUMIFS(Participantes!$F$5:$F$204,Participantes!$A$5:$A$204,A71,Participantes!$E$5:$E$204,"Sim",Participantes!$F$5:$F$204,"&gt;=0")))</x:f>
      </x:c>
      <x:c r="L71" s="35" t="str">
        <x:f>IF($A71="","",COUNTIF(Decisoes!$A$5:$A$154,$A71))</x:f>
      </x:c>
      <x:c r="M71" s="35" t="str">
        <x:f>IF(A71="","",SUMIFS(Acoes!$S$5:$S$204,Acoes!$B$5:$B$204,A71))</x:f>
      </x:c>
      <x:c r="N71" s="35" t="str">
        <x:f>IF(A71="","",COUNTIFS(Acoes!$B$5:$B$204,A71,Acoes!$S$5:$S$204,1,Acoes!$I$5:$I$204,"Concluída"))</x:f>
      </x:c>
      <x:c r="O71" s="42" t="str">
        <x:f>IF(A71="","",IF(M71=0,"n.a.",N71/M71))</x:f>
      </x:c>
      <x:c r="P71" s="39"/>
      <x:c r="Q71" s="39"/>
      <x:c r="R71" s="39"/>
      <x:c r="S71" s="39"/>
      <x:c r="T71" s="259" t="str">
        <x:f>IF(A71="","",IF(AND(ISNUMBER(C71),ISNUMBER(D71),C71&gt;=0,C71&lt;1,D71&gt;=0,D71&lt;1,D71&gt;=C71),"",IF(P71="Realizada","Corrija início e fim da reunião","Horário não definido ou inválido")))</x:f>
      </x:c>
      <x:c r="U71" s="1"/>
      <x:c r="V71" s="1"/>
      <x:c r="W71" s="1"/>
    </x:row>
    <x:row r="72">
      <x:c r="A72" s="30"/>
      <x:c r="B72" s="32"/>
      <x:c r="C72" s="40"/>
      <x:c r="D72" s="40"/>
      <x:c r="E72" s="36" t="str">
        <x:f>IF(A72="","",IF(AND(ISNUMBER(C72),ISNUMBER(D72),C72&gt;=0,C72&lt;1,D72&gt;=0,D72&lt;1,D72&gt;=C72),(D72-C72)*24,""))</x:f>
      </x:c>
      <x:c r="F72" s="39"/>
      <x:c r="G72" s="39"/>
      <x:c r="H72" s="39"/>
      <x:c r="I72" s="39"/>
      <x:c r="J72" s="35" t="str">
        <x:f>IF($A72="","",COUNTIFS(Participantes!$A$5:$A$204,$A72,Participantes!$E$5:$E$204,"Sim"))</x:f>
      </x:c>
      <x:c r="K72" s="41" t="str">
        <x:f>IF(OR(A72="",NOT(ISNUMBER(E72))),"",IF(COUNTIFS(Participantes!$A$5:$A$204,A72,Participantes!$E$5:$E$204,"Sim",Participantes!$F$5:$F$204,"&gt;=0")=0,"",E72*SUMIFS(Participantes!$F$5:$F$204,Participantes!$A$5:$A$204,A72,Participantes!$E$5:$E$204,"Sim",Participantes!$F$5:$F$204,"&gt;=0")))</x:f>
      </x:c>
      <x:c r="L72" s="35" t="str">
        <x:f>IF($A72="","",COUNTIF(Decisoes!$A$5:$A$154,$A72))</x:f>
      </x:c>
      <x:c r="M72" s="35" t="str">
        <x:f>IF(A72="","",SUMIFS(Acoes!$S$5:$S$204,Acoes!$B$5:$B$204,A72))</x:f>
      </x:c>
      <x:c r="N72" s="35" t="str">
        <x:f>IF(A72="","",COUNTIFS(Acoes!$B$5:$B$204,A72,Acoes!$S$5:$S$204,1,Acoes!$I$5:$I$204,"Concluída"))</x:f>
      </x:c>
      <x:c r="O72" s="42" t="str">
        <x:f>IF(A72="","",IF(M72=0,"n.a.",N72/M72))</x:f>
      </x:c>
      <x:c r="P72" s="39"/>
      <x:c r="Q72" s="39"/>
      <x:c r="R72" s="39"/>
      <x:c r="S72" s="39"/>
      <x:c r="T72" s="259" t="str">
        <x:f>IF(A72="","",IF(AND(ISNUMBER(C72),ISNUMBER(D72),C72&gt;=0,C72&lt;1,D72&gt;=0,D72&lt;1,D72&gt;=C72),"",IF(P72="Realizada","Corrija início e fim da reunião","Horário não definido ou inválido")))</x:f>
      </x:c>
      <x:c r="U72" s="1"/>
      <x:c r="V72" s="1"/>
      <x:c r="W72" s="1"/>
    </x:row>
    <x:row r="73">
      <x:c r="A73" s="30"/>
      <x:c r="B73" s="32"/>
      <x:c r="C73" s="40"/>
      <x:c r="D73" s="40"/>
      <x:c r="E73" s="36" t="str">
        <x:f>IF(A73="","",IF(AND(ISNUMBER(C73),ISNUMBER(D73),C73&gt;=0,C73&lt;1,D73&gt;=0,D73&lt;1,D73&gt;=C73),(D73-C73)*24,""))</x:f>
      </x:c>
      <x:c r="F73" s="39"/>
      <x:c r="G73" s="39"/>
      <x:c r="H73" s="39"/>
      <x:c r="I73" s="39"/>
      <x:c r="J73" s="35" t="str">
        <x:f>IF($A73="","",COUNTIFS(Participantes!$A$5:$A$204,$A73,Participantes!$E$5:$E$204,"Sim"))</x:f>
      </x:c>
      <x:c r="K73" s="41" t="str">
        <x:f>IF(OR(A73="",NOT(ISNUMBER(E73))),"",IF(COUNTIFS(Participantes!$A$5:$A$204,A73,Participantes!$E$5:$E$204,"Sim",Participantes!$F$5:$F$204,"&gt;=0")=0,"",E73*SUMIFS(Participantes!$F$5:$F$204,Participantes!$A$5:$A$204,A73,Participantes!$E$5:$E$204,"Sim",Participantes!$F$5:$F$204,"&gt;=0")))</x:f>
      </x:c>
      <x:c r="L73" s="35" t="str">
        <x:f>IF($A73="","",COUNTIF(Decisoes!$A$5:$A$154,$A73))</x:f>
      </x:c>
      <x:c r="M73" s="35" t="str">
        <x:f>IF(A73="","",SUMIFS(Acoes!$S$5:$S$204,Acoes!$B$5:$B$204,A73))</x:f>
      </x:c>
      <x:c r="N73" s="35" t="str">
        <x:f>IF(A73="","",COUNTIFS(Acoes!$B$5:$B$204,A73,Acoes!$S$5:$S$204,1,Acoes!$I$5:$I$204,"Concluída"))</x:f>
      </x:c>
      <x:c r="O73" s="42" t="str">
        <x:f>IF(A73="","",IF(M73=0,"n.a.",N73/M73))</x:f>
      </x:c>
      <x:c r="P73" s="39"/>
      <x:c r="Q73" s="39"/>
      <x:c r="R73" s="39"/>
      <x:c r="S73" s="39"/>
      <x:c r="T73" s="259" t="str">
        <x:f>IF(A73="","",IF(AND(ISNUMBER(C73),ISNUMBER(D73),C73&gt;=0,C73&lt;1,D73&gt;=0,D73&lt;1,D73&gt;=C73),"",IF(P73="Realizada","Corrija início e fim da reunião","Horário não definido ou inválido")))</x:f>
      </x:c>
      <x:c r="U73" s="1"/>
      <x:c r="V73" s="1"/>
      <x:c r="W73" s="1"/>
    </x:row>
    <x:row r="74">
      <x:c r="A74" s="30"/>
      <x:c r="B74" s="32"/>
      <x:c r="C74" s="40"/>
      <x:c r="D74" s="40"/>
      <x:c r="E74" s="36" t="str">
        <x:f>IF(A74="","",IF(AND(ISNUMBER(C74),ISNUMBER(D74),C74&gt;=0,C74&lt;1,D74&gt;=0,D74&lt;1,D74&gt;=C74),(D74-C74)*24,""))</x:f>
      </x:c>
      <x:c r="F74" s="39"/>
      <x:c r="G74" s="39"/>
      <x:c r="H74" s="39"/>
      <x:c r="I74" s="39"/>
      <x:c r="J74" s="35" t="str">
        <x:f>IF($A74="","",COUNTIFS(Participantes!$A$5:$A$204,$A74,Participantes!$E$5:$E$204,"Sim"))</x:f>
      </x:c>
      <x:c r="K74" s="41" t="str">
        <x:f>IF(OR(A74="",NOT(ISNUMBER(E74))),"",IF(COUNTIFS(Participantes!$A$5:$A$204,A74,Participantes!$E$5:$E$204,"Sim",Participantes!$F$5:$F$204,"&gt;=0")=0,"",E74*SUMIFS(Participantes!$F$5:$F$204,Participantes!$A$5:$A$204,A74,Participantes!$E$5:$E$204,"Sim",Participantes!$F$5:$F$204,"&gt;=0")))</x:f>
      </x:c>
      <x:c r="L74" s="35" t="str">
        <x:f>IF($A74="","",COUNTIF(Decisoes!$A$5:$A$154,$A74))</x:f>
      </x:c>
      <x:c r="M74" s="35" t="str">
        <x:f>IF(A74="","",SUMIFS(Acoes!$S$5:$S$204,Acoes!$B$5:$B$204,A74))</x:f>
      </x:c>
      <x:c r="N74" s="35" t="str">
        <x:f>IF(A74="","",COUNTIFS(Acoes!$B$5:$B$204,A74,Acoes!$S$5:$S$204,1,Acoes!$I$5:$I$204,"Concluída"))</x:f>
      </x:c>
      <x:c r="O74" s="42" t="str">
        <x:f>IF(A74="","",IF(M74=0,"n.a.",N74/M74))</x:f>
      </x:c>
      <x:c r="P74" s="39"/>
      <x:c r="Q74" s="39"/>
      <x:c r="R74" s="39"/>
      <x:c r="S74" s="39"/>
      <x:c r="T74" s="259" t="str">
        <x:f>IF(A74="","",IF(AND(ISNUMBER(C74),ISNUMBER(D74),C74&gt;=0,C74&lt;1,D74&gt;=0,D74&lt;1,D74&gt;=C74),"",IF(P74="Realizada","Corrija início e fim da reunião","Horário não definido ou inválido")))</x:f>
      </x:c>
      <x:c r="U74" s="1"/>
      <x:c r="V74" s="1"/>
      <x:c r="W74" s="1"/>
    </x:row>
    <x:row r="75">
      <x:c r="A75" s="30"/>
      <x:c r="B75" s="32"/>
      <x:c r="C75" s="40"/>
      <x:c r="D75" s="40"/>
      <x:c r="E75" s="36" t="str">
        <x:f>IF(A75="","",IF(AND(ISNUMBER(C75),ISNUMBER(D75),C75&gt;=0,C75&lt;1,D75&gt;=0,D75&lt;1,D75&gt;=C75),(D75-C75)*24,""))</x:f>
      </x:c>
      <x:c r="F75" s="39"/>
      <x:c r="G75" s="39"/>
      <x:c r="H75" s="39"/>
      <x:c r="I75" s="39"/>
      <x:c r="J75" s="35" t="str">
        <x:f>IF($A75="","",COUNTIFS(Participantes!$A$5:$A$204,$A75,Participantes!$E$5:$E$204,"Sim"))</x:f>
      </x:c>
      <x:c r="K75" s="41" t="str">
        <x:f>IF(OR(A75="",NOT(ISNUMBER(E75))),"",IF(COUNTIFS(Participantes!$A$5:$A$204,A75,Participantes!$E$5:$E$204,"Sim",Participantes!$F$5:$F$204,"&gt;=0")=0,"",E75*SUMIFS(Participantes!$F$5:$F$204,Participantes!$A$5:$A$204,A75,Participantes!$E$5:$E$204,"Sim",Participantes!$F$5:$F$204,"&gt;=0")))</x:f>
      </x:c>
      <x:c r="L75" s="35" t="str">
        <x:f>IF($A75="","",COUNTIF(Decisoes!$A$5:$A$154,$A75))</x:f>
      </x:c>
      <x:c r="M75" s="35" t="str">
        <x:f>IF(A75="","",SUMIFS(Acoes!$S$5:$S$204,Acoes!$B$5:$B$204,A75))</x:f>
      </x:c>
      <x:c r="N75" s="35" t="str">
        <x:f>IF(A75="","",COUNTIFS(Acoes!$B$5:$B$204,A75,Acoes!$S$5:$S$204,1,Acoes!$I$5:$I$204,"Concluída"))</x:f>
      </x:c>
      <x:c r="O75" s="42" t="str">
        <x:f>IF(A75="","",IF(M75=0,"n.a.",N75/M75))</x:f>
      </x:c>
      <x:c r="P75" s="39"/>
      <x:c r="Q75" s="39"/>
      <x:c r="R75" s="39"/>
      <x:c r="S75" s="39"/>
      <x:c r="T75" s="259" t="str">
        <x:f>IF(A75="","",IF(AND(ISNUMBER(C75),ISNUMBER(D75),C75&gt;=0,C75&lt;1,D75&gt;=0,D75&lt;1,D75&gt;=C75),"",IF(P75="Realizada","Corrija início e fim da reunião","Horário não definido ou inválido")))</x:f>
      </x:c>
      <x:c r="U75" s="1"/>
      <x:c r="V75" s="1"/>
      <x:c r="W75" s="1"/>
    </x:row>
    <x:row r="76">
      <x:c r="A76" s="30"/>
      <x:c r="B76" s="32"/>
      <x:c r="C76" s="40"/>
      <x:c r="D76" s="40"/>
      <x:c r="E76" s="36" t="str">
        <x:f>IF(A76="","",IF(AND(ISNUMBER(C76),ISNUMBER(D76),C76&gt;=0,C76&lt;1,D76&gt;=0,D76&lt;1,D76&gt;=C76),(D76-C76)*24,""))</x:f>
      </x:c>
      <x:c r="F76" s="39"/>
      <x:c r="G76" s="39"/>
      <x:c r="H76" s="39"/>
      <x:c r="I76" s="39"/>
      <x:c r="J76" s="35" t="str">
        <x:f>IF($A76="","",COUNTIFS(Participantes!$A$5:$A$204,$A76,Participantes!$E$5:$E$204,"Sim"))</x:f>
      </x:c>
      <x:c r="K76" s="41" t="str">
        <x:f>IF(OR(A76="",NOT(ISNUMBER(E76))),"",IF(COUNTIFS(Participantes!$A$5:$A$204,A76,Participantes!$E$5:$E$204,"Sim",Participantes!$F$5:$F$204,"&gt;=0")=0,"",E76*SUMIFS(Participantes!$F$5:$F$204,Participantes!$A$5:$A$204,A76,Participantes!$E$5:$E$204,"Sim",Participantes!$F$5:$F$204,"&gt;=0")))</x:f>
      </x:c>
      <x:c r="L76" s="35" t="str">
        <x:f>IF($A76="","",COUNTIF(Decisoes!$A$5:$A$154,$A76))</x:f>
      </x:c>
      <x:c r="M76" s="35" t="str">
        <x:f>IF(A76="","",SUMIFS(Acoes!$S$5:$S$204,Acoes!$B$5:$B$204,A76))</x:f>
      </x:c>
      <x:c r="N76" s="35" t="str">
        <x:f>IF(A76="","",COUNTIFS(Acoes!$B$5:$B$204,A76,Acoes!$S$5:$S$204,1,Acoes!$I$5:$I$204,"Concluída"))</x:f>
      </x:c>
      <x:c r="O76" s="42" t="str">
        <x:f>IF(A76="","",IF(M76=0,"n.a.",N76/M76))</x:f>
      </x:c>
      <x:c r="P76" s="39"/>
      <x:c r="Q76" s="39"/>
      <x:c r="R76" s="39"/>
      <x:c r="S76" s="39"/>
      <x:c r="T76" s="259" t="str">
        <x:f>IF(A76="","",IF(AND(ISNUMBER(C76),ISNUMBER(D76),C76&gt;=0,C76&lt;1,D76&gt;=0,D76&lt;1,D76&gt;=C76),"",IF(P76="Realizada","Corrija início e fim da reunião","Horário não definido ou inválido")))</x:f>
      </x:c>
      <x:c r="U76" s="1"/>
      <x:c r="V76" s="1"/>
      <x:c r="W76" s="1"/>
    </x:row>
    <x:row r="77">
      <x:c r="A77" s="30"/>
      <x:c r="B77" s="32"/>
      <x:c r="C77" s="40"/>
      <x:c r="D77" s="40"/>
      <x:c r="E77" s="36" t="str">
        <x:f>IF(A77="","",IF(AND(ISNUMBER(C77),ISNUMBER(D77),C77&gt;=0,C77&lt;1,D77&gt;=0,D77&lt;1,D77&gt;=C77),(D77-C77)*24,""))</x:f>
      </x:c>
      <x:c r="F77" s="39"/>
      <x:c r="G77" s="39"/>
      <x:c r="H77" s="39"/>
      <x:c r="I77" s="39"/>
      <x:c r="J77" s="35" t="str">
        <x:f>IF($A77="","",COUNTIFS(Participantes!$A$5:$A$204,$A77,Participantes!$E$5:$E$204,"Sim"))</x:f>
      </x:c>
      <x:c r="K77" s="41" t="str">
        <x:f>IF(OR(A77="",NOT(ISNUMBER(E77))),"",IF(COUNTIFS(Participantes!$A$5:$A$204,A77,Participantes!$E$5:$E$204,"Sim",Participantes!$F$5:$F$204,"&gt;=0")=0,"",E77*SUMIFS(Participantes!$F$5:$F$204,Participantes!$A$5:$A$204,A77,Participantes!$E$5:$E$204,"Sim",Participantes!$F$5:$F$204,"&gt;=0")))</x:f>
      </x:c>
      <x:c r="L77" s="35" t="str">
        <x:f>IF($A77="","",COUNTIF(Decisoes!$A$5:$A$154,$A77))</x:f>
      </x:c>
      <x:c r="M77" s="35" t="str">
        <x:f>IF(A77="","",SUMIFS(Acoes!$S$5:$S$204,Acoes!$B$5:$B$204,A77))</x:f>
      </x:c>
      <x:c r="N77" s="35" t="str">
        <x:f>IF(A77="","",COUNTIFS(Acoes!$B$5:$B$204,A77,Acoes!$S$5:$S$204,1,Acoes!$I$5:$I$204,"Concluída"))</x:f>
      </x:c>
      <x:c r="O77" s="42" t="str">
        <x:f>IF(A77="","",IF(M77=0,"n.a.",N77/M77))</x:f>
      </x:c>
      <x:c r="P77" s="39"/>
      <x:c r="Q77" s="39"/>
      <x:c r="R77" s="39"/>
      <x:c r="S77" s="39"/>
      <x:c r="T77" s="259" t="str">
        <x:f>IF(A77="","",IF(AND(ISNUMBER(C77),ISNUMBER(D77),C77&gt;=0,C77&lt;1,D77&gt;=0,D77&lt;1,D77&gt;=C77),"",IF(P77="Realizada","Corrija início e fim da reunião","Horário não definido ou inválido")))</x:f>
      </x:c>
      <x:c r="U77" s="1"/>
      <x:c r="V77" s="1"/>
      <x:c r="W77" s="1"/>
    </x:row>
    <x:row r="78">
      <x:c r="A78" s="30"/>
      <x:c r="B78" s="32"/>
      <x:c r="C78" s="40"/>
      <x:c r="D78" s="40"/>
      <x:c r="E78" s="36" t="str">
        <x:f>IF(A78="","",IF(AND(ISNUMBER(C78),ISNUMBER(D78),C78&gt;=0,C78&lt;1,D78&gt;=0,D78&lt;1,D78&gt;=C78),(D78-C78)*24,""))</x:f>
      </x:c>
      <x:c r="F78" s="39"/>
      <x:c r="G78" s="39"/>
      <x:c r="H78" s="39"/>
      <x:c r="I78" s="39"/>
      <x:c r="J78" s="35" t="str">
        <x:f>IF($A78="","",COUNTIFS(Participantes!$A$5:$A$204,$A78,Participantes!$E$5:$E$204,"Sim"))</x:f>
      </x:c>
      <x:c r="K78" s="41" t="str">
        <x:f>IF(OR(A78="",NOT(ISNUMBER(E78))),"",IF(COUNTIFS(Participantes!$A$5:$A$204,A78,Participantes!$E$5:$E$204,"Sim",Participantes!$F$5:$F$204,"&gt;=0")=0,"",E78*SUMIFS(Participantes!$F$5:$F$204,Participantes!$A$5:$A$204,A78,Participantes!$E$5:$E$204,"Sim",Participantes!$F$5:$F$204,"&gt;=0")))</x:f>
      </x:c>
      <x:c r="L78" s="35" t="str">
        <x:f>IF($A78="","",COUNTIF(Decisoes!$A$5:$A$154,$A78))</x:f>
      </x:c>
      <x:c r="M78" s="35" t="str">
        <x:f>IF(A78="","",SUMIFS(Acoes!$S$5:$S$204,Acoes!$B$5:$B$204,A78))</x:f>
      </x:c>
      <x:c r="N78" s="35" t="str">
        <x:f>IF(A78="","",COUNTIFS(Acoes!$B$5:$B$204,A78,Acoes!$S$5:$S$204,1,Acoes!$I$5:$I$204,"Concluída"))</x:f>
      </x:c>
      <x:c r="O78" s="42" t="str">
        <x:f>IF(A78="","",IF(M78=0,"n.a.",N78/M78))</x:f>
      </x:c>
      <x:c r="P78" s="39"/>
      <x:c r="Q78" s="39"/>
      <x:c r="R78" s="39"/>
      <x:c r="S78" s="39"/>
      <x:c r="T78" s="259" t="str">
        <x:f>IF(A78="","",IF(AND(ISNUMBER(C78),ISNUMBER(D78),C78&gt;=0,C78&lt;1,D78&gt;=0,D78&lt;1,D78&gt;=C78),"",IF(P78="Realizada","Corrija início e fim da reunião","Horário não definido ou inválido")))</x:f>
      </x:c>
      <x:c r="U78" s="1"/>
      <x:c r="V78" s="1"/>
      <x:c r="W78" s="1"/>
    </x:row>
    <x:row r="79">
      <x:c r="A79" s="30"/>
      <x:c r="B79" s="32"/>
      <x:c r="C79" s="40"/>
      <x:c r="D79" s="40"/>
      <x:c r="E79" s="36" t="str">
        <x:f>IF(A79="","",IF(AND(ISNUMBER(C79),ISNUMBER(D79),C79&gt;=0,C79&lt;1,D79&gt;=0,D79&lt;1,D79&gt;=C79),(D79-C79)*24,""))</x:f>
      </x:c>
      <x:c r="F79" s="39"/>
      <x:c r="G79" s="39"/>
      <x:c r="H79" s="39"/>
      <x:c r="I79" s="39"/>
      <x:c r="J79" s="35" t="str">
        <x:f>IF($A79="","",COUNTIFS(Participantes!$A$5:$A$204,$A79,Participantes!$E$5:$E$204,"Sim"))</x:f>
      </x:c>
      <x:c r="K79" s="41" t="str">
        <x:f>IF(OR(A79="",NOT(ISNUMBER(E79))),"",IF(COUNTIFS(Participantes!$A$5:$A$204,A79,Participantes!$E$5:$E$204,"Sim",Participantes!$F$5:$F$204,"&gt;=0")=0,"",E79*SUMIFS(Participantes!$F$5:$F$204,Participantes!$A$5:$A$204,A79,Participantes!$E$5:$E$204,"Sim",Participantes!$F$5:$F$204,"&gt;=0")))</x:f>
      </x:c>
      <x:c r="L79" s="35" t="str">
        <x:f>IF($A79="","",COUNTIF(Decisoes!$A$5:$A$154,$A79))</x:f>
      </x:c>
      <x:c r="M79" s="35" t="str">
        <x:f>IF(A79="","",SUMIFS(Acoes!$S$5:$S$204,Acoes!$B$5:$B$204,A79))</x:f>
      </x:c>
      <x:c r="N79" s="35" t="str">
        <x:f>IF(A79="","",COUNTIFS(Acoes!$B$5:$B$204,A79,Acoes!$S$5:$S$204,1,Acoes!$I$5:$I$204,"Concluída"))</x:f>
      </x:c>
      <x:c r="O79" s="42" t="str">
        <x:f>IF(A79="","",IF(M79=0,"n.a.",N79/M79))</x:f>
      </x:c>
      <x:c r="P79" s="39"/>
      <x:c r="Q79" s="39"/>
      <x:c r="R79" s="39"/>
      <x:c r="S79" s="39"/>
      <x:c r="T79" s="259" t="str">
        <x:f>IF(A79="","",IF(AND(ISNUMBER(C79),ISNUMBER(D79),C79&gt;=0,C79&lt;1,D79&gt;=0,D79&lt;1,D79&gt;=C79),"",IF(P79="Realizada","Corrija início e fim da reunião","Horário não definido ou inválido")))</x:f>
      </x:c>
      <x:c r="U79" s="1"/>
      <x:c r="V79" s="1"/>
      <x:c r="W79" s="1"/>
    </x:row>
    <x:row r="80">
      <x:c r="A80" s="30"/>
      <x:c r="B80" s="32"/>
      <x:c r="C80" s="40"/>
      <x:c r="D80" s="40"/>
      <x:c r="E80" s="36" t="str">
        <x:f>IF(A80="","",IF(AND(ISNUMBER(C80),ISNUMBER(D80),C80&gt;=0,C80&lt;1,D80&gt;=0,D80&lt;1,D80&gt;=C80),(D80-C80)*24,""))</x:f>
      </x:c>
      <x:c r="F80" s="39"/>
      <x:c r="G80" s="39"/>
      <x:c r="H80" s="39"/>
      <x:c r="I80" s="39"/>
      <x:c r="J80" s="35" t="str">
        <x:f>IF($A80="","",COUNTIFS(Participantes!$A$5:$A$204,$A80,Participantes!$E$5:$E$204,"Sim"))</x:f>
      </x:c>
      <x:c r="K80" s="41" t="str">
        <x:f>IF(OR(A80="",NOT(ISNUMBER(E80))),"",IF(COUNTIFS(Participantes!$A$5:$A$204,A80,Participantes!$E$5:$E$204,"Sim",Participantes!$F$5:$F$204,"&gt;=0")=0,"",E80*SUMIFS(Participantes!$F$5:$F$204,Participantes!$A$5:$A$204,A80,Participantes!$E$5:$E$204,"Sim",Participantes!$F$5:$F$204,"&gt;=0")))</x:f>
      </x:c>
      <x:c r="L80" s="35" t="str">
        <x:f>IF($A80="","",COUNTIF(Decisoes!$A$5:$A$154,$A80))</x:f>
      </x:c>
      <x:c r="M80" s="35" t="str">
        <x:f>IF(A80="","",SUMIFS(Acoes!$S$5:$S$204,Acoes!$B$5:$B$204,A80))</x:f>
      </x:c>
      <x:c r="N80" s="35" t="str">
        <x:f>IF(A80="","",COUNTIFS(Acoes!$B$5:$B$204,A80,Acoes!$S$5:$S$204,1,Acoes!$I$5:$I$204,"Concluída"))</x:f>
      </x:c>
      <x:c r="O80" s="42" t="str">
        <x:f>IF(A80="","",IF(M80=0,"n.a.",N80/M80))</x:f>
      </x:c>
      <x:c r="P80" s="39"/>
      <x:c r="Q80" s="39"/>
      <x:c r="R80" s="39"/>
      <x:c r="S80" s="39"/>
      <x:c r="T80" s="259" t="str">
        <x:f>IF(A80="","",IF(AND(ISNUMBER(C80),ISNUMBER(D80),C80&gt;=0,C80&lt;1,D80&gt;=0,D80&lt;1,D80&gt;=C80),"",IF(P80="Realizada","Corrija início e fim da reunião","Horário não definido ou inválido")))</x:f>
      </x:c>
      <x:c r="U80" s="1"/>
      <x:c r="V80" s="1"/>
      <x:c r="W80" s="1"/>
    </x:row>
    <x:row r="81">
      <x:c r="A81" s="30"/>
      <x:c r="B81" s="32"/>
      <x:c r="C81" s="40"/>
      <x:c r="D81" s="40"/>
      <x:c r="E81" s="36" t="str">
        <x:f>IF(A81="","",IF(AND(ISNUMBER(C81),ISNUMBER(D81),C81&gt;=0,C81&lt;1,D81&gt;=0,D81&lt;1,D81&gt;=C81),(D81-C81)*24,""))</x:f>
      </x:c>
      <x:c r="F81" s="39"/>
      <x:c r="G81" s="39"/>
      <x:c r="H81" s="39"/>
      <x:c r="I81" s="39"/>
      <x:c r="J81" s="35" t="str">
        <x:f>IF($A81="","",COUNTIFS(Participantes!$A$5:$A$204,$A81,Participantes!$E$5:$E$204,"Sim"))</x:f>
      </x:c>
      <x:c r="K81" s="41" t="str">
        <x:f>IF(OR(A81="",NOT(ISNUMBER(E81))),"",IF(COUNTIFS(Participantes!$A$5:$A$204,A81,Participantes!$E$5:$E$204,"Sim",Participantes!$F$5:$F$204,"&gt;=0")=0,"",E81*SUMIFS(Participantes!$F$5:$F$204,Participantes!$A$5:$A$204,A81,Participantes!$E$5:$E$204,"Sim",Participantes!$F$5:$F$204,"&gt;=0")))</x:f>
      </x:c>
      <x:c r="L81" s="35" t="str">
        <x:f>IF($A81="","",COUNTIF(Decisoes!$A$5:$A$154,$A81))</x:f>
      </x:c>
      <x:c r="M81" s="35" t="str">
        <x:f>IF(A81="","",SUMIFS(Acoes!$S$5:$S$204,Acoes!$B$5:$B$204,A81))</x:f>
      </x:c>
      <x:c r="N81" s="35" t="str">
        <x:f>IF(A81="","",COUNTIFS(Acoes!$B$5:$B$204,A81,Acoes!$S$5:$S$204,1,Acoes!$I$5:$I$204,"Concluída"))</x:f>
      </x:c>
      <x:c r="O81" s="42" t="str">
        <x:f>IF(A81="","",IF(M81=0,"n.a.",N81/M81))</x:f>
      </x:c>
      <x:c r="P81" s="39"/>
      <x:c r="Q81" s="39"/>
      <x:c r="R81" s="39"/>
      <x:c r="S81" s="39"/>
      <x:c r="T81" s="259" t="str">
        <x:f>IF(A81="","",IF(AND(ISNUMBER(C81),ISNUMBER(D81),C81&gt;=0,C81&lt;1,D81&gt;=0,D81&lt;1,D81&gt;=C81),"",IF(P81="Realizada","Corrija início e fim da reunião","Horário não definido ou inválido")))</x:f>
      </x:c>
      <x:c r="U81" s="1"/>
      <x:c r="V81" s="1"/>
      <x:c r="W81" s="1"/>
    </x:row>
    <x:row r="82">
      <x:c r="A82" s="30"/>
      <x:c r="B82" s="32"/>
      <x:c r="C82" s="40"/>
      <x:c r="D82" s="40"/>
      <x:c r="E82" s="36" t="str">
        <x:f>IF(A82="","",IF(AND(ISNUMBER(C82),ISNUMBER(D82),C82&gt;=0,C82&lt;1,D82&gt;=0,D82&lt;1,D82&gt;=C82),(D82-C82)*24,""))</x:f>
      </x:c>
      <x:c r="F82" s="39"/>
      <x:c r="G82" s="39"/>
      <x:c r="H82" s="39"/>
      <x:c r="I82" s="39"/>
      <x:c r="J82" s="35" t="str">
        <x:f>IF($A82="","",COUNTIFS(Participantes!$A$5:$A$204,$A82,Participantes!$E$5:$E$204,"Sim"))</x:f>
      </x:c>
      <x:c r="K82" s="41" t="str">
        <x:f>IF(OR(A82="",NOT(ISNUMBER(E82))),"",IF(COUNTIFS(Participantes!$A$5:$A$204,A82,Participantes!$E$5:$E$204,"Sim",Participantes!$F$5:$F$204,"&gt;=0")=0,"",E82*SUMIFS(Participantes!$F$5:$F$204,Participantes!$A$5:$A$204,A82,Participantes!$E$5:$E$204,"Sim",Participantes!$F$5:$F$204,"&gt;=0")))</x:f>
      </x:c>
      <x:c r="L82" s="35" t="str">
        <x:f>IF($A82="","",COUNTIF(Decisoes!$A$5:$A$154,$A82))</x:f>
      </x:c>
      <x:c r="M82" s="35" t="str">
        <x:f>IF(A82="","",SUMIFS(Acoes!$S$5:$S$204,Acoes!$B$5:$B$204,A82))</x:f>
      </x:c>
      <x:c r="N82" s="35" t="str">
        <x:f>IF(A82="","",COUNTIFS(Acoes!$B$5:$B$204,A82,Acoes!$S$5:$S$204,1,Acoes!$I$5:$I$204,"Concluída"))</x:f>
      </x:c>
      <x:c r="O82" s="42" t="str">
        <x:f>IF(A82="","",IF(M82=0,"n.a.",N82/M82))</x:f>
      </x:c>
      <x:c r="P82" s="39"/>
      <x:c r="Q82" s="39"/>
      <x:c r="R82" s="39"/>
      <x:c r="S82" s="39"/>
      <x:c r="T82" s="259" t="str">
        <x:f>IF(A82="","",IF(AND(ISNUMBER(C82),ISNUMBER(D82),C82&gt;=0,C82&lt;1,D82&gt;=0,D82&lt;1,D82&gt;=C82),"",IF(P82="Realizada","Corrija início e fim da reunião","Horário não definido ou inválido")))</x:f>
      </x:c>
      <x:c r="U82" s="1"/>
      <x:c r="V82" s="1"/>
      <x:c r="W82" s="1"/>
    </x:row>
    <x:row r="83">
      <x:c r="A83" s="30"/>
      <x:c r="B83" s="32"/>
      <x:c r="C83" s="40"/>
      <x:c r="D83" s="40"/>
      <x:c r="E83" s="36" t="str">
        <x:f>IF(A83="","",IF(AND(ISNUMBER(C83),ISNUMBER(D83),C83&gt;=0,C83&lt;1,D83&gt;=0,D83&lt;1,D83&gt;=C83),(D83-C83)*24,""))</x:f>
      </x:c>
      <x:c r="F83" s="39"/>
      <x:c r="G83" s="39"/>
      <x:c r="H83" s="39"/>
      <x:c r="I83" s="39"/>
      <x:c r="J83" s="35" t="str">
        <x:f>IF($A83="","",COUNTIFS(Participantes!$A$5:$A$204,$A83,Participantes!$E$5:$E$204,"Sim"))</x:f>
      </x:c>
      <x:c r="K83" s="41" t="str">
        <x:f>IF(OR(A83="",NOT(ISNUMBER(E83))),"",IF(COUNTIFS(Participantes!$A$5:$A$204,A83,Participantes!$E$5:$E$204,"Sim",Participantes!$F$5:$F$204,"&gt;=0")=0,"",E83*SUMIFS(Participantes!$F$5:$F$204,Participantes!$A$5:$A$204,A83,Participantes!$E$5:$E$204,"Sim",Participantes!$F$5:$F$204,"&gt;=0")))</x:f>
      </x:c>
      <x:c r="L83" s="35" t="str">
        <x:f>IF($A83="","",COUNTIF(Decisoes!$A$5:$A$154,$A83))</x:f>
      </x:c>
      <x:c r="M83" s="35" t="str">
        <x:f>IF(A83="","",SUMIFS(Acoes!$S$5:$S$204,Acoes!$B$5:$B$204,A83))</x:f>
      </x:c>
      <x:c r="N83" s="35" t="str">
        <x:f>IF(A83="","",COUNTIFS(Acoes!$B$5:$B$204,A83,Acoes!$S$5:$S$204,1,Acoes!$I$5:$I$204,"Concluída"))</x:f>
      </x:c>
      <x:c r="O83" s="42" t="str">
        <x:f>IF(A83="","",IF(M83=0,"n.a.",N83/M83))</x:f>
      </x:c>
      <x:c r="P83" s="39"/>
      <x:c r="Q83" s="39"/>
      <x:c r="R83" s="39"/>
      <x:c r="S83" s="39"/>
      <x:c r="T83" s="259" t="str">
        <x:f>IF(A83="","",IF(AND(ISNUMBER(C83),ISNUMBER(D83),C83&gt;=0,C83&lt;1,D83&gt;=0,D83&lt;1,D83&gt;=C83),"",IF(P83="Realizada","Corrija início e fim da reunião","Horário não definido ou inválido")))</x:f>
      </x:c>
      <x:c r="U83" s="1"/>
      <x:c r="V83" s="1"/>
      <x:c r="W83" s="1"/>
    </x:row>
    <x:row r="84">
      <x:c r="A84" s="30"/>
      <x:c r="B84" s="32"/>
      <x:c r="C84" s="40"/>
      <x:c r="D84" s="40"/>
      <x:c r="E84" s="36" t="str">
        <x:f>IF(A84="","",IF(AND(ISNUMBER(C84),ISNUMBER(D84),C84&gt;=0,C84&lt;1,D84&gt;=0,D84&lt;1,D84&gt;=C84),(D84-C84)*24,""))</x:f>
      </x:c>
      <x:c r="F84" s="39"/>
      <x:c r="G84" s="39"/>
      <x:c r="H84" s="39"/>
      <x:c r="I84" s="39"/>
      <x:c r="J84" s="35" t="str">
        <x:f>IF($A84="","",COUNTIFS(Participantes!$A$5:$A$204,$A84,Participantes!$E$5:$E$204,"Sim"))</x:f>
      </x:c>
      <x:c r="K84" s="41" t="str">
        <x:f>IF(OR(A84="",NOT(ISNUMBER(E84))),"",IF(COUNTIFS(Participantes!$A$5:$A$204,A84,Participantes!$E$5:$E$204,"Sim",Participantes!$F$5:$F$204,"&gt;=0")=0,"",E84*SUMIFS(Participantes!$F$5:$F$204,Participantes!$A$5:$A$204,A84,Participantes!$E$5:$E$204,"Sim",Participantes!$F$5:$F$204,"&gt;=0")))</x:f>
      </x:c>
      <x:c r="L84" s="35" t="str">
        <x:f>IF($A84="","",COUNTIF(Decisoes!$A$5:$A$154,$A84))</x:f>
      </x:c>
      <x:c r="M84" s="35" t="str">
        <x:f>IF(A84="","",SUMIFS(Acoes!$S$5:$S$204,Acoes!$B$5:$B$204,A84))</x:f>
      </x:c>
      <x:c r="N84" s="35" t="str">
        <x:f>IF(A84="","",COUNTIFS(Acoes!$B$5:$B$204,A84,Acoes!$S$5:$S$204,1,Acoes!$I$5:$I$204,"Concluída"))</x:f>
      </x:c>
      <x:c r="O84" s="42" t="str">
        <x:f>IF(A84="","",IF(M84=0,"n.a.",N84/M84))</x:f>
      </x:c>
      <x:c r="P84" s="39"/>
      <x:c r="Q84" s="39"/>
      <x:c r="R84" s="39"/>
      <x:c r="S84" s="39"/>
      <x:c r="T84" s="259" t="str">
        <x:f>IF(A84="","",IF(AND(ISNUMBER(C84),ISNUMBER(D84),C84&gt;=0,C84&lt;1,D84&gt;=0,D84&lt;1,D84&gt;=C84),"",IF(P84="Realizada","Corrija início e fim da reunião","Horário não definido ou inválido")))</x:f>
      </x:c>
      <x:c r="U84" s="1"/>
      <x:c r="V84" s="1"/>
      <x:c r="W84" s="1"/>
    </x:row>
    <x:row r="85">
      <x:c r="A85" s="30"/>
      <x:c r="B85" s="32"/>
      <x:c r="C85" s="40"/>
      <x:c r="D85" s="40"/>
      <x:c r="E85" s="36" t="str">
        <x:f>IF(A85="","",IF(AND(ISNUMBER(C85),ISNUMBER(D85),C85&gt;=0,C85&lt;1,D85&gt;=0,D85&lt;1,D85&gt;=C85),(D85-C85)*24,""))</x:f>
      </x:c>
      <x:c r="F85" s="39"/>
      <x:c r="G85" s="39"/>
      <x:c r="H85" s="39"/>
      <x:c r="I85" s="39"/>
      <x:c r="J85" s="35" t="str">
        <x:f>IF($A85="","",COUNTIFS(Participantes!$A$5:$A$204,$A85,Participantes!$E$5:$E$204,"Sim"))</x:f>
      </x:c>
      <x:c r="K85" s="41" t="str">
        <x:f>IF(OR(A85="",NOT(ISNUMBER(E85))),"",IF(COUNTIFS(Participantes!$A$5:$A$204,A85,Participantes!$E$5:$E$204,"Sim",Participantes!$F$5:$F$204,"&gt;=0")=0,"",E85*SUMIFS(Participantes!$F$5:$F$204,Participantes!$A$5:$A$204,A85,Participantes!$E$5:$E$204,"Sim",Participantes!$F$5:$F$204,"&gt;=0")))</x:f>
      </x:c>
      <x:c r="L85" s="35" t="str">
        <x:f>IF($A85="","",COUNTIF(Decisoes!$A$5:$A$154,$A85))</x:f>
      </x:c>
      <x:c r="M85" s="35" t="str">
        <x:f>IF(A85="","",SUMIFS(Acoes!$S$5:$S$204,Acoes!$B$5:$B$204,A85))</x:f>
      </x:c>
      <x:c r="N85" s="35" t="str">
        <x:f>IF(A85="","",COUNTIFS(Acoes!$B$5:$B$204,A85,Acoes!$S$5:$S$204,1,Acoes!$I$5:$I$204,"Concluída"))</x:f>
      </x:c>
      <x:c r="O85" s="42" t="str">
        <x:f>IF(A85="","",IF(M85=0,"n.a.",N85/M85))</x:f>
      </x:c>
      <x:c r="P85" s="39"/>
      <x:c r="Q85" s="39"/>
      <x:c r="R85" s="39"/>
      <x:c r="S85" s="39"/>
      <x:c r="T85" s="259" t="str">
        <x:f>IF(A85="","",IF(AND(ISNUMBER(C85),ISNUMBER(D85),C85&gt;=0,C85&lt;1,D85&gt;=0,D85&lt;1,D85&gt;=C85),"",IF(P85="Realizada","Corrija início e fim da reunião","Horário não definido ou inválido")))</x:f>
      </x:c>
      <x:c r="U85" s="1"/>
      <x:c r="V85" s="1"/>
      <x:c r="W85" s="1"/>
    </x:row>
    <x:row r="86">
      <x:c r="A86" s="30"/>
      <x:c r="B86" s="32"/>
      <x:c r="C86" s="40"/>
      <x:c r="D86" s="40"/>
      <x:c r="E86" s="36" t="str">
        <x:f>IF(A86="","",IF(AND(ISNUMBER(C86),ISNUMBER(D86),C86&gt;=0,C86&lt;1,D86&gt;=0,D86&lt;1,D86&gt;=C86),(D86-C86)*24,""))</x:f>
      </x:c>
      <x:c r="F86" s="39"/>
      <x:c r="G86" s="39"/>
      <x:c r="H86" s="39"/>
      <x:c r="I86" s="39"/>
      <x:c r="J86" s="35" t="str">
        <x:f>IF($A86="","",COUNTIFS(Participantes!$A$5:$A$204,$A86,Participantes!$E$5:$E$204,"Sim"))</x:f>
      </x:c>
      <x:c r="K86" s="41" t="str">
        <x:f>IF(OR(A86="",NOT(ISNUMBER(E86))),"",IF(COUNTIFS(Participantes!$A$5:$A$204,A86,Participantes!$E$5:$E$204,"Sim",Participantes!$F$5:$F$204,"&gt;=0")=0,"",E86*SUMIFS(Participantes!$F$5:$F$204,Participantes!$A$5:$A$204,A86,Participantes!$E$5:$E$204,"Sim",Participantes!$F$5:$F$204,"&gt;=0")))</x:f>
      </x:c>
      <x:c r="L86" s="35" t="str">
        <x:f>IF($A86="","",COUNTIF(Decisoes!$A$5:$A$154,$A86))</x:f>
      </x:c>
      <x:c r="M86" s="35" t="str">
        <x:f>IF(A86="","",SUMIFS(Acoes!$S$5:$S$204,Acoes!$B$5:$B$204,A86))</x:f>
      </x:c>
      <x:c r="N86" s="35" t="str">
        <x:f>IF(A86="","",COUNTIFS(Acoes!$B$5:$B$204,A86,Acoes!$S$5:$S$204,1,Acoes!$I$5:$I$204,"Concluída"))</x:f>
      </x:c>
      <x:c r="O86" s="42" t="str">
        <x:f>IF(A86="","",IF(M86=0,"n.a.",N86/M86))</x:f>
      </x:c>
      <x:c r="P86" s="39"/>
      <x:c r="Q86" s="39"/>
      <x:c r="R86" s="39"/>
      <x:c r="S86" s="39"/>
      <x:c r="T86" s="259" t="str">
        <x:f>IF(A86="","",IF(AND(ISNUMBER(C86),ISNUMBER(D86),C86&gt;=0,C86&lt;1,D86&gt;=0,D86&lt;1,D86&gt;=C86),"",IF(P86="Realizada","Corrija início e fim da reunião","Horário não definido ou inválido")))</x:f>
      </x:c>
      <x:c r="U86" s="1"/>
      <x:c r="V86" s="1"/>
      <x:c r="W86" s="1"/>
    </x:row>
    <x:row r="87">
      <x:c r="A87" s="30"/>
      <x:c r="B87" s="32"/>
      <x:c r="C87" s="40"/>
      <x:c r="D87" s="40"/>
      <x:c r="E87" s="36" t="str">
        <x:f>IF(A87="","",IF(AND(ISNUMBER(C87),ISNUMBER(D87),C87&gt;=0,C87&lt;1,D87&gt;=0,D87&lt;1,D87&gt;=C87),(D87-C87)*24,""))</x:f>
      </x:c>
      <x:c r="F87" s="39"/>
      <x:c r="G87" s="39"/>
      <x:c r="H87" s="39"/>
      <x:c r="I87" s="39"/>
      <x:c r="J87" s="35" t="str">
        <x:f>IF($A87="","",COUNTIFS(Participantes!$A$5:$A$204,$A87,Participantes!$E$5:$E$204,"Sim"))</x:f>
      </x:c>
      <x:c r="K87" s="41" t="str">
        <x:f>IF(OR(A87="",NOT(ISNUMBER(E87))),"",IF(COUNTIFS(Participantes!$A$5:$A$204,A87,Participantes!$E$5:$E$204,"Sim",Participantes!$F$5:$F$204,"&gt;=0")=0,"",E87*SUMIFS(Participantes!$F$5:$F$204,Participantes!$A$5:$A$204,A87,Participantes!$E$5:$E$204,"Sim",Participantes!$F$5:$F$204,"&gt;=0")))</x:f>
      </x:c>
      <x:c r="L87" s="35" t="str">
        <x:f>IF($A87="","",COUNTIF(Decisoes!$A$5:$A$154,$A87))</x:f>
      </x:c>
      <x:c r="M87" s="35" t="str">
        <x:f>IF(A87="","",SUMIFS(Acoes!$S$5:$S$204,Acoes!$B$5:$B$204,A87))</x:f>
      </x:c>
      <x:c r="N87" s="35" t="str">
        <x:f>IF(A87="","",COUNTIFS(Acoes!$B$5:$B$204,A87,Acoes!$S$5:$S$204,1,Acoes!$I$5:$I$204,"Concluída"))</x:f>
      </x:c>
      <x:c r="O87" s="42" t="str">
        <x:f>IF(A87="","",IF(M87=0,"n.a.",N87/M87))</x:f>
      </x:c>
      <x:c r="P87" s="39"/>
      <x:c r="Q87" s="39"/>
      <x:c r="R87" s="39"/>
      <x:c r="S87" s="39"/>
      <x:c r="T87" s="259" t="str">
        <x:f>IF(A87="","",IF(AND(ISNUMBER(C87),ISNUMBER(D87),C87&gt;=0,C87&lt;1,D87&gt;=0,D87&lt;1,D87&gt;=C87),"",IF(P87="Realizada","Corrija início e fim da reunião","Horário não definido ou inválido")))</x:f>
      </x:c>
      <x:c r="U87" s="1"/>
      <x:c r="V87" s="1"/>
      <x:c r="W87" s="1"/>
    </x:row>
    <x:row r="88">
      <x:c r="A88" s="30"/>
      <x:c r="B88" s="32"/>
      <x:c r="C88" s="40"/>
      <x:c r="D88" s="40"/>
      <x:c r="E88" s="36" t="str">
        <x:f>IF(A88="","",IF(AND(ISNUMBER(C88),ISNUMBER(D88),C88&gt;=0,C88&lt;1,D88&gt;=0,D88&lt;1,D88&gt;=C88),(D88-C88)*24,""))</x:f>
      </x:c>
      <x:c r="F88" s="39"/>
      <x:c r="G88" s="39"/>
      <x:c r="H88" s="39"/>
      <x:c r="I88" s="39"/>
      <x:c r="J88" s="35" t="str">
        <x:f>IF($A88="","",COUNTIFS(Participantes!$A$5:$A$204,$A88,Participantes!$E$5:$E$204,"Sim"))</x:f>
      </x:c>
      <x:c r="K88" s="41" t="str">
        <x:f>IF(OR(A88="",NOT(ISNUMBER(E88))),"",IF(COUNTIFS(Participantes!$A$5:$A$204,A88,Participantes!$E$5:$E$204,"Sim",Participantes!$F$5:$F$204,"&gt;=0")=0,"",E88*SUMIFS(Participantes!$F$5:$F$204,Participantes!$A$5:$A$204,A88,Participantes!$E$5:$E$204,"Sim",Participantes!$F$5:$F$204,"&gt;=0")))</x:f>
      </x:c>
      <x:c r="L88" s="35" t="str">
        <x:f>IF($A88="","",COUNTIF(Decisoes!$A$5:$A$154,$A88))</x:f>
      </x:c>
      <x:c r="M88" s="35" t="str">
        <x:f>IF(A88="","",SUMIFS(Acoes!$S$5:$S$204,Acoes!$B$5:$B$204,A88))</x:f>
      </x:c>
      <x:c r="N88" s="35" t="str">
        <x:f>IF(A88="","",COUNTIFS(Acoes!$B$5:$B$204,A88,Acoes!$S$5:$S$204,1,Acoes!$I$5:$I$204,"Concluída"))</x:f>
      </x:c>
      <x:c r="O88" s="42" t="str">
        <x:f>IF(A88="","",IF(M88=0,"n.a.",N88/M88))</x:f>
      </x:c>
      <x:c r="P88" s="39"/>
      <x:c r="Q88" s="39"/>
      <x:c r="R88" s="39"/>
      <x:c r="S88" s="39"/>
      <x:c r="T88" s="259" t="str">
        <x:f>IF(A88="","",IF(AND(ISNUMBER(C88),ISNUMBER(D88),C88&gt;=0,C88&lt;1,D88&gt;=0,D88&lt;1,D88&gt;=C88),"",IF(P88="Realizada","Corrija início e fim da reunião","Horário não definido ou inválido")))</x:f>
      </x:c>
      <x:c r="U88" s="1"/>
      <x:c r="V88" s="1"/>
      <x:c r="W88" s="1"/>
    </x:row>
    <x:row r="89">
      <x:c r="A89" s="30"/>
      <x:c r="B89" s="32"/>
      <x:c r="C89" s="40"/>
      <x:c r="D89" s="40"/>
      <x:c r="E89" s="36" t="str">
        <x:f>IF(A89="","",IF(AND(ISNUMBER(C89),ISNUMBER(D89),C89&gt;=0,C89&lt;1,D89&gt;=0,D89&lt;1,D89&gt;=C89),(D89-C89)*24,""))</x:f>
      </x:c>
      <x:c r="F89" s="39"/>
      <x:c r="G89" s="39"/>
      <x:c r="H89" s="39"/>
      <x:c r="I89" s="39"/>
      <x:c r="J89" s="35" t="str">
        <x:f>IF($A89="","",COUNTIFS(Participantes!$A$5:$A$204,$A89,Participantes!$E$5:$E$204,"Sim"))</x:f>
      </x:c>
      <x:c r="K89" s="41" t="str">
        <x:f>IF(OR(A89="",NOT(ISNUMBER(E89))),"",IF(COUNTIFS(Participantes!$A$5:$A$204,A89,Participantes!$E$5:$E$204,"Sim",Participantes!$F$5:$F$204,"&gt;=0")=0,"",E89*SUMIFS(Participantes!$F$5:$F$204,Participantes!$A$5:$A$204,A89,Participantes!$E$5:$E$204,"Sim",Participantes!$F$5:$F$204,"&gt;=0")))</x:f>
      </x:c>
      <x:c r="L89" s="35" t="str">
        <x:f>IF($A89="","",COUNTIF(Decisoes!$A$5:$A$154,$A89))</x:f>
      </x:c>
      <x:c r="M89" s="35" t="str">
        <x:f>IF(A89="","",SUMIFS(Acoes!$S$5:$S$204,Acoes!$B$5:$B$204,A89))</x:f>
      </x:c>
      <x:c r="N89" s="35" t="str">
        <x:f>IF(A89="","",COUNTIFS(Acoes!$B$5:$B$204,A89,Acoes!$S$5:$S$204,1,Acoes!$I$5:$I$204,"Concluída"))</x:f>
      </x:c>
      <x:c r="O89" s="42" t="str">
        <x:f>IF(A89="","",IF(M89=0,"n.a.",N89/M89))</x:f>
      </x:c>
      <x:c r="P89" s="39"/>
      <x:c r="Q89" s="39"/>
      <x:c r="R89" s="39"/>
      <x:c r="S89" s="39"/>
      <x:c r="T89" s="259" t="str">
        <x:f>IF(A89="","",IF(AND(ISNUMBER(C89),ISNUMBER(D89),C89&gt;=0,C89&lt;1,D89&gt;=0,D89&lt;1,D89&gt;=C89),"",IF(P89="Realizada","Corrija início e fim da reunião","Horário não definido ou inválido")))</x:f>
      </x:c>
      <x:c r="U89" s="1"/>
      <x:c r="V89" s="1"/>
      <x:c r="W89" s="1"/>
    </x:row>
    <x:row r="90">
      <x:c r="A90" s="30"/>
      <x:c r="B90" s="32"/>
      <x:c r="C90" s="40"/>
      <x:c r="D90" s="40"/>
      <x:c r="E90" s="36" t="str">
        <x:f>IF(A90="","",IF(AND(ISNUMBER(C90),ISNUMBER(D90),C90&gt;=0,C90&lt;1,D90&gt;=0,D90&lt;1,D90&gt;=C90),(D90-C90)*24,""))</x:f>
      </x:c>
      <x:c r="F90" s="39"/>
      <x:c r="G90" s="39"/>
      <x:c r="H90" s="39"/>
      <x:c r="I90" s="39"/>
      <x:c r="J90" s="35" t="str">
        <x:f>IF($A90="","",COUNTIFS(Participantes!$A$5:$A$204,$A90,Participantes!$E$5:$E$204,"Sim"))</x:f>
      </x:c>
      <x:c r="K90" s="41" t="str">
        <x:f>IF(OR(A90="",NOT(ISNUMBER(E90))),"",IF(COUNTIFS(Participantes!$A$5:$A$204,A90,Participantes!$E$5:$E$204,"Sim",Participantes!$F$5:$F$204,"&gt;=0")=0,"",E90*SUMIFS(Participantes!$F$5:$F$204,Participantes!$A$5:$A$204,A90,Participantes!$E$5:$E$204,"Sim",Participantes!$F$5:$F$204,"&gt;=0")))</x:f>
      </x:c>
      <x:c r="L90" s="35" t="str">
        <x:f>IF($A90="","",COUNTIF(Decisoes!$A$5:$A$154,$A90))</x:f>
      </x:c>
      <x:c r="M90" s="35" t="str">
        <x:f>IF(A90="","",SUMIFS(Acoes!$S$5:$S$204,Acoes!$B$5:$B$204,A90))</x:f>
      </x:c>
      <x:c r="N90" s="35" t="str">
        <x:f>IF(A90="","",COUNTIFS(Acoes!$B$5:$B$204,A90,Acoes!$S$5:$S$204,1,Acoes!$I$5:$I$204,"Concluída"))</x:f>
      </x:c>
      <x:c r="O90" s="42" t="str">
        <x:f>IF(A90="","",IF(M90=0,"n.a.",N90/M90))</x:f>
      </x:c>
      <x:c r="P90" s="39"/>
      <x:c r="Q90" s="39"/>
      <x:c r="R90" s="39"/>
      <x:c r="S90" s="39"/>
      <x:c r="T90" s="259" t="str">
        <x:f>IF(A90="","",IF(AND(ISNUMBER(C90),ISNUMBER(D90),C90&gt;=0,C90&lt;1,D90&gt;=0,D90&lt;1,D90&gt;=C90),"",IF(P90="Realizada","Corrija início e fim da reunião","Horário não definido ou inválido")))</x:f>
      </x:c>
      <x:c r="U90" s="1"/>
      <x:c r="V90" s="1"/>
      <x:c r="W90" s="1"/>
    </x:row>
    <x:row r="91">
      <x:c r="A91" s="30"/>
      <x:c r="B91" s="32"/>
      <x:c r="C91" s="40"/>
      <x:c r="D91" s="40"/>
      <x:c r="E91" s="36" t="str">
        <x:f>IF(A91="","",IF(AND(ISNUMBER(C91),ISNUMBER(D91),C91&gt;=0,C91&lt;1,D91&gt;=0,D91&lt;1,D91&gt;=C91),(D91-C91)*24,""))</x:f>
      </x:c>
      <x:c r="F91" s="39"/>
      <x:c r="G91" s="39"/>
      <x:c r="H91" s="39"/>
      <x:c r="I91" s="39"/>
      <x:c r="J91" s="35" t="str">
        <x:f>IF($A91="","",COUNTIFS(Participantes!$A$5:$A$204,$A91,Participantes!$E$5:$E$204,"Sim"))</x:f>
      </x:c>
      <x:c r="K91" s="41" t="str">
        <x:f>IF(OR(A91="",NOT(ISNUMBER(E91))),"",IF(COUNTIFS(Participantes!$A$5:$A$204,A91,Participantes!$E$5:$E$204,"Sim",Participantes!$F$5:$F$204,"&gt;=0")=0,"",E91*SUMIFS(Participantes!$F$5:$F$204,Participantes!$A$5:$A$204,A91,Participantes!$E$5:$E$204,"Sim",Participantes!$F$5:$F$204,"&gt;=0")))</x:f>
      </x:c>
      <x:c r="L91" s="35" t="str">
        <x:f>IF($A91="","",COUNTIF(Decisoes!$A$5:$A$154,$A91))</x:f>
      </x:c>
      <x:c r="M91" s="35" t="str">
        <x:f>IF(A91="","",SUMIFS(Acoes!$S$5:$S$204,Acoes!$B$5:$B$204,A91))</x:f>
      </x:c>
      <x:c r="N91" s="35" t="str">
        <x:f>IF(A91="","",COUNTIFS(Acoes!$B$5:$B$204,A91,Acoes!$S$5:$S$204,1,Acoes!$I$5:$I$204,"Concluída"))</x:f>
      </x:c>
      <x:c r="O91" s="42" t="str">
        <x:f>IF(A91="","",IF(M91=0,"n.a.",N91/M91))</x:f>
      </x:c>
      <x:c r="P91" s="39"/>
      <x:c r="Q91" s="39"/>
      <x:c r="R91" s="39"/>
      <x:c r="S91" s="39"/>
      <x:c r="T91" s="259" t="str">
        <x:f>IF(A91="","",IF(AND(ISNUMBER(C91),ISNUMBER(D91),C91&gt;=0,C91&lt;1,D91&gt;=0,D91&lt;1,D91&gt;=C91),"",IF(P91="Realizada","Corrija início e fim da reunião","Horário não definido ou inválido")))</x:f>
      </x:c>
      <x:c r="U91" s="1"/>
      <x:c r="V91" s="1"/>
      <x:c r="W91" s="1"/>
    </x:row>
    <x:row r="92">
      <x:c r="A92" s="30"/>
      <x:c r="B92" s="32"/>
      <x:c r="C92" s="40"/>
      <x:c r="D92" s="40"/>
      <x:c r="E92" s="36" t="str">
        <x:f>IF(A92="","",IF(AND(ISNUMBER(C92),ISNUMBER(D92),C92&gt;=0,C92&lt;1,D92&gt;=0,D92&lt;1,D92&gt;=C92),(D92-C92)*24,""))</x:f>
      </x:c>
      <x:c r="F92" s="39"/>
      <x:c r="G92" s="39"/>
      <x:c r="H92" s="39"/>
      <x:c r="I92" s="39"/>
      <x:c r="J92" s="35" t="str">
        <x:f>IF($A92="","",COUNTIFS(Participantes!$A$5:$A$204,$A92,Participantes!$E$5:$E$204,"Sim"))</x:f>
      </x:c>
      <x:c r="K92" s="41" t="str">
        <x:f>IF(OR(A92="",NOT(ISNUMBER(E92))),"",IF(COUNTIFS(Participantes!$A$5:$A$204,A92,Participantes!$E$5:$E$204,"Sim",Participantes!$F$5:$F$204,"&gt;=0")=0,"",E92*SUMIFS(Participantes!$F$5:$F$204,Participantes!$A$5:$A$204,A92,Participantes!$E$5:$E$204,"Sim",Participantes!$F$5:$F$204,"&gt;=0")))</x:f>
      </x:c>
      <x:c r="L92" s="35" t="str">
        <x:f>IF($A92="","",COUNTIF(Decisoes!$A$5:$A$154,$A92))</x:f>
      </x:c>
      <x:c r="M92" s="35" t="str">
        <x:f>IF(A92="","",SUMIFS(Acoes!$S$5:$S$204,Acoes!$B$5:$B$204,A92))</x:f>
      </x:c>
      <x:c r="N92" s="35" t="str">
        <x:f>IF(A92="","",COUNTIFS(Acoes!$B$5:$B$204,A92,Acoes!$S$5:$S$204,1,Acoes!$I$5:$I$204,"Concluída"))</x:f>
      </x:c>
      <x:c r="O92" s="42" t="str">
        <x:f>IF(A92="","",IF(M92=0,"n.a.",N92/M92))</x:f>
      </x:c>
      <x:c r="P92" s="39"/>
      <x:c r="Q92" s="39"/>
      <x:c r="R92" s="39"/>
      <x:c r="S92" s="39"/>
      <x:c r="T92" s="259" t="str">
        <x:f>IF(A92="","",IF(AND(ISNUMBER(C92),ISNUMBER(D92),C92&gt;=0,C92&lt;1,D92&gt;=0,D92&lt;1,D92&gt;=C92),"",IF(P92="Realizada","Corrija início e fim da reunião","Horário não definido ou inválido")))</x:f>
      </x:c>
      <x:c r="U92" s="1"/>
      <x:c r="V92" s="1"/>
      <x:c r="W92" s="1"/>
    </x:row>
    <x:row r="93">
      <x:c r="A93" s="30"/>
      <x:c r="B93" s="32"/>
      <x:c r="C93" s="40"/>
      <x:c r="D93" s="40"/>
      <x:c r="E93" s="36" t="str">
        <x:f>IF(A93="","",IF(AND(ISNUMBER(C93),ISNUMBER(D93),C93&gt;=0,C93&lt;1,D93&gt;=0,D93&lt;1,D93&gt;=C93),(D93-C93)*24,""))</x:f>
      </x:c>
      <x:c r="F93" s="39"/>
      <x:c r="G93" s="39"/>
      <x:c r="H93" s="39"/>
      <x:c r="I93" s="39"/>
      <x:c r="J93" s="35" t="str">
        <x:f>IF($A93="","",COUNTIFS(Participantes!$A$5:$A$204,$A93,Participantes!$E$5:$E$204,"Sim"))</x:f>
      </x:c>
      <x:c r="K93" s="41" t="str">
        <x:f>IF(OR(A93="",NOT(ISNUMBER(E93))),"",IF(COUNTIFS(Participantes!$A$5:$A$204,A93,Participantes!$E$5:$E$204,"Sim",Participantes!$F$5:$F$204,"&gt;=0")=0,"",E93*SUMIFS(Participantes!$F$5:$F$204,Participantes!$A$5:$A$204,A93,Participantes!$E$5:$E$204,"Sim",Participantes!$F$5:$F$204,"&gt;=0")))</x:f>
      </x:c>
      <x:c r="L93" s="35" t="str">
        <x:f>IF($A93="","",COUNTIF(Decisoes!$A$5:$A$154,$A93))</x:f>
      </x:c>
      <x:c r="M93" s="35" t="str">
        <x:f>IF(A93="","",SUMIFS(Acoes!$S$5:$S$204,Acoes!$B$5:$B$204,A93))</x:f>
      </x:c>
      <x:c r="N93" s="35" t="str">
        <x:f>IF(A93="","",COUNTIFS(Acoes!$B$5:$B$204,A93,Acoes!$S$5:$S$204,1,Acoes!$I$5:$I$204,"Concluída"))</x:f>
      </x:c>
      <x:c r="O93" s="42" t="str">
        <x:f>IF(A93="","",IF(M93=0,"n.a.",N93/M93))</x:f>
      </x:c>
      <x:c r="P93" s="39"/>
      <x:c r="Q93" s="39"/>
      <x:c r="R93" s="39"/>
      <x:c r="S93" s="39"/>
      <x:c r="T93" s="259" t="str">
        <x:f>IF(A93="","",IF(AND(ISNUMBER(C93),ISNUMBER(D93),C93&gt;=0,C93&lt;1,D93&gt;=0,D93&lt;1,D93&gt;=C93),"",IF(P93="Realizada","Corrija início e fim da reunião","Horário não definido ou inválido")))</x:f>
      </x:c>
      <x:c r="U93" s="1"/>
      <x:c r="V93" s="1"/>
      <x:c r="W93" s="1"/>
    </x:row>
    <x:row r="94">
      <x:c r="A94" s="30"/>
      <x:c r="B94" s="32"/>
      <x:c r="C94" s="40"/>
      <x:c r="D94" s="40"/>
      <x:c r="E94" s="36" t="str">
        <x:f>IF(A94="","",IF(AND(ISNUMBER(C94),ISNUMBER(D94),C94&gt;=0,C94&lt;1,D94&gt;=0,D94&lt;1,D94&gt;=C94),(D94-C94)*24,""))</x:f>
      </x:c>
      <x:c r="F94" s="39"/>
      <x:c r="G94" s="39"/>
      <x:c r="H94" s="39"/>
      <x:c r="I94" s="39"/>
      <x:c r="J94" s="35" t="str">
        <x:f>IF($A94="","",COUNTIFS(Participantes!$A$5:$A$204,$A94,Participantes!$E$5:$E$204,"Sim"))</x:f>
      </x:c>
      <x:c r="K94" s="41" t="str">
        <x:f>IF(OR(A94="",NOT(ISNUMBER(E94))),"",IF(COUNTIFS(Participantes!$A$5:$A$204,A94,Participantes!$E$5:$E$204,"Sim",Participantes!$F$5:$F$204,"&gt;=0")=0,"",E94*SUMIFS(Participantes!$F$5:$F$204,Participantes!$A$5:$A$204,A94,Participantes!$E$5:$E$204,"Sim",Participantes!$F$5:$F$204,"&gt;=0")))</x:f>
      </x:c>
      <x:c r="L94" s="35" t="str">
        <x:f>IF($A94="","",COUNTIF(Decisoes!$A$5:$A$154,$A94))</x:f>
      </x:c>
      <x:c r="M94" s="35" t="str">
        <x:f>IF(A94="","",SUMIFS(Acoes!$S$5:$S$204,Acoes!$B$5:$B$204,A94))</x:f>
      </x:c>
      <x:c r="N94" s="35" t="str">
        <x:f>IF(A94="","",COUNTIFS(Acoes!$B$5:$B$204,A94,Acoes!$S$5:$S$204,1,Acoes!$I$5:$I$204,"Concluída"))</x:f>
      </x:c>
      <x:c r="O94" s="42" t="str">
        <x:f>IF(A94="","",IF(M94=0,"n.a.",N94/M94))</x:f>
      </x:c>
      <x:c r="P94" s="39"/>
      <x:c r="Q94" s="39"/>
      <x:c r="R94" s="39"/>
      <x:c r="S94" s="39"/>
      <x:c r="T94" s="259" t="str">
        <x:f>IF(A94="","",IF(AND(ISNUMBER(C94),ISNUMBER(D94),C94&gt;=0,C94&lt;1,D94&gt;=0,D94&lt;1,D94&gt;=C94),"",IF(P94="Realizada","Corrija início e fim da reunião","Horário não definido ou inválido")))</x:f>
      </x:c>
      <x:c r="U94" s="1"/>
      <x:c r="V94" s="1"/>
      <x:c r="W94" s="1"/>
    </x:row>
    <x:row r="95">
      <x:c r="A95" s="30"/>
      <x:c r="B95" s="32"/>
      <x:c r="C95" s="40"/>
      <x:c r="D95" s="40"/>
      <x:c r="E95" s="36" t="str">
        <x:f>IF(A95="","",IF(AND(ISNUMBER(C95),ISNUMBER(D95),C95&gt;=0,C95&lt;1,D95&gt;=0,D95&lt;1,D95&gt;=C95),(D95-C95)*24,""))</x:f>
      </x:c>
      <x:c r="F95" s="39"/>
      <x:c r="G95" s="39"/>
      <x:c r="H95" s="39"/>
      <x:c r="I95" s="39"/>
      <x:c r="J95" s="35" t="str">
        <x:f>IF($A95="","",COUNTIFS(Participantes!$A$5:$A$204,$A95,Participantes!$E$5:$E$204,"Sim"))</x:f>
      </x:c>
      <x:c r="K95" s="41" t="str">
        <x:f>IF(OR(A95="",NOT(ISNUMBER(E95))),"",IF(COUNTIFS(Participantes!$A$5:$A$204,A95,Participantes!$E$5:$E$204,"Sim",Participantes!$F$5:$F$204,"&gt;=0")=0,"",E95*SUMIFS(Participantes!$F$5:$F$204,Participantes!$A$5:$A$204,A95,Participantes!$E$5:$E$204,"Sim",Participantes!$F$5:$F$204,"&gt;=0")))</x:f>
      </x:c>
      <x:c r="L95" s="35" t="str">
        <x:f>IF($A95="","",COUNTIF(Decisoes!$A$5:$A$154,$A95))</x:f>
      </x:c>
      <x:c r="M95" s="35" t="str">
        <x:f>IF(A95="","",SUMIFS(Acoes!$S$5:$S$204,Acoes!$B$5:$B$204,A95))</x:f>
      </x:c>
      <x:c r="N95" s="35" t="str">
        <x:f>IF(A95="","",COUNTIFS(Acoes!$B$5:$B$204,A95,Acoes!$S$5:$S$204,1,Acoes!$I$5:$I$204,"Concluída"))</x:f>
      </x:c>
      <x:c r="O95" s="42" t="str">
        <x:f>IF(A95="","",IF(M95=0,"n.a.",N95/M95))</x:f>
      </x:c>
      <x:c r="P95" s="39"/>
      <x:c r="Q95" s="39"/>
      <x:c r="R95" s="39"/>
      <x:c r="S95" s="39"/>
      <x:c r="T95" s="259" t="str">
        <x:f>IF(A95="","",IF(AND(ISNUMBER(C95),ISNUMBER(D95),C95&gt;=0,C95&lt;1,D95&gt;=0,D95&lt;1,D95&gt;=C95),"",IF(P95="Realizada","Corrija início e fim da reunião","Horário não definido ou inválido")))</x:f>
      </x:c>
      <x:c r="U95" s="1"/>
      <x:c r="V95" s="1"/>
      <x:c r="W95" s="1"/>
    </x:row>
    <x:row r="96">
      <x:c r="A96" s="30"/>
      <x:c r="B96" s="32"/>
      <x:c r="C96" s="40"/>
      <x:c r="D96" s="40"/>
      <x:c r="E96" s="36" t="str">
        <x:f>IF(A96="","",IF(AND(ISNUMBER(C96),ISNUMBER(D96),C96&gt;=0,C96&lt;1,D96&gt;=0,D96&lt;1,D96&gt;=C96),(D96-C96)*24,""))</x:f>
      </x:c>
      <x:c r="F96" s="39"/>
      <x:c r="G96" s="39"/>
      <x:c r="H96" s="39"/>
      <x:c r="I96" s="39"/>
      <x:c r="J96" s="35" t="str">
        <x:f>IF($A96="","",COUNTIFS(Participantes!$A$5:$A$204,$A96,Participantes!$E$5:$E$204,"Sim"))</x:f>
      </x:c>
      <x:c r="K96" s="41" t="str">
        <x:f>IF(OR(A96="",NOT(ISNUMBER(E96))),"",IF(COUNTIFS(Participantes!$A$5:$A$204,A96,Participantes!$E$5:$E$204,"Sim",Participantes!$F$5:$F$204,"&gt;=0")=0,"",E96*SUMIFS(Participantes!$F$5:$F$204,Participantes!$A$5:$A$204,A96,Participantes!$E$5:$E$204,"Sim",Participantes!$F$5:$F$204,"&gt;=0")))</x:f>
      </x:c>
      <x:c r="L96" s="35" t="str">
        <x:f>IF($A96="","",COUNTIF(Decisoes!$A$5:$A$154,$A96))</x:f>
      </x:c>
      <x:c r="M96" s="35" t="str">
        <x:f>IF(A96="","",SUMIFS(Acoes!$S$5:$S$204,Acoes!$B$5:$B$204,A96))</x:f>
      </x:c>
      <x:c r="N96" s="35" t="str">
        <x:f>IF(A96="","",COUNTIFS(Acoes!$B$5:$B$204,A96,Acoes!$S$5:$S$204,1,Acoes!$I$5:$I$204,"Concluída"))</x:f>
      </x:c>
      <x:c r="O96" s="42" t="str">
        <x:f>IF(A96="","",IF(M96=0,"n.a.",N96/M96))</x:f>
      </x:c>
      <x:c r="P96" s="39"/>
      <x:c r="Q96" s="39"/>
      <x:c r="R96" s="39"/>
      <x:c r="S96" s="39"/>
      <x:c r="T96" s="259" t="str">
        <x:f>IF(A96="","",IF(AND(ISNUMBER(C96),ISNUMBER(D96),C96&gt;=0,C96&lt;1,D96&gt;=0,D96&lt;1,D96&gt;=C96),"",IF(P96="Realizada","Corrija início e fim da reunião","Horário não definido ou inválido")))</x:f>
      </x:c>
      <x:c r="U96" s="1"/>
      <x:c r="V96" s="1"/>
      <x:c r="W96" s="1"/>
    </x:row>
    <x:row r="97">
      <x:c r="A97" s="30"/>
      <x:c r="B97" s="32"/>
      <x:c r="C97" s="40"/>
      <x:c r="D97" s="40"/>
      <x:c r="E97" s="36" t="str">
        <x:f>IF(A97="","",IF(AND(ISNUMBER(C97),ISNUMBER(D97),C97&gt;=0,C97&lt;1,D97&gt;=0,D97&lt;1,D97&gt;=C97),(D97-C97)*24,""))</x:f>
      </x:c>
      <x:c r="F97" s="39"/>
      <x:c r="G97" s="39"/>
      <x:c r="H97" s="39"/>
      <x:c r="I97" s="39"/>
      <x:c r="J97" s="35" t="str">
        <x:f>IF($A97="","",COUNTIFS(Participantes!$A$5:$A$204,$A97,Participantes!$E$5:$E$204,"Sim"))</x:f>
      </x:c>
      <x:c r="K97" s="41" t="str">
        <x:f>IF(OR(A97="",NOT(ISNUMBER(E97))),"",IF(COUNTIFS(Participantes!$A$5:$A$204,A97,Participantes!$E$5:$E$204,"Sim",Participantes!$F$5:$F$204,"&gt;=0")=0,"",E97*SUMIFS(Participantes!$F$5:$F$204,Participantes!$A$5:$A$204,A97,Participantes!$E$5:$E$204,"Sim",Participantes!$F$5:$F$204,"&gt;=0")))</x:f>
      </x:c>
      <x:c r="L97" s="35" t="str">
        <x:f>IF($A97="","",COUNTIF(Decisoes!$A$5:$A$154,$A97))</x:f>
      </x:c>
      <x:c r="M97" s="35" t="str">
        <x:f>IF(A97="","",SUMIFS(Acoes!$S$5:$S$204,Acoes!$B$5:$B$204,A97))</x:f>
      </x:c>
      <x:c r="N97" s="35" t="str">
        <x:f>IF(A97="","",COUNTIFS(Acoes!$B$5:$B$204,A97,Acoes!$S$5:$S$204,1,Acoes!$I$5:$I$204,"Concluída"))</x:f>
      </x:c>
      <x:c r="O97" s="42" t="str">
        <x:f>IF(A97="","",IF(M97=0,"n.a.",N97/M97))</x:f>
      </x:c>
      <x:c r="P97" s="39"/>
      <x:c r="Q97" s="39"/>
      <x:c r="R97" s="39"/>
      <x:c r="S97" s="39"/>
      <x:c r="T97" s="259" t="str">
        <x:f>IF(A97="","",IF(AND(ISNUMBER(C97),ISNUMBER(D97),C97&gt;=0,C97&lt;1,D97&gt;=0,D97&lt;1,D97&gt;=C97),"",IF(P97="Realizada","Corrija início e fim da reunião","Horário não definido ou inválido")))</x:f>
      </x:c>
      <x:c r="U97" s="1"/>
      <x:c r="V97" s="1"/>
      <x:c r="W97" s="1"/>
    </x:row>
    <x:row r="98">
      <x:c r="A98" s="30"/>
      <x:c r="B98" s="32"/>
      <x:c r="C98" s="40"/>
      <x:c r="D98" s="40"/>
      <x:c r="E98" s="36" t="str">
        <x:f>IF(A98="","",IF(AND(ISNUMBER(C98),ISNUMBER(D98),C98&gt;=0,C98&lt;1,D98&gt;=0,D98&lt;1,D98&gt;=C98),(D98-C98)*24,""))</x:f>
      </x:c>
      <x:c r="F98" s="39"/>
      <x:c r="G98" s="39"/>
      <x:c r="H98" s="39"/>
      <x:c r="I98" s="39"/>
      <x:c r="J98" s="35" t="str">
        <x:f>IF($A98="","",COUNTIFS(Participantes!$A$5:$A$204,$A98,Participantes!$E$5:$E$204,"Sim"))</x:f>
      </x:c>
      <x:c r="K98" s="41" t="str">
        <x:f>IF(OR(A98="",NOT(ISNUMBER(E98))),"",IF(COUNTIFS(Participantes!$A$5:$A$204,A98,Participantes!$E$5:$E$204,"Sim",Participantes!$F$5:$F$204,"&gt;=0")=0,"",E98*SUMIFS(Participantes!$F$5:$F$204,Participantes!$A$5:$A$204,A98,Participantes!$E$5:$E$204,"Sim",Participantes!$F$5:$F$204,"&gt;=0")))</x:f>
      </x:c>
      <x:c r="L98" s="35" t="str">
        <x:f>IF($A98="","",COUNTIF(Decisoes!$A$5:$A$154,$A98))</x:f>
      </x:c>
      <x:c r="M98" s="35" t="str">
        <x:f>IF(A98="","",SUMIFS(Acoes!$S$5:$S$204,Acoes!$B$5:$B$204,A98))</x:f>
      </x:c>
      <x:c r="N98" s="35" t="str">
        <x:f>IF(A98="","",COUNTIFS(Acoes!$B$5:$B$204,A98,Acoes!$S$5:$S$204,1,Acoes!$I$5:$I$204,"Concluída"))</x:f>
      </x:c>
      <x:c r="O98" s="42" t="str">
        <x:f>IF(A98="","",IF(M98=0,"n.a.",N98/M98))</x:f>
      </x:c>
      <x:c r="P98" s="39"/>
      <x:c r="Q98" s="39"/>
      <x:c r="R98" s="39"/>
      <x:c r="S98" s="39"/>
      <x:c r="T98" s="259" t="str">
        <x:f>IF(A98="","",IF(AND(ISNUMBER(C98),ISNUMBER(D98),C98&gt;=0,C98&lt;1,D98&gt;=0,D98&lt;1,D98&gt;=C98),"",IF(P98="Realizada","Corrija início e fim da reunião","Horário não definido ou inválido")))</x:f>
      </x:c>
      <x:c r="U98" s="1"/>
      <x:c r="V98" s="1"/>
      <x:c r="W98" s="1"/>
    </x:row>
    <x:row r="99">
      <x:c r="A99" s="30"/>
      <x:c r="B99" s="32"/>
      <x:c r="C99" s="40"/>
      <x:c r="D99" s="40"/>
      <x:c r="E99" s="36" t="str">
        <x:f>IF(A99="","",IF(AND(ISNUMBER(C99),ISNUMBER(D99),C99&gt;=0,C99&lt;1,D99&gt;=0,D99&lt;1,D99&gt;=C99),(D99-C99)*24,""))</x:f>
      </x:c>
      <x:c r="F99" s="39"/>
      <x:c r="G99" s="39"/>
      <x:c r="H99" s="39"/>
      <x:c r="I99" s="39"/>
      <x:c r="J99" s="35" t="str">
        <x:f>IF($A99="","",COUNTIFS(Participantes!$A$5:$A$204,$A99,Participantes!$E$5:$E$204,"Sim"))</x:f>
      </x:c>
      <x:c r="K99" s="41" t="str">
        <x:f>IF(OR(A99="",NOT(ISNUMBER(E99))),"",IF(COUNTIFS(Participantes!$A$5:$A$204,A99,Participantes!$E$5:$E$204,"Sim",Participantes!$F$5:$F$204,"&gt;=0")=0,"",E99*SUMIFS(Participantes!$F$5:$F$204,Participantes!$A$5:$A$204,A99,Participantes!$E$5:$E$204,"Sim",Participantes!$F$5:$F$204,"&gt;=0")))</x:f>
      </x:c>
      <x:c r="L99" s="35" t="str">
        <x:f>IF($A99="","",COUNTIF(Decisoes!$A$5:$A$154,$A99))</x:f>
      </x:c>
      <x:c r="M99" s="35" t="str">
        <x:f>IF(A99="","",SUMIFS(Acoes!$S$5:$S$204,Acoes!$B$5:$B$204,A99))</x:f>
      </x:c>
      <x:c r="N99" s="35" t="str">
        <x:f>IF(A99="","",COUNTIFS(Acoes!$B$5:$B$204,A99,Acoes!$S$5:$S$204,1,Acoes!$I$5:$I$204,"Concluída"))</x:f>
      </x:c>
      <x:c r="O99" s="42" t="str">
        <x:f>IF(A99="","",IF(M99=0,"n.a.",N99/M99))</x:f>
      </x:c>
      <x:c r="P99" s="39"/>
      <x:c r="Q99" s="39"/>
      <x:c r="R99" s="39"/>
      <x:c r="S99" s="39"/>
      <x:c r="T99" s="259" t="str">
        <x:f>IF(A99="","",IF(AND(ISNUMBER(C99),ISNUMBER(D99),C99&gt;=0,C99&lt;1,D99&gt;=0,D99&lt;1,D99&gt;=C99),"",IF(P99="Realizada","Corrija início e fim da reunião","Horário não definido ou inválido")))</x:f>
      </x:c>
      <x:c r="U99" s="1"/>
      <x:c r="V99" s="1"/>
      <x:c r="W99" s="1"/>
    </x:row>
    <x:row r="100">
      <x:c r="A100" s="30"/>
      <x:c r="B100" s="32"/>
      <x:c r="C100" s="40"/>
      <x:c r="D100" s="40"/>
      <x:c r="E100" s="36" t="str">
        <x:f>IF(A100="","",IF(AND(ISNUMBER(C100),ISNUMBER(D100),C100&gt;=0,C100&lt;1,D100&gt;=0,D100&lt;1,D100&gt;=C100),(D100-C100)*24,""))</x:f>
      </x:c>
      <x:c r="F100" s="39"/>
      <x:c r="G100" s="39"/>
      <x:c r="H100" s="39"/>
      <x:c r="I100" s="39"/>
      <x:c r="J100" s="35" t="str">
        <x:f>IF($A100="","",COUNTIFS(Participantes!$A$5:$A$204,$A100,Participantes!$E$5:$E$204,"Sim"))</x:f>
      </x:c>
      <x:c r="K100" s="41" t="str">
        <x:f>IF(OR(A100="",NOT(ISNUMBER(E100))),"",IF(COUNTIFS(Participantes!$A$5:$A$204,A100,Participantes!$E$5:$E$204,"Sim",Participantes!$F$5:$F$204,"&gt;=0")=0,"",E100*SUMIFS(Participantes!$F$5:$F$204,Participantes!$A$5:$A$204,A100,Participantes!$E$5:$E$204,"Sim",Participantes!$F$5:$F$204,"&gt;=0")))</x:f>
      </x:c>
      <x:c r="L100" s="35" t="str">
        <x:f>IF($A100="","",COUNTIF(Decisoes!$A$5:$A$154,$A100))</x:f>
      </x:c>
      <x:c r="M100" s="35" t="str">
        <x:f>IF(A100="","",SUMIFS(Acoes!$S$5:$S$204,Acoes!$B$5:$B$204,A100))</x:f>
      </x:c>
      <x:c r="N100" s="35" t="str">
        <x:f>IF(A100="","",COUNTIFS(Acoes!$B$5:$B$204,A100,Acoes!$S$5:$S$204,1,Acoes!$I$5:$I$204,"Concluída"))</x:f>
      </x:c>
      <x:c r="O100" s="42" t="str">
        <x:f>IF(A100="","",IF(M100=0,"n.a.",N100/M100))</x:f>
      </x:c>
      <x:c r="P100" s="39"/>
      <x:c r="Q100" s="39"/>
      <x:c r="R100" s="39"/>
      <x:c r="S100" s="39"/>
      <x:c r="T100" s="259" t="str">
        <x:f>IF(A100="","",IF(AND(ISNUMBER(C100),ISNUMBER(D100),C100&gt;=0,C100&lt;1,D100&gt;=0,D100&lt;1,D100&gt;=C100),"",IF(P100="Realizada","Corrija início e fim da reunião","Horário não definido ou inválido")))</x:f>
      </x:c>
      <x:c r="U100" s="1"/>
      <x:c r="V100" s="1"/>
      <x:c r="W100" s="1"/>
    </x:row>
    <x:row r="101">
      <x:c r="A101" s="30"/>
      <x:c r="B101" s="32"/>
      <x:c r="C101" s="40"/>
      <x:c r="D101" s="40"/>
      <x:c r="E101" s="36" t="str">
        <x:f>IF(A101="","",IF(AND(ISNUMBER(C101),ISNUMBER(D101),C101&gt;=0,C101&lt;1,D101&gt;=0,D101&lt;1,D101&gt;=C101),(D101-C101)*24,""))</x:f>
      </x:c>
      <x:c r="F101" s="39"/>
      <x:c r="G101" s="39"/>
      <x:c r="H101" s="39"/>
      <x:c r="I101" s="39"/>
      <x:c r="J101" s="35" t="str">
        <x:f>IF($A101="","",COUNTIFS(Participantes!$A$5:$A$204,$A101,Participantes!$E$5:$E$204,"Sim"))</x:f>
      </x:c>
      <x:c r="K101" s="41" t="str">
        <x:f>IF(OR(A101="",NOT(ISNUMBER(E101))),"",IF(COUNTIFS(Participantes!$A$5:$A$204,A101,Participantes!$E$5:$E$204,"Sim",Participantes!$F$5:$F$204,"&gt;=0")=0,"",E101*SUMIFS(Participantes!$F$5:$F$204,Participantes!$A$5:$A$204,A101,Participantes!$E$5:$E$204,"Sim",Participantes!$F$5:$F$204,"&gt;=0")))</x:f>
      </x:c>
      <x:c r="L101" s="35" t="str">
        <x:f>IF($A101="","",COUNTIF(Decisoes!$A$5:$A$154,$A101))</x:f>
      </x:c>
      <x:c r="M101" s="35" t="str">
        <x:f>IF(A101="","",SUMIFS(Acoes!$S$5:$S$204,Acoes!$B$5:$B$204,A101))</x:f>
      </x:c>
      <x:c r="N101" s="35" t="str">
        <x:f>IF(A101="","",COUNTIFS(Acoes!$B$5:$B$204,A101,Acoes!$S$5:$S$204,1,Acoes!$I$5:$I$204,"Concluída"))</x:f>
      </x:c>
      <x:c r="O101" s="42" t="str">
        <x:f>IF(A101="","",IF(M101=0,"n.a.",N101/M101))</x:f>
      </x:c>
      <x:c r="P101" s="39"/>
      <x:c r="Q101" s="39"/>
      <x:c r="R101" s="39"/>
      <x:c r="S101" s="39"/>
      <x:c r="T101" s="259" t="str">
        <x:f>IF(A101="","",IF(AND(ISNUMBER(C101),ISNUMBER(D101),C101&gt;=0,C101&lt;1,D101&gt;=0,D101&lt;1,D101&gt;=C101),"",IF(P101="Realizada","Corrija início e fim da reunião","Horário não definido ou inválido")))</x:f>
      </x:c>
      <x:c r="U101" s="1"/>
      <x:c r="V101" s="1"/>
      <x:c r="W101" s="1"/>
    </x:row>
    <x:row r="102">
      <x:c r="A102" s="30"/>
      <x:c r="B102" s="32"/>
      <x:c r="C102" s="40"/>
      <x:c r="D102" s="40"/>
      <x:c r="E102" s="36" t="str">
        <x:f>IF(A102="","",IF(AND(ISNUMBER(C102),ISNUMBER(D102),C102&gt;=0,C102&lt;1,D102&gt;=0,D102&lt;1,D102&gt;=C102),(D102-C102)*24,""))</x:f>
      </x:c>
      <x:c r="F102" s="39"/>
      <x:c r="G102" s="39"/>
      <x:c r="H102" s="39"/>
      <x:c r="I102" s="39"/>
      <x:c r="J102" s="35" t="str">
        <x:f>IF($A102="","",COUNTIFS(Participantes!$A$5:$A$204,$A102,Participantes!$E$5:$E$204,"Sim"))</x:f>
      </x:c>
      <x:c r="K102" s="41" t="str">
        <x:f>IF(OR(A102="",NOT(ISNUMBER(E102))),"",IF(COUNTIFS(Participantes!$A$5:$A$204,A102,Participantes!$E$5:$E$204,"Sim",Participantes!$F$5:$F$204,"&gt;=0")=0,"",E102*SUMIFS(Participantes!$F$5:$F$204,Participantes!$A$5:$A$204,A102,Participantes!$E$5:$E$204,"Sim",Participantes!$F$5:$F$204,"&gt;=0")))</x:f>
      </x:c>
      <x:c r="L102" s="35" t="str">
        <x:f>IF($A102="","",COUNTIF(Decisoes!$A$5:$A$154,$A102))</x:f>
      </x:c>
      <x:c r="M102" s="35" t="str">
        <x:f>IF(A102="","",SUMIFS(Acoes!$S$5:$S$204,Acoes!$B$5:$B$204,A102))</x:f>
      </x:c>
      <x:c r="N102" s="35" t="str">
        <x:f>IF(A102="","",COUNTIFS(Acoes!$B$5:$B$204,A102,Acoes!$S$5:$S$204,1,Acoes!$I$5:$I$204,"Concluída"))</x:f>
      </x:c>
      <x:c r="O102" s="42" t="str">
        <x:f>IF(A102="","",IF(M102=0,"n.a.",N102/M102))</x:f>
      </x:c>
      <x:c r="P102" s="39"/>
      <x:c r="Q102" s="39"/>
      <x:c r="R102" s="39"/>
      <x:c r="S102" s="39"/>
      <x:c r="T102" s="259" t="str">
        <x:f>IF(A102="","",IF(AND(ISNUMBER(C102),ISNUMBER(D102),C102&gt;=0,C102&lt;1,D102&gt;=0,D102&lt;1,D102&gt;=C102),"",IF(P102="Realizada","Corrija início e fim da reunião","Horário não definido ou inválido")))</x:f>
      </x:c>
      <x:c r="U102" s="1"/>
      <x:c r="V102" s="1"/>
      <x:c r="W102" s="1"/>
    </x:row>
    <x:row r="103">
      <x:c r="A103" s="30"/>
      <x:c r="B103" s="32"/>
      <x:c r="C103" s="40"/>
      <x:c r="D103" s="40"/>
      <x:c r="E103" s="36" t="str">
        <x:f>IF(A103="","",IF(AND(ISNUMBER(C103),ISNUMBER(D103),C103&gt;=0,C103&lt;1,D103&gt;=0,D103&lt;1,D103&gt;=C103),(D103-C103)*24,""))</x:f>
      </x:c>
      <x:c r="F103" s="39"/>
      <x:c r="G103" s="39"/>
      <x:c r="H103" s="39"/>
      <x:c r="I103" s="39"/>
      <x:c r="J103" s="35" t="str">
        <x:f>IF($A103="","",COUNTIFS(Participantes!$A$5:$A$204,$A103,Participantes!$E$5:$E$204,"Sim"))</x:f>
      </x:c>
      <x:c r="K103" s="41" t="str">
        <x:f>IF(OR(A103="",NOT(ISNUMBER(E103))),"",IF(COUNTIFS(Participantes!$A$5:$A$204,A103,Participantes!$E$5:$E$204,"Sim",Participantes!$F$5:$F$204,"&gt;=0")=0,"",E103*SUMIFS(Participantes!$F$5:$F$204,Participantes!$A$5:$A$204,A103,Participantes!$E$5:$E$204,"Sim",Participantes!$F$5:$F$204,"&gt;=0")))</x:f>
      </x:c>
      <x:c r="L103" s="35" t="str">
        <x:f>IF($A103="","",COUNTIF(Decisoes!$A$5:$A$154,$A103))</x:f>
      </x:c>
      <x:c r="M103" s="35" t="str">
        <x:f>IF(A103="","",SUMIFS(Acoes!$S$5:$S$204,Acoes!$B$5:$B$204,A103))</x:f>
      </x:c>
      <x:c r="N103" s="35" t="str">
        <x:f>IF(A103="","",COUNTIFS(Acoes!$B$5:$B$204,A103,Acoes!$S$5:$S$204,1,Acoes!$I$5:$I$204,"Concluída"))</x:f>
      </x:c>
      <x:c r="O103" s="42" t="str">
        <x:f>IF(A103="","",IF(M103=0,"n.a.",N103/M103))</x:f>
      </x:c>
      <x:c r="P103" s="39"/>
      <x:c r="Q103" s="39"/>
      <x:c r="R103" s="39"/>
      <x:c r="S103" s="39"/>
      <x:c r="T103" s="259" t="str">
        <x:f>IF(A103="","",IF(AND(ISNUMBER(C103),ISNUMBER(D103),C103&gt;=0,C103&lt;1,D103&gt;=0,D103&lt;1,D103&gt;=C103),"",IF(P103="Realizada","Corrija início e fim da reunião","Horário não definido ou inválido")))</x:f>
      </x:c>
      <x:c r="U103" s="1"/>
      <x:c r="V103" s="1"/>
      <x:c r="W103" s="1"/>
    </x:row>
    <x:row r="104">
      <x:c r="A104" s="30"/>
      <x:c r="B104" s="32"/>
      <x:c r="C104" s="40"/>
      <x:c r="D104" s="40"/>
      <x:c r="E104" s="36" t="str">
        <x:f>IF(A104="","",IF(AND(ISNUMBER(C104),ISNUMBER(D104),C104&gt;=0,C104&lt;1,D104&gt;=0,D104&lt;1,D104&gt;=C104),(D104-C104)*24,""))</x:f>
      </x:c>
      <x:c r="F104" s="39"/>
      <x:c r="G104" s="39"/>
      <x:c r="H104" s="39"/>
      <x:c r="I104" s="39"/>
      <x:c r="J104" s="35" t="str">
        <x:f>IF($A104="","",COUNTIFS(Participantes!$A$5:$A$204,$A104,Participantes!$E$5:$E$204,"Sim"))</x:f>
      </x:c>
      <x:c r="K104" s="41" t="str">
        <x:f>IF(OR(A104="",NOT(ISNUMBER(E104))),"",IF(COUNTIFS(Participantes!$A$5:$A$204,A104,Participantes!$E$5:$E$204,"Sim",Participantes!$F$5:$F$204,"&gt;=0")=0,"",E104*SUMIFS(Participantes!$F$5:$F$204,Participantes!$A$5:$A$204,A104,Participantes!$E$5:$E$204,"Sim",Participantes!$F$5:$F$204,"&gt;=0")))</x:f>
      </x:c>
      <x:c r="L104" s="35" t="str">
        <x:f>IF($A104="","",COUNTIF(Decisoes!$A$5:$A$154,$A104))</x:f>
      </x:c>
      <x:c r="M104" s="35" t="str">
        <x:f>IF(A104="","",SUMIFS(Acoes!$S$5:$S$204,Acoes!$B$5:$B$204,A104))</x:f>
      </x:c>
      <x:c r="N104" s="35" t="str">
        <x:f>IF(A104="","",COUNTIFS(Acoes!$B$5:$B$204,A104,Acoes!$S$5:$S$204,1,Acoes!$I$5:$I$204,"Concluída"))</x:f>
      </x:c>
      <x:c r="O104" s="42" t="str">
        <x:f>IF(A104="","",IF(M104=0,"n.a.",N104/M104))</x:f>
      </x:c>
      <x:c r="P104" s="39"/>
      <x:c r="Q104" s="39"/>
      <x:c r="R104" s="39"/>
      <x:c r="S104" s="39"/>
      <x:c r="T104" s="259" t="str">
        <x:f>IF(A104="","",IF(AND(ISNUMBER(C104),ISNUMBER(D104),C104&gt;=0,C104&lt;1,D104&gt;=0,D104&lt;1,D104&gt;=C104),"",IF(P104="Realizada","Corrija início e fim da reunião","Horário não definido ou inválido")))</x:f>
      </x:c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S1"/>
    <x:mergeCell ref="A2:S2"/>
  </x:mergeCells>
  <x:conditionalFormatting sqref="K5:K104">
    <x:cfRule type="expression" dxfId="3" priority="1">
      <x:formula>$K5&gt;Listas!$B$9</x:formula>
    </x:cfRule>
  </x:conditionalFormatting>
  <x:conditionalFormatting sqref="Q5:Q104">
    <x:cfRule type="expression" dxfId="4" priority="2">
      <x:formula>AND($Q5&lt;&gt;"",$Q5&lt;Listas!$B$10)</x:formula>
    </x:cfRule>
  </x:conditionalFormatting>
  <x:conditionalFormatting sqref="P5:P104">
    <x:cfRule type="containsText" dxfId="5" priority="3" operator="containsText" text="Cancelada"/>
  </x:conditionalFormatting>
  <x:dataValidations count="4">
    <x:dataValidation type="list" sqref="F5:F104">
      <x:formula1>Listas!$E$6:$E$14</x:formula1>
    </x:dataValidation>
    <x:dataValidation type="list" sqref="P5:P104">
      <x:formula1>Listas!$F$6:$F$8</x:formula1>
    </x:dataValidation>
    <x:dataValidation type="decimal" sqref="Q5:Q104">
      <x:formula1>1</x:formula1>
      <x:formula2>5</x:formula2>
    </x:dataValidation>
    <x:dataValidation type="list" sqref="R5:R104">
      <x:formula1>"Sim,Não"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f1cba27dae4643"/>
  </x:tableParts>
</x:worksheet>
</file>

<file path=xl/worksheets/sheet3.xml><?xml version="1.0" encoding="utf-8"?>
<x:worksheet xmlns:x="http://schemas.openxmlformats.org/spreadsheetml/2006/main">
  <x:sheetPr>
    <x:tabColor rgb="FF6AA97A"/>
  </x:sheetPr>
  <x:sheetViews>
    <x:sheetView showGridLines="0" workbookViewId="0"/>
  </x:sheetViews>
  <x:sheetFormatPr defaultRowHeight="15"/>
  <x:cols>
    <x:col min="1" max="1" width="18" hidden="0" customWidth="1"/>
    <x:col min="2" max="2" width="27" hidden="0" customWidth="1"/>
    <x:col min="3" max="3" width="22" hidden="0" customWidth="1"/>
    <x:col min="4" max="4" width="22" hidden="0" customWidth="1"/>
    <x:col min="5" max="5" width="15" hidden="0" customWidth="1"/>
    <x:col min="6" max="6" width="22" hidden="0" customWidth="1"/>
    <x:col min="7" max="7" width="38" hidden="0" customWidth="1"/>
  </x:cols>
  <x:sheetData>
    <x:row r="1" ht="34" customHeight="1">
      <x:c r="A1" s="4" t="str">
        <x:v>PARTICIPANTES E CUSTO DO TEMPO</x:v>
      </x:c>
      <x:c r="B1" s="4" t="str">
        <x:v>PARTICIPANTES E CUSTO DO TEMPO</x:v>
      </x:c>
      <x:c r="C1" s="4" t="str">
        <x:v>PARTICIPANTES E CUSTO DO TEMPO</x:v>
      </x:c>
      <x:c r="D1" s="4" t="str">
        <x:v>PARTICIPANTES E CUSTO DO TEMPO</x:v>
      </x:c>
      <x:c r="E1" s="4" t="str">
        <x:v>PARTICIPANTES E CUSTO DO TEMPO</x:v>
      </x:c>
      <x:c r="F1" s="4" t="str">
        <x:v>PARTICIPANTES E CUSTO DO TEMPO</x:v>
      </x:c>
      <x:c r="G1" s="4" t="str">
        <x:v>PARTICIPANTES E CUSTO DO TEMPO</x:v>
      </x:c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4" customHeight="1">
      <x:c r="A2" s="8" t="str">
        <x:v>Associe pessoas às reuniões. O custo-hora é usado apenas para estimar o investimento de tempo da equipe.</x:v>
      </x:c>
      <x:c r="B2" s="8" t="str">
        <x:v>Associe pessoas às reuniões. O custo-hora é usado apenas para estimar o investimento de tempo da equipe.</x:v>
      </x:c>
      <x:c r="C2" s="8" t="str">
        <x:v>Associe pessoas às reuniões. O custo-hora é usado apenas para estimar o investimento de tempo da equipe.</x:v>
      </x:c>
      <x:c r="D2" s="8" t="str">
        <x:v>Associe pessoas às reuniões. O custo-hora é usado apenas para estimar o investimento de tempo da equipe.</x:v>
      </x:c>
      <x:c r="E2" s="8" t="str">
        <x:v>Associe pessoas às reuniões. O custo-hora é usado apenas para estimar o investimento de tempo da equipe.</x:v>
      </x:c>
      <x:c r="F2" s="8" t="str">
        <x:v>Associe pessoas às reuniões. O custo-hora é usado apenas para estimar o investimento de tempo da equipe.</x:v>
      </x:c>
      <x:c r="G2" s="8" t="str">
        <x:v>Associe pessoas às reuniões. O custo-hora é usado apenas para estimar o investimento de tempo da equipe.</x:v>
      </x:c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4" customHeight="1">
      <x:c r="A4" s="22" t="str">
        <x:v>ID reunião</x:v>
      </x:c>
      <x:c r="B4" s="23" t="str">
        <x:v>Participante</x:v>
      </x:c>
      <x:c r="C4" s="23" t="str">
        <x:v>Área</x:v>
      </x:c>
      <x:c r="D4" s="23" t="str">
        <x:v>Papel</x:v>
      </x:c>
      <x:c r="E4" s="23" t="str">
        <x:v>Presença</x:v>
      </x:c>
      <x:c r="F4" s="23" t="str">
        <x:v>Custo-hora estimado</x:v>
      </x:c>
      <x:c r="G4" s="24" t="str">
        <x:v>Observação</x:v>
      </x:c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30" t="str">
        <x:v>MTG-001</x:v>
      </x:c>
      <x:c r="B5" s="30" t="str">
        <x:v>Ana Souza</x:v>
      </x:c>
      <x:c r="C5" s="30" t="str">
        <x:v>Operações</x:v>
      </x:c>
      <x:c r="D5" s="30" t="str">
        <x:v>Facilitadora</x:v>
      </x:c>
      <x:c r="E5" s="30" t="str">
        <x:v>Sim</x:v>
      </x:c>
      <x:c r="F5" s="31" t="n">
        <x:v>85</x:v>
      </x:c>
      <x:c r="G5" s="30" t="str">
        <x:v>Lidera rotina operacional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30" t="str">
        <x:v>MTG-001</x:v>
      </x:c>
      <x:c r="B6" s="30" t="str">
        <x:v>Carlos Lima</x:v>
      </x:c>
      <x:c r="C6" s="30" t="str">
        <x:v>Tecnologia</x:v>
      </x:c>
      <x:c r="D6" s="30" t="str">
        <x:v>Participante</x:v>
      </x:c>
      <x:c r="E6" s="30" t="str">
        <x:v>Sim</x:v>
      </x:c>
      <x:c r="F6" s="31" t="n">
        <x:v>110</x:v>
      </x:c>
      <x:c r="G6" s="30" t="str">
        <x:v>Backlog técnico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30" t="str">
        <x:v>MTG-001</x:v>
      </x:c>
      <x:c r="B7" s="30" t="str">
        <x:v>Fernanda Alves</x:v>
      </x:c>
      <x:c r="C7" s="30" t="str">
        <x:v>Comercial</x:v>
      </x:c>
      <x:c r="D7" s="30" t="str">
        <x:v>Participante</x:v>
      </x:c>
      <x:c r="E7" s="30" t="str">
        <x:v>Sim</x:v>
      </x:c>
      <x:c r="F7" s="31" t="n">
        <x:v>95</x:v>
      </x:c>
      <x:c r="G7" s="30" t="str">
        <x:v>Prioridades de clientes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30" t="str">
        <x:v>MTG-002</x:v>
      </x:c>
      <x:c r="B8" s="30" t="str">
        <x:v>Bruno Costa</x:v>
      </x:c>
      <x:c r="C8" s="30" t="str">
        <x:v>Tecnologia</x:v>
      </x:c>
      <x:c r="D8" s="30" t="str">
        <x:v>Facilitador</x:v>
      </x:c>
      <x:c r="E8" s="30" t="str">
        <x:v>Sim</x:v>
      </x:c>
      <x:c r="F8" s="31" t="n">
        <x:v>130</x:v>
      </x:c>
      <x:c r="G8" s="30" t="str">
        <x:v>Responsável pelo projeto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30" t="str">
        <x:v>MTG-002</x:v>
      </x:c>
      <x:c r="B9" s="30" t="str">
        <x:v>Ana Souza</x:v>
      </x:c>
      <x:c r="C9" s="30" t="str">
        <x:v>Operações</x:v>
      </x:c>
      <x:c r="D9" s="30" t="str">
        <x:v>Participante</x:v>
      </x:c>
      <x:c r="E9" s="30" t="str">
        <x:v>Sim</x:v>
      </x:c>
      <x:c r="F9" s="31" t="n">
        <x:v>85</x:v>
      </x:c>
      <x:c r="G9" s="30" t="str">
        <x:v>Representa operação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30" t="str">
        <x:v>MTG-002</x:v>
      </x:c>
      <x:c r="B10" s="30" t="str">
        <x:v>Daniel Rocha</x:v>
      </x:c>
      <x:c r="C10" s="30" t="str">
        <x:v>Marketing</x:v>
      </x:c>
      <x:c r="D10" s="30" t="str">
        <x:v>Participante</x:v>
      </x:c>
      <x:c r="E10" s="30" t="str">
        <x:v>Sim</x:v>
      </x:c>
      <x:c r="F10" s="31" t="n">
        <x:v>90</x:v>
      </x:c>
      <x:c r="G10" s="30" t="str">
        <x:v>Jornada do cliente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30" t="str">
        <x:v>MTG-002</x:v>
      </x:c>
      <x:c r="B11" s="30" t="str">
        <x:v>Helena Martins</x:v>
      </x:c>
      <x:c r="C11" s="30" t="str">
        <x:v>Diretoria</x:v>
      </x:c>
      <x:c r="D11" s="30" t="str">
        <x:v>Patrocinadora</x:v>
      </x:c>
      <x:c r="E11" s="30" t="str">
        <x:v>Sim</x:v>
      </x:c>
      <x:c r="F11" s="31" t="n">
        <x:v>220</x:v>
      </x:c>
      <x:c r="G11" s="30" t="str">
        <x:v>Patrocínio executivo</x:v>
      </x:c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30" t="str">
        <x:v>MTG-003</x:v>
      </x:c>
      <x:c r="B12" s="30" t="str">
        <x:v>Fernanda Alves</x:v>
      </x:c>
      <x:c r="C12" s="30" t="str">
        <x:v>Comercial</x:v>
      </x:c>
      <x:c r="D12" s="30" t="str">
        <x:v>Facilitadora</x:v>
      </x:c>
      <x:c r="E12" s="30" t="str">
        <x:v>Sim</x:v>
      </x:c>
      <x:c r="F12" s="31" t="n">
        <x:v>95</x:v>
      </x:c>
      <x:c r="G12" s="30" t="str">
        <x:v>Pipeline</x:v>
      </x:c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30" t="str">
        <x:v>MTG-003</x:v>
      </x:c>
      <x:c r="B13" s="30" t="str">
        <x:v>Igor Mendes</x:v>
      </x:c>
      <x:c r="C13" s="30" t="str">
        <x:v>Financeiro</x:v>
      </x:c>
      <x:c r="D13" s="30" t="str">
        <x:v>Participante</x:v>
      </x:c>
      <x:c r="E13" s="30" t="str">
        <x:v>Sim</x:v>
      </x:c>
      <x:c r="F13" s="31" t="n">
        <x:v>100</x:v>
      </x:c>
      <x:c r="G13" s="30" t="str">
        <x:v>Margem e descontos</x:v>
      </x:c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30" t="str">
        <x:v>MTG-003</x:v>
      </x:c>
      <x:c r="B14" s="30" t="str">
        <x:v>Julia Reis</x:v>
      </x:c>
      <x:c r="C14" s="30" t="str">
        <x:v>Comercial</x:v>
      </x:c>
      <x:c r="D14" s="30" t="str">
        <x:v>Participante</x:v>
      </x:c>
      <x:c r="E14" s="30" t="str">
        <x:v>Não</x:v>
      </x:c>
      <x:c r="F14" s="31" t="n">
        <x:v>70</x:v>
      </x:c>
      <x:c r="G14" s="30" t="str">
        <x:v>Ausência justificada</x:v>
      </x:c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30" t="str">
        <x:v>MTG-004</x:v>
      </x:c>
      <x:c r="B15" s="30" t="str">
        <x:v>Marina Lopes</x:v>
      </x:c>
      <x:c r="C15" s="30" t="str">
        <x:v>RH</x:v>
      </x:c>
      <x:c r="D15" s="30" t="str">
        <x:v>Facilitadora</x:v>
      </x:c>
      <x:c r="E15" s="30" t="str">
        <x:v>Sim</x:v>
      </x:c>
      <x:c r="F15" s="31" t="n">
        <x:v>105</x:v>
      </x:c>
      <x:c r="G15" s="30" t="str">
        <x:v>Ciclo de desempenho</x:v>
      </x:c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30" t="str">
        <x:v>MTG-004</x:v>
      </x:c>
      <x:c r="B16" s="30" t="str">
        <x:v>Helena Martins</x:v>
      </x:c>
      <x:c r="C16" s="30" t="str">
        <x:v>Diretoria</x:v>
      </x:c>
      <x:c r="D16" s="30" t="str">
        <x:v>Participante</x:v>
      </x:c>
      <x:c r="E16" s="30" t="str">
        <x:v>Sim</x:v>
      </x:c>
      <x:c r="F16" s="31" t="n">
        <x:v>220</x:v>
      </x:c>
      <x:c r="G16" s="30" t="str">
        <x:v>Calibração</x:v>
      </x:c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30" t="str">
        <x:v>MTG-004</x:v>
      </x:c>
      <x:c r="B17" s="30" t="str">
        <x:v>Ana Souza</x:v>
      </x:c>
      <x:c r="C17" s="30" t="str">
        <x:v>Operações</x:v>
      </x:c>
      <x:c r="D17" s="30" t="str">
        <x:v>Participante</x:v>
      </x:c>
      <x:c r="E17" s="30" t="str">
        <x:v>Sim</x:v>
      </x:c>
      <x:c r="F17" s="31" t="n">
        <x:v>85</x:v>
      </x:c>
      <x:c r="G17" s="30" t="str">
        <x:v>Gestora avaliada</x:v>
      </x:c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30" t="str">
        <x:v>MTG-005</x:v>
      </x:c>
      <x:c r="B18" s="30" t="str">
        <x:v>Ana Souza</x:v>
      </x:c>
      <x:c r="C18" s="30" t="str">
        <x:v>Operações</x:v>
      </x:c>
      <x:c r="D18" s="30" t="str">
        <x:v>Facilitadora</x:v>
      </x:c>
      <x:c r="E18" s="30" t="str">
        <x:v>Sim</x:v>
      </x:c>
      <x:c r="F18" s="31" t="n">
        <x:v>85</x:v>
      </x:c>
      <x:c r="G18" s="30" t="str">
        <x:v>Rotina operacional</x:v>
      </x:c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30" t="str">
        <x:v>MTG-005</x:v>
      </x:c>
      <x:c r="B19" s="30" t="str">
        <x:v>Carlos Lima</x:v>
      </x:c>
      <x:c r="C19" s="30" t="str">
        <x:v>Tecnologia</x:v>
      </x:c>
      <x:c r="D19" s="30" t="str">
        <x:v>Participante</x:v>
      </x:c>
      <x:c r="E19" s="30" t="str">
        <x:v>Sim</x:v>
      </x:c>
      <x:c r="F19" s="31" t="n">
        <x:v>110</x:v>
      </x:c>
      <x:c r="G19" s="30" t="str">
        <x:v>Bloqueios</x:v>
      </x:c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30" t="str">
        <x:v>MTG-005</x:v>
      </x:c>
      <x:c r="B20" s="30" t="str">
        <x:v>Fernanda Alves</x:v>
      </x:c>
      <x:c r="C20" s="30" t="str">
        <x:v>Comercial</x:v>
      </x:c>
      <x:c r="D20" s="30" t="str">
        <x:v>Participante</x:v>
      </x:c>
      <x:c r="E20" s="30" t="str">
        <x:v>Sim</x:v>
      </x:c>
      <x:c r="F20" s="31" t="n">
        <x:v>95</x:v>
      </x:c>
      <x:c r="G20" s="30" t="str">
        <x:v>Clientes</x:v>
      </x:c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30" t="str">
        <x:v>MTG-006</x:v>
      </x:c>
      <x:c r="B21" s="30" t="str">
        <x:v>Bruno Costa</x:v>
      </x:c>
      <x:c r="C21" s="30" t="str">
        <x:v>Tecnologia</x:v>
      </x:c>
      <x:c r="D21" s="30" t="str">
        <x:v>Facilitador</x:v>
      </x:c>
      <x:c r="E21" s="30" t="str">
        <x:v>Sim</x:v>
      </x:c>
      <x:c r="F21" s="31" t="n">
        <x:v>130</x:v>
      </x:c>
      <x:c r="G21" s="30" t="str">
        <x:v>Riscos do portal</x:v>
      </x:c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30" t="str">
        <x:v>MTG-006</x:v>
      </x:c>
      <x:c r="B22" s="30" t="str">
        <x:v>Carlos Lima</x:v>
      </x:c>
      <x:c r="C22" s="30" t="str">
        <x:v>Tecnologia</x:v>
      </x:c>
      <x:c r="D22" s="30" t="str">
        <x:v>Participante</x:v>
      </x:c>
      <x:c r="E22" s="30" t="str">
        <x:v>Sim</x:v>
      </x:c>
      <x:c r="F22" s="31" t="n">
        <x:v>110</x:v>
      </x:c>
      <x:c r="G22" s="30" t="str">
        <x:v>Arquitetura</x:v>
      </x:c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30" t="str">
        <x:v>MTG-006</x:v>
      </x:c>
      <x:c r="B23" s="30" t="str">
        <x:v>Helena Martins</x:v>
      </x:c>
      <x:c r="C23" s="30" t="str">
        <x:v>Diretoria</x:v>
      </x:c>
      <x:c r="D23" s="30" t="str">
        <x:v>Participante</x:v>
      </x:c>
      <x:c r="E23" s="30" t="str">
        <x:v>Sim</x:v>
      </x:c>
      <x:c r="F23" s="31" t="n">
        <x:v>220</x:v>
      </x:c>
      <x:c r="G23" s="30" t="str">
        <x:v>Decisões críticas</x:v>
      </x:c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30" t="str">
        <x:v>MTG-007</x:v>
      </x:c>
      <x:c r="B24" s="30" t="str">
        <x:v>Igor Mendes</x:v>
      </x:c>
      <x:c r="C24" s="30" t="str">
        <x:v>Financeiro</x:v>
      </x:c>
      <x:c r="D24" s="30" t="str">
        <x:v>Facilitador</x:v>
      </x:c>
      <x:c r="E24" s="30" t="str">
        <x:v>Sim</x:v>
      </x:c>
      <x:c r="F24" s="31" t="n">
        <x:v>100</x:v>
      </x:c>
      <x:c r="G24" s="30" t="str">
        <x:v>Fechamento mensal</x:v>
      </x:c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30" t="str">
        <x:v>MTG-007</x:v>
      </x:c>
      <x:c r="B25" s="30" t="str">
        <x:v>Helena Martins</x:v>
      </x:c>
      <x:c r="C25" s="30" t="str">
        <x:v>Diretoria</x:v>
      </x:c>
      <x:c r="D25" s="30" t="str">
        <x:v>Participante</x:v>
      </x:c>
      <x:c r="E25" s="30" t="str">
        <x:v>Sim</x:v>
      </x:c>
      <x:c r="F25" s="31" t="n">
        <x:v>220</x:v>
      </x:c>
      <x:c r="G25" s="30" t="str">
        <x:v>Resultado</x:v>
      </x:c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30" t="str">
        <x:v>MTG-007</x:v>
      </x:c>
      <x:c r="B26" s="30" t="str">
        <x:v>Fernanda Alves</x:v>
      </x:c>
      <x:c r="C26" s="30" t="str">
        <x:v>Comercial</x:v>
      </x:c>
      <x:c r="D26" s="30" t="str">
        <x:v>Participante</x:v>
      </x:c>
      <x:c r="E26" s="30" t="str">
        <x:v>Sim</x:v>
      </x:c>
      <x:c r="F26" s="31" t="n">
        <x:v>95</x:v>
      </x:c>
      <x:c r="G26" s="30" t="str">
        <x:v>Receita</x:v>
      </x:c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30" t="str">
        <x:v>MTG-008</x:v>
      </x:c>
      <x:c r="B27" s="30" t="str">
        <x:v>Ana Souza</x:v>
      </x:c>
      <x:c r="C27" s="30" t="str">
        <x:v>Operações</x:v>
      </x:c>
      <x:c r="D27" s="30" t="str">
        <x:v>Facilitadora</x:v>
      </x:c>
      <x:c r="E27" s="30" t="str">
        <x:v>Sim</x:v>
      </x:c>
      <x:c r="F27" s="31" t="n">
        <x:v>85</x:v>
      </x:c>
      <x:c r="G27" s="30" t="str">
        <x:v>Próxima rotina</x:v>
      </x:c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30" t="str">
        <x:v>MTG-008</x:v>
      </x:c>
      <x:c r="B28" s="30" t="str">
        <x:v>Carlos Lima</x:v>
      </x:c>
      <x:c r="C28" s="30" t="str">
        <x:v>Tecnologia</x:v>
      </x:c>
      <x:c r="D28" s="30" t="str">
        <x:v>Participante</x:v>
      </x:c>
      <x:c r="E28" s="30" t="str">
        <x:v>Sim</x:v>
      </x:c>
      <x:c r="F28" s="31" t="n">
        <x:v>110</x:v>
      </x:c>
      <x:c r="G28" s="30" t="str">
        <x:v>Próxima rotina</x:v>
      </x:c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30" t="str">
        <x:v>MTG-009</x:v>
      </x:c>
      <x:c r="B29" s="30" t="str">
        <x:v>Marina Lopes</x:v>
      </x:c>
      <x:c r="C29" s="30" t="str">
        <x:v>RH</x:v>
      </x:c>
      <x:c r="D29" s="30" t="str">
        <x:v>Facilitadora</x:v>
      </x:c>
      <x:c r="E29" s="30" t="str">
        <x:v>Não</x:v>
      </x:c>
      <x:c r="F29" s="31" t="n">
        <x:v>105</x:v>
      </x:c>
      <x:c r="G29" s="30" t="str">
        <x:v>Reunião cancelada</x:v>
      </x:c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30"/>
      <x:c r="B30" s="30"/>
      <x:c r="C30" s="30"/>
      <x:c r="D30" s="30"/>
      <x:c r="E30" s="30"/>
      <x:c r="F30" s="31"/>
      <x:c r="G30" s="30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30"/>
      <x:c r="B31" s="30"/>
      <x:c r="C31" s="30"/>
      <x:c r="D31" s="30"/>
      <x:c r="E31" s="30"/>
      <x:c r="F31" s="31"/>
      <x:c r="G31" s="30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30"/>
      <x:c r="B32" s="30"/>
      <x:c r="C32" s="30"/>
      <x:c r="D32" s="30"/>
      <x:c r="E32" s="30"/>
      <x:c r="F32" s="31"/>
      <x:c r="G32" s="30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30"/>
      <x:c r="B33" s="30"/>
      <x:c r="C33" s="30"/>
      <x:c r="D33" s="30"/>
      <x:c r="E33" s="30"/>
      <x:c r="F33" s="31"/>
      <x:c r="G33" s="30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30"/>
      <x:c r="B34" s="30"/>
      <x:c r="C34" s="30"/>
      <x:c r="D34" s="30"/>
      <x:c r="E34" s="30"/>
      <x:c r="F34" s="31"/>
      <x:c r="G34" s="30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30"/>
      <x:c r="B35" s="30"/>
      <x:c r="C35" s="30"/>
      <x:c r="D35" s="30"/>
      <x:c r="E35" s="30"/>
      <x:c r="F35" s="31"/>
      <x:c r="G35" s="30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30"/>
      <x:c r="B36" s="30"/>
      <x:c r="C36" s="30"/>
      <x:c r="D36" s="30"/>
      <x:c r="E36" s="30"/>
      <x:c r="F36" s="31"/>
      <x:c r="G36" s="30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30"/>
      <x:c r="B37" s="30"/>
      <x:c r="C37" s="30"/>
      <x:c r="D37" s="30"/>
      <x:c r="E37" s="30"/>
      <x:c r="F37" s="31"/>
      <x:c r="G37" s="30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30"/>
      <x:c r="B38" s="30"/>
      <x:c r="C38" s="30"/>
      <x:c r="D38" s="30"/>
      <x:c r="E38" s="30"/>
      <x:c r="F38" s="31"/>
      <x:c r="G38" s="30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30"/>
      <x:c r="B39" s="30"/>
      <x:c r="C39" s="30"/>
      <x:c r="D39" s="30"/>
      <x:c r="E39" s="30"/>
      <x:c r="F39" s="31"/>
      <x:c r="G39" s="30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30"/>
      <x:c r="B40" s="30"/>
      <x:c r="C40" s="30"/>
      <x:c r="D40" s="30"/>
      <x:c r="E40" s="30"/>
      <x:c r="F40" s="31"/>
      <x:c r="G40" s="30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30"/>
      <x:c r="B41" s="30"/>
      <x:c r="C41" s="30"/>
      <x:c r="D41" s="30"/>
      <x:c r="E41" s="30"/>
      <x:c r="F41" s="31"/>
      <x:c r="G41" s="30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30"/>
      <x:c r="B42" s="30"/>
      <x:c r="C42" s="30"/>
      <x:c r="D42" s="30"/>
      <x:c r="E42" s="30"/>
      <x:c r="F42" s="31"/>
      <x:c r="G42" s="30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30"/>
      <x:c r="B43" s="30"/>
      <x:c r="C43" s="30"/>
      <x:c r="D43" s="30"/>
      <x:c r="E43" s="30"/>
      <x:c r="F43" s="31"/>
      <x:c r="G43" s="30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30"/>
      <x:c r="B44" s="30"/>
      <x:c r="C44" s="30"/>
      <x:c r="D44" s="30"/>
      <x:c r="E44" s="30"/>
      <x:c r="F44" s="31"/>
      <x:c r="G44" s="30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30"/>
      <x:c r="B45" s="30"/>
      <x:c r="C45" s="30"/>
      <x:c r="D45" s="30"/>
      <x:c r="E45" s="30"/>
      <x:c r="F45" s="31"/>
      <x:c r="G45" s="30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30"/>
      <x:c r="B46" s="30"/>
      <x:c r="C46" s="30"/>
      <x:c r="D46" s="30"/>
      <x:c r="E46" s="30"/>
      <x:c r="F46" s="31"/>
      <x:c r="G46" s="30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30"/>
      <x:c r="B47" s="30"/>
      <x:c r="C47" s="30"/>
      <x:c r="D47" s="30"/>
      <x:c r="E47" s="30"/>
      <x:c r="F47" s="31"/>
      <x:c r="G47" s="30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30"/>
      <x:c r="B48" s="30"/>
      <x:c r="C48" s="30"/>
      <x:c r="D48" s="30"/>
      <x:c r="E48" s="30"/>
      <x:c r="F48" s="31"/>
      <x:c r="G48" s="30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30"/>
      <x:c r="B49" s="30"/>
      <x:c r="C49" s="30"/>
      <x:c r="D49" s="30"/>
      <x:c r="E49" s="30"/>
      <x:c r="F49" s="31"/>
      <x:c r="G49" s="30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30"/>
      <x:c r="B50" s="30"/>
      <x:c r="C50" s="30"/>
      <x:c r="D50" s="30"/>
      <x:c r="E50" s="30"/>
      <x:c r="F50" s="31"/>
      <x:c r="G50" s="30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30"/>
      <x:c r="B51" s="30"/>
      <x:c r="C51" s="30"/>
      <x:c r="D51" s="30"/>
      <x:c r="E51" s="30"/>
      <x:c r="F51" s="31"/>
      <x:c r="G51" s="30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30"/>
      <x:c r="B52" s="30"/>
      <x:c r="C52" s="30"/>
      <x:c r="D52" s="30"/>
      <x:c r="E52" s="30"/>
      <x:c r="F52" s="31"/>
      <x:c r="G52" s="30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30"/>
      <x:c r="B53" s="30"/>
      <x:c r="C53" s="30"/>
      <x:c r="D53" s="30"/>
      <x:c r="E53" s="30"/>
      <x:c r="F53" s="31"/>
      <x:c r="G53" s="30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30"/>
      <x:c r="B54" s="30"/>
      <x:c r="C54" s="30"/>
      <x:c r="D54" s="30"/>
      <x:c r="E54" s="30"/>
      <x:c r="F54" s="31"/>
      <x:c r="G54" s="30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30"/>
      <x:c r="B55" s="30"/>
      <x:c r="C55" s="30"/>
      <x:c r="D55" s="30"/>
      <x:c r="E55" s="30"/>
      <x:c r="F55" s="31"/>
      <x:c r="G55" s="30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30"/>
      <x:c r="B56" s="30"/>
      <x:c r="C56" s="30"/>
      <x:c r="D56" s="30"/>
      <x:c r="E56" s="30"/>
      <x:c r="F56" s="31"/>
      <x:c r="G56" s="30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30"/>
      <x:c r="B57" s="30"/>
      <x:c r="C57" s="30"/>
      <x:c r="D57" s="30"/>
      <x:c r="E57" s="30"/>
      <x:c r="F57" s="31"/>
      <x:c r="G57" s="30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30"/>
      <x:c r="B58" s="30"/>
      <x:c r="C58" s="30"/>
      <x:c r="D58" s="30"/>
      <x:c r="E58" s="30"/>
      <x:c r="F58" s="31"/>
      <x:c r="G58" s="30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30"/>
      <x:c r="B59" s="30"/>
      <x:c r="C59" s="30"/>
      <x:c r="D59" s="30"/>
      <x:c r="E59" s="30"/>
      <x:c r="F59" s="31"/>
      <x:c r="G59" s="30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30"/>
      <x:c r="B60" s="30"/>
      <x:c r="C60" s="30"/>
      <x:c r="D60" s="30"/>
      <x:c r="E60" s="30"/>
      <x:c r="F60" s="31"/>
      <x:c r="G60" s="30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30"/>
      <x:c r="B61" s="30"/>
      <x:c r="C61" s="30"/>
      <x:c r="D61" s="30"/>
      <x:c r="E61" s="30"/>
      <x:c r="F61" s="31"/>
      <x:c r="G61" s="30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30"/>
      <x:c r="B62" s="30"/>
      <x:c r="C62" s="30"/>
      <x:c r="D62" s="30"/>
      <x:c r="E62" s="30"/>
      <x:c r="F62" s="31"/>
      <x:c r="G62" s="30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30"/>
      <x:c r="B63" s="30"/>
      <x:c r="C63" s="30"/>
      <x:c r="D63" s="30"/>
      <x:c r="E63" s="30"/>
      <x:c r="F63" s="31"/>
      <x:c r="G63" s="30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30"/>
      <x:c r="B64" s="30"/>
      <x:c r="C64" s="30"/>
      <x:c r="D64" s="30"/>
      <x:c r="E64" s="30"/>
      <x:c r="F64" s="31"/>
      <x:c r="G64" s="30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30"/>
      <x:c r="B65" s="30"/>
      <x:c r="C65" s="30"/>
      <x:c r="D65" s="30"/>
      <x:c r="E65" s="30"/>
      <x:c r="F65" s="31"/>
      <x:c r="G65" s="30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30"/>
      <x:c r="B66" s="30"/>
      <x:c r="C66" s="30"/>
      <x:c r="D66" s="30"/>
      <x:c r="E66" s="30"/>
      <x:c r="F66" s="31"/>
      <x:c r="G66" s="30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30"/>
      <x:c r="B67" s="30"/>
      <x:c r="C67" s="30"/>
      <x:c r="D67" s="30"/>
      <x:c r="E67" s="30"/>
      <x:c r="F67" s="31"/>
      <x:c r="G67" s="30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30"/>
      <x:c r="B68" s="30"/>
      <x:c r="C68" s="30"/>
      <x:c r="D68" s="30"/>
      <x:c r="E68" s="30"/>
      <x:c r="F68" s="31"/>
      <x:c r="G68" s="30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30"/>
      <x:c r="B69" s="30"/>
      <x:c r="C69" s="30"/>
      <x:c r="D69" s="30"/>
      <x:c r="E69" s="30"/>
      <x:c r="F69" s="31"/>
      <x:c r="G69" s="30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30"/>
      <x:c r="B70" s="30"/>
      <x:c r="C70" s="30"/>
      <x:c r="D70" s="30"/>
      <x:c r="E70" s="30"/>
      <x:c r="F70" s="31"/>
      <x:c r="G70" s="30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30"/>
      <x:c r="B71" s="30"/>
      <x:c r="C71" s="30"/>
      <x:c r="D71" s="30"/>
      <x:c r="E71" s="30"/>
      <x:c r="F71" s="31"/>
      <x:c r="G71" s="30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30"/>
      <x:c r="B72" s="30"/>
      <x:c r="C72" s="30"/>
      <x:c r="D72" s="30"/>
      <x:c r="E72" s="30"/>
      <x:c r="F72" s="31"/>
      <x:c r="G72" s="30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30"/>
      <x:c r="B73" s="30"/>
      <x:c r="C73" s="30"/>
      <x:c r="D73" s="30"/>
      <x:c r="E73" s="30"/>
      <x:c r="F73" s="31"/>
      <x:c r="G73" s="30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30"/>
      <x:c r="B74" s="30"/>
      <x:c r="C74" s="30"/>
      <x:c r="D74" s="30"/>
      <x:c r="E74" s="30"/>
      <x:c r="F74" s="31"/>
      <x:c r="G74" s="30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30"/>
      <x:c r="B75" s="30"/>
      <x:c r="C75" s="30"/>
      <x:c r="D75" s="30"/>
      <x:c r="E75" s="30"/>
      <x:c r="F75" s="31"/>
      <x:c r="G75" s="30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30"/>
      <x:c r="B76" s="30"/>
      <x:c r="C76" s="30"/>
      <x:c r="D76" s="30"/>
      <x:c r="E76" s="30"/>
      <x:c r="F76" s="31"/>
      <x:c r="G76" s="30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30"/>
      <x:c r="B77" s="30"/>
      <x:c r="C77" s="30"/>
      <x:c r="D77" s="30"/>
      <x:c r="E77" s="30"/>
      <x:c r="F77" s="31"/>
      <x:c r="G77" s="30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30"/>
      <x:c r="B78" s="30"/>
      <x:c r="C78" s="30"/>
      <x:c r="D78" s="30"/>
      <x:c r="E78" s="30"/>
      <x:c r="F78" s="31"/>
      <x:c r="G78" s="30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30"/>
      <x:c r="B79" s="30"/>
      <x:c r="C79" s="30"/>
      <x:c r="D79" s="30"/>
      <x:c r="E79" s="30"/>
      <x:c r="F79" s="31"/>
      <x:c r="G79" s="30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30"/>
      <x:c r="B80" s="30"/>
      <x:c r="C80" s="30"/>
      <x:c r="D80" s="30"/>
      <x:c r="E80" s="30"/>
      <x:c r="F80" s="31"/>
      <x:c r="G80" s="30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30"/>
      <x:c r="B81" s="30"/>
      <x:c r="C81" s="30"/>
      <x:c r="D81" s="30"/>
      <x:c r="E81" s="30"/>
      <x:c r="F81" s="31"/>
      <x:c r="G81" s="30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30"/>
      <x:c r="B82" s="30"/>
      <x:c r="C82" s="30"/>
      <x:c r="D82" s="30"/>
      <x:c r="E82" s="30"/>
      <x:c r="F82" s="31"/>
      <x:c r="G82" s="30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30"/>
      <x:c r="B83" s="30"/>
      <x:c r="C83" s="30"/>
      <x:c r="D83" s="30"/>
      <x:c r="E83" s="30"/>
      <x:c r="F83" s="31"/>
      <x:c r="G83" s="30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30"/>
      <x:c r="B84" s="30"/>
      <x:c r="C84" s="30"/>
      <x:c r="D84" s="30"/>
      <x:c r="E84" s="30"/>
      <x:c r="F84" s="31"/>
      <x:c r="G84" s="30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30"/>
      <x:c r="B85" s="30"/>
      <x:c r="C85" s="30"/>
      <x:c r="D85" s="30"/>
      <x:c r="E85" s="30"/>
      <x:c r="F85" s="31"/>
      <x:c r="G85" s="30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30"/>
      <x:c r="B86" s="30"/>
      <x:c r="C86" s="30"/>
      <x:c r="D86" s="30"/>
      <x:c r="E86" s="30"/>
      <x:c r="F86" s="31"/>
      <x:c r="G86" s="30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30"/>
      <x:c r="B87" s="30"/>
      <x:c r="C87" s="30"/>
      <x:c r="D87" s="30"/>
      <x:c r="E87" s="30"/>
      <x:c r="F87" s="31"/>
      <x:c r="G87" s="30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30"/>
      <x:c r="B88" s="30"/>
      <x:c r="C88" s="30"/>
      <x:c r="D88" s="30"/>
      <x:c r="E88" s="30"/>
      <x:c r="F88" s="31"/>
      <x:c r="G88" s="30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30"/>
      <x:c r="B89" s="30"/>
      <x:c r="C89" s="30"/>
      <x:c r="D89" s="30"/>
      <x:c r="E89" s="30"/>
      <x:c r="F89" s="31"/>
      <x:c r="G89" s="30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30"/>
      <x:c r="B90" s="30"/>
      <x:c r="C90" s="30"/>
      <x:c r="D90" s="30"/>
      <x:c r="E90" s="30"/>
      <x:c r="F90" s="31"/>
      <x:c r="G90" s="30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30"/>
      <x:c r="B91" s="30"/>
      <x:c r="C91" s="30"/>
      <x:c r="D91" s="30"/>
      <x:c r="E91" s="30"/>
      <x:c r="F91" s="31"/>
      <x:c r="G91" s="30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30"/>
      <x:c r="B92" s="30"/>
      <x:c r="C92" s="30"/>
      <x:c r="D92" s="30"/>
      <x:c r="E92" s="30"/>
      <x:c r="F92" s="31"/>
      <x:c r="G92" s="30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30"/>
      <x:c r="B93" s="30"/>
      <x:c r="C93" s="30"/>
      <x:c r="D93" s="30"/>
      <x:c r="E93" s="30"/>
      <x:c r="F93" s="31"/>
      <x:c r="G93" s="30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30"/>
      <x:c r="B94" s="30"/>
      <x:c r="C94" s="30"/>
      <x:c r="D94" s="30"/>
      <x:c r="E94" s="30"/>
      <x:c r="F94" s="31"/>
      <x:c r="G94" s="30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30"/>
      <x:c r="B95" s="30"/>
      <x:c r="C95" s="30"/>
      <x:c r="D95" s="30"/>
      <x:c r="E95" s="30"/>
      <x:c r="F95" s="31"/>
      <x:c r="G95" s="30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30"/>
      <x:c r="B96" s="30"/>
      <x:c r="C96" s="30"/>
      <x:c r="D96" s="30"/>
      <x:c r="E96" s="30"/>
      <x:c r="F96" s="31"/>
      <x:c r="G96" s="30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30"/>
      <x:c r="B97" s="30"/>
      <x:c r="C97" s="30"/>
      <x:c r="D97" s="30"/>
      <x:c r="E97" s="30"/>
      <x:c r="F97" s="31"/>
      <x:c r="G97" s="30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30"/>
      <x:c r="B98" s="30"/>
      <x:c r="C98" s="30"/>
      <x:c r="D98" s="30"/>
      <x:c r="E98" s="30"/>
      <x:c r="F98" s="31"/>
      <x:c r="G98" s="30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30"/>
      <x:c r="B99" s="30"/>
      <x:c r="C99" s="30"/>
      <x:c r="D99" s="30"/>
      <x:c r="E99" s="30"/>
      <x:c r="F99" s="31"/>
      <x:c r="G99" s="30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30"/>
      <x:c r="B100" s="30"/>
      <x:c r="C100" s="30"/>
      <x:c r="D100" s="30"/>
      <x:c r="E100" s="30"/>
      <x:c r="F100" s="31"/>
      <x:c r="G100" s="30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30"/>
      <x:c r="B101" s="30"/>
      <x:c r="C101" s="30"/>
      <x:c r="D101" s="30"/>
      <x:c r="E101" s="30"/>
      <x:c r="F101" s="31"/>
      <x:c r="G101" s="30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30"/>
      <x:c r="B102" s="30"/>
      <x:c r="C102" s="30"/>
      <x:c r="D102" s="30"/>
      <x:c r="E102" s="30"/>
      <x:c r="F102" s="31"/>
      <x:c r="G102" s="30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30"/>
      <x:c r="B103" s="30"/>
      <x:c r="C103" s="30"/>
      <x:c r="D103" s="30"/>
      <x:c r="E103" s="30"/>
      <x:c r="F103" s="31"/>
      <x:c r="G103" s="30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30"/>
      <x:c r="B104" s="30"/>
      <x:c r="C104" s="30"/>
      <x:c r="D104" s="30"/>
      <x:c r="E104" s="30"/>
      <x:c r="F104" s="31"/>
      <x:c r="G104" s="30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30"/>
      <x:c r="B105" s="30"/>
      <x:c r="C105" s="30"/>
      <x:c r="D105" s="30"/>
      <x:c r="E105" s="30"/>
      <x:c r="F105" s="31"/>
      <x:c r="G105" s="30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30"/>
      <x:c r="B106" s="30"/>
      <x:c r="C106" s="30"/>
      <x:c r="D106" s="30"/>
      <x:c r="E106" s="30"/>
      <x:c r="F106" s="31"/>
      <x:c r="G106" s="30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30"/>
      <x:c r="B107" s="30"/>
      <x:c r="C107" s="30"/>
      <x:c r="D107" s="30"/>
      <x:c r="E107" s="30"/>
      <x:c r="F107" s="31"/>
      <x:c r="G107" s="30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30"/>
      <x:c r="B108" s="30"/>
      <x:c r="C108" s="30"/>
      <x:c r="D108" s="30"/>
      <x:c r="E108" s="30"/>
      <x:c r="F108" s="31"/>
      <x:c r="G108" s="30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30"/>
      <x:c r="B109" s="30"/>
      <x:c r="C109" s="30"/>
      <x:c r="D109" s="30"/>
      <x:c r="E109" s="30"/>
      <x:c r="F109" s="31"/>
      <x:c r="G109" s="30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30"/>
      <x:c r="B110" s="30"/>
      <x:c r="C110" s="30"/>
      <x:c r="D110" s="30"/>
      <x:c r="E110" s="30"/>
      <x:c r="F110" s="31"/>
      <x:c r="G110" s="30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30"/>
      <x:c r="B111" s="30"/>
      <x:c r="C111" s="30"/>
      <x:c r="D111" s="30"/>
      <x:c r="E111" s="30"/>
      <x:c r="F111" s="31"/>
      <x:c r="G111" s="30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30"/>
      <x:c r="B112" s="30"/>
      <x:c r="C112" s="30"/>
      <x:c r="D112" s="30"/>
      <x:c r="E112" s="30"/>
      <x:c r="F112" s="31"/>
      <x:c r="G112" s="30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30"/>
      <x:c r="B113" s="30"/>
      <x:c r="C113" s="30"/>
      <x:c r="D113" s="30"/>
      <x:c r="E113" s="30"/>
      <x:c r="F113" s="31"/>
      <x:c r="G113" s="30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30"/>
      <x:c r="B114" s="30"/>
      <x:c r="C114" s="30"/>
      <x:c r="D114" s="30"/>
      <x:c r="E114" s="30"/>
      <x:c r="F114" s="31"/>
      <x:c r="G114" s="30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30"/>
      <x:c r="B115" s="30"/>
      <x:c r="C115" s="30"/>
      <x:c r="D115" s="30"/>
      <x:c r="E115" s="30"/>
      <x:c r="F115" s="31"/>
      <x:c r="G115" s="30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30"/>
      <x:c r="B116" s="30"/>
      <x:c r="C116" s="30"/>
      <x:c r="D116" s="30"/>
      <x:c r="E116" s="30"/>
      <x:c r="F116" s="31"/>
      <x:c r="G116" s="30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30"/>
      <x:c r="B117" s="30"/>
      <x:c r="C117" s="30"/>
      <x:c r="D117" s="30"/>
      <x:c r="E117" s="30"/>
      <x:c r="F117" s="31"/>
      <x:c r="G117" s="30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30"/>
      <x:c r="B118" s="30"/>
      <x:c r="C118" s="30"/>
      <x:c r="D118" s="30"/>
      <x:c r="E118" s="30"/>
      <x:c r="F118" s="31"/>
      <x:c r="G118" s="30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30"/>
      <x:c r="B119" s="30"/>
      <x:c r="C119" s="30"/>
      <x:c r="D119" s="30"/>
      <x:c r="E119" s="30"/>
      <x:c r="F119" s="31"/>
      <x:c r="G119" s="30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30"/>
      <x:c r="B120" s="30"/>
      <x:c r="C120" s="30"/>
      <x:c r="D120" s="30"/>
      <x:c r="E120" s="30"/>
      <x:c r="F120" s="31"/>
      <x:c r="G120" s="30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30"/>
      <x:c r="B121" s="30"/>
      <x:c r="C121" s="30"/>
      <x:c r="D121" s="30"/>
      <x:c r="E121" s="30"/>
      <x:c r="F121" s="31"/>
      <x:c r="G121" s="30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30"/>
      <x:c r="B122" s="30"/>
      <x:c r="C122" s="30"/>
      <x:c r="D122" s="30"/>
      <x:c r="E122" s="30"/>
      <x:c r="F122" s="31"/>
      <x:c r="G122" s="30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30"/>
      <x:c r="B123" s="30"/>
      <x:c r="C123" s="30"/>
      <x:c r="D123" s="30"/>
      <x:c r="E123" s="30"/>
      <x:c r="F123" s="31"/>
      <x:c r="G123" s="30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30"/>
      <x:c r="B124" s="30"/>
      <x:c r="C124" s="30"/>
      <x:c r="D124" s="30"/>
      <x:c r="E124" s="30"/>
      <x:c r="F124" s="31"/>
      <x:c r="G124" s="30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30"/>
      <x:c r="B125" s="30"/>
      <x:c r="C125" s="30"/>
      <x:c r="D125" s="30"/>
      <x:c r="E125" s="30"/>
      <x:c r="F125" s="31"/>
      <x:c r="G125" s="30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30"/>
      <x:c r="B126" s="30"/>
      <x:c r="C126" s="30"/>
      <x:c r="D126" s="30"/>
      <x:c r="E126" s="30"/>
      <x:c r="F126" s="31"/>
      <x:c r="G126" s="30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30"/>
      <x:c r="B127" s="30"/>
      <x:c r="C127" s="30"/>
      <x:c r="D127" s="30"/>
      <x:c r="E127" s="30"/>
      <x:c r="F127" s="31"/>
      <x:c r="G127" s="30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30"/>
      <x:c r="B128" s="30"/>
      <x:c r="C128" s="30"/>
      <x:c r="D128" s="30"/>
      <x:c r="E128" s="30"/>
      <x:c r="F128" s="31"/>
      <x:c r="G128" s="30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30"/>
      <x:c r="B129" s="30"/>
      <x:c r="C129" s="30"/>
      <x:c r="D129" s="30"/>
      <x:c r="E129" s="30"/>
      <x:c r="F129" s="31"/>
      <x:c r="G129" s="30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30"/>
      <x:c r="B130" s="30"/>
      <x:c r="C130" s="30"/>
      <x:c r="D130" s="30"/>
      <x:c r="E130" s="30"/>
      <x:c r="F130" s="31"/>
      <x:c r="G130" s="30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30"/>
      <x:c r="B131" s="30"/>
      <x:c r="C131" s="30"/>
      <x:c r="D131" s="30"/>
      <x:c r="E131" s="30"/>
      <x:c r="F131" s="31"/>
      <x:c r="G131" s="30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30"/>
      <x:c r="B132" s="30"/>
      <x:c r="C132" s="30"/>
      <x:c r="D132" s="30"/>
      <x:c r="E132" s="30"/>
      <x:c r="F132" s="31"/>
      <x:c r="G132" s="30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30"/>
      <x:c r="B133" s="30"/>
      <x:c r="C133" s="30"/>
      <x:c r="D133" s="30"/>
      <x:c r="E133" s="30"/>
      <x:c r="F133" s="31"/>
      <x:c r="G133" s="30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30"/>
      <x:c r="B134" s="30"/>
      <x:c r="C134" s="30"/>
      <x:c r="D134" s="30"/>
      <x:c r="E134" s="30"/>
      <x:c r="F134" s="31"/>
      <x:c r="G134" s="30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30"/>
      <x:c r="B135" s="30"/>
      <x:c r="C135" s="30"/>
      <x:c r="D135" s="30"/>
      <x:c r="E135" s="30"/>
      <x:c r="F135" s="31"/>
      <x:c r="G135" s="30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30"/>
      <x:c r="B136" s="30"/>
      <x:c r="C136" s="30"/>
      <x:c r="D136" s="30"/>
      <x:c r="E136" s="30"/>
      <x:c r="F136" s="31"/>
      <x:c r="G136" s="30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30"/>
      <x:c r="B137" s="30"/>
      <x:c r="C137" s="30"/>
      <x:c r="D137" s="30"/>
      <x:c r="E137" s="30"/>
      <x:c r="F137" s="31"/>
      <x:c r="G137" s="30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30"/>
      <x:c r="B138" s="30"/>
      <x:c r="C138" s="30"/>
      <x:c r="D138" s="30"/>
      <x:c r="E138" s="30"/>
      <x:c r="F138" s="31"/>
      <x:c r="G138" s="30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30"/>
      <x:c r="B139" s="30"/>
      <x:c r="C139" s="30"/>
      <x:c r="D139" s="30"/>
      <x:c r="E139" s="30"/>
      <x:c r="F139" s="31"/>
      <x:c r="G139" s="30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30"/>
      <x:c r="B140" s="30"/>
      <x:c r="C140" s="30"/>
      <x:c r="D140" s="30"/>
      <x:c r="E140" s="30"/>
      <x:c r="F140" s="31"/>
      <x:c r="G140" s="30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30"/>
      <x:c r="B141" s="30"/>
      <x:c r="C141" s="30"/>
      <x:c r="D141" s="30"/>
      <x:c r="E141" s="30"/>
      <x:c r="F141" s="31"/>
      <x:c r="G141" s="30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30"/>
      <x:c r="B142" s="30"/>
      <x:c r="C142" s="30"/>
      <x:c r="D142" s="30"/>
      <x:c r="E142" s="30"/>
      <x:c r="F142" s="31"/>
      <x:c r="G142" s="30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30"/>
      <x:c r="B143" s="30"/>
      <x:c r="C143" s="30"/>
      <x:c r="D143" s="30"/>
      <x:c r="E143" s="30"/>
      <x:c r="F143" s="31"/>
      <x:c r="G143" s="30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30"/>
      <x:c r="B144" s="30"/>
      <x:c r="C144" s="30"/>
      <x:c r="D144" s="30"/>
      <x:c r="E144" s="30"/>
      <x:c r="F144" s="31"/>
      <x:c r="G144" s="30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30"/>
      <x:c r="B145" s="30"/>
      <x:c r="C145" s="30"/>
      <x:c r="D145" s="30"/>
      <x:c r="E145" s="30"/>
      <x:c r="F145" s="31"/>
      <x:c r="G145" s="30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30"/>
      <x:c r="B146" s="30"/>
      <x:c r="C146" s="30"/>
      <x:c r="D146" s="30"/>
      <x:c r="E146" s="30"/>
      <x:c r="F146" s="31"/>
      <x:c r="G146" s="30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30"/>
      <x:c r="B147" s="30"/>
      <x:c r="C147" s="30"/>
      <x:c r="D147" s="30"/>
      <x:c r="E147" s="30"/>
      <x:c r="F147" s="31"/>
      <x:c r="G147" s="30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30"/>
      <x:c r="B148" s="30"/>
      <x:c r="C148" s="30"/>
      <x:c r="D148" s="30"/>
      <x:c r="E148" s="30"/>
      <x:c r="F148" s="31"/>
      <x:c r="G148" s="30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30"/>
      <x:c r="B149" s="30"/>
      <x:c r="C149" s="30"/>
      <x:c r="D149" s="30"/>
      <x:c r="E149" s="30"/>
      <x:c r="F149" s="31"/>
      <x:c r="G149" s="30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30"/>
      <x:c r="B150" s="30"/>
      <x:c r="C150" s="30"/>
      <x:c r="D150" s="30"/>
      <x:c r="E150" s="30"/>
      <x:c r="F150" s="31"/>
      <x:c r="G150" s="30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30"/>
      <x:c r="B151" s="30"/>
      <x:c r="C151" s="30"/>
      <x:c r="D151" s="30"/>
      <x:c r="E151" s="30"/>
      <x:c r="F151" s="31"/>
      <x:c r="G151" s="30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30"/>
      <x:c r="B152" s="30"/>
      <x:c r="C152" s="30"/>
      <x:c r="D152" s="30"/>
      <x:c r="E152" s="30"/>
      <x:c r="F152" s="31"/>
      <x:c r="G152" s="30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30"/>
      <x:c r="B153" s="30"/>
      <x:c r="C153" s="30"/>
      <x:c r="D153" s="30"/>
      <x:c r="E153" s="30"/>
      <x:c r="F153" s="31"/>
      <x:c r="G153" s="30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30"/>
      <x:c r="B154" s="30"/>
      <x:c r="C154" s="30"/>
      <x:c r="D154" s="30"/>
      <x:c r="E154" s="30"/>
      <x:c r="F154" s="31"/>
      <x:c r="G154" s="30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30"/>
      <x:c r="B155" s="30"/>
      <x:c r="C155" s="30"/>
      <x:c r="D155" s="30"/>
      <x:c r="E155" s="30"/>
      <x:c r="F155" s="31"/>
      <x:c r="G155" s="30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30"/>
      <x:c r="B156" s="30"/>
      <x:c r="C156" s="30"/>
      <x:c r="D156" s="30"/>
      <x:c r="E156" s="30"/>
      <x:c r="F156" s="31"/>
      <x:c r="G156" s="30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30"/>
      <x:c r="B157" s="30"/>
      <x:c r="C157" s="30"/>
      <x:c r="D157" s="30"/>
      <x:c r="E157" s="30"/>
      <x:c r="F157" s="31"/>
      <x:c r="G157" s="30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30"/>
      <x:c r="B158" s="30"/>
      <x:c r="C158" s="30"/>
      <x:c r="D158" s="30"/>
      <x:c r="E158" s="30"/>
      <x:c r="F158" s="31"/>
      <x:c r="G158" s="30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30"/>
      <x:c r="B159" s="30"/>
      <x:c r="C159" s="30"/>
      <x:c r="D159" s="30"/>
      <x:c r="E159" s="30"/>
      <x:c r="F159" s="31"/>
      <x:c r="G159" s="30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30"/>
      <x:c r="B160" s="30"/>
      <x:c r="C160" s="30"/>
      <x:c r="D160" s="30"/>
      <x:c r="E160" s="30"/>
      <x:c r="F160" s="31"/>
      <x:c r="G160" s="30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30"/>
      <x:c r="B161" s="30"/>
      <x:c r="C161" s="30"/>
      <x:c r="D161" s="30"/>
      <x:c r="E161" s="30"/>
      <x:c r="F161" s="31"/>
      <x:c r="G161" s="30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30"/>
      <x:c r="B162" s="30"/>
      <x:c r="C162" s="30"/>
      <x:c r="D162" s="30"/>
      <x:c r="E162" s="30"/>
      <x:c r="F162" s="31"/>
      <x:c r="G162" s="30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30"/>
      <x:c r="B163" s="30"/>
      <x:c r="C163" s="30"/>
      <x:c r="D163" s="30"/>
      <x:c r="E163" s="30"/>
      <x:c r="F163" s="31"/>
      <x:c r="G163" s="30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30"/>
      <x:c r="B164" s="30"/>
      <x:c r="C164" s="30"/>
      <x:c r="D164" s="30"/>
      <x:c r="E164" s="30"/>
      <x:c r="F164" s="31"/>
      <x:c r="G164" s="30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30"/>
      <x:c r="B165" s="30"/>
      <x:c r="C165" s="30"/>
      <x:c r="D165" s="30"/>
      <x:c r="E165" s="30"/>
      <x:c r="F165" s="31"/>
      <x:c r="G165" s="30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30"/>
      <x:c r="B166" s="30"/>
      <x:c r="C166" s="30"/>
      <x:c r="D166" s="30"/>
      <x:c r="E166" s="30"/>
      <x:c r="F166" s="31"/>
      <x:c r="G166" s="30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30"/>
      <x:c r="B167" s="30"/>
      <x:c r="C167" s="30"/>
      <x:c r="D167" s="30"/>
      <x:c r="E167" s="30"/>
      <x:c r="F167" s="31"/>
      <x:c r="G167" s="30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30"/>
      <x:c r="B168" s="30"/>
      <x:c r="C168" s="30"/>
      <x:c r="D168" s="30"/>
      <x:c r="E168" s="30"/>
      <x:c r="F168" s="31"/>
      <x:c r="G168" s="30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30"/>
      <x:c r="B169" s="30"/>
      <x:c r="C169" s="30"/>
      <x:c r="D169" s="30"/>
      <x:c r="E169" s="30"/>
      <x:c r="F169" s="31"/>
      <x:c r="G169" s="30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30"/>
      <x:c r="B170" s="30"/>
      <x:c r="C170" s="30"/>
      <x:c r="D170" s="30"/>
      <x:c r="E170" s="30"/>
      <x:c r="F170" s="31"/>
      <x:c r="G170" s="30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30"/>
      <x:c r="B171" s="30"/>
      <x:c r="C171" s="30"/>
      <x:c r="D171" s="30"/>
      <x:c r="E171" s="30"/>
      <x:c r="F171" s="31"/>
      <x:c r="G171" s="30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30"/>
      <x:c r="B172" s="30"/>
      <x:c r="C172" s="30"/>
      <x:c r="D172" s="30"/>
      <x:c r="E172" s="30"/>
      <x:c r="F172" s="31"/>
      <x:c r="G172" s="30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30"/>
      <x:c r="B173" s="30"/>
      <x:c r="C173" s="30"/>
      <x:c r="D173" s="30"/>
      <x:c r="E173" s="30"/>
      <x:c r="F173" s="31"/>
      <x:c r="G173" s="30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30"/>
      <x:c r="B174" s="30"/>
      <x:c r="C174" s="30"/>
      <x:c r="D174" s="30"/>
      <x:c r="E174" s="30"/>
      <x:c r="F174" s="31"/>
      <x:c r="G174" s="30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30"/>
      <x:c r="B175" s="30"/>
      <x:c r="C175" s="30"/>
      <x:c r="D175" s="30"/>
      <x:c r="E175" s="30"/>
      <x:c r="F175" s="31"/>
      <x:c r="G175" s="30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30"/>
      <x:c r="B176" s="30"/>
      <x:c r="C176" s="30"/>
      <x:c r="D176" s="30"/>
      <x:c r="E176" s="30"/>
      <x:c r="F176" s="31"/>
      <x:c r="G176" s="30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30"/>
      <x:c r="B177" s="30"/>
      <x:c r="C177" s="30"/>
      <x:c r="D177" s="30"/>
      <x:c r="E177" s="30"/>
      <x:c r="F177" s="31"/>
      <x:c r="G177" s="30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30"/>
      <x:c r="B178" s="30"/>
      <x:c r="C178" s="30"/>
      <x:c r="D178" s="30"/>
      <x:c r="E178" s="30"/>
      <x:c r="F178" s="31"/>
      <x:c r="G178" s="30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30"/>
      <x:c r="B179" s="30"/>
      <x:c r="C179" s="30"/>
      <x:c r="D179" s="30"/>
      <x:c r="E179" s="30"/>
      <x:c r="F179" s="31"/>
      <x:c r="G179" s="30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30"/>
      <x:c r="B180" s="30"/>
      <x:c r="C180" s="30"/>
      <x:c r="D180" s="30"/>
      <x:c r="E180" s="30"/>
      <x:c r="F180" s="31"/>
      <x:c r="G180" s="30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30"/>
      <x:c r="B181" s="30"/>
      <x:c r="C181" s="30"/>
      <x:c r="D181" s="30"/>
      <x:c r="E181" s="30"/>
      <x:c r="F181" s="31"/>
      <x:c r="G181" s="30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30"/>
      <x:c r="B182" s="30"/>
      <x:c r="C182" s="30"/>
      <x:c r="D182" s="30"/>
      <x:c r="E182" s="30"/>
      <x:c r="F182" s="31"/>
      <x:c r="G182" s="30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30"/>
      <x:c r="B183" s="30"/>
      <x:c r="C183" s="30"/>
      <x:c r="D183" s="30"/>
      <x:c r="E183" s="30"/>
      <x:c r="F183" s="31"/>
      <x:c r="G183" s="30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30"/>
      <x:c r="B184" s="30"/>
      <x:c r="C184" s="30"/>
      <x:c r="D184" s="30"/>
      <x:c r="E184" s="30"/>
      <x:c r="F184" s="31"/>
      <x:c r="G184" s="30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30"/>
      <x:c r="B185" s="30"/>
      <x:c r="C185" s="30"/>
      <x:c r="D185" s="30"/>
      <x:c r="E185" s="30"/>
      <x:c r="F185" s="31"/>
      <x:c r="G185" s="30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30"/>
      <x:c r="B186" s="30"/>
      <x:c r="C186" s="30"/>
      <x:c r="D186" s="30"/>
      <x:c r="E186" s="30"/>
      <x:c r="F186" s="31"/>
      <x:c r="G186" s="30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30"/>
      <x:c r="B187" s="30"/>
      <x:c r="C187" s="30"/>
      <x:c r="D187" s="30"/>
      <x:c r="E187" s="30"/>
      <x:c r="F187" s="31"/>
      <x:c r="G187" s="30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30"/>
      <x:c r="B188" s="30"/>
      <x:c r="C188" s="30"/>
      <x:c r="D188" s="30"/>
      <x:c r="E188" s="30"/>
      <x:c r="F188" s="31"/>
      <x:c r="G188" s="30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30"/>
      <x:c r="B189" s="30"/>
      <x:c r="C189" s="30"/>
      <x:c r="D189" s="30"/>
      <x:c r="E189" s="30"/>
      <x:c r="F189" s="31"/>
      <x:c r="G189" s="30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30"/>
      <x:c r="B190" s="30"/>
      <x:c r="C190" s="30"/>
      <x:c r="D190" s="30"/>
      <x:c r="E190" s="30"/>
      <x:c r="F190" s="31"/>
      <x:c r="G190" s="30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30"/>
      <x:c r="B191" s="30"/>
      <x:c r="C191" s="30"/>
      <x:c r="D191" s="30"/>
      <x:c r="E191" s="30"/>
      <x:c r="F191" s="31"/>
      <x:c r="G191" s="30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30"/>
      <x:c r="B192" s="30"/>
      <x:c r="C192" s="30"/>
      <x:c r="D192" s="30"/>
      <x:c r="E192" s="30"/>
      <x:c r="F192" s="31"/>
      <x:c r="G192" s="30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30"/>
      <x:c r="B193" s="30"/>
      <x:c r="C193" s="30"/>
      <x:c r="D193" s="30"/>
      <x:c r="E193" s="30"/>
      <x:c r="F193" s="31"/>
      <x:c r="G193" s="30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30"/>
      <x:c r="B194" s="30"/>
      <x:c r="C194" s="30"/>
      <x:c r="D194" s="30"/>
      <x:c r="E194" s="30"/>
      <x:c r="F194" s="31"/>
      <x:c r="G194" s="30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30"/>
      <x:c r="B195" s="30"/>
      <x:c r="C195" s="30"/>
      <x:c r="D195" s="30"/>
      <x:c r="E195" s="30"/>
      <x:c r="F195" s="31"/>
      <x:c r="G195" s="30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30"/>
      <x:c r="B196" s="30"/>
      <x:c r="C196" s="30"/>
      <x:c r="D196" s="30"/>
      <x:c r="E196" s="30"/>
      <x:c r="F196" s="31"/>
      <x:c r="G196" s="30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30"/>
      <x:c r="B197" s="30"/>
      <x:c r="C197" s="30"/>
      <x:c r="D197" s="30"/>
      <x:c r="E197" s="30"/>
      <x:c r="F197" s="31"/>
      <x:c r="G197" s="30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30"/>
      <x:c r="B198" s="30"/>
      <x:c r="C198" s="30"/>
      <x:c r="D198" s="30"/>
      <x:c r="E198" s="30"/>
      <x:c r="F198" s="31"/>
      <x:c r="G198" s="30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30"/>
      <x:c r="B199" s="30"/>
      <x:c r="C199" s="30"/>
      <x:c r="D199" s="30"/>
      <x:c r="E199" s="30"/>
      <x:c r="F199" s="31"/>
      <x:c r="G199" s="30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30"/>
      <x:c r="B200" s="30"/>
      <x:c r="C200" s="30"/>
      <x:c r="D200" s="30"/>
      <x:c r="E200" s="30"/>
      <x:c r="F200" s="31"/>
      <x:c r="G200" s="30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30"/>
      <x:c r="B201" s="30"/>
      <x:c r="C201" s="30"/>
      <x:c r="D201" s="30"/>
      <x:c r="E201" s="30"/>
      <x:c r="F201" s="31"/>
      <x:c r="G201" s="30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30"/>
      <x:c r="B202" s="30"/>
      <x:c r="C202" s="30"/>
      <x:c r="D202" s="30"/>
      <x:c r="E202" s="30"/>
      <x:c r="F202" s="31"/>
      <x:c r="G202" s="30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30"/>
      <x:c r="B203" s="30"/>
      <x:c r="C203" s="30"/>
      <x:c r="D203" s="30"/>
      <x:c r="E203" s="30"/>
      <x:c r="F203" s="31"/>
      <x:c r="G203" s="30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30"/>
      <x:c r="B204" s="30"/>
      <x:c r="C204" s="30"/>
      <x:c r="D204" s="30"/>
      <x:c r="E204" s="30"/>
      <x:c r="F204" s="31"/>
      <x:c r="G204" s="30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G1"/>
    <x:mergeCell ref="A2:G2"/>
  </x:mergeCells>
  <x:dataValidations count="3">
    <x:dataValidation type="list" sqref="A5:A204">
      <x:formula1>Reunioes!$A$5:$A$104</x:formula1>
    </x:dataValidation>
    <x:dataValidation type="list" sqref="C5:C204">
      <x:formula1>Listas!$G$6:$G$14</x:formula1>
    </x:dataValidation>
    <x:dataValidation type="list" sqref="E5:E204">
      <x:formula1>"Sim,Não"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cdbb39880146af"/>
  </x:tableParts>
</x:worksheet>
</file>

<file path=xl/worksheets/sheet4.xml><?xml version="1.0" encoding="utf-8"?>
<x:worksheet xmlns:x="http://schemas.openxmlformats.org/spreadsheetml/2006/main">
  <x:sheetPr>
    <x:tabColor rgb="FF7AA7D8"/>
  </x:sheetPr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52" hidden="0" customWidth="1"/>
    <x:col min="4" max="4" width="27" hidden="0" customWidth="1"/>
    <x:col min="5" max="5" width="16" hidden="0" customWidth="1"/>
    <x:col min="6" max="6" width="18" hidden="0" customWidth="1"/>
    <x:col min="7" max="7" width="18" hidden="0" customWidth="1"/>
    <x:col min="8" max="8" width="43" hidden="0" customWidth="1"/>
  </x:cols>
  <x:sheetData>
    <x:row r="1" ht="34" customHeight="1">
      <x:c r="A1" s="4" t="str">
        <x:v>DECISÕES E REGISTRO DE GOVERNANÇA</x:v>
      </x:c>
      <x:c r="B1" s="4" t="str">
        <x:v>DECISÕES E REGISTRO DE GOVERNANÇA</x:v>
      </x:c>
      <x:c r="C1" s="4" t="str">
        <x:v>DECISÕES E REGISTRO DE GOVERNANÇA</x:v>
      </x:c>
      <x:c r="D1" s="4" t="str">
        <x:v>DECISÕES E REGISTRO DE GOVERNANÇA</x:v>
      </x:c>
      <x:c r="E1" s="4" t="str">
        <x:v>DECISÕES E REGISTRO DE GOVERNANÇA</x:v>
      </x:c>
      <x:c r="F1" s="4" t="str">
        <x:v>DECISÕES E REGISTRO DE GOVERNANÇA</x:v>
      </x:c>
      <x:c r="G1" s="4" t="str">
        <x:v>DECISÕES E REGISTRO DE GOVERNANÇA</x:v>
      </x:c>
      <x:c r="H1" s="4" t="str">
        <x:v>DECISÕES E REGISTRO DE GOVERNANÇA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4" customHeight="1">
      <x:c r="A2" s="8" t="str">
        <x:v>Registre o que foi decidido, quem responde pela execução e quando a decisão deve ser revisada.</x:v>
      </x:c>
      <x:c r="B2" s="8" t="str">
        <x:v>Registre o que foi decidido, quem responde pela execução e quando a decisão deve ser revisada.</x:v>
      </x:c>
      <x:c r="C2" s="8" t="str">
        <x:v>Registre o que foi decidido, quem responde pela execução e quando a decisão deve ser revisada.</x:v>
      </x:c>
      <x:c r="D2" s="8" t="str">
        <x:v>Registre o que foi decidido, quem responde pela execução e quando a decisão deve ser revisada.</x:v>
      </x:c>
      <x:c r="E2" s="8" t="str">
        <x:v>Registre o que foi decidido, quem responde pela execução e quando a decisão deve ser revisada.</x:v>
      </x:c>
      <x:c r="F2" s="8" t="str">
        <x:v>Registre o que foi decidido, quem responde pela execução e quando a decisão deve ser revisada.</x:v>
      </x:c>
      <x:c r="G2" s="8" t="str">
        <x:v>Registre o que foi decidido, quem responde pela execução e quando a decisão deve ser revisada.</x:v>
      </x:c>
      <x:c r="H2" s="8" t="str">
        <x:v>Registre o que foi decidido, quem responde pela execução e quando a decisão deve ser revisada.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4" customHeight="1">
      <x:c r="A4" s="22" t="str">
        <x:v>ID reunião</x:v>
      </x:c>
      <x:c r="B4" s="23" t="str">
        <x:v>Data</x:v>
      </x:c>
      <x:c r="C4" s="23" t="str">
        <x:v>Decisão</x:v>
      </x:c>
      <x:c r="D4" s="23" t="str">
        <x:v>Responsável</x:v>
      </x:c>
      <x:c r="E4" s="23" t="str">
        <x:v>Impacto</x:v>
      </x:c>
      <x:c r="F4" s="23" t="str">
        <x:v>Revisar em</x:v>
      </x:c>
      <x:c r="G4" s="23" t="str">
        <x:v>Status</x:v>
      </x:c>
      <x:c r="H4" s="24" t="str">
        <x:v>Evidência / contexto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30" t="str">
        <x:v>MTG-001</x:v>
      </x:c>
      <x:c r="B5" s="32" t="n">
        <x:v>46267</x:v>
      </x:c>
      <x:c r="C5" s="30" t="str">
        <x:v>Priorizar correção do fluxo de cadastro antes de novas automações</x:v>
      </x:c>
      <x:c r="D5" s="30" t="str">
        <x:v>Carlos Lima</x:v>
      </x:c>
      <x:c r="E5" s="30" t="str">
        <x:v>Alto</x:v>
      </x:c>
      <x:c r="F5" s="32" t="n">
        <x:v>46281</x:v>
      </x:c>
      <x:c r="G5" s="30" t="str">
        <x:v>Em vigor</x:v>
      </x:c>
      <x:c r="H5" s="30" t="str">
        <x:v>Impacto em chamados de clientes</x:v>
      </x:c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30" t="str">
        <x:v>MTG-001</x:v>
      </x:c>
      <x:c r="B6" s="32" t="n">
        <x:v>46267</x:v>
      </x:c>
      <x:c r="C6" s="30" t="str">
        <x:v>Limitar o backlog ativo a 15 itens</x:v>
      </x:c>
      <x:c r="D6" s="30" t="str">
        <x:v>Ana Souza</x:v>
      </x:c>
      <x:c r="E6" s="30" t="str">
        <x:v>Médio</x:v>
      </x:c>
      <x:c r="F6" s="32" t="n">
        <x:v>46296</x:v>
      </x:c>
      <x:c r="G6" s="30" t="str">
        <x:v>Em vigor</x:v>
      </x:c>
      <x:c r="H6" s="30" t="str">
        <x:v>Melhorar foco da operação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30" t="str">
        <x:v>MTG-002</x:v>
      </x:c>
      <x:c r="B7" s="32" t="n">
        <x:v>46270</x:v>
      </x:c>
      <x:c r="C7" s="30" t="str">
        <x:v>Lançar MVP do portal em duas ondas</x:v>
      </x:c>
      <x:c r="D7" s="30" t="str">
        <x:v>Bruno Costa</x:v>
      </x:c>
      <x:c r="E7" s="30" t="str">
        <x:v>Alto</x:v>
      </x:c>
      <x:c r="F7" s="32" t="n">
        <x:v>46300</x:v>
      </x:c>
      <x:c r="G7" s="30" t="str">
        <x:v>Em vigor</x:v>
      </x:c>
      <x:c r="H7" s="30" t="str">
        <x:v>Reduz risco de implantação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30" t="str">
        <x:v>MTG-002</x:v>
      </x:c>
      <x:c r="B8" s="32" t="n">
        <x:v>46270</x:v>
      </x:c>
      <x:c r="C8" s="30" t="str">
        <x:v>Usar NPS de onboarding como métrica principal</x:v>
      </x:c>
      <x:c r="D8" s="30" t="str">
        <x:v>Daniel Rocha</x:v>
      </x:c>
      <x:c r="E8" s="30" t="str">
        <x:v>Médio</x:v>
      </x:c>
      <x:c r="F8" s="32" t="n">
        <x:v>46315</x:v>
      </x:c>
      <x:c r="G8" s="30" t="str">
        <x:v>Em vigor</x:v>
      </x:c>
      <x:c r="H8" s="30" t="str">
        <x:v>Métrica alinhada à adoção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30" t="str">
        <x:v>MTG-003</x:v>
      </x:c>
      <x:c r="B9" s="32" t="n">
        <x:v>46274</x:v>
      </x:c>
      <x:c r="C9" s="30" t="str">
        <x:v>Suspender descontos acima de 12% sem aprovação</x:v>
      </x:c>
      <x:c r="D9" s="30" t="str">
        <x:v>Fernanda Alves</x:v>
      </x:c>
      <x:c r="E9" s="30" t="str">
        <x:v>Alto</x:v>
      </x:c>
      <x:c r="F9" s="32" t="n">
        <x:v>46304</x:v>
      </x:c>
      <x:c r="G9" s="30" t="str">
        <x:v>Em vigor</x:v>
      </x:c>
      <x:c r="H9" s="30" t="str">
        <x:v>Proteção de margem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30" t="str">
        <x:v>MTG-004</x:v>
      </x:c>
      <x:c r="B10" s="32" t="n">
        <x:v>46277</x:v>
      </x:c>
      <x:c r="C10" s="30" t="str">
        <x:v>Criar PDI para duas lideranças em prontidão parcial</x:v>
      </x:c>
      <x:c r="D10" s="30" t="str">
        <x:v>Marina Lopes</x:v>
      </x:c>
      <x:c r="E10" s="30" t="str">
        <x:v>Médio</x:v>
      </x:c>
      <x:c r="F10" s="32" t="n">
        <x:v>46310</x:v>
      </x:c>
      <x:c r="G10" s="30" t="str">
        <x:v>Em vigor</x:v>
      </x:c>
      <x:c r="H10" s="30" t="str">
        <x:v>Gap de liderança</x:v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30" t="str">
        <x:v>MTG-005</x:v>
      </x:c>
      <x:c r="B11" s="32" t="n">
        <x:v>46281</x:v>
      </x:c>
      <x:c r="C11" s="30" t="str">
        <x:v>Manter reunião semanal, mas limitar a 60 minutos</x:v>
      </x:c>
      <x:c r="D11" s="30" t="str">
        <x:v>Ana Souza</x:v>
      </x:c>
      <x:c r="E11" s="30" t="str">
        <x:v>Médio</x:v>
      </x:c>
      <x:c r="F11" s="32" t="n">
        <x:v>46309</x:v>
      </x:c>
      <x:c r="G11" s="30" t="str">
        <x:v>Em vigor</x:v>
      </x:c>
      <x:c r="H11" s="30" t="str">
        <x:v>Reunião excedeu tempo e teve baixa nota</x:v>
      </x:c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30" t="str">
        <x:v>MTG-006</x:v>
      </x:c>
      <x:c r="B12" s="32" t="n">
        <x:v>46285</x:v>
      </x:c>
      <x:c r="C12" s="30" t="str">
        <x:v>Adicionar revisão de segurança antes do piloto</x:v>
      </x:c>
      <x:c r="D12" s="30" t="str">
        <x:v>Bruno Costa</x:v>
      </x:c>
      <x:c r="E12" s="30" t="str">
        <x:v>Alto</x:v>
      </x:c>
      <x:c r="F12" s="32" t="n">
        <x:v>46297</x:v>
      </x:c>
      <x:c r="G12" s="30" t="str">
        <x:v>Em vigor</x:v>
      </x:c>
      <x:c r="H12" s="30" t="str">
        <x:v>Risco técnico alto</x:v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30" t="str">
        <x:v>MTG-007</x:v>
      </x:c>
      <x:c r="B13" s="32" t="n">
        <x:v>46290</x:v>
      </x:c>
      <x:c r="C13" s="30" t="str">
        <x:v>Reduzir gasto de mídia de baixo retorno em 15%</x:v>
      </x:c>
      <x:c r="D13" s="30" t="str">
        <x:v>Igor Mendes</x:v>
      </x:c>
      <x:c r="E13" s="30" t="str">
        <x:v>Alto</x:v>
      </x:c>
      <x:c r="F13" s="32" t="n">
        <x:v>46320</x:v>
      </x:c>
      <x:c r="G13" s="30" t="str">
        <x:v>Em vigor</x:v>
      </x:c>
      <x:c r="H13" s="30" t="str">
        <x:v>Preservar margem do trimestre</x:v>
      </x:c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30"/>
      <x:c r="B14" s="32"/>
      <x:c r="C14" s="30"/>
      <x:c r="D14" s="30"/>
      <x:c r="E14" s="30"/>
      <x:c r="F14" s="32"/>
      <x:c r="G14" s="30"/>
      <x:c r="H14" s="30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30"/>
      <x:c r="B15" s="32"/>
      <x:c r="C15" s="30"/>
      <x:c r="D15" s="30"/>
      <x:c r="E15" s="30"/>
      <x:c r="F15" s="32"/>
      <x:c r="G15" s="30"/>
      <x:c r="H15" s="30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30"/>
      <x:c r="B16" s="32"/>
      <x:c r="C16" s="30"/>
      <x:c r="D16" s="30"/>
      <x:c r="E16" s="30"/>
      <x:c r="F16" s="32"/>
      <x:c r="G16" s="30"/>
      <x:c r="H16" s="30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30"/>
      <x:c r="B17" s="32"/>
      <x:c r="C17" s="30"/>
      <x:c r="D17" s="30"/>
      <x:c r="E17" s="30"/>
      <x:c r="F17" s="32"/>
      <x:c r="G17" s="30"/>
      <x:c r="H17" s="30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30"/>
      <x:c r="B18" s="32"/>
      <x:c r="C18" s="30"/>
      <x:c r="D18" s="30"/>
      <x:c r="E18" s="30"/>
      <x:c r="F18" s="32"/>
      <x:c r="G18" s="30"/>
      <x:c r="H18" s="30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30"/>
      <x:c r="B19" s="32"/>
      <x:c r="C19" s="30"/>
      <x:c r="D19" s="30"/>
      <x:c r="E19" s="30"/>
      <x:c r="F19" s="32"/>
      <x:c r="G19" s="30"/>
      <x:c r="H19" s="30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30"/>
      <x:c r="B20" s="32"/>
      <x:c r="C20" s="30"/>
      <x:c r="D20" s="30"/>
      <x:c r="E20" s="30"/>
      <x:c r="F20" s="32"/>
      <x:c r="G20" s="30"/>
      <x:c r="H20" s="30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30"/>
      <x:c r="B21" s="32"/>
      <x:c r="C21" s="30"/>
      <x:c r="D21" s="30"/>
      <x:c r="E21" s="30"/>
      <x:c r="F21" s="32"/>
      <x:c r="G21" s="30"/>
      <x:c r="H21" s="30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30"/>
      <x:c r="B22" s="32"/>
      <x:c r="C22" s="30"/>
      <x:c r="D22" s="30"/>
      <x:c r="E22" s="30"/>
      <x:c r="F22" s="32"/>
      <x:c r="G22" s="30"/>
      <x:c r="H22" s="30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30"/>
      <x:c r="B23" s="32"/>
      <x:c r="C23" s="30"/>
      <x:c r="D23" s="30"/>
      <x:c r="E23" s="30"/>
      <x:c r="F23" s="32"/>
      <x:c r="G23" s="30"/>
      <x:c r="H23" s="30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30"/>
      <x:c r="B24" s="32"/>
      <x:c r="C24" s="30"/>
      <x:c r="D24" s="30"/>
      <x:c r="E24" s="30"/>
      <x:c r="F24" s="32"/>
      <x:c r="G24" s="30"/>
      <x:c r="H24" s="30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30"/>
      <x:c r="B25" s="32"/>
      <x:c r="C25" s="30"/>
      <x:c r="D25" s="30"/>
      <x:c r="E25" s="30"/>
      <x:c r="F25" s="32"/>
      <x:c r="G25" s="30"/>
      <x:c r="H25" s="30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30"/>
      <x:c r="B26" s="32"/>
      <x:c r="C26" s="30"/>
      <x:c r="D26" s="30"/>
      <x:c r="E26" s="30"/>
      <x:c r="F26" s="32"/>
      <x:c r="G26" s="30"/>
      <x:c r="H26" s="30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30"/>
      <x:c r="B27" s="32"/>
      <x:c r="C27" s="30"/>
      <x:c r="D27" s="30"/>
      <x:c r="E27" s="30"/>
      <x:c r="F27" s="32"/>
      <x:c r="G27" s="30"/>
      <x:c r="H27" s="30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30"/>
      <x:c r="B28" s="32"/>
      <x:c r="C28" s="30"/>
      <x:c r="D28" s="30"/>
      <x:c r="E28" s="30"/>
      <x:c r="F28" s="32"/>
      <x:c r="G28" s="30"/>
      <x:c r="H28" s="30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30"/>
      <x:c r="B29" s="32"/>
      <x:c r="C29" s="30"/>
      <x:c r="D29" s="30"/>
      <x:c r="E29" s="30"/>
      <x:c r="F29" s="32"/>
      <x:c r="G29" s="30"/>
      <x:c r="H29" s="30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30"/>
      <x:c r="B30" s="32"/>
      <x:c r="C30" s="30"/>
      <x:c r="D30" s="30"/>
      <x:c r="E30" s="30"/>
      <x:c r="F30" s="32"/>
      <x:c r="G30" s="30"/>
      <x:c r="H30" s="30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30"/>
      <x:c r="B31" s="32"/>
      <x:c r="C31" s="30"/>
      <x:c r="D31" s="30"/>
      <x:c r="E31" s="30"/>
      <x:c r="F31" s="32"/>
      <x:c r="G31" s="30"/>
      <x:c r="H31" s="30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30"/>
      <x:c r="B32" s="32"/>
      <x:c r="C32" s="30"/>
      <x:c r="D32" s="30"/>
      <x:c r="E32" s="30"/>
      <x:c r="F32" s="32"/>
      <x:c r="G32" s="30"/>
      <x:c r="H32" s="30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30"/>
      <x:c r="B33" s="32"/>
      <x:c r="C33" s="30"/>
      <x:c r="D33" s="30"/>
      <x:c r="E33" s="30"/>
      <x:c r="F33" s="32"/>
      <x:c r="G33" s="30"/>
      <x:c r="H33" s="30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30"/>
      <x:c r="B34" s="32"/>
      <x:c r="C34" s="30"/>
      <x:c r="D34" s="30"/>
      <x:c r="E34" s="30"/>
      <x:c r="F34" s="32"/>
      <x:c r="G34" s="30"/>
      <x:c r="H34" s="30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30"/>
      <x:c r="B35" s="32"/>
      <x:c r="C35" s="30"/>
      <x:c r="D35" s="30"/>
      <x:c r="E35" s="30"/>
      <x:c r="F35" s="32"/>
      <x:c r="G35" s="30"/>
      <x:c r="H35" s="30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30"/>
      <x:c r="B36" s="32"/>
      <x:c r="C36" s="30"/>
      <x:c r="D36" s="30"/>
      <x:c r="E36" s="30"/>
      <x:c r="F36" s="32"/>
      <x:c r="G36" s="30"/>
      <x:c r="H36" s="30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30"/>
      <x:c r="B37" s="32"/>
      <x:c r="C37" s="30"/>
      <x:c r="D37" s="30"/>
      <x:c r="E37" s="30"/>
      <x:c r="F37" s="32"/>
      <x:c r="G37" s="30"/>
      <x:c r="H37" s="30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30"/>
      <x:c r="B38" s="32"/>
      <x:c r="C38" s="30"/>
      <x:c r="D38" s="30"/>
      <x:c r="E38" s="30"/>
      <x:c r="F38" s="32"/>
      <x:c r="G38" s="30"/>
      <x:c r="H38" s="30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30"/>
      <x:c r="B39" s="32"/>
      <x:c r="C39" s="30"/>
      <x:c r="D39" s="30"/>
      <x:c r="E39" s="30"/>
      <x:c r="F39" s="32"/>
      <x:c r="G39" s="30"/>
      <x:c r="H39" s="30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30"/>
      <x:c r="B40" s="32"/>
      <x:c r="C40" s="30"/>
      <x:c r="D40" s="30"/>
      <x:c r="E40" s="30"/>
      <x:c r="F40" s="32"/>
      <x:c r="G40" s="30"/>
      <x:c r="H40" s="30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30"/>
      <x:c r="B41" s="32"/>
      <x:c r="C41" s="30"/>
      <x:c r="D41" s="30"/>
      <x:c r="E41" s="30"/>
      <x:c r="F41" s="32"/>
      <x:c r="G41" s="30"/>
      <x:c r="H41" s="30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30"/>
      <x:c r="B42" s="32"/>
      <x:c r="C42" s="30"/>
      <x:c r="D42" s="30"/>
      <x:c r="E42" s="30"/>
      <x:c r="F42" s="32"/>
      <x:c r="G42" s="30"/>
      <x:c r="H42" s="30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30"/>
      <x:c r="B43" s="32"/>
      <x:c r="C43" s="30"/>
      <x:c r="D43" s="30"/>
      <x:c r="E43" s="30"/>
      <x:c r="F43" s="32"/>
      <x:c r="G43" s="30"/>
      <x:c r="H43" s="30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30"/>
      <x:c r="B44" s="32"/>
      <x:c r="C44" s="30"/>
      <x:c r="D44" s="30"/>
      <x:c r="E44" s="30"/>
      <x:c r="F44" s="32"/>
      <x:c r="G44" s="30"/>
      <x:c r="H44" s="30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30"/>
      <x:c r="B45" s="32"/>
      <x:c r="C45" s="30"/>
      <x:c r="D45" s="30"/>
      <x:c r="E45" s="30"/>
      <x:c r="F45" s="32"/>
      <x:c r="G45" s="30"/>
      <x:c r="H45" s="30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30"/>
      <x:c r="B46" s="32"/>
      <x:c r="C46" s="30"/>
      <x:c r="D46" s="30"/>
      <x:c r="E46" s="30"/>
      <x:c r="F46" s="32"/>
      <x:c r="G46" s="30"/>
      <x:c r="H46" s="30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30"/>
      <x:c r="B47" s="32"/>
      <x:c r="C47" s="30"/>
      <x:c r="D47" s="30"/>
      <x:c r="E47" s="30"/>
      <x:c r="F47" s="32"/>
      <x:c r="G47" s="30"/>
      <x:c r="H47" s="30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30"/>
      <x:c r="B48" s="32"/>
      <x:c r="C48" s="30"/>
      <x:c r="D48" s="30"/>
      <x:c r="E48" s="30"/>
      <x:c r="F48" s="32"/>
      <x:c r="G48" s="30"/>
      <x:c r="H48" s="30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30"/>
      <x:c r="B49" s="32"/>
      <x:c r="C49" s="30"/>
      <x:c r="D49" s="30"/>
      <x:c r="E49" s="30"/>
      <x:c r="F49" s="32"/>
      <x:c r="G49" s="30"/>
      <x:c r="H49" s="30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30"/>
      <x:c r="B50" s="32"/>
      <x:c r="C50" s="30"/>
      <x:c r="D50" s="30"/>
      <x:c r="E50" s="30"/>
      <x:c r="F50" s="32"/>
      <x:c r="G50" s="30"/>
      <x:c r="H50" s="30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30"/>
      <x:c r="B51" s="32"/>
      <x:c r="C51" s="30"/>
      <x:c r="D51" s="30"/>
      <x:c r="E51" s="30"/>
      <x:c r="F51" s="32"/>
      <x:c r="G51" s="30"/>
      <x:c r="H51" s="30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30"/>
      <x:c r="B52" s="32"/>
      <x:c r="C52" s="30"/>
      <x:c r="D52" s="30"/>
      <x:c r="E52" s="30"/>
      <x:c r="F52" s="32"/>
      <x:c r="G52" s="30"/>
      <x:c r="H52" s="30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30"/>
      <x:c r="B53" s="32"/>
      <x:c r="C53" s="30"/>
      <x:c r="D53" s="30"/>
      <x:c r="E53" s="30"/>
      <x:c r="F53" s="32"/>
      <x:c r="G53" s="30"/>
      <x:c r="H53" s="30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30"/>
      <x:c r="B54" s="32"/>
      <x:c r="C54" s="30"/>
      <x:c r="D54" s="30"/>
      <x:c r="E54" s="30"/>
      <x:c r="F54" s="32"/>
      <x:c r="G54" s="30"/>
      <x:c r="H54" s="30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30"/>
      <x:c r="B55" s="32"/>
      <x:c r="C55" s="30"/>
      <x:c r="D55" s="30"/>
      <x:c r="E55" s="30"/>
      <x:c r="F55" s="32"/>
      <x:c r="G55" s="30"/>
      <x:c r="H55" s="30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30"/>
      <x:c r="B56" s="32"/>
      <x:c r="C56" s="30"/>
      <x:c r="D56" s="30"/>
      <x:c r="E56" s="30"/>
      <x:c r="F56" s="32"/>
      <x:c r="G56" s="30"/>
      <x:c r="H56" s="30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30"/>
      <x:c r="B57" s="32"/>
      <x:c r="C57" s="30"/>
      <x:c r="D57" s="30"/>
      <x:c r="E57" s="30"/>
      <x:c r="F57" s="32"/>
      <x:c r="G57" s="30"/>
      <x:c r="H57" s="30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30"/>
      <x:c r="B58" s="32"/>
      <x:c r="C58" s="30"/>
      <x:c r="D58" s="30"/>
      <x:c r="E58" s="30"/>
      <x:c r="F58" s="32"/>
      <x:c r="G58" s="30"/>
      <x:c r="H58" s="30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30"/>
      <x:c r="B59" s="32"/>
      <x:c r="C59" s="30"/>
      <x:c r="D59" s="30"/>
      <x:c r="E59" s="30"/>
      <x:c r="F59" s="32"/>
      <x:c r="G59" s="30"/>
      <x:c r="H59" s="30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30"/>
      <x:c r="B60" s="32"/>
      <x:c r="C60" s="30"/>
      <x:c r="D60" s="30"/>
      <x:c r="E60" s="30"/>
      <x:c r="F60" s="32"/>
      <x:c r="G60" s="30"/>
      <x:c r="H60" s="30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30"/>
      <x:c r="B61" s="32"/>
      <x:c r="C61" s="30"/>
      <x:c r="D61" s="30"/>
      <x:c r="E61" s="30"/>
      <x:c r="F61" s="32"/>
      <x:c r="G61" s="30"/>
      <x:c r="H61" s="30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30"/>
      <x:c r="B62" s="32"/>
      <x:c r="C62" s="30"/>
      <x:c r="D62" s="30"/>
      <x:c r="E62" s="30"/>
      <x:c r="F62" s="32"/>
      <x:c r="G62" s="30"/>
      <x:c r="H62" s="30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30"/>
      <x:c r="B63" s="32"/>
      <x:c r="C63" s="30"/>
      <x:c r="D63" s="30"/>
      <x:c r="E63" s="30"/>
      <x:c r="F63" s="32"/>
      <x:c r="G63" s="30"/>
      <x:c r="H63" s="30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30"/>
      <x:c r="B64" s="32"/>
      <x:c r="C64" s="30"/>
      <x:c r="D64" s="30"/>
      <x:c r="E64" s="30"/>
      <x:c r="F64" s="32"/>
      <x:c r="G64" s="30"/>
      <x:c r="H64" s="30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30"/>
      <x:c r="B65" s="32"/>
      <x:c r="C65" s="30"/>
      <x:c r="D65" s="30"/>
      <x:c r="E65" s="30"/>
      <x:c r="F65" s="32"/>
      <x:c r="G65" s="30"/>
      <x:c r="H65" s="30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30"/>
      <x:c r="B66" s="32"/>
      <x:c r="C66" s="30"/>
      <x:c r="D66" s="30"/>
      <x:c r="E66" s="30"/>
      <x:c r="F66" s="32"/>
      <x:c r="G66" s="30"/>
      <x:c r="H66" s="30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30"/>
      <x:c r="B67" s="32"/>
      <x:c r="C67" s="30"/>
      <x:c r="D67" s="30"/>
      <x:c r="E67" s="30"/>
      <x:c r="F67" s="32"/>
      <x:c r="G67" s="30"/>
      <x:c r="H67" s="30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30"/>
      <x:c r="B68" s="32"/>
      <x:c r="C68" s="30"/>
      <x:c r="D68" s="30"/>
      <x:c r="E68" s="30"/>
      <x:c r="F68" s="32"/>
      <x:c r="G68" s="30"/>
      <x:c r="H68" s="30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30"/>
      <x:c r="B69" s="32"/>
      <x:c r="C69" s="30"/>
      <x:c r="D69" s="30"/>
      <x:c r="E69" s="30"/>
      <x:c r="F69" s="32"/>
      <x:c r="G69" s="30"/>
      <x:c r="H69" s="30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30"/>
      <x:c r="B70" s="32"/>
      <x:c r="C70" s="30"/>
      <x:c r="D70" s="30"/>
      <x:c r="E70" s="30"/>
      <x:c r="F70" s="32"/>
      <x:c r="G70" s="30"/>
      <x:c r="H70" s="30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30"/>
      <x:c r="B71" s="32"/>
      <x:c r="C71" s="30"/>
      <x:c r="D71" s="30"/>
      <x:c r="E71" s="30"/>
      <x:c r="F71" s="32"/>
      <x:c r="G71" s="30"/>
      <x:c r="H71" s="30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30"/>
      <x:c r="B72" s="32"/>
      <x:c r="C72" s="30"/>
      <x:c r="D72" s="30"/>
      <x:c r="E72" s="30"/>
      <x:c r="F72" s="32"/>
      <x:c r="G72" s="30"/>
      <x:c r="H72" s="30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30"/>
      <x:c r="B73" s="32"/>
      <x:c r="C73" s="30"/>
      <x:c r="D73" s="30"/>
      <x:c r="E73" s="30"/>
      <x:c r="F73" s="32"/>
      <x:c r="G73" s="30"/>
      <x:c r="H73" s="30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30"/>
      <x:c r="B74" s="32"/>
      <x:c r="C74" s="30"/>
      <x:c r="D74" s="30"/>
      <x:c r="E74" s="30"/>
      <x:c r="F74" s="32"/>
      <x:c r="G74" s="30"/>
      <x:c r="H74" s="30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30"/>
      <x:c r="B75" s="32"/>
      <x:c r="C75" s="30"/>
      <x:c r="D75" s="30"/>
      <x:c r="E75" s="30"/>
      <x:c r="F75" s="32"/>
      <x:c r="G75" s="30"/>
      <x:c r="H75" s="30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30"/>
      <x:c r="B76" s="32"/>
      <x:c r="C76" s="30"/>
      <x:c r="D76" s="30"/>
      <x:c r="E76" s="30"/>
      <x:c r="F76" s="32"/>
      <x:c r="G76" s="30"/>
      <x:c r="H76" s="30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30"/>
      <x:c r="B77" s="32"/>
      <x:c r="C77" s="30"/>
      <x:c r="D77" s="30"/>
      <x:c r="E77" s="30"/>
      <x:c r="F77" s="32"/>
      <x:c r="G77" s="30"/>
      <x:c r="H77" s="30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30"/>
      <x:c r="B78" s="32"/>
      <x:c r="C78" s="30"/>
      <x:c r="D78" s="30"/>
      <x:c r="E78" s="30"/>
      <x:c r="F78" s="32"/>
      <x:c r="G78" s="30"/>
      <x:c r="H78" s="30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30"/>
      <x:c r="B79" s="32"/>
      <x:c r="C79" s="30"/>
      <x:c r="D79" s="30"/>
      <x:c r="E79" s="30"/>
      <x:c r="F79" s="32"/>
      <x:c r="G79" s="30"/>
      <x:c r="H79" s="30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30"/>
      <x:c r="B80" s="32"/>
      <x:c r="C80" s="30"/>
      <x:c r="D80" s="30"/>
      <x:c r="E80" s="30"/>
      <x:c r="F80" s="32"/>
      <x:c r="G80" s="30"/>
      <x:c r="H80" s="30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30"/>
      <x:c r="B81" s="32"/>
      <x:c r="C81" s="30"/>
      <x:c r="D81" s="30"/>
      <x:c r="E81" s="30"/>
      <x:c r="F81" s="32"/>
      <x:c r="G81" s="30"/>
      <x:c r="H81" s="30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30"/>
      <x:c r="B82" s="32"/>
      <x:c r="C82" s="30"/>
      <x:c r="D82" s="30"/>
      <x:c r="E82" s="30"/>
      <x:c r="F82" s="32"/>
      <x:c r="G82" s="30"/>
      <x:c r="H82" s="30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30"/>
      <x:c r="B83" s="32"/>
      <x:c r="C83" s="30"/>
      <x:c r="D83" s="30"/>
      <x:c r="E83" s="30"/>
      <x:c r="F83" s="32"/>
      <x:c r="G83" s="30"/>
      <x:c r="H83" s="30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30"/>
      <x:c r="B84" s="32"/>
      <x:c r="C84" s="30"/>
      <x:c r="D84" s="30"/>
      <x:c r="E84" s="30"/>
      <x:c r="F84" s="32"/>
      <x:c r="G84" s="30"/>
      <x:c r="H84" s="30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30"/>
      <x:c r="B85" s="32"/>
      <x:c r="C85" s="30"/>
      <x:c r="D85" s="30"/>
      <x:c r="E85" s="30"/>
      <x:c r="F85" s="32"/>
      <x:c r="G85" s="30"/>
      <x:c r="H85" s="30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30"/>
      <x:c r="B86" s="32"/>
      <x:c r="C86" s="30"/>
      <x:c r="D86" s="30"/>
      <x:c r="E86" s="30"/>
      <x:c r="F86" s="32"/>
      <x:c r="G86" s="30"/>
      <x:c r="H86" s="30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30"/>
      <x:c r="B87" s="32"/>
      <x:c r="C87" s="30"/>
      <x:c r="D87" s="30"/>
      <x:c r="E87" s="30"/>
      <x:c r="F87" s="32"/>
      <x:c r="G87" s="30"/>
      <x:c r="H87" s="30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30"/>
      <x:c r="B88" s="32"/>
      <x:c r="C88" s="30"/>
      <x:c r="D88" s="30"/>
      <x:c r="E88" s="30"/>
      <x:c r="F88" s="32"/>
      <x:c r="G88" s="30"/>
      <x:c r="H88" s="30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30"/>
      <x:c r="B89" s="32"/>
      <x:c r="C89" s="30"/>
      <x:c r="D89" s="30"/>
      <x:c r="E89" s="30"/>
      <x:c r="F89" s="32"/>
      <x:c r="G89" s="30"/>
      <x:c r="H89" s="30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30"/>
      <x:c r="B90" s="32"/>
      <x:c r="C90" s="30"/>
      <x:c r="D90" s="30"/>
      <x:c r="E90" s="30"/>
      <x:c r="F90" s="32"/>
      <x:c r="G90" s="30"/>
      <x:c r="H90" s="30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30"/>
      <x:c r="B91" s="32"/>
      <x:c r="C91" s="30"/>
      <x:c r="D91" s="30"/>
      <x:c r="E91" s="30"/>
      <x:c r="F91" s="32"/>
      <x:c r="G91" s="30"/>
      <x:c r="H91" s="30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30"/>
      <x:c r="B92" s="32"/>
      <x:c r="C92" s="30"/>
      <x:c r="D92" s="30"/>
      <x:c r="E92" s="30"/>
      <x:c r="F92" s="32"/>
      <x:c r="G92" s="30"/>
      <x:c r="H92" s="30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30"/>
      <x:c r="B93" s="32"/>
      <x:c r="C93" s="30"/>
      <x:c r="D93" s="30"/>
      <x:c r="E93" s="30"/>
      <x:c r="F93" s="32"/>
      <x:c r="G93" s="30"/>
      <x:c r="H93" s="30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30"/>
      <x:c r="B94" s="32"/>
      <x:c r="C94" s="30"/>
      <x:c r="D94" s="30"/>
      <x:c r="E94" s="30"/>
      <x:c r="F94" s="32"/>
      <x:c r="G94" s="30"/>
      <x:c r="H94" s="30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30"/>
      <x:c r="B95" s="32"/>
      <x:c r="C95" s="30"/>
      <x:c r="D95" s="30"/>
      <x:c r="E95" s="30"/>
      <x:c r="F95" s="32"/>
      <x:c r="G95" s="30"/>
      <x:c r="H95" s="30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30"/>
      <x:c r="B96" s="32"/>
      <x:c r="C96" s="30"/>
      <x:c r="D96" s="30"/>
      <x:c r="E96" s="30"/>
      <x:c r="F96" s="32"/>
      <x:c r="G96" s="30"/>
      <x:c r="H96" s="30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30"/>
      <x:c r="B97" s="32"/>
      <x:c r="C97" s="30"/>
      <x:c r="D97" s="30"/>
      <x:c r="E97" s="30"/>
      <x:c r="F97" s="32"/>
      <x:c r="G97" s="30"/>
      <x:c r="H97" s="30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30"/>
      <x:c r="B98" s="32"/>
      <x:c r="C98" s="30"/>
      <x:c r="D98" s="30"/>
      <x:c r="E98" s="30"/>
      <x:c r="F98" s="32"/>
      <x:c r="G98" s="30"/>
      <x:c r="H98" s="30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30"/>
      <x:c r="B99" s="32"/>
      <x:c r="C99" s="30"/>
      <x:c r="D99" s="30"/>
      <x:c r="E99" s="30"/>
      <x:c r="F99" s="32"/>
      <x:c r="G99" s="30"/>
      <x:c r="H99" s="30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30"/>
      <x:c r="B100" s="32"/>
      <x:c r="C100" s="30"/>
      <x:c r="D100" s="30"/>
      <x:c r="E100" s="30"/>
      <x:c r="F100" s="32"/>
      <x:c r="G100" s="30"/>
      <x:c r="H100" s="30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30"/>
      <x:c r="B101" s="32"/>
      <x:c r="C101" s="30"/>
      <x:c r="D101" s="30"/>
      <x:c r="E101" s="30"/>
      <x:c r="F101" s="32"/>
      <x:c r="G101" s="30"/>
      <x:c r="H101" s="30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30"/>
      <x:c r="B102" s="32"/>
      <x:c r="C102" s="30"/>
      <x:c r="D102" s="30"/>
      <x:c r="E102" s="30"/>
      <x:c r="F102" s="32"/>
      <x:c r="G102" s="30"/>
      <x:c r="H102" s="30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30"/>
      <x:c r="B103" s="32"/>
      <x:c r="C103" s="30"/>
      <x:c r="D103" s="30"/>
      <x:c r="E103" s="30"/>
      <x:c r="F103" s="32"/>
      <x:c r="G103" s="30"/>
      <x:c r="H103" s="30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30"/>
      <x:c r="B104" s="32"/>
      <x:c r="C104" s="30"/>
      <x:c r="D104" s="30"/>
      <x:c r="E104" s="30"/>
      <x:c r="F104" s="32"/>
      <x:c r="G104" s="30"/>
      <x:c r="H104" s="30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30"/>
      <x:c r="B105" s="32"/>
      <x:c r="C105" s="30"/>
      <x:c r="D105" s="30"/>
      <x:c r="E105" s="30"/>
      <x:c r="F105" s="32"/>
      <x:c r="G105" s="30"/>
      <x:c r="H105" s="30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30"/>
      <x:c r="B106" s="32"/>
      <x:c r="C106" s="30"/>
      <x:c r="D106" s="30"/>
      <x:c r="E106" s="30"/>
      <x:c r="F106" s="32"/>
      <x:c r="G106" s="30"/>
      <x:c r="H106" s="30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30"/>
      <x:c r="B107" s="32"/>
      <x:c r="C107" s="30"/>
      <x:c r="D107" s="30"/>
      <x:c r="E107" s="30"/>
      <x:c r="F107" s="32"/>
      <x:c r="G107" s="30"/>
      <x:c r="H107" s="30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30"/>
      <x:c r="B108" s="32"/>
      <x:c r="C108" s="30"/>
      <x:c r="D108" s="30"/>
      <x:c r="E108" s="30"/>
      <x:c r="F108" s="32"/>
      <x:c r="G108" s="30"/>
      <x:c r="H108" s="30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30"/>
      <x:c r="B109" s="32"/>
      <x:c r="C109" s="30"/>
      <x:c r="D109" s="30"/>
      <x:c r="E109" s="30"/>
      <x:c r="F109" s="32"/>
      <x:c r="G109" s="30"/>
      <x:c r="H109" s="30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30"/>
      <x:c r="B110" s="32"/>
      <x:c r="C110" s="30"/>
      <x:c r="D110" s="30"/>
      <x:c r="E110" s="30"/>
      <x:c r="F110" s="32"/>
      <x:c r="G110" s="30"/>
      <x:c r="H110" s="30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30"/>
      <x:c r="B111" s="32"/>
      <x:c r="C111" s="30"/>
      <x:c r="D111" s="30"/>
      <x:c r="E111" s="30"/>
      <x:c r="F111" s="32"/>
      <x:c r="G111" s="30"/>
      <x:c r="H111" s="30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30"/>
      <x:c r="B112" s="32"/>
      <x:c r="C112" s="30"/>
      <x:c r="D112" s="30"/>
      <x:c r="E112" s="30"/>
      <x:c r="F112" s="32"/>
      <x:c r="G112" s="30"/>
      <x:c r="H112" s="30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30"/>
      <x:c r="B113" s="32"/>
      <x:c r="C113" s="30"/>
      <x:c r="D113" s="30"/>
      <x:c r="E113" s="30"/>
      <x:c r="F113" s="32"/>
      <x:c r="G113" s="30"/>
      <x:c r="H113" s="30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30"/>
      <x:c r="B114" s="32"/>
      <x:c r="C114" s="30"/>
      <x:c r="D114" s="30"/>
      <x:c r="E114" s="30"/>
      <x:c r="F114" s="32"/>
      <x:c r="G114" s="30"/>
      <x:c r="H114" s="30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30"/>
      <x:c r="B115" s="32"/>
      <x:c r="C115" s="30"/>
      <x:c r="D115" s="30"/>
      <x:c r="E115" s="30"/>
      <x:c r="F115" s="32"/>
      <x:c r="G115" s="30"/>
      <x:c r="H115" s="30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30"/>
      <x:c r="B116" s="32"/>
      <x:c r="C116" s="30"/>
      <x:c r="D116" s="30"/>
      <x:c r="E116" s="30"/>
      <x:c r="F116" s="32"/>
      <x:c r="G116" s="30"/>
      <x:c r="H116" s="30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30"/>
      <x:c r="B117" s="32"/>
      <x:c r="C117" s="30"/>
      <x:c r="D117" s="30"/>
      <x:c r="E117" s="30"/>
      <x:c r="F117" s="32"/>
      <x:c r="G117" s="30"/>
      <x:c r="H117" s="30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30"/>
      <x:c r="B118" s="32"/>
      <x:c r="C118" s="30"/>
      <x:c r="D118" s="30"/>
      <x:c r="E118" s="30"/>
      <x:c r="F118" s="32"/>
      <x:c r="G118" s="30"/>
      <x:c r="H118" s="30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30"/>
      <x:c r="B119" s="32"/>
      <x:c r="C119" s="30"/>
      <x:c r="D119" s="30"/>
      <x:c r="E119" s="30"/>
      <x:c r="F119" s="32"/>
      <x:c r="G119" s="30"/>
      <x:c r="H119" s="30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30"/>
      <x:c r="B120" s="32"/>
      <x:c r="C120" s="30"/>
      <x:c r="D120" s="30"/>
      <x:c r="E120" s="30"/>
      <x:c r="F120" s="32"/>
      <x:c r="G120" s="30"/>
      <x:c r="H120" s="30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30"/>
      <x:c r="B121" s="32"/>
      <x:c r="C121" s="30"/>
      <x:c r="D121" s="30"/>
      <x:c r="E121" s="30"/>
      <x:c r="F121" s="32"/>
      <x:c r="G121" s="30"/>
      <x:c r="H121" s="30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30"/>
      <x:c r="B122" s="32"/>
      <x:c r="C122" s="30"/>
      <x:c r="D122" s="30"/>
      <x:c r="E122" s="30"/>
      <x:c r="F122" s="32"/>
      <x:c r="G122" s="30"/>
      <x:c r="H122" s="30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30"/>
      <x:c r="B123" s="32"/>
      <x:c r="C123" s="30"/>
      <x:c r="D123" s="30"/>
      <x:c r="E123" s="30"/>
      <x:c r="F123" s="32"/>
      <x:c r="G123" s="30"/>
      <x:c r="H123" s="30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30"/>
      <x:c r="B124" s="32"/>
      <x:c r="C124" s="30"/>
      <x:c r="D124" s="30"/>
      <x:c r="E124" s="30"/>
      <x:c r="F124" s="32"/>
      <x:c r="G124" s="30"/>
      <x:c r="H124" s="30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30"/>
      <x:c r="B125" s="32"/>
      <x:c r="C125" s="30"/>
      <x:c r="D125" s="30"/>
      <x:c r="E125" s="30"/>
      <x:c r="F125" s="32"/>
      <x:c r="G125" s="30"/>
      <x:c r="H125" s="30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30"/>
      <x:c r="B126" s="32"/>
      <x:c r="C126" s="30"/>
      <x:c r="D126" s="30"/>
      <x:c r="E126" s="30"/>
      <x:c r="F126" s="32"/>
      <x:c r="G126" s="30"/>
      <x:c r="H126" s="30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30"/>
      <x:c r="B127" s="32"/>
      <x:c r="C127" s="30"/>
      <x:c r="D127" s="30"/>
      <x:c r="E127" s="30"/>
      <x:c r="F127" s="32"/>
      <x:c r="G127" s="30"/>
      <x:c r="H127" s="30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30"/>
      <x:c r="B128" s="32"/>
      <x:c r="C128" s="30"/>
      <x:c r="D128" s="30"/>
      <x:c r="E128" s="30"/>
      <x:c r="F128" s="32"/>
      <x:c r="G128" s="30"/>
      <x:c r="H128" s="30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30"/>
      <x:c r="B129" s="32"/>
      <x:c r="C129" s="30"/>
      <x:c r="D129" s="30"/>
      <x:c r="E129" s="30"/>
      <x:c r="F129" s="32"/>
      <x:c r="G129" s="30"/>
      <x:c r="H129" s="30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30"/>
      <x:c r="B130" s="32"/>
      <x:c r="C130" s="30"/>
      <x:c r="D130" s="30"/>
      <x:c r="E130" s="30"/>
      <x:c r="F130" s="32"/>
      <x:c r="G130" s="30"/>
      <x:c r="H130" s="30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30"/>
      <x:c r="B131" s="32"/>
      <x:c r="C131" s="30"/>
      <x:c r="D131" s="30"/>
      <x:c r="E131" s="30"/>
      <x:c r="F131" s="32"/>
      <x:c r="G131" s="30"/>
      <x:c r="H131" s="30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30"/>
      <x:c r="B132" s="32"/>
      <x:c r="C132" s="30"/>
      <x:c r="D132" s="30"/>
      <x:c r="E132" s="30"/>
      <x:c r="F132" s="32"/>
      <x:c r="G132" s="30"/>
      <x:c r="H132" s="30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30"/>
      <x:c r="B133" s="32"/>
      <x:c r="C133" s="30"/>
      <x:c r="D133" s="30"/>
      <x:c r="E133" s="30"/>
      <x:c r="F133" s="32"/>
      <x:c r="G133" s="30"/>
      <x:c r="H133" s="30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30"/>
      <x:c r="B134" s="32"/>
      <x:c r="C134" s="30"/>
      <x:c r="D134" s="30"/>
      <x:c r="E134" s="30"/>
      <x:c r="F134" s="32"/>
      <x:c r="G134" s="30"/>
      <x:c r="H134" s="30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30"/>
      <x:c r="B135" s="32"/>
      <x:c r="C135" s="30"/>
      <x:c r="D135" s="30"/>
      <x:c r="E135" s="30"/>
      <x:c r="F135" s="32"/>
      <x:c r="G135" s="30"/>
      <x:c r="H135" s="30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30"/>
      <x:c r="B136" s="32"/>
      <x:c r="C136" s="30"/>
      <x:c r="D136" s="30"/>
      <x:c r="E136" s="30"/>
      <x:c r="F136" s="32"/>
      <x:c r="G136" s="30"/>
      <x:c r="H136" s="30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30"/>
      <x:c r="B137" s="32"/>
      <x:c r="C137" s="30"/>
      <x:c r="D137" s="30"/>
      <x:c r="E137" s="30"/>
      <x:c r="F137" s="32"/>
      <x:c r="G137" s="30"/>
      <x:c r="H137" s="30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30"/>
      <x:c r="B138" s="32"/>
      <x:c r="C138" s="30"/>
      <x:c r="D138" s="30"/>
      <x:c r="E138" s="30"/>
      <x:c r="F138" s="32"/>
      <x:c r="G138" s="30"/>
      <x:c r="H138" s="30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30"/>
      <x:c r="B139" s="32"/>
      <x:c r="C139" s="30"/>
      <x:c r="D139" s="30"/>
      <x:c r="E139" s="30"/>
      <x:c r="F139" s="32"/>
      <x:c r="G139" s="30"/>
      <x:c r="H139" s="30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30"/>
      <x:c r="B140" s="32"/>
      <x:c r="C140" s="30"/>
      <x:c r="D140" s="30"/>
      <x:c r="E140" s="30"/>
      <x:c r="F140" s="32"/>
      <x:c r="G140" s="30"/>
      <x:c r="H140" s="30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30"/>
      <x:c r="B141" s="32"/>
      <x:c r="C141" s="30"/>
      <x:c r="D141" s="30"/>
      <x:c r="E141" s="30"/>
      <x:c r="F141" s="32"/>
      <x:c r="G141" s="30"/>
      <x:c r="H141" s="30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30"/>
      <x:c r="B142" s="32"/>
      <x:c r="C142" s="30"/>
      <x:c r="D142" s="30"/>
      <x:c r="E142" s="30"/>
      <x:c r="F142" s="32"/>
      <x:c r="G142" s="30"/>
      <x:c r="H142" s="30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30"/>
      <x:c r="B143" s="32"/>
      <x:c r="C143" s="30"/>
      <x:c r="D143" s="30"/>
      <x:c r="E143" s="30"/>
      <x:c r="F143" s="32"/>
      <x:c r="G143" s="30"/>
      <x:c r="H143" s="30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30"/>
      <x:c r="B144" s="32"/>
      <x:c r="C144" s="30"/>
      <x:c r="D144" s="30"/>
      <x:c r="E144" s="30"/>
      <x:c r="F144" s="32"/>
      <x:c r="G144" s="30"/>
      <x:c r="H144" s="30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30"/>
      <x:c r="B145" s="32"/>
      <x:c r="C145" s="30"/>
      <x:c r="D145" s="30"/>
      <x:c r="E145" s="30"/>
      <x:c r="F145" s="32"/>
      <x:c r="G145" s="30"/>
      <x:c r="H145" s="30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30"/>
      <x:c r="B146" s="32"/>
      <x:c r="C146" s="30"/>
      <x:c r="D146" s="30"/>
      <x:c r="E146" s="30"/>
      <x:c r="F146" s="32"/>
      <x:c r="G146" s="30"/>
      <x:c r="H146" s="30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30"/>
      <x:c r="B147" s="32"/>
      <x:c r="C147" s="30"/>
      <x:c r="D147" s="30"/>
      <x:c r="E147" s="30"/>
      <x:c r="F147" s="32"/>
      <x:c r="G147" s="30"/>
      <x:c r="H147" s="30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30"/>
      <x:c r="B148" s="32"/>
      <x:c r="C148" s="30"/>
      <x:c r="D148" s="30"/>
      <x:c r="E148" s="30"/>
      <x:c r="F148" s="32"/>
      <x:c r="G148" s="30"/>
      <x:c r="H148" s="30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30"/>
      <x:c r="B149" s="32"/>
      <x:c r="C149" s="30"/>
      <x:c r="D149" s="30"/>
      <x:c r="E149" s="30"/>
      <x:c r="F149" s="32"/>
      <x:c r="G149" s="30"/>
      <x:c r="H149" s="30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30"/>
      <x:c r="B150" s="32"/>
      <x:c r="C150" s="30"/>
      <x:c r="D150" s="30"/>
      <x:c r="E150" s="30"/>
      <x:c r="F150" s="32"/>
      <x:c r="G150" s="30"/>
      <x:c r="H150" s="30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30"/>
      <x:c r="B151" s="32"/>
      <x:c r="C151" s="30"/>
      <x:c r="D151" s="30"/>
      <x:c r="E151" s="30"/>
      <x:c r="F151" s="32"/>
      <x:c r="G151" s="30"/>
      <x:c r="H151" s="30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30"/>
      <x:c r="B152" s="32"/>
      <x:c r="C152" s="30"/>
      <x:c r="D152" s="30"/>
      <x:c r="E152" s="30"/>
      <x:c r="F152" s="32"/>
      <x:c r="G152" s="30"/>
      <x:c r="H152" s="30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30"/>
      <x:c r="B153" s="32"/>
      <x:c r="C153" s="30"/>
      <x:c r="D153" s="30"/>
      <x:c r="E153" s="30"/>
      <x:c r="F153" s="32"/>
      <x:c r="G153" s="30"/>
      <x:c r="H153" s="30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30"/>
      <x:c r="B154" s="32"/>
      <x:c r="C154" s="30"/>
      <x:c r="D154" s="30"/>
      <x:c r="E154" s="30"/>
      <x:c r="F154" s="32"/>
      <x:c r="G154" s="30"/>
      <x:c r="H154" s="30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H1"/>
    <x:mergeCell ref="A2:H2"/>
  </x:mergeCells>
  <x:dataValidations count="3">
    <x:dataValidation type="list" sqref="A5:A154">
      <x:formula1>Reunioes!$A$5:$A$104</x:formula1>
    </x:dataValidation>
    <x:dataValidation type="list" sqref="E5:E154">
      <x:formula1>Listas!$J$6:$J$8</x:formula1>
    </x:dataValidation>
    <x:dataValidation type="list" sqref="G5:G154">
      <x:formula1>"Em vigor,Revisada,Revogada"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96f2ba4a4ee4934"/>
  </x:tableParts>
</x:worksheet>
</file>

<file path=xl/worksheets/sheet5.xml><?xml version="1.0" encoding="utf-8"?>
<x:worksheet xmlns:x="http://schemas.openxmlformats.org/spreadsheetml/2006/main">
  <x:sheetPr>
    <x:tabColor rgb="FFE39A2D"/>
  </x:sheetPr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50" hidden="0" customWidth="1"/>
    <x:col min="4" max="4" width="26" hidden="0" customWidth="1"/>
    <x:col min="5" max="5" width="21" hidden="0" customWidth="1"/>
    <x:col min="6" max="6" width="16" hidden="0" customWidth="1"/>
    <x:col min="7" max="7" width="16" hidden="0" customWidth="1"/>
    <x:col min="8" max="8" width="16" hidden="0" customWidth="1"/>
    <x:col min="9" max="9" width="19" hidden="0" customWidth="1"/>
    <x:col min="10" max="10" width="16" hidden="0" customWidth="1"/>
    <x:col min="11" max="11" width="18" hidden="0" customWidth="1"/>
    <x:col min="12" max="12" width="27" hidden="0" customWidth="1"/>
    <x:col min="13" max="13" width="22" hidden="0" customWidth="1"/>
    <x:col min="14" max="14" width="20" hidden="0" customWidth="1"/>
    <x:col min="15" max="15" width="18" hidden="0" customWidth="1"/>
    <x:col min="16" max="16" width="42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 ht="34" customHeight="1">
      <x:c r="A1" s="4" t="str">
        <x:v>PLANOS DE AÇÃO E FOLLOW-UP</x:v>
      </x:c>
      <x:c r="B1" s="4" t="str">
        <x:v>PLANOS DE AÇÃO E FOLLOW-UP</x:v>
      </x:c>
      <x:c r="C1" s="4" t="str">
        <x:v>PLANOS DE AÇÃO E FOLLOW-UP</x:v>
      </x:c>
      <x:c r="D1" s="4" t="str">
        <x:v>PLANOS DE AÇÃO E FOLLOW-UP</x:v>
      </x:c>
      <x:c r="E1" s="4" t="str">
        <x:v>PLANOS DE AÇÃO E FOLLOW-UP</x:v>
      </x:c>
      <x:c r="F1" s="4" t="str">
        <x:v>PLANOS DE AÇÃO E FOLLOW-UP</x:v>
      </x:c>
      <x:c r="G1" s="4" t="str">
        <x:v>PLANOS DE AÇÃO E FOLLOW-UP</x:v>
      </x:c>
      <x:c r="H1" s="4" t="str">
        <x:v>PLANOS DE AÇÃO E FOLLOW-UP</x:v>
      </x:c>
      <x:c r="I1" s="4" t="str">
        <x:v>PLANOS DE AÇÃO E FOLLOW-UP</x:v>
      </x:c>
      <x:c r="J1" s="4" t="str">
        <x:v>PLANOS DE AÇÃO E FOLLOW-UP</x:v>
      </x:c>
      <x:c r="K1" s="4" t="str">
        <x:v>PLANOS DE AÇÃO E FOLLOW-UP</x:v>
      </x:c>
      <x:c r="L1" s="4" t="str">
        <x:v>PLANOS DE AÇÃO E FOLLOW-UP</x:v>
      </x:c>
      <x:c r="M1" s="4" t="str">
        <x:v>PLANOS DE AÇÃO E FOLLOW-UP</x:v>
      </x:c>
      <x:c r="N1" s="4" t="str">
        <x:v>PLANOS DE AÇÃO E FOLLOW-UP</x:v>
      </x:c>
      <x:c r="O1" s="4" t="str">
        <x:v>PLANOS DE AÇÃO E FOLLOW-UP</x:v>
      </x:c>
      <x:c r="P1" s="4" t="str">
        <x:v>PLANOS DE AÇÃO E FOLLOW-UP</x:v>
      </x:c>
      <x:c r="Q1" s="1"/>
      <x:c r="R1" s="1"/>
      <x:c r="S1" s="1"/>
      <x:c r="T1" s="1"/>
      <x:c r="U1" s="1"/>
      <x:c r="V1" s="1"/>
      <x:c r="W1" s="1"/>
    </x:row>
    <x:row r="2" ht="34" customHeight="1">
      <x:c r="A2" s="8" t="str">
        <x:v>Acompanhe responsáveis, prazos, esforço e atrasos. Colunas verdes são calculadas automaticamente.</x:v>
      </x:c>
      <x:c r="B2" s="8" t="str">
        <x:v>Acompanhe responsáveis, prazos, esforço e atrasos. Colunas verdes são calculadas automaticamente.</x:v>
      </x:c>
      <x:c r="C2" s="8" t="str">
        <x:v>Acompanhe responsáveis, prazos, esforço e atrasos. Colunas verdes são calculadas automaticamente.</x:v>
      </x:c>
      <x:c r="D2" s="8" t="str">
        <x:v>Acompanhe responsáveis, prazos, esforço e atrasos. Colunas verdes são calculadas automaticamente.</x:v>
      </x:c>
      <x:c r="E2" s="8" t="str">
        <x:v>Acompanhe responsáveis, prazos, esforço e atrasos. Colunas verdes são calculadas automaticamente.</x:v>
      </x:c>
      <x:c r="F2" s="8" t="str">
        <x:v>Acompanhe responsáveis, prazos, esforço e atrasos. Colunas verdes são calculadas automaticamente.</x:v>
      </x:c>
      <x:c r="G2" s="8" t="str">
        <x:v>Acompanhe responsáveis, prazos, esforço e atrasos. Colunas verdes são calculadas automaticamente.</x:v>
      </x:c>
      <x:c r="H2" s="8" t="str">
        <x:v>Acompanhe responsáveis, prazos, esforço e atrasos. Colunas verdes são calculadas automaticamente.</x:v>
      </x:c>
      <x:c r="I2" s="8" t="str">
        <x:v>Acompanhe responsáveis, prazos, esforço e atrasos. Colunas verdes são calculadas automaticamente.</x:v>
      </x:c>
      <x:c r="J2" s="8" t="str">
        <x:v>Acompanhe responsáveis, prazos, esforço e atrasos. Colunas verdes são calculadas automaticamente.</x:v>
      </x:c>
      <x:c r="K2" s="8" t="str">
        <x:v>Acompanhe responsáveis, prazos, esforço e atrasos. Colunas verdes são calculadas automaticamente.</x:v>
      </x:c>
      <x:c r="L2" s="8" t="str">
        <x:v>Acompanhe responsáveis, prazos, esforço e atrasos. Colunas verdes são calculadas automaticamente.</x:v>
      </x:c>
      <x:c r="M2" s="8" t="str">
        <x:v>Acompanhe responsáveis, prazos, esforço e atrasos. Colunas verdes são calculadas automaticamente.</x:v>
      </x:c>
      <x:c r="N2" s="8" t="str">
        <x:v>Acompanhe responsáveis, prazos, esforço e atrasos. Colunas verdes são calculadas automaticamente.</x:v>
      </x:c>
      <x:c r="O2" s="8" t="str">
        <x:v>Acompanhe responsáveis, prazos, esforço e atrasos. Colunas verdes são calculadas automaticamente.</x:v>
      </x:c>
      <x:c r="P2" s="8" t="str">
        <x:v>Acompanhe responsáveis, prazos, esforço e atrasos. Colunas verdes são calculadas automaticamente.</x:v>
      </x:c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35" customHeight="1">
      <x:c r="A4" s="22" t="str">
        <x:v>ID ação</x:v>
      </x:c>
      <x:c r="B4" s="23" t="str">
        <x:v>ID reunião</x:v>
      </x:c>
      <x:c r="C4" s="23" t="str">
        <x:v>Ação</x:v>
      </x:c>
      <x:c r="D4" s="23" t="str">
        <x:v>Responsável</x:v>
      </x:c>
      <x:c r="E4" s="23" t="str">
        <x:v>Área</x:v>
      </x:c>
      <x:c r="F4" s="23" t="str">
        <x:v>Prioridade</x:v>
      </x:c>
      <x:c r="G4" s="23" t="str">
        <x:v>Início</x:v>
      </x:c>
      <x:c r="H4" s="23" t="str">
        <x:v>Prazo</x:v>
      </x:c>
      <x:c r="I4" s="23" t="str">
        <x:v>Status</x:v>
      </x:c>
      <x:c r="J4" s="23" t="str">
        <x:v>Conclusão</x:v>
      </x:c>
      <x:c r="K4" s="23" t="str">
        <x:v>Dias de atraso</x:v>
      </x:c>
      <x:c r="L4" s="23" t="str">
        <x:v>Alerta</x:v>
      </x:c>
      <x:c r="M4" s="23" t="str">
        <x:v>Esforço estimado (h)</x:v>
      </x:c>
      <x:c r="N4" s="23" t="str">
        <x:v>Esforço real (h)</x:v>
      </x:c>
      <x:c r="O4" s="23" t="str">
        <x:v>Variação (h)</x:v>
      </x:c>
      <x:c r="P4" s="24" t="str">
        <x:v>Evidência / observação</x:v>
      </x:c>
      <x:c r="Q4" s="237" t="str">
        <x:v>Data reunião</x:v>
      </x:c>
      <x:c r="R4" s="237" t="str">
        <x:v>Pendência cadastro</x:v>
      </x:c>
      <x:c r="S4" s="237" t="str">
        <x:v>Válida</x:v>
      </x:c>
      <x:c r="T4" s="237" t="str">
        <x:v>No contexto</x:v>
      </x:c>
      <x:c r="U4" s="237" t="str">
        <x:v>Aberta</x:v>
      </x:c>
      <x:c r="V4" s="237" t="str">
        <x:v>Vencida aberta</x:v>
      </x:c>
      <x:c r="W4" s="237" t="str">
        <x:v>Bloqueada</x:v>
      </x:c>
      <x:c r="X4" s="237" t="str">
        <x:v>Concluída</x:v>
      </x:c>
      <x:c r="Y4" s="237" t="str">
        <x:v>Exceção</x:v>
      </x:c>
      <x:c r="Z4" s="237" t="str">
        <x:v>Ordem exceção</x:v>
      </x:c>
    </x:row>
    <x:row r="5">
      <x:c r="A5" s="30" t="str">
        <x:v>ACT-001</x:v>
      </x:c>
      <x:c r="B5" s="30" t="str">
        <x:v>MTG-001</x:v>
      </x:c>
      <x:c r="C5" s="30" t="str">
        <x:v>Corrigir fluxo de cadastro com validação de campos</x:v>
      </x:c>
      <x:c r="D5" s="30" t="str">
        <x:v>Carlos Lima</x:v>
      </x:c>
      <x:c r="E5" s="30" t="str">
        <x:v>Tecnologia</x:v>
      </x:c>
      <x:c r="F5" s="30" t="str">
        <x:v>Crítica</x:v>
      </x:c>
      <x:c r="G5" s="32" t="n">
        <x:v>46268</x:v>
      </x:c>
      <x:c r="H5" s="32" t="n">
        <x:v>46277</x:v>
      </x:c>
      <x:c r="I5" s="32" t="str">
        <x:v>Concluída</x:v>
      </x:c>
      <x:c r="J5" s="32" t="n">
        <x:v>46276</x:v>
      </x:c>
      <x:c r="K5" s="37" t="n">
        <x:f>IF(OR(NOT(ISNUMBER(Listas!$B$6)),Listas!$B$6&lt;=0),"",IF(A5="","",IF(OR(R5&lt;&gt;"",I5="Cancelada"),"",IF(I5="Concluída",MAX(0,J5-H5),MAX(0,Listas!$B$6-H5)))))</x:f>
        <x:v>0</x:v>
      </x:c>
      <x:c r="L5" s="35" t="str">
        <x:f>IF(OR(NOT(ISNUMBER(Listas!$B$6)),Listas!$B$6&lt;=0),IF(A5="","","Corrija data de análise"),IF(A5="","",IF(R5&lt;&gt;"",R5,IF(I5="Cancelada","CANCELADA",IF(I5="Concluída",IF(J5&gt;H5,"CONCLUÍDA COM ATRASO","CONCLUÍDA NO PRAZO"),IF(H5&lt;Listas!$B$6,"ATRASADA",IF(H5=Listas!$B$6,"VENCE HOJE","NO PRAZO")))))))</x:f>
        <x:v>CONCLUÍDA NO PRAZO</x:v>
      </x:c>
      <x:c r="M5" s="38" t="n">
        <x:v>16</x:v>
      </x:c>
      <x:c r="N5" s="38" t="n">
        <x:v>14</x:v>
      </x:c>
      <x:c r="O5" s="36" t="n">
        <x:f>IF(A5="","",IF(AND(ISNUMBER(M5),ISNUMBER(N5)),N5-M5,""))</x:f>
        <x:v>-2</x:v>
      </x:c>
      <x:c r="P5" s="33" t="str">
        <x:v>Teste aprovado</x:v>
      </x:c>
      <x:c r="Q5" s="238" t="n">
        <x:f>IF(A5="","",IF(COUNTIFS(Reunioes!$A$5:$A$104,B5)&lt;&gt;1,"",IF(ISNUMBER(VLOOKUP(B5,Reunioes!$A$5:$B$104,2,FALSE)),VLOOKUP(B5,Reunioes!$A$5:$B$104,2,FALSE),"")))</x:f>
        <x:v>46267</x:v>
      </x:c>
      <x:c r="R5" s="234" t="str">
        <x:f>IF(A5="",IF(OR(B5&lt;&gt;"",C5&lt;&gt;"",D5&lt;&gt;"",E5&lt;&gt;"",H5&lt;&gt;"",I5&lt;&gt;""),"ID ausente",""),IF(OR(AND(M5&lt;&gt;"",NOT(ISNUMBER(M5))),AND(N5&lt;&gt;"",NOT(ISNUMBER(N5)))),"Esforço inválido",IF(OR(AND(ISNUMBER(H5),H5&lt;=0),AND(ISNUMBER(J5),J5&lt;=0),AND(ISNUMBER(Q5),Q5&lt;=0)),"Data inválida",IF(A5="","",IF(COUNTIFS($A$5:$A$204,A5)&gt;1,"ID duplicado",IF(Q5="","Reunião inválida",IF(OR(C5="",D5="",E5="",I5=""),"Cadastro incompleto",IF(AND(I5&lt;&gt;"Pendente",I5&lt;&gt;"Em andamento",I5&lt;&gt;"Bloqueada",I5&lt;&gt;"Concluída",I5&lt;&gt;"Cancelada"),"Status inválido",IF(I5="Cancelada","",IF(NOT(ISNUMBER(H5)),"Prazo ausente ou inválido",IF(AND(I5="Concluída",OR(NOT(ISNUMBER(J5)),P5="")),"Conclusão sem data ou evidência",IF(AND(I5="Concluída",ISNUMBER(Listas!$B$6),Listas!$B$6&gt;0,J5&gt;Listas!$B$6),"Conclusão posterior à análise",""))))))))))))</x:f>
      </x:c>
      <x:c r="S5" s="234" t="n">
        <x:f>IF(A5="",0,IF(AND(R5="",I5&lt;&gt;"Cancelada"),1,0))</x:f>
        <x:v>1</x:v>
      </x:c>
      <x:c r="T5" s="234" t="n">
        <x:f>IF(OR(NOT(ISNUMBER(Listas!$B$6)),Listas!$B$6&lt;=0,Dashboard!$E$5&lt;=0,Dashboard!$K$5&lt;=0),0,IF(A5="",0,IF(AND(ISNUMBER(Q5),ISNUMBER(Dashboard!$E$5),ISNUMBER(Dashboard!$K$5),Dashboard!$E$5&lt;=Dashboard!$K$5,Q5&gt;=Dashboard!$E$5,Q5&lt;=Dashboard!$K$5,OR(Dashboard!$E$4="Todas",E5=Dashboard!$E$4),OR(Dashboard!$K$4="Todos",D5=Dashboard!$K$4)),1,0)))</x:f>
        <x:v>1</x:v>
      </x:c>
      <x:c r="U5" s="234" t="n">
        <x:f>IF(AND(S5=1,T5=1,I5&lt;&gt;"Concluída"),1,0)</x:f>
        <x:v>0</x:v>
      </x:c>
      <x:c r="V5" s="234" t="n">
        <x:f>IF(AND(U5=1,ISNUMBER(Listas!$B$6),H5&lt;Listas!$B$6),1,0)</x:f>
        <x:v>0</x:v>
      </x:c>
      <x:c r="W5" s="234" t="n">
        <x:f>IF(AND(U5=1,I5="Bloqueada"),1,0)</x:f>
        <x:v>0</x:v>
      </x:c>
      <x:c r="X5" s="234" t="n">
        <x:f>IF(AND(S5=1,T5=1,I5="Concluída"),1,0)</x:f>
        <x:v>1</x:v>
      </x:c>
      <x:c r="Y5" s="234" t="n">
        <x:f>IF(AND(T5=1,OR(V5=1,W5=1,R5&lt;&gt;"")),1,0)</x:f>
        <x:v>0</x:v>
      </x:c>
      <x:c r="Z5" s="234" t="str">
        <x:f>IF(Y5=1,SUM($Y$5:Y5),"")</x:f>
      </x:c>
    </x:row>
    <x:row r="6">
      <x:c r="A6" s="30" t="str">
        <x:v>ACT-002</x:v>
      </x:c>
      <x:c r="B6" s="30" t="str">
        <x:v>MTG-001</x:v>
      </x:c>
      <x:c r="C6" s="30" t="str">
        <x:v>Repriorizar backlog e arquivar itens sem valor</x:v>
      </x:c>
      <x:c r="D6" s="30" t="str">
        <x:v>Ana Souza</x:v>
      </x:c>
      <x:c r="E6" s="30" t="str">
        <x:v>Operações</x:v>
      </x:c>
      <x:c r="F6" s="30" t="str">
        <x:v>Alta</x:v>
      </x:c>
      <x:c r="G6" s="32" t="n">
        <x:v>46268</x:v>
      </x:c>
      <x:c r="H6" s="32" t="n">
        <x:v>46275</x:v>
      </x:c>
      <x:c r="I6" s="32" t="str">
        <x:v>Concluída</x:v>
      </x:c>
      <x:c r="J6" s="32" t="n">
        <x:v>46275</x:v>
      </x:c>
      <x:c r="K6" s="37" t="n">
        <x:f>IF(OR(NOT(ISNUMBER(Listas!$B$6)),Listas!$B$6&lt;=0),"",IF(A6="","",IF(OR(R6&lt;&gt;"",I6="Cancelada"),"",IF(I6="Concluída",MAX(0,J6-H6),MAX(0,Listas!$B$6-H6)))))</x:f>
        <x:v>0</x:v>
      </x:c>
      <x:c r="L6" s="35" t="str">
        <x:f>IF(OR(NOT(ISNUMBER(Listas!$B$6)),Listas!$B$6&lt;=0),IF(A6="","","Corrija data de análise"),IF(A6="","",IF(R6&lt;&gt;"",R6,IF(I6="Cancelada","CANCELADA",IF(I6="Concluída",IF(J6&gt;H6,"CONCLUÍDA COM ATRASO","CONCLUÍDA NO PRAZO"),IF(H6&lt;Listas!$B$6,"ATRASADA",IF(H6=Listas!$B$6,"VENCE HOJE","NO PRAZO")))))))</x:f>
        <x:v>CONCLUÍDA NO PRAZO</x:v>
      </x:c>
      <x:c r="M6" s="38" t="n">
        <x:v>4</x:v>
      </x:c>
      <x:c r="N6" s="38" t="n">
        <x:v>5</x:v>
      </x:c>
      <x:c r="O6" s="36" t="n">
        <x:f>IF(A6="","",IF(AND(ISNUMBER(M6),ISNUMBER(N6)),N6-M6,""))</x:f>
        <x:v>1</x:v>
      </x:c>
      <x:c r="P6" s="33" t="str">
        <x:v>Backlog reduzido</x:v>
      </x:c>
      <x:c r="Q6" s="238" t="n">
        <x:f>IF(A6="","",IF(COUNTIFS(Reunioes!$A$5:$A$104,B6)&lt;&gt;1,"",IF(ISNUMBER(VLOOKUP(B6,Reunioes!$A$5:$B$104,2,FALSE)),VLOOKUP(B6,Reunioes!$A$5:$B$104,2,FALSE),"")))</x:f>
        <x:v>46267</x:v>
      </x:c>
      <x:c r="R6" s="234" t="str">
        <x:f>IF(A6="",IF(OR(B6&lt;&gt;"",C6&lt;&gt;"",D6&lt;&gt;"",E6&lt;&gt;"",H6&lt;&gt;"",I6&lt;&gt;""),"ID ausente",""),IF(OR(AND(M6&lt;&gt;"",NOT(ISNUMBER(M6))),AND(N6&lt;&gt;"",NOT(ISNUMBER(N6)))),"Esforço inválido",IF(OR(AND(ISNUMBER(H6),H6&lt;=0),AND(ISNUMBER(J6),J6&lt;=0),AND(ISNUMBER(Q6),Q6&lt;=0)),"Data inválida",IF(A6="","",IF(COUNTIFS($A$5:$A$204,A6)&gt;1,"ID duplicado",IF(Q6="","Reunião inválida",IF(OR(C6="",D6="",E6="",I6=""),"Cadastro incompleto",IF(AND(I6&lt;&gt;"Pendente",I6&lt;&gt;"Em andamento",I6&lt;&gt;"Bloqueada",I6&lt;&gt;"Concluída",I6&lt;&gt;"Cancelada"),"Status inválido",IF(I6="Cancelada","",IF(NOT(ISNUMBER(H6)),"Prazo ausente ou inválido",IF(AND(I6="Concluída",OR(NOT(ISNUMBER(J6)),P6="")),"Conclusão sem data ou evidência",IF(AND(I6="Concluída",ISNUMBER(Listas!$B$6),Listas!$B$6&gt;0,J6&gt;Listas!$B$6),"Conclusão posterior à análise",""))))))))))))</x:f>
      </x:c>
      <x:c r="S6" s="234" t="n">
        <x:f>IF(A6="",0,IF(AND(R6="",I6&lt;&gt;"Cancelada"),1,0))</x:f>
        <x:v>1</x:v>
      </x:c>
      <x:c r="T6" s="234" t="n">
        <x:f>IF(OR(NOT(ISNUMBER(Listas!$B$6)),Listas!$B$6&lt;=0,Dashboard!$E$5&lt;=0,Dashboard!$K$5&lt;=0),0,IF(A6="",0,IF(AND(ISNUMBER(Q6),ISNUMBER(Dashboard!$E$5),ISNUMBER(Dashboard!$K$5),Dashboard!$E$5&lt;=Dashboard!$K$5,Q6&gt;=Dashboard!$E$5,Q6&lt;=Dashboard!$K$5,OR(Dashboard!$E$4="Todas",E6=Dashboard!$E$4),OR(Dashboard!$K$4="Todos",D6=Dashboard!$K$4)),1,0)))</x:f>
        <x:v>1</x:v>
      </x:c>
      <x:c r="U6" s="234" t="n">
        <x:f>IF(AND(S6=1,T6=1,I6&lt;&gt;"Concluída"),1,0)</x:f>
        <x:v>0</x:v>
      </x:c>
      <x:c r="V6" s="234" t="n">
        <x:f>IF(AND(U6=1,ISNUMBER(Listas!$B$6),H6&lt;Listas!$B$6),1,0)</x:f>
        <x:v>0</x:v>
      </x:c>
      <x:c r="W6" s="234" t="n">
        <x:f>IF(AND(U6=1,I6="Bloqueada"),1,0)</x:f>
        <x:v>0</x:v>
      </x:c>
      <x:c r="X6" s="234" t="n">
        <x:f>IF(AND(S6=1,T6=1,I6="Concluída"),1,0)</x:f>
        <x:v>1</x:v>
      </x:c>
      <x:c r="Y6" s="234" t="n">
        <x:f>IF(AND(T6=1,OR(V6=1,W6=1,R6&lt;&gt;"")),1,0)</x:f>
        <x:v>0</x:v>
      </x:c>
      <x:c r="Z6" s="234" t="str">
        <x:f>IF(Y6=1,SUM($Y$5:Y6),"")</x:f>
      </x:c>
    </x:row>
    <x:row r="7">
      <x:c r="A7" s="30" t="str">
        <x:v>ACT-003</x:v>
      </x:c>
      <x:c r="B7" s="30" t="str">
        <x:v>MTG-002</x:v>
      </x:c>
      <x:c r="C7" s="30" t="str">
        <x:v>Publicar cronograma das duas ondas do portal</x:v>
      </x:c>
      <x:c r="D7" s="30" t="str">
        <x:v>Bruno Costa</x:v>
      </x:c>
      <x:c r="E7" s="30" t="str">
        <x:v>Tecnologia</x:v>
      </x:c>
      <x:c r="F7" s="30" t="str">
        <x:v>Alta</x:v>
      </x:c>
      <x:c r="G7" s="32" t="n">
        <x:v>46271</x:v>
      </x:c>
      <x:c r="H7" s="32" t="n">
        <x:v>46280</x:v>
      </x:c>
      <x:c r="I7" s="32" t="str">
        <x:v>Concluída</x:v>
      </x:c>
      <x:c r="J7" s="32" t="n">
        <x:v>46279</x:v>
      </x:c>
      <x:c r="K7" s="37" t="n">
        <x:f>IF(OR(NOT(ISNUMBER(Listas!$B$6)),Listas!$B$6&lt;=0),"",IF(A7="","",IF(OR(R7&lt;&gt;"",I7="Cancelada"),"",IF(I7="Concluída",MAX(0,J7-H7),MAX(0,Listas!$B$6-H7)))))</x:f>
        <x:v>0</x:v>
      </x:c>
      <x:c r="L7" s="35" t="str">
        <x:f>IF(OR(NOT(ISNUMBER(Listas!$B$6)),Listas!$B$6&lt;=0),IF(A7="","","Corrija data de análise"),IF(A7="","",IF(R7&lt;&gt;"",R7,IF(I7="Cancelada","CANCELADA",IF(I7="Concluída",IF(J7&gt;H7,"CONCLUÍDA COM ATRASO","CONCLUÍDA NO PRAZO"),IF(H7&lt;Listas!$B$6,"ATRASADA",IF(H7=Listas!$B$6,"VENCE HOJE","NO PRAZO")))))))</x:f>
        <x:v>CONCLUÍDA NO PRAZO</x:v>
      </x:c>
      <x:c r="M7" s="38" t="n">
        <x:v>6</x:v>
      </x:c>
      <x:c r="N7" s="38" t="n">
        <x:v>5</x:v>
      </x:c>
      <x:c r="O7" s="36" t="n">
        <x:f>IF(A7="","",IF(AND(ISNUMBER(M7),ISNUMBER(N7)),N7-M7,""))</x:f>
        <x:v>-1</x:v>
      </x:c>
      <x:c r="P7" s="33" t="str">
        <x:v>Cronograma compartilhado</x:v>
      </x:c>
      <x:c r="Q7" s="238" t="n">
        <x:f>IF(A7="","",IF(COUNTIFS(Reunioes!$A$5:$A$104,B7)&lt;&gt;1,"",IF(ISNUMBER(VLOOKUP(B7,Reunioes!$A$5:$B$104,2,FALSE)),VLOOKUP(B7,Reunioes!$A$5:$B$104,2,FALSE),"")))</x:f>
        <x:v>46270</x:v>
      </x:c>
      <x:c r="R7" s="234" t="str">
        <x:f>IF(A7="",IF(OR(B7&lt;&gt;"",C7&lt;&gt;"",D7&lt;&gt;"",E7&lt;&gt;"",H7&lt;&gt;"",I7&lt;&gt;""),"ID ausente",""),IF(OR(AND(M7&lt;&gt;"",NOT(ISNUMBER(M7))),AND(N7&lt;&gt;"",NOT(ISNUMBER(N7)))),"Esforço inválido",IF(OR(AND(ISNUMBER(H7),H7&lt;=0),AND(ISNUMBER(J7),J7&lt;=0),AND(ISNUMBER(Q7),Q7&lt;=0)),"Data inválida",IF(A7="","",IF(COUNTIFS($A$5:$A$204,A7)&gt;1,"ID duplicado",IF(Q7="","Reunião inválida",IF(OR(C7="",D7="",E7="",I7=""),"Cadastro incompleto",IF(AND(I7&lt;&gt;"Pendente",I7&lt;&gt;"Em andamento",I7&lt;&gt;"Bloqueada",I7&lt;&gt;"Concluída",I7&lt;&gt;"Cancelada"),"Status inválido",IF(I7="Cancelada","",IF(NOT(ISNUMBER(H7)),"Prazo ausente ou inválido",IF(AND(I7="Concluída",OR(NOT(ISNUMBER(J7)),P7="")),"Conclusão sem data ou evidência",IF(AND(I7="Concluída",ISNUMBER(Listas!$B$6),Listas!$B$6&gt;0,J7&gt;Listas!$B$6),"Conclusão posterior à análise",""))))))))))))</x:f>
      </x:c>
      <x:c r="S7" s="234" t="n">
        <x:f>IF(A7="",0,IF(AND(R7="",I7&lt;&gt;"Cancelada"),1,0))</x:f>
        <x:v>1</x:v>
      </x:c>
      <x:c r="T7" s="234" t="n">
        <x:f>IF(OR(NOT(ISNUMBER(Listas!$B$6)),Listas!$B$6&lt;=0,Dashboard!$E$5&lt;=0,Dashboard!$K$5&lt;=0),0,IF(A7="",0,IF(AND(ISNUMBER(Q7),ISNUMBER(Dashboard!$E$5),ISNUMBER(Dashboard!$K$5),Dashboard!$E$5&lt;=Dashboard!$K$5,Q7&gt;=Dashboard!$E$5,Q7&lt;=Dashboard!$K$5,OR(Dashboard!$E$4="Todas",E7=Dashboard!$E$4),OR(Dashboard!$K$4="Todos",D7=Dashboard!$K$4)),1,0)))</x:f>
        <x:v>1</x:v>
      </x:c>
      <x:c r="U7" s="234" t="n">
        <x:f>IF(AND(S7=1,T7=1,I7&lt;&gt;"Concluída"),1,0)</x:f>
        <x:v>0</x:v>
      </x:c>
      <x:c r="V7" s="234" t="n">
        <x:f>IF(AND(U7=1,ISNUMBER(Listas!$B$6),H7&lt;Listas!$B$6),1,0)</x:f>
        <x:v>0</x:v>
      </x:c>
      <x:c r="W7" s="234" t="n">
        <x:f>IF(AND(U7=1,I7="Bloqueada"),1,0)</x:f>
        <x:v>0</x:v>
      </x:c>
      <x:c r="X7" s="234" t="n">
        <x:f>IF(AND(S7=1,T7=1,I7="Concluída"),1,0)</x:f>
        <x:v>1</x:v>
      </x:c>
      <x:c r="Y7" s="234" t="n">
        <x:f>IF(AND(T7=1,OR(V7=1,W7=1,R7&lt;&gt;"")),1,0)</x:f>
        <x:v>0</x:v>
      </x:c>
      <x:c r="Z7" s="234" t="str">
        <x:f>IF(Y7=1,SUM($Y$5:Y7),"")</x:f>
      </x:c>
    </x:row>
    <x:row r="8">
      <x:c r="A8" s="30" t="str">
        <x:v>ACT-004</x:v>
      </x:c>
      <x:c r="B8" s="30" t="str">
        <x:v>MTG-002</x:v>
      </x:c>
      <x:c r="C8" s="30" t="str">
        <x:v>Definir pesquisa de NPS do onboarding</x:v>
      </x:c>
      <x:c r="D8" s="30" t="str">
        <x:v>Daniel Rocha</x:v>
      </x:c>
      <x:c r="E8" s="30" t="str">
        <x:v>Marketing</x:v>
      </x:c>
      <x:c r="F8" s="30" t="str">
        <x:v>Média</x:v>
      </x:c>
      <x:c r="G8" s="32" t="n">
        <x:v>46271</x:v>
      </x:c>
      <x:c r="H8" s="32" t="n">
        <x:v>46287</x:v>
      </x:c>
      <x:c r="I8" s="32" t="str">
        <x:v>Em andamento</x:v>
      </x:c>
      <x:c r="J8" s="32"/>
      <x:c r="K8" s="37" t="n">
        <x:f>IF(OR(NOT(ISNUMBER(Listas!$B$6)),Listas!$B$6&lt;=0),"",IF(A8="","",IF(OR(R8&lt;&gt;"",I8="Cancelada"),"",IF(I8="Concluída",MAX(0,J8-H8),MAX(0,Listas!$B$6-H8)))))</x:f>
        <x:v>6</x:v>
      </x:c>
      <x:c r="L8" s="35" t="str">
        <x:f>IF(OR(NOT(ISNUMBER(Listas!$B$6)),Listas!$B$6&lt;=0),IF(A8="","","Corrija data de análise"),IF(A8="","",IF(R8&lt;&gt;"",R8,IF(I8="Cancelada","CANCELADA",IF(I8="Concluída",IF(J8&gt;H8,"CONCLUÍDA COM ATRASO","CONCLUÍDA NO PRAZO"),IF(H8&lt;Listas!$B$6,"ATRASADA",IF(H8=Listas!$B$6,"VENCE HOJE","NO PRAZO")))))))</x:f>
        <x:v>ATRASADA</x:v>
      </x:c>
      <x:c r="M8" s="38" t="n">
        <x:v>8</x:v>
      </x:c>
      <x:c r="N8" s="38" t="n">
        <x:v>6</x:v>
      </x:c>
      <x:c r="O8" s="36" t="n">
        <x:f>IF(A8="","",IF(AND(ISNUMBER(M8),ISNUMBER(N8)),N8-M8,""))</x:f>
        <x:v>-2</x:v>
      </x:c>
      <x:c r="P8" s="33" t="str">
        <x:v>Questionário em revisão</x:v>
      </x:c>
      <x:c r="Q8" s="238" t="n">
        <x:f>IF(A8="","",IF(COUNTIFS(Reunioes!$A$5:$A$104,B8)&lt;&gt;1,"",IF(ISNUMBER(VLOOKUP(B8,Reunioes!$A$5:$B$104,2,FALSE)),VLOOKUP(B8,Reunioes!$A$5:$B$104,2,FALSE),"")))</x:f>
        <x:v>46270</x:v>
      </x:c>
      <x:c r="R8" s="234" t="str">
        <x:f>IF(A8="",IF(OR(B8&lt;&gt;"",C8&lt;&gt;"",D8&lt;&gt;"",E8&lt;&gt;"",H8&lt;&gt;"",I8&lt;&gt;""),"ID ausente",""),IF(OR(AND(M8&lt;&gt;"",NOT(ISNUMBER(M8))),AND(N8&lt;&gt;"",NOT(ISNUMBER(N8)))),"Esforço inválido",IF(OR(AND(ISNUMBER(H8),H8&lt;=0),AND(ISNUMBER(J8),J8&lt;=0),AND(ISNUMBER(Q8),Q8&lt;=0)),"Data inválida",IF(A8="","",IF(COUNTIFS($A$5:$A$204,A8)&gt;1,"ID duplicado",IF(Q8="","Reunião inválida",IF(OR(C8="",D8="",E8="",I8=""),"Cadastro incompleto",IF(AND(I8&lt;&gt;"Pendente",I8&lt;&gt;"Em andamento",I8&lt;&gt;"Bloqueada",I8&lt;&gt;"Concluída",I8&lt;&gt;"Cancelada"),"Status inválido",IF(I8="Cancelada","",IF(NOT(ISNUMBER(H8)),"Prazo ausente ou inválido",IF(AND(I8="Concluída",OR(NOT(ISNUMBER(J8)),P8="")),"Conclusão sem data ou evidência",IF(AND(I8="Concluída",ISNUMBER(Listas!$B$6),Listas!$B$6&gt;0,J8&gt;Listas!$B$6),"Conclusão posterior à análise",""))))))))))))</x:f>
      </x:c>
      <x:c r="S8" s="234" t="n">
        <x:f>IF(A8="",0,IF(AND(R8="",I8&lt;&gt;"Cancelada"),1,0))</x:f>
        <x:v>1</x:v>
      </x:c>
      <x:c r="T8" s="234" t="n">
        <x:f>IF(OR(NOT(ISNUMBER(Listas!$B$6)),Listas!$B$6&lt;=0,Dashboard!$E$5&lt;=0,Dashboard!$K$5&lt;=0),0,IF(A8="",0,IF(AND(ISNUMBER(Q8),ISNUMBER(Dashboard!$E$5),ISNUMBER(Dashboard!$K$5),Dashboard!$E$5&lt;=Dashboard!$K$5,Q8&gt;=Dashboard!$E$5,Q8&lt;=Dashboard!$K$5,OR(Dashboard!$E$4="Todas",E8=Dashboard!$E$4),OR(Dashboard!$K$4="Todos",D8=Dashboard!$K$4)),1,0)))</x:f>
        <x:v>1</x:v>
      </x:c>
      <x:c r="U8" s="234" t="n">
        <x:f>IF(AND(S8=1,T8=1,I8&lt;&gt;"Concluída"),1,0)</x:f>
        <x:v>1</x:v>
      </x:c>
      <x:c r="V8" s="234" t="n">
        <x:f>IF(AND(U8=1,ISNUMBER(Listas!$B$6),H8&lt;Listas!$B$6),1,0)</x:f>
        <x:v>1</x:v>
      </x:c>
      <x:c r="W8" s="234" t="n">
        <x:f>IF(AND(U8=1,I8="Bloqueada"),1,0)</x:f>
        <x:v>0</x:v>
      </x:c>
      <x:c r="X8" s="234" t="n">
        <x:f>IF(AND(S8=1,T8=1,I8="Concluída"),1,0)</x:f>
        <x:v>0</x:v>
      </x:c>
      <x:c r="Y8" s="234" t="n">
        <x:f>IF(AND(T8=1,OR(V8=1,W8=1,R8&lt;&gt;"")),1,0)</x:f>
        <x:v>1</x:v>
      </x:c>
      <x:c r="Z8" s="234" t="n">
        <x:f>IF(Y8=1,SUM($Y$5:Y8),"")</x:f>
        <x:v>1</x:v>
      </x:c>
    </x:row>
    <x:row r="9">
      <x:c r="A9" s="30" t="str">
        <x:v>ACT-005</x:v>
      </x:c>
      <x:c r="B9" s="30" t="str">
        <x:v>MTG-003</x:v>
      </x:c>
      <x:c r="C9" s="30" t="str">
        <x:v>Atualizar política de descontos no CRM</x:v>
      </x:c>
      <x:c r="D9" s="30" t="str">
        <x:v>Fernanda Alves</x:v>
      </x:c>
      <x:c r="E9" s="30" t="str">
        <x:v>Comercial</x:v>
      </x:c>
      <x:c r="F9" s="30" t="str">
        <x:v>Alta</x:v>
      </x:c>
      <x:c r="G9" s="32" t="n">
        <x:v>46275</x:v>
      </x:c>
      <x:c r="H9" s="32" t="n">
        <x:v>46283</x:v>
      </x:c>
      <x:c r="I9" s="32" t="str">
        <x:v>Concluída</x:v>
      </x:c>
      <x:c r="J9" s="32" t="n">
        <x:v>46285</x:v>
      </x:c>
      <x:c r="K9" s="37" t="n">
        <x:f>IF(OR(NOT(ISNUMBER(Listas!$B$6)),Listas!$B$6&lt;=0),"",IF(A9="","",IF(OR(R9&lt;&gt;"",I9="Cancelada"),"",IF(I9="Concluída",MAX(0,J9-H9),MAX(0,Listas!$B$6-H9)))))</x:f>
        <x:v>2</x:v>
      </x:c>
      <x:c r="L9" s="35" t="str">
        <x:f>IF(OR(NOT(ISNUMBER(Listas!$B$6)),Listas!$B$6&lt;=0),IF(A9="","","Corrija data de análise"),IF(A9="","",IF(R9&lt;&gt;"",R9,IF(I9="Cancelada","CANCELADA",IF(I9="Concluída",IF(J9&gt;H9,"CONCLUÍDA COM ATRASO","CONCLUÍDA NO PRAZO"),IF(H9&lt;Listas!$B$6,"ATRASADA",IF(H9=Listas!$B$6,"VENCE HOJE","NO PRAZO")))))))</x:f>
        <x:v>CONCLUÍDA COM ATRASO</x:v>
      </x:c>
      <x:c r="M9" s="38" t="n">
        <x:v>5</x:v>
      </x:c>
      <x:c r="N9" s="38" t="n">
        <x:v>6</x:v>
      </x:c>
      <x:c r="O9" s="36" t="n">
        <x:f>IF(A9="","",IF(AND(ISNUMBER(M9),ISNUMBER(N9)),N9-M9,""))</x:f>
        <x:v>1</x:v>
      </x:c>
      <x:c r="P9" s="33" t="str">
        <x:v>Regra publicada com dois dias de atraso</x:v>
      </x:c>
      <x:c r="Q9" s="238" t="n">
        <x:f>IF(A9="","",IF(COUNTIFS(Reunioes!$A$5:$A$104,B9)&lt;&gt;1,"",IF(ISNUMBER(VLOOKUP(B9,Reunioes!$A$5:$B$104,2,FALSE)),VLOOKUP(B9,Reunioes!$A$5:$B$104,2,FALSE),"")))</x:f>
        <x:v>46274</x:v>
      </x:c>
      <x:c r="R9" s="234" t="str">
        <x:f>IF(A9="",IF(OR(B9&lt;&gt;"",C9&lt;&gt;"",D9&lt;&gt;"",E9&lt;&gt;"",H9&lt;&gt;"",I9&lt;&gt;""),"ID ausente",""),IF(OR(AND(M9&lt;&gt;"",NOT(ISNUMBER(M9))),AND(N9&lt;&gt;"",NOT(ISNUMBER(N9)))),"Esforço inválido",IF(OR(AND(ISNUMBER(H9),H9&lt;=0),AND(ISNUMBER(J9),J9&lt;=0),AND(ISNUMBER(Q9),Q9&lt;=0)),"Data inválida",IF(A9="","",IF(COUNTIFS($A$5:$A$204,A9)&gt;1,"ID duplicado",IF(Q9="","Reunião inválida",IF(OR(C9="",D9="",E9="",I9=""),"Cadastro incompleto",IF(AND(I9&lt;&gt;"Pendente",I9&lt;&gt;"Em andamento",I9&lt;&gt;"Bloqueada",I9&lt;&gt;"Concluída",I9&lt;&gt;"Cancelada"),"Status inválido",IF(I9="Cancelada","",IF(NOT(ISNUMBER(H9)),"Prazo ausente ou inválido",IF(AND(I9="Concluída",OR(NOT(ISNUMBER(J9)),P9="")),"Conclusão sem data ou evidência",IF(AND(I9="Concluída",ISNUMBER(Listas!$B$6),Listas!$B$6&gt;0,J9&gt;Listas!$B$6),"Conclusão posterior à análise",""))))))))))))</x:f>
      </x:c>
      <x:c r="S9" s="234" t="n">
        <x:f>IF(A9="",0,IF(AND(R9="",I9&lt;&gt;"Cancelada"),1,0))</x:f>
        <x:v>1</x:v>
      </x:c>
      <x:c r="T9" s="234" t="n">
        <x:f>IF(OR(NOT(ISNUMBER(Listas!$B$6)),Listas!$B$6&lt;=0,Dashboard!$E$5&lt;=0,Dashboard!$K$5&lt;=0),0,IF(A9="",0,IF(AND(ISNUMBER(Q9),ISNUMBER(Dashboard!$E$5),ISNUMBER(Dashboard!$K$5),Dashboard!$E$5&lt;=Dashboard!$K$5,Q9&gt;=Dashboard!$E$5,Q9&lt;=Dashboard!$K$5,OR(Dashboard!$E$4="Todas",E9=Dashboard!$E$4),OR(Dashboard!$K$4="Todos",D9=Dashboard!$K$4)),1,0)))</x:f>
        <x:v>1</x:v>
      </x:c>
      <x:c r="U9" s="234" t="n">
        <x:f>IF(AND(S9=1,T9=1,I9&lt;&gt;"Concluída"),1,0)</x:f>
        <x:v>0</x:v>
      </x:c>
      <x:c r="V9" s="234" t="n">
        <x:f>IF(AND(U9=1,ISNUMBER(Listas!$B$6),H9&lt;Listas!$B$6),1,0)</x:f>
        <x:v>0</x:v>
      </x:c>
      <x:c r="W9" s="234" t="n">
        <x:f>IF(AND(U9=1,I9="Bloqueada"),1,0)</x:f>
        <x:v>0</x:v>
      </x:c>
      <x:c r="X9" s="234" t="n">
        <x:f>IF(AND(S9=1,T9=1,I9="Concluída"),1,0)</x:f>
        <x:v>1</x:v>
      </x:c>
      <x:c r="Y9" s="234" t="n">
        <x:f>IF(AND(T9=1,OR(V9=1,W9=1,R9&lt;&gt;"")),1,0)</x:f>
        <x:v>0</x:v>
      </x:c>
      <x:c r="Z9" s="234" t="str">
        <x:f>IF(Y9=1,SUM($Y$5:Y9),"")</x:f>
      </x:c>
    </x:row>
    <x:row r="10">
      <x:c r="A10" s="30" t="str">
        <x:v>ACT-006</x:v>
      </x:c>
      <x:c r="B10" s="30" t="str">
        <x:v>MTG-003</x:v>
      </x:c>
      <x:c r="C10" s="30" t="str">
        <x:v>Treinar equipe na nova política de desconto</x:v>
      </x:c>
      <x:c r="D10" s="30" t="str">
        <x:v>Fernanda Alves</x:v>
      </x:c>
      <x:c r="E10" s="30" t="str">
        <x:v>Comercial</x:v>
      </x:c>
      <x:c r="F10" s="30" t="str">
        <x:v>Média</x:v>
      </x:c>
      <x:c r="G10" s="32" t="n">
        <x:v>46275</x:v>
      </x:c>
      <x:c r="H10" s="32" t="n">
        <x:v>46289</x:v>
      </x:c>
      <x:c r="I10" s="32" t="str">
        <x:v>Pendente</x:v>
      </x:c>
      <x:c r="J10" s="32"/>
      <x:c r="K10" s="37" t="n">
        <x:f>IF(OR(NOT(ISNUMBER(Listas!$B$6)),Listas!$B$6&lt;=0),"",IF(A10="","",IF(OR(R10&lt;&gt;"",I10="Cancelada"),"",IF(I10="Concluída",MAX(0,J10-H10),MAX(0,Listas!$B$6-H10)))))</x:f>
        <x:v>4</x:v>
      </x:c>
      <x:c r="L10" s="35" t="str">
        <x:f>IF(OR(NOT(ISNUMBER(Listas!$B$6)),Listas!$B$6&lt;=0),IF(A10="","","Corrija data de análise"),IF(A10="","",IF(R10&lt;&gt;"",R10,IF(I10="Cancelada","CANCELADA",IF(I10="Concluída",IF(J10&gt;H10,"CONCLUÍDA COM ATRASO","CONCLUÍDA NO PRAZO"),IF(H10&lt;Listas!$B$6,"ATRASADA",IF(H10=Listas!$B$6,"VENCE HOJE","NO PRAZO")))))))</x:f>
        <x:v>ATRASADA</x:v>
      </x:c>
      <x:c r="M10" s="38" t="n">
        <x:v>4</x:v>
      </x:c>
      <x:c r="N10" s="38" t="n">
        <x:v>0</x:v>
      </x:c>
      <x:c r="O10" s="36" t="n">
        <x:f>IF(A10="","",IF(AND(ISNUMBER(M10),ISNUMBER(N10)),N10-M10,""))</x:f>
        <x:v>-4</x:v>
      </x:c>
      <x:c r="P10" s="33" t="str">
        <x:v>Agenda ainda não confirmada</x:v>
      </x:c>
      <x:c r="Q10" s="238" t="n">
        <x:f>IF(A10="","",IF(COUNTIFS(Reunioes!$A$5:$A$104,B10)&lt;&gt;1,"",IF(ISNUMBER(VLOOKUP(B10,Reunioes!$A$5:$B$104,2,FALSE)),VLOOKUP(B10,Reunioes!$A$5:$B$104,2,FALSE),"")))</x:f>
        <x:v>46274</x:v>
      </x:c>
      <x:c r="R10" s="234" t="str">
        <x:f>IF(A10="",IF(OR(B10&lt;&gt;"",C10&lt;&gt;"",D10&lt;&gt;"",E10&lt;&gt;"",H10&lt;&gt;"",I10&lt;&gt;""),"ID ausente",""),IF(OR(AND(M10&lt;&gt;"",NOT(ISNUMBER(M10))),AND(N10&lt;&gt;"",NOT(ISNUMBER(N10)))),"Esforço inválido",IF(OR(AND(ISNUMBER(H10),H10&lt;=0),AND(ISNUMBER(J10),J10&lt;=0),AND(ISNUMBER(Q10),Q10&lt;=0)),"Data inválida",IF(A10="","",IF(COUNTIFS($A$5:$A$204,A10)&gt;1,"ID duplicado",IF(Q10="","Reunião inválida",IF(OR(C10="",D10="",E10="",I10=""),"Cadastro incompleto",IF(AND(I10&lt;&gt;"Pendente",I10&lt;&gt;"Em andamento",I10&lt;&gt;"Bloqueada",I10&lt;&gt;"Concluída",I10&lt;&gt;"Cancelada"),"Status inválido",IF(I10="Cancelada","",IF(NOT(ISNUMBER(H10)),"Prazo ausente ou inválido",IF(AND(I10="Concluída",OR(NOT(ISNUMBER(J10)),P10="")),"Conclusão sem data ou evidência",IF(AND(I10="Concluída",ISNUMBER(Listas!$B$6),Listas!$B$6&gt;0,J10&gt;Listas!$B$6),"Conclusão posterior à análise",""))))))))))))</x:f>
      </x:c>
      <x:c r="S10" s="234" t="n">
        <x:f>IF(A10="",0,IF(AND(R10="",I10&lt;&gt;"Cancelada"),1,0))</x:f>
        <x:v>1</x:v>
      </x:c>
      <x:c r="T10" s="234" t="n">
        <x:f>IF(OR(NOT(ISNUMBER(Listas!$B$6)),Listas!$B$6&lt;=0,Dashboard!$E$5&lt;=0,Dashboard!$K$5&lt;=0),0,IF(A10="",0,IF(AND(ISNUMBER(Q10),ISNUMBER(Dashboard!$E$5),ISNUMBER(Dashboard!$K$5),Dashboard!$E$5&lt;=Dashboard!$K$5,Q10&gt;=Dashboard!$E$5,Q10&lt;=Dashboard!$K$5,OR(Dashboard!$E$4="Todas",E10=Dashboard!$E$4),OR(Dashboard!$K$4="Todos",D10=Dashboard!$K$4)),1,0)))</x:f>
        <x:v>1</x:v>
      </x:c>
      <x:c r="U10" s="234" t="n">
        <x:f>IF(AND(S10=1,T10=1,I10&lt;&gt;"Concluída"),1,0)</x:f>
        <x:v>1</x:v>
      </x:c>
      <x:c r="V10" s="234" t="n">
        <x:f>IF(AND(U10=1,ISNUMBER(Listas!$B$6),H10&lt;Listas!$B$6),1,0)</x:f>
        <x:v>1</x:v>
      </x:c>
      <x:c r="W10" s="234" t="n">
        <x:f>IF(AND(U10=1,I10="Bloqueada"),1,0)</x:f>
        <x:v>0</x:v>
      </x:c>
      <x:c r="X10" s="234" t="n">
        <x:f>IF(AND(S10=1,T10=1,I10="Concluída"),1,0)</x:f>
        <x:v>0</x:v>
      </x:c>
      <x:c r="Y10" s="234" t="n">
        <x:f>IF(AND(T10=1,OR(V10=1,W10=1,R10&lt;&gt;"")),1,0)</x:f>
        <x:v>1</x:v>
      </x:c>
      <x:c r="Z10" s="234" t="n">
        <x:f>IF(Y10=1,SUM($Y$5:Y10),"")</x:f>
        <x:v>2</x:v>
      </x:c>
    </x:row>
    <x:row r="11">
      <x:c r="A11" s="30" t="str">
        <x:v>ACT-007</x:v>
      </x:c>
      <x:c r="B11" s="30" t="str">
        <x:v>MTG-004</x:v>
      </x:c>
      <x:c r="C11" s="30" t="str">
        <x:v>Abrir PDI das lideranças priorizadas</x:v>
      </x:c>
      <x:c r="D11" s="30" t="str">
        <x:v>Marina Lopes</x:v>
      </x:c>
      <x:c r="E11" s="30" t="str">
        <x:v>RH</x:v>
      </x:c>
      <x:c r="F11" s="30" t="str">
        <x:v>Alta</x:v>
      </x:c>
      <x:c r="G11" s="32" t="n">
        <x:v>46278</x:v>
      </x:c>
      <x:c r="H11" s="32" t="n">
        <x:v>46288</x:v>
      </x:c>
      <x:c r="I11" s="32" t="str">
        <x:v>Em andamento</x:v>
      </x:c>
      <x:c r="J11" s="32"/>
      <x:c r="K11" s="37" t="n">
        <x:f>IF(OR(NOT(ISNUMBER(Listas!$B$6)),Listas!$B$6&lt;=0),"",IF(A11="","",IF(OR(R11&lt;&gt;"",I11="Cancelada"),"",IF(I11="Concluída",MAX(0,J11-H11),MAX(0,Listas!$B$6-H11)))))</x:f>
        <x:v>5</x:v>
      </x:c>
      <x:c r="L11" s="35" t="str">
        <x:f>IF(OR(NOT(ISNUMBER(Listas!$B$6)),Listas!$B$6&lt;=0),IF(A11="","","Corrija data de análise"),IF(A11="","",IF(R11&lt;&gt;"",R11,IF(I11="Cancelada","CANCELADA",IF(I11="Concluída",IF(J11&gt;H11,"CONCLUÍDA COM ATRASO","CONCLUÍDA NO PRAZO"),IF(H11&lt;Listas!$B$6,"ATRASADA",IF(H11=Listas!$B$6,"VENCE HOJE","NO PRAZO")))))))</x:f>
        <x:v>ATRASADA</x:v>
      </x:c>
      <x:c r="M11" s="38" t="n">
        <x:v>6</x:v>
      </x:c>
      <x:c r="N11" s="38" t="n">
        <x:v>3</x:v>
      </x:c>
      <x:c r="O11" s="36" t="n">
        <x:f>IF(A11="","",IF(AND(ISNUMBER(M11),ISNUMBER(N11)),N11-M11,""))</x:f>
        <x:v>-3</x:v>
      </x:c>
      <x:c r="P11" s="33" t="str">
        <x:v>Um de dois PDIs iniciado</x:v>
      </x:c>
      <x:c r="Q11" s="238" t="n">
        <x:f>IF(A11="","",IF(COUNTIFS(Reunioes!$A$5:$A$104,B11)&lt;&gt;1,"",IF(ISNUMBER(VLOOKUP(B11,Reunioes!$A$5:$B$104,2,FALSE)),VLOOKUP(B11,Reunioes!$A$5:$B$104,2,FALSE),"")))</x:f>
        <x:v>46277</x:v>
      </x:c>
      <x:c r="R11" s="234" t="str">
        <x:f>IF(A11="",IF(OR(B11&lt;&gt;"",C11&lt;&gt;"",D11&lt;&gt;"",E11&lt;&gt;"",H11&lt;&gt;"",I11&lt;&gt;""),"ID ausente",""),IF(OR(AND(M11&lt;&gt;"",NOT(ISNUMBER(M11))),AND(N11&lt;&gt;"",NOT(ISNUMBER(N11)))),"Esforço inválido",IF(OR(AND(ISNUMBER(H11),H11&lt;=0),AND(ISNUMBER(J11),J11&lt;=0),AND(ISNUMBER(Q11),Q11&lt;=0)),"Data inválida",IF(A11="","",IF(COUNTIFS($A$5:$A$204,A11)&gt;1,"ID duplicado",IF(Q11="","Reunião inválida",IF(OR(C11="",D11="",E11="",I11=""),"Cadastro incompleto",IF(AND(I11&lt;&gt;"Pendente",I11&lt;&gt;"Em andamento",I11&lt;&gt;"Bloqueada",I11&lt;&gt;"Concluída",I11&lt;&gt;"Cancelada"),"Status inválido",IF(I11="Cancelada","",IF(NOT(ISNUMBER(H11)),"Prazo ausente ou inválido",IF(AND(I11="Concluída",OR(NOT(ISNUMBER(J11)),P11="")),"Conclusão sem data ou evidência",IF(AND(I11="Concluída",ISNUMBER(Listas!$B$6),Listas!$B$6&gt;0,J11&gt;Listas!$B$6),"Conclusão posterior à análise",""))))))))))))</x:f>
      </x:c>
      <x:c r="S11" s="234" t="n">
        <x:f>IF(A11="",0,IF(AND(R11="",I11&lt;&gt;"Cancelada"),1,0))</x:f>
        <x:v>1</x:v>
      </x:c>
      <x:c r="T11" s="234" t="n">
        <x:f>IF(OR(NOT(ISNUMBER(Listas!$B$6)),Listas!$B$6&lt;=0,Dashboard!$E$5&lt;=0,Dashboard!$K$5&lt;=0),0,IF(A11="",0,IF(AND(ISNUMBER(Q11),ISNUMBER(Dashboard!$E$5),ISNUMBER(Dashboard!$K$5),Dashboard!$E$5&lt;=Dashboard!$K$5,Q11&gt;=Dashboard!$E$5,Q11&lt;=Dashboard!$K$5,OR(Dashboard!$E$4="Todas",E11=Dashboard!$E$4),OR(Dashboard!$K$4="Todos",D11=Dashboard!$K$4)),1,0)))</x:f>
        <x:v>1</x:v>
      </x:c>
      <x:c r="U11" s="234" t="n">
        <x:f>IF(AND(S11=1,T11=1,I11&lt;&gt;"Concluída"),1,0)</x:f>
        <x:v>1</x:v>
      </x:c>
      <x:c r="V11" s="234" t="n">
        <x:f>IF(AND(U11=1,ISNUMBER(Listas!$B$6),H11&lt;Listas!$B$6),1,0)</x:f>
        <x:v>1</x:v>
      </x:c>
      <x:c r="W11" s="234" t="n">
        <x:f>IF(AND(U11=1,I11="Bloqueada"),1,0)</x:f>
        <x:v>0</x:v>
      </x:c>
      <x:c r="X11" s="234" t="n">
        <x:f>IF(AND(S11=1,T11=1,I11="Concluída"),1,0)</x:f>
        <x:v>0</x:v>
      </x:c>
      <x:c r="Y11" s="234" t="n">
        <x:f>IF(AND(T11=1,OR(V11=1,W11=1,R11&lt;&gt;"")),1,0)</x:f>
        <x:v>1</x:v>
      </x:c>
      <x:c r="Z11" s="234" t="n">
        <x:f>IF(Y11=1,SUM($Y$5:Y11),"")</x:f>
        <x:v>3</x:v>
      </x:c>
    </x:row>
    <x:row r="12">
      <x:c r="A12" s="30" t="str">
        <x:v>ACT-008</x:v>
      </x:c>
      <x:c r="B12" s="30" t="str">
        <x:v>MTG-004</x:v>
      </x:c>
      <x:c r="C12" s="30" t="str">
        <x:v>Agendar mentoria executiva</x:v>
      </x:c>
      <x:c r="D12" s="30" t="str">
        <x:v>Helena Martins</x:v>
      </x:c>
      <x:c r="E12" s="30" t="str">
        <x:v>Diretoria</x:v>
      </x:c>
      <x:c r="F12" s="30" t="str">
        <x:v>Média</x:v>
      </x:c>
      <x:c r="G12" s="32" t="n">
        <x:v>46278</x:v>
      </x:c>
      <x:c r="H12" s="32" t="n">
        <x:v>46298</x:v>
      </x:c>
      <x:c r="I12" s="32" t="str">
        <x:v>Pendente</x:v>
      </x:c>
      <x:c r="J12" s="32"/>
      <x:c r="K12" s="37" t="n">
        <x:f>IF(OR(NOT(ISNUMBER(Listas!$B$6)),Listas!$B$6&lt;=0),"",IF(A12="","",IF(OR(R12&lt;&gt;"",I12="Cancelada"),"",IF(I12="Concluída",MAX(0,J12-H12),MAX(0,Listas!$B$6-H12)))))</x:f>
        <x:v>0</x:v>
      </x:c>
      <x:c r="L12" s="35" t="str">
        <x:f>IF(OR(NOT(ISNUMBER(Listas!$B$6)),Listas!$B$6&lt;=0),IF(A12="","","Corrija data de análise"),IF(A12="","",IF(R12&lt;&gt;"",R12,IF(I12="Cancelada","CANCELADA",IF(I12="Concluída",IF(J12&gt;H12,"CONCLUÍDA COM ATRASO","CONCLUÍDA NO PRAZO"),IF(H12&lt;Listas!$B$6,"ATRASADA",IF(H12=Listas!$B$6,"VENCE HOJE","NO PRAZO")))))))</x:f>
        <x:v>NO PRAZO</x:v>
      </x:c>
      <x:c r="M12" s="38" t="n">
        <x:v>2</x:v>
      </x:c>
      <x:c r="N12" s="38" t="n">
        <x:v>0</x:v>
      </x:c>
      <x:c r="O12" s="36" t="n">
        <x:f>IF(A12="","",IF(AND(ISNUMBER(M12),ISNUMBER(N12)),N12-M12,""))</x:f>
        <x:v>-2</x:v>
      </x:c>
      <x:c r="P12" s="33" t="str">
        <x:v>Dentro do prazo</x:v>
      </x:c>
      <x:c r="Q12" s="238" t="n">
        <x:f>IF(A12="","",IF(COUNTIFS(Reunioes!$A$5:$A$104,B12)&lt;&gt;1,"",IF(ISNUMBER(VLOOKUP(B12,Reunioes!$A$5:$B$104,2,FALSE)),VLOOKUP(B12,Reunioes!$A$5:$B$104,2,FALSE),"")))</x:f>
        <x:v>46277</x:v>
      </x:c>
      <x:c r="R12" s="234" t="str">
        <x:f>IF(A12="",IF(OR(B12&lt;&gt;"",C12&lt;&gt;"",D12&lt;&gt;"",E12&lt;&gt;"",H12&lt;&gt;"",I12&lt;&gt;""),"ID ausente",""),IF(OR(AND(M12&lt;&gt;"",NOT(ISNUMBER(M12))),AND(N12&lt;&gt;"",NOT(ISNUMBER(N12)))),"Esforço inválido",IF(OR(AND(ISNUMBER(H12),H12&lt;=0),AND(ISNUMBER(J12),J12&lt;=0),AND(ISNUMBER(Q12),Q12&lt;=0)),"Data inválida",IF(A12="","",IF(COUNTIFS($A$5:$A$204,A12)&gt;1,"ID duplicado",IF(Q12="","Reunião inválida",IF(OR(C12="",D12="",E12="",I12=""),"Cadastro incompleto",IF(AND(I12&lt;&gt;"Pendente",I12&lt;&gt;"Em andamento",I12&lt;&gt;"Bloqueada",I12&lt;&gt;"Concluída",I12&lt;&gt;"Cancelada"),"Status inválido",IF(I12="Cancelada","",IF(NOT(ISNUMBER(H12)),"Prazo ausente ou inválido",IF(AND(I12="Concluída",OR(NOT(ISNUMBER(J12)),P12="")),"Conclusão sem data ou evidência",IF(AND(I12="Concluída",ISNUMBER(Listas!$B$6),Listas!$B$6&gt;0,J12&gt;Listas!$B$6),"Conclusão posterior à análise",""))))))))))))</x:f>
      </x:c>
      <x:c r="S12" s="234" t="n">
        <x:f>IF(A12="",0,IF(AND(R12="",I12&lt;&gt;"Cancelada"),1,0))</x:f>
        <x:v>1</x:v>
      </x:c>
      <x:c r="T12" s="234" t="n">
        <x:f>IF(OR(NOT(ISNUMBER(Listas!$B$6)),Listas!$B$6&lt;=0,Dashboard!$E$5&lt;=0,Dashboard!$K$5&lt;=0),0,IF(A12="",0,IF(AND(ISNUMBER(Q12),ISNUMBER(Dashboard!$E$5),ISNUMBER(Dashboard!$K$5),Dashboard!$E$5&lt;=Dashboard!$K$5,Q12&gt;=Dashboard!$E$5,Q12&lt;=Dashboard!$K$5,OR(Dashboard!$E$4="Todas",E12=Dashboard!$E$4),OR(Dashboard!$K$4="Todos",D12=Dashboard!$K$4)),1,0)))</x:f>
        <x:v>1</x:v>
      </x:c>
      <x:c r="U12" s="234" t="n">
        <x:f>IF(AND(S12=1,T12=1,I12&lt;&gt;"Concluída"),1,0)</x:f>
        <x:v>1</x:v>
      </x:c>
      <x:c r="V12" s="234" t="n">
        <x:f>IF(AND(U12=1,ISNUMBER(Listas!$B$6),H12&lt;Listas!$B$6),1,0)</x:f>
        <x:v>0</x:v>
      </x:c>
      <x:c r="W12" s="234" t="n">
        <x:f>IF(AND(U12=1,I12="Bloqueada"),1,0)</x:f>
        <x:v>0</x:v>
      </x:c>
      <x:c r="X12" s="234" t="n">
        <x:f>IF(AND(S12=1,T12=1,I12="Concluída"),1,0)</x:f>
        <x:v>0</x:v>
      </x:c>
      <x:c r="Y12" s="234" t="n">
        <x:f>IF(AND(T12=1,OR(V12=1,W12=1,R12&lt;&gt;"")),1,0)</x:f>
        <x:v>0</x:v>
      </x:c>
      <x:c r="Z12" s="234" t="str">
        <x:f>IF(Y12=1,SUM($Y$5:Y12),"")</x:f>
      </x:c>
    </x:row>
    <x:row r="13">
      <x:c r="A13" s="30" t="str">
        <x:v>ACT-009</x:v>
      </x:c>
      <x:c r="B13" s="30" t="str">
        <x:v>MTG-005</x:v>
      </x:c>
      <x:c r="C13" s="30" t="str">
        <x:v>Reformular pauta semanal com timeboxes</x:v>
      </x:c>
      <x:c r="D13" s="30" t="str">
        <x:v>Ana Souza</x:v>
      </x:c>
      <x:c r="E13" s="30" t="str">
        <x:v>Operações</x:v>
      </x:c>
      <x:c r="F13" s="30" t="str">
        <x:v>Alta</x:v>
      </x:c>
      <x:c r="G13" s="32" t="n">
        <x:v>46282</x:v>
      </x:c>
      <x:c r="H13" s="32" t="n">
        <x:v>46286</x:v>
      </x:c>
      <x:c r="I13" s="32" t="str">
        <x:v>Concluída</x:v>
      </x:c>
      <x:c r="J13" s="32" t="n">
        <x:v>46286</x:v>
      </x:c>
      <x:c r="K13" s="37" t="n">
        <x:f>IF(OR(NOT(ISNUMBER(Listas!$B$6)),Listas!$B$6&lt;=0),"",IF(A13="","",IF(OR(R13&lt;&gt;"",I13="Cancelada"),"",IF(I13="Concluída",MAX(0,J13-H13),MAX(0,Listas!$B$6-H13)))))</x:f>
        <x:v>0</x:v>
      </x:c>
      <x:c r="L13" s="35" t="str">
        <x:f>IF(OR(NOT(ISNUMBER(Listas!$B$6)),Listas!$B$6&lt;=0),IF(A13="","","Corrija data de análise"),IF(A13="","",IF(R13&lt;&gt;"",R13,IF(I13="Cancelada","CANCELADA",IF(I13="Concluída",IF(J13&gt;H13,"CONCLUÍDA COM ATRASO","CONCLUÍDA NO PRAZO"),IF(H13&lt;Listas!$B$6,"ATRASADA",IF(H13=Listas!$B$6,"VENCE HOJE","NO PRAZO")))))))</x:f>
        <x:v>CONCLUÍDA NO PRAZO</x:v>
      </x:c>
      <x:c r="M13" s="38" t="n">
        <x:v>3</x:v>
      </x:c>
      <x:c r="N13" s="38" t="n">
        <x:v>3</x:v>
      </x:c>
      <x:c r="O13" s="36" t="n">
        <x:f>IF(A13="","",IF(AND(ISNUMBER(M13),ISNUMBER(N13)),N13-M13,""))</x:f>
        <x:v>0</x:v>
      </x:c>
      <x:c r="P13" s="33" t="str">
        <x:v>Nova pauta aplicada</x:v>
      </x:c>
      <x:c r="Q13" s="238" t="n">
        <x:f>IF(A13="","",IF(COUNTIFS(Reunioes!$A$5:$A$104,B13)&lt;&gt;1,"",IF(ISNUMBER(VLOOKUP(B13,Reunioes!$A$5:$B$104,2,FALSE)),VLOOKUP(B13,Reunioes!$A$5:$B$104,2,FALSE),"")))</x:f>
        <x:v>46281</x:v>
      </x:c>
      <x:c r="R13" s="234" t="str">
        <x:f>IF(A13="",IF(OR(B13&lt;&gt;"",C13&lt;&gt;"",D13&lt;&gt;"",E13&lt;&gt;"",H13&lt;&gt;"",I13&lt;&gt;""),"ID ausente",""),IF(OR(AND(M13&lt;&gt;"",NOT(ISNUMBER(M13))),AND(N13&lt;&gt;"",NOT(ISNUMBER(N13)))),"Esforço inválido",IF(OR(AND(ISNUMBER(H13),H13&lt;=0),AND(ISNUMBER(J13),J13&lt;=0),AND(ISNUMBER(Q13),Q13&lt;=0)),"Data inválida",IF(A13="","",IF(COUNTIFS($A$5:$A$204,A13)&gt;1,"ID duplicado",IF(Q13="","Reunião inválida",IF(OR(C13="",D13="",E13="",I13=""),"Cadastro incompleto",IF(AND(I13&lt;&gt;"Pendente",I13&lt;&gt;"Em andamento",I13&lt;&gt;"Bloqueada",I13&lt;&gt;"Concluída",I13&lt;&gt;"Cancelada"),"Status inválido",IF(I13="Cancelada","",IF(NOT(ISNUMBER(H13)),"Prazo ausente ou inválido",IF(AND(I13="Concluída",OR(NOT(ISNUMBER(J13)),P13="")),"Conclusão sem data ou evidência",IF(AND(I13="Concluída",ISNUMBER(Listas!$B$6),Listas!$B$6&gt;0,J13&gt;Listas!$B$6),"Conclusão posterior à análise",""))))))))))))</x:f>
      </x:c>
      <x:c r="S13" s="234" t="n">
        <x:f>IF(A13="",0,IF(AND(R13="",I13&lt;&gt;"Cancelada"),1,0))</x:f>
        <x:v>1</x:v>
      </x:c>
      <x:c r="T13" s="234" t="n">
        <x:f>IF(OR(NOT(ISNUMBER(Listas!$B$6)),Listas!$B$6&lt;=0,Dashboard!$E$5&lt;=0,Dashboard!$K$5&lt;=0),0,IF(A13="",0,IF(AND(ISNUMBER(Q13),ISNUMBER(Dashboard!$E$5),ISNUMBER(Dashboard!$K$5),Dashboard!$E$5&lt;=Dashboard!$K$5,Q13&gt;=Dashboard!$E$5,Q13&lt;=Dashboard!$K$5,OR(Dashboard!$E$4="Todas",E13=Dashboard!$E$4),OR(Dashboard!$K$4="Todos",D13=Dashboard!$K$4)),1,0)))</x:f>
        <x:v>1</x:v>
      </x:c>
      <x:c r="U13" s="234" t="n">
        <x:f>IF(AND(S13=1,T13=1,I13&lt;&gt;"Concluída"),1,0)</x:f>
        <x:v>0</x:v>
      </x:c>
      <x:c r="V13" s="234" t="n">
        <x:f>IF(AND(U13=1,ISNUMBER(Listas!$B$6),H13&lt;Listas!$B$6),1,0)</x:f>
        <x:v>0</x:v>
      </x:c>
      <x:c r="W13" s="234" t="n">
        <x:f>IF(AND(U13=1,I13="Bloqueada"),1,0)</x:f>
        <x:v>0</x:v>
      </x:c>
      <x:c r="X13" s="234" t="n">
        <x:f>IF(AND(S13=1,T13=1,I13="Concluída"),1,0)</x:f>
        <x:v>1</x:v>
      </x:c>
      <x:c r="Y13" s="234" t="n">
        <x:f>IF(AND(T13=1,OR(V13=1,W13=1,R13&lt;&gt;"")),1,0)</x:f>
        <x:v>0</x:v>
      </x:c>
      <x:c r="Z13" s="234" t="str">
        <x:f>IF(Y13=1,SUM($Y$5:Y13),"")</x:f>
      </x:c>
    </x:row>
    <x:row r="14">
      <x:c r="A14" s="30" t="str">
        <x:v>ACT-010</x:v>
      </x:c>
      <x:c r="B14" s="30" t="str">
        <x:v>MTG-005</x:v>
      </x:c>
      <x:c r="C14" s="30" t="str">
        <x:v>Eliminar indicadores duplicados da reunião</x:v>
      </x:c>
      <x:c r="D14" s="30" t="str">
        <x:v>Igor Mendes</x:v>
      </x:c>
      <x:c r="E14" s="30" t="str">
        <x:v>Financeiro</x:v>
      </x:c>
      <x:c r="F14" s="30" t="str">
        <x:v>Baixa</x:v>
      </x:c>
      <x:c r="G14" s="32" t="n">
        <x:v>46282</x:v>
      </x:c>
      <x:c r="H14" s="32" t="n">
        <x:v>46291</x:v>
      </x:c>
      <x:c r="I14" s="32" t="str">
        <x:v>Bloqueada</x:v>
      </x:c>
      <x:c r="J14" s="32"/>
      <x:c r="K14" s="37" t="n">
        <x:f>IF(OR(NOT(ISNUMBER(Listas!$B$6)),Listas!$B$6&lt;=0),"",IF(A14="","",IF(OR(R14&lt;&gt;"",I14="Cancelada"),"",IF(I14="Concluída",MAX(0,J14-H14),MAX(0,Listas!$B$6-H14)))))</x:f>
        <x:v>2</x:v>
      </x:c>
      <x:c r="L14" s="35" t="str">
        <x:f>IF(OR(NOT(ISNUMBER(Listas!$B$6)),Listas!$B$6&lt;=0),IF(A14="","","Corrija data de análise"),IF(A14="","",IF(R14&lt;&gt;"",R14,IF(I14="Cancelada","CANCELADA",IF(I14="Concluída",IF(J14&gt;H14,"CONCLUÍDA COM ATRASO","CONCLUÍDA NO PRAZO"),IF(H14&lt;Listas!$B$6,"ATRASADA",IF(H14=Listas!$B$6,"VENCE HOJE","NO PRAZO")))))))</x:f>
        <x:v>ATRASADA</x:v>
      </x:c>
      <x:c r="M14" s="38" t="n">
        <x:v>3</x:v>
      </x:c>
      <x:c r="N14" s="38" t="n">
        <x:v>1</x:v>
      </x:c>
      <x:c r="O14" s="36" t="n">
        <x:f>IF(A14="","",IF(AND(ISNUMBER(M14),ISNUMBER(N14)),N14-M14,""))</x:f>
        <x:v>-2</x:v>
      </x:c>
      <x:c r="P14" s="33" t="str">
        <x:v>Aguardando fonte de dados</x:v>
      </x:c>
      <x:c r="Q14" s="238" t="n">
        <x:f>IF(A14="","",IF(COUNTIFS(Reunioes!$A$5:$A$104,B14)&lt;&gt;1,"",IF(ISNUMBER(VLOOKUP(B14,Reunioes!$A$5:$B$104,2,FALSE)),VLOOKUP(B14,Reunioes!$A$5:$B$104,2,FALSE),"")))</x:f>
        <x:v>46281</x:v>
      </x:c>
      <x:c r="R14" s="234" t="str">
        <x:f>IF(A14="",IF(OR(B14&lt;&gt;"",C14&lt;&gt;"",D14&lt;&gt;"",E14&lt;&gt;"",H14&lt;&gt;"",I14&lt;&gt;""),"ID ausente",""),IF(OR(AND(M14&lt;&gt;"",NOT(ISNUMBER(M14))),AND(N14&lt;&gt;"",NOT(ISNUMBER(N14)))),"Esforço inválido",IF(OR(AND(ISNUMBER(H14),H14&lt;=0),AND(ISNUMBER(J14),J14&lt;=0),AND(ISNUMBER(Q14),Q14&lt;=0)),"Data inválida",IF(A14="","",IF(COUNTIFS($A$5:$A$204,A14)&gt;1,"ID duplicado",IF(Q14="","Reunião inválida",IF(OR(C14="",D14="",E14="",I14=""),"Cadastro incompleto",IF(AND(I14&lt;&gt;"Pendente",I14&lt;&gt;"Em andamento",I14&lt;&gt;"Bloqueada",I14&lt;&gt;"Concluída",I14&lt;&gt;"Cancelada"),"Status inválido",IF(I14="Cancelada","",IF(NOT(ISNUMBER(H14)),"Prazo ausente ou inválido",IF(AND(I14="Concluída",OR(NOT(ISNUMBER(J14)),P14="")),"Conclusão sem data ou evidência",IF(AND(I14="Concluída",ISNUMBER(Listas!$B$6),Listas!$B$6&gt;0,J14&gt;Listas!$B$6),"Conclusão posterior à análise",""))))))))))))</x:f>
      </x:c>
      <x:c r="S14" s="234" t="n">
        <x:f>IF(A14="",0,IF(AND(R14="",I14&lt;&gt;"Cancelada"),1,0))</x:f>
        <x:v>1</x:v>
      </x:c>
      <x:c r="T14" s="234" t="n">
        <x:f>IF(OR(NOT(ISNUMBER(Listas!$B$6)),Listas!$B$6&lt;=0,Dashboard!$E$5&lt;=0,Dashboard!$K$5&lt;=0),0,IF(A14="",0,IF(AND(ISNUMBER(Q14),ISNUMBER(Dashboard!$E$5),ISNUMBER(Dashboard!$K$5),Dashboard!$E$5&lt;=Dashboard!$K$5,Q14&gt;=Dashboard!$E$5,Q14&lt;=Dashboard!$K$5,OR(Dashboard!$E$4="Todas",E14=Dashboard!$E$4),OR(Dashboard!$K$4="Todos",D14=Dashboard!$K$4)),1,0)))</x:f>
        <x:v>1</x:v>
      </x:c>
      <x:c r="U14" s="234" t="n">
        <x:f>IF(AND(S14=1,T14=1,I14&lt;&gt;"Concluída"),1,0)</x:f>
        <x:v>1</x:v>
      </x:c>
      <x:c r="V14" s="234" t="n">
        <x:f>IF(AND(U14=1,ISNUMBER(Listas!$B$6),H14&lt;Listas!$B$6),1,0)</x:f>
        <x:v>1</x:v>
      </x:c>
      <x:c r="W14" s="234" t="n">
        <x:f>IF(AND(U14=1,I14="Bloqueada"),1,0)</x:f>
        <x:v>1</x:v>
      </x:c>
      <x:c r="X14" s="234" t="n">
        <x:f>IF(AND(S14=1,T14=1,I14="Concluída"),1,0)</x:f>
        <x:v>0</x:v>
      </x:c>
      <x:c r="Y14" s="234" t="n">
        <x:f>IF(AND(T14=1,OR(V14=1,W14=1,R14&lt;&gt;"")),1,0)</x:f>
        <x:v>1</x:v>
      </x:c>
      <x:c r="Z14" s="234" t="n">
        <x:f>IF(Y14=1,SUM($Y$5:Y14),"")</x:f>
        <x:v>4</x:v>
      </x:c>
    </x:row>
    <x:row r="15">
      <x:c r="A15" s="30" t="str">
        <x:v>ACT-011</x:v>
      </x:c>
      <x:c r="B15" s="30" t="str">
        <x:v>MTG-006</x:v>
      </x:c>
      <x:c r="C15" s="30" t="str">
        <x:v>Executar revisão de segurança do portal</x:v>
      </x:c>
      <x:c r="D15" s="30" t="str">
        <x:v>Carlos Lima</x:v>
      </x:c>
      <x:c r="E15" s="30" t="str">
        <x:v>Tecnologia</x:v>
      </x:c>
      <x:c r="F15" s="30" t="str">
        <x:v>Crítica</x:v>
      </x:c>
      <x:c r="G15" s="32" t="n">
        <x:v>46286</x:v>
      </x:c>
      <x:c r="H15" s="32" t="n">
        <x:v>46292</x:v>
      </x:c>
      <x:c r="I15" s="32" t="str">
        <x:v>Em andamento</x:v>
      </x:c>
      <x:c r="J15" s="32"/>
      <x:c r="K15" s="37" t="n">
        <x:f>IF(OR(NOT(ISNUMBER(Listas!$B$6)),Listas!$B$6&lt;=0),"",IF(A15="","",IF(OR(R15&lt;&gt;"",I15="Cancelada"),"",IF(I15="Concluída",MAX(0,J15-H15),MAX(0,Listas!$B$6-H15)))))</x:f>
        <x:v>1</x:v>
      </x:c>
      <x:c r="L15" s="35" t="str">
        <x:f>IF(OR(NOT(ISNUMBER(Listas!$B$6)),Listas!$B$6&lt;=0),IF(A15="","","Corrija data de análise"),IF(A15="","",IF(R15&lt;&gt;"",R15,IF(I15="Cancelada","CANCELADA",IF(I15="Concluída",IF(J15&gt;H15,"CONCLUÍDA COM ATRASO","CONCLUÍDA NO PRAZO"),IF(H15&lt;Listas!$B$6,"ATRASADA",IF(H15=Listas!$B$6,"VENCE HOJE","NO PRAZO")))))))</x:f>
        <x:v>ATRASADA</x:v>
      </x:c>
      <x:c r="M15" s="38" t="n">
        <x:v>12</x:v>
      </x:c>
      <x:c r="N15" s="38" t="n">
        <x:v>8</x:v>
      </x:c>
      <x:c r="O15" s="36" t="n">
        <x:f>IF(A15="","",IF(AND(ISNUMBER(M15),ISNUMBER(N15)),N15-M15,""))</x:f>
        <x:v>-4</x:v>
      </x:c>
      <x:c r="P15" s="33" t="str">
        <x:v>Dois achados em tratamento</x:v>
      </x:c>
      <x:c r="Q15" s="238" t="n">
        <x:f>IF(A15="","",IF(COUNTIFS(Reunioes!$A$5:$A$104,B15)&lt;&gt;1,"",IF(ISNUMBER(VLOOKUP(B15,Reunioes!$A$5:$B$104,2,FALSE)),VLOOKUP(B15,Reunioes!$A$5:$B$104,2,FALSE),"")))</x:f>
        <x:v>46285</x:v>
      </x:c>
      <x:c r="R15" s="234" t="str">
        <x:f>IF(A15="",IF(OR(B15&lt;&gt;"",C15&lt;&gt;"",D15&lt;&gt;"",E15&lt;&gt;"",H15&lt;&gt;"",I15&lt;&gt;""),"ID ausente",""),IF(OR(AND(M15&lt;&gt;"",NOT(ISNUMBER(M15))),AND(N15&lt;&gt;"",NOT(ISNUMBER(N15)))),"Esforço inválido",IF(OR(AND(ISNUMBER(H15),H15&lt;=0),AND(ISNUMBER(J15),J15&lt;=0),AND(ISNUMBER(Q15),Q15&lt;=0)),"Data inválida",IF(A15="","",IF(COUNTIFS($A$5:$A$204,A15)&gt;1,"ID duplicado",IF(Q15="","Reunião inválida",IF(OR(C15="",D15="",E15="",I15=""),"Cadastro incompleto",IF(AND(I15&lt;&gt;"Pendente",I15&lt;&gt;"Em andamento",I15&lt;&gt;"Bloqueada",I15&lt;&gt;"Concluída",I15&lt;&gt;"Cancelada"),"Status inválido",IF(I15="Cancelada","",IF(NOT(ISNUMBER(H15)),"Prazo ausente ou inválido",IF(AND(I15="Concluída",OR(NOT(ISNUMBER(J15)),P15="")),"Conclusão sem data ou evidência",IF(AND(I15="Concluída",ISNUMBER(Listas!$B$6),Listas!$B$6&gt;0,J15&gt;Listas!$B$6),"Conclusão posterior à análise",""))))))))))))</x:f>
      </x:c>
      <x:c r="S15" s="234" t="n">
        <x:f>IF(A15="",0,IF(AND(R15="",I15&lt;&gt;"Cancelada"),1,0))</x:f>
        <x:v>1</x:v>
      </x:c>
      <x:c r="T15" s="234" t="n">
        <x:f>IF(OR(NOT(ISNUMBER(Listas!$B$6)),Listas!$B$6&lt;=0,Dashboard!$E$5&lt;=0,Dashboard!$K$5&lt;=0),0,IF(A15="",0,IF(AND(ISNUMBER(Q15),ISNUMBER(Dashboard!$E$5),ISNUMBER(Dashboard!$K$5),Dashboard!$E$5&lt;=Dashboard!$K$5,Q15&gt;=Dashboard!$E$5,Q15&lt;=Dashboard!$K$5,OR(Dashboard!$E$4="Todas",E15=Dashboard!$E$4),OR(Dashboard!$K$4="Todos",D15=Dashboard!$K$4)),1,0)))</x:f>
        <x:v>1</x:v>
      </x:c>
      <x:c r="U15" s="234" t="n">
        <x:f>IF(AND(S15=1,T15=1,I15&lt;&gt;"Concluída"),1,0)</x:f>
        <x:v>1</x:v>
      </x:c>
      <x:c r="V15" s="234" t="n">
        <x:f>IF(AND(U15=1,ISNUMBER(Listas!$B$6),H15&lt;Listas!$B$6),1,0)</x:f>
        <x:v>1</x:v>
      </x:c>
      <x:c r="W15" s="234" t="n">
        <x:f>IF(AND(U15=1,I15="Bloqueada"),1,0)</x:f>
        <x:v>0</x:v>
      </x:c>
      <x:c r="X15" s="234" t="n">
        <x:f>IF(AND(S15=1,T15=1,I15="Concluída"),1,0)</x:f>
        <x:v>0</x:v>
      </x:c>
      <x:c r="Y15" s="234" t="n">
        <x:f>IF(AND(T15=1,OR(V15=1,W15=1,R15&lt;&gt;"")),1,0)</x:f>
        <x:v>1</x:v>
      </x:c>
      <x:c r="Z15" s="234" t="n">
        <x:f>IF(Y15=1,SUM($Y$5:Y15),"")</x:f>
        <x:v>5</x:v>
      </x:c>
    </x:row>
    <x:row r="16">
      <x:c r="A16" s="30" t="str">
        <x:v>ACT-012</x:v>
      </x:c>
      <x:c r="B16" s="30" t="str">
        <x:v>MTG-006</x:v>
      </x:c>
      <x:c r="C16" s="30" t="str">
        <x:v>Definir critérios de aceite para o piloto</x:v>
      </x:c>
      <x:c r="D16" s="30" t="str">
        <x:v>Bruno Costa</x:v>
      </x:c>
      <x:c r="E16" s="30" t="str">
        <x:v>Tecnologia</x:v>
      </x:c>
      <x:c r="F16" s="30" t="str">
        <x:v>Alta</x:v>
      </x:c>
      <x:c r="G16" s="32" t="n">
        <x:v>46286</x:v>
      </x:c>
      <x:c r="H16" s="32" t="n">
        <x:v>46295</x:v>
      </x:c>
      <x:c r="I16" s="32" t="str">
        <x:v>Em andamento</x:v>
      </x:c>
      <x:c r="J16" s="32"/>
      <x:c r="K16" s="37" t="n">
        <x:f>IF(OR(NOT(ISNUMBER(Listas!$B$6)),Listas!$B$6&lt;=0),"",IF(A16="","",IF(OR(R16&lt;&gt;"",I16="Cancelada"),"",IF(I16="Concluída",MAX(0,J16-H16),MAX(0,Listas!$B$6-H16)))))</x:f>
        <x:v>0</x:v>
      </x:c>
      <x:c r="L16" s="35" t="str">
        <x:f>IF(OR(NOT(ISNUMBER(Listas!$B$6)),Listas!$B$6&lt;=0),IF(A16="","","Corrija data de análise"),IF(A16="","",IF(R16&lt;&gt;"",R16,IF(I16="Cancelada","CANCELADA",IF(I16="Concluída",IF(J16&gt;H16,"CONCLUÍDA COM ATRASO","CONCLUÍDA NO PRAZO"),IF(H16&lt;Listas!$B$6,"ATRASADA",IF(H16=Listas!$B$6,"VENCE HOJE","NO PRAZO")))))))</x:f>
        <x:v>NO PRAZO</x:v>
      </x:c>
      <x:c r="M16" s="38" t="n">
        <x:v>5</x:v>
      </x:c>
      <x:c r="N16" s="38" t="n">
        <x:v>3</x:v>
      </x:c>
      <x:c r="O16" s="36" t="n">
        <x:f>IF(A16="","",IF(AND(ISNUMBER(M16),ISNUMBER(N16)),N16-M16,""))</x:f>
        <x:v>-2</x:v>
      </x:c>
      <x:c r="P16" s="33" t="str">
        <x:v>Rascunho disponível</x:v>
      </x:c>
      <x:c r="Q16" s="238" t="n">
        <x:f>IF(A16="","",IF(COUNTIFS(Reunioes!$A$5:$A$104,B16)&lt;&gt;1,"",IF(ISNUMBER(VLOOKUP(B16,Reunioes!$A$5:$B$104,2,FALSE)),VLOOKUP(B16,Reunioes!$A$5:$B$104,2,FALSE),"")))</x:f>
        <x:v>46285</x:v>
      </x:c>
      <x:c r="R16" s="234" t="str">
        <x:f>IF(A16="",IF(OR(B16&lt;&gt;"",C16&lt;&gt;"",D16&lt;&gt;"",E16&lt;&gt;"",H16&lt;&gt;"",I16&lt;&gt;""),"ID ausente",""),IF(OR(AND(M16&lt;&gt;"",NOT(ISNUMBER(M16))),AND(N16&lt;&gt;"",NOT(ISNUMBER(N16)))),"Esforço inválido",IF(OR(AND(ISNUMBER(H16),H16&lt;=0),AND(ISNUMBER(J16),J16&lt;=0),AND(ISNUMBER(Q16),Q16&lt;=0)),"Data inválida",IF(A16="","",IF(COUNTIFS($A$5:$A$204,A16)&gt;1,"ID duplicado",IF(Q16="","Reunião inválida",IF(OR(C16="",D16="",E16="",I16=""),"Cadastro incompleto",IF(AND(I16&lt;&gt;"Pendente",I16&lt;&gt;"Em andamento",I16&lt;&gt;"Bloqueada",I16&lt;&gt;"Concluída",I16&lt;&gt;"Cancelada"),"Status inválido",IF(I16="Cancelada","",IF(NOT(ISNUMBER(H16)),"Prazo ausente ou inválido",IF(AND(I16="Concluída",OR(NOT(ISNUMBER(J16)),P16="")),"Conclusão sem data ou evidência",IF(AND(I16="Concluída",ISNUMBER(Listas!$B$6),Listas!$B$6&gt;0,J16&gt;Listas!$B$6),"Conclusão posterior à análise",""))))))))))))</x:f>
      </x:c>
      <x:c r="S16" s="234" t="n">
        <x:f>IF(A16="",0,IF(AND(R16="",I16&lt;&gt;"Cancelada"),1,0))</x:f>
        <x:v>1</x:v>
      </x:c>
      <x:c r="T16" s="234" t="n">
        <x:f>IF(OR(NOT(ISNUMBER(Listas!$B$6)),Listas!$B$6&lt;=0,Dashboard!$E$5&lt;=0,Dashboard!$K$5&lt;=0),0,IF(A16="",0,IF(AND(ISNUMBER(Q16),ISNUMBER(Dashboard!$E$5),ISNUMBER(Dashboard!$K$5),Dashboard!$E$5&lt;=Dashboard!$K$5,Q16&gt;=Dashboard!$E$5,Q16&lt;=Dashboard!$K$5,OR(Dashboard!$E$4="Todas",E16=Dashboard!$E$4),OR(Dashboard!$K$4="Todos",D16=Dashboard!$K$4)),1,0)))</x:f>
        <x:v>1</x:v>
      </x:c>
      <x:c r="U16" s="234" t="n">
        <x:f>IF(AND(S16=1,T16=1,I16&lt;&gt;"Concluída"),1,0)</x:f>
        <x:v>1</x:v>
      </x:c>
      <x:c r="V16" s="234" t="n">
        <x:f>IF(AND(U16=1,ISNUMBER(Listas!$B$6),H16&lt;Listas!$B$6),1,0)</x:f>
        <x:v>0</x:v>
      </x:c>
      <x:c r="W16" s="234" t="n">
        <x:f>IF(AND(U16=1,I16="Bloqueada"),1,0)</x:f>
        <x:v>0</x:v>
      </x:c>
      <x:c r="X16" s="234" t="n">
        <x:f>IF(AND(S16=1,T16=1,I16="Concluída"),1,0)</x:f>
        <x:v>0</x:v>
      </x:c>
      <x:c r="Y16" s="234" t="n">
        <x:f>IF(AND(T16=1,OR(V16=1,W16=1,R16&lt;&gt;"")),1,0)</x:f>
        <x:v>0</x:v>
      </x:c>
      <x:c r="Z16" s="234" t="str">
        <x:f>IF(Y16=1,SUM($Y$5:Y16),"")</x:f>
      </x:c>
    </x:row>
    <x:row r="17">
      <x:c r="A17" s="30" t="str">
        <x:v>ACT-013</x:v>
      </x:c>
      <x:c r="B17" s="30" t="str">
        <x:v>MTG-007</x:v>
      </x:c>
      <x:c r="C17" s="30" t="str">
        <x:v>Revisar campanhas com ROAS abaixo da meta</x:v>
      </x:c>
      <x:c r="D17" s="30" t="str">
        <x:v>Daniel Rocha</x:v>
      </x:c>
      <x:c r="E17" s="30" t="str">
        <x:v>Marketing</x:v>
      </x:c>
      <x:c r="F17" s="30" t="str">
        <x:v>Alta</x:v>
      </x:c>
      <x:c r="G17" s="32" t="n">
        <x:v>46291</x:v>
      </x:c>
      <x:c r="H17" s="32" t="n">
        <x:v>46297</x:v>
      </x:c>
      <x:c r="I17" s="32" t="str">
        <x:v>Pendente</x:v>
      </x:c>
      <x:c r="J17" s="32"/>
      <x:c r="K17" s="37" t="n">
        <x:f>IF(OR(NOT(ISNUMBER(Listas!$B$6)),Listas!$B$6&lt;=0),"",IF(A17="","",IF(OR(R17&lt;&gt;"",I17="Cancelada"),"",IF(I17="Concluída",MAX(0,J17-H17),MAX(0,Listas!$B$6-H17)))))</x:f>
        <x:v>0</x:v>
      </x:c>
      <x:c r="L17" s="35" t="str">
        <x:f>IF(OR(NOT(ISNUMBER(Listas!$B$6)),Listas!$B$6&lt;=0),IF(A17="","","Corrija data de análise"),IF(A17="","",IF(R17&lt;&gt;"",R17,IF(I17="Cancelada","CANCELADA",IF(I17="Concluída",IF(J17&gt;H17,"CONCLUÍDA COM ATRASO","CONCLUÍDA NO PRAZO"),IF(H17&lt;Listas!$B$6,"ATRASADA",IF(H17=Listas!$B$6,"VENCE HOJE","NO PRAZO")))))))</x:f>
        <x:v>NO PRAZO</x:v>
      </x:c>
      <x:c r="M17" s="38" t="n">
        <x:v>7</x:v>
      </x:c>
      <x:c r="N17" s="38" t="n">
        <x:v>0</x:v>
      </x:c>
      <x:c r="O17" s="36" t="n">
        <x:f>IF(A17="","",IF(AND(ISNUMBER(M17),ISNUMBER(N17)),N17-M17,""))</x:f>
        <x:v>-7</x:v>
      </x:c>
      <x:c r="P17" s="33" t="str">
        <x:v>Dentro do prazo</x:v>
      </x:c>
      <x:c r="Q17" s="238" t="n">
        <x:f>IF(A17="","",IF(COUNTIFS(Reunioes!$A$5:$A$104,B17)&lt;&gt;1,"",IF(ISNUMBER(VLOOKUP(B17,Reunioes!$A$5:$B$104,2,FALSE)),VLOOKUP(B17,Reunioes!$A$5:$B$104,2,FALSE),"")))</x:f>
        <x:v>46290</x:v>
      </x:c>
      <x:c r="R17" s="234" t="str">
        <x:f>IF(A17="",IF(OR(B17&lt;&gt;"",C17&lt;&gt;"",D17&lt;&gt;"",E17&lt;&gt;"",H17&lt;&gt;"",I17&lt;&gt;""),"ID ausente",""),IF(OR(AND(M17&lt;&gt;"",NOT(ISNUMBER(M17))),AND(N17&lt;&gt;"",NOT(ISNUMBER(N17)))),"Esforço inválido",IF(OR(AND(ISNUMBER(H17),H17&lt;=0),AND(ISNUMBER(J17),J17&lt;=0),AND(ISNUMBER(Q17),Q17&lt;=0)),"Data inválida",IF(A17="","",IF(COUNTIFS($A$5:$A$204,A17)&gt;1,"ID duplicado",IF(Q17="","Reunião inválida",IF(OR(C17="",D17="",E17="",I17=""),"Cadastro incompleto",IF(AND(I17&lt;&gt;"Pendente",I17&lt;&gt;"Em andamento",I17&lt;&gt;"Bloqueada",I17&lt;&gt;"Concluída",I17&lt;&gt;"Cancelada"),"Status inválido",IF(I17="Cancelada","",IF(NOT(ISNUMBER(H17)),"Prazo ausente ou inválido",IF(AND(I17="Concluída",OR(NOT(ISNUMBER(J17)),P17="")),"Conclusão sem data ou evidência",IF(AND(I17="Concluída",ISNUMBER(Listas!$B$6),Listas!$B$6&gt;0,J17&gt;Listas!$B$6),"Conclusão posterior à análise",""))))))))))))</x:f>
      </x:c>
      <x:c r="S17" s="234" t="n">
        <x:f>IF(A17="",0,IF(AND(R17="",I17&lt;&gt;"Cancelada"),1,0))</x:f>
        <x:v>1</x:v>
      </x:c>
      <x:c r="T17" s="234" t="n">
        <x:f>IF(OR(NOT(ISNUMBER(Listas!$B$6)),Listas!$B$6&lt;=0,Dashboard!$E$5&lt;=0,Dashboard!$K$5&lt;=0),0,IF(A17="",0,IF(AND(ISNUMBER(Q17),ISNUMBER(Dashboard!$E$5),ISNUMBER(Dashboard!$K$5),Dashboard!$E$5&lt;=Dashboard!$K$5,Q17&gt;=Dashboard!$E$5,Q17&lt;=Dashboard!$K$5,OR(Dashboard!$E$4="Todas",E17=Dashboard!$E$4),OR(Dashboard!$K$4="Todos",D17=Dashboard!$K$4)),1,0)))</x:f>
        <x:v>1</x:v>
      </x:c>
      <x:c r="U17" s="234" t="n">
        <x:f>IF(AND(S17=1,T17=1,I17&lt;&gt;"Concluída"),1,0)</x:f>
        <x:v>1</x:v>
      </x:c>
      <x:c r="V17" s="234" t="n">
        <x:f>IF(AND(U17=1,ISNUMBER(Listas!$B$6),H17&lt;Listas!$B$6),1,0)</x:f>
        <x:v>0</x:v>
      </x:c>
      <x:c r="W17" s="234" t="n">
        <x:f>IF(AND(U17=1,I17="Bloqueada"),1,0)</x:f>
        <x:v>0</x:v>
      </x:c>
      <x:c r="X17" s="234" t="n">
        <x:f>IF(AND(S17=1,T17=1,I17="Concluída"),1,0)</x:f>
        <x:v>0</x:v>
      </x:c>
      <x:c r="Y17" s="234" t="n">
        <x:f>IF(AND(T17=1,OR(V17=1,W17=1,R17&lt;&gt;"")),1,0)</x:f>
        <x:v>0</x:v>
      </x:c>
      <x:c r="Z17" s="234" t="str">
        <x:f>IF(Y17=1,SUM($Y$5:Y17),"")</x:f>
      </x:c>
    </x:row>
    <x:row r="18">
      <x:c r="A18" s="30" t="str">
        <x:v>ACT-014</x:v>
      </x:c>
      <x:c r="B18" s="30" t="str">
        <x:v>MTG-007</x:v>
      </x:c>
      <x:c r="C18" s="30" t="str">
        <x:v>Atualizar projeção de margem do trimestre</x:v>
      </x:c>
      <x:c r="D18" s="30" t="str">
        <x:v>Igor Mendes</x:v>
      </x:c>
      <x:c r="E18" s="30" t="str">
        <x:v>Financeiro</x:v>
      </x:c>
      <x:c r="F18" s="30" t="str">
        <x:v>Alta</x:v>
      </x:c>
      <x:c r="G18" s="32" t="n">
        <x:v>46291</x:v>
      </x:c>
      <x:c r="H18" s="32" t="n">
        <x:v>46294</x:v>
      </x:c>
      <x:c r="I18" s="32" t="str">
        <x:v>Em andamento</x:v>
      </x:c>
      <x:c r="J18" s="32"/>
      <x:c r="K18" s="37" t="n">
        <x:f>IF(OR(NOT(ISNUMBER(Listas!$B$6)),Listas!$B$6&lt;=0),"",IF(A18="","",IF(OR(R18&lt;&gt;"",I18="Cancelada"),"",IF(I18="Concluída",MAX(0,J18-H18),MAX(0,Listas!$B$6-H18)))))</x:f>
        <x:v>0</x:v>
      </x:c>
      <x:c r="L18" s="35" t="str">
        <x:f>IF(OR(NOT(ISNUMBER(Listas!$B$6)),Listas!$B$6&lt;=0),IF(A18="","","Corrija data de análise"),IF(A18="","",IF(R18&lt;&gt;"",R18,IF(I18="Cancelada","CANCELADA",IF(I18="Concluída",IF(J18&gt;H18,"CONCLUÍDA COM ATRASO","CONCLUÍDA NO PRAZO"),IF(H18&lt;Listas!$B$6,"ATRASADA",IF(H18=Listas!$B$6,"VENCE HOJE","NO PRAZO")))))))</x:f>
        <x:v>NO PRAZO</x:v>
      </x:c>
      <x:c r="M18" s="38" t="n">
        <x:v>4</x:v>
      </x:c>
      <x:c r="N18" s="38" t="n">
        <x:v>2</x:v>
      </x:c>
      <x:c r="O18" s="36" t="n">
        <x:f>IF(A18="","",IF(AND(ISNUMBER(M18),ISNUMBER(N18)),N18-M18,""))</x:f>
        <x:v>-2</x:v>
      </x:c>
      <x:c r="P18" s="33" t="str">
        <x:v>Dentro do prazo</x:v>
      </x:c>
      <x:c r="Q18" s="238" t="n">
        <x:f>IF(A18="","",IF(COUNTIFS(Reunioes!$A$5:$A$104,B18)&lt;&gt;1,"",IF(ISNUMBER(VLOOKUP(B18,Reunioes!$A$5:$B$104,2,FALSE)),VLOOKUP(B18,Reunioes!$A$5:$B$104,2,FALSE),"")))</x:f>
        <x:v>46290</x:v>
      </x:c>
      <x:c r="R18" s="234" t="str">
        <x:f>IF(A18="",IF(OR(B18&lt;&gt;"",C18&lt;&gt;"",D18&lt;&gt;"",E18&lt;&gt;"",H18&lt;&gt;"",I18&lt;&gt;""),"ID ausente",""),IF(OR(AND(M18&lt;&gt;"",NOT(ISNUMBER(M18))),AND(N18&lt;&gt;"",NOT(ISNUMBER(N18)))),"Esforço inválido",IF(OR(AND(ISNUMBER(H18),H18&lt;=0),AND(ISNUMBER(J18),J18&lt;=0),AND(ISNUMBER(Q18),Q18&lt;=0)),"Data inválida",IF(A18="","",IF(COUNTIFS($A$5:$A$204,A18)&gt;1,"ID duplicado",IF(Q18="","Reunião inválida",IF(OR(C18="",D18="",E18="",I18=""),"Cadastro incompleto",IF(AND(I18&lt;&gt;"Pendente",I18&lt;&gt;"Em andamento",I18&lt;&gt;"Bloqueada",I18&lt;&gt;"Concluída",I18&lt;&gt;"Cancelada"),"Status inválido",IF(I18="Cancelada","",IF(NOT(ISNUMBER(H18)),"Prazo ausente ou inválido",IF(AND(I18="Concluída",OR(NOT(ISNUMBER(J18)),P18="")),"Conclusão sem data ou evidência",IF(AND(I18="Concluída",ISNUMBER(Listas!$B$6),Listas!$B$6&gt;0,J18&gt;Listas!$B$6),"Conclusão posterior à análise",""))))))))))))</x:f>
      </x:c>
      <x:c r="S18" s="234" t="n">
        <x:f>IF(A18="",0,IF(AND(R18="",I18&lt;&gt;"Cancelada"),1,0))</x:f>
        <x:v>1</x:v>
      </x:c>
      <x:c r="T18" s="234" t="n">
        <x:f>IF(OR(NOT(ISNUMBER(Listas!$B$6)),Listas!$B$6&lt;=0,Dashboard!$E$5&lt;=0,Dashboard!$K$5&lt;=0),0,IF(A18="",0,IF(AND(ISNUMBER(Q18),ISNUMBER(Dashboard!$E$5),ISNUMBER(Dashboard!$K$5),Dashboard!$E$5&lt;=Dashboard!$K$5,Q18&gt;=Dashboard!$E$5,Q18&lt;=Dashboard!$K$5,OR(Dashboard!$E$4="Todas",E18=Dashboard!$E$4),OR(Dashboard!$K$4="Todos",D18=Dashboard!$K$4)),1,0)))</x:f>
        <x:v>1</x:v>
      </x:c>
      <x:c r="U18" s="234" t="n">
        <x:f>IF(AND(S18=1,T18=1,I18&lt;&gt;"Concluída"),1,0)</x:f>
        <x:v>1</x:v>
      </x:c>
      <x:c r="V18" s="234" t="n">
        <x:f>IF(AND(U18=1,ISNUMBER(Listas!$B$6),H18&lt;Listas!$B$6),1,0)</x:f>
        <x:v>0</x:v>
      </x:c>
      <x:c r="W18" s="234" t="n">
        <x:f>IF(AND(U18=1,I18="Bloqueada"),1,0)</x:f>
        <x:v>0</x:v>
      </x:c>
      <x:c r="X18" s="234" t="n">
        <x:f>IF(AND(S18=1,T18=1,I18="Concluída"),1,0)</x:f>
        <x:v>0</x:v>
      </x:c>
      <x:c r="Y18" s="234" t="n">
        <x:f>IF(AND(T18=1,OR(V18=1,W18=1,R18&lt;&gt;"")),1,0)</x:f>
        <x:v>0</x:v>
      </x:c>
      <x:c r="Z18" s="234" t="str">
        <x:f>IF(Y18=1,SUM($Y$5:Y18),"")</x:f>
      </x:c>
    </x:row>
    <x:row r="19">
      <x:c r="A19" s="30" t="str">
        <x:v>ACT-015</x:v>
      </x:c>
      <x:c r="B19" s="30" t="str">
        <x:v>MTG-002</x:v>
      </x:c>
      <x:c r="C19" s="30" t="str">
        <x:v>Preparar integração com base legada</x:v>
      </x:c>
      <x:c r="D19" s="30" t="str">
        <x:v>Carlos Lima</x:v>
      </x:c>
      <x:c r="E19" s="30" t="str">
        <x:v>Tecnologia</x:v>
      </x:c>
      <x:c r="F19" s="30" t="str">
        <x:v>Média</x:v>
      </x:c>
      <x:c r="G19" s="32" t="n">
        <x:v>46271</x:v>
      </x:c>
      <x:c r="H19" s="32" t="n">
        <x:v>46290</x:v>
      </x:c>
      <x:c r="I19" s="32" t="str">
        <x:v>Cancelada</x:v>
      </x:c>
      <x:c r="J19" s="32"/>
      <x:c r="K19" s="37" t="str">
        <x:f>IF(OR(NOT(ISNUMBER(Listas!$B$6)),Listas!$B$6&lt;=0),"",IF(A19="","",IF(OR(R19&lt;&gt;"",I19="Cancelada"),"",IF(I19="Concluída",MAX(0,J19-H19),MAX(0,Listas!$B$6-H19)))))</x:f>
      </x:c>
      <x:c r="L19" s="35" t="str">
        <x:f>IF(OR(NOT(ISNUMBER(Listas!$B$6)),Listas!$B$6&lt;=0),IF(A19="","","Corrija data de análise"),IF(A19="","",IF(R19&lt;&gt;"",R19,IF(I19="Cancelada","CANCELADA",IF(I19="Concluída",IF(J19&gt;H19,"CONCLUÍDA COM ATRASO","CONCLUÍDA NO PRAZO"),IF(H19&lt;Listas!$B$6,"ATRASADA",IF(H19=Listas!$B$6,"VENCE HOJE","NO PRAZO")))))))</x:f>
        <x:v>CANCELADA</x:v>
      </x:c>
      <x:c r="M19" s="38" t="n">
        <x:v>10</x:v>
      </x:c>
      <x:c r="N19" s="38" t="n">
        <x:v>0</x:v>
      </x:c>
      <x:c r="O19" s="36" t="n">
        <x:f>IF(A19="","",IF(AND(ISNUMBER(M19),ISNUMBER(N19)),N19-M19,""))</x:f>
        <x:v>-10</x:v>
      </x:c>
      <x:c r="P19" s="33" t="str">
        <x:v>Escopo transferido para fase 2</x:v>
      </x:c>
      <x:c r="Q19" s="238" t="n">
        <x:f>IF(A19="","",IF(COUNTIFS(Reunioes!$A$5:$A$104,B19)&lt;&gt;1,"",IF(ISNUMBER(VLOOKUP(B19,Reunioes!$A$5:$B$104,2,FALSE)),VLOOKUP(B19,Reunioes!$A$5:$B$104,2,FALSE),"")))</x:f>
        <x:v>46270</x:v>
      </x:c>
      <x:c r="R19" s="234" t="str">
        <x:f>IF(A19="",IF(OR(B19&lt;&gt;"",C19&lt;&gt;"",D19&lt;&gt;"",E19&lt;&gt;"",H19&lt;&gt;"",I19&lt;&gt;""),"ID ausente",""),IF(OR(AND(M19&lt;&gt;"",NOT(ISNUMBER(M19))),AND(N19&lt;&gt;"",NOT(ISNUMBER(N19)))),"Esforço inválido",IF(OR(AND(ISNUMBER(H19),H19&lt;=0),AND(ISNUMBER(J19),J19&lt;=0),AND(ISNUMBER(Q19),Q19&lt;=0)),"Data inválida",IF(A19="","",IF(COUNTIFS($A$5:$A$204,A19)&gt;1,"ID duplicado",IF(Q19="","Reunião inválida",IF(OR(C19="",D19="",E19="",I19=""),"Cadastro incompleto",IF(AND(I19&lt;&gt;"Pendente",I19&lt;&gt;"Em andamento",I19&lt;&gt;"Bloqueada",I19&lt;&gt;"Concluída",I19&lt;&gt;"Cancelada"),"Status inválido",IF(I19="Cancelada","",IF(NOT(ISNUMBER(H19)),"Prazo ausente ou inválido",IF(AND(I19="Concluída",OR(NOT(ISNUMBER(J19)),P19="")),"Conclusão sem data ou evidência",IF(AND(I19="Concluída",ISNUMBER(Listas!$B$6),Listas!$B$6&gt;0,J19&gt;Listas!$B$6),"Conclusão posterior à análise",""))))))))))))</x:f>
      </x:c>
      <x:c r="S19" s="234" t="n">
        <x:f>IF(A19="",0,IF(AND(R19="",I19&lt;&gt;"Cancelada"),1,0))</x:f>
        <x:v>0</x:v>
      </x:c>
      <x:c r="T19" s="234" t="n">
        <x:f>IF(OR(NOT(ISNUMBER(Listas!$B$6)),Listas!$B$6&lt;=0,Dashboard!$E$5&lt;=0,Dashboard!$K$5&lt;=0),0,IF(A19="",0,IF(AND(ISNUMBER(Q19),ISNUMBER(Dashboard!$E$5),ISNUMBER(Dashboard!$K$5),Dashboard!$E$5&lt;=Dashboard!$K$5,Q19&gt;=Dashboard!$E$5,Q19&lt;=Dashboard!$K$5,OR(Dashboard!$E$4="Todas",E19=Dashboard!$E$4),OR(Dashboard!$K$4="Todos",D19=Dashboard!$K$4)),1,0)))</x:f>
        <x:v>1</x:v>
      </x:c>
      <x:c r="U19" s="234" t="n">
        <x:f>IF(AND(S19=1,T19=1,I19&lt;&gt;"Concluída"),1,0)</x:f>
        <x:v>0</x:v>
      </x:c>
      <x:c r="V19" s="234" t="n">
        <x:f>IF(AND(U19=1,ISNUMBER(Listas!$B$6),H19&lt;Listas!$B$6),1,0)</x:f>
        <x:v>0</x:v>
      </x:c>
      <x:c r="W19" s="234" t="n">
        <x:f>IF(AND(U19=1,I19="Bloqueada"),1,0)</x:f>
        <x:v>0</x:v>
      </x:c>
      <x:c r="X19" s="234" t="n">
        <x:f>IF(AND(S19=1,T19=1,I19="Concluída"),1,0)</x:f>
        <x:v>0</x:v>
      </x:c>
      <x:c r="Y19" s="234" t="n">
        <x:f>IF(AND(T19=1,OR(V19=1,W19=1,R19&lt;&gt;"")),1,0)</x:f>
        <x:v>0</x:v>
      </x:c>
      <x:c r="Z19" s="234" t="str">
        <x:f>IF(Y19=1,SUM($Y$5:Y19),"")</x:f>
      </x:c>
    </x:row>
    <x:row r="20">
      <x:c r="A20" s="30"/>
      <x:c r="B20" s="30"/>
      <x:c r="C20" s="30"/>
      <x:c r="D20" s="30"/>
      <x:c r="E20" s="30"/>
      <x:c r="F20" s="30"/>
      <x:c r="G20" s="32"/>
      <x:c r="H20" s="32"/>
      <x:c r="I20" s="32"/>
      <x:c r="J20" s="32"/>
      <x:c r="K20" s="37" t="str">
        <x:f>IF(OR(NOT(ISNUMBER(Listas!$B$6)),Listas!$B$6&lt;=0),"",IF(A20="","",IF(OR(R20&lt;&gt;"",I20="Cancelada"),"",IF(I20="Concluída",MAX(0,J20-H20),MAX(0,Listas!$B$6-H20)))))</x:f>
      </x:c>
      <x:c r="L20" s="35" t="str">
        <x:f>IF(OR(NOT(ISNUMBER(Listas!$B$6)),Listas!$B$6&lt;=0),IF(A20="","","Corrija data de análise"),IF(A20="","",IF(R20&lt;&gt;"",R20,IF(I20="Cancelada","CANCELADA",IF(I20="Concluída",IF(J20&gt;H20,"CONCLUÍDA COM ATRASO","CONCLUÍDA NO PRAZO"),IF(H20&lt;Listas!$B$6,"ATRASADA",IF(H20=Listas!$B$6,"VENCE HOJE","NO PRAZO")))))))</x:f>
      </x:c>
      <x:c r="M20" s="38"/>
      <x:c r="N20" s="38"/>
      <x:c r="O20" s="36" t="str">
        <x:f>IF(A20="","",IF(AND(ISNUMBER(M20),ISNUMBER(N20)),N20-M20,""))</x:f>
      </x:c>
      <x:c r="P20" s="33"/>
      <x:c r="Q20" s="238" t="str">
        <x:f>IF(A20="","",IF(COUNTIFS(Reunioes!$A$5:$A$104,B20)&lt;&gt;1,"",IF(ISNUMBER(VLOOKUP(B20,Reunioes!$A$5:$B$104,2,FALSE)),VLOOKUP(B20,Reunioes!$A$5:$B$104,2,FALSE),"")))</x:f>
      </x:c>
      <x:c r="R20" s="234" t="str">
        <x:f>IF(A20="",IF(OR(B20&lt;&gt;"",C20&lt;&gt;"",D20&lt;&gt;"",E20&lt;&gt;"",H20&lt;&gt;"",I20&lt;&gt;""),"ID ausente",""),IF(OR(AND(M20&lt;&gt;"",NOT(ISNUMBER(M20))),AND(N20&lt;&gt;"",NOT(ISNUMBER(N20)))),"Esforço inválido",IF(OR(AND(ISNUMBER(H20),H20&lt;=0),AND(ISNUMBER(J20),J20&lt;=0),AND(ISNUMBER(Q20),Q20&lt;=0)),"Data inválida",IF(A20="","",IF(COUNTIFS($A$5:$A$204,A20)&gt;1,"ID duplicado",IF(Q20="","Reunião inválida",IF(OR(C20="",D20="",E20="",I20=""),"Cadastro incompleto",IF(AND(I20&lt;&gt;"Pendente",I20&lt;&gt;"Em andamento",I20&lt;&gt;"Bloqueada",I20&lt;&gt;"Concluída",I20&lt;&gt;"Cancelada"),"Status inválido",IF(I20="Cancelada","",IF(NOT(ISNUMBER(H20)),"Prazo ausente ou inválido",IF(AND(I20="Concluída",OR(NOT(ISNUMBER(J20)),P20="")),"Conclusão sem data ou evidência",IF(AND(I20="Concluída",ISNUMBER(Listas!$B$6),Listas!$B$6&gt;0,J20&gt;Listas!$B$6),"Conclusão posterior à análise",""))))))))))))</x:f>
      </x:c>
      <x:c r="S20" s="234" t="n">
        <x:f>IF(A20="",0,IF(AND(R20="",I20&lt;&gt;"Cancelada"),1,0))</x:f>
        <x:v>0</x:v>
      </x:c>
      <x:c r="T20" s="234" t="n">
        <x:f>IF(OR(NOT(ISNUMBER(Listas!$B$6)),Listas!$B$6&lt;=0,Dashboard!$E$5&lt;=0,Dashboard!$K$5&lt;=0),0,IF(A20="",0,IF(AND(ISNUMBER(Q20),ISNUMBER(Dashboard!$E$5),ISNUMBER(Dashboard!$K$5),Dashboard!$E$5&lt;=Dashboard!$K$5,Q20&gt;=Dashboard!$E$5,Q20&lt;=Dashboard!$K$5,OR(Dashboard!$E$4="Todas",E20=Dashboard!$E$4),OR(Dashboard!$K$4="Todos",D20=Dashboard!$K$4)),1,0)))</x:f>
        <x:v>0</x:v>
      </x:c>
      <x:c r="U20" s="234" t="n">
        <x:f>IF(AND(S20=1,T20=1,I20&lt;&gt;"Concluída"),1,0)</x:f>
        <x:v>0</x:v>
      </x:c>
      <x:c r="V20" s="234" t="n">
        <x:f>IF(AND(U20=1,ISNUMBER(Listas!$B$6),H20&lt;Listas!$B$6),1,0)</x:f>
        <x:v>0</x:v>
      </x:c>
      <x:c r="W20" s="234" t="n">
        <x:f>IF(AND(U20=1,I20="Bloqueada"),1,0)</x:f>
        <x:v>0</x:v>
      </x:c>
      <x:c r="X20" s="234" t="n">
        <x:f>IF(AND(S20=1,T20=1,I20="Concluída"),1,0)</x:f>
        <x:v>0</x:v>
      </x:c>
      <x:c r="Y20" s="234" t="n">
        <x:f>IF(AND(T20=1,OR(V20=1,W20=1,R20&lt;&gt;"")),1,0)</x:f>
        <x:v>0</x:v>
      </x:c>
      <x:c r="Z20" s="234" t="str">
        <x:f>IF(Y20=1,SUM($Y$5:Y20),"")</x:f>
      </x:c>
    </x:row>
    <x:row r="21">
      <x:c r="A21" s="30"/>
      <x:c r="B21" s="30"/>
      <x:c r="C21" s="30"/>
      <x:c r="D21" s="30"/>
      <x:c r="E21" s="30"/>
      <x:c r="F21" s="30"/>
      <x:c r="G21" s="32"/>
      <x:c r="H21" s="32"/>
      <x:c r="I21" s="32"/>
      <x:c r="J21" s="32"/>
      <x:c r="K21" s="37" t="str">
        <x:f>IF(OR(NOT(ISNUMBER(Listas!$B$6)),Listas!$B$6&lt;=0),"",IF(A21="","",IF(OR(R21&lt;&gt;"",I21="Cancelada"),"",IF(I21="Concluída",MAX(0,J21-H21),MAX(0,Listas!$B$6-H21)))))</x:f>
      </x:c>
      <x:c r="L21" s="35" t="str">
        <x:f>IF(OR(NOT(ISNUMBER(Listas!$B$6)),Listas!$B$6&lt;=0),IF(A21="","","Corrija data de análise"),IF(A21="","",IF(R21&lt;&gt;"",R21,IF(I21="Cancelada","CANCELADA",IF(I21="Concluída",IF(J21&gt;H21,"CONCLUÍDA COM ATRASO","CONCLUÍDA NO PRAZO"),IF(H21&lt;Listas!$B$6,"ATRASADA",IF(H21=Listas!$B$6,"VENCE HOJE","NO PRAZO")))))))</x:f>
      </x:c>
      <x:c r="M21" s="38"/>
      <x:c r="N21" s="38"/>
      <x:c r="O21" s="36" t="str">
        <x:f>IF(A21="","",IF(AND(ISNUMBER(M21),ISNUMBER(N21)),N21-M21,""))</x:f>
      </x:c>
      <x:c r="P21" s="33"/>
      <x:c r="Q21" s="238" t="str">
        <x:f>IF(A21="","",IF(COUNTIFS(Reunioes!$A$5:$A$104,B21)&lt;&gt;1,"",IF(ISNUMBER(VLOOKUP(B21,Reunioes!$A$5:$B$104,2,FALSE)),VLOOKUP(B21,Reunioes!$A$5:$B$104,2,FALSE),"")))</x:f>
      </x:c>
      <x:c r="R21" s="234" t="str">
        <x:f>IF(A21="",IF(OR(B21&lt;&gt;"",C21&lt;&gt;"",D21&lt;&gt;"",E21&lt;&gt;"",H21&lt;&gt;"",I21&lt;&gt;""),"ID ausente",""),IF(OR(AND(M21&lt;&gt;"",NOT(ISNUMBER(M21))),AND(N21&lt;&gt;"",NOT(ISNUMBER(N21)))),"Esforço inválido",IF(OR(AND(ISNUMBER(H21),H21&lt;=0),AND(ISNUMBER(J21),J21&lt;=0),AND(ISNUMBER(Q21),Q21&lt;=0)),"Data inválida",IF(A21="","",IF(COUNTIFS($A$5:$A$204,A21)&gt;1,"ID duplicado",IF(Q21="","Reunião inválida",IF(OR(C21="",D21="",E21="",I21=""),"Cadastro incompleto",IF(AND(I21&lt;&gt;"Pendente",I21&lt;&gt;"Em andamento",I21&lt;&gt;"Bloqueada",I21&lt;&gt;"Concluída",I21&lt;&gt;"Cancelada"),"Status inválido",IF(I21="Cancelada","",IF(NOT(ISNUMBER(H21)),"Prazo ausente ou inválido",IF(AND(I21="Concluída",OR(NOT(ISNUMBER(J21)),P21="")),"Conclusão sem data ou evidência",IF(AND(I21="Concluída",ISNUMBER(Listas!$B$6),Listas!$B$6&gt;0,J21&gt;Listas!$B$6),"Conclusão posterior à análise",""))))))))))))</x:f>
      </x:c>
      <x:c r="S21" s="234" t="n">
        <x:f>IF(A21="",0,IF(AND(R21="",I21&lt;&gt;"Cancelada"),1,0))</x:f>
        <x:v>0</x:v>
      </x:c>
      <x:c r="T21" s="234" t="n">
        <x:f>IF(OR(NOT(ISNUMBER(Listas!$B$6)),Listas!$B$6&lt;=0,Dashboard!$E$5&lt;=0,Dashboard!$K$5&lt;=0),0,IF(A21="",0,IF(AND(ISNUMBER(Q21),ISNUMBER(Dashboard!$E$5),ISNUMBER(Dashboard!$K$5),Dashboard!$E$5&lt;=Dashboard!$K$5,Q21&gt;=Dashboard!$E$5,Q21&lt;=Dashboard!$K$5,OR(Dashboard!$E$4="Todas",E21=Dashboard!$E$4),OR(Dashboard!$K$4="Todos",D21=Dashboard!$K$4)),1,0)))</x:f>
        <x:v>0</x:v>
      </x:c>
      <x:c r="U21" s="234" t="n">
        <x:f>IF(AND(S21=1,T21=1,I21&lt;&gt;"Concluída"),1,0)</x:f>
        <x:v>0</x:v>
      </x:c>
      <x:c r="V21" s="234" t="n">
        <x:f>IF(AND(U21=1,ISNUMBER(Listas!$B$6),H21&lt;Listas!$B$6),1,0)</x:f>
        <x:v>0</x:v>
      </x:c>
      <x:c r="W21" s="234" t="n">
        <x:f>IF(AND(U21=1,I21="Bloqueada"),1,0)</x:f>
        <x:v>0</x:v>
      </x:c>
      <x:c r="X21" s="234" t="n">
        <x:f>IF(AND(S21=1,T21=1,I21="Concluída"),1,0)</x:f>
        <x:v>0</x:v>
      </x:c>
      <x:c r="Y21" s="234" t="n">
        <x:f>IF(AND(T21=1,OR(V21=1,W21=1,R21&lt;&gt;"")),1,0)</x:f>
        <x:v>0</x:v>
      </x:c>
      <x:c r="Z21" s="234" t="str">
        <x:f>IF(Y21=1,SUM($Y$5:Y21),"")</x:f>
      </x:c>
    </x:row>
    <x:row r="22">
      <x:c r="A22" s="30"/>
      <x:c r="B22" s="30"/>
      <x:c r="C22" s="30"/>
      <x:c r="D22" s="30"/>
      <x:c r="E22" s="30"/>
      <x:c r="F22" s="30"/>
      <x:c r="G22" s="32"/>
      <x:c r="H22" s="32"/>
      <x:c r="I22" s="32"/>
      <x:c r="J22" s="32"/>
      <x:c r="K22" s="37" t="str">
        <x:f>IF(OR(NOT(ISNUMBER(Listas!$B$6)),Listas!$B$6&lt;=0),"",IF(A22="","",IF(OR(R22&lt;&gt;"",I22="Cancelada"),"",IF(I22="Concluída",MAX(0,J22-H22),MAX(0,Listas!$B$6-H22)))))</x:f>
      </x:c>
      <x:c r="L22" s="35" t="str">
        <x:f>IF(OR(NOT(ISNUMBER(Listas!$B$6)),Listas!$B$6&lt;=0),IF(A22="","","Corrija data de análise"),IF(A22="","",IF(R22&lt;&gt;"",R22,IF(I22="Cancelada","CANCELADA",IF(I22="Concluída",IF(J22&gt;H22,"CONCLUÍDA COM ATRASO","CONCLUÍDA NO PRAZO"),IF(H22&lt;Listas!$B$6,"ATRASADA",IF(H22=Listas!$B$6,"VENCE HOJE","NO PRAZO")))))))</x:f>
      </x:c>
      <x:c r="M22" s="38"/>
      <x:c r="N22" s="38"/>
      <x:c r="O22" s="36" t="str">
        <x:f>IF(A22="","",IF(AND(ISNUMBER(M22),ISNUMBER(N22)),N22-M22,""))</x:f>
      </x:c>
      <x:c r="P22" s="33"/>
      <x:c r="Q22" s="238" t="str">
        <x:f>IF(A22="","",IF(COUNTIFS(Reunioes!$A$5:$A$104,B22)&lt;&gt;1,"",IF(ISNUMBER(VLOOKUP(B22,Reunioes!$A$5:$B$104,2,FALSE)),VLOOKUP(B22,Reunioes!$A$5:$B$104,2,FALSE),"")))</x:f>
      </x:c>
      <x:c r="R22" s="234" t="str">
        <x:f>IF(A22="",IF(OR(B22&lt;&gt;"",C22&lt;&gt;"",D22&lt;&gt;"",E22&lt;&gt;"",H22&lt;&gt;"",I22&lt;&gt;""),"ID ausente",""),IF(OR(AND(M22&lt;&gt;"",NOT(ISNUMBER(M22))),AND(N22&lt;&gt;"",NOT(ISNUMBER(N22)))),"Esforço inválido",IF(OR(AND(ISNUMBER(H22),H22&lt;=0),AND(ISNUMBER(J22),J22&lt;=0),AND(ISNUMBER(Q22),Q22&lt;=0)),"Data inválida",IF(A22="","",IF(COUNTIFS($A$5:$A$204,A22)&gt;1,"ID duplicado",IF(Q22="","Reunião inválida",IF(OR(C22="",D22="",E22="",I22=""),"Cadastro incompleto",IF(AND(I22&lt;&gt;"Pendente",I22&lt;&gt;"Em andamento",I22&lt;&gt;"Bloqueada",I22&lt;&gt;"Concluída",I22&lt;&gt;"Cancelada"),"Status inválido",IF(I22="Cancelada","",IF(NOT(ISNUMBER(H22)),"Prazo ausente ou inválido",IF(AND(I22="Concluída",OR(NOT(ISNUMBER(J22)),P22="")),"Conclusão sem data ou evidência",IF(AND(I22="Concluída",ISNUMBER(Listas!$B$6),Listas!$B$6&gt;0,J22&gt;Listas!$B$6),"Conclusão posterior à análise",""))))))))))))</x:f>
      </x:c>
      <x:c r="S22" s="234" t="n">
        <x:f>IF(A22="",0,IF(AND(R22="",I22&lt;&gt;"Cancelada"),1,0))</x:f>
        <x:v>0</x:v>
      </x:c>
      <x:c r="T22" s="234" t="n">
        <x:f>IF(OR(NOT(ISNUMBER(Listas!$B$6)),Listas!$B$6&lt;=0,Dashboard!$E$5&lt;=0,Dashboard!$K$5&lt;=0),0,IF(A22="",0,IF(AND(ISNUMBER(Q22),ISNUMBER(Dashboard!$E$5),ISNUMBER(Dashboard!$K$5),Dashboard!$E$5&lt;=Dashboard!$K$5,Q22&gt;=Dashboard!$E$5,Q22&lt;=Dashboard!$K$5,OR(Dashboard!$E$4="Todas",E22=Dashboard!$E$4),OR(Dashboard!$K$4="Todos",D22=Dashboard!$K$4)),1,0)))</x:f>
        <x:v>0</x:v>
      </x:c>
      <x:c r="U22" s="234" t="n">
        <x:f>IF(AND(S22=1,T22=1,I22&lt;&gt;"Concluída"),1,0)</x:f>
        <x:v>0</x:v>
      </x:c>
      <x:c r="V22" s="234" t="n">
        <x:f>IF(AND(U22=1,ISNUMBER(Listas!$B$6),H22&lt;Listas!$B$6),1,0)</x:f>
        <x:v>0</x:v>
      </x:c>
      <x:c r="W22" s="234" t="n">
        <x:f>IF(AND(U22=1,I22="Bloqueada"),1,0)</x:f>
        <x:v>0</x:v>
      </x:c>
      <x:c r="X22" s="234" t="n">
        <x:f>IF(AND(S22=1,T22=1,I22="Concluída"),1,0)</x:f>
        <x:v>0</x:v>
      </x:c>
      <x:c r="Y22" s="234" t="n">
        <x:f>IF(AND(T22=1,OR(V22=1,W22=1,R22&lt;&gt;"")),1,0)</x:f>
        <x:v>0</x:v>
      </x:c>
      <x:c r="Z22" s="234" t="str">
        <x:f>IF(Y22=1,SUM($Y$5:Y22),"")</x:f>
      </x:c>
    </x:row>
    <x:row r="23">
      <x:c r="A23" s="30"/>
      <x:c r="B23" s="30"/>
      <x:c r="C23" s="30"/>
      <x:c r="D23" s="30"/>
      <x:c r="E23" s="30"/>
      <x:c r="F23" s="30"/>
      <x:c r="G23" s="32"/>
      <x:c r="H23" s="32"/>
      <x:c r="I23" s="32"/>
      <x:c r="J23" s="32"/>
      <x:c r="K23" s="37" t="str">
        <x:f>IF(OR(NOT(ISNUMBER(Listas!$B$6)),Listas!$B$6&lt;=0),"",IF(A23="","",IF(OR(R23&lt;&gt;"",I23="Cancelada"),"",IF(I23="Concluída",MAX(0,J23-H23),MAX(0,Listas!$B$6-H23)))))</x:f>
      </x:c>
      <x:c r="L23" s="35" t="str">
        <x:f>IF(OR(NOT(ISNUMBER(Listas!$B$6)),Listas!$B$6&lt;=0),IF(A23="","","Corrija data de análise"),IF(A23="","",IF(R23&lt;&gt;"",R23,IF(I23="Cancelada","CANCELADA",IF(I23="Concluída",IF(J23&gt;H23,"CONCLUÍDA COM ATRASO","CONCLUÍDA NO PRAZO"),IF(H23&lt;Listas!$B$6,"ATRASADA",IF(H23=Listas!$B$6,"VENCE HOJE","NO PRAZO")))))))</x:f>
      </x:c>
      <x:c r="M23" s="38"/>
      <x:c r="N23" s="38"/>
      <x:c r="O23" s="36" t="str">
        <x:f>IF(A23="","",IF(AND(ISNUMBER(M23),ISNUMBER(N23)),N23-M23,""))</x:f>
      </x:c>
      <x:c r="P23" s="33"/>
      <x:c r="Q23" s="238" t="str">
        <x:f>IF(A23="","",IF(COUNTIFS(Reunioes!$A$5:$A$104,B23)&lt;&gt;1,"",IF(ISNUMBER(VLOOKUP(B23,Reunioes!$A$5:$B$104,2,FALSE)),VLOOKUP(B23,Reunioes!$A$5:$B$104,2,FALSE),"")))</x:f>
      </x:c>
      <x:c r="R23" s="234" t="str">
        <x:f>IF(A23="",IF(OR(B23&lt;&gt;"",C23&lt;&gt;"",D23&lt;&gt;"",E23&lt;&gt;"",H23&lt;&gt;"",I23&lt;&gt;""),"ID ausente",""),IF(OR(AND(M23&lt;&gt;"",NOT(ISNUMBER(M23))),AND(N23&lt;&gt;"",NOT(ISNUMBER(N23)))),"Esforço inválido",IF(OR(AND(ISNUMBER(H23),H23&lt;=0),AND(ISNUMBER(J23),J23&lt;=0),AND(ISNUMBER(Q23),Q23&lt;=0)),"Data inválida",IF(A23="","",IF(COUNTIFS($A$5:$A$204,A23)&gt;1,"ID duplicado",IF(Q23="","Reunião inválida",IF(OR(C23="",D23="",E23="",I23=""),"Cadastro incompleto",IF(AND(I23&lt;&gt;"Pendente",I23&lt;&gt;"Em andamento",I23&lt;&gt;"Bloqueada",I23&lt;&gt;"Concluída",I23&lt;&gt;"Cancelada"),"Status inválido",IF(I23="Cancelada","",IF(NOT(ISNUMBER(H23)),"Prazo ausente ou inválido",IF(AND(I23="Concluída",OR(NOT(ISNUMBER(J23)),P23="")),"Conclusão sem data ou evidência",IF(AND(I23="Concluída",ISNUMBER(Listas!$B$6),Listas!$B$6&gt;0,J23&gt;Listas!$B$6),"Conclusão posterior à análise",""))))))))))))</x:f>
      </x:c>
      <x:c r="S23" s="234" t="n">
        <x:f>IF(A23="",0,IF(AND(R23="",I23&lt;&gt;"Cancelada"),1,0))</x:f>
        <x:v>0</x:v>
      </x:c>
      <x:c r="T23" s="234" t="n">
        <x:f>IF(OR(NOT(ISNUMBER(Listas!$B$6)),Listas!$B$6&lt;=0,Dashboard!$E$5&lt;=0,Dashboard!$K$5&lt;=0),0,IF(A23="",0,IF(AND(ISNUMBER(Q23),ISNUMBER(Dashboard!$E$5),ISNUMBER(Dashboard!$K$5),Dashboard!$E$5&lt;=Dashboard!$K$5,Q23&gt;=Dashboard!$E$5,Q23&lt;=Dashboard!$K$5,OR(Dashboard!$E$4="Todas",E23=Dashboard!$E$4),OR(Dashboard!$K$4="Todos",D23=Dashboard!$K$4)),1,0)))</x:f>
        <x:v>0</x:v>
      </x:c>
      <x:c r="U23" s="234" t="n">
        <x:f>IF(AND(S23=1,T23=1,I23&lt;&gt;"Concluída"),1,0)</x:f>
        <x:v>0</x:v>
      </x:c>
      <x:c r="V23" s="234" t="n">
        <x:f>IF(AND(U23=1,ISNUMBER(Listas!$B$6),H23&lt;Listas!$B$6),1,0)</x:f>
        <x:v>0</x:v>
      </x:c>
      <x:c r="W23" s="234" t="n">
        <x:f>IF(AND(U23=1,I23="Bloqueada"),1,0)</x:f>
        <x:v>0</x:v>
      </x:c>
      <x:c r="X23" s="234" t="n">
        <x:f>IF(AND(S23=1,T23=1,I23="Concluída"),1,0)</x:f>
        <x:v>0</x:v>
      </x:c>
      <x:c r="Y23" s="234" t="n">
        <x:f>IF(AND(T23=1,OR(V23=1,W23=1,R23&lt;&gt;"")),1,0)</x:f>
        <x:v>0</x:v>
      </x:c>
      <x:c r="Z23" s="234" t="str">
        <x:f>IF(Y23=1,SUM($Y$5:Y23),"")</x:f>
      </x:c>
    </x:row>
    <x:row r="24">
      <x:c r="A24" s="30"/>
      <x:c r="B24" s="30"/>
      <x:c r="C24" s="30"/>
      <x:c r="D24" s="30"/>
      <x:c r="E24" s="30"/>
      <x:c r="F24" s="30"/>
      <x:c r="G24" s="32"/>
      <x:c r="H24" s="32"/>
      <x:c r="I24" s="32"/>
      <x:c r="J24" s="32"/>
      <x:c r="K24" s="37" t="str">
        <x:f>IF(OR(NOT(ISNUMBER(Listas!$B$6)),Listas!$B$6&lt;=0),"",IF(A24="","",IF(OR(R24&lt;&gt;"",I24="Cancelada"),"",IF(I24="Concluída",MAX(0,J24-H24),MAX(0,Listas!$B$6-H24)))))</x:f>
      </x:c>
      <x:c r="L24" s="35" t="str">
        <x:f>IF(OR(NOT(ISNUMBER(Listas!$B$6)),Listas!$B$6&lt;=0),IF(A24="","","Corrija data de análise"),IF(A24="","",IF(R24&lt;&gt;"",R24,IF(I24="Cancelada","CANCELADA",IF(I24="Concluída",IF(J24&gt;H24,"CONCLUÍDA COM ATRASO","CONCLUÍDA NO PRAZO"),IF(H24&lt;Listas!$B$6,"ATRASADA",IF(H24=Listas!$B$6,"VENCE HOJE","NO PRAZO")))))))</x:f>
      </x:c>
      <x:c r="M24" s="38"/>
      <x:c r="N24" s="38"/>
      <x:c r="O24" s="36" t="str">
        <x:f>IF(A24="","",IF(AND(ISNUMBER(M24),ISNUMBER(N24)),N24-M24,""))</x:f>
      </x:c>
      <x:c r="P24" s="33"/>
      <x:c r="Q24" s="238" t="str">
        <x:f>IF(A24="","",IF(COUNTIFS(Reunioes!$A$5:$A$104,B24)&lt;&gt;1,"",IF(ISNUMBER(VLOOKUP(B24,Reunioes!$A$5:$B$104,2,FALSE)),VLOOKUP(B24,Reunioes!$A$5:$B$104,2,FALSE),"")))</x:f>
      </x:c>
      <x:c r="R24" s="234" t="str">
        <x:f>IF(A24="",IF(OR(B24&lt;&gt;"",C24&lt;&gt;"",D24&lt;&gt;"",E24&lt;&gt;"",H24&lt;&gt;"",I24&lt;&gt;""),"ID ausente",""),IF(OR(AND(M24&lt;&gt;"",NOT(ISNUMBER(M24))),AND(N24&lt;&gt;"",NOT(ISNUMBER(N24)))),"Esforço inválido",IF(OR(AND(ISNUMBER(H24),H24&lt;=0),AND(ISNUMBER(J24),J24&lt;=0),AND(ISNUMBER(Q24),Q24&lt;=0)),"Data inválida",IF(A24="","",IF(COUNTIFS($A$5:$A$204,A24)&gt;1,"ID duplicado",IF(Q24="","Reunião inválida",IF(OR(C24="",D24="",E24="",I24=""),"Cadastro incompleto",IF(AND(I24&lt;&gt;"Pendente",I24&lt;&gt;"Em andamento",I24&lt;&gt;"Bloqueada",I24&lt;&gt;"Concluída",I24&lt;&gt;"Cancelada"),"Status inválido",IF(I24="Cancelada","",IF(NOT(ISNUMBER(H24)),"Prazo ausente ou inválido",IF(AND(I24="Concluída",OR(NOT(ISNUMBER(J24)),P24="")),"Conclusão sem data ou evidência",IF(AND(I24="Concluída",ISNUMBER(Listas!$B$6),Listas!$B$6&gt;0,J24&gt;Listas!$B$6),"Conclusão posterior à análise",""))))))))))))</x:f>
      </x:c>
      <x:c r="S24" s="234" t="n">
        <x:f>IF(A24="",0,IF(AND(R24="",I24&lt;&gt;"Cancelada"),1,0))</x:f>
        <x:v>0</x:v>
      </x:c>
      <x:c r="T24" s="234" t="n">
        <x:f>IF(OR(NOT(ISNUMBER(Listas!$B$6)),Listas!$B$6&lt;=0,Dashboard!$E$5&lt;=0,Dashboard!$K$5&lt;=0),0,IF(A24="",0,IF(AND(ISNUMBER(Q24),ISNUMBER(Dashboard!$E$5),ISNUMBER(Dashboard!$K$5),Dashboard!$E$5&lt;=Dashboard!$K$5,Q24&gt;=Dashboard!$E$5,Q24&lt;=Dashboard!$K$5,OR(Dashboard!$E$4="Todas",E24=Dashboard!$E$4),OR(Dashboard!$K$4="Todos",D24=Dashboard!$K$4)),1,0)))</x:f>
        <x:v>0</x:v>
      </x:c>
      <x:c r="U24" s="234" t="n">
        <x:f>IF(AND(S24=1,T24=1,I24&lt;&gt;"Concluída"),1,0)</x:f>
        <x:v>0</x:v>
      </x:c>
      <x:c r="V24" s="234" t="n">
        <x:f>IF(AND(U24=1,ISNUMBER(Listas!$B$6),H24&lt;Listas!$B$6),1,0)</x:f>
        <x:v>0</x:v>
      </x:c>
      <x:c r="W24" s="234" t="n">
        <x:f>IF(AND(U24=1,I24="Bloqueada"),1,0)</x:f>
        <x:v>0</x:v>
      </x:c>
      <x:c r="X24" s="234" t="n">
        <x:f>IF(AND(S24=1,T24=1,I24="Concluída"),1,0)</x:f>
        <x:v>0</x:v>
      </x:c>
      <x:c r="Y24" s="234" t="n">
        <x:f>IF(AND(T24=1,OR(V24=1,W24=1,R24&lt;&gt;"")),1,0)</x:f>
        <x:v>0</x:v>
      </x:c>
      <x:c r="Z24" s="234" t="str">
        <x:f>IF(Y24=1,SUM($Y$5:Y24),"")</x:f>
      </x:c>
    </x:row>
    <x:row r="25">
      <x:c r="A25" s="30"/>
      <x:c r="B25" s="30"/>
      <x:c r="C25" s="30"/>
      <x:c r="D25" s="30"/>
      <x:c r="E25" s="30"/>
      <x:c r="F25" s="30"/>
      <x:c r="G25" s="32"/>
      <x:c r="H25" s="32"/>
      <x:c r="I25" s="32"/>
      <x:c r="J25" s="32"/>
      <x:c r="K25" s="37" t="str">
        <x:f>IF(OR(NOT(ISNUMBER(Listas!$B$6)),Listas!$B$6&lt;=0),"",IF(A25="","",IF(OR(R25&lt;&gt;"",I25="Cancelada"),"",IF(I25="Concluída",MAX(0,J25-H25),MAX(0,Listas!$B$6-H25)))))</x:f>
      </x:c>
      <x:c r="L25" s="35" t="str">
        <x:f>IF(OR(NOT(ISNUMBER(Listas!$B$6)),Listas!$B$6&lt;=0),IF(A25="","","Corrija data de análise"),IF(A25="","",IF(R25&lt;&gt;"",R25,IF(I25="Cancelada","CANCELADA",IF(I25="Concluída",IF(J25&gt;H25,"CONCLUÍDA COM ATRASO","CONCLUÍDA NO PRAZO"),IF(H25&lt;Listas!$B$6,"ATRASADA",IF(H25=Listas!$B$6,"VENCE HOJE","NO PRAZO")))))))</x:f>
      </x:c>
      <x:c r="M25" s="38"/>
      <x:c r="N25" s="38"/>
      <x:c r="O25" s="36" t="str">
        <x:f>IF(A25="","",IF(AND(ISNUMBER(M25),ISNUMBER(N25)),N25-M25,""))</x:f>
      </x:c>
      <x:c r="P25" s="33"/>
      <x:c r="Q25" s="238" t="str">
        <x:f>IF(A25="","",IF(COUNTIFS(Reunioes!$A$5:$A$104,B25)&lt;&gt;1,"",IF(ISNUMBER(VLOOKUP(B25,Reunioes!$A$5:$B$104,2,FALSE)),VLOOKUP(B25,Reunioes!$A$5:$B$104,2,FALSE),"")))</x:f>
      </x:c>
      <x:c r="R25" s="234" t="str">
        <x:f>IF(A25="",IF(OR(B25&lt;&gt;"",C25&lt;&gt;"",D25&lt;&gt;"",E25&lt;&gt;"",H25&lt;&gt;"",I25&lt;&gt;""),"ID ausente",""),IF(OR(AND(M25&lt;&gt;"",NOT(ISNUMBER(M25))),AND(N25&lt;&gt;"",NOT(ISNUMBER(N25)))),"Esforço inválido",IF(OR(AND(ISNUMBER(H25),H25&lt;=0),AND(ISNUMBER(J25),J25&lt;=0),AND(ISNUMBER(Q25),Q25&lt;=0)),"Data inválida",IF(A25="","",IF(COUNTIFS($A$5:$A$204,A25)&gt;1,"ID duplicado",IF(Q25="","Reunião inválida",IF(OR(C25="",D25="",E25="",I25=""),"Cadastro incompleto",IF(AND(I25&lt;&gt;"Pendente",I25&lt;&gt;"Em andamento",I25&lt;&gt;"Bloqueada",I25&lt;&gt;"Concluída",I25&lt;&gt;"Cancelada"),"Status inválido",IF(I25="Cancelada","",IF(NOT(ISNUMBER(H25)),"Prazo ausente ou inválido",IF(AND(I25="Concluída",OR(NOT(ISNUMBER(J25)),P25="")),"Conclusão sem data ou evidência",IF(AND(I25="Concluída",ISNUMBER(Listas!$B$6),Listas!$B$6&gt;0,J25&gt;Listas!$B$6),"Conclusão posterior à análise",""))))))))))))</x:f>
      </x:c>
      <x:c r="S25" s="234" t="n">
        <x:f>IF(A25="",0,IF(AND(R25="",I25&lt;&gt;"Cancelada"),1,0))</x:f>
        <x:v>0</x:v>
      </x:c>
      <x:c r="T25" s="234" t="n">
        <x:f>IF(OR(NOT(ISNUMBER(Listas!$B$6)),Listas!$B$6&lt;=0,Dashboard!$E$5&lt;=0,Dashboard!$K$5&lt;=0),0,IF(A25="",0,IF(AND(ISNUMBER(Q25),ISNUMBER(Dashboard!$E$5),ISNUMBER(Dashboard!$K$5),Dashboard!$E$5&lt;=Dashboard!$K$5,Q25&gt;=Dashboard!$E$5,Q25&lt;=Dashboard!$K$5,OR(Dashboard!$E$4="Todas",E25=Dashboard!$E$4),OR(Dashboard!$K$4="Todos",D25=Dashboard!$K$4)),1,0)))</x:f>
        <x:v>0</x:v>
      </x:c>
      <x:c r="U25" s="234" t="n">
        <x:f>IF(AND(S25=1,T25=1,I25&lt;&gt;"Concluída"),1,0)</x:f>
        <x:v>0</x:v>
      </x:c>
      <x:c r="V25" s="234" t="n">
        <x:f>IF(AND(U25=1,ISNUMBER(Listas!$B$6),H25&lt;Listas!$B$6),1,0)</x:f>
        <x:v>0</x:v>
      </x:c>
      <x:c r="W25" s="234" t="n">
        <x:f>IF(AND(U25=1,I25="Bloqueada"),1,0)</x:f>
        <x:v>0</x:v>
      </x:c>
      <x:c r="X25" s="234" t="n">
        <x:f>IF(AND(S25=1,T25=1,I25="Concluída"),1,0)</x:f>
        <x:v>0</x:v>
      </x:c>
      <x:c r="Y25" s="234" t="n">
        <x:f>IF(AND(T25=1,OR(V25=1,W25=1,R25&lt;&gt;"")),1,0)</x:f>
        <x:v>0</x:v>
      </x:c>
      <x:c r="Z25" s="234" t="str">
        <x:f>IF(Y25=1,SUM($Y$5:Y25),"")</x:f>
      </x:c>
    </x:row>
    <x:row r="26">
      <x:c r="A26" s="30"/>
      <x:c r="B26" s="30"/>
      <x:c r="C26" s="30"/>
      <x:c r="D26" s="30"/>
      <x:c r="E26" s="30"/>
      <x:c r="F26" s="30"/>
      <x:c r="G26" s="32"/>
      <x:c r="H26" s="32"/>
      <x:c r="I26" s="32"/>
      <x:c r="J26" s="32"/>
      <x:c r="K26" s="37" t="str">
        <x:f>IF(OR(NOT(ISNUMBER(Listas!$B$6)),Listas!$B$6&lt;=0),"",IF(A26="","",IF(OR(R26&lt;&gt;"",I26="Cancelada"),"",IF(I26="Concluída",MAX(0,J26-H26),MAX(0,Listas!$B$6-H26)))))</x:f>
      </x:c>
      <x:c r="L26" s="35" t="str">
        <x:f>IF(OR(NOT(ISNUMBER(Listas!$B$6)),Listas!$B$6&lt;=0),IF(A26="","","Corrija data de análise"),IF(A26="","",IF(R26&lt;&gt;"",R26,IF(I26="Cancelada","CANCELADA",IF(I26="Concluída",IF(J26&gt;H26,"CONCLUÍDA COM ATRASO","CONCLUÍDA NO PRAZO"),IF(H26&lt;Listas!$B$6,"ATRASADA",IF(H26=Listas!$B$6,"VENCE HOJE","NO PRAZO")))))))</x:f>
      </x:c>
      <x:c r="M26" s="38"/>
      <x:c r="N26" s="38"/>
      <x:c r="O26" s="36" t="str">
        <x:f>IF(A26="","",IF(AND(ISNUMBER(M26),ISNUMBER(N26)),N26-M26,""))</x:f>
      </x:c>
      <x:c r="P26" s="33"/>
      <x:c r="Q26" s="238" t="str">
        <x:f>IF(A26="","",IF(COUNTIFS(Reunioes!$A$5:$A$104,B26)&lt;&gt;1,"",IF(ISNUMBER(VLOOKUP(B26,Reunioes!$A$5:$B$104,2,FALSE)),VLOOKUP(B26,Reunioes!$A$5:$B$104,2,FALSE),"")))</x:f>
      </x:c>
      <x:c r="R26" s="234" t="str">
        <x:f>IF(A26="",IF(OR(B26&lt;&gt;"",C26&lt;&gt;"",D26&lt;&gt;"",E26&lt;&gt;"",H26&lt;&gt;"",I26&lt;&gt;""),"ID ausente",""),IF(OR(AND(M26&lt;&gt;"",NOT(ISNUMBER(M26))),AND(N26&lt;&gt;"",NOT(ISNUMBER(N26)))),"Esforço inválido",IF(OR(AND(ISNUMBER(H26),H26&lt;=0),AND(ISNUMBER(J26),J26&lt;=0),AND(ISNUMBER(Q26),Q26&lt;=0)),"Data inválida",IF(A26="","",IF(COUNTIFS($A$5:$A$204,A26)&gt;1,"ID duplicado",IF(Q26="","Reunião inválida",IF(OR(C26="",D26="",E26="",I26=""),"Cadastro incompleto",IF(AND(I26&lt;&gt;"Pendente",I26&lt;&gt;"Em andamento",I26&lt;&gt;"Bloqueada",I26&lt;&gt;"Concluída",I26&lt;&gt;"Cancelada"),"Status inválido",IF(I26="Cancelada","",IF(NOT(ISNUMBER(H26)),"Prazo ausente ou inválido",IF(AND(I26="Concluída",OR(NOT(ISNUMBER(J26)),P26="")),"Conclusão sem data ou evidência",IF(AND(I26="Concluída",ISNUMBER(Listas!$B$6),Listas!$B$6&gt;0,J26&gt;Listas!$B$6),"Conclusão posterior à análise",""))))))))))))</x:f>
      </x:c>
      <x:c r="S26" s="234" t="n">
        <x:f>IF(A26="",0,IF(AND(R26="",I26&lt;&gt;"Cancelada"),1,0))</x:f>
        <x:v>0</x:v>
      </x:c>
      <x:c r="T26" s="234" t="n">
        <x:f>IF(OR(NOT(ISNUMBER(Listas!$B$6)),Listas!$B$6&lt;=0,Dashboard!$E$5&lt;=0,Dashboard!$K$5&lt;=0),0,IF(A26="",0,IF(AND(ISNUMBER(Q26),ISNUMBER(Dashboard!$E$5),ISNUMBER(Dashboard!$K$5),Dashboard!$E$5&lt;=Dashboard!$K$5,Q26&gt;=Dashboard!$E$5,Q26&lt;=Dashboard!$K$5,OR(Dashboard!$E$4="Todas",E26=Dashboard!$E$4),OR(Dashboard!$K$4="Todos",D26=Dashboard!$K$4)),1,0)))</x:f>
        <x:v>0</x:v>
      </x:c>
      <x:c r="U26" s="234" t="n">
        <x:f>IF(AND(S26=1,T26=1,I26&lt;&gt;"Concluída"),1,0)</x:f>
        <x:v>0</x:v>
      </x:c>
      <x:c r="V26" s="234" t="n">
        <x:f>IF(AND(U26=1,ISNUMBER(Listas!$B$6),H26&lt;Listas!$B$6),1,0)</x:f>
        <x:v>0</x:v>
      </x:c>
      <x:c r="W26" s="234" t="n">
        <x:f>IF(AND(U26=1,I26="Bloqueada"),1,0)</x:f>
        <x:v>0</x:v>
      </x:c>
      <x:c r="X26" s="234" t="n">
        <x:f>IF(AND(S26=1,T26=1,I26="Concluída"),1,0)</x:f>
        <x:v>0</x:v>
      </x:c>
      <x:c r="Y26" s="234" t="n">
        <x:f>IF(AND(T26=1,OR(V26=1,W26=1,R26&lt;&gt;"")),1,0)</x:f>
        <x:v>0</x:v>
      </x:c>
      <x:c r="Z26" s="234" t="str">
        <x:f>IF(Y26=1,SUM($Y$5:Y26),"")</x:f>
      </x:c>
    </x:row>
    <x:row r="27">
      <x:c r="A27" s="30"/>
      <x:c r="B27" s="30"/>
      <x:c r="C27" s="30"/>
      <x:c r="D27" s="30"/>
      <x:c r="E27" s="30"/>
      <x:c r="F27" s="30"/>
      <x:c r="G27" s="32"/>
      <x:c r="H27" s="32"/>
      <x:c r="I27" s="32"/>
      <x:c r="J27" s="32"/>
      <x:c r="K27" s="37" t="str">
        <x:f>IF(OR(NOT(ISNUMBER(Listas!$B$6)),Listas!$B$6&lt;=0),"",IF(A27="","",IF(OR(R27&lt;&gt;"",I27="Cancelada"),"",IF(I27="Concluída",MAX(0,J27-H27),MAX(0,Listas!$B$6-H27)))))</x:f>
      </x:c>
      <x:c r="L27" s="35" t="str">
        <x:f>IF(OR(NOT(ISNUMBER(Listas!$B$6)),Listas!$B$6&lt;=0),IF(A27="","","Corrija data de análise"),IF(A27="","",IF(R27&lt;&gt;"",R27,IF(I27="Cancelada","CANCELADA",IF(I27="Concluída",IF(J27&gt;H27,"CONCLUÍDA COM ATRASO","CONCLUÍDA NO PRAZO"),IF(H27&lt;Listas!$B$6,"ATRASADA",IF(H27=Listas!$B$6,"VENCE HOJE","NO PRAZO")))))))</x:f>
      </x:c>
      <x:c r="M27" s="38"/>
      <x:c r="N27" s="38"/>
      <x:c r="O27" s="36" t="str">
        <x:f>IF(A27="","",IF(AND(ISNUMBER(M27),ISNUMBER(N27)),N27-M27,""))</x:f>
      </x:c>
      <x:c r="P27" s="33"/>
      <x:c r="Q27" s="238" t="str">
        <x:f>IF(A27="","",IF(COUNTIFS(Reunioes!$A$5:$A$104,B27)&lt;&gt;1,"",IF(ISNUMBER(VLOOKUP(B27,Reunioes!$A$5:$B$104,2,FALSE)),VLOOKUP(B27,Reunioes!$A$5:$B$104,2,FALSE),"")))</x:f>
      </x:c>
      <x:c r="R27" s="234" t="str">
        <x:f>IF(A27="",IF(OR(B27&lt;&gt;"",C27&lt;&gt;"",D27&lt;&gt;"",E27&lt;&gt;"",H27&lt;&gt;"",I27&lt;&gt;""),"ID ausente",""),IF(OR(AND(M27&lt;&gt;"",NOT(ISNUMBER(M27))),AND(N27&lt;&gt;"",NOT(ISNUMBER(N27)))),"Esforço inválido",IF(OR(AND(ISNUMBER(H27),H27&lt;=0),AND(ISNUMBER(J27),J27&lt;=0),AND(ISNUMBER(Q27),Q27&lt;=0)),"Data inválida",IF(A27="","",IF(COUNTIFS($A$5:$A$204,A27)&gt;1,"ID duplicado",IF(Q27="","Reunião inválida",IF(OR(C27="",D27="",E27="",I27=""),"Cadastro incompleto",IF(AND(I27&lt;&gt;"Pendente",I27&lt;&gt;"Em andamento",I27&lt;&gt;"Bloqueada",I27&lt;&gt;"Concluída",I27&lt;&gt;"Cancelada"),"Status inválido",IF(I27="Cancelada","",IF(NOT(ISNUMBER(H27)),"Prazo ausente ou inválido",IF(AND(I27="Concluída",OR(NOT(ISNUMBER(J27)),P27="")),"Conclusão sem data ou evidência",IF(AND(I27="Concluída",ISNUMBER(Listas!$B$6),Listas!$B$6&gt;0,J27&gt;Listas!$B$6),"Conclusão posterior à análise",""))))))))))))</x:f>
      </x:c>
      <x:c r="S27" s="234" t="n">
        <x:f>IF(A27="",0,IF(AND(R27="",I27&lt;&gt;"Cancelada"),1,0))</x:f>
        <x:v>0</x:v>
      </x:c>
      <x:c r="T27" s="234" t="n">
        <x:f>IF(OR(NOT(ISNUMBER(Listas!$B$6)),Listas!$B$6&lt;=0,Dashboard!$E$5&lt;=0,Dashboard!$K$5&lt;=0),0,IF(A27="",0,IF(AND(ISNUMBER(Q27),ISNUMBER(Dashboard!$E$5),ISNUMBER(Dashboard!$K$5),Dashboard!$E$5&lt;=Dashboard!$K$5,Q27&gt;=Dashboard!$E$5,Q27&lt;=Dashboard!$K$5,OR(Dashboard!$E$4="Todas",E27=Dashboard!$E$4),OR(Dashboard!$K$4="Todos",D27=Dashboard!$K$4)),1,0)))</x:f>
        <x:v>0</x:v>
      </x:c>
      <x:c r="U27" s="234" t="n">
        <x:f>IF(AND(S27=1,T27=1,I27&lt;&gt;"Concluída"),1,0)</x:f>
        <x:v>0</x:v>
      </x:c>
      <x:c r="V27" s="234" t="n">
        <x:f>IF(AND(U27=1,ISNUMBER(Listas!$B$6),H27&lt;Listas!$B$6),1,0)</x:f>
        <x:v>0</x:v>
      </x:c>
      <x:c r="W27" s="234" t="n">
        <x:f>IF(AND(U27=1,I27="Bloqueada"),1,0)</x:f>
        <x:v>0</x:v>
      </x:c>
      <x:c r="X27" s="234" t="n">
        <x:f>IF(AND(S27=1,T27=1,I27="Concluída"),1,0)</x:f>
        <x:v>0</x:v>
      </x:c>
      <x:c r="Y27" s="234" t="n">
        <x:f>IF(AND(T27=1,OR(V27=1,W27=1,R27&lt;&gt;"")),1,0)</x:f>
        <x:v>0</x:v>
      </x:c>
      <x:c r="Z27" s="234" t="str">
        <x:f>IF(Y27=1,SUM($Y$5:Y27),"")</x:f>
      </x:c>
    </x:row>
    <x:row r="28">
      <x:c r="A28" s="30"/>
      <x:c r="B28" s="30"/>
      <x:c r="C28" s="30"/>
      <x:c r="D28" s="30"/>
      <x:c r="E28" s="30"/>
      <x:c r="F28" s="30"/>
      <x:c r="G28" s="32"/>
      <x:c r="H28" s="32"/>
      <x:c r="I28" s="32"/>
      <x:c r="J28" s="32"/>
      <x:c r="K28" s="37" t="str">
        <x:f>IF(OR(NOT(ISNUMBER(Listas!$B$6)),Listas!$B$6&lt;=0),"",IF(A28="","",IF(OR(R28&lt;&gt;"",I28="Cancelada"),"",IF(I28="Concluída",MAX(0,J28-H28),MAX(0,Listas!$B$6-H28)))))</x:f>
      </x:c>
      <x:c r="L28" s="35" t="str">
        <x:f>IF(OR(NOT(ISNUMBER(Listas!$B$6)),Listas!$B$6&lt;=0),IF(A28="","","Corrija data de análise"),IF(A28="","",IF(R28&lt;&gt;"",R28,IF(I28="Cancelada","CANCELADA",IF(I28="Concluída",IF(J28&gt;H28,"CONCLUÍDA COM ATRASO","CONCLUÍDA NO PRAZO"),IF(H28&lt;Listas!$B$6,"ATRASADA",IF(H28=Listas!$B$6,"VENCE HOJE","NO PRAZO")))))))</x:f>
      </x:c>
      <x:c r="M28" s="38"/>
      <x:c r="N28" s="38"/>
      <x:c r="O28" s="36" t="str">
        <x:f>IF(A28="","",IF(AND(ISNUMBER(M28),ISNUMBER(N28)),N28-M28,""))</x:f>
      </x:c>
      <x:c r="P28" s="33"/>
      <x:c r="Q28" s="238" t="str">
        <x:f>IF(A28="","",IF(COUNTIFS(Reunioes!$A$5:$A$104,B28)&lt;&gt;1,"",IF(ISNUMBER(VLOOKUP(B28,Reunioes!$A$5:$B$104,2,FALSE)),VLOOKUP(B28,Reunioes!$A$5:$B$104,2,FALSE),"")))</x:f>
      </x:c>
      <x:c r="R28" s="234" t="str">
        <x:f>IF(A28="",IF(OR(B28&lt;&gt;"",C28&lt;&gt;"",D28&lt;&gt;"",E28&lt;&gt;"",H28&lt;&gt;"",I28&lt;&gt;""),"ID ausente",""),IF(OR(AND(M28&lt;&gt;"",NOT(ISNUMBER(M28))),AND(N28&lt;&gt;"",NOT(ISNUMBER(N28)))),"Esforço inválido",IF(OR(AND(ISNUMBER(H28),H28&lt;=0),AND(ISNUMBER(J28),J28&lt;=0),AND(ISNUMBER(Q28),Q28&lt;=0)),"Data inválida",IF(A28="","",IF(COUNTIFS($A$5:$A$204,A28)&gt;1,"ID duplicado",IF(Q28="","Reunião inválida",IF(OR(C28="",D28="",E28="",I28=""),"Cadastro incompleto",IF(AND(I28&lt;&gt;"Pendente",I28&lt;&gt;"Em andamento",I28&lt;&gt;"Bloqueada",I28&lt;&gt;"Concluída",I28&lt;&gt;"Cancelada"),"Status inválido",IF(I28="Cancelada","",IF(NOT(ISNUMBER(H28)),"Prazo ausente ou inválido",IF(AND(I28="Concluída",OR(NOT(ISNUMBER(J28)),P28="")),"Conclusão sem data ou evidência",IF(AND(I28="Concluída",ISNUMBER(Listas!$B$6),Listas!$B$6&gt;0,J28&gt;Listas!$B$6),"Conclusão posterior à análise",""))))))))))))</x:f>
      </x:c>
      <x:c r="S28" s="234" t="n">
        <x:f>IF(A28="",0,IF(AND(R28="",I28&lt;&gt;"Cancelada"),1,0))</x:f>
        <x:v>0</x:v>
      </x:c>
      <x:c r="T28" s="234" t="n">
        <x:f>IF(OR(NOT(ISNUMBER(Listas!$B$6)),Listas!$B$6&lt;=0,Dashboard!$E$5&lt;=0,Dashboard!$K$5&lt;=0),0,IF(A28="",0,IF(AND(ISNUMBER(Q28),ISNUMBER(Dashboard!$E$5),ISNUMBER(Dashboard!$K$5),Dashboard!$E$5&lt;=Dashboard!$K$5,Q28&gt;=Dashboard!$E$5,Q28&lt;=Dashboard!$K$5,OR(Dashboard!$E$4="Todas",E28=Dashboard!$E$4),OR(Dashboard!$K$4="Todos",D28=Dashboard!$K$4)),1,0)))</x:f>
        <x:v>0</x:v>
      </x:c>
      <x:c r="U28" s="234" t="n">
        <x:f>IF(AND(S28=1,T28=1,I28&lt;&gt;"Concluída"),1,0)</x:f>
        <x:v>0</x:v>
      </x:c>
      <x:c r="V28" s="234" t="n">
        <x:f>IF(AND(U28=1,ISNUMBER(Listas!$B$6),H28&lt;Listas!$B$6),1,0)</x:f>
        <x:v>0</x:v>
      </x:c>
      <x:c r="W28" s="234" t="n">
        <x:f>IF(AND(U28=1,I28="Bloqueada"),1,0)</x:f>
        <x:v>0</x:v>
      </x:c>
      <x:c r="X28" s="234" t="n">
        <x:f>IF(AND(S28=1,T28=1,I28="Concluída"),1,0)</x:f>
        <x:v>0</x:v>
      </x:c>
      <x:c r="Y28" s="234" t="n">
        <x:f>IF(AND(T28=1,OR(V28=1,W28=1,R28&lt;&gt;"")),1,0)</x:f>
        <x:v>0</x:v>
      </x:c>
      <x:c r="Z28" s="234" t="str">
        <x:f>IF(Y28=1,SUM($Y$5:Y28),"")</x:f>
      </x:c>
    </x:row>
    <x:row r="29">
      <x:c r="A29" s="30"/>
      <x:c r="B29" s="30"/>
      <x:c r="C29" s="30"/>
      <x:c r="D29" s="30"/>
      <x:c r="E29" s="30"/>
      <x:c r="F29" s="30"/>
      <x:c r="G29" s="32"/>
      <x:c r="H29" s="32"/>
      <x:c r="I29" s="32"/>
      <x:c r="J29" s="32"/>
      <x:c r="K29" s="37" t="str">
        <x:f>IF(OR(NOT(ISNUMBER(Listas!$B$6)),Listas!$B$6&lt;=0),"",IF(A29="","",IF(OR(R29&lt;&gt;"",I29="Cancelada"),"",IF(I29="Concluída",MAX(0,J29-H29),MAX(0,Listas!$B$6-H29)))))</x:f>
      </x:c>
      <x:c r="L29" s="35" t="str">
        <x:f>IF(OR(NOT(ISNUMBER(Listas!$B$6)),Listas!$B$6&lt;=0),IF(A29="","","Corrija data de análise"),IF(A29="","",IF(R29&lt;&gt;"",R29,IF(I29="Cancelada","CANCELADA",IF(I29="Concluída",IF(J29&gt;H29,"CONCLUÍDA COM ATRASO","CONCLUÍDA NO PRAZO"),IF(H29&lt;Listas!$B$6,"ATRASADA",IF(H29=Listas!$B$6,"VENCE HOJE","NO PRAZO")))))))</x:f>
      </x:c>
      <x:c r="M29" s="38"/>
      <x:c r="N29" s="38"/>
      <x:c r="O29" s="36" t="str">
        <x:f>IF(A29="","",IF(AND(ISNUMBER(M29),ISNUMBER(N29)),N29-M29,""))</x:f>
      </x:c>
      <x:c r="P29" s="33"/>
      <x:c r="Q29" s="238" t="str">
        <x:f>IF(A29="","",IF(COUNTIFS(Reunioes!$A$5:$A$104,B29)&lt;&gt;1,"",IF(ISNUMBER(VLOOKUP(B29,Reunioes!$A$5:$B$104,2,FALSE)),VLOOKUP(B29,Reunioes!$A$5:$B$104,2,FALSE),"")))</x:f>
      </x:c>
      <x:c r="R29" s="234" t="str">
        <x:f>IF(A29="",IF(OR(B29&lt;&gt;"",C29&lt;&gt;"",D29&lt;&gt;"",E29&lt;&gt;"",H29&lt;&gt;"",I29&lt;&gt;""),"ID ausente",""),IF(OR(AND(M29&lt;&gt;"",NOT(ISNUMBER(M29))),AND(N29&lt;&gt;"",NOT(ISNUMBER(N29)))),"Esforço inválido",IF(OR(AND(ISNUMBER(H29),H29&lt;=0),AND(ISNUMBER(J29),J29&lt;=0),AND(ISNUMBER(Q29),Q29&lt;=0)),"Data inválida",IF(A29="","",IF(COUNTIFS($A$5:$A$204,A29)&gt;1,"ID duplicado",IF(Q29="","Reunião inválida",IF(OR(C29="",D29="",E29="",I29=""),"Cadastro incompleto",IF(AND(I29&lt;&gt;"Pendente",I29&lt;&gt;"Em andamento",I29&lt;&gt;"Bloqueada",I29&lt;&gt;"Concluída",I29&lt;&gt;"Cancelada"),"Status inválido",IF(I29="Cancelada","",IF(NOT(ISNUMBER(H29)),"Prazo ausente ou inválido",IF(AND(I29="Concluída",OR(NOT(ISNUMBER(J29)),P29="")),"Conclusão sem data ou evidência",IF(AND(I29="Concluída",ISNUMBER(Listas!$B$6),Listas!$B$6&gt;0,J29&gt;Listas!$B$6),"Conclusão posterior à análise",""))))))))))))</x:f>
      </x:c>
      <x:c r="S29" s="234" t="n">
        <x:f>IF(A29="",0,IF(AND(R29="",I29&lt;&gt;"Cancelada"),1,0))</x:f>
        <x:v>0</x:v>
      </x:c>
      <x:c r="T29" s="234" t="n">
        <x:f>IF(OR(NOT(ISNUMBER(Listas!$B$6)),Listas!$B$6&lt;=0,Dashboard!$E$5&lt;=0,Dashboard!$K$5&lt;=0),0,IF(A29="",0,IF(AND(ISNUMBER(Q29),ISNUMBER(Dashboard!$E$5),ISNUMBER(Dashboard!$K$5),Dashboard!$E$5&lt;=Dashboard!$K$5,Q29&gt;=Dashboard!$E$5,Q29&lt;=Dashboard!$K$5,OR(Dashboard!$E$4="Todas",E29=Dashboard!$E$4),OR(Dashboard!$K$4="Todos",D29=Dashboard!$K$4)),1,0)))</x:f>
        <x:v>0</x:v>
      </x:c>
      <x:c r="U29" s="234" t="n">
        <x:f>IF(AND(S29=1,T29=1,I29&lt;&gt;"Concluída"),1,0)</x:f>
        <x:v>0</x:v>
      </x:c>
      <x:c r="V29" s="234" t="n">
        <x:f>IF(AND(U29=1,ISNUMBER(Listas!$B$6),H29&lt;Listas!$B$6),1,0)</x:f>
        <x:v>0</x:v>
      </x:c>
      <x:c r="W29" s="234" t="n">
        <x:f>IF(AND(U29=1,I29="Bloqueada"),1,0)</x:f>
        <x:v>0</x:v>
      </x:c>
      <x:c r="X29" s="234" t="n">
        <x:f>IF(AND(S29=1,T29=1,I29="Concluída"),1,0)</x:f>
        <x:v>0</x:v>
      </x:c>
      <x:c r="Y29" s="234" t="n">
        <x:f>IF(AND(T29=1,OR(V29=1,W29=1,R29&lt;&gt;"")),1,0)</x:f>
        <x:v>0</x:v>
      </x:c>
      <x:c r="Z29" s="234" t="str">
        <x:f>IF(Y29=1,SUM($Y$5:Y29),"")</x:f>
      </x:c>
    </x:row>
    <x:row r="30">
      <x:c r="A30" s="30"/>
      <x:c r="B30" s="30"/>
      <x:c r="C30" s="30"/>
      <x:c r="D30" s="30"/>
      <x:c r="E30" s="30"/>
      <x:c r="F30" s="30"/>
      <x:c r="G30" s="32"/>
      <x:c r="H30" s="32"/>
      <x:c r="I30" s="32"/>
      <x:c r="J30" s="32"/>
      <x:c r="K30" s="37" t="str">
        <x:f>IF(OR(NOT(ISNUMBER(Listas!$B$6)),Listas!$B$6&lt;=0),"",IF(A30="","",IF(OR(R30&lt;&gt;"",I30="Cancelada"),"",IF(I30="Concluída",MAX(0,J30-H30),MAX(0,Listas!$B$6-H30)))))</x:f>
      </x:c>
      <x:c r="L30" s="35" t="str">
        <x:f>IF(OR(NOT(ISNUMBER(Listas!$B$6)),Listas!$B$6&lt;=0),IF(A30="","","Corrija data de análise"),IF(A30="","",IF(R30&lt;&gt;"",R30,IF(I30="Cancelada","CANCELADA",IF(I30="Concluída",IF(J30&gt;H30,"CONCLUÍDA COM ATRASO","CONCLUÍDA NO PRAZO"),IF(H30&lt;Listas!$B$6,"ATRASADA",IF(H30=Listas!$B$6,"VENCE HOJE","NO PRAZO")))))))</x:f>
      </x:c>
      <x:c r="M30" s="38"/>
      <x:c r="N30" s="38"/>
      <x:c r="O30" s="36" t="str">
        <x:f>IF(A30="","",IF(AND(ISNUMBER(M30),ISNUMBER(N30)),N30-M30,""))</x:f>
      </x:c>
      <x:c r="P30" s="33"/>
      <x:c r="Q30" s="238" t="str">
        <x:f>IF(A30="","",IF(COUNTIFS(Reunioes!$A$5:$A$104,B30)&lt;&gt;1,"",IF(ISNUMBER(VLOOKUP(B30,Reunioes!$A$5:$B$104,2,FALSE)),VLOOKUP(B30,Reunioes!$A$5:$B$104,2,FALSE),"")))</x:f>
      </x:c>
      <x:c r="R30" s="234" t="str">
        <x:f>IF(A30="",IF(OR(B30&lt;&gt;"",C30&lt;&gt;"",D30&lt;&gt;"",E30&lt;&gt;"",H30&lt;&gt;"",I30&lt;&gt;""),"ID ausente",""),IF(OR(AND(M30&lt;&gt;"",NOT(ISNUMBER(M30))),AND(N30&lt;&gt;"",NOT(ISNUMBER(N30)))),"Esforço inválido",IF(OR(AND(ISNUMBER(H30),H30&lt;=0),AND(ISNUMBER(J30),J30&lt;=0),AND(ISNUMBER(Q30),Q30&lt;=0)),"Data inválida",IF(A30="","",IF(COUNTIFS($A$5:$A$204,A30)&gt;1,"ID duplicado",IF(Q30="","Reunião inválida",IF(OR(C30="",D30="",E30="",I30=""),"Cadastro incompleto",IF(AND(I30&lt;&gt;"Pendente",I30&lt;&gt;"Em andamento",I30&lt;&gt;"Bloqueada",I30&lt;&gt;"Concluída",I30&lt;&gt;"Cancelada"),"Status inválido",IF(I30="Cancelada","",IF(NOT(ISNUMBER(H30)),"Prazo ausente ou inválido",IF(AND(I30="Concluída",OR(NOT(ISNUMBER(J30)),P30="")),"Conclusão sem data ou evidência",IF(AND(I30="Concluída",ISNUMBER(Listas!$B$6),Listas!$B$6&gt;0,J30&gt;Listas!$B$6),"Conclusão posterior à análise",""))))))))))))</x:f>
      </x:c>
      <x:c r="S30" s="234" t="n">
        <x:f>IF(A30="",0,IF(AND(R30="",I30&lt;&gt;"Cancelada"),1,0))</x:f>
        <x:v>0</x:v>
      </x:c>
      <x:c r="T30" s="234" t="n">
        <x:f>IF(OR(NOT(ISNUMBER(Listas!$B$6)),Listas!$B$6&lt;=0,Dashboard!$E$5&lt;=0,Dashboard!$K$5&lt;=0),0,IF(A30="",0,IF(AND(ISNUMBER(Q30),ISNUMBER(Dashboard!$E$5),ISNUMBER(Dashboard!$K$5),Dashboard!$E$5&lt;=Dashboard!$K$5,Q30&gt;=Dashboard!$E$5,Q30&lt;=Dashboard!$K$5,OR(Dashboard!$E$4="Todas",E30=Dashboard!$E$4),OR(Dashboard!$K$4="Todos",D30=Dashboard!$K$4)),1,0)))</x:f>
        <x:v>0</x:v>
      </x:c>
      <x:c r="U30" s="234" t="n">
        <x:f>IF(AND(S30=1,T30=1,I30&lt;&gt;"Concluída"),1,0)</x:f>
        <x:v>0</x:v>
      </x:c>
      <x:c r="V30" s="234" t="n">
        <x:f>IF(AND(U30=1,ISNUMBER(Listas!$B$6),H30&lt;Listas!$B$6),1,0)</x:f>
        <x:v>0</x:v>
      </x:c>
      <x:c r="W30" s="234" t="n">
        <x:f>IF(AND(U30=1,I30="Bloqueada"),1,0)</x:f>
        <x:v>0</x:v>
      </x:c>
      <x:c r="X30" s="234" t="n">
        <x:f>IF(AND(S30=1,T30=1,I30="Concluída"),1,0)</x:f>
        <x:v>0</x:v>
      </x:c>
      <x:c r="Y30" s="234" t="n">
        <x:f>IF(AND(T30=1,OR(V30=1,W30=1,R30&lt;&gt;"")),1,0)</x:f>
        <x:v>0</x:v>
      </x:c>
      <x:c r="Z30" s="234" t="str">
        <x:f>IF(Y30=1,SUM($Y$5:Y30),"")</x:f>
      </x:c>
    </x:row>
    <x:row r="31">
      <x:c r="A31" s="30"/>
      <x:c r="B31" s="30"/>
      <x:c r="C31" s="30"/>
      <x:c r="D31" s="30"/>
      <x:c r="E31" s="30"/>
      <x:c r="F31" s="30"/>
      <x:c r="G31" s="32"/>
      <x:c r="H31" s="32"/>
      <x:c r="I31" s="32"/>
      <x:c r="J31" s="32"/>
      <x:c r="K31" s="37" t="str">
        <x:f>IF(OR(NOT(ISNUMBER(Listas!$B$6)),Listas!$B$6&lt;=0),"",IF(A31="","",IF(OR(R31&lt;&gt;"",I31="Cancelada"),"",IF(I31="Concluída",MAX(0,J31-H31),MAX(0,Listas!$B$6-H31)))))</x:f>
      </x:c>
      <x:c r="L31" s="35" t="str">
        <x:f>IF(OR(NOT(ISNUMBER(Listas!$B$6)),Listas!$B$6&lt;=0),IF(A31="","","Corrija data de análise"),IF(A31="","",IF(R31&lt;&gt;"",R31,IF(I31="Cancelada","CANCELADA",IF(I31="Concluída",IF(J31&gt;H31,"CONCLUÍDA COM ATRASO","CONCLUÍDA NO PRAZO"),IF(H31&lt;Listas!$B$6,"ATRASADA",IF(H31=Listas!$B$6,"VENCE HOJE","NO PRAZO")))))))</x:f>
      </x:c>
      <x:c r="M31" s="38"/>
      <x:c r="N31" s="38"/>
      <x:c r="O31" s="36" t="str">
        <x:f>IF(A31="","",IF(AND(ISNUMBER(M31),ISNUMBER(N31)),N31-M31,""))</x:f>
      </x:c>
      <x:c r="P31" s="33"/>
      <x:c r="Q31" s="238" t="str">
        <x:f>IF(A31="","",IF(COUNTIFS(Reunioes!$A$5:$A$104,B31)&lt;&gt;1,"",IF(ISNUMBER(VLOOKUP(B31,Reunioes!$A$5:$B$104,2,FALSE)),VLOOKUP(B31,Reunioes!$A$5:$B$104,2,FALSE),"")))</x:f>
      </x:c>
      <x:c r="R31" s="234" t="str">
        <x:f>IF(A31="",IF(OR(B31&lt;&gt;"",C31&lt;&gt;"",D31&lt;&gt;"",E31&lt;&gt;"",H31&lt;&gt;"",I31&lt;&gt;""),"ID ausente",""),IF(OR(AND(M31&lt;&gt;"",NOT(ISNUMBER(M31))),AND(N31&lt;&gt;"",NOT(ISNUMBER(N31)))),"Esforço inválido",IF(OR(AND(ISNUMBER(H31),H31&lt;=0),AND(ISNUMBER(J31),J31&lt;=0),AND(ISNUMBER(Q31),Q31&lt;=0)),"Data inválida",IF(A31="","",IF(COUNTIFS($A$5:$A$204,A31)&gt;1,"ID duplicado",IF(Q31="","Reunião inválida",IF(OR(C31="",D31="",E31="",I31=""),"Cadastro incompleto",IF(AND(I31&lt;&gt;"Pendente",I31&lt;&gt;"Em andamento",I31&lt;&gt;"Bloqueada",I31&lt;&gt;"Concluída",I31&lt;&gt;"Cancelada"),"Status inválido",IF(I31="Cancelada","",IF(NOT(ISNUMBER(H31)),"Prazo ausente ou inválido",IF(AND(I31="Concluída",OR(NOT(ISNUMBER(J31)),P31="")),"Conclusão sem data ou evidência",IF(AND(I31="Concluída",ISNUMBER(Listas!$B$6),Listas!$B$6&gt;0,J31&gt;Listas!$B$6),"Conclusão posterior à análise",""))))))))))))</x:f>
      </x:c>
      <x:c r="S31" s="234" t="n">
        <x:f>IF(A31="",0,IF(AND(R31="",I31&lt;&gt;"Cancelada"),1,0))</x:f>
        <x:v>0</x:v>
      </x:c>
      <x:c r="T31" s="234" t="n">
        <x:f>IF(OR(NOT(ISNUMBER(Listas!$B$6)),Listas!$B$6&lt;=0,Dashboard!$E$5&lt;=0,Dashboard!$K$5&lt;=0),0,IF(A31="",0,IF(AND(ISNUMBER(Q31),ISNUMBER(Dashboard!$E$5),ISNUMBER(Dashboard!$K$5),Dashboard!$E$5&lt;=Dashboard!$K$5,Q31&gt;=Dashboard!$E$5,Q31&lt;=Dashboard!$K$5,OR(Dashboard!$E$4="Todas",E31=Dashboard!$E$4),OR(Dashboard!$K$4="Todos",D31=Dashboard!$K$4)),1,0)))</x:f>
        <x:v>0</x:v>
      </x:c>
      <x:c r="U31" s="234" t="n">
        <x:f>IF(AND(S31=1,T31=1,I31&lt;&gt;"Concluída"),1,0)</x:f>
        <x:v>0</x:v>
      </x:c>
      <x:c r="V31" s="234" t="n">
        <x:f>IF(AND(U31=1,ISNUMBER(Listas!$B$6),H31&lt;Listas!$B$6),1,0)</x:f>
        <x:v>0</x:v>
      </x:c>
      <x:c r="W31" s="234" t="n">
        <x:f>IF(AND(U31=1,I31="Bloqueada"),1,0)</x:f>
        <x:v>0</x:v>
      </x:c>
      <x:c r="X31" s="234" t="n">
        <x:f>IF(AND(S31=1,T31=1,I31="Concluída"),1,0)</x:f>
        <x:v>0</x:v>
      </x:c>
      <x:c r="Y31" s="234" t="n">
        <x:f>IF(AND(T31=1,OR(V31=1,W31=1,R31&lt;&gt;"")),1,0)</x:f>
        <x:v>0</x:v>
      </x:c>
      <x:c r="Z31" s="234" t="str">
        <x:f>IF(Y31=1,SUM($Y$5:Y31),"")</x:f>
      </x:c>
    </x:row>
    <x:row r="32">
      <x:c r="A32" s="30"/>
      <x:c r="B32" s="30"/>
      <x:c r="C32" s="30"/>
      <x:c r="D32" s="30"/>
      <x:c r="E32" s="30"/>
      <x:c r="F32" s="30"/>
      <x:c r="G32" s="32"/>
      <x:c r="H32" s="32"/>
      <x:c r="I32" s="32"/>
      <x:c r="J32" s="32"/>
      <x:c r="K32" s="37" t="str">
        <x:f>IF(OR(NOT(ISNUMBER(Listas!$B$6)),Listas!$B$6&lt;=0),"",IF(A32="","",IF(OR(R32&lt;&gt;"",I32="Cancelada"),"",IF(I32="Concluída",MAX(0,J32-H32),MAX(0,Listas!$B$6-H32)))))</x:f>
      </x:c>
      <x:c r="L32" s="35" t="str">
        <x:f>IF(OR(NOT(ISNUMBER(Listas!$B$6)),Listas!$B$6&lt;=0),IF(A32="","","Corrija data de análise"),IF(A32="","",IF(R32&lt;&gt;"",R32,IF(I32="Cancelada","CANCELADA",IF(I32="Concluída",IF(J32&gt;H32,"CONCLUÍDA COM ATRASO","CONCLUÍDA NO PRAZO"),IF(H32&lt;Listas!$B$6,"ATRASADA",IF(H32=Listas!$B$6,"VENCE HOJE","NO PRAZO")))))))</x:f>
      </x:c>
      <x:c r="M32" s="38"/>
      <x:c r="N32" s="38"/>
      <x:c r="O32" s="36" t="str">
        <x:f>IF(A32="","",IF(AND(ISNUMBER(M32),ISNUMBER(N32)),N32-M32,""))</x:f>
      </x:c>
      <x:c r="P32" s="33"/>
      <x:c r="Q32" s="238" t="str">
        <x:f>IF(A32="","",IF(COUNTIFS(Reunioes!$A$5:$A$104,B32)&lt;&gt;1,"",IF(ISNUMBER(VLOOKUP(B32,Reunioes!$A$5:$B$104,2,FALSE)),VLOOKUP(B32,Reunioes!$A$5:$B$104,2,FALSE),"")))</x:f>
      </x:c>
      <x:c r="R32" s="234" t="str">
        <x:f>IF(A32="",IF(OR(B32&lt;&gt;"",C32&lt;&gt;"",D32&lt;&gt;"",E32&lt;&gt;"",H32&lt;&gt;"",I32&lt;&gt;""),"ID ausente",""),IF(OR(AND(M32&lt;&gt;"",NOT(ISNUMBER(M32))),AND(N32&lt;&gt;"",NOT(ISNUMBER(N32)))),"Esforço inválido",IF(OR(AND(ISNUMBER(H32),H32&lt;=0),AND(ISNUMBER(J32),J32&lt;=0),AND(ISNUMBER(Q32),Q32&lt;=0)),"Data inválida",IF(A32="","",IF(COUNTIFS($A$5:$A$204,A32)&gt;1,"ID duplicado",IF(Q32="","Reunião inválida",IF(OR(C32="",D32="",E32="",I32=""),"Cadastro incompleto",IF(AND(I32&lt;&gt;"Pendente",I32&lt;&gt;"Em andamento",I32&lt;&gt;"Bloqueada",I32&lt;&gt;"Concluída",I32&lt;&gt;"Cancelada"),"Status inválido",IF(I32="Cancelada","",IF(NOT(ISNUMBER(H32)),"Prazo ausente ou inválido",IF(AND(I32="Concluída",OR(NOT(ISNUMBER(J32)),P32="")),"Conclusão sem data ou evidência",IF(AND(I32="Concluída",ISNUMBER(Listas!$B$6),Listas!$B$6&gt;0,J32&gt;Listas!$B$6),"Conclusão posterior à análise",""))))))))))))</x:f>
      </x:c>
      <x:c r="S32" s="234" t="n">
        <x:f>IF(A32="",0,IF(AND(R32="",I32&lt;&gt;"Cancelada"),1,0))</x:f>
        <x:v>0</x:v>
      </x:c>
      <x:c r="T32" s="234" t="n">
        <x:f>IF(OR(NOT(ISNUMBER(Listas!$B$6)),Listas!$B$6&lt;=0,Dashboard!$E$5&lt;=0,Dashboard!$K$5&lt;=0),0,IF(A32="",0,IF(AND(ISNUMBER(Q32),ISNUMBER(Dashboard!$E$5),ISNUMBER(Dashboard!$K$5),Dashboard!$E$5&lt;=Dashboard!$K$5,Q32&gt;=Dashboard!$E$5,Q32&lt;=Dashboard!$K$5,OR(Dashboard!$E$4="Todas",E32=Dashboard!$E$4),OR(Dashboard!$K$4="Todos",D32=Dashboard!$K$4)),1,0)))</x:f>
        <x:v>0</x:v>
      </x:c>
      <x:c r="U32" s="234" t="n">
        <x:f>IF(AND(S32=1,T32=1,I32&lt;&gt;"Concluída"),1,0)</x:f>
        <x:v>0</x:v>
      </x:c>
      <x:c r="V32" s="234" t="n">
        <x:f>IF(AND(U32=1,ISNUMBER(Listas!$B$6),H32&lt;Listas!$B$6),1,0)</x:f>
        <x:v>0</x:v>
      </x:c>
      <x:c r="W32" s="234" t="n">
        <x:f>IF(AND(U32=1,I32="Bloqueada"),1,0)</x:f>
        <x:v>0</x:v>
      </x:c>
      <x:c r="X32" s="234" t="n">
        <x:f>IF(AND(S32=1,T32=1,I32="Concluída"),1,0)</x:f>
        <x:v>0</x:v>
      </x:c>
      <x:c r="Y32" s="234" t="n">
        <x:f>IF(AND(T32=1,OR(V32=1,W32=1,R32&lt;&gt;"")),1,0)</x:f>
        <x:v>0</x:v>
      </x:c>
      <x:c r="Z32" s="234" t="str">
        <x:f>IF(Y32=1,SUM($Y$5:Y32),"")</x:f>
      </x:c>
    </x:row>
    <x:row r="33">
      <x:c r="A33" s="30"/>
      <x:c r="B33" s="30"/>
      <x:c r="C33" s="30"/>
      <x:c r="D33" s="30"/>
      <x:c r="E33" s="30"/>
      <x:c r="F33" s="30"/>
      <x:c r="G33" s="32"/>
      <x:c r="H33" s="32"/>
      <x:c r="I33" s="32"/>
      <x:c r="J33" s="32"/>
      <x:c r="K33" s="37" t="str">
        <x:f>IF(OR(NOT(ISNUMBER(Listas!$B$6)),Listas!$B$6&lt;=0),"",IF(A33="","",IF(OR(R33&lt;&gt;"",I33="Cancelada"),"",IF(I33="Concluída",MAX(0,J33-H33),MAX(0,Listas!$B$6-H33)))))</x:f>
      </x:c>
      <x:c r="L33" s="35" t="str">
        <x:f>IF(OR(NOT(ISNUMBER(Listas!$B$6)),Listas!$B$6&lt;=0),IF(A33="","","Corrija data de análise"),IF(A33="","",IF(R33&lt;&gt;"",R33,IF(I33="Cancelada","CANCELADA",IF(I33="Concluída",IF(J33&gt;H33,"CONCLUÍDA COM ATRASO","CONCLUÍDA NO PRAZO"),IF(H33&lt;Listas!$B$6,"ATRASADA",IF(H33=Listas!$B$6,"VENCE HOJE","NO PRAZO")))))))</x:f>
      </x:c>
      <x:c r="M33" s="38"/>
      <x:c r="N33" s="38"/>
      <x:c r="O33" s="36" t="str">
        <x:f>IF(A33="","",IF(AND(ISNUMBER(M33),ISNUMBER(N33)),N33-M33,""))</x:f>
      </x:c>
      <x:c r="P33" s="33"/>
      <x:c r="Q33" s="238" t="str">
        <x:f>IF(A33="","",IF(COUNTIFS(Reunioes!$A$5:$A$104,B33)&lt;&gt;1,"",IF(ISNUMBER(VLOOKUP(B33,Reunioes!$A$5:$B$104,2,FALSE)),VLOOKUP(B33,Reunioes!$A$5:$B$104,2,FALSE),"")))</x:f>
      </x:c>
      <x:c r="R33" s="234" t="str">
        <x:f>IF(A33="",IF(OR(B33&lt;&gt;"",C33&lt;&gt;"",D33&lt;&gt;"",E33&lt;&gt;"",H33&lt;&gt;"",I33&lt;&gt;""),"ID ausente",""),IF(OR(AND(M33&lt;&gt;"",NOT(ISNUMBER(M33))),AND(N33&lt;&gt;"",NOT(ISNUMBER(N33)))),"Esforço inválido",IF(OR(AND(ISNUMBER(H33),H33&lt;=0),AND(ISNUMBER(J33),J33&lt;=0),AND(ISNUMBER(Q33),Q33&lt;=0)),"Data inválida",IF(A33="","",IF(COUNTIFS($A$5:$A$204,A33)&gt;1,"ID duplicado",IF(Q33="","Reunião inválida",IF(OR(C33="",D33="",E33="",I33=""),"Cadastro incompleto",IF(AND(I33&lt;&gt;"Pendente",I33&lt;&gt;"Em andamento",I33&lt;&gt;"Bloqueada",I33&lt;&gt;"Concluída",I33&lt;&gt;"Cancelada"),"Status inválido",IF(I33="Cancelada","",IF(NOT(ISNUMBER(H33)),"Prazo ausente ou inválido",IF(AND(I33="Concluída",OR(NOT(ISNUMBER(J33)),P33="")),"Conclusão sem data ou evidência",IF(AND(I33="Concluída",ISNUMBER(Listas!$B$6),Listas!$B$6&gt;0,J33&gt;Listas!$B$6),"Conclusão posterior à análise",""))))))))))))</x:f>
      </x:c>
      <x:c r="S33" s="234" t="n">
        <x:f>IF(A33="",0,IF(AND(R33="",I33&lt;&gt;"Cancelada"),1,0))</x:f>
        <x:v>0</x:v>
      </x:c>
      <x:c r="T33" s="234" t="n">
        <x:f>IF(OR(NOT(ISNUMBER(Listas!$B$6)),Listas!$B$6&lt;=0,Dashboard!$E$5&lt;=0,Dashboard!$K$5&lt;=0),0,IF(A33="",0,IF(AND(ISNUMBER(Q33),ISNUMBER(Dashboard!$E$5),ISNUMBER(Dashboard!$K$5),Dashboard!$E$5&lt;=Dashboard!$K$5,Q33&gt;=Dashboard!$E$5,Q33&lt;=Dashboard!$K$5,OR(Dashboard!$E$4="Todas",E33=Dashboard!$E$4),OR(Dashboard!$K$4="Todos",D33=Dashboard!$K$4)),1,0)))</x:f>
        <x:v>0</x:v>
      </x:c>
      <x:c r="U33" s="234" t="n">
        <x:f>IF(AND(S33=1,T33=1,I33&lt;&gt;"Concluída"),1,0)</x:f>
        <x:v>0</x:v>
      </x:c>
      <x:c r="V33" s="234" t="n">
        <x:f>IF(AND(U33=1,ISNUMBER(Listas!$B$6),H33&lt;Listas!$B$6),1,0)</x:f>
        <x:v>0</x:v>
      </x:c>
      <x:c r="W33" s="234" t="n">
        <x:f>IF(AND(U33=1,I33="Bloqueada"),1,0)</x:f>
        <x:v>0</x:v>
      </x:c>
      <x:c r="X33" s="234" t="n">
        <x:f>IF(AND(S33=1,T33=1,I33="Concluída"),1,0)</x:f>
        <x:v>0</x:v>
      </x:c>
      <x:c r="Y33" s="234" t="n">
        <x:f>IF(AND(T33=1,OR(V33=1,W33=1,R33&lt;&gt;"")),1,0)</x:f>
        <x:v>0</x:v>
      </x:c>
      <x:c r="Z33" s="234" t="str">
        <x:f>IF(Y33=1,SUM($Y$5:Y33),"")</x:f>
      </x:c>
    </x:row>
    <x:row r="34">
      <x:c r="A34" s="30"/>
      <x:c r="B34" s="30"/>
      <x:c r="C34" s="30"/>
      <x:c r="D34" s="30"/>
      <x:c r="E34" s="30"/>
      <x:c r="F34" s="30"/>
      <x:c r="G34" s="32"/>
      <x:c r="H34" s="32"/>
      <x:c r="I34" s="32"/>
      <x:c r="J34" s="32"/>
      <x:c r="K34" s="37" t="str">
        <x:f>IF(OR(NOT(ISNUMBER(Listas!$B$6)),Listas!$B$6&lt;=0),"",IF(A34="","",IF(OR(R34&lt;&gt;"",I34="Cancelada"),"",IF(I34="Concluída",MAX(0,J34-H34),MAX(0,Listas!$B$6-H34)))))</x:f>
      </x:c>
      <x:c r="L34" s="35" t="str">
        <x:f>IF(OR(NOT(ISNUMBER(Listas!$B$6)),Listas!$B$6&lt;=0),IF(A34="","","Corrija data de análise"),IF(A34="","",IF(R34&lt;&gt;"",R34,IF(I34="Cancelada","CANCELADA",IF(I34="Concluída",IF(J34&gt;H34,"CONCLUÍDA COM ATRASO","CONCLUÍDA NO PRAZO"),IF(H34&lt;Listas!$B$6,"ATRASADA",IF(H34=Listas!$B$6,"VENCE HOJE","NO PRAZO")))))))</x:f>
      </x:c>
      <x:c r="M34" s="38"/>
      <x:c r="N34" s="38"/>
      <x:c r="O34" s="36" t="str">
        <x:f>IF(A34="","",IF(AND(ISNUMBER(M34),ISNUMBER(N34)),N34-M34,""))</x:f>
      </x:c>
      <x:c r="P34" s="33"/>
      <x:c r="Q34" s="238" t="str">
        <x:f>IF(A34="","",IF(COUNTIFS(Reunioes!$A$5:$A$104,B34)&lt;&gt;1,"",IF(ISNUMBER(VLOOKUP(B34,Reunioes!$A$5:$B$104,2,FALSE)),VLOOKUP(B34,Reunioes!$A$5:$B$104,2,FALSE),"")))</x:f>
      </x:c>
      <x:c r="R34" s="234" t="str">
        <x:f>IF(A34="",IF(OR(B34&lt;&gt;"",C34&lt;&gt;"",D34&lt;&gt;"",E34&lt;&gt;"",H34&lt;&gt;"",I34&lt;&gt;""),"ID ausente",""),IF(OR(AND(M34&lt;&gt;"",NOT(ISNUMBER(M34))),AND(N34&lt;&gt;"",NOT(ISNUMBER(N34)))),"Esforço inválido",IF(OR(AND(ISNUMBER(H34),H34&lt;=0),AND(ISNUMBER(J34),J34&lt;=0),AND(ISNUMBER(Q34),Q34&lt;=0)),"Data inválida",IF(A34="","",IF(COUNTIFS($A$5:$A$204,A34)&gt;1,"ID duplicado",IF(Q34="","Reunião inválida",IF(OR(C34="",D34="",E34="",I34=""),"Cadastro incompleto",IF(AND(I34&lt;&gt;"Pendente",I34&lt;&gt;"Em andamento",I34&lt;&gt;"Bloqueada",I34&lt;&gt;"Concluída",I34&lt;&gt;"Cancelada"),"Status inválido",IF(I34="Cancelada","",IF(NOT(ISNUMBER(H34)),"Prazo ausente ou inválido",IF(AND(I34="Concluída",OR(NOT(ISNUMBER(J34)),P34="")),"Conclusão sem data ou evidência",IF(AND(I34="Concluída",ISNUMBER(Listas!$B$6),Listas!$B$6&gt;0,J34&gt;Listas!$B$6),"Conclusão posterior à análise",""))))))))))))</x:f>
      </x:c>
      <x:c r="S34" s="234" t="n">
        <x:f>IF(A34="",0,IF(AND(R34="",I34&lt;&gt;"Cancelada"),1,0))</x:f>
        <x:v>0</x:v>
      </x:c>
      <x:c r="T34" s="234" t="n">
        <x:f>IF(OR(NOT(ISNUMBER(Listas!$B$6)),Listas!$B$6&lt;=0,Dashboard!$E$5&lt;=0,Dashboard!$K$5&lt;=0),0,IF(A34="",0,IF(AND(ISNUMBER(Q34),ISNUMBER(Dashboard!$E$5),ISNUMBER(Dashboard!$K$5),Dashboard!$E$5&lt;=Dashboard!$K$5,Q34&gt;=Dashboard!$E$5,Q34&lt;=Dashboard!$K$5,OR(Dashboard!$E$4="Todas",E34=Dashboard!$E$4),OR(Dashboard!$K$4="Todos",D34=Dashboard!$K$4)),1,0)))</x:f>
        <x:v>0</x:v>
      </x:c>
      <x:c r="U34" s="234" t="n">
        <x:f>IF(AND(S34=1,T34=1,I34&lt;&gt;"Concluída"),1,0)</x:f>
        <x:v>0</x:v>
      </x:c>
      <x:c r="V34" s="234" t="n">
        <x:f>IF(AND(U34=1,ISNUMBER(Listas!$B$6),H34&lt;Listas!$B$6),1,0)</x:f>
        <x:v>0</x:v>
      </x:c>
      <x:c r="W34" s="234" t="n">
        <x:f>IF(AND(U34=1,I34="Bloqueada"),1,0)</x:f>
        <x:v>0</x:v>
      </x:c>
      <x:c r="X34" s="234" t="n">
        <x:f>IF(AND(S34=1,T34=1,I34="Concluída"),1,0)</x:f>
        <x:v>0</x:v>
      </x:c>
      <x:c r="Y34" s="234" t="n">
        <x:f>IF(AND(T34=1,OR(V34=1,W34=1,R34&lt;&gt;"")),1,0)</x:f>
        <x:v>0</x:v>
      </x:c>
      <x:c r="Z34" s="234" t="str">
        <x:f>IF(Y34=1,SUM($Y$5:Y34),"")</x:f>
      </x:c>
    </x:row>
    <x:row r="35">
      <x:c r="A35" s="30"/>
      <x:c r="B35" s="30"/>
      <x:c r="C35" s="30"/>
      <x:c r="D35" s="30"/>
      <x:c r="E35" s="30"/>
      <x:c r="F35" s="30"/>
      <x:c r="G35" s="32"/>
      <x:c r="H35" s="32"/>
      <x:c r="I35" s="32"/>
      <x:c r="J35" s="32"/>
      <x:c r="K35" s="37" t="str">
        <x:f>IF(OR(NOT(ISNUMBER(Listas!$B$6)),Listas!$B$6&lt;=0),"",IF(A35="","",IF(OR(R35&lt;&gt;"",I35="Cancelada"),"",IF(I35="Concluída",MAX(0,J35-H35),MAX(0,Listas!$B$6-H35)))))</x:f>
      </x:c>
      <x:c r="L35" s="35" t="str">
        <x:f>IF(OR(NOT(ISNUMBER(Listas!$B$6)),Listas!$B$6&lt;=0),IF(A35="","","Corrija data de análise"),IF(A35="","",IF(R35&lt;&gt;"",R35,IF(I35="Cancelada","CANCELADA",IF(I35="Concluída",IF(J35&gt;H35,"CONCLUÍDA COM ATRASO","CONCLUÍDA NO PRAZO"),IF(H35&lt;Listas!$B$6,"ATRASADA",IF(H35=Listas!$B$6,"VENCE HOJE","NO PRAZO")))))))</x:f>
      </x:c>
      <x:c r="M35" s="38"/>
      <x:c r="N35" s="38"/>
      <x:c r="O35" s="36" t="str">
        <x:f>IF(A35="","",IF(AND(ISNUMBER(M35),ISNUMBER(N35)),N35-M35,""))</x:f>
      </x:c>
      <x:c r="P35" s="33"/>
      <x:c r="Q35" s="238" t="str">
        <x:f>IF(A35="","",IF(COUNTIFS(Reunioes!$A$5:$A$104,B35)&lt;&gt;1,"",IF(ISNUMBER(VLOOKUP(B35,Reunioes!$A$5:$B$104,2,FALSE)),VLOOKUP(B35,Reunioes!$A$5:$B$104,2,FALSE),"")))</x:f>
      </x:c>
      <x:c r="R35" s="234" t="str">
        <x:f>IF(A35="",IF(OR(B35&lt;&gt;"",C35&lt;&gt;"",D35&lt;&gt;"",E35&lt;&gt;"",H35&lt;&gt;"",I35&lt;&gt;""),"ID ausente",""),IF(OR(AND(M35&lt;&gt;"",NOT(ISNUMBER(M35))),AND(N35&lt;&gt;"",NOT(ISNUMBER(N35)))),"Esforço inválido",IF(OR(AND(ISNUMBER(H35),H35&lt;=0),AND(ISNUMBER(J35),J35&lt;=0),AND(ISNUMBER(Q35),Q35&lt;=0)),"Data inválida",IF(A35="","",IF(COUNTIFS($A$5:$A$204,A35)&gt;1,"ID duplicado",IF(Q35="","Reunião inválida",IF(OR(C35="",D35="",E35="",I35=""),"Cadastro incompleto",IF(AND(I35&lt;&gt;"Pendente",I35&lt;&gt;"Em andamento",I35&lt;&gt;"Bloqueada",I35&lt;&gt;"Concluída",I35&lt;&gt;"Cancelada"),"Status inválido",IF(I35="Cancelada","",IF(NOT(ISNUMBER(H35)),"Prazo ausente ou inválido",IF(AND(I35="Concluída",OR(NOT(ISNUMBER(J35)),P35="")),"Conclusão sem data ou evidência",IF(AND(I35="Concluída",ISNUMBER(Listas!$B$6),Listas!$B$6&gt;0,J35&gt;Listas!$B$6),"Conclusão posterior à análise",""))))))))))))</x:f>
      </x:c>
      <x:c r="S35" s="234" t="n">
        <x:f>IF(A35="",0,IF(AND(R35="",I35&lt;&gt;"Cancelada"),1,0))</x:f>
        <x:v>0</x:v>
      </x:c>
      <x:c r="T35" s="234" t="n">
        <x:f>IF(OR(NOT(ISNUMBER(Listas!$B$6)),Listas!$B$6&lt;=0,Dashboard!$E$5&lt;=0,Dashboard!$K$5&lt;=0),0,IF(A35="",0,IF(AND(ISNUMBER(Q35),ISNUMBER(Dashboard!$E$5),ISNUMBER(Dashboard!$K$5),Dashboard!$E$5&lt;=Dashboard!$K$5,Q35&gt;=Dashboard!$E$5,Q35&lt;=Dashboard!$K$5,OR(Dashboard!$E$4="Todas",E35=Dashboard!$E$4),OR(Dashboard!$K$4="Todos",D35=Dashboard!$K$4)),1,0)))</x:f>
        <x:v>0</x:v>
      </x:c>
      <x:c r="U35" s="234" t="n">
        <x:f>IF(AND(S35=1,T35=1,I35&lt;&gt;"Concluída"),1,0)</x:f>
        <x:v>0</x:v>
      </x:c>
      <x:c r="V35" s="234" t="n">
        <x:f>IF(AND(U35=1,ISNUMBER(Listas!$B$6),H35&lt;Listas!$B$6),1,0)</x:f>
        <x:v>0</x:v>
      </x:c>
      <x:c r="W35" s="234" t="n">
        <x:f>IF(AND(U35=1,I35="Bloqueada"),1,0)</x:f>
        <x:v>0</x:v>
      </x:c>
      <x:c r="X35" s="234" t="n">
        <x:f>IF(AND(S35=1,T35=1,I35="Concluída"),1,0)</x:f>
        <x:v>0</x:v>
      </x:c>
      <x:c r="Y35" s="234" t="n">
        <x:f>IF(AND(T35=1,OR(V35=1,W35=1,R35&lt;&gt;"")),1,0)</x:f>
        <x:v>0</x:v>
      </x:c>
      <x:c r="Z35" s="234" t="str">
        <x:f>IF(Y35=1,SUM($Y$5:Y35),"")</x:f>
      </x:c>
    </x:row>
    <x:row r="36">
      <x:c r="A36" s="30"/>
      <x:c r="B36" s="30"/>
      <x:c r="C36" s="30"/>
      <x:c r="D36" s="30"/>
      <x:c r="E36" s="30"/>
      <x:c r="F36" s="30"/>
      <x:c r="G36" s="32"/>
      <x:c r="H36" s="32"/>
      <x:c r="I36" s="32"/>
      <x:c r="J36" s="32"/>
      <x:c r="K36" s="37" t="str">
        <x:f>IF(OR(NOT(ISNUMBER(Listas!$B$6)),Listas!$B$6&lt;=0),"",IF(A36="","",IF(OR(R36&lt;&gt;"",I36="Cancelada"),"",IF(I36="Concluída",MAX(0,J36-H36),MAX(0,Listas!$B$6-H36)))))</x:f>
      </x:c>
      <x:c r="L36" s="35" t="str">
        <x:f>IF(OR(NOT(ISNUMBER(Listas!$B$6)),Listas!$B$6&lt;=0),IF(A36="","","Corrija data de análise"),IF(A36="","",IF(R36&lt;&gt;"",R36,IF(I36="Cancelada","CANCELADA",IF(I36="Concluída",IF(J36&gt;H36,"CONCLUÍDA COM ATRASO","CONCLUÍDA NO PRAZO"),IF(H36&lt;Listas!$B$6,"ATRASADA",IF(H36=Listas!$B$6,"VENCE HOJE","NO PRAZO")))))))</x:f>
      </x:c>
      <x:c r="M36" s="38"/>
      <x:c r="N36" s="38"/>
      <x:c r="O36" s="36" t="str">
        <x:f>IF(A36="","",IF(AND(ISNUMBER(M36),ISNUMBER(N36)),N36-M36,""))</x:f>
      </x:c>
      <x:c r="P36" s="33"/>
      <x:c r="Q36" s="238" t="str">
        <x:f>IF(A36="","",IF(COUNTIFS(Reunioes!$A$5:$A$104,B36)&lt;&gt;1,"",IF(ISNUMBER(VLOOKUP(B36,Reunioes!$A$5:$B$104,2,FALSE)),VLOOKUP(B36,Reunioes!$A$5:$B$104,2,FALSE),"")))</x:f>
      </x:c>
      <x:c r="R36" s="234" t="str">
        <x:f>IF(A36="",IF(OR(B36&lt;&gt;"",C36&lt;&gt;"",D36&lt;&gt;"",E36&lt;&gt;"",H36&lt;&gt;"",I36&lt;&gt;""),"ID ausente",""),IF(OR(AND(M36&lt;&gt;"",NOT(ISNUMBER(M36))),AND(N36&lt;&gt;"",NOT(ISNUMBER(N36)))),"Esforço inválido",IF(OR(AND(ISNUMBER(H36),H36&lt;=0),AND(ISNUMBER(J36),J36&lt;=0),AND(ISNUMBER(Q36),Q36&lt;=0)),"Data inválida",IF(A36="","",IF(COUNTIFS($A$5:$A$204,A36)&gt;1,"ID duplicado",IF(Q36="","Reunião inválida",IF(OR(C36="",D36="",E36="",I36=""),"Cadastro incompleto",IF(AND(I36&lt;&gt;"Pendente",I36&lt;&gt;"Em andamento",I36&lt;&gt;"Bloqueada",I36&lt;&gt;"Concluída",I36&lt;&gt;"Cancelada"),"Status inválido",IF(I36="Cancelada","",IF(NOT(ISNUMBER(H36)),"Prazo ausente ou inválido",IF(AND(I36="Concluída",OR(NOT(ISNUMBER(J36)),P36="")),"Conclusão sem data ou evidência",IF(AND(I36="Concluída",ISNUMBER(Listas!$B$6),Listas!$B$6&gt;0,J36&gt;Listas!$B$6),"Conclusão posterior à análise",""))))))))))))</x:f>
      </x:c>
      <x:c r="S36" s="234" t="n">
        <x:f>IF(A36="",0,IF(AND(R36="",I36&lt;&gt;"Cancelada"),1,0))</x:f>
        <x:v>0</x:v>
      </x:c>
      <x:c r="T36" s="234" t="n">
        <x:f>IF(OR(NOT(ISNUMBER(Listas!$B$6)),Listas!$B$6&lt;=0,Dashboard!$E$5&lt;=0,Dashboard!$K$5&lt;=0),0,IF(A36="",0,IF(AND(ISNUMBER(Q36),ISNUMBER(Dashboard!$E$5),ISNUMBER(Dashboard!$K$5),Dashboard!$E$5&lt;=Dashboard!$K$5,Q36&gt;=Dashboard!$E$5,Q36&lt;=Dashboard!$K$5,OR(Dashboard!$E$4="Todas",E36=Dashboard!$E$4),OR(Dashboard!$K$4="Todos",D36=Dashboard!$K$4)),1,0)))</x:f>
        <x:v>0</x:v>
      </x:c>
      <x:c r="U36" s="234" t="n">
        <x:f>IF(AND(S36=1,T36=1,I36&lt;&gt;"Concluída"),1,0)</x:f>
        <x:v>0</x:v>
      </x:c>
      <x:c r="V36" s="234" t="n">
        <x:f>IF(AND(U36=1,ISNUMBER(Listas!$B$6),H36&lt;Listas!$B$6),1,0)</x:f>
        <x:v>0</x:v>
      </x:c>
      <x:c r="W36" s="234" t="n">
        <x:f>IF(AND(U36=1,I36="Bloqueada"),1,0)</x:f>
        <x:v>0</x:v>
      </x:c>
      <x:c r="X36" s="234" t="n">
        <x:f>IF(AND(S36=1,T36=1,I36="Concluída"),1,0)</x:f>
        <x:v>0</x:v>
      </x:c>
      <x:c r="Y36" s="234" t="n">
        <x:f>IF(AND(T36=1,OR(V36=1,W36=1,R36&lt;&gt;"")),1,0)</x:f>
        <x:v>0</x:v>
      </x:c>
      <x:c r="Z36" s="234" t="str">
        <x:f>IF(Y36=1,SUM($Y$5:Y36),"")</x:f>
      </x:c>
    </x:row>
    <x:row r="37">
      <x:c r="A37" s="30"/>
      <x:c r="B37" s="30"/>
      <x:c r="C37" s="30"/>
      <x:c r="D37" s="30"/>
      <x:c r="E37" s="30"/>
      <x:c r="F37" s="30"/>
      <x:c r="G37" s="32"/>
      <x:c r="H37" s="32"/>
      <x:c r="I37" s="32"/>
      <x:c r="J37" s="32"/>
      <x:c r="K37" s="37" t="str">
        <x:f>IF(OR(NOT(ISNUMBER(Listas!$B$6)),Listas!$B$6&lt;=0),"",IF(A37="","",IF(OR(R37&lt;&gt;"",I37="Cancelada"),"",IF(I37="Concluída",MAX(0,J37-H37),MAX(0,Listas!$B$6-H37)))))</x:f>
      </x:c>
      <x:c r="L37" s="35" t="str">
        <x:f>IF(OR(NOT(ISNUMBER(Listas!$B$6)),Listas!$B$6&lt;=0),IF(A37="","","Corrija data de análise"),IF(A37="","",IF(R37&lt;&gt;"",R37,IF(I37="Cancelada","CANCELADA",IF(I37="Concluída",IF(J37&gt;H37,"CONCLUÍDA COM ATRASO","CONCLUÍDA NO PRAZO"),IF(H37&lt;Listas!$B$6,"ATRASADA",IF(H37=Listas!$B$6,"VENCE HOJE","NO PRAZO")))))))</x:f>
      </x:c>
      <x:c r="M37" s="38"/>
      <x:c r="N37" s="38"/>
      <x:c r="O37" s="36" t="str">
        <x:f>IF(A37="","",IF(AND(ISNUMBER(M37),ISNUMBER(N37)),N37-M37,""))</x:f>
      </x:c>
      <x:c r="P37" s="33"/>
      <x:c r="Q37" s="238" t="str">
        <x:f>IF(A37="","",IF(COUNTIFS(Reunioes!$A$5:$A$104,B37)&lt;&gt;1,"",IF(ISNUMBER(VLOOKUP(B37,Reunioes!$A$5:$B$104,2,FALSE)),VLOOKUP(B37,Reunioes!$A$5:$B$104,2,FALSE),"")))</x:f>
      </x:c>
      <x:c r="R37" s="234" t="str">
        <x:f>IF(A37="",IF(OR(B37&lt;&gt;"",C37&lt;&gt;"",D37&lt;&gt;"",E37&lt;&gt;"",H37&lt;&gt;"",I37&lt;&gt;""),"ID ausente",""),IF(OR(AND(M37&lt;&gt;"",NOT(ISNUMBER(M37))),AND(N37&lt;&gt;"",NOT(ISNUMBER(N37)))),"Esforço inválido",IF(OR(AND(ISNUMBER(H37),H37&lt;=0),AND(ISNUMBER(J37),J37&lt;=0),AND(ISNUMBER(Q37),Q37&lt;=0)),"Data inválida",IF(A37="","",IF(COUNTIFS($A$5:$A$204,A37)&gt;1,"ID duplicado",IF(Q37="","Reunião inválida",IF(OR(C37="",D37="",E37="",I37=""),"Cadastro incompleto",IF(AND(I37&lt;&gt;"Pendente",I37&lt;&gt;"Em andamento",I37&lt;&gt;"Bloqueada",I37&lt;&gt;"Concluída",I37&lt;&gt;"Cancelada"),"Status inválido",IF(I37="Cancelada","",IF(NOT(ISNUMBER(H37)),"Prazo ausente ou inválido",IF(AND(I37="Concluída",OR(NOT(ISNUMBER(J37)),P37="")),"Conclusão sem data ou evidência",IF(AND(I37="Concluída",ISNUMBER(Listas!$B$6),Listas!$B$6&gt;0,J37&gt;Listas!$B$6),"Conclusão posterior à análise",""))))))))))))</x:f>
      </x:c>
      <x:c r="S37" s="234" t="n">
        <x:f>IF(A37="",0,IF(AND(R37="",I37&lt;&gt;"Cancelada"),1,0))</x:f>
        <x:v>0</x:v>
      </x:c>
      <x:c r="T37" s="234" t="n">
        <x:f>IF(OR(NOT(ISNUMBER(Listas!$B$6)),Listas!$B$6&lt;=0,Dashboard!$E$5&lt;=0,Dashboard!$K$5&lt;=0),0,IF(A37="",0,IF(AND(ISNUMBER(Q37),ISNUMBER(Dashboard!$E$5),ISNUMBER(Dashboard!$K$5),Dashboard!$E$5&lt;=Dashboard!$K$5,Q37&gt;=Dashboard!$E$5,Q37&lt;=Dashboard!$K$5,OR(Dashboard!$E$4="Todas",E37=Dashboard!$E$4),OR(Dashboard!$K$4="Todos",D37=Dashboard!$K$4)),1,0)))</x:f>
        <x:v>0</x:v>
      </x:c>
      <x:c r="U37" s="234" t="n">
        <x:f>IF(AND(S37=1,T37=1,I37&lt;&gt;"Concluída"),1,0)</x:f>
        <x:v>0</x:v>
      </x:c>
      <x:c r="V37" s="234" t="n">
        <x:f>IF(AND(U37=1,ISNUMBER(Listas!$B$6),H37&lt;Listas!$B$6),1,0)</x:f>
        <x:v>0</x:v>
      </x:c>
      <x:c r="W37" s="234" t="n">
        <x:f>IF(AND(U37=1,I37="Bloqueada"),1,0)</x:f>
        <x:v>0</x:v>
      </x:c>
      <x:c r="X37" s="234" t="n">
        <x:f>IF(AND(S37=1,T37=1,I37="Concluída"),1,0)</x:f>
        <x:v>0</x:v>
      </x:c>
      <x:c r="Y37" s="234" t="n">
        <x:f>IF(AND(T37=1,OR(V37=1,W37=1,R37&lt;&gt;"")),1,0)</x:f>
        <x:v>0</x:v>
      </x:c>
      <x:c r="Z37" s="234" t="str">
        <x:f>IF(Y37=1,SUM($Y$5:Y37),"")</x:f>
      </x:c>
    </x:row>
    <x:row r="38">
      <x:c r="A38" s="30"/>
      <x:c r="B38" s="30"/>
      <x:c r="C38" s="30"/>
      <x:c r="D38" s="30"/>
      <x:c r="E38" s="30"/>
      <x:c r="F38" s="30"/>
      <x:c r="G38" s="32"/>
      <x:c r="H38" s="32"/>
      <x:c r="I38" s="32"/>
      <x:c r="J38" s="32"/>
      <x:c r="K38" s="37" t="str">
        <x:f>IF(OR(NOT(ISNUMBER(Listas!$B$6)),Listas!$B$6&lt;=0),"",IF(A38="","",IF(OR(R38&lt;&gt;"",I38="Cancelada"),"",IF(I38="Concluída",MAX(0,J38-H38),MAX(0,Listas!$B$6-H38)))))</x:f>
      </x:c>
      <x:c r="L38" s="35" t="str">
        <x:f>IF(OR(NOT(ISNUMBER(Listas!$B$6)),Listas!$B$6&lt;=0),IF(A38="","","Corrija data de análise"),IF(A38="","",IF(R38&lt;&gt;"",R38,IF(I38="Cancelada","CANCELADA",IF(I38="Concluída",IF(J38&gt;H38,"CONCLUÍDA COM ATRASO","CONCLUÍDA NO PRAZO"),IF(H38&lt;Listas!$B$6,"ATRASADA",IF(H38=Listas!$B$6,"VENCE HOJE","NO PRAZO")))))))</x:f>
      </x:c>
      <x:c r="M38" s="38"/>
      <x:c r="N38" s="38"/>
      <x:c r="O38" s="36" t="str">
        <x:f>IF(A38="","",IF(AND(ISNUMBER(M38),ISNUMBER(N38)),N38-M38,""))</x:f>
      </x:c>
      <x:c r="P38" s="33"/>
      <x:c r="Q38" s="238" t="str">
        <x:f>IF(A38="","",IF(COUNTIFS(Reunioes!$A$5:$A$104,B38)&lt;&gt;1,"",IF(ISNUMBER(VLOOKUP(B38,Reunioes!$A$5:$B$104,2,FALSE)),VLOOKUP(B38,Reunioes!$A$5:$B$104,2,FALSE),"")))</x:f>
      </x:c>
      <x:c r="R38" s="234" t="str">
        <x:f>IF(A38="",IF(OR(B38&lt;&gt;"",C38&lt;&gt;"",D38&lt;&gt;"",E38&lt;&gt;"",H38&lt;&gt;"",I38&lt;&gt;""),"ID ausente",""),IF(OR(AND(M38&lt;&gt;"",NOT(ISNUMBER(M38))),AND(N38&lt;&gt;"",NOT(ISNUMBER(N38)))),"Esforço inválido",IF(OR(AND(ISNUMBER(H38),H38&lt;=0),AND(ISNUMBER(J38),J38&lt;=0),AND(ISNUMBER(Q38),Q38&lt;=0)),"Data inválida",IF(A38="","",IF(COUNTIFS($A$5:$A$204,A38)&gt;1,"ID duplicado",IF(Q38="","Reunião inválida",IF(OR(C38="",D38="",E38="",I38=""),"Cadastro incompleto",IF(AND(I38&lt;&gt;"Pendente",I38&lt;&gt;"Em andamento",I38&lt;&gt;"Bloqueada",I38&lt;&gt;"Concluída",I38&lt;&gt;"Cancelada"),"Status inválido",IF(I38="Cancelada","",IF(NOT(ISNUMBER(H38)),"Prazo ausente ou inválido",IF(AND(I38="Concluída",OR(NOT(ISNUMBER(J38)),P38="")),"Conclusão sem data ou evidência",IF(AND(I38="Concluída",ISNUMBER(Listas!$B$6),Listas!$B$6&gt;0,J38&gt;Listas!$B$6),"Conclusão posterior à análise",""))))))))))))</x:f>
      </x:c>
      <x:c r="S38" s="234" t="n">
        <x:f>IF(A38="",0,IF(AND(R38="",I38&lt;&gt;"Cancelada"),1,0))</x:f>
        <x:v>0</x:v>
      </x:c>
      <x:c r="T38" s="234" t="n">
        <x:f>IF(OR(NOT(ISNUMBER(Listas!$B$6)),Listas!$B$6&lt;=0,Dashboard!$E$5&lt;=0,Dashboard!$K$5&lt;=0),0,IF(A38="",0,IF(AND(ISNUMBER(Q38),ISNUMBER(Dashboard!$E$5),ISNUMBER(Dashboard!$K$5),Dashboard!$E$5&lt;=Dashboard!$K$5,Q38&gt;=Dashboard!$E$5,Q38&lt;=Dashboard!$K$5,OR(Dashboard!$E$4="Todas",E38=Dashboard!$E$4),OR(Dashboard!$K$4="Todos",D38=Dashboard!$K$4)),1,0)))</x:f>
        <x:v>0</x:v>
      </x:c>
      <x:c r="U38" s="234" t="n">
        <x:f>IF(AND(S38=1,T38=1,I38&lt;&gt;"Concluída"),1,0)</x:f>
        <x:v>0</x:v>
      </x:c>
      <x:c r="V38" s="234" t="n">
        <x:f>IF(AND(U38=1,ISNUMBER(Listas!$B$6),H38&lt;Listas!$B$6),1,0)</x:f>
        <x:v>0</x:v>
      </x:c>
      <x:c r="W38" s="234" t="n">
        <x:f>IF(AND(U38=1,I38="Bloqueada"),1,0)</x:f>
        <x:v>0</x:v>
      </x:c>
      <x:c r="X38" s="234" t="n">
        <x:f>IF(AND(S38=1,T38=1,I38="Concluída"),1,0)</x:f>
        <x:v>0</x:v>
      </x:c>
      <x:c r="Y38" s="234" t="n">
        <x:f>IF(AND(T38=1,OR(V38=1,W38=1,R38&lt;&gt;"")),1,0)</x:f>
        <x:v>0</x:v>
      </x:c>
      <x:c r="Z38" s="234" t="str">
        <x:f>IF(Y38=1,SUM($Y$5:Y38),"")</x:f>
      </x:c>
    </x:row>
    <x:row r="39">
      <x:c r="A39" s="30"/>
      <x:c r="B39" s="30"/>
      <x:c r="C39" s="30"/>
      <x:c r="D39" s="30"/>
      <x:c r="E39" s="30"/>
      <x:c r="F39" s="30"/>
      <x:c r="G39" s="32"/>
      <x:c r="H39" s="32"/>
      <x:c r="I39" s="32"/>
      <x:c r="J39" s="32"/>
      <x:c r="K39" s="37" t="str">
        <x:f>IF(OR(NOT(ISNUMBER(Listas!$B$6)),Listas!$B$6&lt;=0),"",IF(A39="","",IF(OR(R39&lt;&gt;"",I39="Cancelada"),"",IF(I39="Concluída",MAX(0,J39-H39),MAX(0,Listas!$B$6-H39)))))</x:f>
      </x:c>
      <x:c r="L39" s="35" t="str">
        <x:f>IF(OR(NOT(ISNUMBER(Listas!$B$6)),Listas!$B$6&lt;=0),IF(A39="","","Corrija data de análise"),IF(A39="","",IF(R39&lt;&gt;"",R39,IF(I39="Cancelada","CANCELADA",IF(I39="Concluída",IF(J39&gt;H39,"CONCLUÍDA COM ATRASO","CONCLUÍDA NO PRAZO"),IF(H39&lt;Listas!$B$6,"ATRASADA",IF(H39=Listas!$B$6,"VENCE HOJE","NO PRAZO")))))))</x:f>
      </x:c>
      <x:c r="M39" s="38"/>
      <x:c r="N39" s="38"/>
      <x:c r="O39" s="36" t="str">
        <x:f>IF(A39="","",IF(AND(ISNUMBER(M39),ISNUMBER(N39)),N39-M39,""))</x:f>
      </x:c>
      <x:c r="P39" s="33"/>
      <x:c r="Q39" s="238" t="str">
        <x:f>IF(A39="","",IF(COUNTIFS(Reunioes!$A$5:$A$104,B39)&lt;&gt;1,"",IF(ISNUMBER(VLOOKUP(B39,Reunioes!$A$5:$B$104,2,FALSE)),VLOOKUP(B39,Reunioes!$A$5:$B$104,2,FALSE),"")))</x:f>
      </x:c>
      <x:c r="R39" s="234" t="str">
        <x:f>IF(A39="",IF(OR(B39&lt;&gt;"",C39&lt;&gt;"",D39&lt;&gt;"",E39&lt;&gt;"",H39&lt;&gt;"",I39&lt;&gt;""),"ID ausente",""),IF(OR(AND(M39&lt;&gt;"",NOT(ISNUMBER(M39))),AND(N39&lt;&gt;"",NOT(ISNUMBER(N39)))),"Esforço inválido",IF(OR(AND(ISNUMBER(H39),H39&lt;=0),AND(ISNUMBER(J39),J39&lt;=0),AND(ISNUMBER(Q39),Q39&lt;=0)),"Data inválida",IF(A39="","",IF(COUNTIFS($A$5:$A$204,A39)&gt;1,"ID duplicado",IF(Q39="","Reunião inválida",IF(OR(C39="",D39="",E39="",I39=""),"Cadastro incompleto",IF(AND(I39&lt;&gt;"Pendente",I39&lt;&gt;"Em andamento",I39&lt;&gt;"Bloqueada",I39&lt;&gt;"Concluída",I39&lt;&gt;"Cancelada"),"Status inválido",IF(I39="Cancelada","",IF(NOT(ISNUMBER(H39)),"Prazo ausente ou inválido",IF(AND(I39="Concluída",OR(NOT(ISNUMBER(J39)),P39="")),"Conclusão sem data ou evidência",IF(AND(I39="Concluída",ISNUMBER(Listas!$B$6),Listas!$B$6&gt;0,J39&gt;Listas!$B$6),"Conclusão posterior à análise",""))))))))))))</x:f>
      </x:c>
      <x:c r="S39" s="234" t="n">
        <x:f>IF(A39="",0,IF(AND(R39="",I39&lt;&gt;"Cancelada"),1,0))</x:f>
        <x:v>0</x:v>
      </x:c>
      <x:c r="T39" s="234" t="n">
        <x:f>IF(OR(NOT(ISNUMBER(Listas!$B$6)),Listas!$B$6&lt;=0,Dashboard!$E$5&lt;=0,Dashboard!$K$5&lt;=0),0,IF(A39="",0,IF(AND(ISNUMBER(Q39),ISNUMBER(Dashboard!$E$5),ISNUMBER(Dashboard!$K$5),Dashboard!$E$5&lt;=Dashboard!$K$5,Q39&gt;=Dashboard!$E$5,Q39&lt;=Dashboard!$K$5,OR(Dashboard!$E$4="Todas",E39=Dashboard!$E$4),OR(Dashboard!$K$4="Todos",D39=Dashboard!$K$4)),1,0)))</x:f>
        <x:v>0</x:v>
      </x:c>
      <x:c r="U39" s="234" t="n">
        <x:f>IF(AND(S39=1,T39=1,I39&lt;&gt;"Concluída"),1,0)</x:f>
        <x:v>0</x:v>
      </x:c>
      <x:c r="V39" s="234" t="n">
        <x:f>IF(AND(U39=1,ISNUMBER(Listas!$B$6),H39&lt;Listas!$B$6),1,0)</x:f>
        <x:v>0</x:v>
      </x:c>
      <x:c r="W39" s="234" t="n">
        <x:f>IF(AND(U39=1,I39="Bloqueada"),1,0)</x:f>
        <x:v>0</x:v>
      </x:c>
      <x:c r="X39" s="234" t="n">
        <x:f>IF(AND(S39=1,T39=1,I39="Concluída"),1,0)</x:f>
        <x:v>0</x:v>
      </x:c>
      <x:c r="Y39" s="234" t="n">
        <x:f>IF(AND(T39=1,OR(V39=1,W39=1,R39&lt;&gt;"")),1,0)</x:f>
        <x:v>0</x:v>
      </x:c>
      <x:c r="Z39" s="234" t="str">
        <x:f>IF(Y39=1,SUM($Y$5:Y39),"")</x:f>
      </x:c>
    </x:row>
    <x:row r="40">
      <x:c r="A40" s="30"/>
      <x:c r="B40" s="30"/>
      <x:c r="C40" s="30"/>
      <x:c r="D40" s="30"/>
      <x:c r="E40" s="30"/>
      <x:c r="F40" s="30"/>
      <x:c r="G40" s="32"/>
      <x:c r="H40" s="32"/>
      <x:c r="I40" s="32"/>
      <x:c r="J40" s="32"/>
      <x:c r="K40" s="37" t="str">
        <x:f>IF(OR(NOT(ISNUMBER(Listas!$B$6)),Listas!$B$6&lt;=0),"",IF(A40="","",IF(OR(R40&lt;&gt;"",I40="Cancelada"),"",IF(I40="Concluída",MAX(0,J40-H40),MAX(0,Listas!$B$6-H40)))))</x:f>
      </x:c>
      <x:c r="L40" s="35" t="str">
        <x:f>IF(OR(NOT(ISNUMBER(Listas!$B$6)),Listas!$B$6&lt;=0),IF(A40="","","Corrija data de análise"),IF(A40="","",IF(R40&lt;&gt;"",R40,IF(I40="Cancelada","CANCELADA",IF(I40="Concluída",IF(J40&gt;H40,"CONCLUÍDA COM ATRASO","CONCLUÍDA NO PRAZO"),IF(H40&lt;Listas!$B$6,"ATRASADA",IF(H40=Listas!$B$6,"VENCE HOJE","NO PRAZO")))))))</x:f>
      </x:c>
      <x:c r="M40" s="38"/>
      <x:c r="N40" s="38"/>
      <x:c r="O40" s="36" t="str">
        <x:f>IF(A40="","",IF(AND(ISNUMBER(M40),ISNUMBER(N40)),N40-M40,""))</x:f>
      </x:c>
      <x:c r="P40" s="33"/>
      <x:c r="Q40" s="238" t="str">
        <x:f>IF(A40="","",IF(COUNTIFS(Reunioes!$A$5:$A$104,B40)&lt;&gt;1,"",IF(ISNUMBER(VLOOKUP(B40,Reunioes!$A$5:$B$104,2,FALSE)),VLOOKUP(B40,Reunioes!$A$5:$B$104,2,FALSE),"")))</x:f>
      </x:c>
      <x:c r="R40" s="234" t="str">
        <x:f>IF(A40="",IF(OR(B40&lt;&gt;"",C40&lt;&gt;"",D40&lt;&gt;"",E40&lt;&gt;"",H40&lt;&gt;"",I40&lt;&gt;""),"ID ausente",""),IF(OR(AND(M40&lt;&gt;"",NOT(ISNUMBER(M40))),AND(N40&lt;&gt;"",NOT(ISNUMBER(N40)))),"Esforço inválido",IF(OR(AND(ISNUMBER(H40),H40&lt;=0),AND(ISNUMBER(J40),J40&lt;=0),AND(ISNUMBER(Q40),Q40&lt;=0)),"Data inválida",IF(A40="","",IF(COUNTIFS($A$5:$A$204,A40)&gt;1,"ID duplicado",IF(Q40="","Reunião inválida",IF(OR(C40="",D40="",E40="",I40=""),"Cadastro incompleto",IF(AND(I40&lt;&gt;"Pendente",I40&lt;&gt;"Em andamento",I40&lt;&gt;"Bloqueada",I40&lt;&gt;"Concluída",I40&lt;&gt;"Cancelada"),"Status inválido",IF(I40="Cancelada","",IF(NOT(ISNUMBER(H40)),"Prazo ausente ou inválido",IF(AND(I40="Concluída",OR(NOT(ISNUMBER(J40)),P40="")),"Conclusão sem data ou evidência",IF(AND(I40="Concluída",ISNUMBER(Listas!$B$6),Listas!$B$6&gt;0,J40&gt;Listas!$B$6),"Conclusão posterior à análise",""))))))))))))</x:f>
      </x:c>
      <x:c r="S40" s="234" t="n">
        <x:f>IF(A40="",0,IF(AND(R40="",I40&lt;&gt;"Cancelada"),1,0))</x:f>
        <x:v>0</x:v>
      </x:c>
      <x:c r="T40" s="234" t="n">
        <x:f>IF(OR(NOT(ISNUMBER(Listas!$B$6)),Listas!$B$6&lt;=0,Dashboard!$E$5&lt;=0,Dashboard!$K$5&lt;=0),0,IF(A40="",0,IF(AND(ISNUMBER(Q40),ISNUMBER(Dashboard!$E$5),ISNUMBER(Dashboard!$K$5),Dashboard!$E$5&lt;=Dashboard!$K$5,Q40&gt;=Dashboard!$E$5,Q40&lt;=Dashboard!$K$5,OR(Dashboard!$E$4="Todas",E40=Dashboard!$E$4),OR(Dashboard!$K$4="Todos",D40=Dashboard!$K$4)),1,0)))</x:f>
        <x:v>0</x:v>
      </x:c>
      <x:c r="U40" s="234" t="n">
        <x:f>IF(AND(S40=1,T40=1,I40&lt;&gt;"Concluída"),1,0)</x:f>
        <x:v>0</x:v>
      </x:c>
      <x:c r="V40" s="234" t="n">
        <x:f>IF(AND(U40=1,ISNUMBER(Listas!$B$6),H40&lt;Listas!$B$6),1,0)</x:f>
        <x:v>0</x:v>
      </x:c>
      <x:c r="W40" s="234" t="n">
        <x:f>IF(AND(U40=1,I40="Bloqueada"),1,0)</x:f>
        <x:v>0</x:v>
      </x:c>
      <x:c r="X40" s="234" t="n">
        <x:f>IF(AND(S40=1,T40=1,I40="Concluída"),1,0)</x:f>
        <x:v>0</x:v>
      </x:c>
      <x:c r="Y40" s="234" t="n">
        <x:f>IF(AND(T40=1,OR(V40=1,W40=1,R40&lt;&gt;"")),1,0)</x:f>
        <x:v>0</x:v>
      </x:c>
      <x:c r="Z40" s="234" t="str">
        <x:f>IF(Y40=1,SUM($Y$5:Y40),"")</x:f>
      </x:c>
    </x:row>
    <x:row r="41">
      <x:c r="A41" s="30"/>
      <x:c r="B41" s="30"/>
      <x:c r="C41" s="30"/>
      <x:c r="D41" s="30"/>
      <x:c r="E41" s="30"/>
      <x:c r="F41" s="30"/>
      <x:c r="G41" s="32"/>
      <x:c r="H41" s="32"/>
      <x:c r="I41" s="32"/>
      <x:c r="J41" s="32"/>
      <x:c r="K41" s="37" t="str">
        <x:f>IF(OR(NOT(ISNUMBER(Listas!$B$6)),Listas!$B$6&lt;=0),"",IF(A41="","",IF(OR(R41&lt;&gt;"",I41="Cancelada"),"",IF(I41="Concluída",MAX(0,J41-H41),MAX(0,Listas!$B$6-H41)))))</x:f>
      </x:c>
      <x:c r="L41" s="35" t="str">
        <x:f>IF(OR(NOT(ISNUMBER(Listas!$B$6)),Listas!$B$6&lt;=0),IF(A41="","","Corrija data de análise"),IF(A41="","",IF(R41&lt;&gt;"",R41,IF(I41="Cancelada","CANCELADA",IF(I41="Concluída",IF(J41&gt;H41,"CONCLUÍDA COM ATRASO","CONCLUÍDA NO PRAZO"),IF(H41&lt;Listas!$B$6,"ATRASADA",IF(H41=Listas!$B$6,"VENCE HOJE","NO PRAZO")))))))</x:f>
      </x:c>
      <x:c r="M41" s="38"/>
      <x:c r="N41" s="38"/>
      <x:c r="O41" s="36" t="str">
        <x:f>IF(A41="","",IF(AND(ISNUMBER(M41),ISNUMBER(N41)),N41-M41,""))</x:f>
      </x:c>
      <x:c r="P41" s="33"/>
      <x:c r="Q41" s="238" t="str">
        <x:f>IF(A41="","",IF(COUNTIFS(Reunioes!$A$5:$A$104,B41)&lt;&gt;1,"",IF(ISNUMBER(VLOOKUP(B41,Reunioes!$A$5:$B$104,2,FALSE)),VLOOKUP(B41,Reunioes!$A$5:$B$104,2,FALSE),"")))</x:f>
      </x:c>
      <x:c r="R41" s="234" t="str">
        <x:f>IF(A41="",IF(OR(B41&lt;&gt;"",C41&lt;&gt;"",D41&lt;&gt;"",E41&lt;&gt;"",H41&lt;&gt;"",I41&lt;&gt;""),"ID ausente",""),IF(OR(AND(M41&lt;&gt;"",NOT(ISNUMBER(M41))),AND(N41&lt;&gt;"",NOT(ISNUMBER(N41)))),"Esforço inválido",IF(OR(AND(ISNUMBER(H41),H41&lt;=0),AND(ISNUMBER(J41),J41&lt;=0),AND(ISNUMBER(Q41),Q41&lt;=0)),"Data inválida",IF(A41="","",IF(COUNTIFS($A$5:$A$204,A41)&gt;1,"ID duplicado",IF(Q41="","Reunião inválida",IF(OR(C41="",D41="",E41="",I41=""),"Cadastro incompleto",IF(AND(I41&lt;&gt;"Pendente",I41&lt;&gt;"Em andamento",I41&lt;&gt;"Bloqueada",I41&lt;&gt;"Concluída",I41&lt;&gt;"Cancelada"),"Status inválido",IF(I41="Cancelada","",IF(NOT(ISNUMBER(H41)),"Prazo ausente ou inválido",IF(AND(I41="Concluída",OR(NOT(ISNUMBER(J41)),P41="")),"Conclusão sem data ou evidência",IF(AND(I41="Concluída",ISNUMBER(Listas!$B$6),Listas!$B$6&gt;0,J41&gt;Listas!$B$6),"Conclusão posterior à análise",""))))))))))))</x:f>
      </x:c>
      <x:c r="S41" s="234" t="n">
        <x:f>IF(A41="",0,IF(AND(R41="",I41&lt;&gt;"Cancelada"),1,0))</x:f>
        <x:v>0</x:v>
      </x:c>
      <x:c r="T41" s="234" t="n">
        <x:f>IF(OR(NOT(ISNUMBER(Listas!$B$6)),Listas!$B$6&lt;=0,Dashboard!$E$5&lt;=0,Dashboard!$K$5&lt;=0),0,IF(A41="",0,IF(AND(ISNUMBER(Q41),ISNUMBER(Dashboard!$E$5),ISNUMBER(Dashboard!$K$5),Dashboard!$E$5&lt;=Dashboard!$K$5,Q41&gt;=Dashboard!$E$5,Q41&lt;=Dashboard!$K$5,OR(Dashboard!$E$4="Todas",E41=Dashboard!$E$4),OR(Dashboard!$K$4="Todos",D41=Dashboard!$K$4)),1,0)))</x:f>
        <x:v>0</x:v>
      </x:c>
      <x:c r="U41" s="234" t="n">
        <x:f>IF(AND(S41=1,T41=1,I41&lt;&gt;"Concluída"),1,0)</x:f>
        <x:v>0</x:v>
      </x:c>
      <x:c r="V41" s="234" t="n">
        <x:f>IF(AND(U41=1,ISNUMBER(Listas!$B$6),H41&lt;Listas!$B$6),1,0)</x:f>
        <x:v>0</x:v>
      </x:c>
      <x:c r="W41" s="234" t="n">
        <x:f>IF(AND(U41=1,I41="Bloqueada"),1,0)</x:f>
        <x:v>0</x:v>
      </x:c>
      <x:c r="X41" s="234" t="n">
        <x:f>IF(AND(S41=1,T41=1,I41="Concluída"),1,0)</x:f>
        <x:v>0</x:v>
      </x:c>
      <x:c r="Y41" s="234" t="n">
        <x:f>IF(AND(T41=1,OR(V41=1,W41=1,R41&lt;&gt;"")),1,0)</x:f>
        <x:v>0</x:v>
      </x:c>
      <x:c r="Z41" s="234" t="str">
        <x:f>IF(Y41=1,SUM($Y$5:Y41),"")</x:f>
      </x:c>
    </x:row>
    <x:row r="42">
      <x:c r="A42" s="30"/>
      <x:c r="B42" s="30"/>
      <x:c r="C42" s="30"/>
      <x:c r="D42" s="30"/>
      <x:c r="E42" s="30"/>
      <x:c r="F42" s="30"/>
      <x:c r="G42" s="32"/>
      <x:c r="H42" s="32"/>
      <x:c r="I42" s="32"/>
      <x:c r="J42" s="32"/>
      <x:c r="K42" s="37" t="str">
        <x:f>IF(OR(NOT(ISNUMBER(Listas!$B$6)),Listas!$B$6&lt;=0),"",IF(A42="","",IF(OR(R42&lt;&gt;"",I42="Cancelada"),"",IF(I42="Concluída",MAX(0,J42-H42),MAX(0,Listas!$B$6-H42)))))</x:f>
      </x:c>
      <x:c r="L42" s="35" t="str">
        <x:f>IF(OR(NOT(ISNUMBER(Listas!$B$6)),Listas!$B$6&lt;=0),IF(A42="","","Corrija data de análise"),IF(A42="","",IF(R42&lt;&gt;"",R42,IF(I42="Cancelada","CANCELADA",IF(I42="Concluída",IF(J42&gt;H42,"CONCLUÍDA COM ATRASO","CONCLUÍDA NO PRAZO"),IF(H42&lt;Listas!$B$6,"ATRASADA",IF(H42=Listas!$B$6,"VENCE HOJE","NO PRAZO")))))))</x:f>
      </x:c>
      <x:c r="M42" s="38"/>
      <x:c r="N42" s="38"/>
      <x:c r="O42" s="36" t="str">
        <x:f>IF(A42="","",IF(AND(ISNUMBER(M42),ISNUMBER(N42)),N42-M42,""))</x:f>
      </x:c>
      <x:c r="P42" s="33"/>
      <x:c r="Q42" s="238" t="str">
        <x:f>IF(A42="","",IF(COUNTIFS(Reunioes!$A$5:$A$104,B42)&lt;&gt;1,"",IF(ISNUMBER(VLOOKUP(B42,Reunioes!$A$5:$B$104,2,FALSE)),VLOOKUP(B42,Reunioes!$A$5:$B$104,2,FALSE),"")))</x:f>
      </x:c>
      <x:c r="R42" s="234" t="str">
        <x:f>IF(A42="",IF(OR(B42&lt;&gt;"",C42&lt;&gt;"",D42&lt;&gt;"",E42&lt;&gt;"",H42&lt;&gt;"",I42&lt;&gt;""),"ID ausente",""),IF(OR(AND(M42&lt;&gt;"",NOT(ISNUMBER(M42))),AND(N42&lt;&gt;"",NOT(ISNUMBER(N42)))),"Esforço inválido",IF(OR(AND(ISNUMBER(H42),H42&lt;=0),AND(ISNUMBER(J42),J42&lt;=0),AND(ISNUMBER(Q42),Q42&lt;=0)),"Data inválida",IF(A42="","",IF(COUNTIFS($A$5:$A$204,A42)&gt;1,"ID duplicado",IF(Q42="","Reunião inválida",IF(OR(C42="",D42="",E42="",I42=""),"Cadastro incompleto",IF(AND(I42&lt;&gt;"Pendente",I42&lt;&gt;"Em andamento",I42&lt;&gt;"Bloqueada",I42&lt;&gt;"Concluída",I42&lt;&gt;"Cancelada"),"Status inválido",IF(I42="Cancelada","",IF(NOT(ISNUMBER(H42)),"Prazo ausente ou inválido",IF(AND(I42="Concluída",OR(NOT(ISNUMBER(J42)),P42="")),"Conclusão sem data ou evidência",IF(AND(I42="Concluída",ISNUMBER(Listas!$B$6),Listas!$B$6&gt;0,J42&gt;Listas!$B$6),"Conclusão posterior à análise",""))))))))))))</x:f>
      </x:c>
      <x:c r="S42" s="234" t="n">
        <x:f>IF(A42="",0,IF(AND(R42="",I42&lt;&gt;"Cancelada"),1,0))</x:f>
        <x:v>0</x:v>
      </x:c>
      <x:c r="T42" s="234" t="n">
        <x:f>IF(OR(NOT(ISNUMBER(Listas!$B$6)),Listas!$B$6&lt;=0,Dashboard!$E$5&lt;=0,Dashboard!$K$5&lt;=0),0,IF(A42="",0,IF(AND(ISNUMBER(Q42),ISNUMBER(Dashboard!$E$5),ISNUMBER(Dashboard!$K$5),Dashboard!$E$5&lt;=Dashboard!$K$5,Q42&gt;=Dashboard!$E$5,Q42&lt;=Dashboard!$K$5,OR(Dashboard!$E$4="Todas",E42=Dashboard!$E$4),OR(Dashboard!$K$4="Todos",D42=Dashboard!$K$4)),1,0)))</x:f>
        <x:v>0</x:v>
      </x:c>
      <x:c r="U42" s="234" t="n">
        <x:f>IF(AND(S42=1,T42=1,I42&lt;&gt;"Concluída"),1,0)</x:f>
        <x:v>0</x:v>
      </x:c>
      <x:c r="V42" s="234" t="n">
        <x:f>IF(AND(U42=1,ISNUMBER(Listas!$B$6),H42&lt;Listas!$B$6),1,0)</x:f>
        <x:v>0</x:v>
      </x:c>
      <x:c r="W42" s="234" t="n">
        <x:f>IF(AND(U42=1,I42="Bloqueada"),1,0)</x:f>
        <x:v>0</x:v>
      </x:c>
      <x:c r="X42" s="234" t="n">
        <x:f>IF(AND(S42=1,T42=1,I42="Concluída"),1,0)</x:f>
        <x:v>0</x:v>
      </x:c>
      <x:c r="Y42" s="234" t="n">
        <x:f>IF(AND(T42=1,OR(V42=1,W42=1,R42&lt;&gt;"")),1,0)</x:f>
        <x:v>0</x:v>
      </x:c>
      <x:c r="Z42" s="234" t="str">
        <x:f>IF(Y42=1,SUM($Y$5:Y42),"")</x:f>
      </x:c>
    </x:row>
    <x:row r="43">
      <x:c r="A43" s="30"/>
      <x:c r="B43" s="30"/>
      <x:c r="C43" s="30"/>
      <x:c r="D43" s="30"/>
      <x:c r="E43" s="30"/>
      <x:c r="F43" s="30"/>
      <x:c r="G43" s="32"/>
      <x:c r="H43" s="32"/>
      <x:c r="I43" s="32"/>
      <x:c r="J43" s="32"/>
      <x:c r="K43" s="37" t="str">
        <x:f>IF(OR(NOT(ISNUMBER(Listas!$B$6)),Listas!$B$6&lt;=0),"",IF(A43="","",IF(OR(R43&lt;&gt;"",I43="Cancelada"),"",IF(I43="Concluída",MAX(0,J43-H43),MAX(0,Listas!$B$6-H43)))))</x:f>
      </x:c>
      <x:c r="L43" s="35" t="str">
        <x:f>IF(OR(NOT(ISNUMBER(Listas!$B$6)),Listas!$B$6&lt;=0),IF(A43="","","Corrija data de análise"),IF(A43="","",IF(R43&lt;&gt;"",R43,IF(I43="Cancelada","CANCELADA",IF(I43="Concluída",IF(J43&gt;H43,"CONCLUÍDA COM ATRASO","CONCLUÍDA NO PRAZO"),IF(H43&lt;Listas!$B$6,"ATRASADA",IF(H43=Listas!$B$6,"VENCE HOJE","NO PRAZO")))))))</x:f>
      </x:c>
      <x:c r="M43" s="38"/>
      <x:c r="N43" s="38"/>
      <x:c r="O43" s="36" t="str">
        <x:f>IF(A43="","",IF(AND(ISNUMBER(M43),ISNUMBER(N43)),N43-M43,""))</x:f>
      </x:c>
      <x:c r="P43" s="33"/>
      <x:c r="Q43" s="238" t="str">
        <x:f>IF(A43="","",IF(COUNTIFS(Reunioes!$A$5:$A$104,B43)&lt;&gt;1,"",IF(ISNUMBER(VLOOKUP(B43,Reunioes!$A$5:$B$104,2,FALSE)),VLOOKUP(B43,Reunioes!$A$5:$B$104,2,FALSE),"")))</x:f>
      </x:c>
      <x:c r="R43" s="234" t="str">
        <x:f>IF(A43="",IF(OR(B43&lt;&gt;"",C43&lt;&gt;"",D43&lt;&gt;"",E43&lt;&gt;"",H43&lt;&gt;"",I43&lt;&gt;""),"ID ausente",""),IF(OR(AND(M43&lt;&gt;"",NOT(ISNUMBER(M43))),AND(N43&lt;&gt;"",NOT(ISNUMBER(N43)))),"Esforço inválido",IF(OR(AND(ISNUMBER(H43),H43&lt;=0),AND(ISNUMBER(J43),J43&lt;=0),AND(ISNUMBER(Q43),Q43&lt;=0)),"Data inválida",IF(A43="","",IF(COUNTIFS($A$5:$A$204,A43)&gt;1,"ID duplicado",IF(Q43="","Reunião inválida",IF(OR(C43="",D43="",E43="",I43=""),"Cadastro incompleto",IF(AND(I43&lt;&gt;"Pendente",I43&lt;&gt;"Em andamento",I43&lt;&gt;"Bloqueada",I43&lt;&gt;"Concluída",I43&lt;&gt;"Cancelada"),"Status inválido",IF(I43="Cancelada","",IF(NOT(ISNUMBER(H43)),"Prazo ausente ou inválido",IF(AND(I43="Concluída",OR(NOT(ISNUMBER(J43)),P43="")),"Conclusão sem data ou evidência",IF(AND(I43="Concluída",ISNUMBER(Listas!$B$6),Listas!$B$6&gt;0,J43&gt;Listas!$B$6),"Conclusão posterior à análise",""))))))))))))</x:f>
      </x:c>
      <x:c r="S43" s="234" t="n">
        <x:f>IF(A43="",0,IF(AND(R43="",I43&lt;&gt;"Cancelada"),1,0))</x:f>
        <x:v>0</x:v>
      </x:c>
      <x:c r="T43" s="234" t="n">
        <x:f>IF(OR(NOT(ISNUMBER(Listas!$B$6)),Listas!$B$6&lt;=0,Dashboard!$E$5&lt;=0,Dashboard!$K$5&lt;=0),0,IF(A43="",0,IF(AND(ISNUMBER(Q43),ISNUMBER(Dashboard!$E$5),ISNUMBER(Dashboard!$K$5),Dashboard!$E$5&lt;=Dashboard!$K$5,Q43&gt;=Dashboard!$E$5,Q43&lt;=Dashboard!$K$5,OR(Dashboard!$E$4="Todas",E43=Dashboard!$E$4),OR(Dashboard!$K$4="Todos",D43=Dashboard!$K$4)),1,0)))</x:f>
        <x:v>0</x:v>
      </x:c>
      <x:c r="U43" s="234" t="n">
        <x:f>IF(AND(S43=1,T43=1,I43&lt;&gt;"Concluída"),1,0)</x:f>
        <x:v>0</x:v>
      </x:c>
      <x:c r="V43" s="234" t="n">
        <x:f>IF(AND(U43=1,ISNUMBER(Listas!$B$6),H43&lt;Listas!$B$6),1,0)</x:f>
        <x:v>0</x:v>
      </x:c>
      <x:c r="W43" s="234" t="n">
        <x:f>IF(AND(U43=1,I43="Bloqueada"),1,0)</x:f>
        <x:v>0</x:v>
      </x:c>
      <x:c r="X43" s="234" t="n">
        <x:f>IF(AND(S43=1,T43=1,I43="Concluída"),1,0)</x:f>
        <x:v>0</x:v>
      </x:c>
      <x:c r="Y43" s="234" t="n">
        <x:f>IF(AND(T43=1,OR(V43=1,W43=1,R43&lt;&gt;"")),1,0)</x:f>
        <x:v>0</x:v>
      </x:c>
      <x:c r="Z43" s="234" t="str">
        <x:f>IF(Y43=1,SUM($Y$5:Y43),"")</x:f>
      </x:c>
    </x:row>
    <x:row r="44">
      <x:c r="A44" s="30"/>
      <x:c r="B44" s="30"/>
      <x:c r="C44" s="30"/>
      <x:c r="D44" s="30"/>
      <x:c r="E44" s="30"/>
      <x:c r="F44" s="30"/>
      <x:c r="G44" s="32"/>
      <x:c r="H44" s="32"/>
      <x:c r="I44" s="32"/>
      <x:c r="J44" s="32"/>
      <x:c r="K44" s="37" t="str">
        <x:f>IF(OR(NOT(ISNUMBER(Listas!$B$6)),Listas!$B$6&lt;=0),"",IF(A44="","",IF(OR(R44&lt;&gt;"",I44="Cancelada"),"",IF(I44="Concluída",MAX(0,J44-H44),MAX(0,Listas!$B$6-H44)))))</x:f>
      </x:c>
      <x:c r="L44" s="35" t="str">
        <x:f>IF(OR(NOT(ISNUMBER(Listas!$B$6)),Listas!$B$6&lt;=0),IF(A44="","","Corrija data de análise"),IF(A44="","",IF(R44&lt;&gt;"",R44,IF(I44="Cancelada","CANCELADA",IF(I44="Concluída",IF(J44&gt;H44,"CONCLUÍDA COM ATRASO","CONCLUÍDA NO PRAZO"),IF(H44&lt;Listas!$B$6,"ATRASADA",IF(H44=Listas!$B$6,"VENCE HOJE","NO PRAZO")))))))</x:f>
      </x:c>
      <x:c r="M44" s="38"/>
      <x:c r="N44" s="38"/>
      <x:c r="O44" s="36" t="str">
        <x:f>IF(A44="","",IF(AND(ISNUMBER(M44),ISNUMBER(N44)),N44-M44,""))</x:f>
      </x:c>
      <x:c r="P44" s="33"/>
      <x:c r="Q44" s="238" t="str">
        <x:f>IF(A44="","",IF(COUNTIFS(Reunioes!$A$5:$A$104,B44)&lt;&gt;1,"",IF(ISNUMBER(VLOOKUP(B44,Reunioes!$A$5:$B$104,2,FALSE)),VLOOKUP(B44,Reunioes!$A$5:$B$104,2,FALSE),"")))</x:f>
      </x:c>
      <x:c r="R44" s="234" t="str">
        <x:f>IF(A44="",IF(OR(B44&lt;&gt;"",C44&lt;&gt;"",D44&lt;&gt;"",E44&lt;&gt;"",H44&lt;&gt;"",I44&lt;&gt;""),"ID ausente",""),IF(OR(AND(M44&lt;&gt;"",NOT(ISNUMBER(M44))),AND(N44&lt;&gt;"",NOT(ISNUMBER(N44)))),"Esforço inválido",IF(OR(AND(ISNUMBER(H44),H44&lt;=0),AND(ISNUMBER(J44),J44&lt;=0),AND(ISNUMBER(Q44),Q44&lt;=0)),"Data inválida",IF(A44="","",IF(COUNTIFS($A$5:$A$204,A44)&gt;1,"ID duplicado",IF(Q44="","Reunião inválida",IF(OR(C44="",D44="",E44="",I44=""),"Cadastro incompleto",IF(AND(I44&lt;&gt;"Pendente",I44&lt;&gt;"Em andamento",I44&lt;&gt;"Bloqueada",I44&lt;&gt;"Concluída",I44&lt;&gt;"Cancelada"),"Status inválido",IF(I44="Cancelada","",IF(NOT(ISNUMBER(H44)),"Prazo ausente ou inválido",IF(AND(I44="Concluída",OR(NOT(ISNUMBER(J44)),P44="")),"Conclusão sem data ou evidência",IF(AND(I44="Concluída",ISNUMBER(Listas!$B$6),Listas!$B$6&gt;0,J44&gt;Listas!$B$6),"Conclusão posterior à análise",""))))))))))))</x:f>
      </x:c>
      <x:c r="S44" s="234" t="n">
        <x:f>IF(A44="",0,IF(AND(R44="",I44&lt;&gt;"Cancelada"),1,0))</x:f>
        <x:v>0</x:v>
      </x:c>
      <x:c r="T44" s="234" t="n">
        <x:f>IF(OR(NOT(ISNUMBER(Listas!$B$6)),Listas!$B$6&lt;=0,Dashboard!$E$5&lt;=0,Dashboard!$K$5&lt;=0),0,IF(A44="",0,IF(AND(ISNUMBER(Q44),ISNUMBER(Dashboard!$E$5),ISNUMBER(Dashboard!$K$5),Dashboard!$E$5&lt;=Dashboard!$K$5,Q44&gt;=Dashboard!$E$5,Q44&lt;=Dashboard!$K$5,OR(Dashboard!$E$4="Todas",E44=Dashboard!$E$4),OR(Dashboard!$K$4="Todos",D44=Dashboard!$K$4)),1,0)))</x:f>
        <x:v>0</x:v>
      </x:c>
      <x:c r="U44" s="234" t="n">
        <x:f>IF(AND(S44=1,T44=1,I44&lt;&gt;"Concluída"),1,0)</x:f>
        <x:v>0</x:v>
      </x:c>
      <x:c r="V44" s="234" t="n">
        <x:f>IF(AND(U44=1,ISNUMBER(Listas!$B$6),H44&lt;Listas!$B$6),1,0)</x:f>
        <x:v>0</x:v>
      </x:c>
      <x:c r="W44" s="234" t="n">
        <x:f>IF(AND(U44=1,I44="Bloqueada"),1,0)</x:f>
        <x:v>0</x:v>
      </x:c>
      <x:c r="X44" s="234" t="n">
        <x:f>IF(AND(S44=1,T44=1,I44="Concluída"),1,0)</x:f>
        <x:v>0</x:v>
      </x:c>
      <x:c r="Y44" s="234" t="n">
        <x:f>IF(AND(T44=1,OR(V44=1,W44=1,R44&lt;&gt;"")),1,0)</x:f>
        <x:v>0</x:v>
      </x:c>
      <x:c r="Z44" s="234" t="str">
        <x:f>IF(Y44=1,SUM($Y$5:Y44),"")</x:f>
      </x:c>
    </x:row>
    <x:row r="45">
      <x:c r="A45" s="30"/>
      <x:c r="B45" s="30"/>
      <x:c r="C45" s="30"/>
      <x:c r="D45" s="30"/>
      <x:c r="E45" s="30"/>
      <x:c r="F45" s="30"/>
      <x:c r="G45" s="32"/>
      <x:c r="H45" s="32"/>
      <x:c r="I45" s="32"/>
      <x:c r="J45" s="32"/>
      <x:c r="K45" s="37" t="str">
        <x:f>IF(OR(NOT(ISNUMBER(Listas!$B$6)),Listas!$B$6&lt;=0),"",IF(A45="","",IF(OR(R45&lt;&gt;"",I45="Cancelada"),"",IF(I45="Concluída",MAX(0,J45-H45),MAX(0,Listas!$B$6-H45)))))</x:f>
      </x:c>
      <x:c r="L45" s="35" t="str">
        <x:f>IF(OR(NOT(ISNUMBER(Listas!$B$6)),Listas!$B$6&lt;=0),IF(A45="","","Corrija data de análise"),IF(A45="","",IF(R45&lt;&gt;"",R45,IF(I45="Cancelada","CANCELADA",IF(I45="Concluída",IF(J45&gt;H45,"CONCLUÍDA COM ATRASO","CONCLUÍDA NO PRAZO"),IF(H45&lt;Listas!$B$6,"ATRASADA",IF(H45=Listas!$B$6,"VENCE HOJE","NO PRAZO")))))))</x:f>
      </x:c>
      <x:c r="M45" s="38"/>
      <x:c r="N45" s="38"/>
      <x:c r="O45" s="36" t="str">
        <x:f>IF(A45="","",IF(AND(ISNUMBER(M45),ISNUMBER(N45)),N45-M45,""))</x:f>
      </x:c>
      <x:c r="P45" s="33"/>
      <x:c r="Q45" s="238" t="str">
        <x:f>IF(A45="","",IF(COUNTIFS(Reunioes!$A$5:$A$104,B45)&lt;&gt;1,"",IF(ISNUMBER(VLOOKUP(B45,Reunioes!$A$5:$B$104,2,FALSE)),VLOOKUP(B45,Reunioes!$A$5:$B$104,2,FALSE),"")))</x:f>
      </x:c>
      <x:c r="R45" s="234" t="str">
        <x:f>IF(A45="",IF(OR(B45&lt;&gt;"",C45&lt;&gt;"",D45&lt;&gt;"",E45&lt;&gt;"",H45&lt;&gt;"",I45&lt;&gt;""),"ID ausente",""),IF(OR(AND(M45&lt;&gt;"",NOT(ISNUMBER(M45))),AND(N45&lt;&gt;"",NOT(ISNUMBER(N45)))),"Esforço inválido",IF(OR(AND(ISNUMBER(H45),H45&lt;=0),AND(ISNUMBER(J45),J45&lt;=0),AND(ISNUMBER(Q45),Q45&lt;=0)),"Data inválida",IF(A45="","",IF(COUNTIFS($A$5:$A$204,A45)&gt;1,"ID duplicado",IF(Q45="","Reunião inválida",IF(OR(C45="",D45="",E45="",I45=""),"Cadastro incompleto",IF(AND(I45&lt;&gt;"Pendente",I45&lt;&gt;"Em andamento",I45&lt;&gt;"Bloqueada",I45&lt;&gt;"Concluída",I45&lt;&gt;"Cancelada"),"Status inválido",IF(I45="Cancelada","",IF(NOT(ISNUMBER(H45)),"Prazo ausente ou inválido",IF(AND(I45="Concluída",OR(NOT(ISNUMBER(J45)),P45="")),"Conclusão sem data ou evidência",IF(AND(I45="Concluída",ISNUMBER(Listas!$B$6),Listas!$B$6&gt;0,J45&gt;Listas!$B$6),"Conclusão posterior à análise",""))))))))))))</x:f>
      </x:c>
      <x:c r="S45" s="234" t="n">
        <x:f>IF(A45="",0,IF(AND(R45="",I45&lt;&gt;"Cancelada"),1,0))</x:f>
        <x:v>0</x:v>
      </x:c>
      <x:c r="T45" s="234" t="n">
        <x:f>IF(OR(NOT(ISNUMBER(Listas!$B$6)),Listas!$B$6&lt;=0,Dashboard!$E$5&lt;=0,Dashboard!$K$5&lt;=0),0,IF(A45="",0,IF(AND(ISNUMBER(Q45),ISNUMBER(Dashboard!$E$5),ISNUMBER(Dashboard!$K$5),Dashboard!$E$5&lt;=Dashboard!$K$5,Q45&gt;=Dashboard!$E$5,Q45&lt;=Dashboard!$K$5,OR(Dashboard!$E$4="Todas",E45=Dashboard!$E$4),OR(Dashboard!$K$4="Todos",D45=Dashboard!$K$4)),1,0)))</x:f>
        <x:v>0</x:v>
      </x:c>
      <x:c r="U45" s="234" t="n">
        <x:f>IF(AND(S45=1,T45=1,I45&lt;&gt;"Concluída"),1,0)</x:f>
        <x:v>0</x:v>
      </x:c>
      <x:c r="V45" s="234" t="n">
        <x:f>IF(AND(U45=1,ISNUMBER(Listas!$B$6),H45&lt;Listas!$B$6),1,0)</x:f>
        <x:v>0</x:v>
      </x:c>
      <x:c r="W45" s="234" t="n">
        <x:f>IF(AND(U45=1,I45="Bloqueada"),1,0)</x:f>
        <x:v>0</x:v>
      </x:c>
      <x:c r="X45" s="234" t="n">
        <x:f>IF(AND(S45=1,T45=1,I45="Concluída"),1,0)</x:f>
        <x:v>0</x:v>
      </x:c>
      <x:c r="Y45" s="234" t="n">
        <x:f>IF(AND(T45=1,OR(V45=1,W45=1,R45&lt;&gt;"")),1,0)</x:f>
        <x:v>0</x:v>
      </x:c>
      <x:c r="Z45" s="234" t="str">
        <x:f>IF(Y45=1,SUM($Y$5:Y45),"")</x:f>
      </x:c>
    </x:row>
    <x:row r="46">
      <x:c r="A46" s="30"/>
      <x:c r="B46" s="30"/>
      <x:c r="C46" s="30"/>
      <x:c r="D46" s="30"/>
      <x:c r="E46" s="30"/>
      <x:c r="F46" s="30"/>
      <x:c r="G46" s="32"/>
      <x:c r="H46" s="32"/>
      <x:c r="I46" s="32"/>
      <x:c r="J46" s="32"/>
      <x:c r="K46" s="37" t="str">
        <x:f>IF(OR(NOT(ISNUMBER(Listas!$B$6)),Listas!$B$6&lt;=0),"",IF(A46="","",IF(OR(R46&lt;&gt;"",I46="Cancelada"),"",IF(I46="Concluída",MAX(0,J46-H46),MAX(0,Listas!$B$6-H46)))))</x:f>
      </x:c>
      <x:c r="L46" s="35" t="str">
        <x:f>IF(OR(NOT(ISNUMBER(Listas!$B$6)),Listas!$B$6&lt;=0),IF(A46="","","Corrija data de análise"),IF(A46="","",IF(R46&lt;&gt;"",R46,IF(I46="Cancelada","CANCELADA",IF(I46="Concluída",IF(J46&gt;H46,"CONCLUÍDA COM ATRASO","CONCLUÍDA NO PRAZO"),IF(H46&lt;Listas!$B$6,"ATRASADA",IF(H46=Listas!$B$6,"VENCE HOJE","NO PRAZO")))))))</x:f>
      </x:c>
      <x:c r="M46" s="38"/>
      <x:c r="N46" s="38"/>
      <x:c r="O46" s="36" t="str">
        <x:f>IF(A46="","",IF(AND(ISNUMBER(M46),ISNUMBER(N46)),N46-M46,""))</x:f>
      </x:c>
      <x:c r="P46" s="33"/>
      <x:c r="Q46" s="238" t="str">
        <x:f>IF(A46="","",IF(COUNTIFS(Reunioes!$A$5:$A$104,B46)&lt;&gt;1,"",IF(ISNUMBER(VLOOKUP(B46,Reunioes!$A$5:$B$104,2,FALSE)),VLOOKUP(B46,Reunioes!$A$5:$B$104,2,FALSE),"")))</x:f>
      </x:c>
      <x:c r="R46" s="234" t="str">
        <x:f>IF(A46="",IF(OR(B46&lt;&gt;"",C46&lt;&gt;"",D46&lt;&gt;"",E46&lt;&gt;"",H46&lt;&gt;"",I46&lt;&gt;""),"ID ausente",""),IF(OR(AND(M46&lt;&gt;"",NOT(ISNUMBER(M46))),AND(N46&lt;&gt;"",NOT(ISNUMBER(N46)))),"Esforço inválido",IF(OR(AND(ISNUMBER(H46),H46&lt;=0),AND(ISNUMBER(J46),J46&lt;=0),AND(ISNUMBER(Q46),Q46&lt;=0)),"Data inválida",IF(A46="","",IF(COUNTIFS($A$5:$A$204,A46)&gt;1,"ID duplicado",IF(Q46="","Reunião inválida",IF(OR(C46="",D46="",E46="",I46=""),"Cadastro incompleto",IF(AND(I46&lt;&gt;"Pendente",I46&lt;&gt;"Em andamento",I46&lt;&gt;"Bloqueada",I46&lt;&gt;"Concluída",I46&lt;&gt;"Cancelada"),"Status inválido",IF(I46="Cancelada","",IF(NOT(ISNUMBER(H46)),"Prazo ausente ou inválido",IF(AND(I46="Concluída",OR(NOT(ISNUMBER(J46)),P46="")),"Conclusão sem data ou evidência",IF(AND(I46="Concluída",ISNUMBER(Listas!$B$6),Listas!$B$6&gt;0,J46&gt;Listas!$B$6),"Conclusão posterior à análise",""))))))))))))</x:f>
      </x:c>
      <x:c r="S46" s="234" t="n">
        <x:f>IF(A46="",0,IF(AND(R46="",I46&lt;&gt;"Cancelada"),1,0))</x:f>
        <x:v>0</x:v>
      </x:c>
      <x:c r="T46" s="234" t="n">
        <x:f>IF(OR(NOT(ISNUMBER(Listas!$B$6)),Listas!$B$6&lt;=0,Dashboard!$E$5&lt;=0,Dashboard!$K$5&lt;=0),0,IF(A46="",0,IF(AND(ISNUMBER(Q46),ISNUMBER(Dashboard!$E$5),ISNUMBER(Dashboard!$K$5),Dashboard!$E$5&lt;=Dashboard!$K$5,Q46&gt;=Dashboard!$E$5,Q46&lt;=Dashboard!$K$5,OR(Dashboard!$E$4="Todas",E46=Dashboard!$E$4),OR(Dashboard!$K$4="Todos",D46=Dashboard!$K$4)),1,0)))</x:f>
        <x:v>0</x:v>
      </x:c>
      <x:c r="U46" s="234" t="n">
        <x:f>IF(AND(S46=1,T46=1,I46&lt;&gt;"Concluída"),1,0)</x:f>
        <x:v>0</x:v>
      </x:c>
      <x:c r="V46" s="234" t="n">
        <x:f>IF(AND(U46=1,ISNUMBER(Listas!$B$6),H46&lt;Listas!$B$6),1,0)</x:f>
        <x:v>0</x:v>
      </x:c>
      <x:c r="W46" s="234" t="n">
        <x:f>IF(AND(U46=1,I46="Bloqueada"),1,0)</x:f>
        <x:v>0</x:v>
      </x:c>
      <x:c r="X46" s="234" t="n">
        <x:f>IF(AND(S46=1,T46=1,I46="Concluída"),1,0)</x:f>
        <x:v>0</x:v>
      </x:c>
      <x:c r="Y46" s="234" t="n">
        <x:f>IF(AND(T46=1,OR(V46=1,W46=1,R46&lt;&gt;"")),1,0)</x:f>
        <x:v>0</x:v>
      </x:c>
      <x:c r="Z46" s="234" t="str">
        <x:f>IF(Y46=1,SUM($Y$5:Y46),"")</x:f>
      </x:c>
    </x:row>
    <x:row r="47">
      <x:c r="A47" s="30"/>
      <x:c r="B47" s="30"/>
      <x:c r="C47" s="30"/>
      <x:c r="D47" s="30"/>
      <x:c r="E47" s="30"/>
      <x:c r="F47" s="30"/>
      <x:c r="G47" s="32"/>
      <x:c r="H47" s="32"/>
      <x:c r="I47" s="32"/>
      <x:c r="J47" s="32"/>
      <x:c r="K47" s="37" t="str">
        <x:f>IF(OR(NOT(ISNUMBER(Listas!$B$6)),Listas!$B$6&lt;=0),"",IF(A47="","",IF(OR(R47&lt;&gt;"",I47="Cancelada"),"",IF(I47="Concluída",MAX(0,J47-H47),MAX(0,Listas!$B$6-H47)))))</x:f>
      </x:c>
      <x:c r="L47" s="35" t="str">
        <x:f>IF(OR(NOT(ISNUMBER(Listas!$B$6)),Listas!$B$6&lt;=0),IF(A47="","","Corrija data de análise"),IF(A47="","",IF(R47&lt;&gt;"",R47,IF(I47="Cancelada","CANCELADA",IF(I47="Concluída",IF(J47&gt;H47,"CONCLUÍDA COM ATRASO","CONCLUÍDA NO PRAZO"),IF(H47&lt;Listas!$B$6,"ATRASADA",IF(H47=Listas!$B$6,"VENCE HOJE","NO PRAZO")))))))</x:f>
      </x:c>
      <x:c r="M47" s="38"/>
      <x:c r="N47" s="38"/>
      <x:c r="O47" s="36" t="str">
        <x:f>IF(A47="","",IF(AND(ISNUMBER(M47),ISNUMBER(N47)),N47-M47,""))</x:f>
      </x:c>
      <x:c r="P47" s="33"/>
      <x:c r="Q47" s="238" t="str">
        <x:f>IF(A47="","",IF(COUNTIFS(Reunioes!$A$5:$A$104,B47)&lt;&gt;1,"",IF(ISNUMBER(VLOOKUP(B47,Reunioes!$A$5:$B$104,2,FALSE)),VLOOKUP(B47,Reunioes!$A$5:$B$104,2,FALSE),"")))</x:f>
      </x:c>
      <x:c r="R47" s="234" t="str">
        <x:f>IF(A47="",IF(OR(B47&lt;&gt;"",C47&lt;&gt;"",D47&lt;&gt;"",E47&lt;&gt;"",H47&lt;&gt;"",I47&lt;&gt;""),"ID ausente",""),IF(OR(AND(M47&lt;&gt;"",NOT(ISNUMBER(M47))),AND(N47&lt;&gt;"",NOT(ISNUMBER(N47)))),"Esforço inválido",IF(OR(AND(ISNUMBER(H47),H47&lt;=0),AND(ISNUMBER(J47),J47&lt;=0),AND(ISNUMBER(Q47),Q47&lt;=0)),"Data inválida",IF(A47="","",IF(COUNTIFS($A$5:$A$204,A47)&gt;1,"ID duplicado",IF(Q47="","Reunião inválida",IF(OR(C47="",D47="",E47="",I47=""),"Cadastro incompleto",IF(AND(I47&lt;&gt;"Pendente",I47&lt;&gt;"Em andamento",I47&lt;&gt;"Bloqueada",I47&lt;&gt;"Concluída",I47&lt;&gt;"Cancelada"),"Status inválido",IF(I47="Cancelada","",IF(NOT(ISNUMBER(H47)),"Prazo ausente ou inválido",IF(AND(I47="Concluída",OR(NOT(ISNUMBER(J47)),P47="")),"Conclusão sem data ou evidência",IF(AND(I47="Concluída",ISNUMBER(Listas!$B$6),Listas!$B$6&gt;0,J47&gt;Listas!$B$6),"Conclusão posterior à análise",""))))))))))))</x:f>
      </x:c>
      <x:c r="S47" s="234" t="n">
        <x:f>IF(A47="",0,IF(AND(R47="",I47&lt;&gt;"Cancelada"),1,0))</x:f>
        <x:v>0</x:v>
      </x:c>
      <x:c r="T47" s="234" t="n">
        <x:f>IF(OR(NOT(ISNUMBER(Listas!$B$6)),Listas!$B$6&lt;=0,Dashboard!$E$5&lt;=0,Dashboard!$K$5&lt;=0),0,IF(A47="",0,IF(AND(ISNUMBER(Q47),ISNUMBER(Dashboard!$E$5),ISNUMBER(Dashboard!$K$5),Dashboard!$E$5&lt;=Dashboard!$K$5,Q47&gt;=Dashboard!$E$5,Q47&lt;=Dashboard!$K$5,OR(Dashboard!$E$4="Todas",E47=Dashboard!$E$4),OR(Dashboard!$K$4="Todos",D47=Dashboard!$K$4)),1,0)))</x:f>
        <x:v>0</x:v>
      </x:c>
      <x:c r="U47" s="234" t="n">
        <x:f>IF(AND(S47=1,T47=1,I47&lt;&gt;"Concluída"),1,0)</x:f>
        <x:v>0</x:v>
      </x:c>
      <x:c r="V47" s="234" t="n">
        <x:f>IF(AND(U47=1,ISNUMBER(Listas!$B$6),H47&lt;Listas!$B$6),1,0)</x:f>
        <x:v>0</x:v>
      </x:c>
      <x:c r="W47" s="234" t="n">
        <x:f>IF(AND(U47=1,I47="Bloqueada"),1,0)</x:f>
        <x:v>0</x:v>
      </x:c>
      <x:c r="X47" s="234" t="n">
        <x:f>IF(AND(S47=1,T47=1,I47="Concluída"),1,0)</x:f>
        <x:v>0</x:v>
      </x:c>
      <x:c r="Y47" s="234" t="n">
        <x:f>IF(AND(T47=1,OR(V47=1,W47=1,R47&lt;&gt;"")),1,0)</x:f>
        <x:v>0</x:v>
      </x:c>
      <x:c r="Z47" s="234" t="str">
        <x:f>IF(Y47=1,SUM($Y$5:Y47),"")</x:f>
      </x:c>
    </x:row>
    <x:row r="48">
      <x:c r="A48" s="30"/>
      <x:c r="B48" s="30"/>
      <x:c r="C48" s="30"/>
      <x:c r="D48" s="30"/>
      <x:c r="E48" s="30"/>
      <x:c r="F48" s="30"/>
      <x:c r="G48" s="32"/>
      <x:c r="H48" s="32"/>
      <x:c r="I48" s="32"/>
      <x:c r="J48" s="32"/>
      <x:c r="K48" s="37" t="str">
        <x:f>IF(OR(NOT(ISNUMBER(Listas!$B$6)),Listas!$B$6&lt;=0),"",IF(A48="","",IF(OR(R48&lt;&gt;"",I48="Cancelada"),"",IF(I48="Concluída",MAX(0,J48-H48),MAX(0,Listas!$B$6-H48)))))</x:f>
      </x:c>
      <x:c r="L48" s="35" t="str">
        <x:f>IF(OR(NOT(ISNUMBER(Listas!$B$6)),Listas!$B$6&lt;=0),IF(A48="","","Corrija data de análise"),IF(A48="","",IF(R48&lt;&gt;"",R48,IF(I48="Cancelada","CANCELADA",IF(I48="Concluída",IF(J48&gt;H48,"CONCLUÍDA COM ATRASO","CONCLUÍDA NO PRAZO"),IF(H48&lt;Listas!$B$6,"ATRASADA",IF(H48=Listas!$B$6,"VENCE HOJE","NO PRAZO")))))))</x:f>
      </x:c>
      <x:c r="M48" s="38"/>
      <x:c r="N48" s="38"/>
      <x:c r="O48" s="36" t="str">
        <x:f>IF(A48="","",IF(AND(ISNUMBER(M48),ISNUMBER(N48)),N48-M48,""))</x:f>
      </x:c>
      <x:c r="P48" s="33"/>
      <x:c r="Q48" s="238" t="str">
        <x:f>IF(A48="","",IF(COUNTIFS(Reunioes!$A$5:$A$104,B48)&lt;&gt;1,"",IF(ISNUMBER(VLOOKUP(B48,Reunioes!$A$5:$B$104,2,FALSE)),VLOOKUP(B48,Reunioes!$A$5:$B$104,2,FALSE),"")))</x:f>
      </x:c>
      <x:c r="R48" s="234" t="str">
        <x:f>IF(A48="",IF(OR(B48&lt;&gt;"",C48&lt;&gt;"",D48&lt;&gt;"",E48&lt;&gt;"",H48&lt;&gt;"",I48&lt;&gt;""),"ID ausente",""),IF(OR(AND(M48&lt;&gt;"",NOT(ISNUMBER(M48))),AND(N48&lt;&gt;"",NOT(ISNUMBER(N48)))),"Esforço inválido",IF(OR(AND(ISNUMBER(H48),H48&lt;=0),AND(ISNUMBER(J48),J48&lt;=0),AND(ISNUMBER(Q48),Q48&lt;=0)),"Data inválida",IF(A48="","",IF(COUNTIFS($A$5:$A$204,A48)&gt;1,"ID duplicado",IF(Q48="","Reunião inválida",IF(OR(C48="",D48="",E48="",I48=""),"Cadastro incompleto",IF(AND(I48&lt;&gt;"Pendente",I48&lt;&gt;"Em andamento",I48&lt;&gt;"Bloqueada",I48&lt;&gt;"Concluída",I48&lt;&gt;"Cancelada"),"Status inválido",IF(I48="Cancelada","",IF(NOT(ISNUMBER(H48)),"Prazo ausente ou inválido",IF(AND(I48="Concluída",OR(NOT(ISNUMBER(J48)),P48="")),"Conclusão sem data ou evidência",IF(AND(I48="Concluída",ISNUMBER(Listas!$B$6),Listas!$B$6&gt;0,J48&gt;Listas!$B$6),"Conclusão posterior à análise",""))))))))))))</x:f>
      </x:c>
      <x:c r="S48" s="234" t="n">
        <x:f>IF(A48="",0,IF(AND(R48="",I48&lt;&gt;"Cancelada"),1,0))</x:f>
        <x:v>0</x:v>
      </x:c>
      <x:c r="T48" s="234" t="n">
        <x:f>IF(OR(NOT(ISNUMBER(Listas!$B$6)),Listas!$B$6&lt;=0,Dashboard!$E$5&lt;=0,Dashboard!$K$5&lt;=0),0,IF(A48="",0,IF(AND(ISNUMBER(Q48),ISNUMBER(Dashboard!$E$5),ISNUMBER(Dashboard!$K$5),Dashboard!$E$5&lt;=Dashboard!$K$5,Q48&gt;=Dashboard!$E$5,Q48&lt;=Dashboard!$K$5,OR(Dashboard!$E$4="Todas",E48=Dashboard!$E$4),OR(Dashboard!$K$4="Todos",D48=Dashboard!$K$4)),1,0)))</x:f>
        <x:v>0</x:v>
      </x:c>
      <x:c r="U48" s="234" t="n">
        <x:f>IF(AND(S48=1,T48=1,I48&lt;&gt;"Concluída"),1,0)</x:f>
        <x:v>0</x:v>
      </x:c>
      <x:c r="V48" s="234" t="n">
        <x:f>IF(AND(U48=1,ISNUMBER(Listas!$B$6),H48&lt;Listas!$B$6),1,0)</x:f>
        <x:v>0</x:v>
      </x:c>
      <x:c r="W48" s="234" t="n">
        <x:f>IF(AND(U48=1,I48="Bloqueada"),1,0)</x:f>
        <x:v>0</x:v>
      </x:c>
      <x:c r="X48" s="234" t="n">
        <x:f>IF(AND(S48=1,T48=1,I48="Concluída"),1,0)</x:f>
        <x:v>0</x:v>
      </x:c>
      <x:c r="Y48" s="234" t="n">
        <x:f>IF(AND(T48=1,OR(V48=1,W48=1,R48&lt;&gt;"")),1,0)</x:f>
        <x:v>0</x:v>
      </x:c>
      <x:c r="Z48" s="234" t="str">
        <x:f>IF(Y48=1,SUM($Y$5:Y48),"")</x:f>
      </x:c>
    </x:row>
    <x:row r="49">
      <x:c r="A49" s="30"/>
      <x:c r="B49" s="30"/>
      <x:c r="C49" s="30"/>
      <x:c r="D49" s="30"/>
      <x:c r="E49" s="30"/>
      <x:c r="F49" s="30"/>
      <x:c r="G49" s="32"/>
      <x:c r="H49" s="32"/>
      <x:c r="I49" s="32"/>
      <x:c r="J49" s="32"/>
      <x:c r="K49" s="37" t="str">
        <x:f>IF(OR(NOT(ISNUMBER(Listas!$B$6)),Listas!$B$6&lt;=0),"",IF(A49="","",IF(OR(R49&lt;&gt;"",I49="Cancelada"),"",IF(I49="Concluída",MAX(0,J49-H49),MAX(0,Listas!$B$6-H49)))))</x:f>
      </x:c>
      <x:c r="L49" s="35" t="str">
        <x:f>IF(OR(NOT(ISNUMBER(Listas!$B$6)),Listas!$B$6&lt;=0),IF(A49="","","Corrija data de análise"),IF(A49="","",IF(R49&lt;&gt;"",R49,IF(I49="Cancelada","CANCELADA",IF(I49="Concluída",IF(J49&gt;H49,"CONCLUÍDA COM ATRASO","CONCLUÍDA NO PRAZO"),IF(H49&lt;Listas!$B$6,"ATRASADA",IF(H49=Listas!$B$6,"VENCE HOJE","NO PRAZO")))))))</x:f>
      </x:c>
      <x:c r="M49" s="38"/>
      <x:c r="N49" s="38"/>
      <x:c r="O49" s="36" t="str">
        <x:f>IF(A49="","",IF(AND(ISNUMBER(M49),ISNUMBER(N49)),N49-M49,""))</x:f>
      </x:c>
      <x:c r="P49" s="33"/>
      <x:c r="Q49" s="238" t="str">
        <x:f>IF(A49="","",IF(COUNTIFS(Reunioes!$A$5:$A$104,B49)&lt;&gt;1,"",IF(ISNUMBER(VLOOKUP(B49,Reunioes!$A$5:$B$104,2,FALSE)),VLOOKUP(B49,Reunioes!$A$5:$B$104,2,FALSE),"")))</x:f>
      </x:c>
      <x:c r="R49" s="234" t="str">
        <x:f>IF(A49="",IF(OR(B49&lt;&gt;"",C49&lt;&gt;"",D49&lt;&gt;"",E49&lt;&gt;"",H49&lt;&gt;"",I49&lt;&gt;""),"ID ausente",""),IF(OR(AND(M49&lt;&gt;"",NOT(ISNUMBER(M49))),AND(N49&lt;&gt;"",NOT(ISNUMBER(N49)))),"Esforço inválido",IF(OR(AND(ISNUMBER(H49),H49&lt;=0),AND(ISNUMBER(J49),J49&lt;=0),AND(ISNUMBER(Q49),Q49&lt;=0)),"Data inválida",IF(A49="","",IF(COUNTIFS($A$5:$A$204,A49)&gt;1,"ID duplicado",IF(Q49="","Reunião inválida",IF(OR(C49="",D49="",E49="",I49=""),"Cadastro incompleto",IF(AND(I49&lt;&gt;"Pendente",I49&lt;&gt;"Em andamento",I49&lt;&gt;"Bloqueada",I49&lt;&gt;"Concluída",I49&lt;&gt;"Cancelada"),"Status inválido",IF(I49="Cancelada","",IF(NOT(ISNUMBER(H49)),"Prazo ausente ou inválido",IF(AND(I49="Concluída",OR(NOT(ISNUMBER(J49)),P49="")),"Conclusão sem data ou evidência",IF(AND(I49="Concluída",ISNUMBER(Listas!$B$6),Listas!$B$6&gt;0,J49&gt;Listas!$B$6),"Conclusão posterior à análise",""))))))))))))</x:f>
      </x:c>
      <x:c r="S49" s="234" t="n">
        <x:f>IF(A49="",0,IF(AND(R49="",I49&lt;&gt;"Cancelada"),1,0))</x:f>
        <x:v>0</x:v>
      </x:c>
      <x:c r="T49" s="234" t="n">
        <x:f>IF(OR(NOT(ISNUMBER(Listas!$B$6)),Listas!$B$6&lt;=0,Dashboard!$E$5&lt;=0,Dashboard!$K$5&lt;=0),0,IF(A49="",0,IF(AND(ISNUMBER(Q49),ISNUMBER(Dashboard!$E$5),ISNUMBER(Dashboard!$K$5),Dashboard!$E$5&lt;=Dashboard!$K$5,Q49&gt;=Dashboard!$E$5,Q49&lt;=Dashboard!$K$5,OR(Dashboard!$E$4="Todas",E49=Dashboard!$E$4),OR(Dashboard!$K$4="Todos",D49=Dashboard!$K$4)),1,0)))</x:f>
        <x:v>0</x:v>
      </x:c>
      <x:c r="U49" s="234" t="n">
        <x:f>IF(AND(S49=1,T49=1,I49&lt;&gt;"Concluída"),1,0)</x:f>
        <x:v>0</x:v>
      </x:c>
      <x:c r="V49" s="234" t="n">
        <x:f>IF(AND(U49=1,ISNUMBER(Listas!$B$6),H49&lt;Listas!$B$6),1,0)</x:f>
        <x:v>0</x:v>
      </x:c>
      <x:c r="W49" s="234" t="n">
        <x:f>IF(AND(U49=1,I49="Bloqueada"),1,0)</x:f>
        <x:v>0</x:v>
      </x:c>
      <x:c r="X49" s="234" t="n">
        <x:f>IF(AND(S49=1,T49=1,I49="Concluída"),1,0)</x:f>
        <x:v>0</x:v>
      </x:c>
      <x:c r="Y49" s="234" t="n">
        <x:f>IF(AND(T49=1,OR(V49=1,W49=1,R49&lt;&gt;"")),1,0)</x:f>
        <x:v>0</x:v>
      </x:c>
      <x:c r="Z49" s="234" t="str">
        <x:f>IF(Y49=1,SUM($Y$5:Y49),"")</x:f>
      </x:c>
    </x:row>
    <x:row r="50">
      <x:c r="A50" s="30"/>
      <x:c r="B50" s="30"/>
      <x:c r="C50" s="30"/>
      <x:c r="D50" s="30"/>
      <x:c r="E50" s="30"/>
      <x:c r="F50" s="30"/>
      <x:c r="G50" s="32"/>
      <x:c r="H50" s="32"/>
      <x:c r="I50" s="32"/>
      <x:c r="J50" s="32"/>
      <x:c r="K50" s="37" t="str">
        <x:f>IF(OR(NOT(ISNUMBER(Listas!$B$6)),Listas!$B$6&lt;=0),"",IF(A50="","",IF(OR(R50&lt;&gt;"",I50="Cancelada"),"",IF(I50="Concluída",MAX(0,J50-H50),MAX(0,Listas!$B$6-H50)))))</x:f>
      </x:c>
      <x:c r="L50" s="35" t="str">
        <x:f>IF(OR(NOT(ISNUMBER(Listas!$B$6)),Listas!$B$6&lt;=0),IF(A50="","","Corrija data de análise"),IF(A50="","",IF(R50&lt;&gt;"",R50,IF(I50="Cancelada","CANCELADA",IF(I50="Concluída",IF(J50&gt;H50,"CONCLUÍDA COM ATRASO","CONCLUÍDA NO PRAZO"),IF(H50&lt;Listas!$B$6,"ATRASADA",IF(H50=Listas!$B$6,"VENCE HOJE","NO PRAZO")))))))</x:f>
      </x:c>
      <x:c r="M50" s="38"/>
      <x:c r="N50" s="38"/>
      <x:c r="O50" s="36" t="str">
        <x:f>IF(A50="","",IF(AND(ISNUMBER(M50),ISNUMBER(N50)),N50-M50,""))</x:f>
      </x:c>
      <x:c r="P50" s="33"/>
      <x:c r="Q50" s="238" t="str">
        <x:f>IF(A50="","",IF(COUNTIFS(Reunioes!$A$5:$A$104,B50)&lt;&gt;1,"",IF(ISNUMBER(VLOOKUP(B50,Reunioes!$A$5:$B$104,2,FALSE)),VLOOKUP(B50,Reunioes!$A$5:$B$104,2,FALSE),"")))</x:f>
      </x:c>
      <x:c r="R50" s="234" t="str">
        <x:f>IF(A50="",IF(OR(B50&lt;&gt;"",C50&lt;&gt;"",D50&lt;&gt;"",E50&lt;&gt;"",H50&lt;&gt;"",I50&lt;&gt;""),"ID ausente",""),IF(OR(AND(M50&lt;&gt;"",NOT(ISNUMBER(M50))),AND(N50&lt;&gt;"",NOT(ISNUMBER(N50)))),"Esforço inválido",IF(OR(AND(ISNUMBER(H50),H50&lt;=0),AND(ISNUMBER(J50),J50&lt;=0),AND(ISNUMBER(Q50),Q50&lt;=0)),"Data inválida",IF(A50="","",IF(COUNTIFS($A$5:$A$204,A50)&gt;1,"ID duplicado",IF(Q50="","Reunião inválida",IF(OR(C50="",D50="",E50="",I50=""),"Cadastro incompleto",IF(AND(I50&lt;&gt;"Pendente",I50&lt;&gt;"Em andamento",I50&lt;&gt;"Bloqueada",I50&lt;&gt;"Concluída",I50&lt;&gt;"Cancelada"),"Status inválido",IF(I50="Cancelada","",IF(NOT(ISNUMBER(H50)),"Prazo ausente ou inválido",IF(AND(I50="Concluída",OR(NOT(ISNUMBER(J50)),P50="")),"Conclusão sem data ou evidência",IF(AND(I50="Concluída",ISNUMBER(Listas!$B$6),Listas!$B$6&gt;0,J50&gt;Listas!$B$6),"Conclusão posterior à análise",""))))))))))))</x:f>
      </x:c>
      <x:c r="S50" s="234" t="n">
        <x:f>IF(A50="",0,IF(AND(R50="",I50&lt;&gt;"Cancelada"),1,0))</x:f>
        <x:v>0</x:v>
      </x:c>
      <x:c r="T50" s="234" t="n">
        <x:f>IF(OR(NOT(ISNUMBER(Listas!$B$6)),Listas!$B$6&lt;=0,Dashboard!$E$5&lt;=0,Dashboard!$K$5&lt;=0),0,IF(A50="",0,IF(AND(ISNUMBER(Q50),ISNUMBER(Dashboard!$E$5),ISNUMBER(Dashboard!$K$5),Dashboard!$E$5&lt;=Dashboard!$K$5,Q50&gt;=Dashboard!$E$5,Q50&lt;=Dashboard!$K$5,OR(Dashboard!$E$4="Todas",E50=Dashboard!$E$4),OR(Dashboard!$K$4="Todos",D50=Dashboard!$K$4)),1,0)))</x:f>
        <x:v>0</x:v>
      </x:c>
      <x:c r="U50" s="234" t="n">
        <x:f>IF(AND(S50=1,T50=1,I50&lt;&gt;"Concluída"),1,0)</x:f>
        <x:v>0</x:v>
      </x:c>
      <x:c r="V50" s="234" t="n">
        <x:f>IF(AND(U50=1,ISNUMBER(Listas!$B$6),H50&lt;Listas!$B$6),1,0)</x:f>
        <x:v>0</x:v>
      </x:c>
      <x:c r="W50" s="234" t="n">
        <x:f>IF(AND(U50=1,I50="Bloqueada"),1,0)</x:f>
        <x:v>0</x:v>
      </x:c>
      <x:c r="X50" s="234" t="n">
        <x:f>IF(AND(S50=1,T50=1,I50="Concluída"),1,0)</x:f>
        <x:v>0</x:v>
      </x:c>
      <x:c r="Y50" s="234" t="n">
        <x:f>IF(AND(T50=1,OR(V50=1,W50=1,R50&lt;&gt;"")),1,0)</x:f>
        <x:v>0</x:v>
      </x:c>
      <x:c r="Z50" s="234" t="str">
        <x:f>IF(Y50=1,SUM($Y$5:Y50),"")</x:f>
      </x:c>
    </x:row>
    <x:row r="51">
      <x:c r="A51" s="30"/>
      <x:c r="B51" s="30"/>
      <x:c r="C51" s="30"/>
      <x:c r="D51" s="30"/>
      <x:c r="E51" s="30"/>
      <x:c r="F51" s="30"/>
      <x:c r="G51" s="32"/>
      <x:c r="H51" s="32"/>
      <x:c r="I51" s="32"/>
      <x:c r="J51" s="32"/>
      <x:c r="K51" s="37" t="str">
        <x:f>IF(OR(NOT(ISNUMBER(Listas!$B$6)),Listas!$B$6&lt;=0),"",IF(A51="","",IF(OR(R51&lt;&gt;"",I51="Cancelada"),"",IF(I51="Concluída",MAX(0,J51-H51),MAX(0,Listas!$B$6-H51)))))</x:f>
      </x:c>
      <x:c r="L51" s="35" t="str">
        <x:f>IF(OR(NOT(ISNUMBER(Listas!$B$6)),Listas!$B$6&lt;=0),IF(A51="","","Corrija data de análise"),IF(A51="","",IF(R51&lt;&gt;"",R51,IF(I51="Cancelada","CANCELADA",IF(I51="Concluída",IF(J51&gt;H51,"CONCLUÍDA COM ATRASO","CONCLUÍDA NO PRAZO"),IF(H51&lt;Listas!$B$6,"ATRASADA",IF(H51=Listas!$B$6,"VENCE HOJE","NO PRAZO")))))))</x:f>
      </x:c>
      <x:c r="M51" s="38"/>
      <x:c r="N51" s="38"/>
      <x:c r="O51" s="36" t="str">
        <x:f>IF(A51="","",IF(AND(ISNUMBER(M51),ISNUMBER(N51)),N51-M51,""))</x:f>
      </x:c>
      <x:c r="P51" s="33"/>
      <x:c r="Q51" s="238" t="str">
        <x:f>IF(A51="","",IF(COUNTIFS(Reunioes!$A$5:$A$104,B51)&lt;&gt;1,"",IF(ISNUMBER(VLOOKUP(B51,Reunioes!$A$5:$B$104,2,FALSE)),VLOOKUP(B51,Reunioes!$A$5:$B$104,2,FALSE),"")))</x:f>
      </x:c>
      <x:c r="R51" s="234" t="str">
        <x:f>IF(A51="",IF(OR(B51&lt;&gt;"",C51&lt;&gt;"",D51&lt;&gt;"",E51&lt;&gt;"",H51&lt;&gt;"",I51&lt;&gt;""),"ID ausente",""),IF(OR(AND(M51&lt;&gt;"",NOT(ISNUMBER(M51))),AND(N51&lt;&gt;"",NOT(ISNUMBER(N51)))),"Esforço inválido",IF(OR(AND(ISNUMBER(H51),H51&lt;=0),AND(ISNUMBER(J51),J51&lt;=0),AND(ISNUMBER(Q51),Q51&lt;=0)),"Data inválida",IF(A51="","",IF(COUNTIFS($A$5:$A$204,A51)&gt;1,"ID duplicado",IF(Q51="","Reunião inválida",IF(OR(C51="",D51="",E51="",I51=""),"Cadastro incompleto",IF(AND(I51&lt;&gt;"Pendente",I51&lt;&gt;"Em andamento",I51&lt;&gt;"Bloqueada",I51&lt;&gt;"Concluída",I51&lt;&gt;"Cancelada"),"Status inválido",IF(I51="Cancelada","",IF(NOT(ISNUMBER(H51)),"Prazo ausente ou inválido",IF(AND(I51="Concluída",OR(NOT(ISNUMBER(J51)),P51="")),"Conclusão sem data ou evidência",IF(AND(I51="Concluída",ISNUMBER(Listas!$B$6),Listas!$B$6&gt;0,J51&gt;Listas!$B$6),"Conclusão posterior à análise",""))))))))))))</x:f>
      </x:c>
      <x:c r="S51" s="234" t="n">
        <x:f>IF(A51="",0,IF(AND(R51="",I51&lt;&gt;"Cancelada"),1,0))</x:f>
        <x:v>0</x:v>
      </x:c>
      <x:c r="T51" s="234" t="n">
        <x:f>IF(OR(NOT(ISNUMBER(Listas!$B$6)),Listas!$B$6&lt;=0,Dashboard!$E$5&lt;=0,Dashboard!$K$5&lt;=0),0,IF(A51="",0,IF(AND(ISNUMBER(Q51),ISNUMBER(Dashboard!$E$5),ISNUMBER(Dashboard!$K$5),Dashboard!$E$5&lt;=Dashboard!$K$5,Q51&gt;=Dashboard!$E$5,Q51&lt;=Dashboard!$K$5,OR(Dashboard!$E$4="Todas",E51=Dashboard!$E$4),OR(Dashboard!$K$4="Todos",D51=Dashboard!$K$4)),1,0)))</x:f>
        <x:v>0</x:v>
      </x:c>
      <x:c r="U51" s="234" t="n">
        <x:f>IF(AND(S51=1,T51=1,I51&lt;&gt;"Concluída"),1,0)</x:f>
        <x:v>0</x:v>
      </x:c>
      <x:c r="V51" s="234" t="n">
        <x:f>IF(AND(U51=1,ISNUMBER(Listas!$B$6),H51&lt;Listas!$B$6),1,0)</x:f>
        <x:v>0</x:v>
      </x:c>
      <x:c r="W51" s="234" t="n">
        <x:f>IF(AND(U51=1,I51="Bloqueada"),1,0)</x:f>
        <x:v>0</x:v>
      </x:c>
      <x:c r="X51" s="234" t="n">
        <x:f>IF(AND(S51=1,T51=1,I51="Concluída"),1,0)</x:f>
        <x:v>0</x:v>
      </x:c>
      <x:c r="Y51" s="234" t="n">
        <x:f>IF(AND(T51=1,OR(V51=1,W51=1,R51&lt;&gt;"")),1,0)</x:f>
        <x:v>0</x:v>
      </x:c>
      <x:c r="Z51" s="234" t="str">
        <x:f>IF(Y51=1,SUM($Y$5:Y51),"")</x:f>
      </x:c>
    </x:row>
    <x:row r="52">
      <x:c r="A52" s="30"/>
      <x:c r="B52" s="30"/>
      <x:c r="C52" s="30"/>
      <x:c r="D52" s="30"/>
      <x:c r="E52" s="30"/>
      <x:c r="F52" s="30"/>
      <x:c r="G52" s="32"/>
      <x:c r="H52" s="32"/>
      <x:c r="I52" s="32"/>
      <x:c r="J52" s="32"/>
      <x:c r="K52" s="37" t="str">
        <x:f>IF(OR(NOT(ISNUMBER(Listas!$B$6)),Listas!$B$6&lt;=0),"",IF(A52="","",IF(OR(R52&lt;&gt;"",I52="Cancelada"),"",IF(I52="Concluída",MAX(0,J52-H52),MAX(0,Listas!$B$6-H52)))))</x:f>
      </x:c>
      <x:c r="L52" s="35" t="str">
        <x:f>IF(OR(NOT(ISNUMBER(Listas!$B$6)),Listas!$B$6&lt;=0),IF(A52="","","Corrija data de análise"),IF(A52="","",IF(R52&lt;&gt;"",R52,IF(I52="Cancelada","CANCELADA",IF(I52="Concluída",IF(J52&gt;H52,"CONCLUÍDA COM ATRASO","CONCLUÍDA NO PRAZO"),IF(H52&lt;Listas!$B$6,"ATRASADA",IF(H52=Listas!$B$6,"VENCE HOJE","NO PRAZO")))))))</x:f>
      </x:c>
      <x:c r="M52" s="38"/>
      <x:c r="N52" s="38"/>
      <x:c r="O52" s="36" t="str">
        <x:f>IF(A52="","",IF(AND(ISNUMBER(M52),ISNUMBER(N52)),N52-M52,""))</x:f>
      </x:c>
      <x:c r="P52" s="33"/>
      <x:c r="Q52" s="238" t="str">
        <x:f>IF(A52="","",IF(COUNTIFS(Reunioes!$A$5:$A$104,B52)&lt;&gt;1,"",IF(ISNUMBER(VLOOKUP(B52,Reunioes!$A$5:$B$104,2,FALSE)),VLOOKUP(B52,Reunioes!$A$5:$B$104,2,FALSE),"")))</x:f>
      </x:c>
      <x:c r="R52" s="234" t="str">
        <x:f>IF(A52="",IF(OR(B52&lt;&gt;"",C52&lt;&gt;"",D52&lt;&gt;"",E52&lt;&gt;"",H52&lt;&gt;"",I52&lt;&gt;""),"ID ausente",""),IF(OR(AND(M52&lt;&gt;"",NOT(ISNUMBER(M52))),AND(N52&lt;&gt;"",NOT(ISNUMBER(N52)))),"Esforço inválido",IF(OR(AND(ISNUMBER(H52),H52&lt;=0),AND(ISNUMBER(J52),J52&lt;=0),AND(ISNUMBER(Q52),Q52&lt;=0)),"Data inválida",IF(A52="","",IF(COUNTIFS($A$5:$A$204,A52)&gt;1,"ID duplicado",IF(Q52="","Reunião inválida",IF(OR(C52="",D52="",E52="",I52=""),"Cadastro incompleto",IF(AND(I52&lt;&gt;"Pendente",I52&lt;&gt;"Em andamento",I52&lt;&gt;"Bloqueada",I52&lt;&gt;"Concluída",I52&lt;&gt;"Cancelada"),"Status inválido",IF(I52="Cancelada","",IF(NOT(ISNUMBER(H52)),"Prazo ausente ou inválido",IF(AND(I52="Concluída",OR(NOT(ISNUMBER(J52)),P52="")),"Conclusão sem data ou evidência",IF(AND(I52="Concluída",ISNUMBER(Listas!$B$6),Listas!$B$6&gt;0,J52&gt;Listas!$B$6),"Conclusão posterior à análise",""))))))))))))</x:f>
      </x:c>
      <x:c r="S52" s="234" t="n">
        <x:f>IF(A52="",0,IF(AND(R52="",I52&lt;&gt;"Cancelada"),1,0))</x:f>
        <x:v>0</x:v>
      </x:c>
      <x:c r="T52" s="234" t="n">
        <x:f>IF(OR(NOT(ISNUMBER(Listas!$B$6)),Listas!$B$6&lt;=0,Dashboard!$E$5&lt;=0,Dashboard!$K$5&lt;=0),0,IF(A52="",0,IF(AND(ISNUMBER(Q52),ISNUMBER(Dashboard!$E$5),ISNUMBER(Dashboard!$K$5),Dashboard!$E$5&lt;=Dashboard!$K$5,Q52&gt;=Dashboard!$E$5,Q52&lt;=Dashboard!$K$5,OR(Dashboard!$E$4="Todas",E52=Dashboard!$E$4),OR(Dashboard!$K$4="Todos",D52=Dashboard!$K$4)),1,0)))</x:f>
        <x:v>0</x:v>
      </x:c>
      <x:c r="U52" s="234" t="n">
        <x:f>IF(AND(S52=1,T52=1,I52&lt;&gt;"Concluída"),1,0)</x:f>
        <x:v>0</x:v>
      </x:c>
      <x:c r="V52" s="234" t="n">
        <x:f>IF(AND(U52=1,ISNUMBER(Listas!$B$6),H52&lt;Listas!$B$6),1,0)</x:f>
        <x:v>0</x:v>
      </x:c>
      <x:c r="W52" s="234" t="n">
        <x:f>IF(AND(U52=1,I52="Bloqueada"),1,0)</x:f>
        <x:v>0</x:v>
      </x:c>
      <x:c r="X52" s="234" t="n">
        <x:f>IF(AND(S52=1,T52=1,I52="Concluída"),1,0)</x:f>
        <x:v>0</x:v>
      </x:c>
      <x:c r="Y52" s="234" t="n">
        <x:f>IF(AND(T52=1,OR(V52=1,W52=1,R52&lt;&gt;"")),1,0)</x:f>
        <x:v>0</x:v>
      </x:c>
      <x:c r="Z52" s="234" t="str">
        <x:f>IF(Y52=1,SUM($Y$5:Y52),"")</x:f>
      </x:c>
    </x:row>
    <x:row r="53">
      <x:c r="A53" s="30"/>
      <x:c r="B53" s="30"/>
      <x:c r="C53" s="30"/>
      <x:c r="D53" s="30"/>
      <x:c r="E53" s="30"/>
      <x:c r="F53" s="30"/>
      <x:c r="G53" s="32"/>
      <x:c r="H53" s="32"/>
      <x:c r="I53" s="32"/>
      <x:c r="J53" s="32"/>
      <x:c r="K53" s="37" t="str">
        <x:f>IF(OR(NOT(ISNUMBER(Listas!$B$6)),Listas!$B$6&lt;=0),"",IF(A53="","",IF(OR(R53&lt;&gt;"",I53="Cancelada"),"",IF(I53="Concluída",MAX(0,J53-H53),MAX(0,Listas!$B$6-H53)))))</x:f>
      </x:c>
      <x:c r="L53" s="35" t="str">
        <x:f>IF(OR(NOT(ISNUMBER(Listas!$B$6)),Listas!$B$6&lt;=0),IF(A53="","","Corrija data de análise"),IF(A53="","",IF(R53&lt;&gt;"",R53,IF(I53="Cancelada","CANCELADA",IF(I53="Concluída",IF(J53&gt;H53,"CONCLUÍDA COM ATRASO","CONCLUÍDA NO PRAZO"),IF(H53&lt;Listas!$B$6,"ATRASADA",IF(H53=Listas!$B$6,"VENCE HOJE","NO PRAZO")))))))</x:f>
      </x:c>
      <x:c r="M53" s="38"/>
      <x:c r="N53" s="38"/>
      <x:c r="O53" s="36" t="str">
        <x:f>IF(A53="","",IF(AND(ISNUMBER(M53),ISNUMBER(N53)),N53-M53,""))</x:f>
      </x:c>
      <x:c r="P53" s="33"/>
      <x:c r="Q53" s="238" t="str">
        <x:f>IF(A53="","",IF(COUNTIFS(Reunioes!$A$5:$A$104,B53)&lt;&gt;1,"",IF(ISNUMBER(VLOOKUP(B53,Reunioes!$A$5:$B$104,2,FALSE)),VLOOKUP(B53,Reunioes!$A$5:$B$104,2,FALSE),"")))</x:f>
      </x:c>
      <x:c r="R53" s="234" t="str">
        <x:f>IF(A53="",IF(OR(B53&lt;&gt;"",C53&lt;&gt;"",D53&lt;&gt;"",E53&lt;&gt;"",H53&lt;&gt;"",I53&lt;&gt;""),"ID ausente",""),IF(OR(AND(M53&lt;&gt;"",NOT(ISNUMBER(M53))),AND(N53&lt;&gt;"",NOT(ISNUMBER(N53)))),"Esforço inválido",IF(OR(AND(ISNUMBER(H53),H53&lt;=0),AND(ISNUMBER(J53),J53&lt;=0),AND(ISNUMBER(Q53),Q53&lt;=0)),"Data inválida",IF(A53="","",IF(COUNTIFS($A$5:$A$204,A53)&gt;1,"ID duplicado",IF(Q53="","Reunião inválida",IF(OR(C53="",D53="",E53="",I53=""),"Cadastro incompleto",IF(AND(I53&lt;&gt;"Pendente",I53&lt;&gt;"Em andamento",I53&lt;&gt;"Bloqueada",I53&lt;&gt;"Concluída",I53&lt;&gt;"Cancelada"),"Status inválido",IF(I53="Cancelada","",IF(NOT(ISNUMBER(H53)),"Prazo ausente ou inválido",IF(AND(I53="Concluída",OR(NOT(ISNUMBER(J53)),P53="")),"Conclusão sem data ou evidência",IF(AND(I53="Concluída",ISNUMBER(Listas!$B$6),Listas!$B$6&gt;0,J53&gt;Listas!$B$6),"Conclusão posterior à análise",""))))))))))))</x:f>
      </x:c>
      <x:c r="S53" s="234" t="n">
        <x:f>IF(A53="",0,IF(AND(R53="",I53&lt;&gt;"Cancelada"),1,0))</x:f>
        <x:v>0</x:v>
      </x:c>
      <x:c r="T53" s="234" t="n">
        <x:f>IF(OR(NOT(ISNUMBER(Listas!$B$6)),Listas!$B$6&lt;=0,Dashboard!$E$5&lt;=0,Dashboard!$K$5&lt;=0),0,IF(A53="",0,IF(AND(ISNUMBER(Q53),ISNUMBER(Dashboard!$E$5),ISNUMBER(Dashboard!$K$5),Dashboard!$E$5&lt;=Dashboard!$K$5,Q53&gt;=Dashboard!$E$5,Q53&lt;=Dashboard!$K$5,OR(Dashboard!$E$4="Todas",E53=Dashboard!$E$4),OR(Dashboard!$K$4="Todos",D53=Dashboard!$K$4)),1,0)))</x:f>
        <x:v>0</x:v>
      </x:c>
      <x:c r="U53" s="234" t="n">
        <x:f>IF(AND(S53=1,T53=1,I53&lt;&gt;"Concluída"),1,0)</x:f>
        <x:v>0</x:v>
      </x:c>
      <x:c r="V53" s="234" t="n">
        <x:f>IF(AND(U53=1,ISNUMBER(Listas!$B$6),H53&lt;Listas!$B$6),1,0)</x:f>
        <x:v>0</x:v>
      </x:c>
      <x:c r="W53" s="234" t="n">
        <x:f>IF(AND(U53=1,I53="Bloqueada"),1,0)</x:f>
        <x:v>0</x:v>
      </x:c>
      <x:c r="X53" s="234" t="n">
        <x:f>IF(AND(S53=1,T53=1,I53="Concluída"),1,0)</x:f>
        <x:v>0</x:v>
      </x:c>
      <x:c r="Y53" s="234" t="n">
        <x:f>IF(AND(T53=1,OR(V53=1,W53=1,R53&lt;&gt;"")),1,0)</x:f>
        <x:v>0</x:v>
      </x:c>
      <x:c r="Z53" s="234" t="str">
        <x:f>IF(Y53=1,SUM($Y$5:Y53),"")</x:f>
      </x:c>
    </x:row>
    <x:row r="54">
      <x:c r="A54" s="30"/>
      <x:c r="B54" s="30"/>
      <x:c r="C54" s="30"/>
      <x:c r="D54" s="30"/>
      <x:c r="E54" s="30"/>
      <x:c r="F54" s="30"/>
      <x:c r="G54" s="32"/>
      <x:c r="H54" s="32"/>
      <x:c r="I54" s="32"/>
      <x:c r="J54" s="32"/>
      <x:c r="K54" s="37" t="str">
        <x:f>IF(OR(NOT(ISNUMBER(Listas!$B$6)),Listas!$B$6&lt;=0),"",IF(A54="","",IF(OR(R54&lt;&gt;"",I54="Cancelada"),"",IF(I54="Concluída",MAX(0,J54-H54),MAX(0,Listas!$B$6-H54)))))</x:f>
      </x:c>
      <x:c r="L54" s="35" t="str">
        <x:f>IF(OR(NOT(ISNUMBER(Listas!$B$6)),Listas!$B$6&lt;=0),IF(A54="","","Corrija data de análise"),IF(A54="","",IF(R54&lt;&gt;"",R54,IF(I54="Cancelada","CANCELADA",IF(I54="Concluída",IF(J54&gt;H54,"CONCLUÍDA COM ATRASO","CONCLUÍDA NO PRAZO"),IF(H54&lt;Listas!$B$6,"ATRASADA",IF(H54=Listas!$B$6,"VENCE HOJE","NO PRAZO")))))))</x:f>
      </x:c>
      <x:c r="M54" s="38"/>
      <x:c r="N54" s="38"/>
      <x:c r="O54" s="36" t="str">
        <x:f>IF(A54="","",IF(AND(ISNUMBER(M54),ISNUMBER(N54)),N54-M54,""))</x:f>
      </x:c>
      <x:c r="P54" s="33"/>
      <x:c r="Q54" s="238" t="str">
        <x:f>IF(A54="","",IF(COUNTIFS(Reunioes!$A$5:$A$104,B54)&lt;&gt;1,"",IF(ISNUMBER(VLOOKUP(B54,Reunioes!$A$5:$B$104,2,FALSE)),VLOOKUP(B54,Reunioes!$A$5:$B$104,2,FALSE),"")))</x:f>
      </x:c>
      <x:c r="R54" s="234" t="str">
        <x:f>IF(A54="",IF(OR(B54&lt;&gt;"",C54&lt;&gt;"",D54&lt;&gt;"",E54&lt;&gt;"",H54&lt;&gt;"",I54&lt;&gt;""),"ID ausente",""),IF(OR(AND(M54&lt;&gt;"",NOT(ISNUMBER(M54))),AND(N54&lt;&gt;"",NOT(ISNUMBER(N54)))),"Esforço inválido",IF(OR(AND(ISNUMBER(H54),H54&lt;=0),AND(ISNUMBER(J54),J54&lt;=0),AND(ISNUMBER(Q54),Q54&lt;=0)),"Data inválida",IF(A54="","",IF(COUNTIFS($A$5:$A$204,A54)&gt;1,"ID duplicado",IF(Q54="","Reunião inválida",IF(OR(C54="",D54="",E54="",I54=""),"Cadastro incompleto",IF(AND(I54&lt;&gt;"Pendente",I54&lt;&gt;"Em andamento",I54&lt;&gt;"Bloqueada",I54&lt;&gt;"Concluída",I54&lt;&gt;"Cancelada"),"Status inválido",IF(I54="Cancelada","",IF(NOT(ISNUMBER(H54)),"Prazo ausente ou inválido",IF(AND(I54="Concluída",OR(NOT(ISNUMBER(J54)),P54="")),"Conclusão sem data ou evidência",IF(AND(I54="Concluída",ISNUMBER(Listas!$B$6),Listas!$B$6&gt;0,J54&gt;Listas!$B$6),"Conclusão posterior à análise",""))))))))))))</x:f>
      </x:c>
      <x:c r="S54" s="234" t="n">
        <x:f>IF(A54="",0,IF(AND(R54="",I54&lt;&gt;"Cancelada"),1,0))</x:f>
        <x:v>0</x:v>
      </x:c>
      <x:c r="T54" s="234" t="n">
        <x:f>IF(OR(NOT(ISNUMBER(Listas!$B$6)),Listas!$B$6&lt;=0,Dashboard!$E$5&lt;=0,Dashboard!$K$5&lt;=0),0,IF(A54="",0,IF(AND(ISNUMBER(Q54),ISNUMBER(Dashboard!$E$5),ISNUMBER(Dashboard!$K$5),Dashboard!$E$5&lt;=Dashboard!$K$5,Q54&gt;=Dashboard!$E$5,Q54&lt;=Dashboard!$K$5,OR(Dashboard!$E$4="Todas",E54=Dashboard!$E$4),OR(Dashboard!$K$4="Todos",D54=Dashboard!$K$4)),1,0)))</x:f>
        <x:v>0</x:v>
      </x:c>
      <x:c r="U54" s="234" t="n">
        <x:f>IF(AND(S54=1,T54=1,I54&lt;&gt;"Concluída"),1,0)</x:f>
        <x:v>0</x:v>
      </x:c>
      <x:c r="V54" s="234" t="n">
        <x:f>IF(AND(U54=1,ISNUMBER(Listas!$B$6),H54&lt;Listas!$B$6),1,0)</x:f>
        <x:v>0</x:v>
      </x:c>
      <x:c r="W54" s="234" t="n">
        <x:f>IF(AND(U54=1,I54="Bloqueada"),1,0)</x:f>
        <x:v>0</x:v>
      </x:c>
      <x:c r="X54" s="234" t="n">
        <x:f>IF(AND(S54=1,T54=1,I54="Concluída"),1,0)</x:f>
        <x:v>0</x:v>
      </x:c>
      <x:c r="Y54" s="234" t="n">
        <x:f>IF(AND(T54=1,OR(V54=1,W54=1,R54&lt;&gt;"")),1,0)</x:f>
        <x:v>0</x:v>
      </x:c>
      <x:c r="Z54" s="234" t="str">
        <x:f>IF(Y54=1,SUM($Y$5:Y54),"")</x:f>
      </x:c>
    </x:row>
    <x:row r="55">
      <x:c r="A55" s="30"/>
      <x:c r="B55" s="30"/>
      <x:c r="C55" s="30"/>
      <x:c r="D55" s="30"/>
      <x:c r="E55" s="30"/>
      <x:c r="F55" s="30"/>
      <x:c r="G55" s="32"/>
      <x:c r="H55" s="32"/>
      <x:c r="I55" s="32"/>
      <x:c r="J55" s="32"/>
      <x:c r="K55" s="37" t="str">
        <x:f>IF(OR(NOT(ISNUMBER(Listas!$B$6)),Listas!$B$6&lt;=0),"",IF(A55="","",IF(OR(R55&lt;&gt;"",I55="Cancelada"),"",IF(I55="Concluída",MAX(0,J55-H55),MAX(0,Listas!$B$6-H55)))))</x:f>
      </x:c>
      <x:c r="L55" s="35" t="str">
        <x:f>IF(OR(NOT(ISNUMBER(Listas!$B$6)),Listas!$B$6&lt;=0),IF(A55="","","Corrija data de análise"),IF(A55="","",IF(R55&lt;&gt;"",R55,IF(I55="Cancelada","CANCELADA",IF(I55="Concluída",IF(J55&gt;H55,"CONCLUÍDA COM ATRASO","CONCLUÍDA NO PRAZO"),IF(H55&lt;Listas!$B$6,"ATRASADA",IF(H55=Listas!$B$6,"VENCE HOJE","NO PRAZO")))))))</x:f>
      </x:c>
      <x:c r="M55" s="38"/>
      <x:c r="N55" s="38"/>
      <x:c r="O55" s="36" t="str">
        <x:f>IF(A55="","",IF(AND(ISNUMBER(M55),ISNUMBER(N55)),N55-M55,""))</x:f>
      </x:c>
      <x:c r="P55" s="33"/>
      <x:c r="Q55" s="238" t="str">
        <x:f>IF(A55="","",IF(COUNTIFS(Reunioes!$A$5:$A$104,B55)&lt;&gt;1,"",IF(ISNUMBER(VLOOKUP(B55,Reunioes!$A$5:$B$104,2,FALSE)),VLOOKUP(B55,Reunioes!$A$5:$B$104,2,FALSE),"")))</x:f>
      </x:c>
      <x:c r="R55" s="234" t="str">
        <x:f>IF(A55="",IF(OR(B55&lt;&gt;"",C55&lt;&gt;"",D55&lt;&gt;"",E55&lt;&gt;"",H55&lt;&gt;"",I55&lt;&gt;""),"ID ausente",""),IF(OR(AND(M55&lt;&gt;"",NOT(ISNUMBER(M55))),AND(N55&lt;&gt;"",NOT(ISNUMBER(N55)))),"Esforço inválido",IF(OR(AND(ISNUMBER(H55),H55&lt;=0),AND(ISNUMBER(J55),J55&lt;=0),AND(ISNUMBER(Q55),Q55&lt;=0)),"Data inválida",IF(A55="","",IF(COUNTIFS($A$5:$A$204,A55)&gt;1,"ID duplicado",IF(Q55="","Reunião inválida",IF(OR(C55="",D55="",E55="",I55=""),"Cadastro incompleto",IF(AND(I55&lt;&gt;"Pendente",I55&lt;&gt;"Em andamento",I55&lt;&gt;"Bloqueada",I55&lt;&gt;"Concluída",I55&lt;&gt;"Cancelada"),"Status inválido",IF(I55="Cancelada","",IF(NOT(ISNUMBER(H55)),"Prazo ausente ou inválido",IF(AND(I55="Concluída",OR(NOT(ISNUMBER(J55)),P55="")),"Conclusão sem data ou evidência",IF(AND(I55="Concluída",ISNUMBER(Listas!$B$6),Listas!$B$6&gt;0,J55&gt;Listas!$B$6),"Conclusão posterior à análise",""))))))))))))</x:f>
      </x:c>
      <x:c r="S55" s="234" t="n">
        <x:f>IF(A55="",0,IF(AND(R55="",I55&lt;&gt;"Cancelada"),1,0))</x:f>
        <x:v>0</x:v>
      </x:c>
      <x:c r="T55" s="234" t="n">
        <x:f>IF(OR(NOT(ISNUMBER(Listas!$B$6)),Listas!$B$6&lt;=0,Dashboard!$E$5&lt;=0,Dashboard!$K$5&lt;=0),0,IF(A55="",0,IF(AND(ISNUMBER(Q55),ISNUMBER(Dashboard!$E$5),ISNUMBER(Dashboard!$K$5),Dashboard!$E$5&lt;=Dashboard!$K$5,Q55&gt;=Dashboard!$E$5,Q55&lt;=Dashboard!$K$5,OR(Dashboard!$E$4="Todas",E55=Dashboard!$E$4),OR(Dashboard!$K$4="Todos",D55=Dashboard!$K$4)),1,0)))</x:f>
        <x:v>0</x:v>
      </x:c>
      <x:c r="U55" s="234" t="n">
        <x:f>IF(AND(S55=1,T55=1,I55&lt;&gt;"Concluída"),1,0)</x:f>
        <x:v>0</x:v>
      </x:c>
      <x:c r="V55" s="234" t="n">
        <x:f>IF(AND(U55=1,ISNUMBER(Listas!$B$6),H55&lt;Listas!$B$6),1,0)</x:f>
        <x:v>0</x:v>
      </x:c>
      <x:c r="W55" s="234" t="n">
        <x:f>IF(AND(U55=1,I55="Bloqueada"),1,0)</x:f>
        <x:v>0</x:v>
      </x:c>
      <x:c r="X55" s="234" t="n">
        <x:f>IF(AND(S55=1,T55=1,I55="Concluída"),1,0)</x:f>
        <x:v>0</x:v>
      </x:c>
      <x:c r="Y55" s="234" t="n">
        <x:f>IF(AND(T55=1,OR(V55=1,W55=1,R55&lt;&gt;"")),1,0)</x:f>
        <x:v>0</x:v>
      </x:c>
      <x:c r="Z55" s="234" t="str">
        <x:f>IF(Y55=1,SUM($Y$5:Y55),"")</x:f>
      </x:c>
    </x:row>
    <x:row r="56">
      <x:c r="A56" s="30"/>
      <x:c r="B56" s="30"/>
      <x:c r="C56" s="30"/>
      <x:c r="D56" s="30"/>
      <x:c r="E56" s="30"/>
      <x:c r="F56" s="30"/>
      <x:c r="G56" s="32"/>
      <x:c r="H56" s="32"/>
      <x:c r="I56" s="32"/>
      <x:c r="J56" s="32"/>
      <x:c r="K56" s="37" t="str">
        <x:f>IF(OR(NOT(ISNUMBER(Listas!$B$6)),Listas!$B$6&lt;=0),"",IF(A56="","",IF(OR(R56&lt;&gt;"",I56="Cancelada"),"",IF(I56="Concluída",MAX(0,J56-H56),MAX(0,Listas!$B$6-H56)))))</x:f>
      </x:c>
      <x:c r="L56" s="35" t="str">
        <x:f>IF(OR(NOT(ISNUMBER(Listas!$B$6)),Listas!$B$6&lt;=0),IF(A56="","","Corrija data de análise"),IF(A56="","",IF(R56&lt;&gt;"",R56,IF(I56="Cancelada","CANCELADA",IF(I56="Concluída",IF(J56&gt;H56,"CONCLUÍDA COM ATRASO","CONCLUÍDA NO PRAZO"),IF(H56&lt;Listas!$B$6,"ATRASADA",IF(H56=Listas!$B$6,"VENCE HOJE","NO PRAZO")))))))</x:f>
      </x:c>
      <x:c r="M56" s="38"/>
      <x:c r="N56" s="38"/>
      <x:c r="O56" s="36" t="str">
        <x:f>IF(A56="","",IF(AND(ISNUMBER(M56),ISNUMBER(N56)),N56-M56,""))</x:f>
      </x:c>
      <x:c r="P56" s="33"/>
      <x:c r="Q56" s="238" t="str">
        <x:f>IF(A56="","",IF(COUNTIFS(Reunioes!$A$5:$A$104,B56)&lt;&gt;1,"",IF(ISNUMBER(VLOOKUP(B56,Reunioes!$A$5:$B$104,2,FALSE)),VLOOKUP(B56,Reunioes!$A$5:$B$104,2,FALSE),"")))</x:f>
      </x:c>
      <x:c r="R56" s="234" t="str">
        <x:f>IF(A56="",IF(OR(B56&lt;&gt;"",C56&lt;&gt;"",D56&lt;&gt;"",E56&lt;&gt;"",H56&lt;&gt;"",I56&lt;&gt;""),"ID ausente",""),IF(OR(AND(M56&lt;&gt;"",NOT(ISNUMBER(M56))),AND(N56&lt;&gt;"",NOT(ISNUMBER(N56)))),"Esforço inválido",IF(OR(AND(ISNUMBER(H56),H56&lt;=0),AND(ISNUMBER(J56),J56&lt;=0),AND(ISNUMBER(Q56),Q56&lt;=0)),"Data inválida",IF(A56="","",IF(COUNTIFS($A$5:$A$204,A56)&gt;1,"ID duplicado",IF(Q56="","Reunião inválida",IF(OR(C56="",D56="",E56="",I56=""),"Cadastro incompleto",IF(AND(I56&lt;&gt;"Pendente",I56&lt;&gt;"Em andamento",I56&lt;&gt;"Bloqueada",I56&lt;&gt;"Concluída",I56&lt;&gt;"Cancelada"),"Status inválido",IF(I56="Cancelada","",IF(NOT(ISNUMBER(H56)),"Prazo ausente ou inválido",IF(AND(I56="Concluída",OR(NOT(ISNUMBER(J56)),P56="")),"Conclusão sem data ou evidência",IF(AND(I56="Concluída",ISNUMBER(Listas!$B$6),Listas!$B$6&gt;0,J56&gt;Listas!$B$6),"Conclusão posterior à análise",""))))))))))))</x:f>
      </x:c>
      <x:c r="S56" s="234" t="n">
        <x:f>IF(A56="",0,IF(AND(R56="",I56&lt;&gt;"Cancelada"),1,0))</x:f>
        <x:v>0</x:v>
      </x:c>
      <x:c r="T56" s="234" t="n">
        <x:f>IF(OR(NOT(ISNUMBER(Listas!$B$6)),Listas!$B$6&lt;=0,Dashboard!$E$5&lt;=0,Dashboard!$K$5&lt;=0),0,IF(A56="",0,IF(AND(ISNUMBER(Q56),ISNUMBER(Dashboard!$E$5),ISNUMBER(Dashboard!$K$5),Dashboard!$E$5&lt;=Dashboard!$K$5,Q56&gt;=Dashboard!$E$5,Q56&lt;=Dashboard!$K$5,OR(Dashboard!$E$4="Todas",E56=Dashboard!$E$4),OR(Dashboard!$K$4="Todos",D56=Dashboard!$K$4)),1,0)))</x:f>
        <x:v>0</x:v>
      </x:c>
      <x:c r="U56" s="234" t="n">
        <x:f>IF(AND(S56=1,T56=1,I56&lt;&gt;"Concluída"),1,0)</x:f>
        <x:v>0</x:v>
      </x:c>
      <x:c r="V56" s="234" t="n">
        <x:f>IF(AND(U56=1,ISNUMBER(Listas!$B$6),H56&lt;Listas!$B$6),1,0)</x:f>
        <x:v>0</x:v>
      </x:c>
      <x:c r="W56" s="234" t="n">
        <x:f>IF(AND(U56=1,I56="Bloqueada"),1,0)</x:f>
        <x:v>0</x:v>
      </x:c>
      <x:c r="X56" s="234" t="n">
        <x:f>IF(AND(S56=1,T56=1,I56="Concluída"),1,0)</x:f>
        <x:v>0</x:v>
      </x:c>
      <x:c r="Y56" s="234" t="n">
        <x:f>IF(AND(T56=1,OR(V56=1,W56=1,R56&lt;&gt;"")),1,0)</x:f>
        <x:v>0</x:v>
      </x:c>
      <x:c r="Z56" s="234" t="str">
        <x:f>IF(Y56=1,SUM($Y$5:Y56),"")</x:f>
      </x:c>
    </x:row>
    <x:row r="57">
      <x:c r="A57" s="30"/>
      <x:c r="B57" s="30"/>
      <x:c r="C57" s="30"/>
      <x:c r="D57" s="30"/>
      <x:c r="E57" s="30"/>
      <x:c r="F57" s="30"/>
      <x:c r="G57" s="32"/>
      <x:c r="H57" s="32"/>
      <x:c r="I57" s="32"/>
      <x:c r="J57" s="32"/>
      <x:c r="K57" s="37" t="str">
        <x:f>IF(OR(NOT(ISNUMBER(Listas!$B$6)),Listas!$B$6&lt;=0),"",IF(A57="","",IF(OR(R57&lt;&gt;"",I57="Cancelada"),"",IF(I57="Concluída",MAX(0,J57-H57),MAX(0,Listas!$B$6-H57)))))</x:f>
      </x:c>
      <x:c r="L57" s="35" t="str">
        <x:f>IF(OR(NOT(ISNUMBER(Listas!$B$6)),Listas!$B$6&lt;=0),IF(A57="","","Corrija data de análise"),IF(A57="","",IF(R57&lt;&gt;"",R57,IF(I57="Cancelada","CANCELADA",IF(I57="Concluída",IF(J57&gt;H57,"CONCLUÍDA COM ATRASO","CONCLUÍDA NO PRAZO"),IF(H57&lt;Listas!$B$6,"ATRASADA",IF(H57=Listas!$B$6,"VENCE HOJE","NO PRAZO")))))))</x:f>
      </x:c>
      <x:c r="M57" s="38"/>
      <x:c r="N57" s="38"/>
      <x:c r="O57" s="36" t="str">
        <x:f>IF(A57="","",IF(AND(ISNUMBER(M57),ISNUMBER(N57)),N57-M57,""))</x:f>
      </x:c>
      <x:c r="P57" s="33"/>
      <x:c r="Q57" s="238" t="str">
        <x:f>IF(A57="","",IF(COUNTIFS(Reunioes!$A$5:$A$104,B57)&lt;&gt;1,"",IF(ISNUMBER(VLOOKUP(B57,Reunioes!$A$5:$B$104,2,FALSE)),VLOOKUP(B57,Reunioes!$A$5:$B$104,2,FALSE),"")))</x:f>
      </x:c>
      <x:c r="R57" s="234" t="str">
        <x:f>IF(A57="",IF(OR(B57&lt;&gt;"",C57&lt;&gt;"",D57&lt;&gt;"",E57&lt;&gt;"",H57&lt;&gt;"",I57&lt;&gt;""),"ID ausente",""),IF(OR(AND(M57&lt;&gt;"",NOT(ISNUMBER(M57))),AND(N57&lt;&gt;"",NOT(ISNUMBER(N57)))),"Esforço inválido",IF(OR(AND(ISNUMBER(H57),H57&lt;=0),AND(ISNUMBER(J57),J57&lt;=0),AND(ISNUMBER(Q57),Q57&lt;=0)),"Data inválida",IF(A57="","",IF(COUNTIFS($A$5:$A$204,A57)&gt;1,"ID duplicado",IF(Q57="","Reunião inválida",IF(OR(C57="",D57="",E57="",I57=""),"Cadastro incompleto",IF(AND(I57&lt;&gt;"Pendente",I57&lt;&gt;"Em andamento",I57&lt;&gt;"Bloqueada",I57&lt;&gt;"Concluída",I57&lt;&gt;"Cancelada"),"Status inválido",IF(I57="Cancelada","",IF(NOT(ISNUMBER(H57)),"Prazo ausente ou inválido",IF(AND(I57="Concluída",OR(NOT(ISNUMBER(J57)),P57="")),"Conclusão sem data ou evidência",IF(AND(I57="Concluída",ISNUMBER(Listas!$B$6),Listas!$B$6&gt;0,J57&gt;Listas!$B$6),"Conclusão posterior à análise",""))))))))))))</x:f>
      </x:c>
      <x:c r="S57" s="234" t="n">
        <x:f>IF(A57="",0,IF(AND(R57="",I57&lt;&gt;"Cancelada"),1,0))</x:f>
        <x:v>0</x:v>
      </x:c>
      <x:c r="T57" s="234" t="n">
        <x:f>IF(OR(NOT(ISNUMBER(Listas!$B$6)),Listas!$B$6&lt;=0,Dashboard!$E$5&lt;=0,Dashboard!$K$5&lt;=0),0,IF(A57="",0,IF(AND(ISNUMBER(Q57),ISNUMBER(Dashboard!$E$5),ISNUMBER(Dashboard!$K$5),Dashboard!$E$5&lt;=Dashboard!$K$5,Q57&gt;=Dashboard!$E$5,Q57&lt;=Dashboard!$K$5,OR(Dashboard!$E$4="Todas",E57=Dashboard!$E$4),OR(Dashboard!$K$4="Todos",D57=Dashboard!$K$4)),1,0)))</x:f>
        <x:v>0</x:v>
      </x:c>
      <x:c r="U57" s="234" t="n">
        <x:f>IF(AND(S57=1,T57=1,I57&lt;&gt;"Concluída"),1,0)</x:f>
        <x:v>0</x:v>
      </x:c>
      <x:c r="V57" s="234" t="n">
        <x:f>IF(AND(U57=1,ISNUMBER(Listas!$B$6),H57&lt;Listas!$B$6),1,0)</x:f>
        <x:v>0</x:v>
      </x:c>
      <x:c r="W57" s="234" t="n">
        <x:f>IF(AND(U57=1,I57="Bloqueada"),1,0)</x:f>
        <x:v>0</x:v>
      </x:c>
      <x:c r="X57" s="234" t="n">
        <x:f>IF(AND(S57=1,T57=1,I57="Concluída"),1,0)</x:f>
        <x:v>0</x:v>
      </x:c>
      <x:c r="Y57" s="234" t="n">
        <x:f>IF(AND(T57=1,OR(V57=1,W57=1,R57&lt;&gt;"")),1,0)</x:f>
        <x:v>0</x:v>
      </x:c>
      <x:c r="Z57" s="234" t="str">
        <x:f>IF(Y57=1,SUM($Y$5:Y57),"")</x:f>
      </x:c>
    </x:row>
    <x:row r="58">
      <x:c r="A58" s="30"/>
      <x:c r="B58" s="30"/>
      <x:c r="C58" s="30"/>
      <x:c r="D58" s="30"/>
      <x:c r="E58" s="30"/>
      <x:c r="F58" s="30"/>
      <x:c r="G58" s="32"/>
      <x:c r="H58" s="32"/>
      <x:c r="I58" s="32"/>
      <x:c r="J58" s="32"/>
      <x:c r="K58" s="37" t="str">
        <x:f>IF(OR(NOT(ISNUMBER(Listas!$B$6)),Listas!$B$6&lt;=0),"",IF(A58="","",IF(OR(R58&lt;&gt;"",I58="Cancelada"),"",IF(I58="Concluída",MAX(0,J58-H58),MAX(0,Listas!$B$6-H58)))))</x:f>
      </x:c>
      <x:c r="L58" s="35" t="str">
        <x:f>IF(OR(NOT(ISNUMBER(Listas!$B$6)),Listas!$B$6&lt;=0),IF(A58="","","Corrija data de análise"),IF(A58="","",IF(R58&lt;&gt;"",R58,IF(I58="Cancelada","CANCELADA",IF(I58="Concluída",IF(J58&gt;H58,"CONCLUÍDA COM ATRASO","CONCLUÍDA NO PRAZO"),IF(H58&lt;Listas!$B$6,"ATRASADA",IF(H58=Listas!$B$6,"VENCE HOJE","NO PRAZO")))))))</x:f>
      </x:c>
      <x:c r="M58" s="38"/>
      <x:c r="N58" s="38"/>
      <x:c r="O58" s="36" t="str">
        <x:f>IF(A58="","",IF(AND(ISNUMBER(M58),ISNUMBER(N58)),N58-M58,""))</x:f>
      </x:c>
      <x:c r="P58" s="33"/>
      <x:c r="Q58" s="238" t="str">
        <x:f>IF(A58="","",IF(COUNTIFS(Reunioes!$A$5:$A$104,B58)&lt;&gt;1,"",IF(ISNUMBER(VLOOKUP(B58,Reunioes!$A$5:$B$104,2,FALSE)),VLOOKUP(B58,Reunioes!$A$5:$B$104,2,FALSE),"")))</x:f>
      </x:c>
      <x:c r="R58" s="234" t="str">
        <x:f>IF(A58="",IF(OR(B58&lt;&gt;"",C58&lt;&gt;"",D58&lt;&gt;"",E58&lt;&gt;"",H58&lt;&gt;"",I58&lt;&gt;""),"ID ausente",""),IF(OR(AND(M58&lt;&gt;"",NOT(ISNUMBER(M58))),AND(N58&lt;&gt;"",NOT(ISNUMBER(N58)))),"Esforço inválido",IF(OR(AND(ISNUMBER(H58),H58&lt;=0),AND(ISNUMBER(J58),J58&lt;=0),AND(ISNUMBER(Q58),Q58&lt;=0)),"Data inválida",IF(A58="","",IF(COUNTIFS($A$5:$A$204,A58)&gt;1,"ID duplicado",IF(Q58="","Reunião inválida",IF(OR(C58="",D58="",E58="",I58=""),"Cadastro incompleto",IF(AND(I58&lt;&gt;"Pendente",I58&lt;&gt;"Em andamento",I58&lt;&gt;"Bloqueada",I58&lt;&gt;"Concluída",I58&lt;&gt;"Cancelada"),"Status inválido",IF(I58="Cancelada","",IF(NOT(ISNUMBER(H58)),"Prazo ausente ou inválido",IF(AND(I58="Concluída",OR(NOT(ISNUMBER(J58)),P58="")),"Conclusão sem data ou evidência",IF(AND(I58="Concluída",ISNUMBER(Listas!$B$6),Listas!$B$6&gt;0,J58&gt;Listas!$B$6),"Conclusão posterior à análise",""))))))))))))</x:f>
      </x:c>
      <x:c r="S58" s="234" t="n">
        <x:f>IF(A58="",0,IF(AND(R58="",I58&lt;&gt;"Cancelada"),1,0))</x:f>
        <x:v>0</x:v>
      </x:c>
      <x:c r="T58" s="234" t="n">
        <x:f>IF(OR(NOT(ISNUMBER(Listas!$B$6)),Listas!$B$6&lt;=0,Dashboard!$E$5&lt;=0,Dashboard!$K$5&lt;=0),0,IF(A58="",0,IF(AND(ISNUMBER(Q58),ISNUMBER(Dashboard!$E$5),ISNUMBER(Dashboard!$K$5),Dashboard!$E$5&lt;=Dashboard!$K$5,Q58&gt;=Dashboard!$E$5,Q58&lt;=Dashboard!$K$5,OR(Dashboard!$E$4="Todas",E58=Dashboard!$E$4),OR(Dashboard!$K$4="Todos",D58=Dashboard!$K$4)),1,0)))</x:f>
        <x:v>0</x:v>
      </x:c>
      <x:c r="U58" s="234" t="n">
        <x:f>IF(AND(S58=1,T58=1,I58&lt;&gt;"Concluída"),1,0)</x:f>
        <x:v>0</x:v>
      </x:c>
      <x:c r="V58" s="234" t="n">
        <x:f>IF(AND(U58=1,ISNUMBER(Listas!$B$6),H58&lt;Listas!$B$6),1,0)</x:f>
        <x:v>0</x:v>
      </x:c>
      <x:c r="W58" s="234" t="n">
        <x:f>IF(AND(U58=1,I58="Bloqueada"),1,0)</x:f>
        <x:v>0</x:v>
      </x:c>
      <x:c r="X58" s="234" t="n">
        <x:f>IF(AND(S58=1,T58=1,I58="Concluída"),1,0)</x:f>
        <x:v>0</x:v>
      </x:c>
      <x:c r="Y58" s="234" t="n">
        <x:f>IF(AND(T58=1,OR(V58=1,W58=1,R58&lt;&gt;"")),1,0)</x:f>
        <x:v>0</x:v>
      </x:c>
      <x:c r="Z58" s="234" t="str">
        <x:f>IF(Y58=1,SUM($Y$5:Y58),"")</x:f>
      </x:c>
    </x:row>
    <x:row r="59">
      <x:c r="A59" s="30"/>
      <x:c r="B59" s="30"/>
      <x:c r="C59" s="30"/>
      <x:c r="D59" s="30"/>
      <x:c r="E59" s="30"/>
      <x:c r="F59" s="30"/>
      <x:c r="G59" s="32"/>
      <x:c r="H59" s="32"/>
      <x:c r="I59" s="32"/>
      <x:c r="J59" s="32"/>
      <x:c r="K59" s="37" t="str">
        <x:f>IF(OR(NOT(ISNUMBER(Listas!$B$6)),Listas!$B$6&lt;=0),"",IF(A59="","",IF(OR(R59&lt;&gt;"",I59="Cancelada"),"",IF(I59="Concluída",MAX(0,J59-H59),MAX(0,Listas!$B$6-H59)))))</x:f>
      </x:c>
      <x:c r="L59" s="35" t="str">
        <x:f>IF(OR(NOT(ISNUMBER(Listas!$B$6)),Listas!$B$6&lt;=0),IF(A59="","","Corrija data de análise"),IF(A59="","",IF(R59&lt;&gt;"",R59,IF(I59="Cancelada","CANCELADA",IF(I59="Concluída",IF(J59&gt;H59,"CONCLUÍDA COM ATRASO","CONCLUÍDA NO PRAZO"),IF(H59&lt;Listas!$B$6,"ATRASADA",IF(H59=Listas!$B$6,"VENCE HOJE","NO PRAZO")))))))</x:f>
      </x:c>
      <x:c r="M59" s="38"/>
      <x:c r="N59" s="38"/>
      <x:c r="O59" s="36" t="str">
        <x:f>IF(A59="","",IF(AND(ISNUMBER(M59),ISNUMBER(N59)),N59-M59,""))</x:f>
      </x:c>
      <x:c r="P59" s="33"/>
      <x:c r="Q59" s="238" t="str">
        <x:f>IF(A59="","",IF(COUNTIFS(Reunioes!$A$5:$A$104,B59)&lt;&gt;1,"",IF(ISNUMBER(VLOOKUP(B59,Reunioes!$A$5:$B$104,2,FALSE)),VLOOKUP(B59,Reunioes!$A$5:$B$104,2,FALSE),"")))</x:f>
      </x:c>
      <x:c r="R59" s="234" t="str">
        <x:f>IF(A59="",IF(OR(B59&lt;&gt;"",C59&lt;&gt;"",D59&lt;&gt;"",E59&lt;&gt;"",H59&lt;&gt;"",I59&lt;&gt;""),"ID ausente",""),IF(OR(AND(M59&lt;&gt;"",NOT(ISNUMBER(M59))),AND(N59&lt;&gt;"",NOT(ISNUMBER(N59)))),"Esforço inválido",IF(OR(AND(ISNUMBER(H59),H59&lt;=0),AND(ISNUMBER(J59),J59&lt;=0),AND(ISNUMBER(Q59),Q59&lt;=0)),"Data inválida",IF(A59="","",IF(COUNTIFS($A$5:$A$204,A59)&gt;1,"ID duplicado",IF(Q59="","Reunião inválida",IF(OR(C59="",D59="",E59="",I59=""),"Cadastro incompleto",IF(AND(I59&lt;&gt;"Pendente",I59&lt;&gt;"Em andamento",I59&lt;&gt;"Bloqueada",I59&lt;&gt;"Concluída",I59&lt;&gt;"Cancelada"),"Status inválido",IF(I59="Cancelada","",IF(NOT(ISNUMBER(H59)),"Prazo ausente ou inválido",IF(AND(I59="Concluída",OR(NOT(ISNUMBER(J59)),P59="")),"Conclusão sem data ou evidência",IF(AND(I59="Concluída",ISNUMBER(Listas!$B$6),Listas!$B$6&gt;0,J59&gt;Listas!$B$6),"Conclusão posterior à análise",""))))))))))))</x:f>
      </x:c>
      <x:c r="S59" s="234" t="n">
        <x:f>IF(A59="",0,IF(AND(R59="",I59&lt;&gt;"Cancelada"),1,0))</x:f>
        <x:v>0</x:v>
      </x:c>
      <x:c r="T59" s="234" t="n">
        <x:f>IF(OR(NOT(ISNUMBER(Listas!$B$6)),Listas!$B$6&lt;=0,Dashboard!$E$5&lt;=0,Dashboard!$K$5&lt;=0),0,IF(A59="",0,IF(AND(ISNUMBER(Q59),ISNUMBER(Dashboard!$E$5),ISNUMBER(Dashboard!$K$5),Dashboard!$E$5&lt;=Dashboard!$K$5,Q59&gt;=Dashboard!$E$5,Q59&lt;=Dashboard!$K$5,OR(Dashboard!$E$4="Todas",E59=Dashboard!$E$4),OR(Dashboard!$K$4="Todos",D59=Dashboard!$K$4)),1,0)))</x:f>
        <x:v>0</x:v>
      </x:c>
      <x:c r="U59" s="234" t="n">
        <x:f>IF(AND(S59=1,T59=1,I59&lt;&gt;"Concluída"),1,0)</x:f>
        <x:v>0</x:v>
      </x:c>
      <x:c r="V59" s="234" t="n">
        <x:f>IF(AND(U59=1,ISNUMBER(Listas!$B$6),H59&lt;Listas!$B$6),1,0)</x:f>
        <x:v>0</x:v>
      </x:c>
      <x:c r="W59" s="234" t="n">
        <x:f>IF(AND(U59=1,I59="Bloqueada"),1,0)</x:f>
        <x:v>0</x:v>
      </x:c>
      <x:c r="X59" s="234" t="n">
        <x:f>IF(AND(S59=1,T59=1,I59="Concluída"),1,0)</x:f>
        <x:v>0</x:v>
      </x:c>
      <x:c r="Y59" s="234" t="n">
        <x:f>IF(AND(T59=1,OR(V59=1,W59=1,R59&lt;&gt;"")),1,0)</x:f>
        <x:v>0</x:v>
      </x:c>
      <x:c r="Z59" s="234" t="str">
        <x:f>IF(Y59=1,SUM($Y$5:Y59),"")</x:f>
      </x:c>
    </x:row>
    <x:row r="60">
      <x:c r="A60" s="30"/>
      <x:c r="B60" s="30"/>
      <x:c r="C60" s="30"/>
      <x:c r="D60" s="30"/>
      <x:c r="E60" s="30"/>
      <x:c r="F60" s="30"/>
      <x:c r="G60" s="32"/>
      <x:c r="H60" s="32"/>
      <x:c r="I60" s="32"/>
      <x:c r="J60" s="32"/>
      <x:c r="K60" s="37" t="str">
        <x:f>IF(OR(NOT(ISNUMBER(Listas!$B$6)),Listas!$B$6&lt;=0),"",IF(A60="","",IF(OR(R60&lt;&gt;"",I60="Cancelada"),"",IF(I60="Concluída",MAX(0,J60-H60),MAX(0,Listas!$B$6-H60)))))</x:f>
      </x:c>
      <x:c r="L60" s="35" t="str">
        <x:f>IF(OR(NOT(ISNUMBER(Listas!$B$6)),Listas!$B$6&lt;=0),IF(A60="","","Corrija data de análise"),IF(A60="","",IF(R60&lt;&gt;"",R60,IF(I60="Cancelada","CANCELADA",IF(I60="Concluída",IF(J60&gt;H60,"CONCLUÍDA COM ATRASO","CONCLUÍDA NO PRAZO"),IF(H60&lt;Listas!$B$6,"ATRASADA",IF(H60=Listas!$B$6,"VENCE HOJE","NO PRAZO")))))))</x:f>
      </x:c>
      <x:c r="M60" s="38"/>
      <x:c r="N60" s="38"/>
      <x:c r="O60" s="36" t="str">
        <x:f>IF(A60="","",IF(AND(ISNUMBER(M60),ISNUMBER(N60)),N60-M60,""))</x:f>
      </x:c>
      <x:c r="P60" s="33"/>
      <x:c r="Q60" s="238" t="str">
        <x:f>IF(A60="","",IF(COUNTIFS(Reunioes!$A$5:$A$104,B60)&lt;&gt;1,"",IF(ISNUMBER(VLOOKUP(B60,Reunioes!$A$5:$B$104,2,FALSE)),VLOOKUP(B60,Reunioes!$A$5:$B$104,2,FALSE),"")))</x:f>
      </x:c>
      <x:c r="R60" s="234" t="str">
        <x:f>IF(A60="",IF(OR(B60&lt;&gt;"",C60&lt;&gt;"",D60&lt;&gt;"",E60&lt;&gt;"",H60&lt;&gt;"",I60&lt;&gt;""),"ID ausente",""),IF(OR(AND(M60&lt;&gt;"",NOT(ISNUMBER(M60))),AND(N60&lt;&gt;"",NOT(ISNUMBER(N60)))),"Esforço inválido",IF(OR(AND(ISNUMBER(H60),H60&lt;=0),AND(ISNUMBER(J60),J60&lt;=0),AND(ISNUMBER(Q60),Q60&lt;=0)),"Data inválida",IF(A60="","",IF(COUNTIFS($A$5:$A$204,A60)&gt;1,"ID duplicado",IF(Q60="","Reunião inválida",IF(OR(C60="",D60="",E60="",I60=""),"Cadastro incompleto",IF(AND(I60&lt;&gt;"Pendente",I60&lt;&gt;"Em andamento",I60&lt;&gt;"Bloqueada",I60&lt;&gt;"Concluída",I60&lt;&gt;"Cancelada"),"Status inválido",IF(I60="Cancelada","",IF(NOT(ISNUMBER(H60)),"Prazo ausente ou inválido",IF(AND(I60="Concluída",OR(NOT(ISNUMBER(J60)),P60="")),"Conclusão sem data ou evidência",IF(AND(I60="Concluída",ISNUMBER(Listas!$B$6),Listas!$B$6&gt;0,J60&gt;Listas!$B$6),"Conclusão posterior à análise",""))))))))))))</x:f>
      </x:c>
      <x:c r="S60" s="234" t="n">
        <x:f>IF(A60="",0,IF(AND(R60="",I60&lt;&gt;"Cancelada"),1,0))</x:f>
        <x:v>0</x:v>
      </x:c>
      <x:c r="T60" s="234" t="n">
        <x:f>IF(OR(NOT(ISNUMBER(Listas!$B$6)),Listas!$B$6&lt;=0,Dashboard!$E$5&lt;=0,Dashboard!$K$5&lt;=0),0,IF(A60="",0,IF(AND(ISNUMBER(Q60),ISNUMBER(Dashboard!$E$5),ISNUMBER(Dashboard!$K$5),Dashboard!$E$5&lt;=Dashboard!$K$5,Q60&gt;=Dashboard!$E$5,Q60&lt;=Dashboard!$K$5,OR(Dashboard!$E$4="Todas",E60=Dashboard!$E$4),OR(Dashboard!$K$4="Todos",D60=Dashboard!$K$4)),1,0)))</x:f>
        <x:v>0</x:v>
      </x:c>
      <x:c r="U60" s="234" t="n">
        <x:f>IF(AND(S60=1,T60=1,I60&lt;&gt;"Concluída"),1,0)</x:f>
        <x:v>0</x:v>
      </x:c>
      <x:c r="V60" s="234" t="n">
        <x:f>IF(AND(U60=1,ISNUMBER(Listas!$B$6),H60&lt;Listas!$B$6),1,0)</x:f>
        <x:v>0</x:v>
      </x:c>
      <x:c r="W60" s="234" t="n">
        <x:f>IF(AND(U60=1,I60="Bloqueada"),1,0)</x:f>
        <x:v>0</x:v>
      </x:c>
      <x:c r="X60" s="234" t="n">
        <x:f>IF(AND(S60=1,T60=1,I60="Concluída"),1,0)</x:f>
        <x:v>0</x:v>
      </x:c>
      <x:c r="Y60" s="234" t="n">
        <x:f>IF(AND(T60=1,OR(V60=1,W60=1,R60&lt;&gt;"")),1,0)</x:f>
        <x:v>0</x:v>
      </x:c>
      <x:c r="Z60" s="234" t="str">
        <x:f>IF(Y60=1,SUM($Y$5:Y60),"")</x:f>
      </x:c>
    </x:row>
    <x:row r="61">
      <x:c r="A61" s="30"/>
      <x:c r="B61" s="30"/>
      <x:c r="C61" s="30"/>
      <x:c r="D61" s="30"/>
      <x:c r="E61" s="30"/>
      <x:c r="F61" s="30"/>
      <x:c r="G61" s="32"/>
      <x:c r="H61" s="32"/>
      <x:c r="I61" s="32"/>
      <x:c r="J61" s="32"/>
      <x:c r="K61" s="37" t="str">
        <x:f>IF(OR(NOT(ISNUMBER(Listas!$B$6)),Listas!$B$6&lt;=0),"",IF(A61="","",IF(OR(R61&lt;&gt;"",I61="Cancelada"),"",IF(I61="Concluída",MAX(0,J61-H61),MAX(0,Listas!$B$6-H61)))))</x:f>
      </x:c>
      <x:c r="L61" s="35" t="str">
        <x:f>IF(OR(NOT(ISNUMBER(Listas!$B$6)),Listas!$B$6&lt;=0),IF(A61="","","Corrija data de análise"),IF(A61="","",IF(R61&lt;&gt;"",R61,IF(I61="Cancelada","CANCELADA",IF(I61="Concluída",IF(J61&gt;H61,"CONCLUÍDA COM ATRASO","CONCLUÍDA NO PRAZO"),IF(H61&lt;Listas!$B$6,"ATRASADA",IF(H61=Listas!$B$6,"VENCE HOJE","NO PRAZO")))))))</x:f>
      </x:c>
      <x:c r="M61" s="38"/>
      <x:c r="N61" s="38"/>
      <x:c r="O61" s="36" t="str">
        <x:f>IF(A61="","",IF(AND(ISNUMBER(M61),ISNUMBER(N61)),N61-M61,""))</x:f>
      </x:c>
      <x:c r="P61" s="33"/>
      <x:c r="Q61" s="238" t="str">
        <x:f>IF(A61="","",IF(COUNTIFS(Reunioes!$A$5:$A$104,B61)&lt;&gt;1,"",IF(ISNUMBER(VLOOKUP(B61,Reunioes!$A$5:$B$104,2,FALSE)),VLOOKUP(B61,Reunioes!$A$5:$B$104,2,FALSE),"")))</x:f>
      </x:c>
      <x:c r="R61" s="234" t="str">
        <x:f>IF(A61="",IF(OR(B61&lt;&gt;"",C61&lt;&gt;"",D61&lt;&gt;"",E61&lt;&gt;"",H61&lt;&gt;"",I61&lt;&gt;""),"ID ausente",""),IF(OR(AND(M61&lt;&gt;"",NOT(ISNUMBER(M61))),AND(N61&lt;&gt;"",NOT(ISNUMBER(N61)))),"Esforço inválido",IF(OR(AND(ISNUMBER(H61),H61&lt;=0),AND(ISNUMBER(J61),J61&lt;=0),AND(ISNUMBER(Q61),Q61&lt;=0)),"Data inválida",IF(A61="","",IF(COUNTIFS($A$5:$A$204,A61)&gt;1,"ID duplicado",IF(Q61="","Reunião inválida",IF(OR(C61="",D61="",E61="",I61=""),"Cadastro incompleto",IF(AND(I61&lt;&gt;"Pendente",I61&lt;&gt;"Em andamento",I61&lt;&gt;"Bloqueada",I61&lt;&gt;"Concluída",I61&lt;&gt;"Cancelada"),"Status inválido",IF(I61="Cancelada","",IF(NOT(ISNUMBER(H61)),"Prazo ausente ou inválido",IF(AND(I61="Concluída",OR(NOT(ISNUMBER(J61)),P61="")),"Conclusão sem data ou evidência",IF(AND(I61="Concluída",ISNUMBER(Listas!$B$6),Listas!$B$6&gt;0,J61&gt;Listas!$B$6),"Conclusão posterior à análise",""))))))))))))</x:f>
      </x:c>
      <x:c r="S61" s="234" t="n">
        <x:f>IF(A61="",0,IF(AND(R61="",I61&lt;&gt;"Cancelada"),1,0))</x:f>
        <x:v>0</x:v>
      </x:c>
      <x:c r="T61" s="234" t="n">
        <x:f>IF(OR(NOT(ISNUMBER(Listas!$B$6)),Listas!$B$6&lt;=0,Dashboard!$E$5&lt;=0,Dashboard!$K$5&lt;=0),0,IF(A61="",0,IF(AND(ISNUMBER(Q61),ISNUMBER(Dashboard!$E$5),ISNUMBER(Dashboard!$K$5),Dashboard!$E$5&lt;=Dashboard!$K$5,Q61&gt;=Dashboard!$E$5,Q61&lt;=Dashboard!$K$5,OR(Dashboard!$E$4="Todas",E61=Dashboard!$E$4),OR(Dashboard!$K$4="Todos",D61=Dashboard!$K$4)),1,0)))</x:f>
        <x:v>0</x:v>
      </x:c>
      <x:c r="U61" s="234" t="n">
        <x:f>IF(AND(S61=1,T61=1,I61&lt;&gt;"Concluída"),1,0)</x:f>
        <x:v>0</x:v>
      </x:c>
      <x:c r="V61" s="234" t="n">
        <x:f>IF(AND(U61=1,ISNUMBER(Listas!$B$6),H61&lt;Listas!$B$6),1,0)</x:f>
        <x:v>0</x:v>
      </x:c>
      <x:c r="W61" s="234" t="n">
        <x:f>IF(AND(U61=1,I61="Bloqueada"),1,0)</x:f>
        <x:v>0</x:v>
      </x:c>
      <x:c r="X61" s="234" t="n">
        <x:f>IF(AND(S61=1,T61=1,I61="Concluída"),1,0)</x:f>
        <x:v>0</x:v>
      </x:c>
      <x:c r="Y61" s="234" t="n">
        <x:f>IF(AND(T61=1,OR(V61=1,W61=1,R61&lt;&gt;"")),1,0)</x:f>
        <x:v>0</x:v>
      </x:c>
      <x:c r="Z61" s="234" t="str">
        <x:f>IF(Y61=1,SUM($Y$5:Y61),"")</x:f>
      </x:c>
    </x:row>
    <x:row r="62">
      <x:c r="A62" s="30"/>
      <x:c r="B62" s="30"/>
      <x:c r="C62" s="30"/>
      <x:c r="D62" s="30"/>
      <x:c r="E62" s="30"/>
      <x:c r="F62" s="30"/>
      <x:c r="G62" s="32"/>
      <x:c r="H62" s="32"/>
      <x:c r="I62" s="32"/>
      <x:c r="J62" s="32"/>
      <x:c r="K62" s="37" t="str">
        <x:f>IF(OR(NOT(ISNUMBER(Listas!$B$6)),Listas!$B$6&lt;=0),"",IF(A62="","",IF(OR(R62&lt;&gt;"",I62="Cancelada"),"",IF(I62="Concluída",MAX(0,J62-H62),MAX(0,Listas!$B$6-H62)))))</x:f>
      </x:c>
      <x:c r="L62" s="35" t="str">
        <x:f>IF(OR(NOT(ISNUMBER(Listas!$B$6)),Listas!$B$6&lt;=0),IF(A62="","","Corrija data de análise"),IF(A62="","",IF(R62&lt;&gt;"",R62,IF(I62="Cancelada","CANCELADA",IF(I62="Concluída",IF(J62&gt;H62,"CONCLUÍDA COM ATRASO","CONCLUÍDA NO PRAZO"),IF(H62&lt;Listas!$B$6,"ATRASADA",IF(H62=Listas!$B$6,"VENCE HOJE","NO PRAZO")))))))</x:f>
      </x:c>
      <x:c r="M62" s="38"/>
      <x:c r="N62" s="38"/>
      <x:c r="O62" s="36" t="str">
        <x:f>IF(A62="","",IF(AND(ISNUMBER(M62),ISNUMBER(N62)),N62-M62,""))</x:f>
      </x:c>
      <x:c r="P62" s="33"/>
      <x:c r="Q62" s="238" t="str">
        <x:f>IF(A62="","",IF(COUNTIFS(Reunioes!$A$5:$A$104,B62)&lt;&gt;1,"",IF(ISNUMBER(VLOOKUP(B62,Reunioes!$A$5:$B$104,2,FALSE)),VLOOKUP(B62,Reunioes!$A$5:$B$104,2,FALSE),"")))</x:f>
      </x:c>
      <x:c r="R62" s="234" t="str">
        <x:f>IF(A62="",IF(OR(B62&lt;&gt;"",C62&lt;&gt;"",D62&lt;&gt;"",E62&lt;&gt;"",H62&lt;&gt;"",I62&lt;&gt;""),"ID ausente",""),IF(OR(AND(M62&lt;&gt;"",NOT(ISNUMBER(M62))),AND(N62&lt;&gt;"",NOT(ISNUMBER(N62)))),"Esforço inválido",IF(OR(AND(ISNUMBER(H62),H62&lt;=0),AND(ISNUMBER(J62),J62&lt;=0),AND(ISNUMBER(Q62),Q62&lt;=0)),"Data inválida",IF(A62="","",IF(COUNTIFS($A$5:$A$204,A62)&gt;1,"ID duplicado",IF(Q62="","Reunião inválida",IF(OR(C62="",D62="",E62="",I62=""),"Cadastro incompleto",IF(AND(I62&lt;&gt;"Pendente",I62&lt;&gt;"Em andamento",I62&lt;&gt;"Bloqueada",I62&lt;&gt;"Concluída",I62&lt;&gt;"Cancelada"),"Status inválido",IF(I62="Cancelada","",IF(NOT(ISNUMBER(H62)),"Prazo ausente ou inválido",IF(AND(I62="Concluída",OR(NOT(ISNUMBER(J62)),P62="")),"Conclusão sem data ou evidência",IF(AND(I62="Concluída",ISNUMBER(Listas!$B$6),Listas!$B$6&gt;0,J62&gt;Listas!$B$6),"Conclusão posterior à análise",""))))))))))))</x:f>
      </x:c>
      <x:c r="S62" s="234" t="n">
        <x:f>IF(A62="",0,IF(AND(R62="",I62&lt;&gt;"Cancelada"),1,0))</x:f>
        <x:v>0</x:v>
      </x:c>
      <x:c r="T62" s="234" t="n">
        <x:f>IF(OR(NOT(ISNUMBER(Listas!$B$6)),Listas!$B$6&lt;=0,Dashboard!$E$5&lt;=0,Dashboard!$K$5&lt;=0),0,IF(A62="",0,IF(AND(ISNUMBER(Q62),ISNUMBER(Dashboard!$E$5),ISNUMBER(Dashboard!$K$5),Dashboard!$E$5&lt;=Dashboard!$K$5,Q62&gt;=Dashboard!$E$5,Q62&lt;=Dashboard!$K$5,OR(Dashboard!$E$4="Todas",E62=Dashboard!$E$4),OR(Dashboard!$K$4="Todos",D62=Dashboard!$K$4)),1,0)))</x:f>
        <x:v>0</x:v>
      </x:c>
      <x:c r="U62" s="234" t="n">
        <x:f>IF(AND(S62=1,T62=1,I62&lt;&gt;"Concluída"),1,0)</x:f>
        <x:v>0</x:v>
      </x:c>
      <x:c r="V62" s="234" t="n">
        <x:f>IF(AND(U62=1,ISNUMBER(Listas!$B$6),H62&lt;Listas!$B$6),1,0)</x:f>
        <x:v>0</x:v>
      </x:c>
      <x:c r="W62" s="234" t="n">
        <x:f>IF(AND(U62=1,I62="Bloqueada"),1,0)</x:f>
        <x:v>0</x:v>
      </x:c>
      <x:c r="X62" s="234" t="n">
        <x:f>IF(AND(S62=1,T62=1,I62="Concluída"),1,0)</x:f>
        <x:v>0</x:v>
      </x:c>
      <x:c r="Y62" s="234" t="n">
        <x:f>IF(AND(T62=1,OR(V62=1,W62=1,R62&lt;&gt;"")),1,0)</x:f>
        <x:v>0</x:v>
      </x:c>
      <x:c r="Z62" s="234" t="str">
        <x:f>IF(Y62=1,SUM($Y$5:Y62),"")</x:f>
      </x:c>
    </x:row>
    <x:row r="63">
      <x:c r="A63" s="30"/>
      <x:c r="B63" s="30"/>
      <x:c r="C63" s="30"/>
      <x:c r="D63" s="30"/>
      <x:c r="E63" s="30"/>
      <x:c r="F63" s="30"/>
      <x:c r="G63" s="32"/>
      <x:c r="H63" s="32"/>
      <x:c r="I63" s="32"/>
      <x:c r="J63" s="32"/>
      <x:c r="K63" s="37" t="str">
        <x:f>IF(OR(NOT(ISNUMBER(Listas!$B$6)),Listas!$B$6&lt;=0),"",IF(A63="","",IF(OR(R63&lt;&gt;"",I63="Cancelada"),"",IF(I63="Concluída",MAX(0,J63-H63),MAX(0,Listas!$B$6-H63)))))</x:f>
      </x:c>
      <x:c r="L63" s="35" t="str">
        <x:f>IF(OR(NOT(ISNUMBER(Listas!$B$6)),Listas!$B$6&lt;=0),IF(A63="","","Corrija data de análise"),IF(A63="","",IF(R63&lt;&gt;"",R63,IF(I63="Cancelada","CANCELADA",IF(I63="Concluída",IF(J63&gt;H63,"CONCLUÍDA COM ATRASO","CONCLUÍDA NO PRAZO"),IF(H63&lt;Listas!$B$6,"ATRASADA",IF(H63=Listas!$B$6,"VENCE HOJE","NO PRAZO")))))))</x:f>
      </x:c>
      <x:c r="M63" s="38"/>
      <x:c r="N63" s="38"/>
      <x:c r="O63" s="36" t="str">
        <x:f>IF(A63="","",IF(AND(ISNUMBER(M63),ISNUMBER(N63)),N63-M63,""))</x:f>
      </x:c>
      <x:c r="P63" s="33"/>
      <x:c r="Q63" s="238" t="str">
        <x:f>IF(A63="","",IF(COUNTIFS(Reunioes!$A$5:$A$104,B63)&lt;&gt;1,"",IF(ISNUMBER(VLOOKUP(B63,Reunioes!$A$5:$B$104,2,FALSE)),VLOOKUP(B63,Reunioes!$A$5:$B$104,2,FALSE),"")))</x:f>
      </x:c>
      <x:c r="R63" s="234" t="str">
        <x:f>IF(A63="",IF(OR(B63&lt;&gt;"",C63&lt;&gt;"",D63&lt;&gt;"",E63&lt;&gt;"",H63&lt;&gt;"",I63&lt;&gt;""),"ID ausente",""),IF(OR(AND(M63&lt;&gt;"",NOT(ISNUMBER(M63))),AND(N63&lt;&gt;"",NOT(ISNUMBER(N63)))),"Esforço inválido",IF(OR(AND(ISNUMBER(H63),H63&lt;=0),AND(ISNUMBER(J63),J63&lt;=0),AND(ISNUMBER(Q63),Q63&lt;=0)),"Data inválida",IF(A63="","",IF(COUNTIFS($A$5:$A$204,A63)&gt;1,"ID duplicado",IF(Q63="","Reunião inválida",IF(OR(C63="",D63="",E63="",I63=""),"Cadastro incompleto",IF(AND(I63&lt;&gt;"Pendente",I63&lt;&gt;"Em andamento",I63&lt;&gt;"Bloqueada",I63&lt;&gt;"Concluída",I63&lt;&gt;"Cancelada"),"Status inválido",IF(I63="Cancelada","",IF(NOT(ISNUMBER(H63)),"Prazo ausente ou inválido",IF(AND(I63="Concluída",OR(NOT(ISNUMBER(J63)),P63="")),"Conclusão sem data ou evidência",IF(AND(I63="Concluída",ISNUMBER(Listas!$B$6),Listas!$B$6&gt;0,J63&gt;Listas!$B$6),"Conclusão posterior à análise",""))))))))))))</x:f>
      </x:c>
      <x:c r="S63" s="234" t="n">
        <x:f>IF(A63="",0,IF(AND(R63="",I63&lt;&gt;"Cancelada"),1,0))</x:f>
        <x:v>0</x:v>
      </x:c>
      <x:c r="T63" s="234" t="n">
        <x:f>IF(OR(NOT(ISNUMBER(Listas!$B$6)),Listas!$B$6&lt;=0,Dashboard!$E$5&lt;=0,Dashboard!$K$5&lt;=0),0,IF(A63="",0,IF(AND(ISNUMBER(Q63),ISNUMBER(Dashboard!$E$5),ISNUMBER(Dashboard!$K$5),Dashboard!$E$5&lt;=Dashboard!$K$5,Q63&gt;=Dashboard!$E$5,Q63&lt;=Dashboard!$K$5,OR(Dashboard!$E$4="Todas",E63=Dashboard!$E$4),OR(Dashboard!$K$4="Todos",D63=Dashboard!$K$4)),1,0)))</x:f>
        <x:v>0</x:v>
      </x:c>
      <x:c r="U63" s="234" t="n">
        <x:f>IF(AND(S63=1,T63=1,I63&lt;&gt;"Concluída"),1,0)</x:f>
        <x:v>0</x:v>
      </x:c>
      <x:c r="V63" s="234" t="n">
        <x:f>IF(AND(U63=1,ISNUMBER(Listas!$B$6),H63&lt;Listas!$B$6),1,0)</x:f>
        <x:v>0</x:v>
      </x:c>
      <x:c r="W63" s="234" t="n">
        <x:f>IF(AND(U63=1,I63="Bloqueada"),1,0)</x:f>
        <x:v>0</x:v>
      </x:c>
      <x:c r="X63" s="234" t="n">
        <x:f>IF(AND(S63=1,T63=1,I63="Concluída"),1,0)</x:f>
        <x:v>0</x:v>
      </x:c>
      <x:c r="Y63" s="234" t="n">
        <x:f>IF(AND(T63=1,OR(V63=1,W63=1,R63&lt;&gt;"")),1,0)</x:f>
        <x:v>0</x:v>
      </x:c>
      <x:c r="Z63" s="234" t="str">
        <x:f>IF(Y63=1,SUM($Y$5:Y63),"")</x:f>
      </x:c>
    </x:row>
    <x:row r="64">
      <x:c r="A64" s="30"/>
      <x:c r="B64" s="30"/>
      <x:c r="C64" s="30"/>
      <x:c r="D64" s="30"/>
      <x:c r="E64" s="30"/>
      <x:c r="F64" s="30"/>
      <x:c r="G64" s="32"/>
      <x:c r="H64" s="32"/>
      <x:c r="I64" s="32"/>
      <x:c r="J64" s="32"/>
      <x:c r="K64" s="37" t="str">
        <x:f>IF(OR(NOT(ISNUMBER(Listas!$B$6)),Listas!$B$6&lt;=0),"",IF(A64="","",IF(OR(R64&lt;&gt;"",I64="Cancelada"),"",IF(I64="Concluída",MAX(0,J64-H64),MAX(0,Listas!$B$6-H64)))))</x:f>
      </x:c>
      <x:c r="L64" s="35" t="str">
        <x:f>IF(OR(NOT(ISNUMBER(Listas!$B$6)),Listas!$B$6&lt;=0),IF(A64="","","Corrija data de análise"),IF(A64="","",IF(R64&lt;&gt;"",R64,IF(I64="Cancelada","CANCELADA",IF(I64="Concluída",IF(J64&gt;H64,"CONCLUÍDA COM ATRASO","CONCLUÍDA NO PRAZO"),IF(H64&lt;Listas!$B$6,"ATRASADA",IF(H64=Listas!$B$6,"VENCE HOJE","NO PRAZO")))))))</x:f>
      </x:c>
      <x:c r="M64" s="38"/>
      <x:c r="N64" s="38"/>
      <x:c r="O64" s="36" t="str">
        <x:f>IF(A64="","",IF(AND(ISNUMBER(M64),ISNUMBER(N64)),N64-M64,""))</x:f>
      </x:c>
      <x:c r="P64" s="33"/>
      <x:c r="Q64" s="238" t="str">
        <x:f>IF(A64="","",IF(COUNTIFS(Reunioes!$A$5:$A$104,B64)&lt;&gt;1,"",IF(ISNUMBER(VLOOKUP(B64,Reunioes!$A$5:$B$104,2,FALSE)),VLOOKUP(B64,Reunioes!$A$5:$B$104,2,FALSE),"")))</x:f>
      </x:c>
      <x:c r="R64" s="234" t="str">
        <x:f>IF(A64="",IF(OR(B64&lt;&gt;"",C64&lt;&gt;"",D64&lt;&gt;"",E64&lt;&gt;"",H64&lt;&gt;"",I64&lt;&gt;""),"ID ausente",""),IF(OR(AND(M64&lt;&gt;"",NOT(ISNUMBER(M64))),AND(N64&lt;&gt;"",NOT(ISNUMBER(N64)))),"Esforço inválido",IF(OR(AND(ISNUMBER(H64),H64&lt;=0),AND(ISNUMBER(J64),J64&lt;=0),AND(ISNUMBER(Q64),Q64&lt;=0)),"Data inválida",IF(A64="","",IF(COUNTIFS($A$5:$A$204,A64)&gt;1,"ID duplicado",IF(Q64="","Reunião inválida",IF(OR(C64="",D64="",E64="",I64=""),"Cadastro incompleto",IF(AND(I64&lt;&gt;"Pendente",I64&lt;&gt;"Em andamento",I64&lt;&gt;"Bloqueada",I64&lt;&gt;"Concluída",I64&lt;&gt;"Cancelada"),"Status inválido",IF(I64="Cancelada","",IF(NOT(ISNUMBER(H64)),"Prazo ausente ou inválido",IF(AND(I64="Concluída",OR(NOT(ISNUMBER(J64)),P64="")),"Conclusão sem data ou evidência",IF(AND(I64="Concluída",ISNUMBER(Listas!$B$6),Listas!$B$6&gt;0,J64&gt;Listas!$B$6),"Conclusão posterior à análise",""))))))))))))</x:f>
      </x:c>
      <x:c r="S64" s="234" t="n">
        <x:f>IF(A64="",0,IF(AND(R64="",I64&lt;&gt;"Cancelada"),1,0))</x:f>
        <x:v>0</x:v>
      </x:c>
      <x:c r="T64" s="234" t="n">
        <x:f>IF(OR(NOT(ISNUMBER(Listas!$B$6)),Listas!$B$6&lt;=0,Dashboard!$E$5&lt;=0,Dashboard!$K$5&lt;=0),0,IF(A64="",0,IF(AND(ISNUMBER(Q64),ISNUMBER(Dashboard!$E$5),ISNUMBER(Dashboard!$K$5),Dashboard!$E$5&lt;=Dashboard!$K$5,Q64&gt;=Dashboard!$E$5,Q64&lt;=Dashboard!$K$5,OR(Dashboard!$E$4="Todas",E64=Dashboard!$E$4),OR(Dashboard!$K$4="Todos",D64=Dashboard!$K$4)),1,0)))</x:f>
        <x:v>0</x:v>
      </x:c>
      <x:c r="U64" s="234" t="n">
        <x:f>IF(AND(S64=1,T64=1,I64&lt;&gt;"Concluída"),1,0)</x:f>
        <x:v>0</x:v>
      </x:c>
      <x:c r="V64" s="234" t="n">
        <x:f>IF(AND(U64=1,ISNUMBER(Listas!$B$6),H64&lt;Listas!$B$6),1,0)</x:f>
        <x:v>0</x:v>
      </x:c>
      <x:c r="W64" s="234" t="n">
        <x:f>IF(AND(U64=1,I64="Bloqueada"),1,0)</x:f>
        <x:v>0</x:v>
      </x:c>
      <x:c r="X64" s="234" t="n">
        <x:f>IF(AND(S64=1,T64=1,I64="Concluída"),1,0)</x:f>
        <x:v>0</x:v>
      </x:c>
      <x:c r="Y64" s="234" t="n">
        <x:f>IF(AND(T64=1,OR(V64=1,W64=1,R64&lt;&gt;"")),1,0)</x:f>
        <x:v>0</x:v>
      </x:c>
      <x:c r="Z64" s="234" t="str">
        <x:f>IF(Y64=1,SUM($Y$5:Y64),"")</x:f>
      </x:c>
    </x:row>
    <x:row r="65">
      <x:c r="A65" s="30"/>
      <x:c r="B65" s="30"/>
      <x:c r="C65" s="30"/>
      <x:c r="D65" s="30"/>
      <x:c r="E65" s="30"/>
      <x:c r="F65" s="30"/>
      <x:c r="G65" s="32"/>
      <x:c r="H65" s="32"/>
      <x:c r="I65" s="32"/>
      <x:c r="J65" s="32"/>
      <x:c r="K65" s="37" t="str">
        <x:f>IF(OR(NOT(ISNUMBER(Listas!$B$6)),Listas!$B$6&lt;=0),"",IF(A65="","",IF(OR(R65&lt;&gt;"",I65="Cancelada"),"",IF(I65="Concluída",MAX(0,J65-H65),MAX(0,Listas!$B$6-H65)))))</x:f>
      </x:c>
      <x:c r="L65" s="35" t="str">
        <x:f>IF(OR(NOT(ISNUMBER(Listas!$B$6)),Listas!$B$6&lt;=0),IF(A65="","","Corrija data de análise"),IF(A65="","",IF(R65&lt;&gt;"",R65,IF(I65="Cancelada","CANCELADA",IF(I65="Concluída",IF(J65&gt;H65,"CONCLUÍDA COM ATRASO","CONCLUÍDA NO PRAZO"),IF(H65&lt;Listas!$B$6,"ATRASADA",IF(H65=Listas!$B$6,"VENCE HOJE","NO PRAZO")))))))</x:f>
      </x:c>
      <x:c r="M65" s="38"/>
      <x:c r="N65" s="38"/>
      <x:c r="O65" s="36" t="str">
        <x:f>IF(A65="","",IF(AND(ISNUMBER(M65),ISNUMBER(N65)),N65-M65,""))</x:f>
      </x:c>
      <x:c r="P65" s="33"/>
      <x:c r="Q65" s="238" t="str">
        <x:f>IF(A65="","",IF(COUNTIFS(Reunioes!$A$5:$A$104,B65)&lt;&gt;1,"",IF(ISNUMBER(VLOOKUP(B65,Reunioes!$A$5:$B$104,2,FALSE)),VLOOKUP(B65,Reunioes!$A$5:$B$104,2,FALSE),"")))</x:f>
      </x:c>
      <x:c r="R65" s="234" t="str">
        <x:f>IF(A65="",IF(OR(B65&lt;&gt;"",C65&lt;&gt;"",D65&lt;&gt;"",E65&lt;&gt;"",H65&lt;&gt;"",I65&lt;&gt;""),"ID ausente",""),IF(OR(AND(M65&lt;&gt;"",NOT(ISNUMBER(M65))),AND(N65&lt;&gt;"",NOT(ISNUMBER(N65)))),"Esforço inválido",IF(OR(AND(ISNUMBER(H65),H65&lt;=0),AND(ISNUMBER(J65),J65&lt;=0),AND(ISNUMBER(Q65),Q65&lt;=0)),"Data inválida",IF(A65="","",IF(COUNTIFS($A$5:$A$204,A65)&gt;1,"ID duplicado",IF(Q65="","Reunião inválida",IF(OR(C65="",D65="",E65="",I65=""),"Cadastro incompleto",IF(AND(I65&lt;&gt;"Pendente",I65&lt;&gt;"Em andamento",I65&lt;&gt;"Bloqueada",I65&lt;&gt;"Concluída",I65&lt;&gt;"Cancelada"),"Status inválido",IF(I65="Cancelada","",IF(NOT(ISNUMBER(H65)),"Prazo ausente ou inválido",IF(AND(I65="Concluída",OR(NOT(ISNUMBER(J65)),P65="")),"Conclusão sem data ou evidência",IF(AND(I65="Concluída",ISNUMBER(Listas!$B$6),Listas!$B$6&gt;0,J65&gt;Listas!$B$6),"Conclusão posterior à análise",""))))))))))))</x:f>
      </x:c>
      <x:c r="S65" s="234" t="n">
        <x:f>IF(A65="",0,IF(AND(R65="",I65&lt;&gt;"Cancelada"),1,0))</x:f>
        <x:v>0</x:v>
      </x:c>
      <x:c r="T65" s="234" t="n">
        <x:f>IF(OR(NOT(ISNUMBER(Listas!$B$6)),Listas!$B$6&lt;=0,Dashboard!$E$5&lt;=0,Dashboard!$K$5&lt;=0),0,IF(A65="",0,IF(AND(ISNUMBER(Q65),ISNUMBER(Dashboard!$E$5),ISNUMBER(Dashboard!$K$5),Dashboard!$E$5&lt;=Dashboard!$K$5,Q65&gt;=Dashboard!$E$5,Q65&lt;=Dashboard!$K$5,OR(Dashboard!$E$4="Todas",E65=Dashboard!$E$4),OR(Dashboard!$K$4="Todos",D65=Dashboard!$K$4)),1,0)))</x:f>
        <x:v>0</x:v>
      </x:c>
      <x:c r="U65" s="234" t="n">
        <x:f>IF(AND(S65=1,T65=1,I65&lt;&gt;"Concluída"),1,0)</x:f>
        <x:v>0</x:v>
      </x:c>
      <x:c r="V65" s="234" t="n">
        <x:f>IF(AND(U65=1,ISNUMBER(Listas!$B$6),H65&lt;Listas!$B$6),1,0)</x:f>
        <x:v>0</x:v>
      </x:c>
      <x:c r="W65" s="234" t="n">
        <x:f>IF(AND(U65=1,I65="Bloqueada"),1,0)</x:f>
        <x:v>0</x:v>
      </x:c>
      <x:c r="X65" s="234" t="n">
        <x:f>IF(AND(S65=1,T65=1,I65="Concluída"),1,0)</x:f>
        <x:v>0</x:v>
      </x:c>
      <x:c r="Y65" s="234" t="n">
        <x:f>IF(AND(T65=1,OR(V65=1,W65=1,R65&lt;&gt;"")),1,0)</x:f>
        <x:v>0</x:v>
      </x:c>
      <x:c r="Z65" s="234" t="str">
        <x:f>IF(Y65=1,SUM($Y$5:Y65),"")</x:f>
      </x:c>
    </x:row>
    <x:row r="66">
      <x:c r="A66" s="30"/>
      <x:c r="B66" s="30"/>
      <x:c r="C66" s="30"/>
      <x:c r="D66" s="30"/>
      <x:c r="E66" s="30"/>
      <x:c r="F66" s="30"/>
      <x:c r="G66" s="32"/>
      <x:c r="H66" s="32"/>
      <x:c r="I66" s="32"/>
      <x:c r="J66" s="32"/>
      <x:c r="K66" s="37" t="str">
        <x:f>IF(OR(NOT(ISNUMBER(Listas!$B$6)),Listas!$B$6&lt;=0),"",IF(A66="","",IF(OR(R66&lt;&gt;"",I66="Cancelada"),"",IF(I66="Concluída",MAX(0,J66-H66),MAX(0,Listas!$B$6-H66)))))</x:f>
      </x:c>
      <x:c r="L66" s="35" t="str">
        <x:f>IF(OR(NOT(ISNUMBER(Listas!$B$6)),Listas!$B$6&lt;=0),IF(A66="","","Corrija data de análise"),IF(A66="","",IF(R66&lt;&gt;"",R66,IF(I66="Cancelada","CANCELADA",IF(I66="Concluída",IF(J66&gt;H66,"CONCLUÍDA COM ATRASO","CONCLUÍDA NO PRAZO"),IF(H66&lt;Listas!$B$6,"ATRASADA",IF(H66=Listas!$B$6,"VENCE HOJE","NO PRAZO")))))))</x:f>
      </x:c>
      <x:c r="M66" s="38"/>
      <x:c r="N66" s="38"/>
      <x:c r="O66" s="36" t="str">
        <x:f>IF(A66="","",IF(AND(ISNUMBER(M66),ISNUMBER(N66)),N66-M66,""))</x:f>
      </x:c>
      <x:c r="P66" s="33"/>
      <x:c r="Q66" s="238" t="str">
        <x:f>IF(A66="","",IF(COUNTIFS(Reunioes!$A$5:$A$104,B66)&lt;&gt;1,"",IF(ISNUMBER(VLOOKUP(B66,Reunioes!$A$5:$B$104,2,FALSE)),VLOOKUP(B66,Reunioes!$A$5:$B$104,2,FALSE),"")))</x:f>
      </x:c>
      <x:c r="R66" s="234" t="str">
        <x:f>IF(A66="",IF(OR(B66&lt;&gt;"",C66&lt;&gt;"",D66&lt;&gt;"",E66&lt;&gt;"",H66&lt;&gt;"",I66&lt;&gt;""),"ID ausente",""),IF(OR(AND(M66&lt;&gt;"",NOT(ISNUMBER(M66))),AND(N66&lt;&gt;"",NOT(ISNUMBER(N66)))),"Esforço inválido",IF(OR(AND(ISNUMBER(H66),H66&lt;=0),AND(ISNUMBER(J66),J66&lt;=0),AND(ISNUMBER(Q66),Q66&lt;=0)),"Data inválida",IF(A66="","",IF(COUNTIFS($A$5:$A$204,A66)&gt;1,"ID duplicado",IF(Q66="","Reunião inválida",IF(OR(C66="",D66="",E66="",I66=""),"Cadastro incompleto",IF(AND(I66&lt;&gt;"Pendente",I66&lt;&gt;"Em andamento",I66&lt;&gt;"Bloqueada",I66&lt;&gt;"Concluída",I66&lt;&gt;"Cancelada"),"Status inválido",IF(I66="Cancelada","",IF(NOT(ISNUMBER(H66)),"Prazo ausente ou inválido",IF(AND(I66="Concluída",OR(NOT(ISNUMBER(J66)),P66="")),"Conclusão sem data ou evidência",IF(AND(I66="Concluída",ISNUMBER(Listas!$B$6),Listas!$B$6&gt;0,J66&gt;Listas!$B$6),"Conclusão posterior à análise",""))))))))))))</x:f>
      </x:c>
      <x:c r="S66" s="234" t="n">
        <x:f>IF(A66="",0,IF(AND(R66="",I66&lt;&gt;"Cancelada"),1,0))</x:f>
        <x:v>0</x:v>
      </x:c>
      <x:c r="T66" s="234" t="n">
        <x:f>IF(OR(NOT(ISNUMBER(Listas!$B$6)),Listas!$B$6&lt;=0,Dashboard!$E$5&lt;=0,Dashboard!$K$5&lt;=0),0,IF(A66="",0,IF(AND(ISNUMBER(Q66),ISNUMBER(Dashboard!$E$5),ISNUMBER(Dashboard!$K$5),Dashboard!$E$5&lt;=Dashboard!$K$5,Q66&gt;=Dashboard!$E$5,Q66&lt;=Dashboard!$K$5,OR(Dashboard!$E$4="Todas",E66=Dashboard!$E$4),OR(Dashboard!$K$4="Todos",D66=Dashboard!$K$4)),1,0)))</x:f>
        <x:v>0</x:v>
      </x:c>
      <x:c r="U66" s="234" t="n">
        <x:f>IF(AND(S66=1,T66=1,I66&lt;&gt;"Concluída"),1,0)</x:f>
        <x:v>0</x:v>
      </x:c>
      <x:c r="V66" s="234" t="n">
        <x:f>IF(AND(U66=1,ISNUMBER(Listas!$B$6),H66&lt;Listas!$B$6),1,0)</x:f>
        <x:v>0</x:v>
      </x:c>
      <x:c r="W66" s="234" t="n">
        <x:f>IF(AND(U66=1,I66="Bloqueada"),1,0)</x:f>
        <x:v>0</x:v>
      </x:c>
      <x:c r="X66" s="234" t="n">
        <x:f>IF(AND(S66=1,T66=1,I66="Concluída"),1,0)</x:f>
        <x:v>0</x:v>
      </x:c>
      <x:c r="Y66" s="234" t="n">
        <x:f>IF(AND(T66=1,OR(V66=1,W66=1,R66&lt;&gt;"")),1,0)</x:f>
        <x:v>0</x:v>
      </x:c>
      <x:c r="Z66" s="234" t="str">
        <x:f>IF(Y66=1,SUM($Y$5:Y66),"")</x:f>
      </x:c>
    </x:row>
    <x:row r="67">
      <x:c r="A67" s="30"/>
      <x:c r="B67" s="30"/>
      <x:c r="C67" s="30"/>
      <x:c r="D67" s="30"/>
      <x:c r="E67" s="30"/>
      <x:c r="F67" s="30"/>
      <x:c r="G67" s="32"/>
      <x:c r="H67" s="32"/>
      <x:c r="I67" s="32"/>
      <x:c r="J67" s="32"/>
      <x:c r="K67" s="37" t="str">
        <x:f>IF(OR(NOT(ISNUMBER(Listas!$B$6)),Listas!$B$6&lt;=0),"",IF(A67="","",IF(OR(R67&lt;&gt;"",I67="Cancelada"),"",IF(I67="Concluída",MAX(0,J67-H67),MAX(0,Listas!$B$6-H67)))))</x:f>
      </x:c>
      <x:c r="L67" s="35" t="str">
        <x:f>IF(OR(NOT(ISNUMBER(Listas!$B$6)),Listas!$B$6&lt;=0),IF(A67="","","Corrija data de análise"),IF(A67="","",IF(R67&lt;&gt;"",R67,IF(I67="Cancelada","CANCELADA",IF(I67="Concluída",IF(J67&gt;H67,"CONCLUÍDA COM ATRASO","CONCLUÍDA NO PRAZO"),IF(H67&lt;Listas!$B$6,"ATRASADA",IF(H67=Listas!$B$6,"VENCE HOJE","NO PRAZO")))))))</x:f>
      </x:c>
      <x:c r="M67" s="38"/>
      <x:c r="N67" s="38"/>
      <x:c r="O67" s="36" t="str">
        <x:f>IF(A67="","",IF(AND(ISNUMBER(M67),ISNUMBER(N67)),N67-M67,""))</x:f>
      </x:c>
      <x:c r="P67" s="33"/>
      <x:c r="Q67" s="238" t="str">
        <x:f>IF(A67="","",IF(COUNTIFS(Reunioes!$A$5:$A$104,B67)&lt;&gt;1,"",IF(ISNUMBER(VLOOKUP(B67,Reunioes!$A$5:$B$104,2,FALSE)),VLOOKUP(B67,Reunioes!$A$5:$B$104,2,FALSE),"")))</x:f>
      </x:c>
      <x:c r="R67" s="234" t="str">
        <x:f>IF(A67="",IF(OR(B67&lt;&gt;"",C67&lt;&gt;"",D67&lt;&gt;"",E67&lt;&gt;"",H67&lt;&gt;"",I67&lt;&gt;""),"ID ausente",""),IF(OR(AND(M67&lt;&gt;"",NOT(ISNUMBER(M67))),AND(N67&lt;&gt;"",NOT(ISNUMBER(N67)))),"Esforço inválido",IF(OR(AND(ISNUMBER(H67),H67&lt;=0),AND(ISNUMBER(J67),J67&lt;=0),AND(ISNUMBER(Q67),Q67&lt;=0)),"Data inválida",IF(A67="","",IF(COUNTIFS($A$5:$A$204,A67)&gt;1,"ID duplicado",IF(Q67="","Reunião inválida",IF(OR(C67="",D67="",E67="",I67=""),"Cadastro incompleto",IF(AND(I67&lt;&gt;"Pendente",I67&lt;&gt;"Em andamento",I67&lt;&gt;"Bloqueada",I67&lt;&gt;"Concluída",I67&lt;&gt;"Cancelada"),"Status inválido",IF(I67="Cancelada","",IF(NOT(ISNUMBER(H67)),"Prazo ausente ou inválido",IF(AND(I67="Concluída",OR(NOT(ISNUMBER(J67)),P67="")),"Conclusão sem data ou evidência",IF(AND(I67="Concluída",ISNUMBER(Listas!$B$6),Listas!$B$6&gt;0,J67&gt;Listas!$B$6),"Conclusão posterior à análise",""))))))))))))</x:f>
      </x:c>
      <x:c r="S67" s="234" t="n">
        <x:f>IF(A67="",0,IF(AND(R67="",I67&lt;&gt;"Cancelada"),1,0))</x:f>
        <x:v>0</x:v>
      </x:c>
      <x:c r="T67" s="234" t="n">
        <x:f>IF(OR(NOT(ISNUMBER(Listas!$B$6)),Listas!$B$6&lt;=0,Dashboard!$E$5&lt;=0,Dashboard!$K$5&lt;=0),0,IF(A67="",0,IF(AND(ISNUMBER(Q67),ISNUMBER(Dashboard!$E$5),ISNUMBER(Dashboard!$K$5),Dashboard!$E$5&lt;=Dashboard!$K$5,Q67&gt;=Dashboard!$E$5,Q67&lt;=Dashboard!$K$5,OR(Dashboard!$E$4="Todas",E67=Dashboard!$E$4),OR(Dashboard!$K$4="Todos",D67=Dashboard!$K$4)),1,0)))</x:f>
        <x:v>0</x:v>
      </x:c>
      <x:c r="U67" s="234" t="n">
        <x:f>IF(AND(S67=1,T67=1,I67&lt;&gt;"Concluída"),1,0)</x:f>
        <x:v>0</x:v>
      </x:c>
      <x:c r="V67" s="234" t="n">
        <x:f>IF(AND(U67=1,ISNUMBER(Listas!$B$6),H67&lt;Listas!$B$6),1,0)</x:f>
        <x:v>0</x:v>
      </x:c>
      <x:c r="W67" s="234" t="n">
        <x:f>IF(AND(U67=1,I67="Bloqueada"),1,0)</x:f>
        <x:v>0</x:v>
      </x:c>
      <x:c r="X67" s="234" t="n">
        <x:f>IF(AND(S67=1,T67=1,I67="Concluída"),1,0)</x:f>
        <x:v>0</x:v>
      </x:c>
      <x:c r="Y67" s="234" t="n">
        <x:f>IF(AND(T67=1,OR(V67=1,W67=1,R67&lt;&gt;"")),1,0)</x:f>
        <x:v>0</x:v>
      </x:c>
      <x:c r="Z67" s="234" t="str">
        <x:f>IF(Y67=1,SUM($Y$5:Y67),"")</x:f>
      </x:c>
    </x:row>
    <x:row r="68">
      <x:c r="A68" s="30"/>
      <x:c r="B68" s="30"/>
      <x:c r="C68" s="30"/>
      <x:c r="D68" s="30"/>
      <x:c r="E68" s="30"/>
      <x:c r="F68" s="30"/>
      <x:c r="G68" s="32"/>
      <x:c r="H68" s="32"/>
      <x:c r="I68" s="32"/>
      <x:c r="J68" s="32"/>
      <x:c r="K68" s="37" t="str">
        <x:f>IF(OR(NOT(ISNUMBER(Listas!$B$6)),Listas!$B$6&lt;=0),"",IF(A68="","",IF(OR(R68&lt;&gt;"",I68="Cancelada"),"",IF(I68="Concluída",MAX(0,J68-H68),MAX(0,Listas!$B$6-H68)))))</x:f>
      </x:c>
      <x:c r="L68" s="35" t="str">
        <x:f>IF(OR(NOT(ISNUMBER(Listas!$B$6)),Listas!$B$6&lt;=0),IF(A68="","","Corrija data de análise"),IF(A68="","",IF(R68&lt;&gt;"",R68,IF(I68="Cancelada","CANCELADA",IF(I68="Concluída",IF(J68&gt;H68,"CONCLUÍDA COM ATRASO","CONCLUÍDA NO PRAZO"),IF(H68&lt;Listas!$B$6,"ATRASADA",IF(H68=Listas!$B$6,"VENCE HOJE","NO PRAZO")))))))</x:f>
      </x:c>
      <x:c r="M68" s="38"/>
      <x:c r="N68" s="38"/>
      <x:c r="O68" s="36" t="str">
        <x:f>IF(A68="","",IF(AND(ISNUMBER(M68),ISNUMBER(N68)),N68-M68,""))</x:f>
      </x:c>
      <x:c r="P68" s="33"/>
      <x:c r="Q68" s="238" t="str">
        <x:f>IF(A68="","",IF(COUNTIFS(Reunioes!$A$5:$A$104,B68)&lt;&gt;1,"",IF(ISNUMBER(VLOOKUP(B68,Reunioes!$A$5:$B$104,2,FALSE)),VLOOKUP(B68,Reunioes!$A$5:$B$104,2,FALSE),"")))</x:f>
      </x:c>
      <x:c r="R68" s="234" t="str">
        <x:f>IF(A68="",IF(OR(B68&lt;&gt;"",C68&lt;&gt;"",D68&lt;&gt;"",E68&lt;&gt;"",H68&lt;&gt;"",I68&lt;&gt;""),"ID ausente",""),IF(OR(AND(M68&lt;&gt;"",NOT(ISNUMBER(M68))),AND(N68&lt;&gt;"",NOT(ISNUMBER(N68)))),"Esforço inválido",IF(OR(AND(ISNUMBER(H68),H68&lt;=0),AND(ISNUMBER(J68),J68&lt;=0),AND(ISNUMBER(Q68),Q68&lt;=0)),"Data inválida",IF(A68="","",IF(COUNTIFS($A$5:$A$204,A68)&gt;1,"ID duplicado",IF(Q68="","Reunião inválida",IF(OR(C68="",D68="",E68="",I68=""),"Cadastro incompleto",IF(AND(I68&lt;&gt;"Pendente",I68&lt;&gt;"Em andamento",I68&lt;&gt;"Bloqueada",I68&lt;&gt;"Concluída",I68&lt;&gt;"Cancelada"),"Status inválido",IF(I68="Cancelada","",IF(NOT(ISNUMBER(H68)),"Prazo ausente ou inválido",IF(AND(I68="Concluída",OR(NOT(ISNUMBER(J68)),P68="")),"Conclusão sem data ou evidência",IF(AND(I68="Concluída",ISNUMBER(Listas!$B$6),Listas!$B$6&gt;0,J68&gt;Listas!$B$6),"Conclusão posterior à análise",""))))))))))))</x:f>
      </x:c>
      <x:c r="S68" s="234" t="n">
        <x:f>IF(A68="",0,IF(AND(R68="",I68&lt;&gt;"Cancelada"),1,0))</x:f>
        <x:v>0</x:v>
      </x:c>
      <x:c r="T68" s="234" t="n">
        <x:f>IF(OR(NOT(ISNUMBER(Listas!$B$6)),Listas!$B$6&lt;=0,Dashboard!$E$5&lt;=0,Dashboard!$K$5&lt;=0),0,IF(A68="",0,IF(AND(ISNUMBER(Q68),ISNUMBER(Dashboard!$E$5),ISNUMBER(Dashboard!$K$5),Dashboard!$E$5&lt;=Dashboard!$K$5,Q68&gt;=Dashboard!$E$5,Q68&lt;=Dashboard!$K$5,OR(Dashboard!$E$4="Todas",E68=Dashboard!$E$4),OR(Dashboard!$K$4="Todos",D68=Dashboard!$K$4)),1,0)))</x:f>
        <x:v>0</x:v>
      </x:c>
      <x:c r="U68" s="234" t="n">
        <x:f>IF(AND(S68=1,T68=1,I68&lt;&gt;"Concluída"),1,0)</x:f>
        <x:v>0</x:v>
      </x:c>
      <x:c r="V68" s="234" t="n">
        <x:f>IF(AND(U68=1,ISNUMBER(Listas!$B$6),H68&lt;Listas!$B$6),1,0)</x:f>
        <x:v>0</x:v>
      </x:c>
      <x:c r="W68" s="234" t="n">
        <x:f>IF(AND(U68=1,I68="Bloqueada"),1,0)</x:f>
        <x:v>0</x:v>
      </x:c>
      <x:c r="X68" s="234" t="n">
        <x:f>IF(AND(S68=1,T68=1,I68="Concluída"),1,0)</x:f>
        <x:v>0</x:v>
      </x:c>
      <x:c r="Y68" s="234" t="n">
        <x:f>IF(AND(T68=1,OR(V68=1,W68=1,R68&lt;&gt;"")),1,0)</x:f>
        <x:v>0</x:v>
      </x:c>
      <x:c r="Z68" s="234" t="str">
        <x:f>IF(Y68=1,SUM($Y$5:Y68),"")</x:f>
      </x:c>
    </x:row>
    <x:row r="69">
      <x:c r="A69" s="30"/>
      <x:c r="B69" s="30"/>
      <x:c r="C69" s="30"/>
      <x:c r="D69" s="30"/>
      <x:c r="E69" s="30"/>
      <x:c r="F69" s="30"/>
      <x:c r="G69" s="32"/>
      <x:c r="H69" s="32"/>
      <x:c r="I69" s="32"/>
      <x:c r="J69" s="32"/>
      <x:c r="K69" s="37" t="str">
        <x:f>IF(OR(NOT(ISNUMBER(Listas!$B$6)),Listas!$B$6&lt;=0),"",IF(A69="","",IF(OR(R69&lt;&gt;"",I69="Cancelada"),"",IF(I69="Concluída",MAX(0,J69-H69),MAX(0,Listas!$B$6-H69)))))</x:f>
      </x:c>
      <x:c r="L69" s="35" t="str">
        <x:f>IF(OR(NOT(ISNUMBER(Listas!$B$6)),Listas!$B$6&lt;=0),IF(A69="","","Corrija data de análise"),IF(A69="","",IF(R69&lt;&gt;"",R69,IF(I69="Cancelada","CANCELADA",IF(I69="Concluída",IF(J69&gt;H69,"CONCLUÍDA COM ATRASO","CONCLUÍDA NO PRAZO"),IF(H69&lt;Listas!$B$6,"ATRASADA",IF(H69=Listas!$B$6,"VENCE HOJE","NO PRAZO")))))))</x:f>
      </x:c>
      <x:c r="M69" s="38"/>
      <x:c r="N69" s="38"/>
      <x:c r="O69" s="36" t="str">
        <x:f>IF(A69="","",IF(AND(ISNUMBER(M69),ISNUMBER(N69)),N69-M69,""))</x:f>
      </x:c>
      <x:c r="P69" s="33"/>
      <x:c r="Q69" s="238" t="str">
        <x:f>IF(A69="","",IF(COUNTIFS(Reunioes!$A$5:$A$104,B69)&lt;&gt;1,"",IF(ISNUMBER(VLOOKUP(B69,Reunioes!$A$5:$B$104,2,FALSE)),VLOOKUP(B69,Reunioes!$A$5:$B$104,2,FALSE),"")))</x:f>
      </x:c>
      <x:c r="R69" s="234" t="str">
        <x:f>IF(A69="",IF(OR(B69&lt;&gt;"",C69&lt;&gt;"",D69&lt;&gt;"",E69&lt;&gt;"",H69&lt;&gt;"",I69&lt;&gt;""),"ID ausente",""),IF(OR(AND(M69&lt;&gt;"",NOT(ISNUMBER(M69))),AND(N69&lt;&gt;"",NOT(ISNUMBER(N69)))),"Esforço inválido",IF(OR(AND(ISNUMBER(H69),H69&lt;=0),AND(ISNUMBER(J69),J69&lt;=0),AND(ISNUMBER(Q69),Q69&lt;=0)),"Data inválida",IF(A69="","",IF(COUNTIFS($A$5:$A$204,A69)&gt;1,"ID duplicado",IF(Q69="","Reunião inválida",IF(OR(C69="",D69="",E69="",I69=""),"Cadastro incompleto",IF(AND(I69&lt;&gt;"Pendente",I69&lt;&gt;"Em andamento",I69&lt;&gt;"Bloqueada",I69&lt;&gt;"Concluída",I69&lt;&gt;"Cancelada"),"Status inválido",IF(I69="Cancelada","",IF(NOT(ISNUMBER(H69)),"Prazo ausente ou inválido",IF(AND(I69="Concluída",OR(NOT(ISNUMBER(J69)),P69="")),"Conclusão sem data ou evidência",IF(AND(I69="Concluída",ISNUMBER(Listas!$B$6),Listas!$B$6&gt;0,J69&gt;Listas!$B$6),"Conclusão posterior à análise",""))))))))))))</x:f>
      </x:c>
      <x:c r="S69" s="234" t="n">
        <x:f>IF(A69="",0,IF(AND(R69="",I69&lt;&gt;"Cancelada"),1,0))</x:f>
        <x:v>0</x:v>
      </x:c>
      <x:c r="T69" s="234" t="n">
        <x:f>IF(OR(NOT(ISNUMBER(Listas!$B$6)),Listas!$B$6&lt;=0,Dashboard!$E$5&lt;=0,Dashboard!$K$5&lt;=0),0,IF(A69="",0,IF(AND(ISNUMBER(Q69),ISNUMBER(Dashboard!$E$5),ISNUMBER(Dashboard!$K$5),Dashboard!$E$5&lt;=Dashboard!$K$5,Q69&gt;=Dashboard!$E$5,Q69&lt;=Dashboard!$K$5,OR(Dashboard!$E$4="Todas",E69=Dashboard!$E$4),OR(Dashboard!$K$4="Todos",D69=Dashboard!$K$4)),1,0)))</x:f>
        <x:v>0</x:v>
      </x:c>
      <x:c r="U69" s="234" t="n">
        <x:f>IF(AND(S69=1,T69=1,I69&lt;&gt;"Concluída"),1,0)</x:f>
        <x:v>0</x:v>
      </x:c>
      <x:c r="V69" s="234" t="n">
        <x:f>IF(AND(U69=1,ISNUMBER(Listas!$B$6),H69&lt;Listas!$B$6),1,0)</x:f>
        <x:v>0</x:v>
      </x:c>
      <x:c r="W69" s="234" t="n">
        <x:f>IF(AND(U69=1,I69="Bloqueada"),1,0)</x:f>
        <x:v>0</x:v>
      </x:c>
      <x:c r="X69" s="234" t="n">
        <x:f>IF(AND(S69=1,T69=1,I69="Concluída"),1,0)</x:f>
        <x:v>0</x:v>
      </x:c>
      <x:c r="Y69" s="234" t="n">
        <x:f>IF(AND(T69=1,OR(V69=1,W69=1,R69&lt;&gt;"")),1,0)</x:f>
        <x:v>0</x:v>
      </x:c>
      <x:c r="Z69" s="234" t="str">
        <x:f>IF(Y69=1,SUM($Y$5:Y69),"")</x:f>
      </x:c>
    </x:row>
    <x:row r="70">
      <x:c r="A70" s="30"/>
      <x:c r="B70" s="30"/>
      <x:c r="C70" s="30"/>
      <x:c r="D70" s="30"/>
      <x:c r="E70" s="30"/>
      <x:c r="F70" s="30"/>
      <x:c r="G70" s="32"/>
      <x:c r="H70" s="32"/>
      <x:c r="I70" s="32"/>
      <x:c r="J70" s="32"/>
      <x:c r="K70" s="37" t="str">
        <x:f>IF(OR(NOT(ISNUMBER(Listas!$B$6)),Listas!$B$6&lt;=0),"",IF(A70="","",IF(OR(R70&lt;&gt;"",I70="Cancelada"),"",IF(I70="Concluída",MAX(0,J70-H70),MAX(0,Listas!$B$6-H70)))))</x:f>
      </x:c>
      <x:c r="L70" s="35" t="str">
        <x:f>IF(OR(NOT(ISNUMBER(Listas!$B$6)),Listas!$B$6&lt;=0),IF(A70="","","Corrija data de análise"),IF(A70="","",IF(R70&lt;&gt;"",R70,IF(I70="Cancelada","CANCELADA",IF(I70="Concluída",IF(J70&gt;H70,"CONCLUÍDA COM ATRASO","CONCLUÍDA NO PRAZO"),IF(H70&lt;Listas!$B$6,"ATRASADA",IF(H70=Listas!$B$6,"VENCE HOJE","NO PRAZO")))))))</x:f>
      </x:c>
      <x:c r="M70" s="38"/>
      <x:c r="N70" s="38"/>
      <x:c r="O70" s="36" t="str">
        <x:f>IF(A70="","",IF(AND(ISNUMBER(M70),ISNUMBER(N70)),N70-M70,""))</x:f>
      </x:c>
      <x:c r="P70" s="33"/>
      <x:c r="Q70" s="238" t="str">
        <x:f>IF(A70="","",IF(COUNTIFS(Reunioes!$A$5:$A$104,B70)&lt;&gt;1,"",IF(ISNUMBER(VLOOKUP(B70,Reunioes!$A$5:$B$104,2,FALSE)),VLOOKUP(B70,Reunioes!$A$5:$B$104,2,FALSE),"")))</x:f>
      </x:c>
      <x:c r="R70" s="234" t="str">
        <x:f>IF(A70="",IF(OR(B70&lt;&gt;"",C70&lt;&gt;"",D70&lt;&gt;"",E70&lt;&gt;"",H70&lt;&gt;"",I70&lt;&gt;""),"ID ausente",""),IF(OR(AND(M70&lt;&gt;"",NOT(ISNUMBER(M70))),AND(N70&lt;&gt;"",NOT(ISNUMBER(N70)))),"Esforço inválido",IF(OR(AND(ISNUMBER(H70),H70&lt;=0),AND(ISNUMBER(J70),J70&lt;=0),AND(ISNUMBER(Q70),Q70&lt;=0)),"Data inválida",IF(A70="","",IF(COUNTIFS($A$5:$A$204,A70)&gt;1,"ID duplicado",IF(Q70="","Reunião inválida",IF(OR(C70="",D70="",E70="",I70=""),"Cadastro incompleto",IF(AND(I70&lt;&gt;"Pendente",I70&lt;&gt;"Em andamento",I70&lt;&gt;"Bloqueada",I70&lt;&gt;"Concluída",I70&lt;&gt;"Cancelada"),"Status inválido",IF(I70="Cancelada","",IF(NOT(ISNUMBER(H70)),"Prazo ausente ou inválido",IF(AND(I70="Concluída",OR(NOT(ISNUMBER(J70)),P70="")),"Conclusão sem data ou evidência",IF(AND(I70="Concluída",ISNUMBER(Listas!$B$6),Listas!$B$6&gt;0,J70&gt;Listas!$B$6),"Conclusão posterior à análise",""))))))))))))</x:f>
      </x:c>
      <x:c r="S70" s="234" t="n">
        <x:f>IF(A70="",0,IF(AND(R70="",I70&lt;&gt;"Cancelada"),1,0))</x:f>
        <x:v>0</x:v>
      </x:c>
      <x:c r="T70" s="234" t="n">
        <x:f>IF(OR(NOT(ISNUMBER(Listas!$B$6)),Listas!$B$6&lt;=0,Dashboard!$E$5&lt;=0,Dashboard!$K$5&lt;=0),0,IF(A70="",0,IF(AND(ISNUMBER(Q70),ISNUMBER(Dashboard!$E$5),ISNUMBER(Dashboard!$K$5),Dashboard!$E$5&lt;=Dashboard!$K$5,Q70&gt;=Dashboard!$E$5,Q70&lt;=Dashboard!$K$5,OR(Dashboard!$E$4="Todas",E70=Dashboard!$E$4),OR(Dashboard!$K$4="Todos",D70=Dashboard!$K$4)),1,0)))</x:f>
        <x:v>0</x:v>
      </x:c>
      <x:c r="U70" s="234" t="n">
        <x:f>IF(AND(S70=1,T70=1,I70&lt;&gt;"Concluída"),1,0)</x:f>
        <x:v>0</x:v>
      </x:c>
      <x:c r="V70" s="234" t="n">
        <x:f>IF(AND(U70=1,ISNUMBER(Listas!$B$6),H70&lt;Listas!$B$6),1,0)</x:f>
        <x:v>0</x:v>
      </x:c>
      <x:c r="W70" s="234" t="n">
        <x:f>IF(AND(U70=1,I70="Bloqueada"),1,0)</x:f>
        <x:v>0</x:v>
      </x:c>
      <x:c r="X70" s="234" t="n">
        <x:f>IF(AND(S70=1,T70=1,I70="Concluída"),1,0)</x:f>
        <x:v>0</x:v>
      </x:c>
      <x:c r="Y70" s="234" t="n">
        <x:f>IF(AND(T70=1,OR(V70=1,W70=1,R70&lt;&gt;"")),1,0)</x:f>
        <x:v>0</x:v>
      </x:c>
      <x:c r="Z70" s="234" t="str">
        <x:f>IF(Y70=1,SUM($Y$5:Y70),"")</x:f>
      </x:c>
    </x:row>
    <x:row r="71">
      <x:c r="A71" s="30"/>
      <x:c r="B71" s="30"/>
      <x:c r="C71" s="30"/>
      <x:c r="D71" s="30"/>
      <x:c r="E71" s="30"/>
      <x:c r="F71" s="30"/>
      <x:c r="G71" s="32"/>
      <x:c r="H71" s="32"/>
      <x:c r="I71" s="32"/>
      <x:c r="J71" s="32"/>
      <x:c r="K71" s="37" t="str">
        <x:f>IF(OR(NOT(ISNUMBER(Listas!$B$6)),Listas!$B$6&lt;=0),"",IF(A71="","",IF(OR(R71&lt;&gt;"",I71="Cancelada"),"",IF(I71="Concluída",MAX(0,J71-H71),MAX(0,Listas!$B$6-H71)))))</x:f>
      </x:c>
      <x:c r="L71" s="35" t="str">
        <x:f>IF(OR(NOT(ISNUMBER(Listas!$B$6)),Listas!$B$6&lt;=0),IF(A71="","","Corrija data de análise"),IF(A71="","",IF(R71&lt;&gt;"",R71,IF(I71="Cancelada","CANCELADA",IF(I71="Concluída",IF(J71&gt;H71,"CONCLUÍDA COM ATRASO","CONCLUÍDA NO PRAZO"),IF(H71&lt;Listas!$B$6,"ATRASADA",IF(H71=Listas!$B$6,"VENCE HOJE","NO PRAZO")))))))</x:f>
      </x:c>
      <x:c r="M71" s="38"/>
      <x:c r="N71" s="38"/>
      <x:c r="O71" s="36" t="str">
        <x:f>IF(A71="","",IF(AND(ISNUMBER(M71),ISNUMBER(N71)),N71-M71,""))</x:f>
      </x:c>
      <x:c r="P71" s="33"/>
      <x:c r="Q71" s="238" t="str">
        <x:f>IF(A71="","",IF(COUNTIFS(Reunioes!$A$5:$A$104,B71)&lt;&gt;1,"",IF(ISNUMBER(VLOOKUP(B71,Reunioes!$A$5:$B$104,2,FALSE)),VLOOKUP(B71,Reunioes!$A$5:$B$104,2,FALSE),"")))</x:f>
      </x:c>
      <x:c r="R71" s="234" t="str">
        <x:f>IF(A71="",IF(OR(B71&lt;&gt;"",C71&lt;&gt;"",D71&lt;&gt;"",E71&lt;&gt;"",H71&lt;&gt;"",I71&lt;&gt;""),"ID ausente",""),IF(OR(AND(M71&lt;&gt;"",NOT(ISNUMBER(M71))),AND(N71&lt;&gt;"",NOT(ISNUMBER(N71)))),"Esforço inválido",IF(OR(AND(ISNUMBER(H71),H71&lt;=0),AND(ISNUMBER(J71),J71&lt;=0),AND(ISNUMBER(Q71),Q71&lt;=0)),"Data inválida",IF(A71="","",IF(COUNTIFS($A$5:$A$204,A71)&gt;1,"ID duplicado",IF(Q71="","Reunião inválida",IF(OR(C71="",D71="",E71="",I71=""),"Cadastro incompleto",IF(AND(I71&lt;&gt;"Pendente",I71&lt;&gt;"Em andamento",I71&lt;&gt;"Bloqueada",I71&lt;&gt;"Concluída",I71&lt;&gt;"Cancelada"),"Status inválido",IF(I71="Cancelada","",IF(NOT(ISNUMBER(H71)),"Prazo ausente ou inválido",IF(AND(I71="Concluída",OR(NOT(ISNUMBER(J71)),P71="")),"Conclusão sem data ou evidência",IF(AND(I71="Concluída",ISNUMBER(Listas!$B$6),Listas!$B$6&gt;0,J71&gt;Listas!$B$6),"Conclusão posterior à análise",""))))))))))))</x:f>
      </x:c>
      <x:c r="S71" s="234" t="n">
        <x:f>IF(A71="",0,IF(AND(R71="",I71&lt;&gt;"Cancelada"),1,0))</x:f>
        <x:v>0</x:v>
      </x:c>
      <x:c r="T71" s="234" t="n">
        <x:f>IF(OR(NOT(ISNUMBER(Listas!$B$6)),Listas!$B$6&lt;=0,Dashboard!$E$5&lt;=0,Dashboard!$K$5&lt;=0),0,IF(A71="",0,IF(AND(ISNUMBER(Q71),ISNUMBER(Dashboard!$E$5),ISNUMBER(Dashboard!$K$5),Dashboard!$E$5&lt;=Dashboard!$K$5,Q71&gt;=Dashboard!$E$5,Q71&lt;=Dashboard!$K$5,OR(Dashboard!$E$4="Todas",E71=Dashboard!$E$4),OR(Dashboard!$K$4="Todos",D71=Dashboard!$K$4)),1,0)))</x:f>
        <x:v>0</x:v>
      </x:c>
      <x:c r="U71" s="234" t="n">
        <x:f>IF(AND(S71=1,T71=1,I71&lt;&gt;"Concluída"),1,0)</x:f>
        <x:v>0</x:v>
      </x:c>
      <x:c r="V71" s="234" t="n">
        <x:f>IF(AND(U71=1,ISNUMBER(Listas!$B$6),H71&lt;Listas!$B$6),1,0)</x:f>
        <x:v>0</x:v>
      </x:c>
      <x:c r="W71" s="234" t="n">
        <x:f>IF(AND(U71=1,I71="Bloqueada"),1,0)</x:f>
        <x:v>0</x:v>
      </x:c>
      <x:c r="X71" s="234" t="n">
        <x:f>IF(AND(S71=1,T71=1,I71="Concluída"),1,0)</x:f>
        <x:v>0</x:v>
      </x:c>
      <x:c r="Y71" s="234" t="n">
        <x:f>IF(AND(T71=1,OR(V71=1,W71=1,R71&lt;&gt;"")),1,0)</x:f>
        <x:v>0</x:v>
      </x:c>
      <x:c r="Z71" s="234" t="str">
        <x:f>IF(Y71=1,SUM($Y$5:Y71),"")</x:f>
      </x:c>
    </x:row>
    <x:row r="72">
      <x:c r="A72" s="30"/>
      <x:c r="B72" s="30"/>
      <x:c r="C72" s="30"/>
      <x:c r="D72" s="30"/>
      <x:c r="E72" s="30"/>
      <x:c r="F72" s="30"/>
      <x:c r="G72" s="32"/>
      <x:c r="H72" s="32"/>
      <x:c r="I72" s="32"/>
      <x:c r="J72" s="32"/>
      <x:c r="K72" s="37" t="str">
        <x:f>IF(OR(NOT(ISNUMBER(Listas!$B$6)),Listas!$B$6&lt;=0),"",IF(A72="","",IF(OR(R72&lt;&gt;"",I72="Cancelada"),"",IF(I72="Concluída",MAX(0,J72-H72),MAX(0,Listas!$B$6-H72)))))</x:f>
      </x:c>
      <x:c r="L72" s="35" t="str">
        <x:f>IF(OR(NOT(ISNUMBER(Listas!$B$6)),Listas!$B$6&lt;=0),IF(A72="","","Corrija data de análise"),IF(A72="","",IF(R72&lt;&gt;"",R72,IF(I72="Cancelada","CANCELADA",IF(I72="Concluída",IF(J72&gt;H72,"CONCLUÍDA COM ATRASO","CONCLUÍDA NO PRAZO"),IF(H72&lt;Listas!$B$6,"ATRASADA",IF(H72=Listas!$B$6,"VENCE HOJE","NO PRAZO")))))))</x:f>
      </x:c>
      <x:c r="M72" s="38"/>
      <x:c r="N72" s="38"/>
      <x:c r="O72" s="36" t="str">
        <x:f>IF(A72="","",IF(AND(ISNUMBER(M72),ISNUMBER(N72)),N72-M72,""))</x:f>
      </x:c>
      <x:c r="P72" s="33"/>
      <x:c r="Q72" s="238" t="str">
        <x:f>IF(A72="","",IF(COUNTIFS(Reunioes!$A$5:$A$104,B72)&lt;&gt;1,"",IF(ISNUMBER(VLOOKUP(B72,Reunioes!$A$5:$B$104,2,FALSE)),VLOOKUP(B72,Reunioes!$A$5:$B$104,2,FALSE),"")))</x:f>
      </x:c>
      <x:c r="R72" s="234" t="str">
        <x:f>IF(A72="",IF(OR(B72&lt;&gt;"",C72&lt;&gt;"",D72&lt;&gt;"",E72&lt;&gt;"",H72&lt;&gt;"",I72&lt;&gt;""),"ID ausente",""),IF(OR(AND(M72&lt;&gt;"",NOT(ISNUMBER(M72))),AND(N72&lt;&gt;"",NOT(ISNUMBER(N72)))),"Esforço inválido",IF(OR(AND(ISNUMBER(H72),H72&lt;=0),AND(ISNUMBER(J72),J72&lt;=0),AND(ISNUMBER(Q72),Q72&lt;=0)),"Data inválida",IF(A72="","",IF(COUNTIFS($A$5:$A$204,A72)&gt;1,"ID duplicado",IF(Q72="","Reunião inválida",IF(OR(C72="",D72="",E72="",I72=""),"Cadastro incompleto",IF(AND(I72&lt;&gt;"Pendente",I72&lt;&gt;"Em andamento",I72&lt;&gt;"Bloqueada",I72&lt;&gt;"Concluída",I72&lt;&gt;"Cancelada"),"Status inválido",IF(I72="Cancelada","",IF(NOT(ISNUMBER(H72)),"Prazo ausente ou inválido",IF(AND(I72="Concluída",OR(NOT(ISNUMBER(J72)),P72="")),"Conclusão sem data ou evidência",IF(AND(I72="Concluída",ISNUMBER(Listas!$B$6),Listas!$B$6&gt;0,J72&gt;Listas!$B$6),"Conclusão posterior à análise",""))))))))))))</x:f>
      </x:c>
      <x:c r="S72" s="234" t="n">
        <x:f>IF(A72="",0,IF(AND(R72="",I72&lt;&gt;"Cancelada"),1,0))</x:f>
        <x:v>0</x:v>
      </x:c>
      <x:c r="T72" s="234" t="n">
        <x:f>IF(OR(NOT(ISNUMBER(Listas!$B$6)),Listas!$B$6&lt;=0,Dashboard!$E$5&lt;=0,Dashboard!$K$5&lt;=0),0,IF(A72="",0,IF(AND(ISNUMBER(Q72),ISNUMBER(Dashboard!$E$5),ISNUMBER(Dashboard!$K$5),Dashboard!$E$5&lt;=Dashboard!$K$5,Q72&gt;=Dashboard!$E$5,Q72&lt;=Dashboard!$K$5,OR(Dashboard!$E$4="Todas",E72=Dashboard!$E$4),OR(Dashboard!$K$4="Todos",D72=Dashboard!$K$4)),1,0)))</x:f>
        <x:v>0</x:v>
      </x:c>
      <x:c r="U72" s="234" t="n">
        <x:f>IF(AND(S72=1,T72=1,I72&lt;&gt;"Concluída"),1,0)</x:f>
        <x:v>0</x:v>
      </x:c>
      <x:c r="V72" s="234" t="n">
        <x:f>IF(AND(U72=1,ISNUMBER(Listas!$B$6),H72&lt;Listas!$B$6),1,0)</x:f>
        <x:v>0</x:v>
      </x:c>
      <x:c r="W72" s="234" t="n">
        <x:f>IF(AND(U72=1,I72="Bloqueada"),1,0)</x:f>
        <x:v>0</x:v>
      </x:c>
      <x:c r="X72" s="234" t="n">
        <x:f>IF(AND(S72=1,T72=1,I72="Concluída"),1,0)</x:f>
        <x:v>0</x:v>
      </x:c>
      <x:c r="Y72" s="234" t="n">
        <x:f>IF(AND(T72=1,OR(V72=1,W72=1,R72&lt;&gt;"")),1,0)</x:f>
        <x:v>0</x:v>
      </x:c>
      <x:c r="Z72" s="234" t="str">
        <x:f>IF(Y72=1,SUM($Y$5:Y72),"")</x:f>
      </x:c>
    </x:row>
    <x:row r="73">
      <x:c r="A73" s="30"/>
      <x:c r="B73" s="30"/>
      <x:c r="C73" s="30"/>
      <x:c r="D73" s="30"/>
      <x:c r="E73" s="30"/>
      <x:c r="F73" s="30"/>
      <x:c r="G73" s="32"/>
      <x:c r="H73" s="32"/>
      <x:c r="I73" s="32"/>
      <x:c r="J73" s="32"/>
      <x:c r="K73" s="37" t="str">
        <x:f>IF(OR(NOT(ISNUMBER(Listas!$B$6)),Listas!$B$6&lt;=0),"",IF(A73="","",IF(OR(R73&lt;&gt;"",I73="Cancelada"),"",IF(I73="Concluída",MAX(0,J73-H73),MAX(0,Listas!$B$6-H73)))))</x:f>
      </x:c>
      <x:c r="L73" s="35" t="str">
        <x:f>IF(OR(NOT(ISNUMBER(Listas!$B$6)),Listas!$B$6&lt;=0),IF(A73="","","Corrija data de análise"),IF(A73="","",IF(R73&lt;&gt;"",R73,IF(I73="Cancelada","CANCELADA",IF(I73="Concluída",IF(J73&gt;H73,"CONCLUÍDA COM ATRASO","CONCLUÍDA NO PRAZO"),IF(H73&lt;Listas!$B$6,"ATRASADA",IF(H73=Listas!$B$6,"VENCE HOJE","NO PRAZO")))))))</x:f>
      </x:c>
      <x:c r="M73" s="38"/>
      <x:c r="N73" s="38"/>
      <x:c r="O73" s="36" t="str">
        <x:f>IF(A73="","",IF(AND(ISNUMBER(M73),ISNUMBER(N73)),N73-M73,""))</x:f>
      </x:c>
      <x:c r="P73" s="33"/>
      <x:c r="Q73" s="238" t="str">
        <x:f>IF(A73="","",IF(COUNTIFS(Reunioes!$A$5:$A$104,B73)&lt;&gt;1,"",IF(ISNUMBER(VLOOKUP(B73,Reunioes!$A$5:$B$104,2,FALSE)),VLOOKUP(B73,Reunioes!$A$5:$B$104,2,FALSE),"")))</x:f>
      </x:c>
      <x:c r="R73" s="234" t="str">
        <x:f>IF(A73="",IF(OR(B73&lt;&gt;"",C73&lt;&gt;"",D73&lt;&gt;"",E73&lt;&gt;"",H73&lt;&gt;"",I73&lt;&gt;""),"ID ausente",""),IF(OR(AND(M73&lt;&gt;"",NOT(ISNUMBER(M73))),AND(N73&lt;&gt;"",NOT(ISNUMBER(N73)))),"Esforço inválido",IF(OR(AND(ISNUMBER(H73),H73&lt;=0),AND(ISNUMBER(J73),J73&lt;=0),AND(ISNUMBER(Q73),Q73&lt;=0)),"Data inválida",IF(A73="","",IF(COUNTIFS($A$5:$A$204,A73)&gt;1,"ID duplicado",IF(Q73="","Reunião inválida",IF(OR(C73="",D73="",E73="",I73=""),"Cadastro incompleto",IF(AND(I73&lt;&gt;"Pendente",I73&lt;&gt;"Em andamento",I73&lt;&gt;"Bloqueada",I73&lt;&gt;"Concluída",I73&lt;&gt;"Cancelada"),"Status inválido",IF(I73="Cancelada","",IF(NOT(ISNUMBER(H73)),"Prazo ausente ou inválido",IF(AND(I73="Concluída",OR(NOT(ISNUMBER(J73)),P73="")),"Conclusão sem data ou evidência",IF(AND(I73="Concluída",ISNUMBER(Listas!$B$6),Listas!$B$6&gt;0,J73&gt;Listas!$B$6),"Conclusão posterior à análise",""))))))))))))</x:f>
      </x:c>
      <x:c r="S73" s="234" t="n">
        <x:f>IF(A73="",0,IF(AND(R73="",I73&lt;&gt;"Cancelada"),1,0))</x:f>
        <x:v>0</x:v>
      </x:c>
      <x:c r="T73" s="234" t="n">
        <x:f>IF(OR(NOT(ISNUMBER(Listas!$B$6)),Listas!$B$6&lt;=0,Dashboard!$E$5&lt;=0,Dashboard!$K$5&lt;=0),0,IF(A73="",0,IF(AND(ISNUMBER(Q73),ISNUMBER(Dashboard!$E$5),ISNUMBER(Dashboard!$K$5),Dashboard!$E$5&lt;=Dashboard!$K$5,Q73&gt;=Dashboard!$E$5,Q73&lt;=Dashboard!$K$5,OR(Dashboard!$E$4="Todas",E73=Dashboard!$E$4),OR(Dashboard!$K$4="Todos",D73=Dashboard!$K$4)),1,0)))</x:f>
        <x:v>0</x:v>
      </x:c>
      <x:c r="U73" s="234" t="n">
        <x:f>IF(AND(S73=1,T73=1,I73&lt;&gt;"Concluída"),1,0)</x:f>
        <x:v>0</x:v>
      </x:c>
      <x:c r="V73" s="234" t="n">
        <x:f>IF(AND(U73=1,ISNUMBER(Listas!$B$6),H73&lt;Listas!$B$6),1,0)</x:f>
        <x:v>0</x:v>
      </x:c>
      <x:c r="W73" s="234" t="n">
        <x:f>IF(AND(U73=1,I73="Bloqueada"),1,0)</x:f>
        <x:v>0</x:v>
      </x:c>
      <x:c r="X73" s="234" t="n">
        <x:f>IF(AND(S73=1,T73=1,I73="Concluída"),1,0)</x:f>
        <x:v>0</x:v>
      </x:c>
      <x:c r="Y73" s="234" t="n">
        <x:f>IF(AND(T73=1,OR(V73=1,W73=1,R73&lt;&gt;"")),1,0)</x:f>
        <x:v>0</x:v>
      </x:c>
      <x:c r="Z73" s="234" t="str">
        <x:f>IF(Y73=1,SUM($Y$5:Y73),"")</x:f>
      </x:c>
    </x:row>
    <x:row r="74">
      <x:c r="A74" s="30"/>
      <x:c r="B74" s="30"/>
      <x:c r="C74" s="30"/>
      <x:c r="D74" s="30"/>
      <x:c r="E74" s="30"/>
      <x:c r="F74" s="30"/>
      <x:c r="G74" s="32"/>
      <x:c r="H74" s="32"/>
      <x:c r="I74" s="32"/>
      <x:c r="J74" s="32"/>
      <x:c r="K74" s="37" t="str">
        <x:f>IF(OR(NOT(ISNUMBER(Listas!$B$6)),Listas!$B$6&lt;=0),"",IF(A74="","",IF(OR(R74&lt;&gt;"",I74="Cancelada"),"",IF(I74="Concluída",MAX(0,J74-H74),MAX(0,Listas!$B$6-H74)))))</x:f>
      </x:c>
      <x:c r="L74" s="35" t="str">
        <x:f>IF(OR(NOT(ISNUMBER(Listas!$B$6)),Listas!$B$6&lt;=0),IF(A74="","","Corrija data de análise"),IF(A74="","",IF(R74&lt;&gt;"",R74,IF(I74="Cancelada","CANCELADA",IF(I74="Concluída",IF(J74&gt;H74,"CONCLUÍDA COM ATRASO","CONCLUÍDA NO PRAZO"),IF(H74&lt;Listas!$B$6,"ATRASADA",IF(H74=Listas!$B$6,"VENCE HOJE","NO PRAZO")))))))</x:f>
      </x:c>
      <x:c r="M74" s="38"/>
      <x:c r="N74" s="38"/>
      <x:c r="O74" s="36" t="str">
        <x:f>IF(A74="","",IF(AND(ISNUMBER(M74),ISNUMBER(N74)),N74-M74,""))</x:f>
      </x:c>
      <x:c r="P74" s="33"/>
      <x:c r="Q74" s="238" t="str">
        <x:f>IF(A74="","",IF(COUNTIFS(Reunioes!$A$5:$A$104,B74)&lt;&gt;1,"",IF(ISNUMBER(VLOOKUP(B74,Reunioes!$A$5:$B$104,2,FALSE)),VLOOKUP(B74,Reunioes!$A$5:$B$104,2,FALSE),"")))</x:f>
      </x:c>
      <x:c r="R74" s="234" t="str">
        <x:f>IF(A74="",IF(OR(B74&lt;&gt;"",C74&lt;&gt;"",D74&lt;&gt;"",E74&lt;&gt;"",H74&lt;&gt;"",I74&lt;&gt;""),"ID ausente",""),IF(OR(AND(M74&lt;&gt;"",NOT(ISNUMBER(M74))),AND(N74&lt;&gt;"",NOT(ISNUMBER(N74)))),"Esforço inválido",IF(OR(AND(ISNUMBER(H74),H74&lt;=0),AND(ISNUMBER(J74),J74&lt;=0),AND(ISNUMBER(Q74),Q74&lt;=0)),"Data inválida",IF(A74="","",IF(COUNTIFS($A$5:$A$204,A74)&gt;1,"ID duplicado",IF(Q74="","Reunião inválida",IF(OR(C74="",D74="",E74="",I74=""),"Cadastro incompleto",IF(AND(I74&lt;&gt;"Pendente",I74&lt;&gt;"Em andamento",I74&lt;&gt;"Bloqueada",I74&lt;&gt;"Concluída",I74&lt;&gt;"Cancelada"),"Status inválido",IF(I74="Cancelada","",IF(NOT(ISNUMBER(H74)),"Prazo ausente ou inválido",IF(AND(I74="Concluída",OR(NOT(ISNUMBER(J74)),P74="")),"Conclusão sem data ou evidência",IF(AND(I74="Concluída",ISNUMBER(Listas!$B$6),Listas!$B$6&gt;0,J74&gt;Listas!$B$6),"Conclusão posterior à análise",""))))))))))))</x:f>
      </x:c>
      <x:c r="S74" s="234" t="n">
        <x:f>IF(A74="",0,IF(AND(R74="",I74&lt;&gt;"Cancelada"),1,0))</x:f>
        <x:v>0</x:v>
      </x:c>
      <x:c r="T74" s="234" t="n">
        <x:f>IF(OR(NOT(ISNUMBER(Listas!$B$6)),Listas!$B$6&lt;=0,Dashboard!$E$5&lt;=0,Dashboard!$K$5&lt;=0),0,IF(A74="",0,IF(AND(ISNUMBER(Q74),ISNUMBER(Dashboard!$E$5),ISNUMBER(Dashboard!$K$5),Dashboard!$E$5&lt;=Dashboard!$K$5,Q74&gt;=Dashboard!$E$5,Q74&lt;=Dashboard!$K$5,OR(Dashboard!$E$4="Todas",E74=Dashboard!$E$4),OR(Dashboard!$K$4="Todos",D74=Dashboard!$K$4)),1,0)))</x:f>
        <x:v>0</x:v>
      </x:c>
      <x:c r="U74" s="234" t="n">
        <x:f>IF(AND(S74=1,T74=1,I74&lt;&gt;"Concluída"),1,0)</x:f>
        <x:v>0</x:v>
      </x:c>
      <x:c r="V74" s="234" t="n">
        <x:f>IF(AND(U74=1,ISNUMBER(Listas!$B$6),H74&lt;Listas!$B$6),1,0)</x:f>
        <x:v>0</x:v>
      </x:c>
      <x:c r="W74" s="234" t="n">
        <x:f>IF(AND(U74=1,I74="Bloqueada"),1,0)</x:f>
        <x:v>0</x:v>
      </x:c>
      <x:c r="X74" s="234" t="n">
        <x:f>IF(AND(S74=1,T74=1,I74="Concluída"),1,0)</x:f>
        <x:v>0</x:v>
      </x:c>
      <x:c r="Y74" s="234" t="n">
        <x:f>IF(AND(T74=1,OR(V74=1,W74=1,R74&lt;&gt;"")),1,0)</x:f>
        <x:v>0</x:v>
      </x:c>
      <x:c r="Z74" s="234" t="str">
        <x:f>IF(Y74=1,SUM($Y$5:Y74),"")</x:f>
      </x:c>
    </x:row>
    <x:row r="75">
      <x:c r="A75" s="30"/>
      <x:c r="B75" s="30"/>
      <x:c r="C75" s="30"/>
      <x:c r="D75" s="30"/>
      <x:c r="E75" s="30"/>
      <x:c r="F75" s="30"/>
      <x:c r="G75" s="32"/>
      <x:c r="H75" s="32"/>
      <x:c r="I75" s="32"/>
      <x:c r="J75" s="32"/>
      <x:c r="K75" s="37" t="str">
        <x:f>IF(OR(NOT(ISNUMBER(Listas!$B$6)),Listas!$B$6&lt;=0),"",IF(A75="","",IF(OR(R75&lt;&gt;"",I75="Cancelada"),"",IF(I75="Concluída",MAX(0,J75-H75),MAX(0,Listas!$B$6-H75)))))</x:f>
      </x:c>
      <x:c r="L75" s="35" t="str">
        <x:f>IF(OR(NOT(ISNUMBER(Listas!$B$6)),Listas!$B$6&lt;=0),IF(A75="","","Corrija data de análise"),IF(A75="","",IF(R75&lt;&gt;"",R75,IF(I75="Cancelada","CANCELADA",IF(I75="Concluída",IF(J75&gt;H75,"CONCLUÍDA COM ATRASO","CONCLUÍDA NO PRAZO"),IF(H75&lt;Listas!$B$6,"ATRASADA",IF(H75=Listas!$B$6,"VENCE HOJE","NO PRAZO")))))))</x:f>
      </x:c>
      <x:c r="M75" s="38"/>
      <x:c r="N75" s="38"/>
      <x:c r="O75" s="36" t="str">
        <x:f>IF(A75="","",IF(AND(ISNUMBER(M75),ISNUMBER(N75)),N75-M75,""))</x:f>
      </x:c>
      <x:c r="P75" s="33"/>
      <x:c r="Q75" s="238" t="str">
        <x:f>IF(A75="","",IF(COUNTIFS(Reunioes!$A$5:$A$104,B75)&lt;&gt;1,"",IF(ISNUMBER(VLOOKUP(B75,Reunioes!$A$5:$B$104,2,FALSE)),VLOOKUP(B75,Reunioes!$A$5:$B$104,2,FALSE),"")))</x:f>
      </x:c>
      <x:c r="R75" s="234" t="str">
        <x:f>IF(A75="",IF(OR(B75&lt;&gt;"",C75&lt;&gt;"",D75&lt;&gt;"",E75&lt;&gt;"",H75&lt;&gt;"",I75&lt;&gt;""),"ID ausente",""),IF(OR(AND(M75&lt;&gt;"",NOT(ISNUMBER(M75))),AND(N75&lt;&gt;"",NOT(ISNUMBER(N75)))),"Esforço inválido",IF(OR(AND(ISNUMBER(H75),H75&lt;=0),AND(ISNUMBER(J75),J75&lt;=0),AND(ISNUMBER(Q75),Q75&lt;=0)),"Data inválida",IF(A75="","",IF(COUNTIFS($A$5:$A$204,A75)&gt;1,"ID duplicado",IF(Q75="","Reunião inválida",IF(OR(C75="",D75="",E75="",I75=""),"Cadastro incompleto",IF(AND(I75&lt;&gt;"Pendente",I75&lt;&gt;"Em andamento",I75&lt;&gt;"Bloqueada",I75&lt;&gt;"Concluída",I75&lt;&gt;"Cancelada"),"Status inválido",IF(I75="Cancelada","",IF(NOT(ISNUMBER(H75)),"Prazo ausente ou inválido",IF(AND(I75="Concluída",OR(NOT(ISNUMBER(J75)),P75="")),"Conclusão sem data ou evidência",IF(AND(I75="Concluída",ISNUMBER(Listas!$B$6),Listas!$B$6&gt;0,J75&gt;Listas!$B$6),"Conclusão posterior à análise",""))))))))))))</x:f>
      </x:c>
      <x:c r="S75" s="234" t="n">
        <x:f>IF(A75="",0,IF(AND(R75="",I75&lt;&gt;"Cancelada"),1,0))</x:f>
        <x:v>0</x:v>
      </x:c>
      <x:c r="T75" s="234" t="n">
        <x:f>IF(OR(NOT(ISNUMBER(Listas!$B$6)),Listas!$B$6&lt;=0,Dashboard!$E$5&lt;=0,Dashboard!$K$5&lt;=0),0,IF(A75="",0,IF(AND(ISNUMBER(Q75),ISNUMBER(Dashboard!$E$5),ISNUMBER(Dashboard!$K$5),Dashboard!$E$5&lt;=Dashboard!$K$5,Q75&gt;=Dashboard!$E$5,Q75&lt;=Dashboard!$K$5,OR(Dashboard!$E$4="Todas",E75=Dashboard!$E$4),OR(Dashboard!$K$4="Todos",D75=Dashboard!$K$4)),1,0)))</x:f>
        <x:v>0</x:v>
      </x:c>
      <x:c r="U75" s="234" t="n">
        <x:f>IF(AND(S75=1,T75=1,I75&lt;&gt;"Concluída"),1,0)</x:f>
        <x:v>0</x:v>
      </x:c>
      <x:c r="V75" s="234" t="n">
        <x:f>IF(AND(U75=1,ISNUMBER(Listas!$B$6),H75&lt;Listas!$B$6),1,0)</x:f>
        <x:v>0</x:v>
      </x:c>
      <x:c r="W75" s="234" t="n">
        <x:f>IF(AND(U75=1,I75="Bloqueada"),1,0)</x:f>
        <x:v>0</x:v>
      </x:c>
      <x:c r="X75" s="234" t="n">
        <x:f>IF(AND(S75=1,T75=1,I75="Concluída"),1,0)</x:f>
        <x:v>0</x:v>
      </x:c>
      <x:c r="Y75" s="234" t="n">
        <x:f>IF(AND(T75=1,OR(V75=1,W75=1,R75&lt;&gt;"")),1,0)</x:f>
        <x:v>0</x:v>
      </x:c>
      <x:c r="Z75" s="234" t="str">
        <x:f>IF(Y75=1,SUM($Y$5:Y75),"")</x:f>
      </x:c>
    </x:row>
    <x:row r="76">
      <x:c r="A76" s="30"/>
      <x:c r="B76" s="30"/>
      <x:c r="C76" s="30"/>
      <x:c r="D76" s="30"/>
      <x:c r="E76" s="30"/>
      <x:c r="F76" s="30"/>
      <x:c r="G76" s="32"/>
      <x:c r="H76" s="32"/>
      <x:c r="I76" s="32"/>
      <x:c r="J76" s="32"/>
      <x:c r="K76" s="37" t="str">
        <x:f>IF(OR(NOT(ISNUMBER(Listas!$B$6)),Listas!$B$6&lt;=0),"",IF(A76="","",IF(OR(R76&lt;&gt;"",I76="Cancelada"),"",IF(I76="Concluída",MAX(0,J76-H76),MAX(0,Listas!$B$6-H76)))))</x:f>
      </x:c>
      <x:c r="L76" s="35" t="str">
        <x:f>IF(OR(NOT(ISNUMBER(Listas!$B$6)),Listas!$B$6&lt;=0),IF(A76="","","Corrija data de análise"),IF(A76="","",IF(R76&lt;&gt;"",R76,IF(I76="Cancelada","CANCELADA",IF(I76="Concluída",IF(J76&gt;H76,"CONCLUÍDA COM ATRASO","CONCLUÍDA NO PRAZO"),IF(H76&lt;Listas!$B$6,"ATRASADA",IF(H76=Listas!$B$6,"VENCE HOJE","NO PRAZO")))))))</x:f>
      </x:c>
      <x:c r="M76" s="38"/>
      <x:c r="N76" s="38"/>
      <x:c r="O76" s="36" t="str">
        <x:f>IF(A76="","",IF(AND(ISNUMBER(M76),ISNUMBER(N76)),N76-M76,""))</x:f>
      </x:c>
      <x:c r="P76" s="33"/>
      <x:c r="Q76" s="238" t="str">
        <x:f>IF(A76="","",IF(COUNTIFS(Reunioes!$A$5:$A$104,B76)&lt;&gt;1,"",IF(ISNUMBER(VLOOKUP(B76,Reunioes!$A$5:$B$104,2,FALSE)),VLOOKUP(B76,Reunioes!$A$5:$B$104,2,FALSE),"")))</x:f>
      </x:c>
      <x:c r="R76" s="234" t="str">
        <x:f>IF(A76="",IF(OR(B76&lt;&gt;"",C76&lt;&gt;"",D76&lt;&gt;"",E76&lt;&gt;"",H76&lt;&gt;"",I76&lt;&gt;""),"ID ausente",""),IF(OR(AND(M76&lt;&gt;"",NOT(ISNUMBER(M76))),AND(N76&lt;&gt;"",NOT(ISNUMBER(N76)))),"Esforço inválido",IF(OR(AND(ISNUMBER(H76),H76&lt;=0),AND(ISNUMBER(J76),J76&lt;=0),AND(ISNUMBER(Q76),Q76&lt;=0)),"Data inválida",IF(A76="","",IF(COUNTIFS($A$5:$A$204,A76)&gt;1,"ID duplicado",IF(Q76="","Reunião inválida",IF(OR(C76="",D76="",E76="",I76=""),"Cadastro incompleto",IF(AND(I76&lt;&gt;"Pendente",I76&lt;&gt;"Em andamento",I76&lt;&gt;"Bloqueada",I76&lt;&gt;"Concluída",I76&lt;&gt;"Cancelada"),"Status inválido",IF(I76="Cancelada","",IF(NOT(ISNUMBER(H76)),"Prazo ausente ou inválido",IF(AND(I76="Concluída",OR(NOT(ISNUMBER(J76)),P76="")),"Conclusão sem data ou evidência",IF(AND(I76="Concluída",ISNUMBER(Listas!$B$6),Listas!$B$6&gt;0,J76&gt;Listas!$B$6),"Conclusão posterior à análise",""))))))))))))</x:f>
      </x:c>
      <x:c r="S76" s="234" t="n">
        <x:f>IF(A76="",0,IF(AND(R76="",I76&lt;&gt;"Cancelada"),1,0))</x:f>
        <x:v>0</x:v>
      </x:c>
      <x:c r="T76" s="234" t="n">
        <x:f>IF(OR(NOT(ISNUMBER(Listas!$B$6)),Listas!$B$6&lt;=0,Dashboard!$E$5&lt;=0,Dashboard!$K$5&lt;=0),0,IF(A76="",0,IF(AND(ISNUMBER(Q76),ISNUMBER(Dashboard!$E$5),ISNUMBER(Dashboard!$K$5),Dashboard!$E$5&lt;=Dashboard!$K$5,Q76&gt;=Dashboard!$E$5,Q76&lt;=Dashboard!$K$5,OR(Dashboard!$E$4="Todas",E76=Dashboard!$E$4),OR(Dashboard!$K$4="Todos",D76=Dashboard!$K$4)),1,0)))</x:f>
        <x:v>0</x:v>
      </x:c>
      <x:c r="U76" s="234" t="n">
        <x:f>IF(AND(S76=1,T76=1,I76&lt;&gt;"Concluída"),1,0)</x:f>
        <x:v>0</x:v>
      </x:c>
      <x:c r="V76" s="234" t="n">
        <x:f>IF(AND(U76=1,ISNUMBER(Listas!$B$6),H76&lt;Listas!$B$6),1,0)</x:f>
        <x:v>0</x:v>
      </x:c>
      <x:c r="W76" s="234" t="n">
        <x:f>IF(AND(U76=1,I76="Bloqueada"),1,0)</x:f>
        <x:v>0</x:v>
      </x:c>
      <x:c r="X76" s="234" t="n">
        <x:f>IF(AND(S76=1,T76=1,I76="Concluída"),1,0)</x:f>
        <x:v>0</x:v>
      </x:c>
      <x:c r="Y76" s="234" t="n">
        <x:f>IF(AND(T76=1,OR(V76=1,W76=1,R76&lt;&gt;"")),1,0)</x:f>
        <x:v>0</x:v>
      </x:c>
      <x:c r="Z76" s="234" t="str">
        <x:f>IF(Y76=1,SUM($Y$5:Y76),"")</x:f>
      </x:c>
    </x:row>
    <x:row r="77">
      <x:c r="A77" s="30"/>
      <x:c r="B77" s="30"/>
      <x:c r="C77" s="30"/>
      <x:c r="D77" s="30"/>
      <x:c r="E77" s="30"/>
      <x:c r="F77" s="30"/>
      <x:c r="G77" s="32"/>
      <x:c r="H77" s="32"/>
      <x:c r="I77" s="32"/>
      <x:c r="J77" s="32"/>
      <x:c r="K77" s="37" t="str">
        <x:f>IF(OR(NOT(ISNUMBER(Listas!$B$6)),Listas!$B$6&lt;=0),"",IF(A77="","",IF(OR(R77&lt;&gt;"",I77="Cancelada"),"",IF(I77="Concluída",MAX(0,J77-H77),MAX(0,Listas!$B$6-H77)))))</x:f>
      </x:c>
      <x:c r="L77" s="35" t="str">
        <x:f>IF(OR(NOT(ISNUMBER(Listas!$B$6)),Listas!$B$6&lt;=0),IF(A77="","","Corrija data de análise"),IF(A77="","",IF(R77&lt;&gt;"",R77,IF(I77="Cancelada","CANCELADA",IF(I77="Concluída",IF(J77&gt;H77,"CONCLUÍDA COM ATRASO","CONCLUÍDA NO PRAZO"),IF(H77&lt;Listas!$B$6,"ATRASADA",IF(H77=Listas!$B$6,"VENCE HOJE","NO PRAZO")))))))</x:f>
      </x:c>
      <x:c r="M77" s="38"/>
      <x:c r="N77" s="38"/>
      <x:c r="O77" s="36" t="str">
        <x:f>IF(A77="","",IF(AND(ISNUMBER(M77),ISNUMBER(N77)),N77-M77,""))</x:f>
      </x:c>
      <x:c r="P77" s="33"/>
      <x:c r="Q77" s="238" t="str">
        <x:f>IF(A77="","",IF(COUNTIFS(Reunioes!$A$5:$A$104,B77)&lt;&gt;1,"",IF(ISNUMBER(VLOOKUP(B77,Reunioes!$A$5:$B$104,2,FALSE)),VLOOKUP(B77,Reunioes!$A$5:$B$104,2,FALSE),"")))</x:f>
      </x:c>
      <x:c r="R77" s="234" t="str">
        <x:f>IF(A77="",IF(OR(B77&lt;&gt;"",C77&lt;&gt;"",D77&lt;&gt;"",E77&lt;&gt;"",H77&lt;&gt;"",I77&lt;&gt;""),"ID ausente",""),IF(OR(AND(M77&lt;&gt;"",NOT(ISNUMBER(M77))),AND(N77&lt;&gt;"",NOT(ISNUMBER(N77)))),"Esforço inválido",IF(OR(AND(ISNUMBER(H77),H77&lt;=0),AND(ISNUMBER(J77),J77&lt;=0),AND(ISNUMBER(Q77),Q77&lt;=0)),"Data inválida",IF(A77="","",IF(COUNTIFS($A$5:$A$204,A77)&gt;1,"ID duplicado",IF(Q77="","Reunião inválida",IF(OR(C77="",D77="",E77="",I77=""),"Cadastro incompleto",IF(AND(I77&lt;&gt;"Pendente",I77&lt;&gt;"Em andamento",I77&lt;&gt;"Bloqueada",I77&lt;&gt;"Concluída",I77&lt;&gt;"Cancelada"),"Status inválido",IF(I77="Cancelada","",IF(NOT(ISNUMBER(H77)),"Prazo ausente ou inválido",IF(AND(I77="Concluída",OR(NOT(ISNUMBER(J77)),P77="")),"Conclusão sem data ou evidência",IF(AND(I77="Concluída",ISNUMBER(Listas!$B$6),Listas!$B$6&gt;0,J77&gt;Listas!$B$6),"Conclusão posterior à análise",""))))))))))))</x:f>
      </x:c>
      <x:c r="S77" s="234" t="n">
        <x:f>IF(A77="",0,IF(AND(R77="",I77&lt;&gt;"Cancelada"),1,0))</x:f>
        <x:v>0</x:v>
      </x:c>
      <x:c r="T77" s="234" t="n">
        <x:f>IF(OR(NOT(ISNUMBER(Listas!$B$6)),Listas!$B$6&lt;=0,Dashboard!$E$5&lt;=0,Dashboard!$K$5&lt;=0),0,IF(A77="",0,IF(AND(ISNUMBER(Q77),ISNUMBER(Dashboard!$E$5),ISNUMBER(Dashboard!$K$5),Dashboard!$E$5&lt;=Dashboard!$K$5,Q77&gt;=Dashboard!$E$5,Q77&lt;=Dashboard!$K$5,OR(Dashboard!$E$4="Todas",E77=Dashboard!$E$4),OR(Dashboard!$K$4="Todos",D77=Dashboard!$K$4)),1,0)))</x:f>
        <x:v>0</x:v>
      </x:c>
      <x:c r="U77" s="234" t="n">
        <x:f>IF(AND(S77=1,T77=1,I77&lt;&gt;"Concluída"),1,0)</x:f>
        <x:v>0</x:v>
      </x:c>
      <x:c r="V77" s="234" t="n">
        <x:f>IF(AND(U77=1,ISNUMBER(Listas!$B$6),H77&lt;Listas!$B$6),1,0)</x:f>
        <x:v>0</x:v>
      </x:c>
      <x:c r="W77" s="234" t="n">
        <x:f>IF(AND(U77=1,I77="Bloqueada"),1,0)</x:f>
        <x:v>0</x:v>
      </x:c>
      <x:c r="X77" s="234" t="n">
        <x:f>IF(AND(S77=1,T77=1,I77="Concluída"),1,0)</x:f>
        <x:v>0</x:v>
      </x:c>
      <x:c r="Y77" s="234" t="n">
        <x:f>IF(AND(T77=1,OR(V77=1,W77=1,R77&lt;&gt;"")),1,0)</x:f>
        <x:v>0</x:v>
      </x:c>
      <x:c r="Z77" s="234" t="str">
        <x:f>IF(Y77=1,SUM($Y$5:Y77),"")</x:f>
      </x:c>
    </x:row>
    <x:row r="78">
      <x:c r="A78" s="30"/>
      <x:c r="B78" s="30"/>
      <x:c r="C78" s="30"/>
      <x:c r="D78" s="30"/>
      <x:c r="E78" s="30"/>
      <x:c r="F78" s="30"/>
      <x:c r="G78" s="32"/>
      <x:c r="H78" s="32"/>
      <x:c r="I78" s="32"/>
      <x:c r="J78" s="32"/>
      <x:c r="K78" s="37" t="str">
        <x:f>IF(OR(NOT(ISNUMBER(Listas!$B$6)),Listas!$B$6&lt;=0),"",IF(A78="","",IF(OR(R78&lt;&gt;"",I78="Cancelada"),"",IF(I78="Concluída",MAX(0,J78-H78),MAX(0,Listas!$B$6-H78)))))</x:f>
      </x:c>
      <x:c r="L78" s="35" t="str">
        <x:f>IF(OR(NOT(ISNUMBER(Listas!$B$6)),Listas!$B$6&lt;=0),IF(A78="","","Corrija data de análise"),IF(A78="","",IF(R78&lt;&gt;"",R78,IF(I78="Cancelada","CANCELADA",IF(I78="Concluída",IF(J78&gt;H78,"CONCLUÍDA COM ATRASO","CONCLUÍDA NO PRAZO"),IF(H78&lt;Listas!$B$6,"ATRASADA",IF(H78=Listas!$B$6,"VENCE HOJE","NO PRAZO")))))))</x:f>
      </x:c>
      <x:c r="M78" s="38"/>
      <x:c r="N78" s="38"/>
      <x:c r="O78" s="36" t="str">
        <x:f>IF(A78="","",IF(AND(ISNUMBER(M78),ISNUMBER(N78)),N78-M78,""))</x:f>
      </x:c>
      <x:c r="P78" s="33"/>
      <x:c r="Q78" s="238" t="str">
        <x:f>IF(A78="","",IF(COUNTIFS(Reunioes!$A$5:$A$104,B78)&lt;&gt;1,"",IF(ISNUMBER(VLOOKUP(B78,Reunioes!$A$5:$B$104,2,FALSE)),VLOOKUP(B78,Reunioes!$A$5:$B$104,2,FALSE),"")))</x:f>
      </x:c>
      <x:c r="R78" s="234" t="str">
        <x:f>IF(A78="",IF(OR(B78&lt;&gt;"",C78&lt;&gt;"",D78&lt;&gt;"",E78&lt;&gt;"",H78&lt;&gt;"",I78&lt;&gt;""),"ID ausente",""),IF(OR(AND(M78&lt;&gt;"",NOT(ISNUMBER(M78))),AND(N78&lt;&gt;"",NOT(ISNUMBER(N78)))),"Esforço inválido",IF(OR(AND(ISNUMBER(H78),H78&lt;=0),AND(ISNUMBER(J78),J78&lt;=0),AND(ISNUMBER(Q78),Q78&lt;=0)),"Data inválida",IF(A78="","",IF(COUNTIFS($A$5:$A$204,A78)&gt;1,"ID duplicado",IF(Q78="","Reunião inválida",IF(OR(C78="",D78="",E78="",I78=""),"Cadastro incompleto",IF(AND(I78&lt;&gt;"Pendente",I78&lt;&gt;"Em andamento",I78&lt;&gt;"Bloqueada",I78&lt;&gt;"Concluída",I78&lt;&gt;"Cancelada"),"Status inválido",IF(I78="Cancelada","",IF(NOT(ISNUMBER(H78)),"Prazo ausente ou inválido",IF(AND(I78="Concluída",OR(NOT(ISNUMBER(J78)),P78="")),"Conclusão sem data ou evidência",IF(AND(I78="Concluída",ISNUMBER(Listas!$B$6),Listas!$B$6&gt;0,J78&gt;Listas!$B$6),"Conclusão posterior à análise",""))))))))))))</x:f>
      </x:c>
      <x:c r="S78" s="234" t="n">
        <x:f>IF(A78="",0,IF(AND(R78="",I78&lt;&gt;"Cancelada"),1,0))</x:f>
        <x:v>0</x:v>
      </x:c>
      <x:c r="T78" s="234" t="n">
        <x:f>IF(OR(NOT(ISNUMBER(Listas!$B$6)),Listas!$B$6&lt;=0,Dashboard!$E$5&lt;=0,Dashboard!$K$5&lt;=0),0,IF(A78="",0,IF(AND(ISNUMBER(Q78),ISNUMBER(Dashboard!$E$5),ISNUMBER(Dashboard!$K$5),Dashboard!$E$5&lt;=Dashboard!$K$5,Q78&gt;=Dashboard!$E$5,Q78&lt;=Dashboard!$K$5,OR(Dashboard!$E$4="Todas",E78=Dashboard!$E$4),OR(Dashboard!$K$4="Todos",D78=Dashboard!$K$4)),1,0)))</x:f>
        <x:v>0</x:v>
      </x:c>
      <x:c r="U78" s="234" t="n">
        <x:f>IF(AND(S78=1,T78=1,I78&lt;&gt;"Concluída"),1,0)</x:f>
        <x:v>0</x:v>
      </x:c>
      <x:c r="V78" s="234" t="n">
        <x:f>IF(AND(U78=1,ISNUMBER(Listas!$B$6),H78&lt;Listas!$B$6),1,0)</x:f>
        <x:v>0</x:v>
      </x:c>
      <x:c r="W78" s="234" t="n">
        <x:f>IF(AND(U78=1,I78="Bloqueada"),1,0)</x:f>
        <x:v>0</x:v>
      </x:c>
      <x:c r="X78" s="234" t="n">
        <x:f>IF(AND(S78=1,T78=1,I78="Concluída"),1,0)</x:f>
        <x:v>0</x:v>
      </x:c>
      <x:c r="Y78" s="234" t="n">
        <x:f>IF(AND(T78=1,OR(V78=1,W78=1,R78&lt;&gt;"")),1,0)</x:f>
        <x:v>0</x:v>
      </x:c>
      <x:c r="Z78" s="234" t="str">
        <x:f>IF(Y78=1,SUM($Y$5:Y78),"")</x:f>
      </x:c>
    </x:row>
    <x:row r="79">
      <x:c r="A79" s="30"/>
      <x:c r="B79" s="30"/>
      <x:c r="C79" s="30"/>
      <x:c r="D79" s="30"/>
      <x:c r="E79" s="30"/>
      <x:c r="F79" s="30"/>
      <x:c r="G79" s="32"/>
      <x:c r="H79" s="32"/>
      <x:c r="I79" s="32"/>
      <x:c r="J79" s="32"/>
      <x:c r="K79" s="37" t="str">
        <x:f>IF(OR(NOT(ISNUMBER(Listas!$B$6)),Listas!$B$6&lt;=0),"",IF(A79="","",IF(OR(R79&lt;&gt;"",I79="Cancelada"),"",IF(I79="Concluída",MAX(0,J79-H79),MAX(0,Listas!$B$6-H79)))))</x:f>
      </x:c>
      <x:c r="L79" s="35" t="str">
        <x:f>IF(OR(NOT(ISNUMBER(Listas!$B$6)),Listas!$B$6&lt;=0),IF(A79="","","Corrija data de análise"),IF(A79="","",IF(R79&lt;&gt;"",R79,IF(I79="Cancelada","CANCELADA",IF(I79="Concluída",IF(J79&gt;H79,"CONCLUÍDA COM ATRASO","CONCLUÍDA NO PRAZO"),IF(H79&lt;Listas!$B$6,"ATRASADA",IF(H79=Listas!$B$6,"VENCE HOJE","NO PRAZO")))))))</x:f>
      </x:c>
      <x:c r="M79" s="38"/>
      <x:c r="N79" s="38"/>
      <x:c r="O79" s="36" t="str">
        <x:f>IF(A79="","",IF(AND(ISNUMBER(M79),ISNUMBER(N79)),N79-M79,""))</x:f>
      </x:c>
      <x:c r="P79" s="33"/>
      <x:c r="Q79" s="238" t="str">
        <x:f>IF(A79="","",IF(COUNTIFS(Reunioes!$A$5:$A$104,B79)&lt;&gt;1,"",IF(ISNUMBER(VLOOKUP(B79,Reunioes!$A$5:$B$104,2,FALSE)),VLOOKUP(B79,Reunioes!$A$5:$B$104,2,FALSE),"")))</x:f>
      </x:c>
      <x:c r="R79" s="234" t="str">
        <x:f>IF(A79="",IF(OR(B79&lt;&gt;"",C79&lt;&gt;"",D79&lt;&gt;"",E79&lt;&gt;"",H79&lt;&gt;"",I79&lt;&gt;""),"ID ausente",""),IF(OR(AND(M79&lt;&gt;"",NOT(ISNUMBER(M79))),AND(N79&lt;&gt;"",NOT(ISNUMBER(N79)))),"Esforço inválido",IF(OR(AND(ISNUMBER(H79),H79&lt;=0),AND(ISNUMBER(J79),J79&lt;=0),AND(ISNUMBER(Q79),Q79&lt;=0)),"Data inválida",IF(A79="","",IF(COUNTIFS($A$5:$A$204,A79)&gt;1,"ID duplicado",IF(Q79="","Reunião inválida",IF(OR(C79="",D79="",E79="",I79=""),"Cadastro incompleto",IF(AND(I79&lt;&gt;"Pendente",I79&lt;&gt;"Em andamento",I79&lt;&gt;"Bloqueada",I79&lt;&gt;"Concluída",I79&lt;&gt;"Cancelada"),"Status inválido",IF(I79="Cancelada","",IF(NOT(ISNUMBER(H79)),"Prazo ausente ou inválido",IF(AND(I79="Concluída",OR(NOT(ISNUMBER(J79)),P79="")),"Conclusão sem data ou evidência",IF(AND(I79="Concluída",ISNUMBER(Listas!$B$6),Listas!$B$6&gt;0,J79&gt;Listas!$B$6),"Conclusão posterior à análise",""))))))))))))</x:f>
      </x:c>
      <x:c r="S79" s="234" t="n">
        <x:f>IF(A79="",0,IF(AND(R79="",I79&lt;&gt;"Cancelada"),1,0))</x:f>
        <x:v>0</x:v>
      </x:c>
      <x:c r="T79" s="234" t="n">
        <x:f>IF(OR(NOT(ISNUMBER(Listas!$B$6)),Listas!$B$6&lt;=0,Dashboard!$E$5&lt;=0,Dashboard!$K$5&lt;=0),0,IF(A79="",0,IF(AND(ISNUMBER(Q79),ISNUMBER(Dashboard!$E$5),ISNUMBER(Dashboard!$K$5),Dashboard!$E$5&lt;=Dashboard!$K$5,Q79&gt;=Dashboard!$E$5,Q79&lt;=Dashboard!$K$5,OR(Dashboard!$E$4="Todas",E79=Dashboard!$E$4),OR(Dashboard!$K$4="Todos",D79=Dashboard!$K$4)),1,0)))</x:f>
        <x:v>0</x:v>
      </x:c>
      <x:c r="U79" s="234" t="n">
        <x:f>IF(AND(S79=1,T79=1,I79&lt;&gt;"Concluída"),1,0)</x:f>
        <x:v>0</x:v>
      </x:c>
      <x:c r="V79" s="234" t="n">
        <x:f>IF(AND(U79=1,ISNUMBER(Listas!$B$6),H79&lt;Listas!$B$6),1,0)</x:f>
        <x:v>0</x:v>
      </x:c>
      <x:c r="W79" s="234" t="n">
        <x:f>IF(AND(U79=1,I79="Bloqueada"),1,0)</x:f>
        <x:v>0</x:v>
      </x:c>
      <x:c r="X79" s="234" t="n">
        <x:f>IF(AND(S79=1,T79=1,I79="Concluída"),1,0)</x:f>
        <x:v>0</x:v>
      </x:c>
      <x:c r="Y79" s="234" t="n">
        <x:f>IF(AND(T79=1,OR(V79=1,W79=1,R79&lt;&gt;"")),1,0)</x:f>
        <x:v>0</x:v>
      </x:c>
      <x:c r="Z79" s="234" t="str">
        <x:f>IF(Y79=1,SUM($Y$5:Y79),"")</x:f>
      </x:c>
    </x:row>
    <x:row r="80">
      <x:c r="A80" s="30"/>
      <x:c r="B80" s="30"/>
      <x:c r="C80" s="30"/>
      <x:c r="D80" s="30"/>
      <x:c r="E80" s="30"/>
      <x:c r="F80" s="30"/>
      <x:c r="G80" s="32"/>
      <x:c r="H80" s="32"/>
      <x:c r="I80" s="32"/>
      <x:c r="J80" s="32"/>
      <x:c r="K80" s="37" t="str">
        <x:f>IF(OR(NOT(ISNUMBER(Listas!$B$6)),Listas!$B$6&lt;=0),"",IF(A80="","",IF(OR(R80&lt;&gt;"",I80="Cancelada"),"",IF(I80="Concluída",MAX(0,J80-H80),MAX(0,Listas!$B$6-H80)))))</x:f>
      </x:c>
      <x:c r="L80" s="35" t="str">
        <x:f>IF(OR(NOT(ISNUMBER(Listas!$B$6)),Listas!$B$6&lt;=0),IF(A80="","","Corrija data de análise"),IF(A80="","",IF(R80&lt;&gt;"",R80,IF(I80="Cancelada","CANCELADA",IF(I80="Concluída",IF(J80&gt;H80,"CONCLUÍDA COM ATRASO","CONCLUÍDA NO PRAZO"),IF(H80&lt;Listas!$B$6,"ATRASADA",IF(H80=Listas!$B$6,"VENCE HOJE","NO PRAZO")))))))</x:f>
      </x:c>
      <x:c r="M80" s="38"/>
      <x:c r="N80" s="38"/>
      <x:c r="O80" s="36" t="str">
        <x:f>IF(A80="","",IF(AND(ISNUMBER(M80),ISNUMBER(N80)),N80-M80,""))</x:f>
      </x:c>
      <x:c r="P80" s="33"/>
      <x:c r="Q80" s="238" t="str">
        <x:f>IF(A80="","",IF(COUNTIFS(Reunioes!$A$5:$A$104,B80)&lt;&gt;1,"",IF(ISNUMBER(VLOOKUP(B80,Reunioes!$A$5:$B$104,2,FALSE)),VLOOKUP(B80,Reunioes!$A$5:$B$104,2,FALSE),"")))</x:f>
      </x:c>
      <x:c r="R80" s="234" t="str">
        <x:f>IF(A80="",IF(OR(B80&lt;&gt;"",C80&lt;&gt;"",D80&lt;&gt;"",E80&lt;&gt;"",H80&lt;&gt;"",I80&lt;&gt;""),"ID ausente",""),IF(OR(AND(M80&lt;&gt;"",NOT(ISNUMBER(M80))),AND(N80&lt;&gt;"",NOT(ISNUMBER(N80)))),"Esforço inválido",IF(OR(AND(ISNUMBER(H80),H80&lt;=0),AND(ISNUMBER(J80),J80&lt;=0),AND(ISNUMBER(Q80),Q80&lt;=0)),"Data inválida",IF(A80="","",IF(COUNTIFS($A$5:$A$204,A80)&gt;1,"ID duplicado",IF(Q80="","Reunião inválida",IF(OR(C80="",D80="",E80="",I80=""),"Cadastro incompleto",IF(AND(I80&lt;&gt;"Pendente",I80&lt;&gt;"Em andamento",I80&lt;&gt;"Bloqueada",I80&lt;&gt;"Concluída",I80&lt;&gt;"Cancelada"),"Status inválido",IF(I80="Cancelada","",IF(NOT(ISNUMBER(H80)),"Prazo ausente ou inválido",IF(AND(I80="Concluída",OR(NOT(ISNUMBER(J80)),P80="")),"Conclusão sem data ou evidência",IF(AND(I80="Concluída",ISNUMBER(Listas!$B$6),Listas!$B$6&gt;0,J80&gt;Listas!$B$6),"Conclusão posterior à análise",""))))))))))))</x:f>
      </x:c>
      <x:c r="S80" s="234" t="n">
        <x:f>IF(A80="",0,IF(AND(R80="",I80&lt;&gt;"Cancelada"),1,0))</x:f>
        <x:v>0</x:v>
      </x:c>
      <x:c r="T80" s="234" t="n">
        <x:f>IF(OR(NOT(ISNUMBER(Listas!$B$6)),Listas!$B$6&lt;=0,Dashboard!$E$5&lt;=0,Dashboard!$K$5&lt;=0),0,IF(A80="",0,IF(AND(ISNUMBER(Q80),ISNUMBER(Dashboard!$E$5),ISNUMBER(Dashboard!$K$5),Dashboard!$E$5&lt;=Dashboard!$K$5,Q80&gt;=Dashboard!$E$5,Q80&lt;=Dashboard!$K$5,OR(Dashboard!$E$4="Todas",E80=Dashboard!$E$4),OR(Dashboard!$K$4="Todos",D80=Dashboard!$K$4)),1,0)))</x:f>
        <x:v>0</x:v>
      </x:c>
      <x:c r="U80" s="234" t="n">
        <x:f>IF(AND(S80=1,T80=1,I80&lt;&gt;"Concluída"),1,0)</x:f>
        <x:v>0</x:v>
      </x:c>
      <x:c r="V80" s="234" t="n">
        <x:f>IF(AND(U80=1,ISNUMBER(Listas!$B$6),H80&lt;Listas!$B$6),1,0)</x:f>
        <x:v>0</x:v>
      </x:c>
      <x:c r="W80" s="234" t="n">
        <x:f>IF(AND(U80=1,I80="Bloqueada"),1,0)</x:f>
        <x:v>0</x:v>
      </x:c>
      <x:c r="X80" s="234" t="n">
        <x:f>IF(AND(S80=1,T80=1,I80="Concluída"),1,0)</x:f>
        <x:v>0</x:v>
      </x:c>
      <x:c r="Y80" s="234" t="n">
        <x:f>IF(AND(T80=1,OR(V80=1,W80=1,R80&lt;&gt;"")),1,0)</x:f>
        <x:v>0</x:v>
      </x:c>
      <x:c r="Z80" s="234" t="str">
        <x:f>IF(Y80=1,SUM($Y$5:Y80),"")</x:f>
      </x:c>
    </x:row>
    <x:row r="81">
      <x:c r="A81" s="30"/>
      <x:c r="B81" s="30"/>
      <x:c r="C81" s="30"/>
      <x:c r="D81" s="30"/>
      <x:c r="E81" s="30"/>
      <x:c r="F81" s="30"/>
      <x:c r="G81" s="32"/>
      <x:c r="H81" s="32"/>
      <x:c r="I81" s="32"/>
      <x:c r="J81" s="32"/>
      <x:c r="K81" s="37" t="str">
        <x:f>IF(OR(NOT(ISNUMBER(Listas!$B$6)),Listas!$B$6&lt;=0),"",IF(A81="","",IF(OR(R81&lt;&gt;"",I81="Cancelada"),"",IF(I81="Concluída",MAX(0,J81-H81),MAX(0,Listas!$B$6-H81)))))</x:f>
      </x:c>
      <x:c r="L81" s="35" t="str">
        <x:f>IF(OR(NOT(ISNUMBER(Listas!$B$6)),Listas!$B$6&lt;=0),IF(A81="","","Corrija data de análise"),IF(A81="","",IF(R81&lt;&gt;"",R81,IF(I81="Cancelada","CANCELADA",IF(I81="Concluída",IF(J81&gt;H81,"CONCLUÍDA COM ATRASO","CONCLUÍDA NO PRAZO"),IF(H81&lt;Listas!$B$6,"ATRASADA",IF(H81=Listas!$B$6,"VENCE HOJE","NO PRAZO")))))))</x:f>
      </x:c>
      <x:c r="M81" s="38"/>
      <x:c r="N81" s="38"/>
      <x:c r="O81" s="36" t="str">
        <x:f>IF(A81="","",IF(AND(ISNUMBER(M81),ISNUMBER(N81)),N81-M81,""))</x:f>
      </x:c>
      <x:c r="P81" s="33"/>
      <x:c r="Q81" s="238" t="str">
        <x:f>IF(A81="","",IF(COUNTIFS(Reunioes!$A$5:$A$104,B81)&lt;&gt;1,"",IF(ISNUMBER(VLOOKUP(B81,Reunioes!$A$5:$B$104,2,FALSE)),VLOOKUP(B81,Reunioes!$A$5:$B$104,2,FALSE),"")))</x:f>
      </x:c>
      <x:c r="R81" s="234" t="str">
        <x:f>IF(A81="",IF(OR(B81&lt;&gt;"",C81&lt;&gt;"",D81&lt;&gt;"",E81&lt;&gt;"",H81&lt;&gt;"",I81&lt;&gt;""),"ID ausente",""),IF(OR(AND(M81&lt;&gt;"",NOT(ISNUMBER(M81))),AND(N81&lt;&gt;"",NOT(ISNUMBER(N81)))),"Esforço inválido",IF(OR(AND(ISNUMBER(H81),H81&lt;=0),AND(ISNUMBER(J81),J81&lt;=0),AND(ISNUMBER(Q81),Q81&lt;=0)),"Data inválida",IF(A81="","",IF(COUNTIFS($A$5:$A$204,A81)&gt;1,"ID duplicado",IF(Q81="","Reunião inválida",IF(OR(C81="",D81="",E81="",I81=""),"Cadastro incompleto",IF(AND(I81&lt;&gt;"Pendente",I81&lt;&gt;"Em andamento",I81&lt;&gt;"Bloqueada",I81&lt;&gt;"Concluída",I81&lt;&gt;"Cancelada"),"Status inválido",IF(I81="Cancelada","",IF(NOT(ISNUMBER(H81)),"Prazo ausente ou inválido",IF(AND(I81="Concluída",OR(NOT(ISNUMBER(J81)),P81="")),"Conclusão sem data ou evidência",IF(AND(I81="Concluída",ISNUMBER(Listas!$B$6),Listas!$B$6&gt;0,J81&gt;Listas!$B$6),"Conclusão posterior à análise",""))))))))))))</x:f>
      </x:c>
      <x:c r="S81" s="234" t="n">
        <x:f>IF(A81="",0,IF(AND(R81="",I81&lt;&gt;"Cancelada"),1,0))</x:f>
        <x:v>0</x:v>
      </x:c>
      <x:c r="T81" s="234" t="n">
        <x:f>IF(OR(NOT(ISNUMBER(Listas!$B$6)),Listas!$B$6&lt;=0,Dashboard!$E$5&lt;=0,Dashboard!$K$5&lt;=0),0,IF(A81="",0,IF(AND(ISNUMBER(Q81),ISNUMBER(Dashboard!$E$5),ISNUMBER(Dashboard!$K$5),Dashboard!$E$5&lt;=Dashboard!$K$5,Q81&gt;=Dashboard!$E$5,Q81&lt;=Dashboard!$K$5,OR(Dashboard!$E$4="Todas",E81=Dashboard!$E$4),OR(Dashboard!$K$4="Todos",D81=Dashboard!$K$4)),1,0)))</x:f>
        <x:v>0</x:v>
      </x:c>
      <x:c r="U81" s="234" t="n">
        <x:f>IF(AND(S81=1,T81=1,I81&lt;&gt;"Concluída"),1,0)</x:f>
        <x:v>0</x:v>
      </x:c>
      <x:c r="V81" s="234" t="n">
        <x:f>IF(AND(U81=1,ISNUMBER(Listas!$B$6),H81&lt;Listas!$B$6),1,0)</x:f>
        <x:v>0</x:v>
      </x:c>
      <x:c r="W81" s="234" t="n">
        <x:f>IF(AND(U81=1,I81="Bloqueada"),1,0)</x:f>
        <x:v>0</x:v>
      </x:c>
      <x:c r="X81" s="234" t="n">
        <x:f>IF(AND(S81=1,T81=1,I81="Concluída"),1,0)</x:f>
        <x:v>0</x:v>
      </x:c>
      <x:c r="Y81" s="234" t="n">
        <x:f>IF(AND(T81=1,OR(V81=1,W81=1,R81&lt;&gt;"")),1,0)</x:f>
        <x:v>0</x:v>
      </x:c>
      <x:c r="Z81" s="234" t="str">
        <x:f>IF(Y81=1,SUM($Y$5:Y81),"")</x:f>
      </x:c>
    </x:row>
    <x:row r="82">
      <x:c r="A82" s="30"/>
      <x:c r="B82" s="30"/>
      <x:c r="C82" s="30"/>
      <x:c r="D82" s="30"/>
      <x:c r="E82" s="30"/>
      <x:c r="F82" s="30"/>
      <x:c r="G82" s="32"/>
      <x:c r="H82" s="32"/>
      <x:c r="I82" s="32"/>
      <x:c r="J82" s="32"/>
      <x:c r="K82" s="37" t="str">
        <x:f>IF(OR(NOT(ISNUMBER(Listas!$B$6)),Listas!$B$6&lt;=0),"",IF(A82="","",IF(OR(R82&lt;&gt;"",I82="Cancelada"),"",IF(I82="Concluída",MAX(0,J82-H82),MAX(0,Listas!$B$6-H82)))))</x:f>
      </x:c>
      <x:c r="L82" s="35" t="str">
        <x:f>IF(OR(NOT(ISNUMBER(Listas!$B$6)),Listas!$B$6&lt;=0),IF(A82="","","Corrija data de análise"),IF(A82="","",IF(R82&lt;&gt;"",R82,IF(I82="Cancelada","CANCELADA",IF(I82="Concluída",IF(J82&gt;H82,"CONCLUÍDA COM ATRASO","CONCLUÍDA NO PRAZO"),IF(H82&lt;Listas!$B$6,"ATRASADA",IF(H82=Listas!$B$6,"VENCE HOJE","NO PRAZO")))))))</x:f>
      </x:c>
      <x:c r="M82" s="38"/>
      <x:c r="N82" s="38"/>
      <x:c r="O82" s="36" t="str">
        <x:f>IF(A82="","",IF(AND(ISNUMBER(M82),ISNUMBER(N82)),N82-M82,""))</x:f>
      </x:c>
      <x:c r="P82" s="33"/>
      <x:c r="Q82" s="238" t="str">
        <x:f>IF(A82="","",IF(COUNTIFS(Reunioes!$A$5:$A$104,B82)&lt;&gt;1,"",IF(ISNUMBER(VLOOKUP(B82,Reunioes!$A$5:$B$104,2,FALSE)),VLOOKUP(B82,Reunioes!$A$5:$B$104,2,FALSE),"")))</x:f>
      </x:c>
      <x:c r="R82" s="234" t="str">
        <x:f>IF(A82="",IF(OR(B82&lt;&gt;"",C82&lt;&gt;"",D82&lt;&gt;"",E82&lt;&gt;"",H82&lt;&gt;"",I82&lt;&gt;""),"ID ausente",""),IF(OR(AND(M82&lt;&gt;"",NOT(ISNUMBER(M82))),AND(N82&lt;&gt;"",NOT(ISNUMBER(N82)))),"Esforço inválido",IF(OR(AND(ISNUMBER(H82),H82&lt;=0),AND(ISNUMBER(J82),J82&lt;=0),AND(ISNUMBER(Q82),Q82&lt;=0)),"Data inválida",IF(A82="","",IF(COUNTIFS($A$5:$A$204,A82)&gt;1,"ID duplicado",IF(Q82="","Reunião inválida",IF(OR(C82="",D82="",E82="",I82=""),"Cadastro incompleto",IF(AND(I82&lt;&gt;"Pendente",I82&lt;&gt;"Em andamento",I82&lt;&gt;"Bloqueada",I82&lt;&gt;"Concluída",I82&lt;&gt;"Cancelada"),"Status inválido",IF(I82="Cancelada","",IF(NOT(ISNUMBER(H82)),"Prazo ausente ou inválido",IF(AND(I82="Concluída",OR(NOT(ISNUMBER(J82)),P82="")),"Conclusão sem data ou evidência",IF(AND(I82="Concluída",ISNUMBER(Listas!$B$6),Listas!$B$6&gt;0,J82&gt;Listas!$B$6),"Conclusão posterior à análise",""))))))))))))</x:f>
      </x:c>
      <x:c r="S82" s="234" t="n">
        <x:f>IF(A82="",0,IF(AND(R82="",I82&lt;&gt;"Cancelada"),1,0))</x:f>
        <x:v>0</x:v>
      </x:c>
      <x:c r="T82" s="234" t="n">
        <x:f>IF(OR(NOT(ISNUMBER(Listas!$B$6)),Listas!$B$6&lt;=0,Dashboard!$E$5&lt;=0,Dashboard!$K$5&lt;=0),0,IF(A82="",0,IF(AND(ISNUMBER(Q82),ISNUMBER(Dashboard!$E$5),ISNUMBER(Dashboard!$K$5),Dashboard!$E$5&lt;=Dashboard!$K$5,Q82&gt;=Dashboard!$E$5,Q82&lt;=Dashboard!$K$5,OR(Dashboard!$E$4="Todas",E82=Dashboard!$E$4),OR(Dashboard!$K$4="Todos",D82=Dashboard!$K$4)),1,0)))</x:f>
        <x:v>0</x:v>
      </x:c>
      <x:c r="U82" s="234" t="n">
        <x:f>IF(AND(S82=1,T82=1,I82&lt;&gt;"Concluída"),1,0)</x:f>
        <x:v>0</x:v>
      </x:c>
      <x:c r="V82" s="234" t="n">
        <x:f>IF(AND(U82=1,ISNUMBER(Listas!$B$6),H82&lt;Listas!$B$6),1,0)</x:f>
        <x:v>0</x:v>
      </x:c>
      <x:c r="W82" s="234" t="n">
        <x:f>IF(AND(U82=1,I82="Bloqueada"),1,0)</x:f>
        <x:v>0</x:v>
      </x:c>
      <x:c r="X82" s="234" t="n">
        <x:f>IF(AND(S82=1,T82=1,I82="Concluída"),1,0)</x:f>
        <x:v>0</x:v>
      </x:c>
      <x:c r="Y82" s="234" t="n">
        <x:f>IF(AND(T82=1,OR(V82=1,W82=1,R82&lt;&gt;"")),1,0)</x:f>
        <x:v>0</x:v>
      </x:c>
      <x:c r="Z82" s="234" t="str">
        <x:f>IF(Y82=1,SUM($Y$5:Y82),"")</x:f>
      </x:c>
    </x:row>
    <x:row r="83">
      <x:c r="A83" s="30"/>
      <x:c r="B83" s="30"/>
      <x:c r="C83" s="30"/>
      <x:c r="D83" s="30"/>
      <x:c r="E83" s="30"/>
      <x:c r="F83" s="30"/>
      <x:c r="G83" s="32"/>
      <x:c r="H83" s="32"/>
      <x:c r="I83" s="32"/>
      <x:c r="J83" s="32"/>
      <x:c r="K83" s="37" t="str">
        <x:f>IF(OR(NOT(ISNUMBER(Listas!$B$6)),Listas!$B$6&lt;=0),"",IF(A83="","",IF(OR(R83&lt;&gt;"",I83="Cancelada"),"",IF(I83="Concluída",MAX(0,J83-H83),MAX(0,Listas!$B$6-H83)))))</x:f>
      </x:c>
      <x:c r="L83" s="35" t="str">
        <x:f>IF(OR(NOT(ISNUMBER(Listas!$B$6)),Listas!$B$6&lt;=0),IF(A83="","","Corrija data de análise"),IF(A83="","",IF(R83&lt;&gt;"",R83,IF(I83="Cancelada","CANCELADA",IF(I83="Concluída",IF(J83&gt;H83,"CONCLUÍDA COM ATRASO","CONCLUÍDA NO PRAZO"),IF(H83&lt;Listas!$B$6,"ATRASADA",IF(H83=Listas!$B$6,"VENCE HOJE","NO PRAZO")))))))</x:f>
      </x:c>
      <x:c r="M83" s="38"/>
      <x:c r="N83" s="38"/>
      <x:c r="O83" s="36" t="str">
        <x:f>IF(A83="","",IF(AND(ISNUMBER(M83),ISNUMBER(N83)),N83-M83,""))</x:f>
      </x:c>
      <x:c r="P83" s="33"/>
      <x:c r="Q83" s="238" t="str">
        <x:f>IF(A83="","",IF(COUNTIFS(Reunioes!$A$5:$A$104,B83)&lt;&gt;1,"",IF(ISNUMBER(VLOOKUP(B83,Reunioes!$A$5:$B$104,2,FALSE)),VLOOKUP(B83,Reunioes!$A$5:$B$104,2,FALSE),"")))</x:f>
      </x:c>
      <x:c r="R83" s="234" t="str">
        <x:f>IF(A83="",IF(OR(B83&lt;&gt;"",C83&lt;&gt;"",D83&lt;&gt;"",E83&lt;&gt;"",H83&lt;&gt;"",I83&lt;&gt;""),"ID ausente",""),IF(OR(AND(M83&lt;&gt;"",NOT(ISNUMBER(M83))),AND(N83&lt;&gt;"",NOT(ISNUMBER(N83)))),"Esforço inválido",IF(OR(AND(ISNUMBER(H83),H83&lt;=0),AND(ISNUMBER(J83),J83&lt;=0),AND(ISNUMBER(Q83),Q83&lt;=0)),"Data inválida",IF(A83="","",IF(COUNTIFS($A$5:$A$204,A83)&gt;1,"ID duplicado",IF(Q83="","Reunião inválida",IF(OR(C83="",D83="",E83="",I83=""),"Cadastro incompleto",IF(AND(I83&lt;&gt;"Pendente",I83&lt;&gt;"Em andamento",I83&lt;&gt;"Bloqueada",I83&lt;&gt;"Concluída",I83&lt;&gt;"Cancelada"),"Status inválido",IF(I83="Cancelada","",IF(NOT(ISNUMBER(H83)),"Prazo ausente ou inválido",IF(AND(I83="Concluída",OR(NOT(ISNUMBER(J83)),P83="")),"Conclusão sem data ou evidência",IF(AND(I83="Concluída",ISNUMBER(Listas!$B$6),Listas!$B$6&gt;0,J83&gt;Listas!$B$6),"Conclusão posterior à análise",""))))))))))))</x:f>
      </x:c>
      <x:c r="S83" s="234" t="n">
        <x:f>IF(A83="",0,IF(AND(R83="",I83&lt;&gt;"Cancelada"),1,0))</x:f>
        <x:v>0</x:v>
      </x:c>
      <x:c r="T83" s="234" t="n">
        <x:f>IF(OR(NOT(ISNUMBER(Listas!$B$6)),Listas!$B$6&lt;=0,Dashboard!$E$5&lt;=0,Dashboard!$K$5&lt;=0),0,IF(A83="",0,IF(AND(ISNUMBER(Q83),ISNUMBER(Dashboard!$E$5),ISNUMBER(Dashboard!$K$5),Dashboard!$E$5&lt;=Dashboard!$K$5,Q83&gt;=Dashboard!$E$5,Q83&lt;=Dashboard!$K$5,OR(Dashboard!$E$4="Todas",E83=Dashboard!$E$4),OR(Dashboard!$K$4="Todos",D83=Dashboard!$K$4)),1,0)))</x:f>
        <x:v>0</x:v>
      </x:c>
      <x:c r="U83" s="234" t="n">
        <x:f>IF(AND(S83=1,T83=1,I83&lt;&gt;"Concluída"),1,0)</x:f>
        <x:v>0</x:v>
      </x:c>
      <x:c r="V83" s="234" t="n">
        <x:f>IF(AND(U83=1,ISNUMBER(Listas!$B$6),H83&lt;Listas!$B$6),1,0)</x:f>
        <x:v>0</x:v>
      </x:c>
      <x:c r="W83" s="234" t="n">
        <x:f>IF(AND(U83=1,I83="Bloqueada"),1,0)</x:f>
        <x:v>0</x:v>
      </x:c>
      <x:c r="X83" s="234" t="n">
        <x:f>IF(AND(S83=1,T83=1,I83="Concluída"),1,0)</x:f>
        <x:v>0</x:v>
      </x:c>
      <x:c r="Y83" s="234" t="n">
        <x:f>IF(AND(T83=1,OR(V83=1,W83=1,R83&lt;&gt;"")),1,0)</x:f>
        <x:v>0</x:v>
      </x:c>
      <x:c r="Z83" s="234" t="str">
        <x:f>IF(Y83=1,SUM($Y$5:Y83),"")</x:f>
      </x:c>
    </x:row>
    <x:row r="84">
      <x:c r="A84" s="30"/>
      <x:c r="B84" s="30"/>
      <x:c r="C84" s="30"/>
      <x:c r="D84" s="30"/>
      <x:c r="E84" s="30"/>
      <x:c r="F84" s="30"/>
      <x:c r="G84" s="32"/>
      <x:c r="H84" s="32"/>
      <x:c r="I84" s="32"/>
      <x:c r="J84" s="32"/>
      <x:c r="K84" s="37" t="str">
        <x:f>IF(OR(NOT(ISNUMBER(Listas!$B$6)),Listas!$B$6&lt;=0),"",IF(A84="","",IF(OR(R84&lt;&gt;"",I84="Cancelada"),"",IF(I84="Concluída",MAX(0,J84-H84),MAX(0,Listas!$B$6-H84)))))</x:f>
      </x:c>
      <x:c r="L84" s="35" t="str">
        <x:f>IF(OR(NOT(ISNUMBER(Listas!$B$6)),Listas!$B$6&lt;=0),IF(A84="","","Corrija data de análise"),IF(A84="","",IF(R84&lt;&gt;"",R84,IF(I84="Cancelada","CANCELADA",IF(I84="Concluída",IF(J84&gt;H84,"CONCLUÍDA COM ATRASO","CONCLUÍDA NO PRAZO"),IF(H84&lt;Listas!$B$6,"ATRASADA",IF(H84=Listas!$B$6,"VENCE HOJE","NO PRAZO")))))))</x:f>
      </x:c>
      <x:c r="M84" s="38"/>
      <x:c r="N84" s="38"/>
      <x:c r="O84" s="36" t="str">
        <x:f>IF(A84="","",IF(AND(ISNUMBER(M84),ISNUMBER(N84)),N84-M84,""))</x:f>
      </x:c>
      <x:c r="P84" s="33"/>
      <x:c r="Q84" s="238" t="str">
        <x:f>IF(A84="","",IF(COUNTIFS(Reunioes!$A$5:$A$104,B84)&lt;&gt;1,"",IF(ISNUMBER(VLOOKUP(B84,Reunioes!$A$5:$B$104,2,FALSE)),VLOOKUP(B84,Reunioes!$A$5:$B$104,2,FALSE),"")))</x:f>
      </x:c>
      <x:c r="R84" s="234" t="str">
        <x:f>IF(A84="",IF(OR(B84&lt;&gt;"",C84&lt;&gt;"",D84&lt;&gt;"",E84&lt;&gt;"",H84&lt;&gt;"",I84&lt;&gt;""),"ID ausente",""),IF(OR(AND(M84&lt;&gt;"",NOT(ISNUMBER(M84))),AND(N84&lt;&gt;"",NOT(ISNUMBER(N84)))),"Esforço inválido",IF(OR(AND(ISNUMBER(H84),H84&lt;=0),AND(ISNUMBER(J84),J84&lt;=0),AND(ISNUMBER(Q84),Q84&lt;=0)),"Data inválida",IF(A84="","",IF(COUNTIFS($A$5:$A$204,A84)&gt;1,"ID duplicado",IF(Q84="","Reunião inválida",IF(OR(C84="",D84="",E84="",I84=""),"Cadastro incompleto",IF(AND(I84&lt;&gt;"Pendente",I84&lt;&gt;"Em andamento",I84&lt;&gt;"Bloqueada",I84&lt;&gt;"Concluída",I84&lt;&gt;"Cancelada"),"Status inválido",IF(I84="Cancelada","",IF(NOT(ISNUMBER(H84)),"Prazo ausente ou inválido",IF(AND(I84="Concluída",OR(NOT(ISNUMBER(J84)),P84="")),"Conclusão sem data ou evidência",IF(AND(I84="Concluída",ISNUMBER(Listas!$B$6),Listas!$B$6&gt;0,J84&gt;Listas!$B$6),"Conclusão posterior à análise",""))))))))))))</x:f>
      </x:c>
      <x:c r="S84" s="234" t="n">
        <x:f>IF(A84="",0,IF(AND(R84="",I84&lt;&gt;"Cancelada"),1,0))</x:f>
        <x:v>0</x:v>
      </x:c>
      <x:c r="T84" s="234" t="n">
        <x:f>IF(OR(NOT(ISNUMBER(Listas!$B$6)),Listas!$B$6&lt;=0,Dashboard!$E$5&lt;=0,Dashboard!$K$5&lt;=0),0,IF(A84="",0,IF(AND(ISNUMBER(Q84),ISNUMBER(Dashboard!$E$5),ISNUMBER(Dashboard!$K$5),Dashboard!$E$5&lt;=Dashboard!$K$5,Q84&gt;=Dashboard!$E$5,Q84&lt;=Dashboard!$K$5,OR(Dashboard!$E$4="Todas",E84=Dashboard!$E$4),OR(Dashboard!$K$4="Todos",D84=Dashboard!$K$4)),1,0)))</x:f>
        <x:v>0</x:v>
      </x:c>
      <x:c r="U84" s="234" t="n">
        <x:f>IF(AND(S84=1,T84=1,I84&lt;&gt;"Concluída"),1,0)</x:f>
        <x:v>0</x:v>
      </x:c>
      <x:c r="V84" s="234" t="n">
        <x:f>IF(AND(U84=1,ISNUMBER(Listas!$B$6),H84&lt;Listas!$B$6),1,0)</x:f>
        <x:v>0</x:v>
      </x:c>
      <x:c r="W84" s="234" t="n">
        <x:f>IF(AND(U84=1,I84="Bloqueada"),1,0)</x:f>
        <x:v>0</x:v>
      </x:c>
      <x:c r="X84" s="234" t="n">
        <x:f>IF(AND(S84=1,T84=1,I84="Concluída"),1,0)</x:f>
        <x:v>0</x:v>
      </x:c>
      <x:c r="Y84" s="234" t="n">
        <x:f>IF(AND(T84=1,OR(V84=1,W84=1,R84&lt;&gt;"")),1,0)</x:f>
        <x:v>0</x:v>
      </x:c>
      <x:c r="Z84" s="234" t="str">
        <x:f>IF(Y84=1,SUM($Y$5:Y84),"")</x:f>
      </x:c>
    </x:row>
    <x:row r="85">
      <x:c r="A85" s="30"/>
      <x:c r="B85" s="30"/>
      <x:c r="C85" s="30"/>
      <x:c r="D85" s="30"/>
      <x:c r="E85" s="30"/>
      <x:c r="F85" s="30"/>
      <x:c r="G85" s="32"/>
      <x:c r="H85" s="32"/>
      <x:c r="I85" s="32"/>
      <x:c r="J85" s="32"/>
      <x:c r="K85" s="37" t="str">
        <x:f>IF(OR(NOT(ISNUMBER(Listas!$B$6)),Listas!$B$6&lt;=0),"",IF(A85="","",IF(OR(R85&lt;&gt;"",I85="Cancelada"),"",IF(I85="Concluída",MAX(0,J85-H85),MAX(0,Listas!$B$6-H85)))))</x:f>
      </x:c>
      <x:c r="L85" s="35" t="str">
        <x:f>IF(OR(NOT(ISNUMBER(Listas!$B$6)),Listas!$B$6&lt;=0),IF(A85="","","Corrija data de análise"),IF(A85="","",IF(R85&lt;&gt;"",R85,IF(I85="Cancelada","CANCELADA",IF(I85="Concluída",IF(J85&gt;H85,"CONCLUÍDA COM ATRASO","CONCLUÍDA NO PRAZO"),IF(H85&lt;Listas!$B$6,"ATRASADA",IF(H85=Listas!$B$6,"VENCE HOJE","NO PRAZO")))))))</x:f>
      </x:c>
      <x:c r="M85" s="38"/>
      <x:c r="N85" s="38"/>
      <x:c r="O85" s="36" t="str">
        <x:f>IF(A85="","",IF(AND(ISNUMBER(M85),ISNUMBER(N85)),N85-M85,""))</x:f>
      </x:c>
      <x:c r="P85" s="33"/>
      <x:c r="Q85" s="238" t="str">
        <x:f>IF(A85="","",IF(COUNTIFS(Reunioes!$A$5:$A$104,B85)&lt;&gt;1,"",IF(ISNUMBER(VLOOKUP(B85,Reunioes!$A$5:$B$104,2,FALSE)),VLOOKUP(B85,Reunioes!$A$5:$B$104,2,FALSE),"")))</x:f>
      </x:c>
      <x:c r="R85" s="234" t="str">
        <x:f>IF(A85="",IF(OR(B85&lt;&gt;"",C85&lt;&gt;"",D85&lt;&gt;"",E85&lt;&gt;"",H85&lt;&gt;"",I85&lt;&gt;""),"ID ausente",""),IF(OR(AND(M85&lt;&gt;"",NOT(ISNUMBER(M85))),AND(N85&lt;&gt;"",NOT(ISNUMBER(N85)))),"Esforço inválido",IF(OR(AND(ISNUMBER(H85),H85&lt;=0),AND(ISNUMBER(J85),J85&lt;=0),AND(ISNUMBER(Q85),Q85&lt;=0)),"Data inválida",IF(A85="","",IF(COUNTIFS($A$5:$A$204,A85)&gt;1,"ID duplicado",IF(Q85="","Reunião inválida",IF(OR(C85="",D85="",E85="",I85=""),"Cadastro incompleto",IF(AND(I85&lt;&gt;"Pendente",I85&lt;&gt;"Em andamento",I85&lt;&gt;"Bloqueada",I85&lt;&gt;"Concluída",I85&lt;&gt;"Cancelada"),"Status inválido",IF(I85="Cancelada","",IF(NOT(ISNUMBER(H85)),"Prazo ausente ou inválido",IF(AND(I85="Concluída",OR(NOT(ISNUMBER(J85)),P85="")),"Conclusão sem data ou evidência",IF(AND(I85="Concluída",ISNUMBER(Listas!$B$6),Listas!$B$6&gt;0,J85&gt;Listas!$B$6),"Conclusão posterior à análise",""))))))))))))</x:f>
      </x:c>
      <x:c r="S85" s="234" t="n">
        <x:f>IF(A85="",0,IF(AND(R85="",I85&lt;&gt;"Cancelada"),1,0))</x:f>
        <x:v>0</x:v>
      </x:c>
      <x:c r="T85" s="234" t="n">
        <x:f>IF(OR(NOT(ISNUMBER(Listas!$B$6)),Listas!$B$6&lt;=0,Dashboard!$E$5&lt;=0,Dashboard!$K$5&lt;=0),0,IF(A85="",0,IF(AND(ISNUMBER(Q85),ISNUMBER(Dashboard!$E$5),ISNUMBER(Dashboard!$K$5),Dashboard!$E$5&lt;=Dashboard!$K$5,Q85&gt;=Dashboard!$E$5,Q85&lt;=Dashboard!$K$5,OR(Dashboard!$E$4="Todas",E85=Dashboard!$E$4),OR(Dashboard!$K$4="Todos",D85=Dashboard!$K$4)),1,0)))</x:f>
        <x:v>0</x:v>
      </x:c>
      <x:c r="U85" s="234" t="n">
        <x:f>IF(AND(S85=1,T85=1,I85&lt;&gt;"Concluída"),1,0)</x:f>
        <x:v>0</x:v>
      </x:c>
      <x:c r="V85" s="234" t="n">
        <x:f>IF(AND(U85=1,ISNUMBER(Listas!$B$6),H85&lt;Listas!$B$6),1,0)</x:f>
        <x:v>0</x:v>
      </x:c>
      <x:c r="W85" s="234" t="n">
        <x:f>IF(AND(U85=1,I85="Bloqueada"),1,0)</x:f>
        <x:v>0</x:v>
      </x:c>
      <x:c r="X85" s="234" t="n">
        <x:f>IF(AND(S85=1,T85=1,I85="Concluída"),1,0)</x:f>
        <x:v>0</x:v>
      </x:c>
      <x:c r="Y85" s="234" t="n">
        <x:f>IF(AND(T85=1,OR(V85=1,W85=1,R85&lt;&gt;"")),1,0)</x:f>
        <x:v>0</x:v>
      </x:c>
      <x:c r="Z85" s="234" t="str">
        <x:f>IF(Y85=1,SUM($Y$5:Y85),"")</x:f>
      </x:c>
    </x:row>
    <x:row r="86">
      <x:c r="A86" s="30"/>
      <x:c r="B86" s="30"/>
      <x:c r="C86" s="30"/>
      <x:c r="D86" s="30"/>
      <x:c r="E86" s="30"/>
      <x:c r="F86" s="30"/>
      <x:c r="G86" s="32"/>
      <x:c r="H86" s="32"/>
      <x:c r="I86" s="32"/>
      <x:c r="J86" s="32"/>
      <x:c r="K86" s="37" t="str">
        <x:f>IF(OR(NOT(ISNUMBER(Listas!$B$6)),Listas!$B$6&lt;=0),"",IF(A86="","",IF(OR(R86&lt;&gt;"",I86="Cancelada"),"",IF(I86="Concluída",MAX(0,J86-H86),MAX(0,Listas!$B$6-H86)))))</x:f>
      </x:c>
      <x:c r="L86" s="35" t="str">
        <x:f>IF(OR(NOT(ISNUMBER(Listas!$B$6)),Listas!$B$6&lt;=0),IF(A86="","","Corrija data de análise"),IF(A86="","",IF(R86&lt;&gt;"",R86,IF(I86="Cancelada","CANCELADA",IF(I86="Concluída",IF(J86&gt;H86,"CONCLUÍDA COM ATRASO","CONCLUÍDA NO PRAZO"),IF(H86&lt;Listas!$B$6,"ATRASADA",IF(H86=Listas!$B$6,"VENCE HOJE","NO PRAZO")))))))</x:f>
      </x:c>
      <x:c r="M86" s="38"/>
      <x:c r="N86" s="38"/>
      <x:c r="O86" s="36" t="str">
        <x:f>IF(A86="","",IF(AND(ISNUMBER(M86),ISNUMBER(N86)),N86-M86,""))</x:f>
      </x:c>
      <x:c r="P86" s="33"/>
      <x:c r="Q86" s="238" t="str">
        <x:f>IF(A86="","",IF(COUNTIFS(Reunioes!$A$5:$A$104,B86)&lt;&gt;1,"",IF(ISNUMBER(VLOOKUP(B86,Reunioes!$A$5:$B$104,2,FALSE)),VLOOKUP(B86,Reunioes!$A$5:$B$104,2,FALSE),"")))</x:f>
      </x:c>
      <x:c r="R86" s="234" t="str">
        <x:f>IF(A86="",IF(OR(B86&lt;&gt;"",C86&lt;&gt;"",D86&lt;&gt;"",E86&lt;&gt;"",H86&lt;&gt;"",I86&lt;&gt;""),"ID ausente",""),IF(OR(AND(M86&lt;&gt;"",NOT(ISNUMBER(M86))),AND(N86&lt;&gt;"",NOT(ISNUMBER(N86)))),"Esforço inválido",IF(OR(AND(ISNUMBER(H86),H86&lt;=0),AND(ISNUMBER(J86),J86&lt;=0),AND(ISNUMBER(Q86),Q86&lt;=0)),"Data inválida",IF(A86="","",IF(COUNTIFS($A$5:$A$204,A86)&gt;1,"ID duplicado",IF(Q86="","Reunião inválida",IF(OR(C86="",D86="",E86="",I86=""),"Cadastro incompleto",IF(AND(I86&lt;&gt;"Pendente",I86&lt;&gt;"Em andamento",I86&lt;&gt;"Bloqueada",I86&lt;&gt;"Concluída",I86&lt;&gt;"Cancelada"),"Status inválido",IF(I86="Cancelada","",IF(NOT(ISNUMBER(H86)),"Prazo ausente ou inválido",IF(AND(I86="Concluída",OR(NOT(ISNUMBER(J86)),P86="")),"Conclusão sem data ou evidência",IF(AND(I86="Concluída",ISNUMBER(Listas!$B$6),Listas!$B$6&gt;0,J86&gt;Listas!$B$6),"Conclusão posterior à análise",""))))))))))))</x:f>
      </x:c>
      <x:c r="S86" s="234" t="n">
        <x:f>IF(A86="",0,IF(AND(R86="",I86&lt;&gt;"Cancelada"),1,0))</x:f>
        <x:v>0</x:v>
      </x:c>
      <x:c r="T86" s="234" t="n">
        <x:f>IF(OR(NOT(ISNUMBER(Listas!$B$6)),Listas!$B$6&lt;=0,Dashboard!$E$5&lt;=0,Dashboard!$K$5&lt;=0),0,IF(A86="",0,IF(AND(ISNUMBER(Q86),ISNUMBER(Dashboard!$E$5),ISNUMBER(Dashboard!$K$5),Dashboard!$E$5&lt;=Dashboard!$K$5,Q86&gt;=Dashboard!$E$5,Q86&lt;=Dashboard!$K$5,OR(Dashboard!$E$4="Todas",E86=Dashboard!$E$4),OR(Dashboard!$K$4="Todos",D86=Dashboard!$K$4)),1,0)))</x:f>
        <x:v>0</x:v>
      </x:c>
      <x:c r="U86" s="234" t="n">
        <x:f>IF(AND(S86=1,T86=1,I86&lt;&gt;"Concluída"),1,0)</x:f>
        <x:v>0</x:v>
      </x:c>
      <x:c r="V86" s="234" t="n">
        <x:f>IF(AND(U86=1,ISNUMBER(Listas!$B$6),H86&lt;Listas!$B$6),1,0)</x:f>
        <x:v>0</x:v>
      </x:c>
      <x:c r="W86" s="234" t="n">
        <x:f>IF(AND(U86=1,I86="Bloqueada"),1,0)</x:f>
        <x:v>0</x:v>
      </x:c>
      <x:c r="X86" s="234" t="n">
        <x:f>IF(AND(S86=1,T86=1,I86="Concluída"),1,0)</x:f>
        <x:v>0</x:v>
      </x:c>
      <x:c r="Y86" s="234" t="n">
        <x:f>IF(AND(T86=1,OR(V86=1,W86=1,R86&lt;&gt;"")),1,0)</x:f>
        <x:v>0</x:v>
      </x:c>
      <x:c r="Z86" s="234" t="str">
        <x:f>IF(Y86=1,SUM($Y$5:Y86),"")</x:f>
      </x:c>
    </x:row>
    <x:row r="87">
      <x:c r="A87" s="30"/>
      <x:c r="B87" s="30"/>
      <x:c r="C87" s="30"/>
      <x:c r="D87" s="30"/>
      <x:c r="E87" s="30"/>
      <x:c r="F87" s="30"/>
      <x:c r="G87" s="32"/>
      <x:c r="H87" s="32"/>
      <x:c r="I87" s="32"/>
      <x:c r="J87" s="32"/>
      <x:c r="K87" s="37" t="str">
        <x:f>IF(OR(NOT(ISNUMBER(Listas!$B$6)),Listas!$B$6&lt;=0),"",IF(A87="","",IF(OR(R87&lt;&gt;"",I87="Cancelada"),"",IF(I87="Concluída",MAX(0,J87-H87),MAX(0,Listas!$B$6-H87)))))</x:f>
      </x:c>
      <x:c r="L87" s="35" t="str">
        <x:f>IF(OR(NOT(ISNUMBER(Listas!$B$6)),Listas!$B$6&lt;=0),IF(A87="","","Corrija data de análise"),IF(A87="","",IF(R87&lt;&gt;"",R87,IF(I87="Cancelada","CANCELADA",IF(I87="Concluída",IF(J87&gt;H87,"CONCLUÍDA COM ATRASO","CONCLUÍDA NO PRAZO"),IF(H87&lt;Listas!$B$6,"ATRASADA",IF(H87=Listas!$B$6,"VENCE HOJE","NO PRAZO")))))))</x:f>
      </x:c>
      <x:c r="M87" s="38"/>
      <x:c r="N87" s="38"/>
      <x:c r="O87" s="36" t="str">
        <x:f>IF(A87="","",IF(AND(ISNUMBER(M87),ISNUMBER(N87)),N87-M87,""))</x:f>
      </x:c>
      <x:c r="P87" s="33"/>
      <x:c r="Q87" s="238" t="str">
        <x:f>IF(A87="","",IF(COUNTIFS(Reunioes!$A$5:$A$104,B87)&lt;&gt;1,"",IF(ISNUMBER(VLOOKUP(B87,Reunioes!$A$5:$B$104,2,FALSE)),VLOOKUP(B87,Reunioes!$A$5:$B$104,2,FALSE),"")))</x:f>
      </x:c>
      <x:c r="R87" s="234" t="str">
        <x:f>IF(A87="",IF(OR(B87&lt;&gt;"",C87&lt;&gt;"",D87&lt;&gt;"",E87&lt;&gt;"",H87&lt;&gt;"",I87&lt;&gt;""),"ID ausente",""),IF(OR(AND(M87&lt;&gt;"",NOT(ISNUMBER(M87))),AND(N87&lt;&gt;"",NOT(ISNUMBER(N87)))),"Esforço inválido",IF(OR(AND(ISNUMBER(H87),H87&lt;=0),AND(ISNUMBER(J87),J87&lt;=0),AND(ISNUMBER(Q87),Q87&lt;=0)),"Data inválida",IF(A87="","",IF(COUNTIFS($A$5:$A$204,A87)&gt;1,"ID duplicado",IF(Q87="","Reunião inválida",IF(OR(C87="",D87="",E87="",I87=""),"Cadastro incompleto",IF(AND(I87&lt;&gt;"Pendente",I87&lt;&gt;"Em andamento",I87&lt;&gt;"Bloqueada",I87&lt;&gt;"Concluída",I87&lt;&gt;"Cancelada"),"Status inválido",IF(I87="Cancelada","",IF(NOT(ISNUMBER(H87)),"Prazo ausente ou inválido",IF(AND(I87="Concluída",OR(NOT(ISNUMBER(J87)),P87="")),"Conclusão sem data ou evidência",IF(AND(I87="Concluída",ISNUMBER(Listas!$B$6),Listas!$B$6&gt;0,J87&gt;Listas!$B$6),"Conclusão posterior à análise",""))))))))))))</x:f>
      </x:c>
      <x:c r="S87" s="234" t="n">
        <x:f>IF(A87="",0,IF(AND(R87="",I87&lt;&gt;"Cancelada"),1,0))</x:f>
        <x:v>0</x:v>
      </x:c>
      <x:c r="T87" s="234" t="n">
        <x:f>IF(OR(NOT(ISNUMBER(Listas!$B$6)),Listas!$B$6&lt;=0,Dashboard!$E$5&lt;=0,Dashboard!$K$5&lt;=0),0,IF(A87="",0,IF(AND(ISNUMBER(Q87),ISNUMBER(Dashboard!$E$5),ISNUMBER(Dashboard!$K$5),Dashboard!$E$5&lt;=Dashboard!$K$5,Q87&gt;=Dashboard!$E$5,Q87&lt;=Dashboard!$K$5,OR(Dashboard!$E$4="Todas",E87=Dashboard!$E$4),OR(Dashboard!$K$4="Todos",D87=Dashboard!$K$4)),1,0)))</x:f>
        <x:v>0</x:v>
      </x:c>
      <x:c r="U87" s="234" t="n">
        <x:f>IF(AND(S87=1,T87=1,I87&lt;&gt;"Concluída"),1,0)</x:f>
        <x:v>0</x:v>
      </x:c>
      <x:c r="V87" s="234" t="n">
        <x:f>IF(AND(U87=1,ISNUMBER(Listas!$B$6),H87&lt;Listas!$B$6),1,0)</x:f>
        <x:v>0</x:v>
      </x:c>
      <x:c r="W87" s="234" t="n">
        <x:f>IF(AND(U87=1,I87="Bloqueada"),1,0)</x:f>
        <x:v>0</x:v>
      </x:c>
      <x:c r="X87" s="234" t="n">
        <x:f>IF(AND(S87=1,T87=1,I87="Concluída"),1,0)</x:f>
        <x:v>0</x:v>
      </x:c>
      <x:c r="Y87" s="234" t="n">
        <x:f>IF(AND(T87=1,OR(V87=1,W87=1,R87&lt;&gt;"")),1,0)</x:f>
        <x:v>0</x:v>
      </x:c>
      <x:c r="Z87" s="234" t="str">
        <x:f>IF(Y87=1,SUM($Y$5:Y87),"")</x:f>
      </x:c>
    </x:row>
    <x:row r="88">
      <x:c r="A88" s="30"/>
      <x:c r="B88" s="30"/>
      <x:c r="C88" s="30"/>
      <x:c r="D88" s="30"/>
      <x:c r="E88" s="30"/>
      <x:c r="F88" s="30"/>
      <x:c r="G88" s="32"/>
      <x:c r="H88" s="32"/>
      <x:c r="I88" s="32"/>
      <x:c r="J88" s="32"/>
      <x:c r="K88" s="37" t="str">
        <x:f>IF(OR(NOT(ISNUMBER(Listas!$B$6)),Listas!$B$6&lt;=0),"",IF(A88="","",IF(OR(R88&lt;&gt;"",I88="Cancelada"),"",IF(I88="Concluída",MAX(0,J88-H88),MAX(0,Listas!$B$6-H88)))))</x:f>
      </x:c>
      <x:c r="L88" s="35" t="str">
        <x:f>IF(OR(NOT(ISNUMBER(Listas!$B$6)),Listas!$B$6&lt;=0),IF(A88="","","Corrija data de análise"),IF(A88="","",IF(R88&lt;&gt;"",R88,IF(I88="Cancelada","CANCELADA",IF(I88="Concluída",IF(J88&gt;H88,"CONCLUÍDA COM ATRASO","CONCLUÍDA NO PRAZO"),IF(H88&lt;Listas!$B$6,"ATRASADA",IF(H88=Listas!$B$6,"VENCE HOJE","NO PRAZO")))))))</x:f>
      </x:c>
      <x:c r="M88" s="38"/>
      <x:c r="N88" s="38"/>
      <x:c r="O88" s="36" t="str">
        <x:f>IF(A88="","",IF(AND(ISNUMBER(M88),ISNUMBER(N88)),N88-M88,""))</x:f>
      </x:c>
      <x:c r="P88" s="33"/>
      <x:c r="Q88" s="238" t="str">
        <x:f>IF(A88="","",IF(COUNTIFS(Reunioes!$A$5:$A$104,B88)&lt;&gt;1,"",IF(ISNUMBER(VLOOKUP(B88,Reunioes!$A$5:$B$104,2,FALSE)),VLOOKUP(B88,Reunioes!$A$5:$B$104,2,FALSE),"")))</x:f>
      </x:c>
      <x:c r="R88" s="234" t="str">
        <x:f>IF(A88="",IF(OR(B88&lt;&gt;"",C88&lt;&gt;"",D88&lt;&gt;"",E88&lt;&gt;"",H88&lt;&gt;"",I88&lt;&gt;""),"ID ausente",""),IF(OR(AND(M88&lt;&gt;"",NOT(ISNUMBER(M88))),AND(N88&lt;&gt;"",NOT(ISNUMBER(N88)))),"Esforço inválido",IF(OR(AND(ISNUMBER(H88),H88&lt;=0),AND(ISNUMBER(J88),J88&lt;=0),AND(ISNUMBER(Q88),Q88&lt;=0)),"Data inválida",IF(A88="","",IF(COUNTIFS($A$5:$A$204,A88)&gt;1,"ID duplicado",IF(Q88="","Reunião inválida",IF(OR(C88="",D88="",E88="",I88=""),"Cadastro incompleto",IF(AND(I88&lt;&gt;"Pendente",I88&lt;&gt;"Em andamento",I88&lt;&gt;"Bloqueada",I88&lt;&gt;"Concluída",I88&lt;&gt;"Cancelada"),"Status inválido",IF(I88="Cancelada","",IF(NOT(ISNUMBER(H88)),"Prazo ausente ou inválido",IF(AND(I88="Concluída",OR(NOT(ISNUMBER(J88)),P88="")),"Conclusão sem data ou evidência",IF(AND(I88="Concluída",ISNUMBER(Listas!$B$6),Listas!$B$6&gt;0,J88&gt;Listas!$B$6),"Conclusão posterior à análise",""))))))))))))</x:f>
      </x:c>
      <x:c r="S88" s="234" t="n">
        <x:f>IF(A88="",0,IF(AND(R88="",I88&lt;&gt;"Cancelada"),1,0))</x:f>
        <x:v>0</x:v>
      </x:c>
      <x:c r="T88" s="234" t="n">
        <x:f>IF(OR(NOT(ISNUMBER(Listas!$B$6)),Listas!$B$6&lt;=0,Dashboard!$E$5&lt;=0,Dashboard!$K$5&lt;=0),0,IF(A88="",0,IF(AND(ISNUMBER(Q88),ISNUMBER(Dashboard!$E$5),ISNUMBER(Dashboard!$K$5),Dashboard!$E$5&lt;=Dashboard!$K$5,Q88&gt;=Dashboard!$E$5,Q88&lt;=Dashboard!$K$5,OR(Dashboard!$E$4="Todas",E88=Dashboard!$E$4),OR(Dashboard!$K$4="Todos",D88=Dashboard!$K$4)),1,0)))</x:f>
        <x:v>0</x:v>
      </x:c>
      <x:c r="U88" s="234" t="n">
        <x:f>IF(AND(S88=1,T88=1,I88&lt;&gt;"Concluída"),1,0)</x:f>
        <x:v>0</x:v>
      </x:c>
      <x:c r="V88" s="234" t="n">
        <x:f>IF(AND(U88=1,ISNUMBER(Listas!$B$6),H88&lt;Listas!$B$6),1,0)</x:f>
        <x:v>0</x:v>
      </x:c>
      <x:c r="W88" s="234" t="n">
        <x:f>IF(AND(U88=1,I88="Bloqueada"),1,0)</x:f>
        <x:v>0</x:v>
      </x:c>
      <x:c r="X88" s="234" t="n">
        <x:f>IF(AND(S88=1,T88=1,I88="Concluída"),1,0)</x:f>
        <x:v>0</x:v>
      </x:c>
      <x:c r="Y88" s="234" t="n">
        <x:f>IF(AND(T88=1,OR(V88=1,W88=1,R88&lt;&gt;"")),1,0)</x:f>
        <x:v>0</x:v>
      </x:c>
      <x:c r="Z88" s="234" t="str">
        <x:f>IF(Y88=1,SUM($Y$5:Y88),"")</x:f>
      </x:c>
    </x:row>
    <x:row r="89">
      <x:c r="A89" s="30"/>
      <x:c r="B89" s="30"/>
      <x:c r="C89" s="30"/>
      <x:c r="D89" s="30"/>
      <x:c r="E89" s="30"/>
      <x:c r="F89" s="30"/>
      <x:c r="G89" s="32"/>
      <x:c r="H89" s="32"/>
      <x:c r="I89" s="32"/>
      <x:c r="J89" s="32"/>
      <x:c r="K89" s="37" t="str">
        <x:f>IF(OR(NOT(ISNUMBER(Listas!$B$6)),Listas!$B$6&lt;=0),"",IF(A89="","",IF(OR(R89&lt;&gt;"",I89="Cancelada"),"",IF(I89="Concluída",MAX(0,J89-H89),MAX(0,Listas!$B$6-H89)))))</x:f>
      </x:c>
      <x:c r="L89" s="35" t="str">
        <x:f>IF(OR(NOT(ISNUMBER(Listas!$B$6)),Listas!$B$6&lt;=0),IF(A89="","","Corrija data de análise"),IF(A89="","",IF(R89&lt;&gt;"",R89,IF(I89="Cancelada","CANCELADA",IF(I89="Concluída",IF(J89&gt;H89,"CONCLUÍDA COM ATRASO","CONCLUÍDA NO PRAZO"),IF(H89&lt;Listas!$B$6,"ATRASADA",IF(H89=Listas!$B$6,"VENCE HOJE","NO PRAZO")))))))</x:f>
      </x:c>
      <x:c r="M89" s="38"/>
      <x:c r="N89" s="38"/>
      <x:c r="O89" s="36" t="str">
        <x:f>IF(A89="","",IF(AND(ISNUMBER(M89),ISNUMBER(N89)),N89-M89,""))</x:f>
      </x:c>
      <x:c r="P89" s="33"/>
      <x:c r="Q89" s="238" t="str">
        <x:f>IF(A89="","",IF(COUNTIFS(Reunioes!$A$5:$A$104,B89)&lt;&gt;1,"",IF(ISNUMBER(VLOOKUP(B89,Reunioes!$A$5:$B$104,2,FALSE)),VLOOKUP(B89,Reunioes!$A$5:$B$104,2,FALSE),"")))</x:f>
      </x:c>
      <x:c r="R89" s="234" t="str">
        <x:f>IF(A89="",IF(OR(B89&lt;&gt;"",C89&lt;&gt;"",D89&lt;&gt;"",E89&lt;&gt;"",H89&lt;&gt;"",I89&lt;&gt;""),"ID ausente",""),IF(OR(AND(M89&lt;&gt;"",NOT(ISNUMBER(M89))),AND(N89&lt;&gt;"",NOT(ISNUMBER(N89)))),"Esforço inválido",IF(OR(AND(ISNUMBER(H89),H89&lt;=0),AND(ISNUMBER(J89),J89&lt;=0),AND(ISNUMBER(Q89),Q89&lt;=0)),"Data inválida",IF(A89="","",IF(COUNTIFS($A$5:$A$204,A89)&gt;1,"ID duplicado",IF(Q89="","Reunião inválida",IF(OR(C89="",D89="",E89="",I89=""),"Cadastro incompleto",IF(AND(I89&lt;&gt;"Pendente",I89&lt;&gt;"Em andamento",I89&lt;&gt;"Bloqueada",I89&lt;&gt;"Concluída",I89&lt;&gt;"Cancelada"),"Status inválido",IF(I89="Cancelada","",IF(NOT(ISNUMBER(H89)),"Prazo ausente ou inválido",IF(AND(I89="Concluída",OR(NOT(ISNUMBER(J89)),P89="")),"Conclusão sem data ou evidência",IF(AND(I89="Concluída",ISNUMBER(Listas!$B$6),Listas!$B$6&gt;0,J89&gt;Listas!$B$6),"Conclusão posterior à análise",""))))))))))))</x:f>
      </x:c>
      <x:c r="S89" s="234" t="n">
        <x:f>IF(A89="",0,IF(AND(R89="",I89&lt;&gt;"Cancelada"),1,0))</x:f>
        <x:v>0</x:v>
      </x:c>
      <x:c r="T89" s="234" t="n">
        <x:f>IF(OR(NOT(ISNUMBER(Listas!$B$6)),Listas!$B$6&lt;=0,Dashboard!$E$5&lt;=0,Dashboard!$K$5&lt;=0),0,IF(A89="",0,IF(AND(ISNUMBER(Q89),ISNUMBER(Dashboard!$E$5),ISNUMBER(Dashboard!$K$5),Dashboard!$E$5&lt;=Dashboard!$K$5,Q89&gt;=Dashboard!$E$5,Q89&lt;=Dashboard!$K$5,OR(Dashboard!$E$4="Todas",E89=Dashboard!$E$4),OR(Dashboard!$K$4="Todos",D89=Dashboard!$K$4)),1,0)))</x:f>
        <x:v>0</x:v>
      </x:c>
      <x:c r="U89" s="234" t="n">
        <x:f>IF(AND(S89=1,T89=1,I89&lt;&gt;"Concluída"),1,0)</x:f>
        <x:v>0</x:v>
      </x:c>
      <x:c r="V89" s="234" t="n">
        <x:f>IF(AND(U89=1,ISNUMBER(Listas!$B$6),H89&lt;Listas!$B$6),1,0)</x:f>
        <x:v>0</x:v>
      </x:c>
      <x:c r="W89" s="234" t="n">
        <x:f>IF(AND(U89=1,I89="Bloqueada"),1,0)</x:f>
        <x:v>0</x:v>
      </x:c>
      <x:c r="X89" s="234" t="n">
        <x:f>IF(AND(S89=1,T89=1,I89="Concluída"),1,0)</x:f>
        <x:v>0</x:v>
      </x:c>
      <x:c r="Y89" s="234" t="n">
        <x:f>IF(AND(T89=1,OR(V89=1,W89=1,R89&lt;&gt;"")),1,0)</x:f>
        <x:v>0</x:v>
      </x:c>
      <x:c r="Z89" s="234" t="str">
        <x:f>IF(Y89=1,SUM($Y$5:Y89),"")</x:f>
      </x:c>
    </x:row>
    <x:row r="90">
      <x:c r="A90" s="30"/>
      <x:c r="B90" s="30"/>
      <x:c r="C90" s="30"/>
      <x:c r="D90" s="30"/>
      <x:c r="E90" s="30"/>
      <x:c r="F90" s="30"/>
      <x:c r="G90" s="32"/>
      <x:c r="H90" s="32"/>
      <x:c r="I90" s="32"/>
      <x:c r="J90" s="32"/>
      <x:c r="K90" s="37" t="str">
        <x:f>IF(OR(NOT(ISNUMBER(Listas!$B$6)),Listas!$B$6&lt;=0),"",IF(A90="","",IF(OR(R90&lt;&gt;"",I90="Cancelada"),"",IF(I90="Concluída",MAX(0,J90-H90),MAX(0,Listas!$B$6-H90)))))</x:f>
      </x:c>
      <x:c r="L90" s="35" t="str">
        <x:f>IF(OR(NOT(ISNUMBER(Listas!$B$6)),Listas!$B$6&lt;=0),IF(A90="","","Corrija data de análise"),IF(A90="","",IF(R90&lt;&gt;"",R90,IF(I90="Cancelada","CANCELADA",IF(I90="Concluída",IF(J90&gt;H90,"CONCLUÍDA COM ATRASO","CONCLUÍDA NO PRAZO"),IF(H90&lt;Listas!$B$6,"ATRASADA",IF(H90=Listas!$B$6,"VENCE HOJE","NO PRAZO")))))))</x:f>
      </x:c>
      <x:c r="M90" s="38"/>
      <x:c r="N90" s="38"/>
      <x:c r="O90" s="36" t="str">
        <x:f>IF(A90="","",IF(AND(ISNUMBER(M90),ISNUMBER(N90)),N90-M90,""))</x:f>
      </x:c>
      <x:c r="P90" s="33"/>
      <x:c r="Q90" s="238" t="str">
        <x:f>IF(A90="","",IF(COUNTIFS(Reunioes!$A$5:$A$104,B90)&lt;&gt;1,"",IF(ISNUMBER(VLOOKUP(B90,Reunioes!$A$5:$B$104,2,FALSE)),VLOOKUP(B90,Reunioes!$A$5:$B$104,2,FALSE),"")))</x:f>
      </x:c>
      <x:c r="R90" s="234" t="str">
        <x:f>IF(A90="",IF(OR(B90&lt;&gt;"",C90&lt;&gt;"",D90&lt;&gt;"",E90&lt;&gt;"",H90&lt;&gt;"",I90&lt;&gt;""),"ID ausente",""),IF(OR(AND(M90&lt;&gt;"",NOT(ISNUMBER(M90))),AND(N90&lt;&gt;"",NOT(ISNUMBER(N90)))),"Esforço inválido",IF(OR(AND(ISNUMBER(H90),H90&lt;=0),AND(ISNUMBER(J90),J90&lt;=0),AND(ISNUMBER(Q90),Q90&lt;=0)),"Data inválida",IF(A90="","",IF(COUNTIFS($A$5:$A$204,A90)&gt;1,"ID duplicado",IF(Q90="","Reunião inválida",IF(OR(C90="",D90="",E90="",I90=""),"Cadastro incompleto",IF(AND(I90&lt;&gt;"Pendente",I90&lt;&gt;"Em andamento",I90&lt;&gt;"Bloqueada",I90&lt;&gt;"Concluída",I90&lt;&gt;"Cancelada"),"Status inválido",IF(I90="Cancelada","",IF(NOT(ISNUMBER(H90)),"Prazo ausente ou inválido",IF(AND(I90="Concluída",OR(NOT(ISNUMBER(J90)),P90="")),"Conclusão sem data ou evidência",IF(AND(I90="Concluída",ISNUMBER(Listas!$B$6),Listas!$B$6&gt;0,J90&gt;Listas!$B$6),"Conclusão posterior à análise",""))))))))))))</x:f>
      </x:c>
      <x:c r="S90" s="234" t="n">
        <x:f>IF(A90="",0,IF(AND(R90="",I90&lt;&gt;"Cancelada"),1,0))</x:f>
        <x:v>0</x:v>
      </x:c>
      <x:c r="T90" s="234" t="n">
        <x:f>IF(OR(NOT(ISNUMBER(Listas!$B$6)),Listas!$B$6&lt;=0,Dashboard!$E$5&lt;=0,Dashboard!$K$5&lt;=0),0,IF(A90="",0,IF(AND(ISNUMBER(Q90),ISNUMBER(Dashboard!$E$5),ISNUMBER(Dashboard!$K$5),Dashboard!$E$5&lt;=Dashboard!$K$5,Q90&gt;=Dashboard!$E$5,Q90&lt;=Dashboard!$K$5,OR(Dashboard!$E$4="Todas",E90=Dashboard!$E$4),OR(Dashboard!$K$4="Todos",D90=Dashboard!$K$4)),1,0)))</x:f>
        <x:v>0</x:v>
      </x:c>
      <x:c r="U90" s="234" t="n">
        <x:f>IF(AND(S90=1,T90=1,I90&lt;&gt;"Concluída"),1,0)</x:f>
        <x:v>0</x:v>
      </x:c>
      <x:c r="V90" s="234" t="n">
        <x:f>IF(AND(U90=1,ISNUMBER(Listas!$B$6),H90&lt;Listas!$B$6),1,0)</x:f>
        <x:v>0</x:v>
      </x:c>
      <x:c r="W90" s="234" t="n">
        <x:f>IF(AND(U90=1,I90="Bloqueada"),1,0)</x:f>
        <x:v>0</x:v>
      </x:c>
      <x:c r="X90" s="234" t="n">
        <x:f>IF(AND(S90=1,T90=1,I90="Concluída"),1,0)</x:f>
        <x:v>0</x:v>
      </x:c>
      <x:c r="Y90" s="234" t="n">
        <x:f>IF(AND(T90=1,OR(V90=1,W90=1,R90&lt;&gt;"")),1,0)</x:f>
        <x:v>0</x:v>
      </x:c>
      <x:c r="Z90" s="234" t="str">
        <x:f>IF(Y90=1,SUM($Y$5:Y90),"")</x:f>
      </x:c>
    </x:row>
    <x:row r="91">
      <x:c r="A91" s="30"/>
      <x:c r="B91" s="30"/>
      <x:c r="C91" s="30"/>
      <x:c r="D91" s="30"/>
      <x:c r="E91" s="30"/>
      <x:c r="F91" s="30"/>
      <x:c r="G91" s="32"/>
      <x:c r="H91" s="32"/>
      <x:c r="I91" s="32"/>
      <x:c r="J91" s="32"/>
      <x:c r="K91" s="37" t="str">
        <x:f>IF(OR(NOT(ISNUMBER(Listas!$B$6)),Listas!$B$6&lt;=0),"",IF(A91="","",IF(OR(R91&lt;&gt;"",I91="Cancelada"),"",IF(I91="Concluída",MAX(0,J91-H91),MAX(0,Listas!$B$6-H91)))))</x:f>
      </x:c>
      <x:c r="L91" s="35" t="str">
        <x:f>IF(OR(NOT(ISNUMBER(Listas!$B$6)),Listas!$B$6&lt;=0),IF(A91="","","Corrija data de análise"),IF(A91="","",IF(R91&lt;&gt;"",R91,IF(I91="Cancelada","CANCELADA",IF(I91="Concluída",IF(J91&gt;H91,"CONCLUÍDA COM ATRASO","CONCLUÍDA NO PRAZO"),IF(H91&lt;Listas!$B$6,"ATRASADA",IF(H91=Listas!$B$6,"VENCE HOJE","NO PRAZO")))))))</x:f>
      </x:c>
      <x:c r="M91" s="38"/>
      <x:c r="N91" s="38"/>
      <x:c r="O91" s="36" t="str">
        <x:f>IF(A91="","",IF(AND(ISNUMBER(M91),ISNUMBER(N91)),N91-M91,""))</x:f>
      </x:c>
      <x:c r="P91" s="33"/>
      <x:c r="Q91" s="238" t="str">
        <x:f>IF(A91="","",IF(COUNTIFS(Reunioes!$A$5:$A$104,B91)&lt;&gt;1,"",IF(ISNUMBER(VLOOKUP(B91,Reunioes!$A$5:$B$104,2,FALSE)),VLOOKUP(B91,Reunioes!$A$5:$B$104,2,FALSE),"")))</x:f>
      </x:c>
      <x:c r="R91" s="234" t="str">
        <x:f>IF(A91="",IF(OR(B91&lt;&gt;"",C91&lt;&gt;"",D91&lt;&gt;"",E91&lt;&gt;"",H91&lt;&gt;"",I91&lt;&gt;""),"ID ausente",""),IF(OR(AND(M91&lt;&gt;"",NOT(ISNUMBER(M91))),AND(N91&lt;&gt;"",NOT(ISNUMBER(N91)))),"Esforço inválido",IF(OR(AND(ISNUMBER(H91),H91&lt;=0),AND(ISNUMBER(J91),J91&lt;=0),AND(ISNUMBER(Q91),Q91&lt;=0)),"Data inválida",IF(A91="","",IF(COUNTIFS($A$5:$A$204,A91)&gt;1,"ID duplicado",IF(Q91="","Reunião inválida",IF(OR(C91="",D91="",E91="",I91=""),"Cadastro incompleto",IF(AND(I91&lt;&gt;"Pendente",I91&lt;&gt;"Em andamento",I91&lt;&gt;"Bloqueada",I91&lt;&gt;"Concluída",I91&lt;&gt;"Cancelada"),"Status inválido",IF(I91="Cancelada","",IF(NOT(ISNUMBER(H91)),"Prazo ausente ou inválido",IF(AND(I91="Concluída",OR(NOT(ISNUMBER(J91)),P91="")),"Conclusão sem data ou evidência",IF(AND(I91="Concluída",ISNUMBER(Listas!$B$6),Listas!$B$6&gt;0,J91&gt;Listas!$B$6),"Conclusão posterior à análise",""))))))))))))</x:f>
      </x:c>
      <x:c r="S91" s="234" t="n">
        <x:f>IF(A91="",0,IF(AND(R91="",I91&lt;&gt;"Cancelada"),1,0))</x:f>
        <x:v>0</x:v>
      </x:c>
      <x:c r="T91" s="234" t="n">
        <x:f>IF(OR(NOT(ISNUMBER(Listas!$B$6)),Listas!$B$6&lt;=0,Dashboard!$E$5&lt;=0,Dashboard!$K$5&lt;=0),0,IF(A91="",0,IF(AND(ISNUMBER(Q91),ISNUMBER(Dashboard!$E$5),ISNUMBER(Dashboard!$K$5),Dashboard!$E$5&lt;=Dashboard!$K$5,Q91&gt;=Dashboard!$E$5,Q91&lt;=Dashboard!$K$5,OR(Dashboard!$E$4="Todas",E91=Dashboard!$E$4),OR(Dashboard!$K$4="Todos",D91=Dashboard!$K$4)),1,0)))</x:f>
        <x:v>0</x:v>
      </x:c>
      <x:c r="U91" s="234" t="n">
        <x:f>IF(AND(S91=1,T91=1,I91&lt;&gt;"Concluída"),1,0)</x:f>
        <x:v>0</x:v>
      </x:c>
      <x:c r="V91" s="234" t="n">
        <x:f>IF(AND(U91=1,ISNUMBER(Listas!$B$6),H91&lt;Listas!$B$6),1,0)</x:f>
        <x:v>0</x:v>
      </x:c>
      <x:c r="W91" s="234" t="n">
        <x:f>IF(AND(U91=1,I91="Bloqueada"),1,0)</x:f>
        <x:v>0</x:v>
      </x:c>
      <x:c r="X91" s="234" t="n">
        <x:f>IF(AND(S91=1,T91=1,I91="Concluída"),1,0)</x:f>
        <x:v>0</x:v>
      </x:c>
      <x:c r="Y91" s="234" t="n">
        <x:f>IF(AND(T91=1,OR(V91=1,W91=1,R91&lt;&gt;"")),1,0)</x:f>
        <x:v>0</x:v>
      </x:c>
      <x:c r="Z91" s="234" t="str">
        <x:f>IF(Y91=1,SUM($Y$5:Y91),"")</x:f>
      </x:c>
    </x:row>
    <x:row r="92">
      <x:c r="A92" s="30"/>
      <x:c r="B92" s="30"/>
      <x:c r="C92" s="30"/>
      <x:c r="D92" s="30"/>
      <x:c r="E92" s="30"/>
      <x:c r="F92" s="30"/>
      <x:c r="G92" s="32"/>
      <x:c r="H92" s="32"/>
      <x:c r="I92" s="32"/>
      <x:c r="J92" s="32"/>
      <x:c r="K92" s="37" t="str">
        <x:f>IF(OR(NOT(ISNUMBER(Listas!$B$6)),Listas!$B$6&lt;=0),"",IF(A92="","",IF(OR(R92&lt;&gt;"",I92="Cancelada"),"",IF(I92="Concluída",MAX(0,J92-H92),MAX(0,Listas!$B$6-H92)))))</x:f>
      </x:c>
      <x:c r="L92" s="35" t="str">
        <x:f>IF(OR(NOT(ISNUMBER(Listas!$B$6)),Listas!$B$6&lt;=0),IF(A92="","","Corrija data de análise"),IF(A92="","",IF(R92&lt;&gt;"",R92,IF(I92="Cancelada","CANCELADA",IF(I92="Concluída",IF(J92&gt;H92,"CONCLUÍDA COM ATRASO","CONCLUÍDA NO PRAZO"),IF(H92&lt;Listas!$B$6,"ATRASADA",IF(H92=Listas!$B$6,"VENCE HOJE","NO PRAZO")))))))</x:f>
      </x:c>
      <x:c r="M92" s="38"/>
      <x:c r="N92" s="38"/>
      <x:c r="O92" s="36" t="str">
        <x:f>IF(A92="","",IF(AND(ISNUMBER(M92),ISNUMBER(N92)),N92-M92,""))</x:f>
      </x:c>
      <x:c r="P92" s="33"/>
      <x:c r="Q92" s="238" t="str">
        <x:f>IF(A92="","",IF(COUNTIFS(Reunioes!$A$5:$A$104,B92)&lt;&gt;1,"",IF(ISNUMBER(VLOOKUP(B92,Reunioes!$A$5:$B$104,2,FALSE)),VLOOKUP(B92,Reunioes!$A$5:$B$104,2,FALSE),"")))</x:f>
      </x:c>
      <x:c r="R92" s="234" t="str">
        <x:f>IF(A92="",IF(OR(B92&lt;&gt;"",C92&lt;&gt;"",D92&lt;&gt;"",E92&lt;&gt;"",H92&lt;&gt;"",I92&lt;&gt;""),"ID ausente",""),IF(OR(AND(M92&lt;&gt;"",NOT(ISNUMBER(M92))),AND(N92&lt;&gt;"",NOT(ISNUMBER(N92)))),"Esforço inválido",IF(OR(AND(ISNUMBER(H92),H92&lt;=0),AND(ISNUMBER(J92),J92&lt;=0),AND(ISNUMBER(Q92),Q92&lt;=0)),"Data inválida",IF(A92="","",IF(COUNTIFS($A$5:$A$204,A92)&gt;1,"ID duplicado",IF(Q92="","Reunião inválida",IF(OR(C92="",D92="",E92="",I92=""),"Cadastro incompleto",IF(AND(I92&lt;&gt;"Pendente",I92&lt;&gt;"Em andamento",I92&lt;&gt;"Bloqueada",I92&lt;&gt;"Concluída",I92&lt;&gt;"Cancelada"),"Status inválido",IF(I92="Cancelada","",IF(NOT(ISNUMBER(H92)),"Prazo ausente ou inválido",IF(AND(I92="Concluída",OR(NOT(ISNUMBER(J92)),P92="")),"Conclusão sem data ou evidência",IF(AND(I92="Concluída",ISNUMBER(Listas!$B$6),Listas!$B$6&gt;0,J92&gt;Listas!$B$6),"Conclusão posterior à análise",""))))))))))))</x:f>
      </x:c>
      <x:c r="S92" s="234" t="n">
        <x:f>IF(A92="",0,IF(AND(R92="",I92&lt;&gt;"Cancelada"),1,0))</x:f>
        <x:v>0</x:v>
      </x:c>
      <x:c r="T92" s="234" t="n">
        <x:f>IF(OR(NOT(ISNUMBER(Listas!$B$6)),Listas!$B$6&lt;=0,Dashboard!$E$5&lt;=0,Dashboard!$K$5&lt;=0),0,IF(A92="",0,IF(AND(ISNUMBER(Q92),ISNUMBER(Dashboard!$E$5),ISNUMBER(Dashboard!$K$5),Dashboard!$E$5&lt;=Dashboard!$K$5,Q92&gt;=Dashboard!$E$5,Q92&lt;=Dashboard!$K$5,OR(Dashboard!$E$4="Todas",E92=Dashboard!$E$4),OR(Dashboard!$K$4="Todos",D92=Dashboard!$K$4)),1,0)))</x:f>
        <x:v>0</x:v>
      </x:c>
      <x:c r="U92" s="234" t="n">
        <x:f>IF(AND(S92=1,T92=1,I92&lt;&gt;"Concluída"),1,0)</x:f>
        <x:v>0</x:v>
      </x:c>
      <x:c r="V92" s="234" t="n">
        <x:f>IF(AND(U92=1,ISNUMBER(Listas!$B$6),H92&lt;Listas!$B$6),1,0)</x:f>
        <x:v>0</x:v>
      </x:c>
      <x:c r="W92" s="234" t="n">
        <x:f>IF(AND(U92=1,I92="Bloqueada"),1,0)</x:f>
        <x:v>0</x:v>
      </x:c>
      <x:c r="X92" s="234" t="n">
        <x:f>IF(AND(S92=1,T92=1,I92="Concluída"),1,0)</x:f>
        <x:v>0</x:v>
      </x:c>
      <x:c r="Y92" s="234" t="n">
        <x:f>IF(AND(T92=1,OR(V92=1,W92=1,R92&lt;&gt;"")),1,0)</x:f>
        <x:v>0</x:v>
      </x:c>
      <x:c r="Z92" s="234" t="str">
        <x:f>IF(Y92=1,SUM($Y$5:Y92),"")</x:f>
      </x:c>
    </x:row>
    <x:row r="93">
      <x:c r="A93" s="30"/>
      <x:c r="B93" s="30"/>
      <x:c r="C93" s="30"/>
      <x:c r="D93" s="30"/>
      <x:c r="E93" s="30"/>
      <x:c r="F93" s="30"/>
      <x:c r="G93" s="32"/>
      <x:c r="H93" s="32"/>
      <x:c r="I93" s="32"/>
      <x:c r="J93" s="32"/>
      <x:c r="K93" s="37" t="str">
        <x:f>IF(OR(NOT(ISNUMBER(Listas!$B$6)),Listas!$B$6&lt;=0),"",IF(A93="","",IF(OR(R93&lt;&gt;"",I93="Cancelada"),"",IF(I93="Concluída",MAX(0,J93-H93),MAX(0,Listas!$B$6-H93)))))</x:f>
      </x:c>
      <x:c r="L93" s="35" t="str">
        <x:f>IF(OR(NOT(ISNUMBER(Listas!$B$6)),Listas!$B$6&lt;=0),IF(A93="","","Corrija data de análise"),IF(A93="","",IF(R93&lt;&gt;"",R93,IF(I93="Cancelada","CANCELADA",IF(I93="Concluída",IF(J93&gt;H93,"CONCLUÍDA COM ATRASO","CONCLUÍDA NO PRAZO"),IF(H93&lt;Listas!$B$6,"ATRASADA",IF(H93=Listas!$B$6,"VENCE HOJE","NO PRAZO")))))))</x:f>
      </x:c>
      <x:c r="M93" s="38"/>
      <x:c r="N93" s="38"/>
      <x:c r="O93" s="36" t="str">
        <x:f>IF(A93="","",IF(AND(ISNUMBER(M93),ISNUMBER(N93)),N93-M93,""))</x:f>
      </x:c>
      <x:c r="P93" s="33"/>
      <x:c r="Q93" s="238" t="str">
        <x:f>IF(A93="","",IF(COUNTIFS(Reunioes!$A$5:$A$104,B93)&lt;&gt;1,"",IF(ISNUMBER(VLOOKUP(B93,Reunioes!$A$5:$B$104,2,FALSE)),VLOOKUP(B93,Reunioes!$A$5:$B$104,2,FALSE),"")))</x:f>
      </x:c>
      <x:c r="R93" s="234" t="str">
        <x:f>IF(A93="",IF(OR(B93&lt;&gt;"",C93&lt;&gt;"",D93&lt;&gt;"",E93&lt;&gt;"",H93&lt;&gt;"",I93&lt;&gt;""),"ID ausente",""),IF(OR(AND(M93&lt;&gt;"",NOT(ISNUMBER(M93))),AND(N93&lt;&gt;"",NOT(ISNUMBER(N93)))),"Esforço inválido",IF(OR(AND(ISNUMBER(H93),H93&lt;=0),AND(ISNUMBER(J93),J93&lt;=0),AND(ISNUMBER(Q93),Q93&lt;=0)),"Data inválida",IF(A93="","",IF(COUNTIFS($A$5:$A$204,A93)&gt;1,"ID duplicado",IF(Q93="","Reunião inválida",IF(OR(C93="",D93="",E93="",I93=""),"Cadastro incompleto",IF(AND(I93&lt;&gt;"Pendente",I93&lt;&gt;"Em andamento",I93&lt;&gt;"Bloqueada",I93&lt;&gt;"Concluída",I93&lt;&gt;"Cancelada"),"Status inválido",IF(I93="Cancelada","",IF(NOT(ISNUMBER(H93)),"Prazo ausente ou inválido",IF(AND(I93="Concluída",OR(NOT(ISNUMBER(J93)),P93="")),"Conclusão sem data ou evidência",IF(AND(I93="Concluída",ISNUMBER(Listas!$B$6),Listas!$B$6&gt;0,J93&gt;Listas!$B$6),"Conclusão posterior à análise",""))))))))))))</x:f>
      </x:c>
      <x:c r="S93" s="234" t="n">
        <x:f>IF(A93="",0,IF(AND(R93="",I93&lt;&gt;"Cancelada"),1,0))</x:f>
        <x:v>0</x:v>
      </x:c>
      <x:c r="T93" s="234" t="n">
        <x:f>IF(OR(NOT(ISNUMBER(Listas!$B$6)),Listas!$B$6&lt;=0,Dashboard!$E$5&lt;=0,Dashboard!$K$5&lt;=0),0,IF(A93="",0,IF(AND(ISNUMBER(Q93),ISNUMBER(Dashboard!$E$5),ISNUMBER(Dashboard!$K$5),Dashboard!$E$5&lt;=Dashboard!$K$5,Q93&gt;=Dashboard!$E$5,Q93&lt;=Dashboard!$K$5,OR(Dashboard!$E$4="Todas",E93=Dashboard!$E$4),OR(Dashboard!$K$4="Todos",D93=Dashboard!$K$4)),1,0)))</x:f>
        <x:v>0</x:v>
      </x:c>
      <x:c r="U93" s="234" t="n">
        <x:f>IF(AND(S93=1,T93=1,I93&lt;&gt;"Concluída"),1,0)</x:f>
        <x:v>0</x:v>
      </x:c>
      <x:c r="V93" s="234" t="n">
        <x:f>IF(AND(U93=1,ISNUMBER(Listas!$B$6),H93&lt;Listas!$B$6),1,0)</x:f>
        <x:v>0</x:v>
      </x:c>
      <x:c r="W93" s="234" t="n">
        <x:f>IF(AND(U93=1,I93="Bloqueada"),1,0)</x:f>
        <x:v>0</x:v>
      </x:c>
      <x:c r="X93" s="234" t="n">
        <x:f>IF(AND(S93=1,T93=1,I93="Concluída"),1,0)</x:f>
        <x:v>0</x:v>
      </x:c>
      <x:c r="Y93" s="234" t="n">
        <x:f>IF(AND(T93=1,OR(V93=1,W93=1,R93&lt;&gt;"")),1,0)</x:f>
        <x:v>0</x:v>
      </x:c>
      <x:c r="Z93" s="234" t="str">
        <x:f>IF(Y93=1,SUM($Y$5:Y93),"")</x:f>
      </x:c>
    </x:row>
    <x:row r="94">
      <x:c r="A94" s="30"/>
      <x:c r="B94" s="30"/>
      <x:c r="C94" s="30"/>
      <x:c r="D94" s="30"/>
      <x:c r="E94" s="30"/>
      <x:c r="F94" s="30"/>
      <x:c r="G94" s="32"/>
      <x:c r="H94" s="32"/>
      <x:c r="I94" s="32"/>
      <x:c r="J94" s="32"/>
      <x:c r="K94" s="37" t="str">
        <x:f>IF(OR(NOT(ISNUMBER(Listas!$B$6)),Listas!$B$6&lt;=0),"",IF(A94="","",IF(OR(R94&lt;&gt;"",I94="Cancelada"),"",IF(I94="Concluída",MAX(0,J94-H94),MAX(0,Listas!$B$6-H94)))))</x:f>
      </x:c>
      <x:c r="L94" s="35" t="str">
        <x:f>IF(OR(NOT(ISNUMBER(Listas!$B$6)),Listas!$B$6&lt;=0),IF(A94="","","Corrija data de análise"),IF(A94="","",IF(R94&lt;&gt;"",R94,IF(I94="Cancelada","CANCELADA",IF(I94="Concluída",IF(J94&gt;H94,"CONCLUÍDA COM ATRASO","CONCLUÍDA NO PRAZO"),IF(H94&lt;Listas!$B$6,"ATRASADA",IF(H94=Listas!$B$6,"VENCE HOJE","NO PRAZO")))))))</x:f>
      </x:c>
      <x:c r="M94" s="38"/>
      <x:c r="N94" s="38"/>
      <x:c r="O94" s="36" t="str">
        <x:f>IF(A94="","",IF(AND(ISNUMBER(M94),ISNUMBER(N94)),N94-M94,""))</x:f>
      </x:c>
      <x:c r="P94" s="33"/>
      <x:c r="Q94" s="238" t="str">
        <x:f>IF(A94="","",IF(COUNTIFS(Reunioes!$A$5:$A$104,B94)&lt;&gt;1,"",IF(ISNUMBER(VLOOKUP(B94,Reunioes!$A$5:$B$104,2,FALSE)),VLOOKUP(B94,Reunioes!$A$5:$B$104,2,FALSE),"")))</x:f>
      </x:c>
      <x:c r="R94" s="234" t="str">
        <x:f>IF(A94="",IF(OR(B94&lt;&gt;"",C94&lt;&gt;"",D94&lt;&gt;"",E94&lt;&gt;"",H94&lt;&gt;"",I94&lt;&gt;""),"ID ausente",""),IF(OR(AND(M94&lt;&gt;"",NOT(ISNUMBER(M94))),AND(N94&lt;&gt;"",NOT(ISNUMBER(N94)))),"Esforço inválido",IF(OR(AND(ISNUMBER(H94),H94&lt;=0),AND(ISNUMBER(J94),J94&lt;=0),AND(ISNUMBER(Q94),Q94&lt;=0)),"Data inválida",IF(A94="","",IF(COUNTIFS($A$5:$A$204,A94)&gt;1,"ID duplicado",IF(Q94="","Reunião inválida",IF(OR(C94="",D94="",E94="",I94=""),"Cadastro incompleto",IF(AND(I94&lt;&gt;"Pendente",I94&lt;&gt;"Em andamento",I94&lt;&gt;"Bloqueada",I94&lt;&gt;"Concluída",I94&lt;&gt;"Cancelada"),"Status inválido",IF(I94="Cancelada","",IF(NOT(ISNUMBER(H94)),"Prazo ausente ou inválido",IF(AND(I94="Concluída",OR(NOT(ISNUMBER(J94)),P94="")),"Conclusão sem data ou evidência",IF(AND(I94="Concluída",ISNUMBER(Listas!$B$6),Listas!$B$6&gt;0,J94&gt;Listas!$B$6),"Conclusão posterior à análise",""))))))))))))</x:f>
      </x:c>
      <x:c r="S94" s="234" t="n">
        <x:f>IF(A94="",0,IF(AND(R94="",I94&lt;&gt;"Cancelada"),1,0))</x:f>
        <x:v>0</x:v>
      </x:c>
      <x:c r="T94" s="234" t="n">
        <x:f>IF(OR(NOT(ISNUMBER(Listas!$B$6)),Listas!$B$6&lt;=0,Dashboard!$E$5&lt;=0,Dashboard!$K$5&lt;=0),0,IF(A94="",0,IF(AND(ISNUMBER(Q94),ISNUMBER(Dashboard!$E$5),ISNUMBER(Dashboard!$K$5),Dashboard!$E$5&lt;=Dashboard!$K$5,Q94&gt;=Dashboard!$E$5,Q94&lt;=Dashboard!$K$5,OR(Dashboard!$E$4="Todas",E94=Dashboard!$E$4),OR(Dashboard!$K$4="Todos",D94=Dashboard!$K$4)),1,0)))</x:f>
        <x:v>0</x:v>
      </x:c>
      <x:c r="U94" s="234" t="n">
        <x:f>IF(AND(S94=1,T94=1,I94&lt;&gt;"Concluída"),1,0)</x:f>
        <x:v>0</x:v>
      </x:c>
      <x:c r="V94" s="234" t="n">
        <x:f>IF(AND(U94=1,ISNUMBER(Listas!$B$6),H94&lt;Listas!$B$6),1,0)</x:f>
        <x:v>0</x:v>
      </x:c>
      <x:c r="W94" s="234" t="n">
        <x:f>IF(AND(U94=1,I94="Bloqueada"),1,0)</x:f>
        <x:v>0</x:v>
      </x:c>
      <x:c r="X94" s="234" t="n">
        <x:f>IF(AND(S94=1,T94=1,I94="Concluída"),1,0)</x:f>
        <x:v>0</x:v>
      </x:c>
      <x:c r="Y94" s="234" t="n">
        <x:f>IF(AND(T94=1,OR(V94=1,W94=1,R94&lt;&gt;"")),1,0)</x:f>
        <x:v>0</x:v>
      </x:c>
      <x:c r="Z94" s="234" t="str">
        <x:f>IF(Y94=1,SUM($Y$5:Y94),"")</x:f>
      </x:c>
    </x:row>
    <x:row r="95">
      <x:c r="A95" s="30"/>
      <x:c r="B95" s="30"/>
      <x:c r="C95" s="30"/>
      <x:c r="D95" s="30"/>
      <x:c r="E95" s="30"/>
      <x:c r="F95" s="30"/>
      <x:c r="G95" s="32"/>
      <x:c r="H95" s="32"/>
      <x:c r="I95" s="32"/>
      <x:c r="J95" s="32"/>
      <x:c r="K95" s="37" t="str">
        <x:f>IF(OR(NOT(ISNUMBER(Listas!$B$6)),Listas!$B$6&lt;=0),"",IF(A95="","",IF(OR(R95&lt;&gt;"",I95="Cancelada"),"",IF(I95="Concluída",MAX(0,J95-H95),MAX(0,Listas!$B$6-H95)))))</x:f>
      </x:c>
      <x:c r="L95" s="35" t="str">
        <x:f>IF(OR(NOT(ISNUMBER(Listas!$B$6)),Listas!$B$6&lt;=0),IF(A95="","","Corrija data de análise"),IF(A95="","",IF(R95&lt;&gt;"",R95,IF(I95="Cancelada","CANCELADA",IF(I95="Concluída",IF(J95&gt;H95,"CONCLUÍDA COM ATRASO","CONCLUÍDA NO PRAZO"),IF(H95&lt;Listas!$B$6,"ATRASADA",IF(H95=Listas!$B$6,"VENCE HOJE","NO PRAZO")))))))</x:f>
      </x:c>
      <x:c r="M95" s="38"/>
      <x:c r="N95" s="38"/>
      <x:c r="O95" s="36" t="str">
        <x:f>IF(A95="","",IF(AND(ISNUMBER(M95),ISNUMBER(N95)),N95-M95,""))</x:f>
      </x:c>
      <x:c r="P95" s="33"/>
      <x:c r="Q95" s="238" t="str">
        <x:f>IF(A95="","",IF(COUNTIFS(Reunioes!$A$5:$A$104,B95)&lt;&gt;1,"",IF(ISNUMBER(VLOOKUP(B95,Reunioes!$A$5:$B$104,2,FALSE)),VLOOKUP(B95,Reunioes!$A$5:$B$104,2,FALSE),"")))</x:f>
      </x:c>
      <x:c r="R95" s="234" t="str">
        <x:f>IF(A95="",IF(OR(B95&lt;&gt;"",C95&lt;&gt;"",D95&lt;&gt;"",E95&lt;&gt;"",H95&lt;&gt;"",I95&lt;&gt;""),"ID ausente",""),IF(OR(AND(M95&lt;&gt;"",NOT(ISNUMBER(M95))),AND(N95&lt;&gt;"",NOT(ISNUMBER(N95)))),"Esforço inválido",IF(OR(AND(ISNUMBER(H95),H95&lt;=0),AND(ISNUMBER(J95),J95&lt;=0),AND(ISNUMBER(Q95),Q95&lt;=0)),"Data inválida",IF(A95="","",IF(COUNTIFS($A$5:$A$204,A95)&gt;1,"ID duplicado",IF(Q95="","Reunião inválida",IF(OR(C95="",D95="",E95="",I95=""),"Cadastro incompleto",IF(AND(I95&lt;&gt;"Pendente",I95&lt;&gt;"Em andamento",I95&lt;&gt;"Bloqueada",I95&lt;&gt;"Concluída",I95&lt;&gt;"Cancelada"),"Status inválido",IF(I95="Cancelada","",IF(NOT(ISNUMBER(H95)),"Prazo ausente ou inválido",IF(AND(I95="Concluída",OR(NOT(ISNUMBER(J95)),P95="")),"Conclusão sem data ou evidência",IF(AND(I95="Concluída",ISNUMBER(Listas!$B$6),Listas!$B$6&gt;0,J95&gt;Listas!$B$6),"Conclusão posterior à análise",""))))))))))))</x:f>
      </x:c>
      <x:c r="S95" s="234" t="n">
        <x:f>IF(A95="",0,IF(AND(R95="",I95&lt;&gt;"Cancelada"),1,0))</x:f>
        <x:v>0</x:v>
      </x:c>
      <x:c r="T95" s="234" t="n">
        <x:f>IF(OR(NOT(ISNUMBER(Listas!$B$6)),Listas!$B$6&lt;=0,Dashboard!$E$5&lt;=0,Dashboard!$K$5&lt;=0),0,IF(A95="",0,IF(AND(ISNUMBER(Q95),ISNUMBER(Dashboard!$E$5),ISNUMBER(Dashboard!$K$5),Dashboard!$E$5&lt;=Dashboard!$K$5,Q95&gt;=Dashboard!$E$5,Q95&lt;=Dashboard!$K$5,OR(Dashboard!$E$4="Todas",E95=Dashboard!$E$4),OR(Dashboard!$K$4="Todos",D95=Dashboard!$K$4)),1,0)))</x:f>
        <x:v>0</x:v>
      </x:c>
      <x:c r="U95" s="234" t="n">
        <x:f>IF(AND(S95=1,T95=1,I95&lt;&gt;"Concluída"),1,0)</x:f>
        <x:v>0</x:v>
      </x:c>
      <x:c r="V95" s="234" t="n">
        <x:f>IF(AND(U95=1,ISNUMBER(Listas!$B$6),H95&lt;Listas!$B$6),1,0)</x:f>
        <x:v>0</x:v>
      </x:c>
      <x:c r="W95" s="234" t="n">
        <x:f>IF(AND(U95=1,I95="Bloqueada"),1,0)</x:f>
        <x:v>0</x:v>
      </x:c>
      <x:c r="X95" s="234" t="n">
        <x:f>IF(AND(S95=1,T95=1,I95="Concluída"),1,0)</x:f>
        <x:v>0</x:v>
      </x:c>
      <x:c r="Y95" s="234" t="n">
        <x:f>IF(AND(T95=1,OR(V95=1,W95=1,R95&lt;&gt;"")),1,0)</x:f>
        <x:v>0</x:v>
      </x:c>
      <x:c r="Z95" s="234" t="str">
        <x:f>IF(Y95=1,SUM($Y$5:Y95),"")</x:f>
      </x:c>
    </x:row>
    <x:row r="96">
      <x:c r="A96" s="30"/>
      <x:c r="B96" s="30"/>
      <x:c r="C96" s="30"/>
      <x:c r="D96" s="30"/>
      <x:c r="E96" s="30"/>
      <x:c r="F96" s="30"/>
      <x:c r="G96" s="32"/>
      <x:c r="H96" s="32"/>
      <x:c r="I96" s="32"/>
      <x:c r="J96" s="32"/>
      <x:c r="K96" s="37" t="str">
        <x:f>IF(OR(NOT(ISNUMBER(Listas!$B$6)),Listas!$B$6&lt;=0),"",IF(A96="","",IF(OR(R96&lt;&gt;"",I96="Cancelada"),"",IF(I96="Concluída",MAX(0,J96-H96),MAX(0,Listas!$B$6-H96)))))</x:f>
      </x:c>
      <x:c r="L96" s="35" t="str">
        <x:f>IF(OR(NOT(ISNUMBER(Listas!$B$6)),Listas!$B$6&lt;=0),IF(A96="","","Corrija data de análise"),IF(A96="","",IF(R96&lt;&gt;"",R96,IF(I96="Cancelada","CANCELADA",IF(I96="Concluída",IF(J96&gt;H96,"CONCLUÍDA COM ATRASO","CONCLUÍDA NO PRAZO"),IF(H96&lt;Listas!$B$6,"ATRASADA",IF(H96=Listas!$B$6,"VENCE HOJE","NO PRAZO")))))))</x:f>
      </x:c>
      <x:c r="M96" s="38"/>
      <x:c r="N96" s="38"/>
      <x:c r="O96" s="36" t="str">
        <x:f>IF(A96="","",IF(AND(ISNUMBER(M96),ISNUMBER(N96)),N96-M96,""))</x:f>
      </x:c>
      <x:c r="P96" s="33"/>
      <x:c r="Q96" s="238" t="str">
        <x:f>IF(A96="","",IF(COUNTIFS(Reunioes!$A$5:$A$104,B96)&lt;&gt;1,"",IF(ISNUMBER(VLOOKUP(B96,Reunioes!$A$5:$B$104,2,FALSE)),VLOOKUP(B96,Reunioes!$A$5:$B$104,2,FALSE),"")))</x:f>
      </x:c>
      <x:c r="R96" s="234" t="str">
        <x:f>IF(A96="",IF(OR(B96&lt;&gt;"",C96&lt;&gt;"",D96&lt;&gt;"",E96&lt;&gt;"",H96&lt;&gt;"",I96&lt;&gt;""),"ID ausente",""),IF(OR(AND(M96&lt;&gt;"",NOT(ISNUMBER(M96))),AND(N96&lt;&gt;"",NOT(ISNUMBER(N96)))),"Esforço inválido",IF(OR(AND(ISNUMBER(H96),H96&lt;=0),AND(ISNUMBER(J96),J96&lt;=0),AND(ISNUMBER(Q96),Q96&lt;=0)),"Data inválida",IF(A96="","",IF(COUNTIFS($A$5:$A$204,A96)&gt;1,"ID duplicado",IF(Q96="","Reunião inválida",IF(OR(C96="",D96="",E96="",I96=""),"Cadastro incompleto",IF(AND(I96&lt;&gt;"Pendente",I96&lt;&gt;"Em andamento",I96&lt;&gt;"Bloqueada",I96&lt;&gt;"Concluída",I96&lt;&gt;"Cancelada"),"Status inválido",IF(I96="Cancelada","",IF(NOT(ISNUMBER(H96)),"Prazo ausente ou inválido",IF(AND(I96="Concluída",OR(NOT(ISNUMBER(J96)),P96="")),"Conclusão sem data ou evidência",IF(AND(I96="Concluída",ISNUMBER(Listas!$B$6),Listas!$B$6&gt;0,J96&gt;Listas!$B$6),"Conclusão posterior à análise",""))))))))))))</x:f>
      </x:c>
      <x:c r="S96" s="234" t="n">
        <x:f>IF(A96="",0,IF(AND(R96="",I96&lt;&gt;"Cancelada"),1,0))</x:f>
        <x:v>0</x:v>
      </x:c>
      <x:c r="T96" s="234" t="n">
        <x:f>IF(OR(NOT(ISNUMBER(Listas!$B$6)),Listas!$B$6&lt;=0,Dashboard!$E$5&lt;=0,Dashboard!$K$5&lt;=0),0,IF(A96="",0,IF(AND(ISNUMBER(Q96),ISNUMBER(Dashboard!$E$5),ISNUMBER(Dashboard!$K$5),Dashboard!$E$5&lt;=Dashboard!$K$5,Q96&gt;=Dashboard!$E$5,Q96&lt;=Dashboard!$K$5,OR(Dashboard!$E$4="Todas",E96=Dashboard!$E$4),OR(Dashboard!$K$4="Todos",D96=Dashboard!$K$4)),1,0)))</x:f>
        <x:v>0</x:v>
      </x:c>
      <x:c r="U96" s="234" t="n">
        <x:f>IF(AND(S96=1,T96=1,I96&lt;&gt;"Concluída"),1,0)</x:f>
        <x:v>0</x:v>
      </x:c>
      <x:c r="V96" s="234" t="n">
        <x:f>IF(AND(U96=1,ISNUMBER(Listas!$B$6),H96&lt;Listas!$B$6),1,0)</x:f>
        <x:v>0</x:v>
      </x:c>
      <x:c r="W96" s="234" t="n">
        <x:f>IF(AND(U96=1,I96="Bloqueada"),1,0)</x:f>
        <x:v>0</x:v>
      </x:c>
      <x:c r="X96" s="234" t="n">
        <x:f>IF(AND(S96=1,T96=1,I96="Concluída"),1,0)</x:f>
        <x:v>0</x:v>
      </x:c>
      <x:c r="Y96" s="234" t="n">
        <x:f>IF(AND(T96=1,OR(V96=1,W96=1,R96&lt;&gt;"")),1,0)</x:f>
        <x:v>0</x:v>
      </x:c>
      <x:c r="Z96" s="234" t="str">
        <x:f>IF(Y96=1,SUM($Y$5:Y96),"")</x:f>
      </x:c>
    </x:row>
    <x:row r="97">
      <x:c r="A97" s="30"/>
      <x:c r="B97" s="30"/>
      <x:c r="C97" s="30"/>
      <x:c r="D97" s="30"/>
      <x:c r="E97" s="30"/>
      <x:c r="F97" s="30"/>
      <x:c r="G97" s="32"/>
      <x:c r="H97" s="32"/>
      <x:c r="I97" s="32"/>
      <x:c r="J97" s="32"/>
      <x:c r="K97" s="37" t="str">
        <x:f>IF(OR(NOT(ISNUMBER(Listas!$B$6)),Listas!$B$6&lt;=0),"",IF(A97="","",IF(OR(R97&lt;&gt;"",I97="Cancelada"),"",IF(I97="Concluída",MAX(0,J97-H97),MAX(0,Listas!$B$6-H97)))))</x:f>
      </x:c>
      <x:c r="L97" s="35" t="str">
        <x:f>IF(OR(NOT(ISNUMBER(Listas!$B$6)),Listas!$B$6&lt;=0),IF(A97="","","Corrija data de análise"),IF(A97="","",IF(R97&lt;&gt;"",R97,IF(I97="Cancelada","CANCELADA",IF(I97="Concluída",IF(J97&gt;H97,"CONCLUÍDA COM ATRASO","CONCLUÍDA NO PRAZO"),IF(H97&lt;Listas!$B$6,"ATRASADA",IF(H97=Listas!$B$6,"VENCE HOJE","NO PRAZO")))))))</x:f>
      </x:c>
      <x:c r="M97" s="38"/>
      <x:c r="N97" s="38"/>
      <x:c r="O97" s="36" t="str">
        <x:f>IF(A97="","",IF(AND(ISNUMBER(M97),ISNUMBER(N97)),N97-M97,""))</x:f>
      </x:c>
      <x:c r="P97" s="33"/>
      <x:c r="Q97" s="238" t="str">
        <x:f>IF(A97="","",IF(COUNTIFS(Reunioes!$A$5:$A$104,B97)&lt;&gt;1,"",IF(ISNUMBER(VLOOKUP(B97,Reunioes!$A$5:$B$104,2,FALSE)),VLOOKUP(B97,Reunioes!$A$5:$B$104,2,FALSE),"")))</x:f>
      </x:c>
      <x:c r="R97" s="234" t="str">
        <x:f>IF(A97="",IF(OR(B97&lt;&gt;"",C97&lt;&gt;"",D97&lt;&gt;"",E97&lt;&gt;"",H97&lt;&gt;"",I97&lt;&gt;""),"ID ausente",""),IF(OR(AND(M97&lt;&gt;"",NOT(ISNUMBER(M97))),AND(N97&lt;&gt;"",NOT(ISNUMBER(N97)))),"Esforço inválido",IF(OR(AND(ISNUMBER(H97),H97&lt;=0),AND(ISNUMBER(J97),J97&lt;=0),AND(ISNUMBER(Q97),Q97&lt;=0)),"Data inválida",IF(A97="","",IF(COUNTIFS($A$5:$A$204,A97)&gt;1,"ID duplicado",IF(Q97="","Reunião inválida",IF(OR(C97="",D97="",E97="",I97=""),"Cadastro incompleto",IF(AND(I97&lt;&gt;"Pendente",I97&lt;&gt;"Em andamento",I97&lt;&gt;"Bloqueada",I97&lt;&gt;"Concluída",I97&lt;&gt;"Cancelada"),"Status inválido",IF(I97="Cancelada","",IF(NOT(ISNUMBER(H97)),"Prazo ausente ou inválido",IF(AND(I97="Concluída",OR(NOT(ISNUMBER(J97)),P97="")),"Conclusão sem data ou evidência",IF(AND(I97="Concluída",ISNUMBER(Listas!$B$6),Listas!$B$6&gt;0,J97&gt;Listas!$B$6),"Conclusão posterior à análise",""))))))))))))</x:f>
      </x:c>
      <x:c r="S97" s="234" t="n">
        <x:f>IF(A97="",0,IF(AND(R97="",I97&lt;&gt;"Cancelada"),1,0))</x:f>
        <x:v>0</x:v>
      </x:c>
      <x:c r="T97" s="234" t="n">
        <x:f>IF(OR(NOT(ISNUMBER(Listas!$B$6)),Listas!$B$6&lt;=0,Dashboard!$E$5&lt;=0,Dashboard!$K$5&lt;=0),0,IF(A97="",0,IF(AND(ISNUMBER(Q97),ISNUMBER(Dashboard!$E$5),ISNUMBER(Dashboard!$K$5),Dashboard!$E$5&lt;=Dashboard!$K$5,Q97&gt;=Dashboard!$E$5,Q97&lt;=Dashboard!$K$5,OR(Dashboard!$E$4="Todas",E97=Dashboard!$E$4),OR(Dashboard!$K$4="Todos",D97=Dashboard!$K$4)),1,0)))</x:f>
        <x:v>0</x:v>
      </x:c>
      <x:c r="U97" s="234" t="n">
        <x:f>IF(AND(S97=1,T97=1,I97&lt;&gt;"Concluída"),1,0)</x:f>
        <x:v>0</x:v>
      </x:c>
      <x:c r="V97" s="234" t="n">
        <x:f>IF(AND(U97=1,ISNUMBER(Listas!$B$6),H97&lt;Listas!$B$6),1,0)</x:f>
        <x:v>0</x:v>
      </x:c>
      <x:c r="W97" s="234" t="n">
        <x:f>IF(AND(U97=1,I97="Bloqueada"),1,0)</x:f>
        <x:v>0</x:v>
      </x:c>
      <x:c r="X97" s="234" t="n">
        <x:f>IF(AND(S97=1,T97=1,I97="Concluída"),1,0)</x:f>
        <x:v>0</x:v>
      </x:c>
      <x:c r="Y97" s="234" t="n">
        <x:f>IF(AND(T97=1,OR(V97=1,W97=1,R97&lt;&gt;"")),1,0)</x:f>
        <x:v>0</x:v>
      </x:c>
      <x:c r="Z97" s="234" t="str">
        <x:f>IF(Y97=1,SUM($Y$5:Y97),"")</x:f>
      </x:c>
    </x:row>
    <x:row r="98">
      <x:c r="A98" s="30"/>
      <x:c r="B98" s="30"/>
      <x:c r="C98" s="30"/>
      <x:c r="D98" s="30"/>
      <x:c r="E98" s="30"/>
      <x:c r="F98" s="30"/>
      <x:c r="G98" s="32"/>
      <x:c r="H98" s="32"/>
      <x:c r="I98" s="32"/>
      <x:c r="J98" s="32"/>
      <x:c r="K98" s="37" t="str">
        <x:f>IF(OR(NOT(ISNUMBER(Listas!$B$6)),Listas!$B$6&lt;=0),"",IF(A98="","",IF(OR(R98&lt;&gt;"",I98="Cancelada"),"",IF(I98="Concluída",MAX(0,J98-H98),MAX(0,Listas!$B$6-H98)))))</x:f>
      </x:c>
      <x:c r="L98" s="35" t="str">
        <x:f>IF(OR(NOT(ISNUMBER(Listas!$B$6)),Listas!$B$6&lt;=0),IF(A98="","","Corrija data de análise"),IF(A98="","",IF(R98&lt;&gt;"",R98,IF(I98="Cancelada","CANCELADA",IF(I98="Concluída",IF(J98&gt;H98,"CONCLUÍDA COM ATRASO","CONCLUÍDA NO PRAZO"),IF(H98&lt;Listas!$B$6,"ATRASADA",IF(H98=Listas!$B$6,"VENCE HOJE","NO PRAZO")))))))</x:f>
      </x:c>
      <x:c r="M98" s="38"/>
      <x:c r="N98" s="38"/>
      <x:c r="O98" s="36" t="str">
        <x:f>IF(A98="","",IF(AND(ISNUMBER(M98),ISNUMBER(N98)),N98-M98,""))</x:f>
      </x:c>
      <x:c r="P98" s="33"/>
      <x:c r="Q98" s="238" t="str">
        <x:f>IF(A98="","",IF(COUNTIFS(Reunioes!$A$5:$A$104,B98)&lt;&gt;1,"",IF(ISNUMBER(VLOOKUP(B98,Reunioes!$A$5:$B$104,2,FALSE)),VLOOKUP(B98,Reunioes!$A$5:$B$104,2,FALSE),"")))</x:f>
      </x:c>
      <x:c r="R98" s="234" t="str">
        <x:f>IF(A98="",IF(OR(B98&lt;&gt;"",C98&lt;&gt;"",D98&lt;&gt;"",E98&lt;&gt;"",H98&lt;&gt;"",I98&lt;&gt;""),"ID ausente",""),IF(OR(AND(M98&lt;&gt;"",NOT(ISNUMBER(M98))),AND(N98&lt;&gt;"",NOT(ISNUMBER(N98)))),"Esforço inválido",IF(OR(AND(ISNUMBER(H98),H98&lt;=0),AND(ISNUMBER(J98),J98&lt;=0),AND(ISNUMBER(Q98),Q98&lt;=0)),"Data inválida",IF(A98="","",IF(COUNTIFS($A$5:$A$204,A98)&gt;1,"ID duplicado",IF(Q98="","Reunião inválida",IF(OR(C98="",D98="",E98="",I98=""),"Cadastro incompleto",IF(AND(I98&lt;&gt;"Pendente",I98&lt;&gt;"Em andamento",I98&lt;&gt;"Bloqueada",I98&lt;&gt;"Concluída",I98&lt;&gt;"Cancelada"),"Status inválido",IF(I98="Cancelada","",IF(NOT(ISNUMBER(H98)),"Prazo ausente ou inválido",IF(AND(I98="Concluída",OR(NOT(ISNUMBER(J98)),P98="")),"Conclusão sem data ou evidência",IF(AND(I98="Concluída",ISNUMBER(Listas!$B$6),Listas!$B$6&gt;0,J98&gt;Listas!$B$6),"Conclusão posterior à análise",""))))))))))))</x:f>
      </x:c>
      <x:c r="S98" s="234" t="n">
        <x:f>IF(A98="",0,IF(AND(R98="",I98&lt;&gt;"Cancelada"),1,0))</x:f>
        <x:v>0</x:v>
      </x:c>
      <x:c r="T98" s="234" t="n">
        <x:f>IF(OR(NOT(ISNUMBER(Listas!$B$6)),Listas!$B$6&lt;=0,Dashboard!$E$5&lt;=0,Dashboard!$K$5&lt;=0),0,IF(A98="",0,IF(AND(ISNUMBER(Q98),ISNUMBER(Dashboard!$E$5),ISNUMBER(Dashboard!$K$5),Dashboard!$E$5&lt;=Dashboard!$K$5,Q98&gt;=Dashboard!$E$5,Q98&lt;=Dashboard!$K$5,OR(Dashboard!$E$4="Todas",E98=Dashboard!$E$4),OR(Dashboard!$K$4="Todos",D98=Dashboard!$K$4)),1,0)))</x:f>
        <x:v>0</x:v>
      </x:c>
      <x:c r="U98" s="234" t="n">
        <x:f>IF(AND(S98=1,T98=1,I98&lt;&gt;"Concluída"),1,0)</x:f>
        <x:v>0</x:v>
      </x:c>
      <x:c r="V98" s="234" t="n">
        <x:f>IF(AND(U98=1,ISNUMBER(Listas!$B$6),H98&lt;Listas!$B$6),1,0)</x:f>
        <x:v>0</x:v>
      </x:c>
      <x:c r="W98" s="234" t="n">
        <x:f>IF(AND(U98=1,I98="Bloqueada"),1,0)</x:f>
        <x:v>0</x:v>
      </x:c>
      <x:c r="X98" s="234" t="n">
        <x:f>IF(AND(S98=1,T98=1,I98="Concluída"),1,0)</x:f>
        <x:v>0</x:v>
      </x:c>
      <x:c r="Y98" s="234" t="n">
        <x:f>IF(AND(T98=1,OR(V98=1,W98=1,R98&lt;&gt;"")),1,0)</x:f>
        <x:v>0</x:v>
      </x:c>
      <x:c r="Z98" s="234" t="str">
        <x:f>IF(Y98=1,SUM($Y$5:Y98),"")</x:f>
      </x:c>
    </x:row>
    <x:row r="99">
      <x:c r="A99" s="30"/>
      <x:c r="B99" s="30"/>
      <x:c r="C99" s="30"/>
      <x:c r="D99" s="30"/>
      <x:c r="E99" s="30"/>
      <x:c r="F99" s="30"/>
      <x:c r="G99" s="32"/>
      <x:c r="H99" s="32"/>
      <x:c r="I99" s="32"/>
      <x:c r="J99" s="32"/>
      <x:c r="K99" s="37" t="str">
        <x:f>IF(OR(NOT(ISNUMBER(Listas!$B$6)),Listas!$B$6&lt;=0),"",IF(A99="","",IF(OR(R99&lt;&gt;"",I99="Cancelada"),"",IF(I99="Concluída",MAX(0,J99-H99),MAX(0,Listas!$B$6-H99)))))</x:f>
      </x:c>
      <x:c r="L99" s="35" t="str">
        <x:f>IF(OR(NOT(ISNUMBER(Listas!$B$6)),Listas!$B$6&lt;=0),IF(A99="","","Corrija data de análise"),IF(A99="","",IF(R99&lt;&gt;"",R99,IF(I99="Cancelada","CANCELADA",IF(I99="Concluída",IF(J99&gt;H99,"CONCLUÍDA COM ATRASO","CONCLUÍDA NO PRAZO"),IF(H99&lt;Listas!$B$6,"ATRASADA",IF(H99=Listas!$B$6,"VENCE HOJE","NO PRAZO")))))))</x:f>
      </x:c>
      <x:c r="M99" s="38"/>
      <x:c r="N99" s="38"/>
      <x:c r="O99" s="36" t="str">
        <x:f>IF(A99="","",IF(AND(ISNUMBER(M99),ISNUMBER(N99)),N99-M99,""))</x:f>
      </x:c>
      <x:c r="P99" s="33"/>
      <x:c r="Q99" s="238" t="str">
        <x:f>IF(A99="","",IF(COUNTIFS(Reunioes!$A$5:$A$104,B99)&lt;&gt;1,"",IF(ISNUMBER(VLOOKUP(B99,Reunioes!$A$5:$B$104,2,FALSE)),VLOOKUP(B99,Reunioes!$A$5:$B$104,2,FALSE),"")))</x:f>
      </x:c>
      <x:c r="R99" s="234" t="str">
        <x:f>IF(A99="",IF(OR(B99&lt;&gt;"",C99&lt;&gt;"",D99&lt;&gt;"",E99&lt;&gt;"",H99&lt;&gt;"",I99&lt;&gt;""),"ID ausente",""),IF(OR(AND(M99&lt;&gt;"",NOT(ISNUMBER(M99))),AND(N99&lt;&gt;"",NOT(ISNUMBER(N99)))),"Esforço inválido",IF(OR(AND(ISNUMBER(H99),H99&lt;=0),AND(ISNUMBER(J99),J99&lt;=0),AND(ISNUMBER(Q99),Q99&lt;=0)),"Data inválida",IF(A99="","",IF(COUNTIFS($A$5:$A$204,A99)&gt;1,"ID duplicado",IF(Q99="","Reunião inválida",IF(OR(C99="",D99="",E99="",I99=""),"Cadastro incompleto",IF(AND(I99&lt;&gt;"Pendente",I99&lt;&gt;"Em andamento",I99&lt;&gt;"Bloqueada",I99&lt;&gt;"Concluída",I99&lt;&gt;"Cancelada"),"Status inválido",IF(I99="Cancelada","",IF(NOT(ISNUMBER(H99)),"Prazo ausente ou inválido",IF(AND(I99="Concluída",OR(NOT(ISNUMBER(J99)),P99="")),"Conclusão sem data ou evidência",IF(AND(I99="Concluída",ISNUMBER(Listas!$B$6),Listas!$B$6&gt;0,J99&gt;Listas!$B$6),"Conclusão posterior à análise",""))))))))))))</x:f>
      </x:c>
      <x:c r="S99" s="234" t="n">
        <x:f>IF(A99="",0,IF(AND(R99="",I99&lt;&gt;"Cancelada"),1,0))</x:f>
        <x:v>0</x:v>
      </x:c>
      <x:c r="T99" s="234" t="n">
        <x:f>IF(OR(NOT(ISNUMBER(Listas!$B$6)),Listas!$B$6&lt;=0,Dashboard!$E$5&lt;=0,Dashboard!$K$5&lt;=0),0,IF(A99="",0,IF(AND(ISNUMBER(Q99),ISNUMBER(Dashboard!$E$5),ISNUMBER(Dashboard!$K$5),Dashboard!$E$5&lt;=Dashboard!$K$5,Q99&gt;=Dashboard!$E$5,Q99&lt;=Dashboard!$K$5,OR(Dashboard!$E$4="Todas",E99=Dashboard!$E$4),OR(Dashboard!$K$4="Todos",D99=Dashboard!$K$4)),1,0)))</x:f>
        <x:v>0</x:v>
      </x:c>
      <x:c r="U99" s="234" t="n">
        <x:f>IF(AND(S99=1,T99=1,I99&lt;&gt;"Concluída"),1,0)</x:f>
        <x:v>0</x:v>
      </x:c>
      <x:c r="V99" s="234" t="n">
        <x:f>IF(AND(U99=1,ISNUMBER(Listas!$B$6),H99&lt;Listas!$B$6),1,0)</x:f>
        <x:v>0</x:v>
      </x:c>
      <x:c r="W99" s="234" t="n">
        <x:f>IF(AND(U99=1,I99="Bloqueada"),1,0)</x:f>
        <x:v>0</x:v>
      </x:c>
      <x:c r="X99" s="234" t="n">
        <x:f>IF(AND(S99=1,T99=1,I99="Concluída"),1,0)</x:f>
        <x:v>0</x:v>
      </x:c>
      <x:c r="Y99" s="234" t="n">
        <x:f>IF(AND(T99=1,OR(V99=1,W99=1,R99&lt;&gt;"")),1,0)</x:f>
        <x:v>0</x:v>
      </x:c>
      <x:c r="Z99" s="234" t="str">
        <x:f>IF(Y99=1,SUM($Y$5:Y99),"")</x:f>
      </x:c>
    </x:row>
    <x:row r="100">
      <x:c r="A100" s="30"/>
      <x:c r="B100" s="30"/>
      <x:c r="C100" s="30"/>
      <x:c r="D100" s="30"/>
      <x:c r="E100" s="30"/>
      <x:c r="F100" s="30"/>
      <x:c r="G100" s="32"/>
      <x:c r="H100" s="32"/>
      <x:c r="I100" s="32"/>
      <x:c r="J100" s="32"/>
      <x:c r="K100" s="37" t="str">
        <x:f>IF(OR(NOT(ISNUMBER(Listas!$B$6)),Listas!$B$6&lt;=0),"",IF(A100="","",IF(OR(R100&lt;&gt;"",I100="Cancelada"),"",IF(I100="Concluída",MAX(0,J100-H100),MAX(0,Listas!$B$6-H100)))))</x:f>
      </x:c>
      <x:c r="L100" s="35" t="str">
        <x:f>IF(OR(NOT(ISNUMBER(Listas!$B$6)),Listas!$B$6&lt;=0),IF(A100="","","Corrija data de análise"),IF(A100="","",IF(R100&lt;&gt;"",R100,IF(I100="Cancelada","CANCELADA",IF(I100="Concluída",IF(J100&gt;H100,"CONCLUÍDA COM ATRASO","CONCLUÍDA NO PRAZO"),IF(H100&lt;Listas!$B$6,"ATRASADA",IF(H100=Listas!$B$6,"VENCE HOJE","NO PRAZO")))))))</x:f>
      </x:c>
      <x:c r="M100" s="38"/>
      <x:c r="N100" s="38"/>
      <x:c r="O100" s="36" t="str">
        <x:f>IF(A100="","",IF(AND(ISNUMBER(M100),ISNUMBER(N100)),N100-M100,""))</x:f>
      </x:c>
      <x:c r="P100" s="33"/>
      <x:c r="Q100" s="238" t="str">
        <x:f>IF(A100="","",IF(COUNTIFS(Reunioes!$A$5:$A$104,B100)&lt;&gt;1,"",IF(ISNUMBER(VLOOKUP(B100,Reunioes!$A$5:$B$104,2,FALSE)),VLOOKUP(B100,Reunioes!$A$5:$B$104,2,FALSE),"")))</x:f>
      </x:c>
      <x:c r="R100" s="234" t="str">
        <x:f>IF(A100="",IF(OR(B100&lt;&gt;"",C100&lt;&gt;"",D100&lt;&gt;"",E100&lt;&gt;"",H100&lt;&gt;"",I100&lt;&gt;""),"ID ausente",""),IF(OR(AND(M100&lt;&gt;"",NOT(ISNUMBER(M100))),AND(N100&lt;&gt;"",NOT(ISNUMBER(N100)))),"Esforço inválido",IF(OR(AND(ISNUMBER(H100),H100&lt;=0),AND(ISNUMBER(J100),J100&lt;=0),AND(ISNUMBER(Q100),Q100&lt;=0)),"Data inválida",IF(A100="","",IF(COUNTIFS($A$5:$A$204,A100)&gt;1,"ID duplicado",IF(Q100="","Reunião inválida",IF(OR(C100="",D100="",E100="",I100=""),"Cadastro incompleto",IF(AND(I100&lt;&gt;"Pendente",I100&lt;&gt;"Em andamento",I100&lt;&gt;"Bloqueada",I100&lt;&gt;"Concluída",I100&lt;&gt;"Cancelada"),"Status inválido",IF(I100="Cancelada","",IF(NOT(ISNUMBER(H100)),"Prazo ausente ou inválido",IF(AND(I100="Concluída",OR(NOT(ISNUMBER(J100)),P100="")),"Conclusão sem data ou evidência",IF(AND(I100="Concluída",ISNUMBER(Listas!$B$6),Listas!$B$6&gt;0,J100&gt;Listas!$B$6),"Conclusão posterior à análise",""))))))))))))</x:f>
      </x:c>
      <x:c r="S100" s="234" t="n">
        <x:f>IF(A100="",0,IF(AND(R100="",I100&lt;&gt;"Cancelada"),1,0))</x:f>
        <x:v>0</x:v>
      </x:c>
      <x:c r="T100" s="234" t="n">
        <x:f>IF(OR(NOT(ISNUMBER(Listas!$B$6)),Listas!$B$6&lt;=0,Dashboard!$E$5&lt;=0,Dashboard!$K$5&lt;=0),0,IF(A100="",0,IF(AND(ISNUMBER(Q100),ISNUMBER(Dashboard!$E$5),ISNUMBER(Dashboard!$K$5),Dashboard!$E$5&lt;=Dashboard!$K$5,Q100&gt;=Dashboard!$E$5,Q100&lt;=Dashboard!$K$5,OR(Dashboard!$E$4="Todas",E100=Dashboard!$E$4),OR(Dashboard!$K$4="Todos",D100=Dashboard!$K$4)),1,0)))</x:f>
        <x:v>0</x:v>
      </x:c>
      <x:c r="U100" s="234" t="n">
        <x:f>IF(AND(S100=1,T100=1,I100&lt;&gt;"Concluída"),1,0)</x:f>
        <x:v>0</x:v>
      </x:c>
      <x:c r="V100" s="234" t="n">
        <x:f>IF(AND(U100=1,ISNUMBER(Listas!$B$6),H100&lt;Listas!$B$6),1,0)</x:f>
        <x:v>0</x:v>
      </x:c>
      <x:c r="W100" s="234" t="n">
        <x:f>IF(AND(U100=1,I100="Bloqueada"),1,0)</x:f>
        <x:v>0</x:v>
      </x:c>
      <x:c r="X100" s="234" t="n">
        <x:f>IF(AND(S100=1,T100=1,I100="Concluída"),1,0)</x:f>
        <x:v>0</x:v>
      </x:c>
      <x:c r="Y100" s="234" t="n">
        <x:f>IF(AND(T100=1,OR(V100=1,W100=1,R100&lt;&gt;"")),1,0)</x:f>
        <x:v>0</x:v>
      </x:c>
      <x:c r="Z100" s="234" t="str">
        <x:f>IF(Y100=1,SUM($Y$5:Y100),"")</x:f>
      </x:c>
    </x:row>
    <x:row r="101">
      <x:c r="A101" s="30"/>
      <x:c r="B101" s="30"/>
      <x:c r="C101" s="30"/>
      <x:c r="D101" s="30"/>
      <x:c r="E101" s="30"/>
      <x:c r="F101" s="30"/>
      <x:c r="G101" s="32"/>
      <x:c r="H101" s="32"/>
      <x:c r="I101" s="32"/>
      <x:c r="J101" s="32"/>
      <x:c r="K101" s="37" t="str">
        <x:f>IF(OR(NOT(ISNUMBER(Listas!$B$6)),Listas!$B$6&lt;=0),"",IF(A101="","",IF(OR(R101&lt;&gt;"",I101="Cancelada"),"",IF(I101="Concluída",MAX(0,J101-H101),MAX(0,Listas!$B$6-H101)))))</x:f>
      </x:c>
      <x:c r="L101" s="35" t="str">
        <x:f>IF(OR(NOT(ISNUMBER(Listas!$B$6)),Listas!$B$6&lt;=0),IF(A101="","","Corrija data de análise"),IF(A101="","",IF(R101&lt;&gt;"",R101,IF(I101="Cancelada","CANCELADA",IF(I101="Concluída",IF(J101&gt;H101,"CONCLUÍDA COM ATRASO","CONCLUÍDA NO PRAZO"),IF(H101&lt;Listas!$B$6,"ATRASADA",IF(H101=Listas!$B$6,"VENCE HOJE","NO PRAZO")))))))</x:f>
      </x:c>
      <x:c r="M101" s="38"/>
      <x:c r="N101" s="38"/>
      <x:c r="O101" s="36" t="str">
        <x:f>IF(A101="","",IF(AND(ISNUMBER(M101),ISNUMBER(N101)),N101-M101,""))</x:f>
      </x:c>
      <x:c r="P101" s="33"/>
      <x:c r="Q101" s="238" t="str">
        <x:f>IF(A101="","",IF(COUNTIFS(Reunioes!$A$5:$A$104,B101)&lt;&gt;1,"",IF(ISNUMBER(VLOOKUP(B101,Reunioes!$A$5:$B$104,2,FALSE)),VLOOKUP(B101,Reunioes!$A$5:$B$104,2,FALSE),"")))</x:f>
      </x:c>
      <x:c r="R101" s="234" t="str">
        <x:f>IF(A101="",IF(OR(B101&lt;&gt;"",C101&lt;&gt;"",D101&lt;&gt;"",E101&lt;&gt;"",H101&lt;&gt;"",I101&lt;&gt;""),"ID ausente",""),IF(OR(AND(M101&lt;&gt;"",NOT(ISNUMBER(M101))),AND(N101&lt;&gt;"",NOT(ISNUMBER(N101)))),"Esforço inválido",IF(OR(AND(ISNUMBER(H101),H101&lt;=0),AND(ISNUMBER(J101),J101&lt;=0),AND(ISNUMBER(Q101),Q101&lt;=0)),"Data inválida",IF(A101="","",IF(COUNTIFS($A$5:$A$204,A101)&gt;1,"ID duplicado",IF(Q101="","Reunião inválida",IF(OR(C101="",D101="",E101="",I101=""),"Cadastro incompleto",IF(AND(I101&lt;&gt;"Pendente",I101&lt;&gt;"Em andamento",I101&lt;&gt;"Bloqueada",I101&lt;&gt;"Concluída",I101&lt;&gt;"Cancelada"),"Status inválido",IF(I101="Cancelada","",IF(NOT(ISNUMBER(H101)),"Prazo ausente ou inválido",IF(AND(I101="Concluída",OR(NOT(ISNUMBER(J101)),P101="")),"Conclusão sem data ou evidência",IF(AND(I101="Concluída",ISNUMBER(Listas!$B$6),Listas!$B$6&gt;0,J101&gt;Listas!$B$6),"Conclusão posterior à análise",""))))))))))))</x:f>
      </x:c>
      <x:c r="S101" s="234" t="n">
        <x:f>IF(A101="",0,IF(AND(R101="",I101&lt;&gt;"Cancelada"),1,0))</x:f>
        <x:v>0</x:v>
      </x:c>
      <x:c r="T101" s="234" t="n">
        <x:f>IF(OR(NOT(ISNUMBER(Listas!$B$6)),Listas!$B$6&lt;=0,Dashboard!$E$5&lt;=0,Dashboard!$K$5&lt;=0),0,IF(A101="",0,IF(AND(ISNUMBER(Q101),ISNUMBER(Dashboard!$E$5),ISNUMBER(Dashboard!$K$5),Dashboard!$E$5&lt;=Dashboard!$K$5,Q101&gt;=Dashboard!$E$5,Q101&lt;=Dashboard!$K$5,OR(Dashboard!$E$4="Todas",E101=Dashboard!$E$4),OR(Dashboard!$K$4="Todos",D101=Dashboard!$K$4)),1,0)))</x:f>
        <x:v>0</x:v>
      </x:c>
      <x:c r="U101" s="234" t="n">
        <x:f>IF(AND(S101=1,T101=1,I101&lt;&gt;"Concluída"),1,0)</x:f>
        <x:v>0</x:v>
      </x:c>
      <x:c r="V101" s="234" t="n">
        <x:f>IF(AND(U101=1,ISNUMBER(Listas!$B$6),H101&lt;Listas!$B$6),1,0)</x:f>
        <x:v>0</x:v>
      </x:c>
      <x:c r="W101" s="234" t="n">
        <x:f>IF(AND(U101=1,I101="Bloqueada"),1,0)</x:f>
        <x:v>0</x:v>
      </x:c>
      <x:c r="X101" s="234" t="n">
        <x:f>IF(AND(S101=1,T101=1,I101="Concluída"),1,0)</x:f>
        <x:v>0</x:v>
      </x:c>
      <x:c r="Y101" s="234" t="n">
        <x:f>IF(AND(T101=1,OR(V101=1,W101=1,R101&lt;&gt;"")),1,0)</x:f>
        <x:v>0</x:v>
      </x:c>
      <x:c r="Z101" s="234" t="str">
        <x:f>IF(Y101=1,SUM($Y$5:Y101),"")</x:f>
      </x:c>
    </x:row>
    <x:row r="102">
      <x:c r="A102" s="30"/>
      <x:c r="B102" s="30"/>
      <x:c r="C102" s="30"/>
      <x:c r="D102" s="30"/>
      <x:c r="E102" s="30"/>
      <x:c r="F102" s="30"/>
      <x:c r="G102" s="32"/>
      <x:c r="H102" s="32"/>
      <x:c r="I102" s="32"/>
      <x:c r="J102" s="32"/>
      <x:c r="K102" s="37" t="str">
        <x:f>IF(OR(NOT(ISNUMBER(Listas!$B$6)),Listas!$B$6&lt;=0),"",IF(A102="","",IF(OR(R102&lt;&gt;"",I102="Cancelada"),"",IF(I102="Concluída",MAX(0,J102-H102),MAX(0,Listas!$B$6-H102)))))</x:f>
      </x:c>
      <x:c r="L102" s="35" t="str">
        <x:f>IF(OR(NOT(ISNUMBER(Listas!$B$6)),Listas!$B$6&lt;=0),IF(A102="","","Corrija data de análise"),IF(A102="","",IF(R102&lt;&gt;"",R102,IF(I102="Cancelada","CANCELADA",IF(I102="Concluída",IF(J102&gt;H102,"CONCLUÍDA COM ATRASO","CONCLUÍDA NO PRAZO"),IF(H102&lt;Listas!$B$6,"ATRASADA",IF(H102=Listas!$B$6,"VENCE HOJE","NO PRAZO")))))))</x:f>
      </x:c>
      <x:c r="M102" s="38"/>
      <x:c r="N102" s="38"/>
      <x:c r="O102" s="36" t="str">
        <x:f>IF(A102="","",IF(AND(ISNUMBER(M102),ISNUMBER(N102)),N102-M102,""))</x:f>
      </x:c>
      <x:c r="P102" s="33"/>
      <x:c r="Q102" s="238" t="str">
        <x:f>IF(A102="","",IF(COUNTIFS(Reunioes!$A$5:$A$104,B102)&lt;&gt;1,"",IF(ISNUMBER(VLOOKUP(B102,Reunioes!$A$5:$B$104,2,FALSE)),VLOOKUP(B102,Reunioes!$A$5:$B$104,2,FALSE),"")))</x:f>
      </x:c>
      <x:c r="R102" s="234" t="str">
        <x:f>IF(A102="",IF(OR(B102&lt;&gt;"",C102&lt;&gt;"",D102&lt;&gt;"",E102&lt;&gt;"",H102&lt;&gt;"",I102&lt;&gt;""),"ID ausente",""),IF(OR(AND(M102&lt;&gt;"",NOT(ISNUMBER(M102))),AND(N102&lt;&gt;"",NOT(ISNUMBER(N102)))),"Esforço inválido",IF(OR(AND(ISNUMBER(H102),H102&lt;=0),AND(ISNUMBER(J102),J102&lt;=0),AND(ISNUMBER(Q102),Q102&lt;=0)),"Data inválida",IF(A102="","",IF(COUNTIFS($A$5:$A$204,A102)&gt;1,"ID duplicado",IF(Q102="","Reunião inválida",IF(OR(C102="",D102="",E102="",I102=""),"Cadastro incompleto",IF(AND(I102&lt;&gt;"Pendente",I102&lt;&gt;"Em andamento",I102&lt;&gt;"Bloqueada",I102&lt;&gt;"Concluída",I102&lt;&gt;"Cancelada"),"Status inválido",IF(I102="Cancelada","",IF(NOT(ISNUMBER(H102)),"Prazo ausente ou inválido",IF(AND(I102="Concluída",OR(NOT(ISNUMBER(J102)),P102="")),"Conclusão sem data ou evidência",IF(AND(I102="Concluída",ISNUMBER(Listas!$B$6),Listas!$B$6&gt;0,J102&gt;Listas!$B$6),"Conclusão posterior à análise",""))))))))))))</x:f>
      </x:c>
      <x:c r="S102" s="234" t="n">
        <x:f>IF(A102="",0,IF(AND(R102="",I102&lt;&gt;"Cancelada"),1,0))</x:f>
        <x:v>0</x:v>
      </x:c>
      <x:c r="T102" s="234" t="n">
        <x:f>IF(OR(NOT(ISNUMBER(Listas!$B$6)),Listas!$B$6&lt;=0,Dashboard!$E$5&lt;=0,Dashboard!$K$5&lt;=0),0,IF(A102="",0,IF(AND(ISNUMBER(Q102),ISNUMBER(Dashboard!$E$5),ISNUMBER(Dashboard!$K$5),Dashboard!$E$5&lt;=Dashboard!$K$5,Q102&gt;=Dashboard!$E$5,Q102&lt;=Dashboard!$K$5,OR(Dashboard!$E$4="Todas",E102=Dashboard!$E$4),OR(Dashboard!$K$4="Todos",D102=Dashboard!$K$4)),1,0)))</x:f>
        <x:v>0</x:v>
      </x:c>
      <x:c r="U102" s="234" t="n">
        <x:f>IF(AND(S102=1,T102=1,I102&lt;&gt;"Concluída"),1,0)</x:f>
        <x:v>0</x:v>
      </x:c>
      <x:c r="V102" s="234" t="n">
        <x:f>IF(AND(U102=1,ISNUMBER(Listas!$B$6),H102&lt;Listas!$B$6),1,0)</x:f>
        <x:v>0</x:v>
      </x:c>
      <x:c r="W102" s="234" t="n">
        <x:f>IF(AND(U102=1,I102="Bloqueada"),1,0)</x:f>
        <x:v>0</x:v>
      </x:c>
      <x:c r="X102" s="234" t="n">
        <x:f>IF(AND(S102=1,T102=1,I102="Concluída"),1,0)</x:f>
        <x:v>0</x:v>
      </x:c>
      <x:c r="Y102" s="234" t="n">
        <x:f>IF(AND(T102=1,OR(V102=1,W102=1,R102&lt;&gt;"")),1,0)</x:f>
        <x:v>0</x:v>
      </x:c>
      <x:c r="Z102" s="234" t="str">
        <x:f>IF(Y102=1,SUM($Y$5:Y102),"")</x:f>
      </x:c>
    </x:row>
    <x:row r="103">
      <x:c r="A103" s="30"/>
      <x:c r="B103" s="30"/>
      <x:c r="C103" s="30"/>
      <x:c r="D103" s="30"/>
      <x:c r="E103" s="30"/>
      <x:c r="F103" s="30"/>
      <x:c r="G103" s="32"/>
      <x:c r="H103" s="32"/>
      <x:c r="I103" s="32"/>
      <x:c r="J103" s="32"/>
      <x:c r="K103" s="37" t="str">
        <x:f>IF(OR(NOT(ISNUMBER(Listas!$B$6)),Listas!$B$6&lt;=0),"",IF(A103="","",IF(OR(R103&lt;&gt;"",I103="Cancelada"),"",IF(I103="Concluída",MAX(0,J103-H103),MAX(0,Listas!$B$6-H103)))))</x:f>
      </x:c>
      <x:c r="L103" s="35" t="str">
        <x:f>IF(OR(NOT(ISNUMBER(Listas!$B$6)),Listas!$B$6&lt;=0),IF(A103="","","Corrija data de análise"),IF(A103="","",IF(R103&lt;&gt;"",R103,IF(I103="Cancelada","CANCELADA",IF(I103="Concluída",IF(J103&gt;H103,"CONCLUÍDA COM ATRASO","CONCLUÍDA NO PRAZO"),IF(H103&lt;Listas!$B$6,"ATRASADA",IF(H103=Listas!$B$6,"VENCE HOJE","NO PRAZO")))))))</x:f>
      </x:c>
      <x:c r="M103" s="38"/>
      <x:c r="N103" s="38"/>
      <x:c r="O103" s="36" t="str">
        <x:f>IF(A103="","",IF(AND(ISNUMBER(M103),ISNUMBER(N103)),N103-M103,""))</x:f>
      </x:c>
      <x:c r="P103" s="33"/>
      <x:c r="Q103" s="238" t="str">
        <x:f>IF(A103="","",IF(COUNTIFS(Reunioes!$A$5:$A$104,B103)&lt;&gt;1,"",IF(ISNUMBER(VLOOKUP(B103,Reunioes!$A$5:$B$104,2,FALSE)),VLOOKUP(B103,Reunioes!$A$5:$B$104,2,FALSE),"")))</x:f>
      </x:c>
      <x:c r="R103" s="234" t="str">
        <x:f>IF(A103="",IF(OR(B103&lt;&gt;"",C103&lt;&gt;"",D103&lt;&gt;"",E103&lt;&gt;"",H103&lt;&gt;"",I103&lt;&gt;""),"ID ausente",""),IF(OR(AND(M103&lt;&gt;"",NOT(ISNUMBER(M103))),AND(N103&lt;&gt;"",NOT(ISNUMBER(N103)))),"Esforço inválido",IF(OR(AND(ISNUMBER(H103),H103&lt;=0),AND(ISNUMBER(J103),J103&lt;=0),AND(ISNUMBER(Q103),Q103&lt;=0)),"Data inválida",IF(A103="","",IF(COUNTIFS($A$5:$A$204,A103)&gt;1,"ID duplicado",IF(Q103="","Reunião inválida",IF(OR(C103="",D103="",E103="",I103=""),"Cadastro incompleto",IF(AND(I103&lt;&gt;"Pendente",I103&lt;&gt;"Em andamento",I103&lt;&gt;"Bloqueada",I103&lt;&gt;"Concluída",I103&lt;&gt;"Cancelada"),"Status inválido",IF(I103="Cancelada","",IF(NOT(ISNUMBER(H103)),"Prazo ausente ou inválido",IF(AND(I103="Concluída",OR(NOT(ISNUMBER(J103)),P103="")),"Conclusão sem data ou evidência",IF(AND(I103="Concluída",ISNUMBER(Listas!$B$6),Listas!$B$6&gt;0,J103&gt;Listas!$B$6),"Conclusão posterior à análise",""))))))))))))</x:f>
      </x:c>
      <x:c r="S103" s="234" t="n">
        <x:f>IF(A103="",0,IF(AND(R103="",I103&lt;&gt;"Cancelada"),1,0))</x:f>
        <x:v>0</x:v>
      </x:c>
      <x:c r="T103" s="234" t="n">
        <x:f>IF(OR(NOT(ISNUMBER(Listas!$B$6)),Listas!$B$6&lt;=0,Dashboard!$E$5&lt;=0,Dashboard!$K$5&lt;=0),0,IF(A103="",0,IF(AND(ISNUMBER(Q103),ISNUMBER(Dashboard!$E$5),ISNUMBER(Dashboard!$K$5),Dashboard!$E$5&lt;=Dashboard!$K$5,Q103&gt;=Dashboard!$E$5,Q103&lt;=Dashboard!$K$5,OR(Dashboard!$E$4="Todas",E103=Dashboard!$E$4),OR(Dashboard!$K$4="Todos",D103=Dashboard!$K$4)),1,0)))</x:f>
        <x:v>0</x:v>
      </x:c>
      <x:c r="U103" s="234" t="n">
        <x:f>IF(AND(S103=1,T103=1,I103&lt;&gt;"Concluída"),1,0)</x:f>
        <x:v>0</x:v>
      </x:c>
      <x:c r="V103" s="234" t="n">
        <x:f>IF(AND(U103=1,ISNUMBER(Listas!$B$6),H103&lt;Listas!$B$6),1,0)</x:f>
        <x:v>0</x:v>
      </x:c>
      <x:c r="W103" s="234" t="n">
        <x:f>IF(AND(U103=1,I103="Bloqueada"),1,0)</x:f>
        <x:v>0</x:v>
      </x:c>
      <x:c r="X103" s="234" t="n">
        <x:f>IF(AND(S103=1,T103=1,I103="Concluída"),1,0)</x:f>
        <x:v>0</x:v>
      </x:c>
      <x:c r="Y103" s="234" t="n">
        <x:f>IF(AND(T103=1,OR(V103=1,W103=1,R103&lt;&gt;"")),1,0)</x:f>
        <x:v>0</x:v>
      </x:c>
      <x:c r="Z103" s="234" t="str">
        <x:f>IF(Y103=1,SUM($Y$5:Y103),"")</x:f>
      </x:c>
    </x:row>
    <x:row r="104">
      <x:c r="A104" s="30"/>
      <x:c r="B104" s="30"/>
      <x:c r="C104" s="30"/>
      <x:c r="D104" s="30"/>
      <x:c r="E104" s="30"/>
      <x:c r="F104" s="30"/>
      <x:c r="G104" s="32"/>
      <x:c r="H104" s="32"/>
      <x:c r="I104" s="32"/>
      <x:c r="J104" s="32"/>
      <x:c r="K104" s="37" t="str">
        <x:f>IF(OR(NOT(ISNUMBER(Listas!$B$6)),Listas!$B$6&lt;=0),"",IF(A104="","",IF(OR(R104&lt;&gt;"",I104="Cancelada"),"",IF(I104="Concluída",MAX(0,J104-H104),MAX(0,Listas!$B$6-H104)))))</x:f>
      </x:c>
      <x:c r="L104" s="35" t="str">
        <x:f>IF(OR(NOT(ISNUMBER(Listas!$B$6)),Listas!$B$6&lt;=0),IF(A104="","","Corrija data de análise"),IF(A104="","",IF(R104&lt;&gt;"",R104,IF(I104="Cancelada","CANCELADA",IF(I104="Concluída",IF(J104&gt;H104,"CONCLUÍDA COM ATRASO","CONCLUÍDA NO PRAZO"),IF(H104&lt;Listas!$B$6,"ATRASADA",IF(H104=Listas!$B$6,"VENCE HOJE","NO PRAZO")))))))</x:f>
      </x:c>
      <x:c r="M104" s="38"/>
      <x:c r="N104" s="38"/>
      <x:c r="O104" s="36" t="str">
        <x:f>IF(A104="","",IF(AND(ISNUMBER(M104),ISNUMBER(N104)),N104-M104,""))</x:f>
      </x:c>
      <x:c r="P104" s="33"/>
      <x:c r="Q104" s="238" t="str">
        <x:f>IF(A104="","",IF(COUNTIFS(Reunioes!$A$5:$A$104,B104)&lt;&gt;1,"",IF(ISNUMBER(VLOOKUP(B104,Reunioes!$A$5:$B$104,2,FALSE)),VLOOKUP(B104,Reunioes!$A$5:$B$104,2,FALSE),"")))</x:f>
      </x:c>
      <x:c r="R104" s="234" t="str">
        <x:f>IF(A104="",IF(OR(B104&lt;&gt;"",C104&lt;&gt;"",D104&lt;&gt;"",E104&lt;&gt;"",H104&lt;&gt;"",I104&lt;&gt;""),"ID ausente",""),IF(OR(AND(M104&lt;&gt;"",NOT(ISNUMBER(M104))),AND(N104&lt;&gt;"",NOT(ISNUMBER(N104)))),"Esforço inválido",IF(OR(AND(ISNUMBER(H104),H104&lt;=0),AND(ISNUMBER(J104),J104&lt;=0),AND(ISNUMBER(Q104),Q104&lt;=0)),"Data inválida",IF(A104="","",IF(COUNTIFS($A$5:$A$204,A104)&gt;1,"ID duplicado",IF(Q104="","Reunião inválida",IF(OR(C104="",D104="",E104="",I104=""),"Cadastro incompleto",IF(AND(I104&lt;&gt;"Pendente",I104&lt;&gt;"Em andamento",I104&lt;&gt;"Bloqueada",I104&lt;&gt;"Concluída",I104&lt;&gt;"Cancelada"),"Status inválido",IF(I104="Cancelada","",IF(NOT(ISNUMBER(H104)),"Prazo ausente ou inválido",IF(AND(I104="Concluída",OR(NOT(ISNUMBER(J104)),P104="")),"Conclusão sem data ou evidência",IF(AND(I104="Concluída",ISNUMBER(Listas!$B$6),Listas!$B$6&gt;0,J104&gt;Listas!$B$6),"Conclusão posterior à análise",""))))))))))))</x:f>
      </x:c>
      <x:c r="S104" s="234" t="n">
        <x:f>IF(A104="",0,IF(AND(R104="",I104&lt;&gt;"Cancelada"),1,0))</x:f>
        <x:v>0</x:v>
      </x:c>
      <x:c r="T104" s="234" t="n">
        <x:f>IF(OR(NOT(ISNUMBER(Listas!$B$6)),Listas!$B$6&lt;=0,Dashboard!$E$5&lt;=0,Dashboard!$K$5&lt;=0),0,IF(A104="",0,IF(AND(ISNUMBER(Q104),ISNUMBER(Dashboard!$E$5),ISNUMBER(Dashboard!$K$5),Dashboard!$E$5&lt;=Dashboard!$K$5,Q104&gt;=Dashboard!$E$5,Q104&lt;=Dashboard!$K$5,OR(Dashboard!$E$4="Todas",E104=Dashboard!$E$4),OR(Dashboard!$K$4="Todos",D104=Dashboard!$K$4)),1,0)))</x:f>
        <x:v>0</x:v>
      </x:c>
      <x:c r="U104" s="234" t="n">
        <x:f>IF(AND(S104=1,T104=1,I104&lt;&gt;"Concluída"),1,0)</x:f>
        <x:v>0</x:v>
      </x:c>
      <x:c r="V104" s="234" t="n">
        <x:f>IF(AND(U104=1,ISNUMBER(Listas!$B$6),H104&lt;Listas!$B$6),1,0)</x:f>
        <x:v>0</x:v>
      </x:c>
      <x:c r="W104" s="234" t="n">
        <x:f>IF(AND(U104=1,I104="Bloqueada"),1,0)</x:f>
        <x:v>0</x:v>
      </x:c>
      <x:c r="X104" s="234" t="n">
        <x:f>IF(AND(S104=1,T104=1,I104="Concluída"),1,0)</x:f>
        <x:v>0</x:v>
      </x:c>
      <x:c r="Y104" s="234" t="n">
        <x:f>IF(AND(T104=1,OR(V104=1,W104=1,R104&lt;&gt;"")),1,0)</x:f>
        <x:v>0</x:v>
      </x:c>
      <x:c r="Z104" s="234" t="str">
        <x:f>IF(Y104=1,SUM($Y$5:Y104),"")</x:f>
      </x:c>
    </x:row>
    <x:row r="105">
      <x:c r="A105" s="30"/>
      <x:c r="B105" s="30"/>
      <x:c r="C105" s="30"/>
      <x:c r="D105" s="30"/>
      <x:c r="E105" s="30"/>
      <x:c r="F105" s="30"/>
      <x:c r="G105" s="32"/>
      <x:c r="H105" s="32"/>
      <x:c r="I105" s="32"/>
      <x:c r="J105" s="32"/>
      <x:c r="K105" s="37" t="str">
        <x:f>IF(OR(NOT(ISNUMBER(Listas!$B$6)),Listas!$B$6&lt;=0),"",IF(A105="","",IF(OR(R105&lt;&gt;"",I105="Cancelada"),"",IF(I105="Concluída",MAX(0,J105-H105),MAX(0,Listas!$B$6-H105)))))</x:f>
      </x:c>
      <x:c r="L105" s="35" t="str">
        <x:f>IF(OR(NOT(ISNUMBER(Listas!$B$6)),Listas!$B$6&lt;=0),IF(A105="","","Corrija data de análise"),IF(A105="","",IF(R105&lt;&gt;"",R105,IF(I105="Cancelada","CANCELADA",IF(I105="Concluída",IF(J105&gt;H105,"CONCLUÍDA COM ATRASO","CONCLUÍDA NO PRAZO"),IF(H105&lt;Listas!$B$6,"ATRASADA",IF(H105=Listas!$B$6,"VENCE HOJE","NO PRAZO")))))))</x:f>
      </x:c>
      <x:c r="M105" s="38"/>
      <x:c r="N105" s="38"/>
      <x:c r="O105" s="36" t="str">
        <x:f>IF(A105="","",IF(AND(ISNUMBER(M105),ISNUMBER(N105)),N105-M105,""))</x:f>
      </x:c>
      <x:c r="P105" s="33"/>
      <x:c r="Q105" s="238" t="str">
        <x:f>IF(A105="","",IF(COUNTIFS(Reunioes!$A$5:$A$104,B105)&lt;&gt;1,"",IF(ISNUMBER(VLOOKUP(B105,Reunioes!$A$5:$B$104,2,FALSE)),VLOOKUP(B105,Reunioes!$A$5:$B$104,2,FALSE),"")))</x:f>
      </x:c>
      <x:c r="R105" s="234" t="str">
        <x:f>IF(A105="",IF(OR(B105&lt;&gt;"",C105&lt;&gt;"",D105&lt;&gt;"",E105&lt;&gt;"",H105&lt;&gt;"",I105&lt;&gt;""),"ID ausente",""),IF(OR(AND(M105&lt;&gt;"",NOT(ISNUMBER(M105))),AND(N105&lt;&gt;"",NOT(ISNUMBER(N105)))),"Esforço inválido",IF(OR(AND(ISNUMBER(H105),H105&lt;=0),AND(ISNUMBER(J105),J105&lt;=0),AND(ISNUMBER(Q105),Q105&lt;=0)),"Data inválida",IF(A105="","",IF(COUNTIFS($A$5:$A$204,A105)&gt;1,"ID duplicado",IF(Q105="","Reunião inválida",IF(OR(C105="",D105="",E105="",I105=""),"Cadastro incompleto",IF(AND(I105&lt;&gt;"Pendente",I105&lt;&gt;"Em andamento",I105&lt;&gt;"Bloqueada",I105&lt;&gt;"Concluída",I105&lt;&gt;"Cancelada"),"Status inválido",IF(I105="Cancelada","",IF(NOT(ISNUMBER(H105)),"Prazo ausente ou inválido",IF(AND(I105="Concluída",OR(NOT(ISNUMBER(J105)),P105="")),"Conclusão sem data ou evidência",IF(AND(I105="Concluída",ISNUMBER(Listas!$B$6),Listas!$B$6&gt;0,J105&gt;Listas!$B$6),"Conclusão posterior à análise",""))))))))))))</x:f>
      </x:c>
      <x:c r="S105" s="234" t="n">
        <x:f>IF(A105="",0,IF(AND(R105="",I105&lt;&gt;"Cancelada"),1,0))</x:f>
        <x:v>0</x:v>
      </x:c>
      <x:c r="T105" s="234" t="n">
        <x:f>IF(OR(NOT(ISNUMBER(Listas!$B$6)),Listas!$B$6&lt;=0,Dashboard!$E$5&lt;=0,Dashboard!$K$5&lt;=0),0,IF(A105="",0,IF(AND(ISNUMBER(Q105),ISNUMBER(Dashboard!$E$5),ISNUMBER(Dashboard!$K$5),Dashboard!$E$5&lt;=Dashboard!$K$5,Q105&gt;=Dashboard!$E$5,Q105&lt;=Dashboard!$K$5,OR(Dashboard!$E$4="Todas",E105=Dashboard!$E$4),OR(Dashboard!$K$4="Todos",D105=Dashboard!$K$4)),1,0)))</x:f>
        <x:v>0</x:v>
      </x:c>
      <x:c r="U105" s="234" t="n">
        <x:f>IF(AND(S105=1,T105=1,I105&lt;&gt;"Concluída"),1,0)</x:f>
        <x:v>0</x:v>
      </x:c>
      <x:c r="V105" s="234" t="n">
        <x:f>IF(AND(U105=1,ISNUMBER(Listas!$B$6),H105&lt;Listas!$B$6),1,0)</x:f>
        <x:v>0</x:v>
      </x:c>
      <x:c r="W105" s="234" t="n">
        <x:f>IF(AND(U105=1,I105="Bloqueada"),1,0)</x:f>
        <x:v>0</x:v>
      </x:c>
      <x:c r="X105" s="234" t="n">
        <x:f>IF(AND(S105=1,T105=1,I105="Concluída"),1,0)</x:f>
        <x:v>0</x:v>
      </x:c>
      <x:c r="Y105" s="234" t="n">
        <x:f>IF(AND(T105=1,OR(V105=1,W105=1,R105&lt;&gt;"")),1,0)</x:f>
        <x:v>0</x:v>
      </x:c>
      <x:c r="Z105" s="234" t="str">
        <x:f>IF(Y105=1,SUM($Y$5:Y105),"")</x:f>
      </x:c>
    </x:row>
    <x:row r="106">
      <x:c r="A106" s="30"/>
      <x:c r="B106" s="30"/>
      <x:c r="C106" s="30"/>
      <x:c r="D106" s="30"/>
      <x:c r="E106" s="30"/>
      <x:c r="F106" s="30"/>
      <x:c r="G106" s="32"/>
      <x:c r="H106" s="32"/>
      <x:c r="I106" s="32"/>
      <x:c r="J106" s="32"/>
      <x:c r="K106" s="37" t="str">
        <x:f>IF(OR(NOT(ISNUMBER(Listas!$B$6)),Listas!$B$6&lt;=0),"",IF(A106="","",IF(OR(R106&lt;&gt;"",I106="Cancelada"),"",IF(I106="Concluída",MAX(0,J106-H106),MAX(0,Listas!$B$6-H106)))))</x:f>
      </x:c>
      <x:c r="L106" s="35" t="str">
        <x:f>IF(OR(NOT(ISNUMBER(Listas!$B$6)),Listas!$B$6&lt;=0),IF(A106="","","Corrija data de análise"),IF(A106="","",IF(R106&lt;&gt;"",R106,IF(I106="Cancelada","CANCELADA",IF(I106="Concluída",IF(J106&gt;H106,"CONCLUÍDA COM ATRASO","CONCLUÍDA NO PRAZO"),IF(H106&lt;Listas!$B$6,"ATRASADA",IF(H106=Listas!$B$6,"VENCE HOJE","NO PRAZO")))))))</x:f>
      </x:c>
      <x:c r="M106" s="38"/>
      <x:c r="N106" s="38"/>
      <x:c r="O106" s="36" t="str">
        <x:f>IF(A106="","",IF(AND(ISNUMBER(M106),ISNUMBER(N106)),N106-M106,""))</x:f>
      </x:c>
      <x:c r="P106" s="33"/>
      <x:c r="Q106" s="238" t="str">
        <x:f>IF(A106="","",IF(COUNTIFS(Reunioes!$A$5:$A$104,B106)&lt;&gt;1,"",IF(ISNUMBER(VLOOKUP(B106,Reunioes!$A$5:$B$104,2,FALSE)),VLOOKUP(B106,Reunioes!$A$5:$B$104,2,FALSE),"")))</x:f>
      </x:c>
      <x:c r="R106" s="234" t="str">
        <x:f>IF(A106="",IF(OR(B106&lt;&gt;"",C106&lt;&gt;"",D106&lt;&gt;"",E106&lt;&gt;"",H106&lt;&gt;"",I106&lt;&gt;""),"ID ausente",""),IF(OR(AND(M106&lt;&gt;"",NOT(ISNUMBER(M106))),AND(N106&lt;&gt;"",NOT(ISNUMBER(N106)))),"Esforço inválido",IF(OR(AND(ISNUMBER(H106),H106&lt;=0),AND(ISNUMBER(J106),J106&lt;=0),AND(ISNUMBER(Q106),Q106&lt;=0)),"Data inválida",IF(A106="","",IF(COUNTIFS($A$5:$A$204,A106)&gt;1,"ID duplicado",IF(Q106="","Reunião inválida",IF(OR(C106="",D106="",E106="",I106=""),"Cadastro incompleto",IF(AND(I106&lt;&gt;"Pendente",I106&lt;&gt;"Em andamento",I106&lt;&gt;"Bloqueada",I106&lt;&gt;"Concluída",I106&lt;&gt;"Cancelada"),"Status inválido",IF(I106="Cancelada","",IF(NOT(ISNUMBER(H106)),"Prazo ausente ou inválido",IF(AND(I106="Concluída",OR(NOT(ISNUMBER(J106)),P106="")),"Conclusão sem data ou evidência",IF(AND(I106="Concluída",ISNUMBER(Listas!$B$6),Listas!$B$6&gt;0,J106&gt;Listas!$B$6),"Conclusão posterior à análise",""))))))))))))</x:f>
      </x:c>
      <x:c r="S106" s="234" t="n">
        <x:f>IF(A106="",0,IF(AND(R106="",I106&lt;&gt;"Cancelada"),1,0))</x:f>
        <x:v>0</x:v>
      </x:c>
      <x:c r="T106" s="234" t="n">
        <x:f>IF(OR(NOT(ISNUMBER(Listas!$B$6)),Listas!$B$6&lt;=0,Dashboard!$E$5&lt;=0,Dashboard!$K$5&lt;=0),0,IF(A106="",0,IF(AND(ISNUMBER(Q106),ISNUMBER(Dashboard!$E$5),ISNUMBER(Dashboard!$K$5),Dashboard!$E$5&lt;=Dashboard!$K$5,Q106&gt;=Dashboard!$E$5,Q106&lt;=Dashboard!$K$5,OR(Dashboard!$E$4="Todas",E106=Dashboard!$E$4),OR(Dashboard!$K$4="Todos",D106=Dashboard!$K$4)),1,0)))</x:f>
        <x:v>0</x:v>
      </x:c>
      <x:c r="U106" s="234" t="n">
        <x:f>IF(AND(S106=1,T106=1,I106&lt;&gt;"Concluída"),1,0)</x:f>
        <x:v>0</x:v>
      </x:c>
      <x:c r="V106" s="234" t="n">
        <x:f>IF(AND(U106=1,ISNUMBER(Listas!$B$6),H106&lt;Listas!$B$6),1,0)</x:f>
        <x:v>0</x:v>
      </x:c>
      <x:c r="W106" s="234" t="n">
        <x:f>IF(AND(U106=1,I106="Bloqueada"),1,0)</x:f>
        <x:v>0</x:v>
      </x:c>
      <x:c r="X106" s="234" t="n">
        <x:f>IF(AND(S106=1,T106=1,I106="Concluída"),1,0)</x:f>
        <x:v>0</x:v>
      </x:c>
      <x:c r="Y106" s="234" t="n">
        <x:f>IF(AND(T106=1,OR(V106=1,W106=1,R106&lt;&gt;"")),1,0)</x:f>
        <x:v>0</x:v>
      </x:c>
      <x:c r="Z106" s="234" t="str">
        <x:f>IF(Y106=1,SUM($Y$5:Y106),"")</x:f>
      </x:c>
    </x:row>
    <x:row r="107">
      <x:c r="A107" s="30"/>
      <x:c r="B107" s="30"/>
      <x:c r="C107" s="30"/>
      <x:c r="D107" s="30"/>
      <x:c r="E107" s="30"/>
      <x:c r="F107" s="30"/>
      <x:c r="G107" s="32"/>
      <x:c r="H107" s="32"/>
      <x:c r="I107" s="32"/>
      <x:c r="J107" s="32"/>
      <x:c r="K107" s="37" t="str">
        <x:f>IF(OR(NOT(ISNUMBER(Listas!$B$6)),Listas!$B$6&lt;=0),"",IF(A107="","",IF(OR(R107&lt;&gt;"",I107="Cancelada"),"",IF(I107="Concluída",MAX(0,J107-H107),MAX(0,Listas!$B$6-H107)))))</x:f>
      </x:c>
      <x:c r="L107" s="35" t="str">
        <x:f>IF(OR(NOT(ISNUMBER(Listas!$B$6)),Listas!$B$6&lt;=0),IF(A107="","","Corrija data de análise"),IF(A107="","",IF(R107&lt;&gt;"",R107,IF(I107="Cancelada","CANCELADA",IF(I107="Concluída",IF(J107&gt;H107,"CONCLUÍDA COM ATRASO","CONCLUÍDA NO PRAZO"),IF(H107&lt;Listas!$B$6,"ATRASADA",IF(H107=Listas!$B$6,"VENCE HOJE","NO PRAZO")))))))</x:f>
      </x:c>
      <x:c r="M107" s="38"/>
      <x:c r="N107" s="38"/>
      <x:c r="O107" s="36" t="str">
        <x:f>IF(A107="","",IF(AND(ISNUMBER(M107),ISNUMBER(N107)),N107-M107,""))</x:f>
      </x:c>
      <x:c r="P107" s="33"/>
      <x:c r="Q107" s="238" t="str">
        <x:f>IF(A107="","",IF(COUNTIFS(Reunioes!$A$5:$A$104,B107)&lt;&gt;1,"",IF(ISNUMBER(VLOOKUP(B107,Reunioes!$A$5:$B$104,2,FALSE)),VLOOKUP(B107,Reunioes!$A$5:$B$104,2,FALSE),"")))</x:f>
      </x:c>
      <x:c r="R107" s="234" t="str">
        <x:f>IF(A107="",IF(OR(B107&lt;&gt;"",C107&lt;&gt;"",D107&lt;&gt;"",E107&lt;&gt;"",H107&lt;&gt;"",I107&lt;&gt;""),"ID ausente",""),IF(OR(AND(M107&lt;&gt;"",NOT(ISNUMBER(M107))),AND(N107&lt;&gt;"",NOT(ISNUMBER(N107)))),"Esforço inválido",IF(OR(AND(ISNUMBER(H107),H107&lt;=0),AND(ISNUMBER(J107),J107&lt;=0),AND(ISNUMBER(Q107),Q107&lt;=0)),"Data inválida",IF(A107="","",IF(COUNTIFS($A$5:$A$204,A107)&gt;1,"ID duplicado",IF(Q107="","Reunião inválida",IF(OR(C107="",D107="",E107="",I107=""),"Cadastro incompleto",IF(AND(I107&lt;&gt;"Pendente",I107&lt;&gt;"Em andamento",I107&lt;&gt;"Bloqueada",I107&lt;&gt;"Concluída",I107&lt;&gt;"Cancelada"),"Status inválido",IF(I107="Cancelada","",IF(NOT(ISNUMBER(H107)),"Prazo ausente ou inválido",IF(AND(I107="Concluída",OR(NOT(ISNUMBER(J107)),P107="")),"Conclusão sem data ou evidência",IF(AND(I107="Concluída",ISNUMBER(Listas!$B$6),Listas!$B$6&gt;0,J107&gt;Listas!$B$6),"Conclusão posterior à análise",""))))))))))))</x:f>
      </x:c>
      <x:c r="S107" s="234" t="n">
        <x:f>IF(A107="",0,IF(AND(R107="",I107&lt;&gt;"Cancelada"),1,0))</x:f>
        <x:v>0</x:v>
      </x:c>
      <x:c r="T107" s="234" t="n">
        <x:f>IF(OR(NOT(ISNUMBER(Listas!$B$6)),Listas!$B$6&lt;=0,Dashboard!$E$5&lt;=0,Dashboard!$K$5&lt;=0),0,IF(A107="",0,IF(AND(ISNUMBER(Q107),ISNUMBER(Dashboard!$E$5),ISNUMBER(Dashboard!$K$5),Dashboard!$E$5&lt;=Dashboard!$K$5,Q107&gt;=Dashboard!$E$5,Q107&lt;=Dashboard!$K$5,OR(Dashboard!$E$4="Todas",E107=Dashboard!$E$4),OR(Dashboard!$K$4="Todos",D107=Dashboard!$K$4)),1,0)))</x:f>
        <x:v>0</x:v>
      </x:c>
      <x:c r="U107" s="234" t="n">
        <x:f>IF(AND(S107=1,T107=1,I107&lt;&gt;"Concluída"),1,0)</x:f>
        <x:v>0</x:v>
      </x:c>
      <x:c r="V107" s="234" t="n">
        <x:f>IF(AND(U107=1,ISNUMBER(Listas!$B$6),H107&lt;Listas!$B$6),1,0)</x:f>
        <x:v>0</x:v>
      </x:c>
      <x:c r="W107" s="234" t="n">
        <x:f>IF(AND(U107=1,I107="Bloqueada"),1,0)</x:f>
        <x:v>0</x:v>
      </x:c>
      <x:c r="X107" s="234" t="n">
        <x:f>IF(AND(S107=1,T107=1,I107="Concluída"),1,0)</x:f>
        <x:v>0</x:v>
      </x:c>
      <x:c r="Y107" s="234" t="n">
        <x:f>IF(AND(T107=1,OR(V107=1,W107=1,R107&lt;&gt;"")),1,0)</x:f>
        <x:v>0</x:v>
      </x:c>
      <x:c r="Z107" s="234" t="str">
        <x:f>IF(Y107=1,SUM($Y$5:Y107),"")</x:f>
      </x:c>
    </x:row>
    <x:row r="108">
      <x:c r="A108" s="30"/>
      <x:c r="B108" s="30"/>
      <x:c r="C108" s="30"/>
      <x:c r="D108" s="30"/>
      <x:c r="E108" s="30"/>
      <x:c r="F108" s="30"/>
      <x:c r="G108" s="32"/>
      <x:c r="H108" s="32"/>
      <x:c r="I108" s="32"/>
      <x:c r="J108" s="32"/>
      <x:c r="K108" s="37" t="str">
        <x:f>IF(OR(NOT(ISNUMBER(Listas!$B$6)),Listas!$B$6&lt;=0),"",IF(A108="","",IF(OR(R108&lt;&gt;"",I108="Cancelada"),"",IF(I108="Concluída",MAX(0,J108-H108),MAX(0,Listas!$B$6-H108)))))</x:f>
      </x:c>
      <x:c r="L108" s="35" t="str">
        <x:f>IF(OR(NOT(ISNUMBER(Listas!$B$6)),Listas!$B$6&lt;=0),IF(A108="","","Corrija data de análise"),IF(A108="","",IF(R108&lt;&gt;"",R108,IF(I108="Cancelada","CANCELADA",IF(I108="Concluída",IF(J108&gt;H108,"CONCLUÍDA COM ATRASO","CONCLUÍDA NO PRAZO"),IF(H108&lt;Listas!$B$6,"ATRASADA",IF(H108=Listas!$B$6,"VENCE HOJE","NO PRAZO")))))))</x:f>
      </x:c>
      <x:c r="M108" s="38"/>
      <x:c r="N108" s="38"/>
      <x:c r="O108" s="36" t="str">
        <x:f>IF(A108="","",IF(AND(ISNUMBER(M108),ISNUMBER(N108)),N108-M108,""))</x:f>
      </x:c>
      <x:c r="P108" s="33"/>
      <x:c r="Q108" s="238" t="str">
        <x:f>IF(A108="","",IF(COUNTIFS(Reunioes!$A$5:$A$104,B108)&lt;&gt;1,"",IF(ISNUMBER(VLOOKUP(B108,Reunioes!$A$5:$B$104,2,FALSE)),VLOOKUP(B108,Reunioes!$A$5:$B$104,2,FALSE),"")))</x:f>
      </x:c>
      <x:c r="R108" s="234" t="str">
        <x:f>IF(A108="",IF(OR(B108&lt;&gt;"",C108&lt;&gt;"",D108&lt;&gt;"",E108&lt;&gt;"",H108&lt;&gt;"",I108&lt;&gt;""),"ID ausente",""),IF(OR(AND(M108&lt;&gt;"",NOT(ISNUMBER(M108))),AND(N108&lt;&gt;"",NOT(ISNUMBER(N108)))),"Esforço inválido",IF(OR(AND(ISNUMBER(H108),H108&lt;=0),AND(ISNUMBER(J108),J108&lt;=0),AND(ISNUMBER(Q108),Q108&lt;=0)),"Data inválida",IF(A108="","",IF(COUNTIFS($A$5:$A$204,A108)&gt;1,"ID duplicado",IF(Q108="","Reunião inválida",IF(OR(C108="",D108="",E108="",I108=""),"Cadastro incompleto",IF(AND(I108&lt;&gt;"Pendente",I108&lt;&gt;"Em andamento",I108&lt;&gt;"Bloqueada",I108&lt;&gt;"Concluída",I108&lt;&gt;"Cancelada"),"Status inválido",IF(I108="Cancelada","",IF(NOT(ISNUMBER(H108)),"Prazo ausente ou inválido",IF(AND(I108="Concluída",OR(NOT(ISNUMBER(J108)),P108="")),"Conclusão sem data ou evidência",IF(AND(I108="Concluída",ISNUMBER(Listas!$B$6),Listas!$B$6&gt;0,J108&gt;Listas!$B$6),"Conclusão posterior à análise",""))))))))))))</x:f>
      </x:c>
      <x:c r="S108" s="234" t="n">
        <x:f>IF(A108="",0,IF(AND(R108="",I108&lt;&gt;"Cancelada"),1,0))</x:f>
        <x:v>0</x:v>
      </x:c>
      <x:c r="T108" s="234" t="n">
        <x:f>IF(OR(NOT(ISNUMBER(Listas!$B$6)),Listas!$B$6&lt;=0,Dashboard!$E$5&lt;=0,Dashboard!$K$5&lt;=0),0,IF(A108="",0,IF(AND(ISNUMBER(Q108),ISNUMBER(Dashboard!$E$5),ISNUMBER(Dashboard!$K$5),Dashboard!$E$5&lt;=Dashboard!$K$5,Q108&gt;=Dashboard!$E$5,Q108&lt;=Dashboard!$K$5,OR(Dashboard!$E$4="Todas",E108=Dashboard!$E$4),OR(Dashboard!$K$4="Todos",D108=Dashboard!$K$4)),1,0)))</x:f>
        <x:v>0</x:v>
      </x:c>
      <x:c r="U108" s="234" t="n">
        <x:f>IF(AND(S108=1,T108=1,I108&lt;&gt;"Concluída"),1,0)</x:f>
        <x:v>0</x:v>
      </x:c>
      <x:c r="V108" s="234" t="n">
        <x:f>IF(AND(U108=1,ISNUMBER(Listas!$B$6),H108&lt;Listas!$B$6),1,0)</x:f>
        <x:v>0</x:v>
      </x:c>
      <x:c r="W108" s="234" t="n">
        <x:f>IF(AND(U108=1,I108="Bloqueada"),1,0)</x:f>
        <x:v>0</x:v>
      </x:c>
      <x:c r="X108" s="234" t="n">
        <x:f>IF(AND(S108=1,T108=1,I108="Concluída"),1,0)</x:f>
        <x:v>0</x:v>
      </x:c>
      <x:c r="Y108" s="234" t="n">
        <x:f>IF(AND(T108=1,OR(V108=1,W108=1,R108&lt;&gt;"")),1,0)</x:f>
        <x:v>0</x:v>
      </x:c>
      <x:c r="Z108" s="234" t="str">
        <x:f>IF(Y108=1,SUM($Y$5:Y108),"")</x:f>
      </x:c>
    </x:row>
    <x:row r="109">
      <x:c r="A109" s="30"/>
      <x:c r="B109" s="30"/>
      <x:c r="C109" s="30"/>
      <x:c r="D109" s="30"/>
      <x:c r="E109" s="30"/>
      <x:c r="F109" s="30"/>
      <x:c r="G109" s="32"/>
      <x:c r="H109" s="32"/>
      <x:c r="I109" s="32"/>
      <x:c r="J109" s="32"/>
      <x:c r="K109" s="37" t="str">
        <x:f>IF(OR(NOT(ISNUMBER(Listas!$B$6)),Listas!$B$6&lt;=0),"",IF(A109="","",IF(OR(R109&lt;&gt;"",I109="Cancelada"),"",IF(I109="Concluída",MAX(0,J109-H109),MAX(0,Listas!$B$6-H109)))))</x:f>
      </x:c>
      <x:c r="L109" s="35" t="str">
        <x:f>IF(OR(NOT(ISNUMBER(Listas!$B$6)),Listas!$B$6&lt;=0),IF(A109="","","Corrija data de análise"),IF(A109="","",IF(R109&lt;&gt;"",R109,IF(I109="Cancelada","CANCELADA",IF(I109="Concluída",IF(J109&gt;H109,"CONCLUÍDA COM ATRASO","CONCLUÍDA NO PRAZO"),IF(H109&lt;Listas!$B$6,"ATRASADA",IF(H109=Listas!$B$6,"VENCE HOJE","NO PRAZO")))))))</x:f>
      </x:c>
      <x:c r="M109" s="38"/>
      <x:c r="N109" s="38"/>
      <x:c r="O109" s="36" t="str">
        <x:f>IF(A109="","",IF(AND(ISNUMBER(M109),ISNUMBER(N109)),N109-M109,""))</x:f>
      </x:c>
      <x:c r="P109" s="33"/>
      <x:c r="Q109" s="238" t="str">
        <x:f>IF(A109="","",IF(COUNTIFS(Reunioes!$A$5:$A$104,B109)&lt;&gt;1,"",IF(ISNUMBER(VLOOKUP(B109,Reunioes!$A$5:$B$104,2,FALSE)),VLOOKUP(B109,Reunioes!$A$5:$B$104,2,FALSE),"")))</x:f>
      </x:c>
      <x:c r="R109" s="234" t="str">
        <x:f>IF(A109="",IF(OR(B109&lt;&gt;"",C109&lt;&gt;"",D109&lt;&gt;"",E109&lt;&gt;"",H109&lt;&gt;"",I109&lt;&gt;""),"ID ausente",""),IF(OR(AND(M109&lt;&gt;"",NOT(ISNUMBER(M109))),AND(N109&lt;&gt;"",NOT(ISNUMBER(N109)))),"Esforço inválido",IF(OR(AND(ISNUMBER(H109),H109&lt;=0),AND(ISNUMBER(J109),J109&lt;=0),AND(ISNUMBER(Q109),Q109&lt;=0)),"Data inválida",IF(A109="","",IF(COUNTIFS($A$5:$A$204,A109)&gt;1,"ID duplicado",IF(Q109="","Reunião inválida",IF(OR(C109="",D109="",E109="",I109=""),"Cadastro incompleto",IF(AND(I109&lt;&gt;"Pendente",I109&lt;&gt;"Em andamento",I109&lt;&gt;"Bloqueada",I109&lt;&gt;"Concluída",I109&lt;&gt;"Cancelada"),"Status inválido",IF(I109="Cancelada","",IF(NOT(ISNUMBER(H109)),"Prazo ausente ou inválido",IF(AND(I109="Concluída",OR(NOT(ISNUMBER(J109)),P109="")),"Conclusão sem data ou evidência",IF(AND(I109="Concluída",ISNUMBER(Listas!$B$6),Listas!$B$6&gt;0,J109&gt;Listas!$B$6),"Conclusão posterior à análise",""))))))))))))</x:f>
      </x:c>
      <x:c r="S109" s="234" t="n">
        <x:f>IF(A109="",0,IF(AND(R109="",I109&lt;&gt;"Cancelada"),1,0))</x:f>
        <x:v>0</x:v>
      </x:c>
      <x:c r="T109" s="234" t="n">
        <x:f>IF(OR(NOT(ISNUMBER(Listas!$B$6)),Listas!$B$6&lt;=0,Dashboard!$E$5&lt;=0,Dashboard!$K$5&lt;=0),0,IF(A109="",0,IF(AND(ISNUMBER(Q109),ISNUMBER(Dashboard!$E$5),ISNUMBER(Dashboard!$K$5),Dashboard!$E$5&lt;=Dashboard!$K$5,Q109&gt;=Dashboard!$E$5,Q109&lt;=Dashboard!$K$5,OR(Dashboard!$E$4="Todas",E109=Dashboard!$E$4),OR(Dashboard!$K$4="Todos",D109=Dashboard!$K$4)),1,0)))</x:f>
        <x:v>0</x:v>
      </x:c>
      <x:c r="U109" s="234" t="n">
        <x:f>IF(AND(S109=1,T109=1,I109&lt;&gt;"Concluída"),1,0)</x:f>
        <x:v>0</x:v>
      </x:c>
      <x:c r="V109" s="234" t="n">
        <x:f>IF(AND(U109=1,ISNUMBER(Listas!$B$6),H109&lt;Listas!$B$6),1,0)</x:f>
        <x:v>0</x:v>
      </x:c>
      <x:c r="W109" s="234" t="n">
        <x:f>IF(AND(U109=1,I109="Bloqueada"),1,0)</x:f>
        <x:v>0</x:v>
      </x:c>
      <x:c r="X109" s="234" t="n">
        <x:f>IF(AND(S109=1,T109=1,I109="Concluída"),1,0)</x:f>
        <x:v>0</x:v>
      </x:c>
      <x:c r="Y109" s="234" t="n">
        <x:f>IF(AND(T109=1,OR(V109=1,W109=1,R109&lt;&gt;"")),1,0)</x:f>
        <x:v>0</x:v>
      </x:c>
      <x:c r="Z109" s="234" t="str">
        <x:f>IF(Y109=1,SUM($Y$5:Y109),"")</x:f>
      </x:c>
    </x:row>
    <x:row r="110">
      <x:c r="A110" s="30"/>
      <x:c r="B110" s="30"/>
      <x:c r="C110" s="30"/>
      <x:c r="D110" s="30"/>
      <x:c r="E110" s="30"/>
      <x:c r="F110" s="30"/>
      <x:c r="G110" s="32"/>
      <x:c r="H110" s="32"/>
      <x:c r="I110" s="32"/>
      <x:c r="J110" s="32"/>
      <x:c r="K110" s="37" t="str">
        <x:f>IF(OR(NOT(ISNUMBER(Listas!$B$6)),Listas!$B$6&lt;=0),"",IF(A110="","",IF(OR(R110&lt;&gt;"",I110="Cancelada"),"",IF(I110="Concluída",MAX(0,J110-H110),MAX(0,Listas!$B$6-H110)))))</x:f>
      </x:c>
      <x:c r="L110" s="35" t="str">
        <x:f>IF(OR(NOT(ISNUMBER(Listas!$B$6)),Listas!$B$6&lt;=0),IF(A110="","","Corrija data de análise"),IF(A110="","",IF(R110&lt;&gt;"",R110,IF(I110="Cancelada","CANCELADA",IF(I110="Concluída",IF(J110&gt;H110,"CONCLUÍDA COM ATRASO","CONCLUÍDA NO PRAZO"),IF(H110&lt;Listas!$B$6,"ATRASADA",IF(H110=Listas!$B$6,"VENCE HOJE","NO PRAZO")))))))</x:f>
      </x:c>
      <x:c r="M110" s="38"/>
      <x:c r="N110" s="38"/>
      <x:c r="O110" s="36" t="str">
        <x:f>IF(A110="","",IF(AND(ISNUMBER(M110),ISNUMBER(N110)),N110-M110,""))</x:f>
      </x:c>
      <x:c r="P110" s="33"/>
      <x:c r="Q110" s="238" t="str">
        <x:f>IF(A110="","",IF(COUNTIFS(Reunioes!$A$5:$A$104,B110)&lt;&gt;1,"",IF(ISNUMBER(VLOOKUP(B110,Reunioes!$A$5:$B$104,2,FALSE)),VLOOKUP(B110,Reunioes!$A$5:$B$104,2,FALSE),"")))</x:f>
      </x:c>
      <x:c r="R110" s="234" t="str">
        <x:f>IF(A110="",IF(OR(B110&lt;&gt;"",C110&lt;&gt;"",D110&lt;&gt;"",E110&lt;&gt;"",H110&lt;&gt;"",I110&lt;&gt;""),"ID ausente",""),IF(OR(AND(M110&lt;&gt;"",NOT(ISNUMBER(M110))),AND(N110&lt;&gt;"",NOT(ISNUMBER(N110)))),"Esforço inválido",IF(OR(AND(ISNUMBER(H110),H110&lt;=0),AND(ISNUMBER(J110),J110&lt;=0),AND(ISNUMBER(Q110),Q110&lt;=0)),"Data inválida",IF(A110="","",IF(COUNTIFS($A$5:$A$204,A110)&gt;1,"ID duplicado",IF(Q110="","Reunião inválida",IF(OR(C110="",D110="",E110="",I110=""),"Cadastro incompleto",IF(AND(I110&lt;&gt;"Pendente",I110&lt;&gt;"Em andamento",I110&lt;&gt;"Bloqueada",I110&lt;&gt;"Concluída",I110&lt;&gt;"Cancelada"),"Status inválido",IF(I110="Cancelada","",IF(NOT(ISNUMBER(H110)),"Prazo ausente ou inválido",IF(AND(I110="Concluída",OR(NOT(ISNUMBER(J110)),P110="")),"Conclusão sem data ou evidência",IF(AND(I110="Concluída",ISNUMBER(Listas!$B$6),Listas!$B$6&gt;0,J110&gt;Listas!$B$6),"Conclusão posterior à análise",""))))))))))))</x:f>
      </x:c>
      <x:c r="S110" s="234" t="n">
        <x:f>IF(A110="",0,IF(AND(R110="",I110&lt;&gt;"Cancelada"),1,0))</x:f>
        <x:v>0</x:v>
      </x:c>
      <x:c r="T110" s="234" t="n">
        <x:f>IF(OR(NOT(ISNUMBER(Listas!$B$6)),Listas!$B$6&lt;=0,Dashboard!$E$5&lt;=0,Dashboard!$K$5&lt;=0),0,IF(A110="",0,IF(AND(ISNUMBER(Q110),ISNUMBER(Dashboard!$E$5),ISNUMBER(Dashboard!$K$5),Dashboard!$E$5&lt;=Dashboard!$K$5,Q110&gt;=Dashboard!$E$5,Q110&lt;=Dashboard!$K$5,OR(Dashboard!$E$4="Todas",E110=Dashboard!$E$4),OR(Dashboard!$K$4="Todos",D110=Dashboard!$K$4)),1,0)))</x:f>
        <x:v>0</x:v>
      </x:c>
      <x:c r="U110" s="234" t="n">
        <x:f>IF(AND(S110=1,T110=1,I110&lt;&gt;"Concluída"),1,0)</x:f>
        <x:v>0</x:v>
      </x:c>
      <x:c r="V110" s="234" t="n">
        <x:f>IF(AND(U110=1,ISNUMBER(Listas!$B$6),H110&lt;Listas!$B$6),1,0)</x:f>
        <x:v>0</x:v>
      </x:c>
      <x:c r="W110" s="234" t="n">
        <x:f>IF(AND(U110=1,I110="Bloqueada"),1,0)</x:f>
        <x:v>0</x:v>
      </x:c>
      <x:c r="X110" s="234" t="n">
        <x:f>IF(AND(S110=1,T110=1,I110="Concluída"),1,0)</x:f>
        <x:v>0</x:v>
      </x:c>
      <x:c r="Y110" s="234" t="n">
        <x:f>IF(AND(T110=1,OR(V110=1,W110=1,R110&lt;&gt;"")),1,0)</x:f>
        <x:v>0</x:v>
      </x:c>
      <x:c r="Z110" s="234" t="str">
        <x:f>IF(Y110=1,SUM($Y$5:Y110),"")</x:f>
      </x:c>
    </x:row>
    <x:row r="111">
      <x:c r="A111" s="30"/>
      <x:c r="B111" s="30"/>
      <x:c r="C111" s="30"/>
      <x:c r="D111" s="30"/>
      <x:c r="E111" s="30"/>
      <x:c r="F111" s="30"/>
      <x:c r="G111" s="32"/>
      <x:c r="H111" s="32"/>
      <x:c r="I111" s="32"/>
      <x:c r="J111" s="32"/>
      <x:c r="K111" s="37" t="str">
        <x:f>IF(OR(NOT(ISNUMBER(Listas!$B$6)),Listas!$B$6&lt;=0),"",IF(A111="","",IF(OR(R111&lt;&gt;"",I111="Cancelada"),"",IF(I111="Concluída",MAX(0,J111-H111),MAX(0,Listas!$B$6-H111)))))</x:f>
      </x:c>
      <x:c r="L111" s="35" t="str">
        <x:f>IF(OR(NOT(ISNUMBER(Listas!$B$6)),Listas!$B$6&lt;=0),IF(A111="","","Corrija data de análise"),IF(A111="","",IF(R111&lt;&gt;"",R111,IF(I111="Cancelada","CANCELADA",IF(I111="Concluída",IF(J111&gt;H111,"CONCLUÍDA COM ATRASO","CONCLUÍDA NO PRAZO"),IF(H111&lt;Listas!$B$6,"ATRASADA",IF(H111=Listas!$B$6,"VENCE HOJE","NO PRAZO")))))))</x:f>
      </x:c>
      <x:c r="M111" s="38"/>
      <x:c r="N111" s="38"/>
      <x:c r="O111" s="36" t="str">
        <x:f>IF(A111="","",IF(AND(ISNUMBER(M111),ISNUMBER(N111)),N111-M111,""))</x:f>
      </x:c>
      <x:c r="P111" s="33"/>
      <x:c r="Q111" s="238" t="str">
        <x:f>IF(A111="","",IF(COUNTIFS(Reunioes!$A$5:$A$104,B111)&lt;&gt;1,"",IF(ISNUMBER(VLOOKUP(B111,Reunioes!$A$5:$B$104,2,FALSE)),VLOOKUP(B111,Reunioes!$A$5:$B$104,2,FALSE),"")))</x:f>
      </x:c>
      <x:c r="R111" s="234" t="str">
        <x:f>IF(A111="",IF(OR(B111&lt;&gt;"",C111&lt;&gt;"",D111&lt;&gt;"",E111&lt;&gt;"",H111&lt;&gt;"",I111&lt;&gt;""),"ID ausente",""),IF(OR(AND(M111&lt;&gt;"",NOT(ISNUMBER(M111))),AND(N111&lt;&gt;"",NOT(ISNUMBER(N111)))),"Esforço inválido",IF(OR(AND(ISNUMBER(H111),H111&lt;=0),AND(ISNUMBER(J111),J111&lt;=0),AND(ISNUMBER(Q111),Q111&lt;=0)),"Data inválida",IF(A111="","",IF(COUNTIFS($A$5:$A$204,A111)&gt;1,"ID duplicado",IF(Q111="","Reunião inválida",IF(OR(C111="",D111="",E111="",I111=""),"Cadastro incompleto",IF(AND(I111&lt;&gt;"Pendente",I111&lt;&gt;"Em andamento",I111&lt;&gt;"Bloqueada",I111&lt;&gt;"Concluída",I111&lt;&gt;"Cancelada"),"Status inválido",IF(I111="Cancelada","",IF(NOT(ISNUMBER(H111)),"Prazo ausente ou inválido",IF(AND(I111="Concluída",OR(NOT(ISNUMBER(J111)),P111="")),"Conclusão sem data ou evidência",IF(AND(I111="Concluída",ISNUMBER(Listas!$B$6),Listas!$B$6&gt;0,J111&gt;Listas!$B$6),"Conclusão posterior à análise",""))))))))))))</x:f>
      </x:c>
      <x:c r="S111" s="234" t="n">
        <x:f>IF(A111="",0,IF(AND(R111="",I111&lt;&gt;"Cancelada"),1,0))</x:f>
        <x:v>0</x:v>
      </x:c>
      <x:c r="T111" s="234" t="n">
        <x:f>IF(OR(NOT(ISNUMBER(Listas!$B$6)),Listas!$B$6&lt;=0,Dashboard!$E$5&lt;=0,Dashboard!$K$5&lt;=0),0,IF(A111="",0,IF(AND(ISNUMBER(Q111),ISNUMBER(Dashboard!$E$5),ISNUMBER(Dashboard!$K$5),Dashboard!$E$5&lt;=Dashboard!$K$5,Q111&gt;=Dashboard!$E$5,Q111&lt;=Dashboard!$K$5,OR(Dashboard!$E$4="Todas",E111=Dashboard!$E$4),OR(Dashboard!$K$4="Todos",D111=Dashboard!$K$4)),1,0)))</x:f>
        <x:v>0</x:v>
      </x:c>
      <x:c r="U111" s="234" t="n">
        <x:f>IF(AND(S111=1,T111=1,I111&lt;&gt;"Concluída"),1,0)</x:f>
        <x:v>0</x:v>
      </x:c>
      <x:c r="V111" s="234" t="n">
        <x:f>IF(AND(U111=1,ISNUMBER(Listas!$B$6),H111&lt;Listas!$B$6),1,0)</x:f>
        <x:v>0</x:v>
      </x:c>
      <x:c r="W111" s="234" t="n">
        <x:f>IF(AND(U111=1,I111="Bloqueada"),1,0)</x:f>
        <x:v>0</x:v>
      </x:c>
      <x:c r="X111" s="234" t="n">
        <x:f>IF(AND(S111=1,T111=1,I111="Concluída"),1,0)</x:f>
        <x:v>0</x:v>
      </x:c>
      <x:c r="Y111" s="234" t="n">
        <x:f>IF(AND(T111=1,OR(V111=1,W111=1,R111&lt;&gt;"")),1,0)</x:f>
        <x:v>0</x:v>
      </x:c>
      <x:c r="Z111" s="234" t="str">
        <x:f>IF(Y111=1,SUM($Y$5:Y111),"")</x:f>
      </x:c>
    </x:row>
    <x:row r="112">
      <x:c r="A112" s="30"/>
      <x:c r="B112" s="30"/>
      <x:c r="C112" s="30"/>
      <x:c r="D112" s="30"/>
      <x:c r="E112" s="30"/>
      <x:c r="F112" s="30"/>
      <x:c r="G112" s="32"/>
      <x:c r="H112" s="32"/>
      <x:c r="I112" s="32"/>
      <x:c r="J112" s="32"/>
      <x:c r="K112" s="37" t="str">
        <x:f>IF(OR(NOT(ISNUMBER(Listas!$B$6)),Listas!$B$6&lt;=0),"",IF(A112="","",IF(OR(R112&lt;&gt;"",I112="Cancelada"),"",IF(I112="Concluída",MAX(0,J112-H112),MAX(0,Listas!$B$6-H112)))))</x:f>
      </x:c>
      <x:c r="L112" s="35" t="str">
        <x:f>IF(OR(NOT(ISNUMBER(Listas!$B$6)),Listas!$B$6&lt;=0),IF(A112="","","Corrija data de análise"),IF(A112="","",IF(R112&lt;&gt;"",R112,IF(I112="Cancelada","CANCELADA",IF(I112="Concluída",IF(J112&gt;H112,"CONCLUÍDA COM ATRASO","CONCLUÍDA NO PRAZO"),IF(H112&lt;Listas!$B$6,"ATRASADA",IF(H112=Listas!$B$6,"VENCE HOJE","NO PRAZO")))))))</x:f>
      </x:c>
      <x:c r="M112" s="38"/>
      <x:c r="N112" s="38"/>
      <x:c r="O112" s="36" t="str">
        <x:f>IF(A112="","",IF(AND(ISNUMBER(M112),ISNUMBER(N112)),N112-M112,""))</x:f>
      </x:c>
      <x:c r="P112" s="33"/>
      <x:c r="Q112" s="238" t="str">
        <x:f>IF(A112="","",IF(COUNTIFS(Reunioes!$A$5:$A$104,B112)&lt;&gt;1,"",IF(ISNUMBER(VLOOKUP(B112,Reunioes!$A$5:$B$104,2,FALSE)),VLOOKUP(B112,Reunioes!$A$5:$B$104,2,FALSE),"")))</x:f>
      </x:c>
      <x:c r="R112" s="234" t="str">
        <x:f>IF(A112="",IF(OR(B112&lt;&gt;"",C112&lt;&gt;"",D112&lt;&gt;"",E112&lt;&gt;"",H112&lt;&gt;"",I112&lt;&gt;""),"ID ausente",""),IF(OR(AND(M112&lt;&gt;"",NOT(ISNUMBER(M112))),AND(N112&lt;&gt;"",NOT(ISNUMBER(N112)))),"Esforço inválido",IF(OR(AND(ISNUMBER(H112),H112&lt;=0),AND(ISNUMBER(J112),J112&lt;=0),AND(ISNUMBER(Q112),Q112&lt;=0)),"Data inválida",IF(A112="","",IF(COUNTIFS($A$5:$A$204,A112)&gt;1,"ID duplicado",IF(Q112="","Reunião inválida",IF(OR(C112="",D112="",E112="",I112=""),"Cadastro incompleto",IF(AND(I112&lt;&gt;"Pendente",I112&lt;&gt;"Em andamento",I112&lt;&gt;"Bloqueada",I112&lt;&gt;"Concluída",I112&lt;&gt;"Cancelada"),"Status inválido",IF(I112="Cancelada","",IF(NOT(ISNUMBER(H112)),"Prazo ausente ou inválido",IF(AND(I112="Concluída",OR(NOT(ISNUMBER(J112)),P112="")),"Conclusão sem data ou evidência",IF(AND(I112="Concluída",ISNUMBER(Listas!$B$6),Listas!$B$6&gt;0,J112&gt;Listas!$B$6),"Conclusão posterior à análise",""))))))))))))</x:f>
      </x:c>
      <x:c r="S112" s="234" t="n">
        <x:f>IF(A112="",0,IF(AND(R112="",I112&lt;&gt;"Cancelada"),1,0))</x:f>
        <x:v>0</x:v>
      </x:c>
      <x:c r="T112" s="234" t="n">
        <x:f>IF(OR(NOT(ISNUMBER(Listas!$B$6)),Listas!$B$6&lt;=0,Dashboard!$E$5&lt;=0,Dashboard!$K$5&lt;=0),0,IF(A112="",0,IF(AND(ISNUMBER(Q112),ISNUMBER(Dashboard!$E$5),ISNUMBER(Dashboard!$K$5),Dashboard!$E$5&lt;=Dashboard!$K$5,Q112&gt;=Dashboard!$E$5,Q112&lt;=Dashboard!$K$5,OR(Dashboard!$E$4="Todas",E112=Dashboard!$E$4),OR(Dashboard!$K$4="Todos",D112=Dashboard!$K$4)),1,0)))</x:f>
        <x:v>0</x:v>
      </x:c>
      <x:c r="U112" s="234" t="n">
        <x:f>IF(AND(S112=1,T112=1,I112&lt;&gt;"Concluída"),1,0)</x:f>
        <x:v>0</x:v>
      </x:c>
      <x:c r="V112" s="234" t="n">
        <x:f>IF(AND(U112=1,ISNUMBER(Listas!$B$6),H112&lt;Listas!$B$6),1,0)</x:f>
        <x:v>0</x:v>
      </x:c>
      <x:c r="W112" s="234" t="n">
        <x:f>IF(AND(U112=1,I112="Bloqueada"),1,0)</x:f>
        <x:v>0</x:v>
      </x:c>
      <x:c r="X112" s="234" t="n">
        <x:f>IF(AND(S112=1,T112=1,I112="Concluída"),1,0)</x:f>
        <x:v>0</x:v>
      </x:c>
      <x:c r="Y112" s="234" t="n">
        <x:f>IF(AND(T112=1,OR(V112=1,W112=1,R112&lt;&gt;"")),1,0)</x:f>
        <x:v>0</x:v>
      </x:c>
      <x:c r="Z112" s="234" t="str">
        <x:f>IF(Y112=1,SUM($Y$5:Y112),"")</x:f>
      </x:c>
    </x:row>
    <x:row r="113">
      <x:c r="A113" s="30"/>
      <x:c r="B113" s="30"/>
      <x:c r="C113" s="30"/>
      <x:c r="D113" s="30"/>
      <x:c r="E113" s="30"/>
      <x:c r="F113" s="30"/>
      <x:c r="G113" s="32"/>
      <x:c r="H113" s="32"/>
      <x:c r="I113" s="32"/>
      <x:c r="J113" s="32"/>
      <x:c r="K113" s="37" t="str">
        <x:f>IF(OR(NOT(ISNUMBER(Listas!$B$6)),Listas!$B$6&lt;=0),"",IF(A113="","",IF(OR(R113&lt;&gt;"",I113="Cancelada"),"",IF(I113="Concluída",MAX(0,J113-H113),MAX(0,Listas!$B$6-H113)))))</x:f>
      </x:c>
      <x:c r="L113" s="35" t="str">
        <x:f>IF(OR(NOT(ISNUMBER(Listas!$B$6)),Listas!$B$6&lt;=0),IF(A113="","","Corrija data de análise"),IF(A113="","",IF(R113&lt;&gt;"",R113,IF(I113="Cancelada","CANCELADA",IF(I113="Concluída",IF(J113&gt;H113,"CONCLUÍDA COM ATRASO","CONCLUÍDA NO PRAZO"),IF(H113&lt;Listas!$B$6,"ATRASADA",IF(H113=Listas!$B$6,"VENCE HOJE","NO PRAZO")))))))</x:f>
      </x:c>
      <x:c r="M113" s="38"/>
      <x:c r="N113" s="38"/>
      <x:c r="O113" s="36" t="str">
        <x:f>IF(A113="","",IF(AND(ISNUMBER(M113),ISNUMBER(N113)),N113-M113,""))</x:f>
      </x:c>
      <x:c r="P113" s="33"/>
      <x:c r="Q113" s="238" t="str">
        <x:f>IF(A113="","",IF(COUNTIFS(Reunioes!$A$5:$A$104,B113)&lt;&gt;1,"",IF(ISNUMBER(VLOOKUP(B113,Reunioes!$A$5:$B$104,2,FALSE)),VLOOKUP(B113,Reunioes!$A$5:$B$104,2,FALSE),"")))</x:f>
      </x:c>
      <x:c r="R113" s="234" t="str">
        <x:f>IF(A113="",IF(OR(B113&lt;&gt;"",C113&lt;&gt;"",D113&lt;&gt;"",E113&lt;&gt;"",H113&lt;&gt;"",I113&lt;&gt;""),"ID ausente",""),IF(OR(AND(M113&lt;&gt;"",NOT(ISNUMBER(M113))),AND(N113&lt;&gt;"",NOT(ISNUMBER(N113)))),"Esforço inválido",IF(OR(AND(ISNUMBER(H113),H113&lt;=0),AND(ISNUMBER(J113),J113&lt;=0),AND(ISNUMBER(Q113),Q113&lt;=0)),"Data inválida",IF(A113="","",IF(COUNTIFS($A$5:$A$204,A113)&gt;1,"ID duplicado",IF(Q113="","Reunião inválida",IF(OR(C113="",D113="",E113="",I113=""),"Cadastro incompleto",IF(AND(I113&lt;&gt;"Pendente",I113&lt;&gt;"Em andamento",I113&lt;&gt;"Bloqueada",I113&lt;&gt;"Concluída",I113&lt;&gt;"Cancelada"),"Status inválido",IF(I113="Cancelada","",IF(NOT(ISNUMBER(H113)),"Prazo ausente ou inválido",IF(AND(I113="Concluída",OR(NOT(ISNUMBER(J113)),P113="")),"Conclusão sem data ou evidência",IF(AND(I113="Concluída",ISNUMBER(Listas!$B$6),Listas!$B$6&gt;0,J113&gt;Listas!$B$6),"Conclusão posterior à análise",""))))))))))))</x:f>
      </x:c>
      <x:c r="S113" s="234" t="n">
        <x:f>IF(A113="",0,IF(AND(R113="",I113&lt;&gt;"Cancelada"),1,0))</x:f>
        <x:v>0</x:v>
      </x:c>
      <x:c r="T113" s="234" t="n">
        <x:f>IF(OR(NOT(ISNUMBER(Listas!$B$6)),Listas!$B$6&lt;=0,Dashboard!$E$5&lt;=0,Dashboard!$K$5&lt;=0),0,IF(A113="",0,IF(AND(ISNUMBER(Q113),ISNUMBER(Dashboard!$E$5),ISNUMBER(Dashboard!$K$5),Dashboard!$E$5&lt;=Dashboard!$K$5,Q113&gt;=Dashboard!$E$5,Q113&lt;=Dashboard!$K$5,OR(Dashboard!$E$4="Todas",E113=Dashboard!$E$4),OR(Dashboard!$K$4="Todos",D113=Dashboard!$K$4)),1,0)))</x:f>
        <x:v>0</x:v>
      </x:c>
      <x:c r="U113" s="234" t="n">
        <x:f>IF(AND(S113=1,T113=1,I113&lt;&gt;"Concluída"),1,0)</x:f>
        <x:v>0</x:v>
      </x:c>
      <x:c r="V113" s="234" t="n">
        <x:f>IF(AND(U113=1,ISNUMBER(Listas!$B$6),H113&lt;Listas!$B$6),1,0)</x:f>
        <x:v>0</x:v>
      </x:c>
      <x:c r="W113" s="234" t="n">
        <x:f>IF(AND(U113=1,I113="Bloqueada"),1,0)</x:f>
        <x:v>0</x:v>
      </x:c>
      <x:c r="X113" s="234" t="n">
        <x:f>IF(AND(S113=1,T113=1,I113="Concluída"),1,0)</x:f>
        <x:v>0</x:v>
      </x:c>
      <x:c r="Y113" s="234" t="n">
        <x:f>IF(AND(T113=1,OR(V113=1,W113=1,R113&lt;&gt;"")),1,0)</x:f>
        <x:v>0</x:v>
      </x:c>
      <x:c r="Z113" s="234" t="str">
        <x:f>IF(Y113=1,SUM($Y$5:Y113),"")</x:f>
      </x:c>
    </x:row>
    <x:row r="114">
      <x:c r="A114" s="30"/>
      <x:c r="B114" s="30"/>
      <x:c r="C114" s="30"/>
      <x:c r="D114" s="30"/>
      <x:c r="E114" s="30"/>
      <x:c r="F114" s="30"/>
      <x:c r="G114" s="32"/>
      <x:c r="H114" s="32"/>
      <x:c r="I114" s="32"/>
      <x:c r="J114" s="32"/>
      <x:c r="K114" s="37" t="str">
        <x:f>IF(OR(NOT(ISNUMBER(Listas!$B$6)),Listas!$B$6&lt;=0),"",IF(A114="","",IF(OR(R114&lt;&gt;"",I114="Cancelada"),"",IF(I114="Concluída",MAX(0,J114-H114),MAX(0,Listas!$B$6-H114)))))</x:f>
      </x:c>
      <x:c r="L114" s="35" t="str">
        <x:f>IF(OR(NOT(ISNUMBER(Listas!$B$6)),Listas!$B$6&lt;=0),IF(A114="","","Corrija data de análise"),IF(A114="","",IF(R114&lt;&gt;"",R114,IF(I114="Cancelada","CANCELADA",IF(I114="Concluída",IF(J114&gt;H114,"CONCLUÍDA COM ATRASO","CONCLUÍDA NO PRAZO"),IF(H114&lt;Listas!$B$6,"ATRASADA",IF(H114=Listas!$B$6,"VENCE HOJE","NO PRAZO")))))))</x:f>
      </x:c>
      <x:c r="M114" s="38"/>
      <x:c r="N114" s="38"/>
      <x:c r="O114" s="36" t="str">
        <x:f>IF(A114="","",IF(AND(ISNUMBER(M114),ISNUMBER(N114)),N114-M114,""))</x:f>
      </x:c>
      <x:c r="P114" s="33"/>
      <x:c r="Q114" s="238" t="str">
        <x:f>IF(A114="","",IF(COUNTIFS(Reunioes!$A$5:$A$104,B114)&lt;&gt;1,"",IF(ISNUMBER(VLOOKUP(B114,Reunioes!$A$5:$B$104,2,FALSE)),VLOOKUP(B114,Reunioes!$A$5:$B$104,2,FALSE),"")))</x:f>
      </x:c>
      <x:c r="R114" s="234" t="str">
        <x:f>IF(A114="",IF(OR(B114&lt;&gt;"",C114&lt;&gt;"",D114&lt;&gt;"",E114&lt;&gt;"",H114&lt;&gt;"",I114&lt;&gt;""),"ID ausente",""),IF(OR(AND(M114&lt;&gt;"",NOT(ISNUMBER(M114))),AND(N114&lt;&gt;"",NOT(ISNUMBER(N114)))),"Esforço inválido",IF(OR(AND(ISNUMBER(H114),H114&lt;=0),AND(ISNUMBER(J114),J114&lt;=0),AND(ISNUMBER(Q114),Q114&lt;=0)),"Data inválida",IF(A114="","",IF(COUNTIFS($A$5:$A$204,A114)&gt;1,"ID duplicado",IF(Q114="","Reunião inválida",IF(OR(C114="",D114="",E114="",I114=""),"Cadastro incompleto",IF(AND(I114&lt;&gt;"Pendente",I114&lt;&gt;"Em andamento",I114&lt;&gt;"Bloqueada",I114&lt;&gt;"Concluída",I114&lt;&gt;"Cancelada"),"Status inválido",IF(I114="Cancelada","",IF(NOT(ISNUMBER(H114)),"Prazo ausente ou inválido",IF(AND(I114="Concluída",OR(NOT(ISNUMBER(J114)),P114="")),"Conclusão sem data ou evidência",IF(AND(I114="Concluída",ISNUMBER(Listas!$B$6),Listas!$B$6&gt;0,J114&gt;Listas!$B$6),"Conclusão posterior à análise",""))))))))))))</x:f>
      </x:c>
      <x:c r="S114" s="234" t="n">
        <x:f>IF(A114="",0,IF(AND(R114="",I114&lt;&gt;"Cancelada"),1,0))</x:f>
        <x:v>0</x:v>
      </x:c>
      <x:c r="T114" s="234" t="n">
        <x:f>IF(OR(NOT(ISNUMBER(Listas!$B$6)),Listas!$B$6&lt;=0,Dashboard!$E$5&lt;=0,Dashboard!$K$5&lt;=0),0,IF(A114="",0,IF(AND(ISNUMBER(Q114),ISNUMBER(Dashboard!$E$5),ISNUMBER(Dashboard!$K$5),Dashboard!$E$5&lt;=Dashboard!$K$5,Q114&gt;=Dashboard!$E$5,Q114&lt;=Dashboard!$K$5,OR(Dashboard!$E$4="Todas",E114=Dashboard!$E$4),OR(Dashboard!$K$4="Todos",D114=Dashboard!$K$4)),1,0)))</x:f>
        <x:v>0</x:v>
      </x:c>
      <x:c r="U114" s="234" t="n">
        <x:f>IF(AND(S114=1,T114=1,I114&lt;&gt;"Concluída"),1,0)</x:f>
        <x:v>0</x:v>
      </x:c>
      <x:c r="V114" s="234" t="n">
        <x:f>IF(AND(U114=1,ISNUMBER(Listas!$B$6),H114&lt;Listas!$B$6),1,0)</x:f>
        <x:v>0</x:v>
      </x:c>
      <x:c r="W114" s="234" t="n">
        <x:f>IF(AND(U114=1,I114="Bloqueada"),1,0)</x:f>
        <x:v>0</x:v>
      </x:c>
      <x:c r="X114" s="234" t="n">
        <x:f>IF(AND(S114=1,T114=1,I114="Concluída"),1,0)</x:f>
        <x:v>0</x:v>
      </x:c>
      <x:c r="Y114" s="234" t="n">
        <x:f>IF(AND(T114=1,OR(V114=1,W114=1,R114&lt;&gt;"")),1,0)</x:f>
        <x:v>0</x:v>
      </x:c>
      <x:c r="Z114" s="234" t="str">
        <x:f>IF(Y114=1,SUM($Y$5:Y114),"")</x:f>
      </x:c>
    </x:row>
    <x:row r="115">
      <x:c r="A115" s="30"/>
      <x:c r="B115" s="30"/>
      <x:c r="C115" s="30"/>
      <x:c r="D115" s="30"/>
      <x:c r="E115" s="30"/>
      <x:c r="F115" s="30"/>
      <x:c r="G115" s="32"/>
      <x:c r="H115" s="32"/>
      <x:c r="I115" s="32"/>
      <x:c r="J115" s="32"/>
      <x:c r="K115" s="37" t="str">
        <x:f>IF(OR(NOT(ISNUMBER(Listas!$B$6)),Listas!$B$6&lt;=0),"",IF(A115="","",IF(OR(R115&lt;&gt;"",I115="Cancelada"),"",IF(I115="Concluída",MAX(0,J115-H115),MAX(0,Listas!$B$6-H115)))))</x:f>
      </x:c>
      <x:c r="L115" s="35" t="str">
        <x:f>IF(OR(NOT(ISNUMBER(Listas!$B$6)),Listas!$B$6&lt;=0),IF(A115="","","Corrija data de análise"),IF(A115="","",IF(R115&lt;&gt;"",R115,IF(I115="Cancelada","CANCELADA",IF(I115="Concluída",IF(J115&gt;H115,"CONCLUÍDA COM ATRASO","CONCLUÍDA NO PRAZO"),IF(H115&lt;Listas!$B$6,"ATRASADA",IF(H115=Listas!$B$6,"VENCE HOJE","NO PRAZO")))))))</x:f>
      </x:c>
      <x:c r="M115" s="38"/>
      <x:c r="N115" s="38"/>
      <x:c r="O115" s="36" t="str">
        <x:f>IF(A115="","",IF(AND(ISNUMBER(M115),ISNUMBER(N115)),N115-M115,""))</x:f>
      </x:c>
      <x:c r="P115" s="33"/>
      <x:c r="Q115" s="238" t="str">
        <x:f>IF(A115="","",IF(COUNTIFS(Reunioes!$A$5:$A$104,B115)&lt;&gt;1,"",IF(ISNUMBER(VLOOKUP(B115,Reunioes!$A$5:$B$104,2,FALSE)),VLOOKUP(B115,Reunioes!$A$5:$B$104,2,FALSE),"")))</x:f>
      </x:c>
      <x:c r="R115" s="234" t="str">
        <x:f>IF(A115="",IF(OR(B115&lt;&gt;"",C115&lt;&gt;"",D115&lt;&gt;"",E115&lt;&gt;"",H115&lt;&gt;"",I115&lt;&gt;""),"ID ausente",""),IF(OR(AND(M115&lt;&gt;"",NOT(ISNUMBER(M115))),AND(N115&lt;&gt;"",NOT(ISNUMBER(N115)))),"Esforço inválido",IF(OR(AND(ISNUMBER(H115),H115&lt;=0),AND(ISNUMBER(J115),J115&lt;=0),AND(ISNUMBER(Q115),Q115&lt;=0)),"Data inválida",IF(A115="","",IF(COUNTIFS($A$5:$A$204,A115)&gt;1,"ID duplicado",IF(Q115="","Reunião inválida",IF(OR(C115="",D115="",E115="",I115=""),"Cadastro incompleto",IF(AND(I115&lt;&gt;"Pendente",I115&lt;&gt;"Em andamento",I115&lt;&gt;"Bloqueada",I115&lt;&gt;"Concluída",I115&lt;&gt;"Cancelada"),"Status inválido",IF(I115="Cancelada","",IF(NOT(ISNUMBER(H115)),"Prazo ausente ou inválido",IF(AND(I115="Concluída",OR(NOT(ISNUMBER(J115)),P115="")),"Conclusão sem data ou evidência",IF(AND(I115="Concluída",ISNUMBER(Listas!$B$6),Listas!$B$6&gt;0,J115&gt;Listas!$B$6),"Conclusão posterior à análise",""))))))))))))</x:f>
      </x:c>
      <x:c r="S115" s="234" t="n">
        <x:f>IF(A115="",0,IF(AND(R115="",I115&lt;&gt;"Cancelada"),1,0))</x:f>
        <x:v>0</x:v>
      </x:c>
      <x:c r="T115" s="234" t="n">
        <x:f>IF(OR(NOT(ISNUMBER(Listas!$B$6)),Listas!$B$6&lt;=0,Dashboard!$E$5&lt;=0,Dashboard!$K$5&lt;=0),0,IF(A115="",0,IF(AND(ISNUMBER(Q115),ISNUMBER(Dashboard!$E$5),ISNUMBER(Dashboard!$K$5),Dashboard!$E$5&lt;=Dashboard!$K$5,Q115&gt;=Dashboard!$E$5,Q115&lt;=Dashboard!$K$5,OR(Dashboard!$E$4="Todas",E115=Dashboard!$E$4),OR(Dashboard!$K$4="Todos",D115=Dashboard!$K$4)),1,0)))</x:f>
        <x:v>0</x:v>
      </x:c>
      <x:c r="U115" s="234" t="n">
        <x:f>IF(AND(S115=1,T115=1,I115&lt;&gt;"Concluída"),1,0)</x:f>
        <x:v>0</x:v>
      </x:c>
      <x:c r="V115" s="234" t="n">
        <x:f>IF(AND(U115=1,ISNUMBER(Listas!$B$6),H115&lt;Listas!$B$6),1,0)</x:f>
        <x:v>0</x:v>
      </x:c>
      <x:c r="W115" s="234" t="n">
        <x:f>IF(AND(U115=1,I115="Bloqueada"),1,0)</x:f>
        <x:v>0</x:v>
      </x:c>
      <x:c r="X115" s="234" t="n">
        <x:f>IF(AND(S115=1,T115=1,I115="Concluída"),1,0)</x:f>
        <x:v>0</x:v>
      </x:c>
      <x:c r="Y115" s="234" t="n">
        <x:f>IF(AND(T115=1,OR(V115=1,W115=1,R115&lt;&gt;"")),1,0)</x:f>
        <x:v>0</x:v>
      </x:c>
      <x:c r="Z115" s="234" t="str">
        <x:f>IF(Y115=1,SUM($Y$5:Y115),"")</x:f>
      </x:c>
    </x:row>
    <x:row r="116">
      <x:c r="A116" s="30"/>
      <x:c r="B116" s="30"/>
      <x:c r="C116" s="30"/>
      <x:c r="D116" s="30"/>
      <x:c r="E116" s="30"/>
      <x:c r="F116" s="30"/>
      <x:c r="G116" s="32"/>
      <x:c r="H116" s="32"/>
      <x:c r="I116" s="32"/>
      <x:c r="J116" s="32"/>
      <x:c r="K116" s="37" t="str">
        <x:f>IF(OR(NOT(ISNUMBER(Listas!$B$6)),Listas!$B$6&lt;=0),"",IF(A116="","",IF(OR(R116&lt;&gt;"",I116="Cancelada"),"",IF(I116="Concluída",MAX(0,J116-H116),MAX(0,Listas!$B$6-H116)))))</x:f>
      </x:c>
      <x:c r="L116" s="35" t="str">
        <x:f>IF(OR(NOT(ISNUMBER(Listas!$B$6)),Listas!$B$6&lt;=0),IF(A116="","","Corrija data de análise"),IF(A116="","",IF(R116&lt;&gt;"",R116,IF(I116="Cancelada","CANCELADA",IF(I116="Concluída",IF(J116&gt;H116,"CONCLUÍDA COM ATRASO","CONCLUÍDA NO PRAZO"),IF(H116&lt;Listas!$B$6,"ATRASADA",IF(H116=Listas!$B$6,"VENCE HOJE","NO PRAZO")))))))</x:f>
      </x:c>
      <x:c r="M116" s="38"/>
      <x:c r="N116" s="38"/>
      <x:c r="O116" s="36" t="str">
        <x:f>IF(A116="","",IF(AND(ISNUMBER(M116),ISNUMBER(N116)),N116-M116,""))</x:f>
      </x:c>
      <x:c r="P116" s="33"/>
      <x:c r="Q116" s="238" t="str">
        <x:f>IF(A116="","",IF(COUNTIFS(Reunioes!$A$5:$A$104,B116)&lt;&gt;1,"",IF(ISNUMBER(VLOOKUP(B116,Reunioes!$A$5:$B$104,2,FALSE)),VLOOKUP(B116,Reunioes!$A$5:$B$104,2,FALSE),"")))</x:f>
      </x:c>
      <x:c r="R116" s="234" t="str">
        <x:f>IF(A116="",IF(OR(B116&lt;&gt;"",C116&lt;&gt;"",D116&lt;&gt;"",E116&lt;&gt;"",H116&lt;&gt;"",I116&lt;&gt;""),"ID ausente",""),IF(OR(AND(M116&lt;&gt;"",NOT(ISNUMBER(M116))),AND(N116&lt;&gt;"",NOT(ISNUMBER(N116)))),"Esforço inválido",IF(OR(AND(ISNUMBER(H116),H116&lt;=0),AND(ISNUMBER(J116),J116&lt;=0),AND(ISNUMBER(Q116),Q116&lt;=0)),"Data inválida",IF(A116="","",IF(COUNTIFS($A$5:$A$204,A116)&gt;1,"ID duplicado",IF(Q116="","Reunião inválida",IF(OR(C116="",D116="",E116="",I116=""),"Cadastro incompleto",IF(AND(I116&lt;&gt;"Pendente",I116&lt;&gt;"Em andamento",I116&lt;&gt;"Bloqueada",I116&lt;&gt;"Concluída",I116&lt;&gt;"Cancelada"),"Status inválido",IF(I116="Cancelada","",IF(NOT(ISNUMBER(H116)),"Prazo ausente ou inválido",IF(AND(I116="Concluída",OR(NOT(ISNUMBER(J116)),P116="")),"Conclusão sem data ou evidência",IF(AND(I116="Concluída",ISNUMBER(Listas!$B$6),Listas!$B$6&gt;0,J116&gt;Listas!$B$6),"Conclusão posterior à análise",""))))))))))))</x:f>
      </x:c>
      <x:c r="S116" s="234" t="n">
        <x:f>IF(A116="",0,IF(AND(R116="",I116&lt;&gt;"Cancelada"),1,0))</x:f>
        <x:v>0</x:v>
      </x:c>
      <x:c r="T116" s="234" t="n">
        <x:f>IF(OR(NOT(ISNUMBER(Listas!$B$6)),Listas!$B$6&lt;=0,Dashboard!$E$5&lt;=0,Dashboard!$K$5&lt;=0),0,IF(A116="",0,IF(AND(ISNUMBER(Q116),ISNUMBER(Dashboard!$E$5),ISNUMBER(Dashboard!$K$5),Dashboard!$E$5&lt;=Dashboard!$K$5,Q116&gt;=Dashboard!$E$5,Q116&lt;=Dashboard!$K$5,OR(Dashboard!$E$4="Todas",E116=Dashboard!$E$4),OR(Dashboard!$K$4="Todos",D116=Dashboard!$K$4)),1,0)))</x:f>
        <x:v>0</x:v>
      </x:c>
      <x:c r="U116" s="234" t="n">
        <x:f>IF(AND(S116=1,T116=1,I116&lt;&gt;"Concluída"),1,0)</x:f>
        <x:v>0</x:v>
      </x:c>
      <x:c r="V116" s="234" t="n">
        <x:f>IF(AND(U116=1,ISNUMBER(Listas!$B$6),H116&lt;Listas!$B$6),1,0)</x:f>
        <x:v>0</x:v>
      </x:c>
      <x:c r="W116" s="234" t="n">
        <x:f>IF(AND(U116=1,I116="Bloqueada"),1,0)</x:f>
        <x:v>0</x:v>
      </x:c>
      <x:c r="X116" s="234" t="n">
        <x:f>IF(AND(S116=1,T116=1,I116="Concluída"),1,0)</x:f>
        <x:v>0</x:v>
      </x:c>
      <x:c r="Y116" s="234" t="n">
        <x:f>IF(AND(T116=1,OR(V116=1,W116=1,R116&lt;&gt;"")),1,0)</x:f>
        <x:v>0</x:v>
      </x:c>
      <x:c r="Z116" s="234" t="str">
        <x:f>IF(Y116=1,SUM($Y$5:Y116),"")</x:f>
      </x:c>
    </x:row>
    <x:row r="117">
      <x:c r="A117" s="30"/>
      <x:c r="B117" s="30"/>
      <x:c r="C117" s="30"/>
      <x:c r="D117" s="30"/>
      <x:c r="E117" s="30"/>
      <x:c r="F117" s="30"/>
      <x:c r="G117" s="32"/>
      <x:c r="H117" s="32"/>
      <x:c r="I117" s="32"/>
      <x:c r="J117" s="32"/>
      <x:c r="K117" s="37" t="str">
        <x:f>IF(OR(NOT(ISNUMBER(Listas!$B$6)),Listas!$B$6&lt;=0),"",IF(A117="","",IF(OR(R117&lt;&gt;"",I117="Cancelada"),"",IF(I117="Concluída",MAX(0,J117-H117),MAX(0,Listas!$B$6-H117)))))</x:f>
      </x:c>
      <x:c r="L117" s="35" t="str">
        <x:f>IF(OR(NOT(ISNUMBER(Listas!$B$6)),Listas!$B$6&lt;=0),IF(A117="","","Corrija data de análise"),IF(A117="","",IF(R117&lt;&gt;"",R117,IF(I117="Cancelada","CANCELADA",IF(I117="Concluída",IF(J117&gt;H117,"CONCLUÍDA COM ATRASO","CONCLUÍDA NO PRAZO"),IF(H117&lt;Listas!$B$6,"ATRASADA",IF(H117=Listas!$B$6,"VENCE HOJE","NO PRAZO")))))))</x:f>
      </x:c>
      <x:c r="M117" s="38"/>
      <x:c r="N117" s="38"/>
      <x:c r="O117" s="36" t="str">
        <x:f>IF(A117="","",IF(AND(ISNUMBER(M117),ISNUMBER(N117)),N117-M117,""))</x:f>
      </x:c>
      <x:c r="P117" s="33"/>
      <x:c r="Q117" s="238" t="str">
        <x:f>IF(A117="","",IF(COUNTIFS(Reunioes!$A$5:$A$104,B117)&lt;&gt;1,"",IF(ISNUMBER(VLOOKUP(B117,Reunioes!$A$5:$B$104,2,FALSE)),VLOOKUP(B117,Reunioes!$A$5:$B$104,2,FALSE),"")))</x:f>
      </x:c>
      <x:c r="R117" s="234" t="str">
        <x:f>IF(A117="",IF(OR(B117&lt;&gt;"",C117&lt;&gt;"",D117&lt;&gt;"",E117&lt;&gt;"",H117&lt;&gt;"",I117&lt;&gt;""),"ID ausente",""),IF(OR(AND(M117&lt;&gt;"",NOT(ISNUMBER(M117))),AND(N117&lt;&gt;"",NOT(ISNUMBER(N117)))),"Esforço inválido",IF(OR(AND(ISNUMBER(H117),H117&lt;=0),AND(ISNUMBER(J117),J117&lt;=0),AND(ISNUMBER(Q117),Q117&lt;=0)),"Data inválida",IF(A117="","",IF(COUNTIFS($A$5:$A$204,A117)&gt;1,"ID duplicado",IF(Q117="","Reunião inválida",IF(OR(C117="",D117="",E117="",I117=""),"Cadastro incompleto",IF(AND(I117&lt;&gt;"Pendente",I117&lt;&gt;"Em andamento",I117&lt;&gt;"Bloqueada",I117&lt;&gt;"Concluída",I117&lt;&gt;"Cancelada"),"Status inválido",IF(I117="Cancelada","",IF(NOT(ISNUMBER(H117)),"Prazo ausente ou inválido",IF(AND(I117="Concluída",OR(NOT(ISNUMBER(J117)),P117="")),"Conclusão sem data ou evidência",IF(AND(I117="Concluída",ISNUMBER(Listas!$B$6),Listas!$B$6&gt;0,J117&gt;Listas!$B$6),"Conclusão posterior à análise",""))))))))))))</x:f>
      </x:c>
      <x:c r="S117" s="234" t="n">
        <x:f>IF(A117="",0,IF(AND(R117="",I117&lt;&gt;"Cancelada"),1,0))</x:f>
        <x:v>0</x:v>
      </x:c>
      <x:c r="T117" s="234" t="n">
        <x:f>IF(OR(NOT(ISNUMBER(Listas!$B$6)),Listas!$B$6&lt;=0,Dashboard!$E$5&lt;=0,Dashboard!$K$5&lt;=0),0,IF(A117="",0,IF(AND(ISNUMBER(Q117),ISNUMBER(Dashboard!$E$5),ISNUMBER(Dashboard!$K$5),Dashboard!$E$5&lt;=Dashboard!$K$5,Q117&gt;=Dashboard!$E$5,Q117&lt;=Dashboard!$K$5,OR(Dashboard!$E$4="Todas",E117=Dashboard!$E$4),OR(Dashboard!$K$4="Todos",D117=Dashboard!$K$4)),1,0)))</x:f>
        <x:v>0</x:v>
      </x:c>
      <x:c r="U117" s="234" t="n">
        <x:f>IF(AND(S117=1,T117=1,I117&lt;&gt;"Concluída"),1,0)</x:f>
        <x:v>0</x:v>
      </x:c>
      <x:c r="V117" s="234" t="n">
        <x:f>IF(AND(U117=1,ISNUMBER(Listas!$B$6),H117&lt;Listas!$B$6),1,0)</x:f>
        <x:v>0</x:v>
      </x:c>
      <x:c r="W117" s="234" t="n">
        <x:f>IF(AND(U117=1,I117="Bloqueada"),1,0)</x:f>
        <x:v>0</x:v>
      </x:c>
      <x:c r="X117" s="234" t="n">
        <x:f>IF(AND(S117=1,T117=1,I117="Concluída"),1,0)</x:f>
        <x:v>0</x:v>
      </x:c>
      <x:c r="Y117" s="234" t="n">
        <x:f>IF(AND(T117=1,OR(V117=1,W117=1,R117&lt;&gt;"")),1,0)</x:f>
        <x:v>0</x:v>
      </x:c>
      <x:c r="Z117" s="234" t="str">
        <x:f>IF(Y117=1,SUM($Y$5:Y117),"")</x:f>
      </x:c>
    </x:row>
    <x:row r="118">
      <x:c r="A118" s="30"/>
      <x:c r="B118" s="30"/>
      <x:c r="C118" s="30"/>
      <x:c r="D118" s="30"/>
      <x:c r="E118" s="30"/>
      <x:c r="F118" s="30"/>
      <x:c r="G118" s="32"/>
      <x:c r="H118" s="32"/>
      <x:c r="I118" s="32"/>
      <x:c r="J118" s="32"/>
      <x:c r="K118" s="37" t="str">
        <x:f>IF(OR(NOT(ISNUMBER(Listas!$B$6)),Listas!$B$6&lt;=0),"",IF(A118="","",IF(OR(R118&lt;&gt;"",I118="Cancelada"),"",IF(I118="Concluída",MAX(0,J118-H118),MAX(0,Listas!$B$6-H118)))))</x:f>
      </x:c>
      <x:c r="L118" s="35" t="str">
        <x:f>IF(OR(NOT(ISNUMBER(Listas!$B$6)),Listas!$B$6&lt;=0),IF(A118="","","Corrija data de análise"),IF(A118="","",IF(R118&lt;&gt;"",R118,IF(I118="Cancelada","CANCELADA",IF(I118="Concluída",IF(J118&gt;H118,"CONCLUÍDA COM ATRASO","CONCLUÍDA NO PRAZO"),IF(H118&lt;Listas!$B$6,"ATRASADA",IF(H118=Listas!$B$6,"VENCE HOJE","NO PRAZO")))))))</x:f>
      </x:c>
      <x:c r="M118" s="38"/>
      <x:c r="N118" s="38"/>
      <x:c r="O118" s="36" t="str">
        <x:f>IF(A118="","",IF(AND(ISNUMBER(M118),ISNUMBER(N118)),N118-M118,""))</x:f>
      </x:c>
      <x:c r="P118" s="33"/>
      <x:c r="Q118" s="238" t="str">
        <x:f>IF(A118="","",IF(COUNTIFS(Reunioes!$A$5:$A$104,B118)&lt;&gt;1,"",IF(ISNUMBER(VLOOKUP(B118,Reunioes!$A$5:$B$104,2,FALSE)),VLOOKUP(B118,Reunioes!$A$5:$B$104,2,FALSE),"")))</x:f>
      </x:c>
      <x:c r="R118" s="234" t="str">
        <x:f>IF(A118="",IF(OR(B118&lt;&gt;"",C118&lt;&gt;"",D118&lt;&gt;"",E118&lt;&gt;"",H118&lt;&gt;"",I118&lt;&gt;""),"ID ausente",""),IF(OR(AND(M118&lt;&gt;"",NOT(ISNUMBER(M118))),AND(N118&lt;&gt;"",NOT(ISNUMBER(N118)))),"Esforço inválido",IF(OR(AND(ISNUMBER(H118),H118&lt;=0),AND(ISNUMBER(J118),J118&lt;=0),AND(ISNUMBER(Q118),Q118&lt;=0)),"Data inválida",IF(A118="","",IF(COUNTIFS($A$5:$A$204,A118)&gt;1,"ID duplicado",IF(Q118="","Reunião inválida",IF(OR(C118="",D118="",E118="",I118=""),"Cadastro incompleto",IF(AND(I118&lt;&gt;"Pendente",I118&lt;&gt;"Em andamento",I118&lt;&gt;"Bloqueada",I118&lt;&gt;"Concluída",I118&lt;&gt;"Cancelada"),"Status inválido",IF(I118="Cancelada","",IF(NOT(ISNUMBER(H118)),"Prazo ausente ou inválido",IF(AND(I118="Concluída",OR(NOT(ISNUMBER(J118)),P118="")),"Conclusão sem data ou evidência",IF(AND(I118="Concluída",ISNUMBER(Listas!$B$6),Listas!$B$6&gt;0,J118&gt;Listas!$B$6),"Conclusão posterior à análise",""))))))))))))</x:f>
      </x:c>
      <x:c r="S118" s="234" t="n">
        <x:f>IF(A118="",0,IF(AND(R118="",I118&lt;&gt;"Cancelada"),1,0))</x:f>
        <x:v>0</x:v>
      </x:c>
      <x:c r="T118" s="234" t="n">
        <x:f>IF(OR(NOT(ISNUMBER(Listas!$B$6)),Listas!$B$6&lt;=0,Dashboard!$E$5&lt;=0,Dashboard!$K$5&lt;=0),0,IF(A118="",0,IF(AND(ISNUMBER(Q118),ISNUMBER(Dashboard!$E$5),ISNUMBER(Dashboard!$K$5),Dashboard!$E$5&lt;=Dashboard!$K$5,Q118&gt;=Dashboard!$E$5,Q118&lt;=Dashboard!$K$5,OR(Dashboard!$E$4="Todas",E118=Dashboard!$E$4),OR(Dashboard!$K$4="Todos",D118=Dashboard!$K$4)),1,0)))</x:f>
        <x:v>0</x:v>
      </x:c>
      <x:c r="U118" s="234" t="n">
        <x:f>IF(AND(S118=1,T118=1,I118&lt;&gt;"Concluída"),1,0)</x:f>
        <x:v>0</x:v>
      </x:c>
      <x:c r="V118" s="234" t="n">
        <x:f>IF(AND(U118=1,ISNUMBER(Listas!$B$6),H118&lt;Listas!$B$6),1,0)</x:f>
        <x:v>0</x:v>
      </x:c>
      <x:c r="W118" s="234" t="n">
        <x:f>IF(AND(U118=1,I118="Bloqueada"),1,0)</x:f>
        <x:v>0</x:v>
      </x:c>
      <x:c r="X118" s="234" t="n">
        <x:f>IF(AND(S118=1,T118=1,I118="Concluída"),1,0)</x:f>
        <x:v>0</x:v>
      </x:c>
      <x:c r="Y118" s="234" t="n">
        <x:f>IF(AND(T118=1,OR(V118=1,W118=1,R118&lt;&gt;"")),1,0)</x:f>
        <x:v>0</x:v>
      </x:c>
      <x:c r="Z118" s="234" t="str">
        <x:f>IF(Y118=1,SUM($Y$5:Y118),"")</x:f>
      </x:c>
    </x:row>
    <x:row r="119">
      <x:c r="A119" s="30"/>
      <x:c r="B119" s="30"/>
      <x:c r="C119" s="30"/>
      <x:c r="D119" s="30"/>
      <x:c r="E119" s="30"/>
      <x:c r="F119" s="30"/>
      <x:c r="G119" s="32"/>
      <x:c r="H119" s="32"/>
      <x:c r="I119" s="32"/>
      <x:c r="J119" s="32"/>
      <x:c r="K119" s="37" t="str">
        <x:f>IF(OR(NOT(ISNUMBER(Listas!$B$6)),Listas!$B$6&lt;=0),"",IF(A119="","",IF(OR(R119&lt;&gt;"",I119="Cancelada"),"",IF(I119="Concluída",MAX(0,J119-H119),MAX(0,Listas!$B$6-H119)))))</x:f>
      </x:c>
      <x:c r="L119" s="35" t="str">
        <x:f>IF(OR(NOT(ISNUMBER(Listas!$B$6)),Listas!$B$6&lt;=0),IF(A119="","","Corrija data de análise"),IF(A119="","",IF(R119&lt;&gt;"",R119,IF(I119="Cancelada","CANCELADA",IF(I119="Concluída",IF(J119&gt;H119,"CONCLUÍDA COM ATRASO","CONCLUÍDA NO PRAZO"),IF(H119&lt;Listas!$B$6,"ATRASADA",IF(H119=Listas!$B$6,"VENCE HOJE","NO PRAZO")))))))</x:f>
      </x:c>
      <x:c r="M119" s="38"/>
      <x:c r="N119" s="38"/>
      <x:c r="O119" s="36" t="str">
        <x:f>IF(A119="","",IF(AND(ISNUMBER(M119),ISNUMBER(N119)),N119-M119,""))</x:f>
      </x:c>
      <x:c r="P119" s="33"/>
      <x:c r="Q119" s="238" t="str">
        <x:f>IF(A119="","",IF(COUNTIFS(Reunioes!$A$5:$A$104,B119)&lt;&gt;1,"",IF(ISNUMBER(VLOOKUP(B119,Reunioes!$A$5:$B$104,2,FALSE)),VLOOKUP(B119,Reunioes!$A$5:$B$104,2,FALSE),"")))</x:f>
      </x:c>
      <x:c r="R119" s="234" t="str">
        <x:f>IF(A119="",IF(OR(B119&lt;&gt;"",C119&lt;&gt;"",D119&lt;&gt;"",E119&lt;&gt;"",H119&lt;&gt;"",I119&lt;&gt;""),"ID ausente",""),IF(OR(AND(M119&lt;&gt;"",NOT(ISNUMBER(M119))),AND(N119&lt;&gt;"",NOT(ISNUMBER(N119)))),"Esforço inválido",IF(OR(AND(ISNUMBER(H119),H119&lt;=0),AND(ISNUMBER(J119),J119&lt;=0),AND(ISNUMBER(Q119),Q119&lt;=0)),"Data inválida",IF(A119="","",IF(COUNTIFS($A$5:$A$204,A119)&gt;1,"ID duplicado",IF(Q119="","Reunião inválida",IF(OR(C119="",D119="",E119="",I119=""),"Cadastro incompleto",IF(AND(I119&lt;&gt;"Pendente",I119&lt;&gt;"Em andamento",I119&lt;&gt;"Bloqueada",I119&lt;&gt;"Concluída",I119&lt;&gt;"Cancelada"),"Status inválido",IF(I119="Cancelada","",IF(NOT(ISNUMBER(H119)),"Prazo ausente ou inválido",IF(AND(I119="Concluída",OR(NOT(ISNUMBER(J119)),P119="")),"Conclusão sem data ou evidência",IF(AND(I119="Concluída",ISNUMBER(Listas!$B$6),Listas!$B$6&gt;0,J119&gt;Listas!$B$6),"Conclusão posterior à análise",""))))))))))))</x:f>
      </x:c>
      <x:c r="S119" s="234" t="n">
        <x:f>IF(A119="",0,IF(AND(R119="",I119&lt;&gt;"Cancelada"),1,0))</x:f>
        <x:v>0</x:v>
      </x:c>
      <x:c r="T119" s="234" t="n">
        <x:f>IF(OR(NOT(ISNUMBER(Listas!$B$6)),Listas!$B$6&lt;=0,Dashboard!$E$5&lt;=0,Dashboard!$K$5&lt;=0),0,IF(A119="",0,IF(AND(ISNUMBER(Q119),ISNUMBER(Dashboard!$E$5),ISNUMBER(Dashboard!$K$5),Dashboard!$E$5&lt;=Dashboard!$K$5,Q119&gt;=Dashboard!$E$5,Q119&lt;=Dashboard!$K$5,OR(Dashboard!$E$4="Todas",E119=Dashboard!$E$4),OR(Dashboard!$K$4="Todos",D119=Dashboard!$K$4)),1,0)))</x:f>
        <x:v>0</x:v>
      </x:c>
      <x:c r="U119" s="234" t="n">
        <x:f>IF(AND(S119=1,T119=1,I119&lt;&gt;"Concluída"),1,0)</x:f>
        <x:v>0</x:v>
      </x:c>
      <x:c r="V119" s="234" t="n">
        <x:f>IF(AND(U119=1,ISNUMBER(Listas!$B$6),H119&lt;Listas!$B$6),1,0)</x:f>
        <x:v>0</x:v>
      </x:c>
      <x:c r="W119" s="234" t="n">
        <x:f>IF(AND(U119=1,I119="Bloqueada"),1,0)</x:f>
        <x:v>0</x:v>
      </x:c>
      <x:c r="X119" s="234" t="n">
        <x:f>IF(AND(S119=1,T119=1,I119="Concluída"),1,0)</x:f>
        <x:v>0</x:v>
      </x:c>
      <x:c r="Y119" s="234" t="n">
        <x:f>IF(AND(T119=1,OR(V119=1,W119=1,R119&lt;&gt;"")),1,0)</x:f>
        <x:v>0</x:v>
      </x:c>
      <x:c r="Z119" s="234" t="str">
        <x:f>IF(Y119=1,SUM($Y$5:Y119),"")</x:f>
      </x:c>
    </x:row>
    <x:row r="120">
      <x:c r="A120" s="30"/>
      <x:c r="B120" s="30"/>
      <x:c r="C120" s="30"/>
      <x:c r="D120" s="30"/>
      <x:c r="E120" s="30"/>
      <x:c r="F120" s="30"/>
      <x:c r="G120" s="32"/>
      <x:c r="H120" s="32"/>
      <x:c r="I120" s="32"/>
      <x:c r="J120" s="32"/>
      <x:c r="K120" s="37" t="str">
        <x:f>IF(OR(NOT(ISNUMBER(Listas!$B$6)),Listas!$B$6&lt;=0),"",IF(A120="","",IF(OR(R120&lt;&gt;"",I120="Cancelada"),"",IF(I120="Concluída",MAX(0,J120-H120),MAX(0,Listas!$B$6-H120)))))</x:f>
      </x:c>
      <x:c r="L120" s="35" t="str">
        <x:f>IF(OR(NOT(ISNUMBER(Listas!$B$6)),Listas!$B$6&lt;=0),IF(A120="","","Corrija data de análise"),IF(A120="","",IF(R120&lt;&gt;"",R120,IF(I120="Cancelada","CANCELADA",IF(I120="Concluída",IF(J120&gt;H120,"CONCLUÍDA COM ATRASO","CONCLUÍDA NO PRAZO"),IF(H120&lt;Listas!$B$6,"ATRASADA",IF(H120=Listas!$B$6,"VENCE HOJE","NO PRAZO")))))))</x:f>
      </x:c>
      <x:c r="M120" s="38"/>
      <x:c r="N120" s="38"/>
      <x:c r="O120" s="36" t="str">
        <x:f>IF(A120="","",IF(AND(ISNUMBER(M120),ISNUMBER(N120)),N120-M120,""))</x:f>
      </x:c>
      <x:c r="P120" s="33"/>
      <x:c r="Q120" s="238" t="str">
        <x:f>IF(A120="","",IF(COUNTIFS(Reunioes!$A$5:$A$104,B120)&lt;&gt;1,"",IF(ISNUMBER(VLOOKUP(B120,Reunioes!$A$5:$B$104,2,FALSE)),VLOOKUP(B120,Reunioes!$A$5:$B$104,2,FALSE),"")))</x:f>
      </x:c>
      <x:c r="R120" s="234" t="str">
        <x:f>IF(A120="",IF(OR(B120&lt;&gt;"",C120&lt;&gt;"",D120&lt;&gt;"",E120&lt;&gt;"",H120&lt;&gt;"",I120&lt;&gt;""),"ID ausente",""),IF(OR(AND(M120&lt;&gt;"",NOT(ISNUMBER(M120))),AND(N120&lt;&gt;"",NOT(ISNUMBER(N120)))),"Esforço inválido",IF(OR(AND(ISNUMBER(H120),H120&lt;=0),AND(ISNUMBER(J120),J120&lt;=0),AND(ISNUMBER(Q120),Q120&lt;=0)),"Data inválida",IF(A120="","",IF(COUNTIFS($A$5:$A$204,A120)&gt;1,"ID duplicado",IF(Q120="","Reunião inválida",IF(OR(C120="",D120="",E120="",I120=""),"Cadastro incompleto",IF(AND(I120&lt;&gt;"Pendente",I120&lt;&gt;"Em andamento",I120&lt;&gt;"Bloqueada",I120&lt;&gt;"Concluída",I120&lt;&gt;"Cancelada"),"Status inválido",IF(I120="Cancelada","",IF(NOT(ISNUMBER(H120)),"Prazo ausente ou inválido",IF(AND(I120="Concluída",OR(NOT(ISNUMBER(J120)),P120="")),"Conclusão sem data ou evidência",IF(AND(I120="Concluída",ISNUMBER(Listas!$B$6),Listas!$B$6&gt;0,J120&gt;Listas!$B$6),"Conclusão posterior à análise",""))))))))))))</x:f>
      </x:c>
      <x:c r="S120" s="234" t="n">
        <x:f>IF(A120="",0,IF(AND(R120="",I120&lt;&gt;"Cancelada"),1,0))</x:f>
        <x:v>0</x:v>
      </x:c>
      <x:c r="T120" s="234" t="n">
        <x:f>IF(OR(NOT(ISNUMBER(Listas!$B$6)),Listas!$B$6&lt;=0,Dashboard!$E$5&lt;=0,Dashboard!$K$5&lt;=0),0,IF(A120="",0,IF(AND(ISNUMBER(Q120),ISNUMBER(Dashboard!$E$5),ISNUMBER(Dashboard!$K$5),Dashboard!$E$5&lt;=Dashboard!$K$5,Q120&gt;=Dashboard!$E$5,Q120&lt;=Dashboard!$K$5,OR(Dashboard!$E$4="Todas",E120=Dashboard!$E$4),OR(Dashboard!$K$4="Todos",D120=Dashboard!$K$4)),1,0)))</x:f>
        <x:v>0</x:v>
      </x:c>
      <x:c r="U120" s="234" t="n">
        <x:f>IF(AND(S120=1,T120=1,I120&lt;&gt;"Concluída"),1,0)</x:f>
        <x:v>0</x:v>
      </x:c>
      <x:c r="V120" s="234" t="n">
        <x:f>IF(AND(U120=1,ISNUMBER(Listas!$B$6),H120&lt;Listas!$B$6),1,0)</x:f>
        <x:v>0</x:v>
      </x:c>
      <x:c r="W120" s="234" t="n">
        <x:f>IF(AND(U120=1,I120="Bloqueada"),1,0)</x:f>
        <x:v>0</x:v>
      </x:c>
      <x:c r="X120" s="234" t="n">
        <x:f>IF(AND(S120=1,T120=1,I120="Concluída"),1,0)</x:f>
        <x:v>0</x:v>
      </x:c>
      <x:c r="Y120" s="234" t="n">
        <x:f>IF(AND(T120=1,OR(V120=1,W120=1,R120&lt;&gt;"")),1,0)</x:f>
        <x:v>0</x:v>
      </x:c>
      <x:c r="Z120" s="234" t="str">
        <x:f>IF(Y120=1,SUM($Y$5:Y120),"")</x:f>
      </x:c>
    </x:row>
    <x:row r="121">
      <x:c r="A121" s="30"/>
      <x:c r="B121" s="30"/>
      <x:c r="C121" s="30"/>
      <x:c r="D121" s="30"/>
      <x:c r="E121" s="30"/>
      <x:c r="F121" s="30"/>
      <x:c r="G121" s="32"/>
      <x:c r="H121" s="32"/>
      <x:c r="I121" s="32"/>
      <x:c r="J121" s="32"/>
      <x:c r="K121" s="37" t="str">
        <x:f>IF(OR(NOT(ISNUMBER(Listas!$B$6)),Listas!$B$6&lt;=0),"",IF(A121="","",IF(OR(R121&lt;&gt;"",I121="Cancelada"),"",IF(I121="Concluída",MAX(0,J121-H121),MAX(0,Listas!$B$6-H121)))))</x:f>
      </x:c>
      <x:c r="L121" s="35" t="str">
        <x:f>IF(OR(NOT(ISNUMBER(Listas!$B$6)),Listas!$B$6&lt;=0),IF(A121="","","Corrija data de análise"),IF(A121="","",IF(R121&lt;&gt;"",R121,IF(I121="Cancelada","CANCELADA",IF(I121="Concluída",IF(J121&gt;H121,"CONCLUÍDA COM ATRASO","CONCLUÍDA NO PRAZO"),IF(H121&lt;Listas!$B$6,"ATRASADA",IF(H121=Listas!$B$6,"VENCE HOJE","NO PRAZO")))))))</x:f>
      </x:c>
      <x:c r="M121" s="38"/>
      <x:c r="N121" s="38"/>
      <x:c r="O121" s="36" t="str">
        <x:f>IF(A121="","",IF(AND(ISNUMBER(M121),ISNUMBER(N121)),N121-M121,""))</x:f>
      </x:c>
      <x:c r="P121" s="33"/>
      <x:c r="Q121" s="238" t="str">
        <x:f>IF(A121="","",IF(COUNTIFS(Reunioes!$A$5:$A$104,B121)&lt;&gt;1,"",IF(ISNUMBER(VLOOKUP(B121,Reunioes!$A$5:$B$104,2,FALSE)),VLOOKUP(B121,Reunioes!$A$5:$B$104,2,FALSE),"")))</x:f>
      </x:c>
      <x:c r="R121" s="234" t="str">
        <x:f>IF(A121="",IF(OR(B121&lt;&gt;"",C121&lt;&gt;"",D121&lt;&gt;"",E121&lt;&gt;"",H121&lt;&gt;"",I121&lt;&gt;""),"ID ausente",""),IF(OR(AND(M121&lt;&gt;"",NOT(ISNUMBER(M121))),AND(N121&lt;&gt;"",NOT(ISNUMBER(N121)))),"Esforço inválido",IF(OR(AND(ISNUMBER(H121),H121&lt;=0),AND(ISNUMBER(J121),J121&lt;=0),AND(ISNUMBER(Q121),Q121&lt;=0)),"Data inválida",IF(A121="","",IF(COUNTIFS($A$5:$A$204,A121)&gt;1,"ID duplicado",IF(Q121="","Reunião inválida",IF(OR(C121="",D121="",E121="",I121=""),"Cadastro incompleto",IF(AND(I121&lt;&gt;"Pendente",I121&lt;&gt;"Em andamento",I121&lt;&gt;"Bloqueada",I121&lt;&gt;"Concluída",I121&lt;&gt;"Cancelada"),"Status inválido",IF(I121="Cancelada","",IF(NOT(ISNUMBER(H121)),"Prazo ausente ou inválido",IF(AND(I121="Concluída",OR(NOT(ISNUMBER(J121)),P121="")),"Conclusão sem data ou evidência",IF(AND(I121="Concluída",ISNUMBER(Listas!$B$6),Listas!$B$6&gt;0,J121&gt;Listas!$B$6),"Conclusão posterior à análise",""))))))))))))</x:f>
      </x:c>
      <x:c r="S121" s="234" t="n">
        <x:f>IF(A121="",0,IF(AND(R121="",I121&lt;&gt;"Cancelada"),1,0))</x:f>
        <x:v>0</x:v>
      </x:c>
      <x:c r="T121" s="234" t="n">
        <x:f>IF(OR(NOT(ISNUMBER(Listas!$B$6)),Listas!$B$6&lt;=0,Dashboard!$E$5&lt;=0,Dashboard!$K$5&lt;=0),0,IF(A121="",0,IF(AND(ISNUMBER(Q121),ISNUMBER(Dashboard!$E$5),ISNUMBER(Dashboard!$K$5),Dashboard!$E$5&lt;=Dashboard!$K$5,Q121&gt;=Dashboard!$E$5,Q121&lt;=Dashboard!$K$5,OR(Dashboard!$E$4="Todas",E121=Dashboard!$E$4),OR(Dashboard!$K$4="Todos",D121=Dashboard!$K$4)),1,0)))</x:f>
        <x:v>0</x:v>
      </x:c>
      <x:c r="U121" s="234" t="n">
        <x:f>IF(AND(S121=1,T121=1,I121&lt;&gt;"Concluída"),1,0)</x:f>
        <x:v>0</x:v>
      </x:c>
      <x:c r="V121" s="234" t="n">
        <x:f>IF(AND(U121=1,ISNUMBER(Listas!$B$6),H121&lt;Listas!$B$6),1,0)</x:f>
        <x:v>0</x:v>
      </x:c>
      <x:c r="W121" s="234" t="n">
        <x:f>IF(AND(U121=1,I121="Bloqueada"),1,0)</x:f>
        <x:v>0</x:v>
      </x:c>
      <x:c r="X121" s="234" t="n">
        <x:f>IF(AND(S121=1,T121=1,I121="Concluída"),1,0)</x:f>
        <x:v>0</x:v>
      </x:c>
      <x:c r="Y121" s="234" t="n">
        <x:f>IF(AND(T121=1,OR(V121=1,W121=1,R121&lt;&gt;"")),1,0)</x:f>
        <x:v>0</x:v>
      </x:c>
      <x:c r="Z121" s="234" t="str">
        <x:f>IF(Y121=1,SUM($Y$5:Y121),"")</x:f>
      </x:c>
    </x:row>
    <x:row r="122">
      <x:c r="A122" s="30"/>
      <x:c r="B122" s="30"/>
      <x:c r="C122" s="30"/>
      <x:c r="D122" s="30"/>
      <x:c r="E122" s="30"/>
      <x:c r="F122" s="30"/>
      <x:c r="G122" s="32"/>
      <x:c r="H122" s="32"/>
      <x:c r="I122" s="32"/>
      <x:c r="J122" s="32"/>
      <x:c r="K122" s="37" t="str">
        <x:f>IF(OR(NOT(ISNUMBER(Listas!$B$6)),Listas!$B$6&lt;=0),"",IF(A122="","",IF(OR(R122&lt;&gt;"",I122="Cancelada"),"",IF(I122="Concluída",MAX(0,J122-H122),MAX(0,Listas!$B$6-H122)))))</x:f>
      </x:c>
      <x:c r="L122" s="35" t="str">
        <x:f>IF(OR(NOT(ISNUMBER(Listas!$B$6)),Listas!$B$6&lt;=0),IF(A122="","","Corrija data de análise"),IF(A122="","",IF(R122&lt;&gt;"",R122,IF(I122="Cancelada","CANCELADA",IF(I122="Concluída",IF(J122&gt;H122,"CONCLUÍDA COM ATRASO","CONCLUÍDA NO PRAZO"),IF(H122&lt;Listas!$B$6,"ATRASADA",IF(H122=Listas!$B$6,"VENCE HOJE","NO PRAZO")))))))</x:f>
      </x:c>
      <x:c r="M122" s="38"/>
      <x:c r="N122" s="38"/>
      <x:c r="O122" s="36" t="str">
        <x:f>IF(A122="","",IF(AND(ISNUMBER(M122),ISNUMBER(N122)),N122-M122,""))</x:f>
      </x:c>
      <x:c r="P122" s="33"/>
      <x:c r="Q122" s="238" t="str">
        <x:f>IF(A122="","",IF(COUNTIFS(Reunioes!$A$5:$A$104,B122)&lt;&gt;1,"",IF(ISNUMBER(VLOOKUP(B122,Reunioes!$A$5:$B$104,2,FALSE)),VLOOKUP(B122,Reunioes!$A$5:$B$104,2,FALSE),"")))</x:f>
      </x:c>
      <x:c r="R122" s="234" t="str">
        <x:f>IF(A122="",IF(OR(B122&lt;&gt;"",C122&lt;&gt;"",D122&lt;&gt;"",E122&lt;&gt;"",H122&lt;&gt;"",I122&lt;&gt;""),"ID ausente",""),IF(OR(AND(M122&lt;&gt;"",NOT(ISNUMBER(M122))),AND(N122&lt;&gt;"",NOT(ISNUMBER(N122)))),"Esforço inválido",IF(OR(AND(ISNUMBER(H122),H122&lt;=0),AND(ISNUMBER(J122),J122&lt;=0),AND(ISNUMBER(Q122),Q122&lt;=0)),"Data inválida",IF(A122="","",IF(COUNTIFS($A$5:$A$204,A122)&gt;1,"ID duplicado",IF(Q122="","Reunião inválida",IF(OR(C122="",D122="",E122="",I122=""),"Cadastro incompleto",IF(AND(I122&lt;&gt;"Pendente",I122&lt;&gt;"Em andamento",I122&lt;&gt;"Bloqueada",I122&lt;&gt;"Concluída",I122&lt;&gt;"Cancelada"),"Status inválido",IF(I122="Cancelada","",IF(NOT(ISNUMBER(H122)),"Prazo ausente ou inválido",IF(AND(I122="Concluída",OR(NOT(ISNUMBER(J122)),P122="")),"Conclusão sem data ou evidência",IF(AND(I122="Concluída",ISNUMBER(Listas!$B$6),Listas!$B$6&gt;0,J122&gt;Listas!$B$6),"Conclusão posterior à análise",""))))))))))))</x:f>
      </x:c>
      <x:c r="S122" s="234" t="n">
        <x:f>IF(A122="",0,IF(AND(R122="",I122&lt;&gt;"Cancelada"),1,0))</x:f>
        <x:v>0</x:v>
      </x:c>
      <x:c r="T122" s="234" t="n">
        <x:f>IF(OR(NOT(ISNUMBER(Listas!$B$6)),Listas!$B$6&lt;=0,Dashboard!$E$5&lt;=0,Dashboard!$K$5&lt;=0),0,IF(A122="",0,IF(AND(ISNUMBER(Q122),ISNUMBER(Dashboard!$E$5),ISNUMBER(Dashboard!$K$5),Dashboard!$E$5&lt;=Dashboard!$K$5,Q122&gt;=Dashboard!$E$5,Q122&lt;=Dashboard!$K$5,OR(Dashboard!$E$4="Todas",E122=Dashboard!$E$4),OR(Dashboard!$K$4="Todos",D122=Dashboard!$K$4)),1,0)))</x:f>
        <x:v>0</x:v>
      </x:c>
      <x:c r="U122" s="234" t="n">
        <x:f>IF(AND(S122=1,T122=1,I122&lt;&gt;"Concluída"),1,0)</x:f>
        <x:v>0</x:v>
      </x:c>
      <x:c r="V122" s="234" t="n">
        <x:f>IF(AND(U122=1,ISNUMBER(Listas!$B$6),H122&lt;Listas!$B$6),1,0)</x:f>
        <x:v>0</x:v>
      </x:c>
      <x:c r="W122" s="234" t="n">
        <x:f>IF(AND(U122=1,I122="Bloqueada"),1,0)</x:f>
        <x:v>0</x:v>
      </x:c>
      <x:c r="X122" s="234" t="n">
        <x:f>IF(AND(S122=1,T122=1,I122="Concluída"),1,0)</x:f>
        <x:v>0</x:v>
      </x:c>
      <x:c r="Y122" s="234" t="n">
        <x:f>IF(AND(T122=1,OR(V122=1,W122=1,R122&lt;&gt;"")),1,0)</x:f>
        <x:v>0</x:v>
      </x:c>
      <x:c r="Z122" s="234" t="str">
        <x:f>IF(Y122=1,SUM($Y$5:Y122),"")</x:f>
      </x:c>
    </x:row>
    <x:row r="123">
      <x:c r="A123" s="30"/>
      <x:c r="B123" s="30"/>
      <x:c r="C123" s="30"/>
      <x:c r="D123" s="30"/>
      <x:c r="E123" s="30"/>
      <x:c r="F123" s="30"/>
      <x:c r="G123" s="32"/>
      <x:c r="H123" s="32"/>
      <x:c r="I123" s="32"/>
      <x:c r="J123" s="32"/>
      <x:c r="K123" s="37" t="str">
        <x:f>IF(OR(NOT(ISNUMBER(Listas!$B$6)),Listas!$B$6&lt;=0),"",IF(A123="","",IF(OR(R123&lt;&gt;"",I123="Cancelada"),"",IF(I123="Concluída",MAX(0,J123-H123),MAX(0,Listas!$B$6-H123)))))</x:f>
      </x:c>
      <x:c r="L123" s="35" t="str">
        <x:f>IF(OR(NOT(ISNUMBER(Listas!$B$6)),Listas!$B$6&lt;=0),IF(A123="","","Corrija data de análise"),IF(A123="","",IF(R123&lt;&gt;"",R123,IF(I123="Cancelada","CANCELADA",IF(I123="Concluída",IF(J123&gt;H123,"CONCLUÍDA COM ATRASO","CONCLUÍDA NO PRAZO"),IF(H123&lt;Listas!$B$6,"ATRASADA",IF(H123=Listas!$B$6,"VENCE HOJE","NO PRAZO")))))))</x:f>
      </x:c>
      <x:c r="M123" s="38"/>
      <x:c r="N123" s="38"/>
      <x:c r="O123" s="36" t="str">
        <x:f>IF(A123="","",IF(AND(ISNUMBER(M123),ISNUMBER(N123)),N123-M123,""))</x:f>
      </x:c>
      <x:c r="P123" s="33"/>
      <x:c r="Q123" s="238" t="str">
        <x:f>IF(A123="","",IF(COUNTIFS(Reunioes!$A$5:$A$104,B123)&lt;&gt;1,"",IF(ISNUMBER(VLOOKUP(B123,Reunioes!$A$5:$B$104,2,FALSE)),VLOOKUP(B123,Reunioes!$A$5:$B$104,2,FALSE),"")))</x:f>
      </x:c>
      <x:c r="R123" s="234" t="str">
        <x:f>IF(A123="",IF(OR(B123&lt;&gt;"",C123&lt;&gt;"",D123&lt;&gt;"",E123&lt;&gt;"",H123&lt;&gt;"",I123&lt;&gt;""),"ID ausente",""),IF(OR(AND(M123&lt;&gt;"",NOT(ISNUMBER(M123))),AND(N123&lt;&gt;"",NOT(ISNUMBER(N123)))),"Esforço inválido",IF(OR(AND(ISNUMBER(H123),H123&lt;=0),AND(ISNUMBER(J123),J123&lt;=0),AND(ISNUMBER(Q123),Q123&lt;=0)),"Data inválida",IF(A123="","",IF(COUNTIFS($A$5:$A$204,A123)&gt;1,"ID duplicado",IF(Q123="","Reunião inválida",IF(OR(C123="",D123="",E123="",I123=""),"Cadastro incompleto",IF(AND(I123&lt;&gt;"Pendente",I123&lt;&gt;"Em andamento",I123&lt;&gt;"Bloqueada",I123&lt;&gt;"Concluída",I123&lt;&gt;"Cancelada"),"Status inválido",IF(I123="Cancelada","",IF(NOT(ISNUMBER(H123)),"Prazo ausente ou inválido",IF(AND(I123="Concluída",OR(NOT(ISNUMBER(J123)),P123="")),"Conclusão sem data ou evidência",IF(AND(I123="Concluída",ISNUMBER(Listas!$B$6),Listas!$B$6&gt;0,J123&gt;Listas!$B$6),"Conclusão posterior à análise",""))))))))))))</x:f>
      </x:c>
      <x:c r="S123" s="234" t="n">
        <x:f>IF(A123="",0,IF(AND(R123="",I123&lt;&gt;"Cancelada"),1,0))</x:f>
        <x:v>0</x:v>
      </x:c>
      <x:c r="T123" s="234" t="n">
        <x:f>IF(OR(NOT(ISNUMBER(Listas!$B$6)),Listas!$B$6&lt;=0,Dashboard!$E$5&lt;=0,Dashboard!$K$5&lt;=0),0,IF(A123="",0,IF(AND(ISNUMBER(Q123),ISNUMBER(Dashboard!$E$5),ISNUMBER(Dashboard!$K$5),Dashboard!$E$5&lt;=Dashboard!$K$5,Q123&gt;=Dashboard!$E$5,Q123&lt;=Dashboard!$K$5,OR(Dashboard!$E$4="Todas",E123=Dashboard!$E$4),OR(Dashboard!$K$4="Todos",D123=Dashboard!$K$4)),1,0)))</x:f>
        <x:v>0</x:v>
      </x:c>
      <x:c r="U123" s="234" t="n">
        <x:f>IF(AND(S123=1,T123=1,I123&lt;&gt;"Concluída"),1,0)</x:f>
        <x:v>0</x:v>
      </x:c>
      <x:c r="V123" s="234" t="n">
        <x:f>IF(AND(U123=1,ISNUMBER(Listas!$B$6),H123&lt;Listas!$B$6),1,0)</x:f>
        <x:v>0</x:v>
      </x:c>
      <x:c r="W123" s="234" t="n">
        <x:f>IF(AND(U123=1,I123="Bloqueada"),1,0)</x:f>
        <x:v>0</x:v>
      </x:c>
      <x:c r="X123" s="234" t="n">
        <x:f>IF(AND(S123=1,T123=1,I123="Concluída"),1,0)</x:f>
        <x:v>0</x:v>
      </x:c>
      <x:c r="Y123" s="234" t="n">
        <x:f>IF(AND(T123=1,OR(V123=1,W123=1,R123&lt;&gt;"")),1,0)</x:f>
        <x:v>0</x:v>
      </x:c>
      <x:c r="Z123" s="234" t="str">
        <x:f>IF(Y123=1,SUM($Y$5:Y123),"")</x:f>
      </x:c>
    </x:row>
    <x:row r="124">
      <x:c r="A124" s="30"/>
      <x:c r="B124" s="30"/>
      <x:c r="C124" s="30"/>
      <x:c r="D124" s="30"/>
      <x:c r="E124" s="30"/>
      <x:c r="F124" s="30"/>
      <x:c r="G124" s="32"/>
      <x:c r="H124" s="32"/>
      <x:c r="I124" s="32"/>
      <x:c r="J124" s="32"/>
      <x:c r="K124" s="37" t="str">
        <x:f>IF(OR(NOT(ISNUMBER(Listas!$B$6)),Listas!$B$6&lt;=0),"",IF(A124="","",IF(OR(R124&lt;&gt;"",I124="Cancelada"),"",IF(I124="Concluída",MAX(0,J124-H124),MAX(0,Listas!$B$6-H124)))))</x:f>
      </x:c>
      <x:c r="L124" s="35" t="str">
        <x:f>IF(OR(NOT(ISNUMBER(Listas!$B$6)),Listas!$B$6&lt;=0),IF(A124="","","Corrija data de análise"),IF(A124="","",IF(R124&lt;&gt;"",R124,IF(I124="Cancelada","CANCELADA",IF(I124="Concluída",IF(J124&gt;H124,"CONCLUÍDA COM ATRASO","CONCLUÍDA NO PRAZO"),IF(H124&lt;Listas!$B$6,"ATRASADA",IF(H124=Listas!$B$6,"VENCE HOJE","NO PRAZO")))))))</x:f>
      </x:c>
      <x:c r="M124" s="38"/>
      <x:c r="N124" s="38"/>
      <x:c r="O124" s="36" t="str">
        <x:f>IF(A124="","",IF(AND(ISNUMBER(M124),ISNUMBER(N124)),N124-M124,""))</x:f>
      </x:c>
      <x:c r="P124" s="33"/>
      <x:c r="Q124" s="238" t="str">
        <x:f>IF(A124="","",IF(COUNTIFS(Reunioes!$A$5:$A$104,B124)&lt;&gt;1,"",IF(ISNUMBER(VLOOKUP(B124,Reunioes!$A$5:$B$104,2,FALSE)),VLOOKUP(B124,Reunioes!$A$5:$B$104,2,FALSE),"")))</x:f>
      </x:c>
      <x:c r="R124" s="234" t="str">
        <x:f>IF(A124="",IF(OR(B124&lt;&gt;"",C124&lt;&gt;"",D124&lt;&gt;"",E124&lt;&gt;"",H124&lt;&gt;"",I124&lt;&gt;""),"ID ausente",""),IF(OR(AND(M124&lt;&gt;"",NOT(ISNUMBER(M124))),AND(N124&lt;&gt;"",NOT(ISNUMBER(N124)))),"Esforço inválido",IF(OR(AND(ISNUMBER(H124),H124&lt;=0),AND(ISNUMBER(J124),J124&lt;=0),AND(ISNUMBER(Q124),Q124&lt;=0)),"Data inválida",IF(A124="","",IF(COUNTIFS($A$5:$A$204,A124)&gt;1,"ID duplicado",IF(Q124="","Reunião inválida",IF(OR(C124="",D124="",E124="",I124=""),"Cadastro incompleto",IF(AND(I124&lt;&gt;"Pendente",I124&lt;&gt;"Em andamento",I124&lt;&gt;"Bloqueada",I124&lt;&gt;"Concluída",I124&lt;&gt;"Cancelada"),"Status inválido",IF(I124="Cancelada","",IF(NOT(ISNUMBER(H124)),"Prazo ausente ou inválido",IF(AND(I124="Concluída",OR(NOT(ISNUMBER(J124)),P124="")),"Conclusão sem data ou evidência",IF(AND(I124="Concluída",ISNUMBER(Listas!$B$6),Listas!$B$6&gt;0,J124&gt;Listas!$B$6),"Conclusão posterior à análise",""))))))))))))</x:f>
      </x:c>
      <x:c r="S124" s="234" t="n">
        <x:f>IF(A124="",0,IF(AND(R124="",I124&lt;&gt;"Cancelada"),1,0))</x:f>
        <x:v>0</x:v>
      </x:c>
      <x:c r="T124" s="234" t="n">
        <x:f>IF(OR(NOT(ISNUMBER(Listas!$B$6)),Listas!$B$6&lt;=0,Dashboard!$E$5&lt;=0,Dashboard!$K$5&lt;=0),0,IF(A124="",0,IF(AND(ISNUMBER(Q124),ISNUMBER(Dashboard!$E$5),ISNUMBER(Dashboard!$K$5),Dashboard!$E$5&lt;=Dashboard!$K$5,Q124&gt;=Dashboard!$E$5,Q124&lt;=Dashboard!$K$5,OR(Dashboard!$E$4="Todas",E124=Dashboard!$E$4),OR(Dashboard!$K$4="Todos",D124=Dashboard!$K$4)),1,0)))</x:f>
        <x:v>0</x:v>
      </x:c>
      <x:c r="U124" s="234" t="n">
        <x:f>IF(AND(S124=1,T124=1,I124&lt;&gt;"Concluída"),1,0)</x:f>
        <x:v>0</x:v>
      </x:c>
      <x:c r="V124" s="234" t="n">
        <x:f>IF(AND(U124=1,ISNUMBER(Listas!$B$6),H124&lt;Listas!$B$6),1,0)</x:f>
        <x:v>0</x:v>
      </x:c>
      <x:c r="W124" s="234" t="n">
        <x:f>IF(AND(U124=1,I124="Bloqueada"),1,0)</x:f>
        <x:v>0</x:v>
      </x:c>
      <x:c r="X124" s="234" t="n">
        <x:f>IF(AND(S124=1,T124=1,I124="Concluída"),1,0)</x:f>
        <x:v>0</x:v>
      </x:c>
      <x:c r="Y124" s="234" t="n">
        <x:f>IF(AND(T124=1,OR(V124=1,W124=1,R124&lt;&gt;"")),1,0)</x:f>
        <x:v>0</x:v>
      </x:c>
      <x:c r="Z124" s="234" t="str">
        <x:f>IF(Y124=1,SUM($Y$5:Y124),"")</x:f>
      </x:c>
    </x:row>
    <x:row r="125">
      <x:c r="A125" s="30"/>
      <x:c r="B125" s="30"/>
      <x:c r="C125" s="30"/>
      <x:c r="D125" s="30"/>
      <x:c r="E125" s="30"/>
      <x:c r="F125" s="30"/>
      <x:c r="G125" s="32"/>
      <x:c r="H125" s="32"/>
      <x:c r="I125" s="32"/>
      <x:c r="J125" s="32"/>
      <x:c r="K125" s="37" t="str">
        <x:f>IF(OR(NOT(ISNUMBER(Listas!$B$6)),Listas!$B$6&lt;=0),"",IF(A125="","",IF(OR(R125&lt;&gt;"",I125="Cancelada"),"",IF(I125="Concluída",MAX(0,J125-H125),MAX(0,Listas!$B$6-H125)))))</x:f>
      </x:c>
      <x:c r="L125" s="35" t="str">
        <x:f>IF(OR(NOT(ISNUMBER(Listas!$B$6)),Listas!$B$6&lt;=0),IF(A125="","","Corrija data de análise"),IF(A125="","",IF(R125&lt;&gt;"",R125,IF(I125="Cancelada","CANCELADA",IF(I125="Concluída",IF(J125&gt;H125,"CONCLUÍDA COM ATRASO","CONCLUÍDA NO PRAZO"),IF(H125&lt;Listas!$B$6,"ATRASADA",IF(H125=Listas!$B$6,"VENCE HOJE","NO PRAZO")))))))</x:f>
      </x:c>
      <x:c r="M125" s="38"/>
      <x:c r="N125" s="38"/>
      <x:c r="O125" s="36" t="str">
        <x:f>IF(A125="","",IF(AND(ISNUMBER(M125),ISNUMBER(N125)),N125-M125,""))</x:f>
      </x:c>
      <x:c r="P125" s="33"/>
      <x:c r="Q125" s="238" t="str">
        <x:f>IF(A125="","",IF(COUNTIFS(Reunioes!$A$5:$A$104,B125)&lt;&gt;1,"",IF(ISNUMBER(VLOOKUP(B125,Reunioes!$A$5:$B$104,2,FALSE)),VLOOKUP(B125,Reunioes!$A$5:$B$104,2,FALSE),"")))</x:f>
      </x:c>
      <x:c r="R125" s="234" t="str">
        <x:f>IF(A125="",IF(OR(B125&lt;&gt;"",C125&lt;&gt;"",D125&lt;&gt;"",E125&lt;&gt;"",H125&lt;&gt;"",I125&lt;&gt;""),"ID ausente",""),IF(OR(AND(M125&lt;&gt;"",NOT(ISNUMBER(M125))),AND(N125&lt;&gt;"",NOT(ISNUMBER(N125)))),"Esforço inválido",IF(OR(AND(ISNUMBER(H125),H125&lt;=0),AND(ISNUMBER(J125),J125&lt;=0),AND(ISNUMBER(Q125),Q125&lt;=0)),"Data inválida",IF(A125="","",IF(COUNTIFS($A$5:$A$204,A125)&gt;1,"ID duplicado",IF(Q125="","Reunião inválida",IF(OR(C125="",D125="",E125="",I125=""),"Cadastro incompleto",IF(AND(I125&lt;&gt;"Pendente",I125&lt;&gt;"Em andamento",I125&lt;&gt;"Bloqueada",I125&lt;&gt;"Concluída",I125&lt;&gt;"Cancelada"),"Status inválido",IF(I125="Cancelada","",IF(NOT(ISNUMBER(H125)),"Prazo ausente ou inválido",IF(AND(I125="Concluída",OR(NOT(ISNUMBER(J125)),P125="")),"Conclusão sem data ou evidência",IF(AND(I125="Concluída",ISNUMBER(Listas!$B$6),Listas!$B$6&gt;0,J125&gt;Listas!$B$6),"Conclusão posterior à análise",""))))))))))))</x:f>
      </x:c>
      <x:c r="S125" s="234" t="n">
        <x:f>IF(A125="",0,IF(AND(R125="",I125&lt;&gt;"Cancelada"),1,0))</x:f>
        <x:v>0</x:v>
      </x:c>
      <x:c r="T125" s="234" t="n">
        <x:f>IF(OR(NOT(ISNUMBER(Listas!$B$6)),Listas!$B$6&lt;=0,Dashboard!$E$5&lt;=0,Dashboard!$K$5&lt;=0),0,IF(A125="",0,IF(AND(ISNUMBER(Q125),ISNUMBER(Dashboard!$E$5),ISNUMBER(Dashboard!$K$5),Dashboard!$E$5&lt;=Dashboard!$K$5,Q125&gt;=Dashboard!$E$5,Q125&lt;=Dashboard!$K$5,OR(Dashboard!$E$4="Todas",E125=Dashboard!$E$4),OR(Dashboard!$K$4="Todos",D125=Dashboard!$K$4)),1,0)))</x:f>
        <x:v>0</x:v>
      </x:c>
      <x:c r="U125" s="234" t="n">
        <x:f>IF(AND(S125=1,T125=1,I125&lt;&gt;"Concluída"),1,0)</x:f>
        <x:v>0</x:v>
      </x:c>
      <x:c r="V125" s="234" t="n">
        <x:f>IF(AND(U125=1,ISNUMBER(Listas!$B$6),H125&lt;Listas!$B$6),1,0)</x:f>
        <x:v>0</x:v>
      </x:c>
      <x:c r="W125" s="234" t="n">
        <x:f>IF(AND(U125=1,I125="Bloqueada"),1,0)</x:f>
        <x:v>0</x:v>
      </x:c>
      <x:c r="X125" s="234" t="n">
        <x:f>IF(AND(S125=1,T125=1,I125="Concluída"),1,0)</x:f>
        <x:v>0</x:v>
      </x:c>
      <x:c r="Y125" s="234" t="n">
        <x:f>IF(AND(T125=1,OR(V125=1,W125=1,R125&lt;&gt;"")),1,0)</x:f>
        <x:v>0</x:v>
      </x:c>
      <x:c r="Z125" s="234" t="str">
        <x:f>IF(Y125=1,SUM($Y$5:Y125),"")</x:f>
      </x:c>
    </x:row>
    <x:row r="126">
      <x:c r="A126" s="30"/>
      <x:c r="B126" s="30"/>
      <x:c r="C126" s="30"/>
      <x:c r="D126" s="30"/>
      <x:c r="E126" s="30"/>
      <x:c r="F126" s="30"/>
      <x:c r="G126" s="32"/>
      <x:c r="H126" s="32"/>
      <x:c r="I126" s="32"/>
      <x:c r="J126" s="32"/>
      <x:c r="K126" s="37" t="str">
        <x:f>IF(OR(NOT(ISNUMBER(Listas!$B$6)),Listas!$B$6&lt;=0),"",IF(A126="","",IF(OR(R126&lt;&gt;"",I126="Cancelada"),"",IF(I126="Concluída",MAX(0,J126-H126),MAX(0,Listas!$B$6-H126)))))</x:f>
      </x:c>
      <x:c r="L126" s="35" t="str">
        <x:f>IF(OR(NOT(ISNUMBER(Listas!$B$6)),Listas!$B$6&lt;=0),IF(A126="","","Corrija data de análise"),IF(A126="","",IF(R126&lt;&gt;"",R126,IF(I126="Cancelada","CANCELADA",IF(I126="Concluída",IF(J126&gt;H126,"CONCLUÍDA COM ATRASO","CONCLUÍDA NO PRAZO"),IF(H126&lt;Listas!$B$6,"ATRASADA",IF(H126=Listas!$B$6,"VENCE HOJE","NO PRAZO")))))))</x:f>
      </x:c>
      <x:c r="M126" s="38"/>
      <x:c r="N126" s="38"/>
      <x:c r="O126" s="36" t="str">
        <x:f>IF(A126="","",IF(AND(ISNUMBER(M126),ISNUMBER(N126)),N126-M126,""))</x:f>
      </x:c>
      <x:c r="P126" s="33"/>
      <x:c r="Q126" s="238" t="str">
        <x:f>IF(A126="","",IF(COUNTIFS(Reunioes!$A$5:$A$104,B126)&lt;&gt;1,"",IF(ISNUMBER(VLOOKUP(B126,Reunioes!$A$5:$B$104,2,FALSE)),VLOOKUP(B126,Reunioes!$A$5:$B$104,2,FALSE),"")))</x:f>
      </x:c>
      <x:c r="R126" s="234" t="str">
        <x:f>IF(A126="",IF(OR(B126&lt;&gt;"",C126&lt;&gt;"",D126&lt;&gt;"",E126&lt;&gt;"",H126&lt;&gt;"",I126&lt;&gt;""),"ID ausente",""),IF(OR(AND(M126&lt;&gt;"",NOT(ISNUMBER(M126))),AND(N126&lt;&gt;"",NOT(ISNUMBER(N126)))),"Esforço inválido",IF(OR(AND(ISNUMBER(H126),H126&lt;=0),AND(ISNUMBER(J126),J126&lt;=0),AND(ISNUMBER(Q126),Q126&lt;=0)),"Data inválida",IF(A126="","",IF(COUNTIFS($A$5:$A$204,A126)&gt;1,"ID duplicado",IF(Q126="","Reunião inválida",IF(OR(C126="",D126="",E126="",I126=""),"Cadastro incompleto",IF(AND(I126&lt;&gt;"Pendente",I126&lt;&gt;"Em andamento",I126&lt;&gt;"Bloqueada",I126&lt;&gt;"Concluída",I126&lt;&gt;"Cancelada"),"Status inválido",IF(I126="Cancelada","",IF(NOT(ISNUMBER(H126)),"Prazo ausente ou inválido",IF(AND(I126="Concluída",OR(NOT(ISNUMBER(J126)),P126="")),"Conclusão sem data ou evidência",IF(AND(I126="Concluída",ISNUMBER(Listas!$B$6),Listas!$B$6&gt;0,J126&gt;Listas!$B$6),"Conclusão posterior à análise",""))))))))))))</x:f>
      </x:c>
      <x:c r="S126" s="234" t="n">
        <x:f>IF(A126="",0,IF(AND(R126="",I126&lt;&gt;"Cancelada"),1,0))</x:f>
        <x:v>0</x:v>
      </x:c>
      <x:c r="T126" s="234" t="n">
        <x:f>IF(OR(NOT(ISNUMBER(Listas!$B$6)),Listas!$B$6&lt;=0,Dashboard!$E$5&lt;=0,Dashboard!$K$5&lt;=0),0,IF(A126="",0,IF(AND(ISNUMBER(Q126),ISNUMBER(Dashboard!$E$5),ISNUMBER(Dashboard!$K$5),Dashboard!$E$5&lt;=Dashboard!$K$5,Q126&gt;=Dashboard!$E$5,Q126&lt;=Dashboard!$K$5,OR(Dashboard!$E$4="Todas",E126=Dashboard!$E$4),OR(Dashboard!$K$4="Todos",D126=Dashboard!$K$4)),1,0)))</x:f>
        <x:v>0</x:v>
      </x:c>
      <x:c r="U126" s="234" t="n">
        <x:f>IF(AND(S126=1,T126=1,I126&lt;&gt;"Concluída"),1,0)</x:f>
        <x:v>0</x:v>
      </x:c>
      <x:c r="V126" s="234" t="n">
        <x:f>IF(AND(U126=1,ISNUMBER(Listas!$B$6),H126&lt;Listas!$B$6),1,0)</x:f>
        <x:v>0</x:v>
      </x:c>
      <x:c r="W126" s="234" t="n">
        <x:f>IF(AND(U126=1,I126="Bloqueada"),1,0)</x:f>
        <x:v>0</x:v>
      </x:c>
      <x:c r="X126" s="234" t="n">
        <x:f>IF(AND(S126=1,T126=1,I126="Concluída"),1,0)</x:f>
        <x:v>0</x:v>
      </x:c>
      <x:c r="Y126" s="234" t="n">
        <x:f>IF(AND(T126=1,OR(V126=1,W126=1,R126&lt;&gt;"")),1,0)</x:f>
        <x:v>0</x:v>
      </x:c>
      <x:c r="Z126" s="234" t="str">
        <x:f>IF(Y126=1,SUM($Y$5:Y126),"")</x:f>
      </x:c>
    </x:row>
    <x:row r="127">
      <x:c r="A127" s="30"/>
      <x:c r="B127" s="30"/>
      <x:c r="C127" s="30"/>
      <x:c r="D127" s="30"/>
      <x:c r="E127" s="30"/>
      <x:c r="F127" s="30"/>
      <x:c r="G127" s="32"/>
      <x:c r="H127" s="32"/>
      <x:c r="I127" s="32"/>
      <x:c r="J127" s="32"/>
      <x:c r="K127" s="37" t="str">
        <x:f>IF(OR(NOT(ISNUMBER(Listas!$B$6)),Listas!$B$6&lt;=0),"",IF(A127="","",IF(OR(R127&lt;&gt;"",I127="Cancelada"),"",IF(I127="Concluída",MAX(0,J127-H127),MAX(0,Listas!$B$6-H127)))))</x:f>
      </x:c>
      <x:c r="L127" s="35" t="str">
        <x:f>IF(OR(NOT(ISNUMBER(Listas!$B$6)),Listas!$B$6&lt;=0),IF(A127="","","Corrija data de análise"),IF(A127="","",IF(R127&lt;&gt;"",R127,IF(I127="Cancelada","CANCELADA",IF(I127="Concluída",IF(J127&gt;H127,"CONCLUÍDA COM ATRASO","CONCLUÍDA NO PRAZO"),IF(H127&lt;Listas!$B$6,"ATRASADA",IF(H127=Listas!$B$6,"VENCE HOJE","NO PRAZO")))))))</x:f>
      </x:c>
      <x:c r="M127" s="38"/>
      <x:c r="N127" s="38"/>
      <x:c r="O127" s="36" t="str">
        <x:f>IF(A127="","",IF(AND(ISNUMBER(M127),ISNUMBER(N127)),N127-M127,""))</x:f>
      </x:c>
      <x:c r="P127" s="33"/>
      <x:c r="Q127" s="238" t="str">
        <x:f>IF(A127="","",IF(COUNTIFS(Reunioes!$A$5:$A$104,B127)&lt;&gt;1,"",IF(ISNUMBER(VLOOKUP(B127,Reunioes!$A$5:$B$104,2,FALSE)),VLOOKUP(B127,Reunioes!$A$5:$B$104,2,FALSE),"")))</x:f>
      </x:c>
      <x:c r="R127" s="234" t="str">
        <x:f>IF(A127="",IF(OR(B127&lt;&gt;"",C127&lt;&gt;"",D127&lt;&gt;"",E127&lt;&gt;"",H127&lt;&gt;"",I127&lt;&gt;""),"ID ausente",""),IF(OR(AND(M127&lt;&gt;"",NOT(ISNUMBER(M127))),AND(N127&lt;&gt;"",NOT(ISNUMBER(N127)))),"Esforço inválido",IF(OR(AND(ISNUMBER(H127),H127&lt;=0),AND(ISNUMBER(J127),J127&lt;=0),AND(ISNUMBER(Q127),Q127&lt;=0)),"Data inválida",IF(A127="","",IF(COUNTIFS($A$5:$A$204,A127)&gt;1,"ID duplicado",IF(Q127="","Reunião inválida",IF(OR(C127="",D127="",E127="",I127=""),"Cadastro incompleto",IF(AND(I127&lt;&gt;"Pendente",I127&lt;&gt;"Em andamento",I127&lt;&gt;"Bloqueada",I127&lt;&gt;"Concluída",I127&lt;&gt;"Cancelada"),"Status inválido",IF(I127="Cancelada","",IF(NOT(ISNUMBER(H127)),"Prazo ausente ou inválido",IF(AND(I127="Concluída",OR(NOT(ISNUMBER(J127)),P127="")),"Conclusão sem data ou evidência",IF(AND(I127="Concluída",ISNUMBER(Listas!$B$6),Listas!$B$6&gt;0,J127&gt;Listas!$B$6),"Conclusão posterior à análise",""))))))))))))</x:f>
      </x:c>
      <x:c r="S127" s="234" t="n">
        <x:f>IF(A127="",0,IF(AND(R127="",I127&lt;&gt;"Cancelada"),1,0))</x:f>
        <x:v>0</x:v>
      </x:c>
      <x:c r="T127" s="234" t="n">
        <x:f>IF(OR(NOT(ISNUMBER(Listas!$B$6)),Listas!$B$6&lt;=0,Dashboard!$E$5&lt;=0,Dashboard!$K$5&lt;=0),0,IF(A127="",0,IF(AND(ISNUMBER(Q127),ISNUMBER(Dashboard!$E$5),ISNUMBER(Dashboard!$K$5),Dashboard!$E$5&lt;=Dashboard!$K$5,Q127&gt;=Dashboard!$E$5,Q127&lt;=Dashboard!$K$5,OR(Dashboard!$E$4="Todas",E127=Dashboard!$E$4),OR(Dashboard!$K$4="Todos",D127=Dashboard!$K$4)),1,0)))</x:f>
        <x:v>0</x:v>
      </x:c>
      <x:c r="U127" s="234" t="n">
        <x:f>IF(AND(S127=1,T127=1,I127&lt;&gt;"Concluída"),1,0)</x:f>
        <x:v>0</x:v>
      </x:c>
      <x:c r="V127" s="234" t="n">
        <x:f>IF(AND(U127=1,ISNUMBER(Listas!$B$6),H127&lt;Listas!$B$6),1,0)</x:f>
        <x:v>0</x:v>
      </x:c>
      <x:c r="W127" s="234" t="n">
        <x:f>IF(AND(U127=1,I127="Bloqueada"),1,0)</x:f>
        <x:v>0</x:v>
      </x:c>
      <x:c r="X127" s="234" t="n">
        <x:f>IF(AND(S127=1,T127=1,I127="Concluída"),1,0)</x:f>
        <x:v>0</x:v>
      </x:c>
      <x:c r="Y127" s="234" t="n">
        <x:f>IF(AND(T127=1,OR(V127=1,W127=1,R127&lt;&gt;"")),1,0)</x:f>
        <x:v>0</x:v>
      </x:c>
      <x:c r="Z127" s="234" t="str">
        <x:f>IF(Y127=1,SUM($Y$5:Y127),"")</x:f>
      </x:c>
    </x:row>
    <x:row r="128">
      <x:c r="A128" s="30"/>
      <x:c r="B128" s="30"/>
      <x:c r="C128" s="30"/>
      <x:c r="D128" s="30"/>
      <x:c r="E128" s="30"/>
      <x:c r="F128" s="30"/>
      <x:c r="G128" s="32"/>
      <x:c r="H128" s="32"/>
      <x:c r="I128" s="32"/>
      <x:c r="J128" s="32"/>
      <x:c r="K128" s="37" t="str">
        <x:f>IF(OR(NOT(ISNUMBER(Listas!$B$6)),Listas!$B$6&lt;=0),"",IF(A128="","",IF(OR(R128&lt;&gt;"",I128="Cancelada"),"",IF(I128="Concluída",MAX(0,J128-H128),MAX(0,Listas!$B$6-H128)))))</x:f>
      </x:c>
      <x:c r="L128" s="35" t="str">
        <x:f>IF(OR(NOT(ISNUMBER(Listas!$B$6)),Listas!$B$6&lt;=0),IF(A128="","","Corrija data de análise"),IF(A128="","",IF(R128&lt;&gt;"",R128,IF(I128="Cancelada","CANCELADA",IF(I128="Concluída",IF(J128&gt;H128,"CONCLUÍDA COM ATRASO","CONCLUÍDA NO PRAZO"),IF(H128&lt;Listas!$B$6,"ATRASADA",IF(H128=Listas!$B$6,"VENCE HOJE","NO PRAZO")))))))</x:f>
      </x:c>
      <x:c r="M128" s="38"/>
      <x:c r="N128" s="38"/>
      <x:c r="O128" s="36" t="str">
        <x:f>IF(A128="","",IF(AND(ISNUMBER(M128),ISNUMBER(N128)),N128-M128,""))</x:f>
      </x:c>
      <x:c r="P128" s="33"/>
      <x:c r="Q128" s="238" t="str">
        <x:f>IF(A128="","",IF(COUNTIFS(Reunioes!$A$5:$A$104,B128)&lt;&gt;1,"",IF(ISNUMBER(VLOOKUP(B128,Reunioes!$A$5:$B$104,2,FALSE)),VLOOKUP(B128,Reunioes!$A$5:$B$104,2,FALSE),"")))</x:f>
      </x:c>
      <x:c r="R128" s="234" t="str">
        <x:f>IF(A128="",IF(OR(B128&lt;&gt;"",C128&lt;&gt;"",D128&lt;&gt;"",E128&lt;&gt;"",H128&lt;&gt;"",I128&lt;&gt;""),"ID ausente",""),IF(OR(AND(M128&lt;&gt;"",NOT(ISNUMBER(M128))),AND(N128&lt;&gt;"",NOT(ISNUMBER(N128)))),"Esforço inválido",IF(OR(AND(ISNUMBER(H128),H128&lt;=0),AND(ISNUMBER(J128),J128&lt;=0),AND(ISNUMBER(Q128),Q128&lt;=0)),"Data inválida",IF(A128="","",IF(COUNTIFS($A$5:$A$204,A128)&gt;1,"ID duplicado",IF(Q128="","Reunião inválida",IF(OR(C128="",D128="",E128="",I128=""),"Cadastro incompleto",IF(AND(I128&lt;&gt;"Pendente",I128&lt;&gt;"Em andamento",I128&lt;&gt;"Bloqueada",I128&lt;&gt;"Concluída",I128&lt;&gt;"Cancelada"),"Status inválido",IF(I128="Cancelada","",IF(NOT(ISNUMBER(H128)),"Prazo ausente ou inválido",IF(AND(I128="Concluída",OR(NOT(ISNUMBER(J128)),P128="")),"Conclusão sem data ou evidência",IF(AND(I128="Concluída",ISNUMBER(Listas!$B$6),Listas!$B$6&gt;0,J128&gt;Listas!$B$6),"Conclusão posterior à análise",""))))))))))))</x:f>
      </x:c>
      <x:c r="S128" s="234" t="n">
        <x:f>IF(A128="",0,IF(AND(R128="",I128&lt;&gt;"Cancelada"),1,0))</x:f>
        <x:v>0</x:v>
      </x:c>
      <x:c r="T128" s="234" t="n">
        <x:f>IF(OR(NOT(ISNUMBER(Listas!$B$6)),Listas!$B$6&lt;=0,Dashboard!$E$5&lt;=0,Dashboard!$K$5&lt;=0),0,IF(A128="",0,IF(AND(ISNUMBER(Q128),ISNUMBER(Dashboard!$E$5),ISNUMBER(Dashboard!$K$5),Dashboard!$E$5&lt;=Dashboard!$K$5,Q128&gt;=Dashboard!$E$5,Q128&lt;=Dashboard!$K$5,OR(Dashboard!$E$4="Todas",E128=Dashboard!$E$4),OR(Dashboard!$K$4="Todos",D128=Dashboard!$K$4)),1,0)))</x:f>
        <x:v>0</x:v>
      </x:c>
      <x:c r="U128" s="234" t="n">
        <x:f>IF(AND(S128=1,T128=1,I128&lt;&gt;"Concluída"),1,0)</x:f>
        <x:v>0</x:v>
      </x:c>
      <x:c r="V128" s="234" t="n">
        <x:f>IF(AND(U128=1,ISNUMBER(Listas!$B$6),H128&lt;Listas!$B$6),1,0)</x:f>
        <x:v>0</x:v>
      </x:c>
      <x:c r="W128" s="234" t="n">
        <x:f>IF(AND(U128=1,I128="Bloqueada"),1,0)</x:f>
        <x:v>0</x:v>
      </x:c>
      <x:c r="X128" s="234" t="n">
        <x:f>IF(AND(S128=1,T128=1,I128="Concluída"),1,0)</x:f>
        <x:v>0</x:v>
      </x:c>
      <x:c r="Y128" s="234" t="n">
        <x:f>IF(AND(T128=1,OR(V128=1,W128=1,R128&lt;&gt;"")),1,0)</x:f>
        <x:v>0</x:v>
      </x:c>
      <x:c r="Z128" s="234" t="str">
        <x:f>IF(Y128=1,SUM($Y$5:Y128),"")</x:f>
      </x:c>
    </x:row>
    <x:row r="129">
      <x:c r="A129" s="30"/>
      <x:c r="B129" s="30"/>
      <x:c r="C129" s="30"/>
      <x:c r="D129" s="30"/>
      <x:c r="E129" s="30"/>
      <x:c r="F129" s="30"/>
      <x:c r="G129" s="32"/>
      <x:c r="H129" s="32"/>
      <x:c r="I129" s="32"/>
      <x:c r="J129" s="32"/>
      <x:c r="K129" s="37" t="str">
        <x:f>IF(OR(NOT(ISNUMBER(Listas!$B$6)),Listas!$B$6&lt;=0),"",IF(A129="","",IF(OR(R129&lt;&gt;"",I129="Cancelada"),"",IF(I129="Concluída",MAX(0,J129-H129),MAX(0,Listas!$B$6-H129)))))</x:f>
      </x:c>
      <x:c r="L129" s="35" t="str">
        <x:f>IF(OR(NOT(ISNUMBER(Listas!$B$6)),Listas!$B$6&lt;=0),IF(A129="","","Corrija data de análise"),IF(A129="","",IF(R129&lt;&gt;"",R129,IF(I129="Cancelada","CANCELADA",IF(I129="Concluída",IF(J129&gt;H129,"CONCLUÍDA COM ATRASO","CONCLUÍDA NO PRAZO"),IF(H129&lt;Listas!$B$6,"ATRASADA",IF(H129=Listas!$B$6,"VENCE HOJE","NO PRAZO")))))))</x:f>
      </x:c>
      <x:c r="M129" s="38"/>
      <x:c r="N129" s="38"/>
      <x:c r="O129" s="36" t="str">
        <x:f>IF(A129="","",IF(AND(ISNUMBER(M129),ISNUMBER(N129)),N129-M129,""))</x:f>
      </x:c>
      <x:c r="P129" s="33"/>
      <x:c r="Q129" s="238" t="str">
        <x:f>IF(A129="","",IF(COUNTIFS(Reunioes!$A$5:$A$104,B129)&lt;&gt;1,"",IF(ISNUMBER(VLOOKUP(B129,Reunioes!$A$5:$B$104,2,FALSE)),VLOOKUP(B129,Reunioes!$A$5:$B$104,2,FALSE),"")))</x:f>
      </x:c>
      <x:c r="R129" s="234" t="str">
        <x:f>IF(A129="",IF(OR(B129&lt;&gt;"",C129&lt;&gt;"",D129&lt;&gt;"",E129&lt;&gt;"",H129&lt;&gt;"",I129&lt;&gt;""),"ID ausente",""),IF(OR(AND(M129&lt;&gt;"",NOT(ISNUMBER(M129))),AND(N129&lt;&gt;"",NOT(ISNUMBER(N129)))),"Esforço inválido",IF(OR(AND(ISNUMBER(H129),H129&lt;=0),AND(ISNUMBER(J129),J129&lt;=0),AND(ISNUMBER(Q129),Q129&lt;=0)),"Data inválida",IF(A129="","",IF(COUNTIFS($A$5:$A$204,A129)&gt;1,"ID duplicado",IF(Q129="","Reunião inválida",IF(OR(C129="",D129="",E129="",I129=""),"Cadastro incompleto",IF(AND(I129&lt;&gt;"Pendente",I129&lt;&gt;"Em andamento",I129&lt;&gt;"Bloqueada",I129&lt;&gt;"Concluída",I129&lt;&gt;"Cancelada"),"Status inválido",IF(I129="Cancelada","",IF(NOT(ISNUMBER(H129)),"Prazo ausente ou inválido",IF(AND(I129="Concluída",OR(NOT(ISNUMBER(J129)),P129="")),"Conclusão sem data ou evidência",IF(AND(I129="Concluída",ISNUMBER(Listas!$B$6),Listas!$B$6&gt;0,J129&gt;Listas!$B$6),"Conclusão posterior à análise",""))))))))))))</x:f>
      </x:c>
      <x:c r="S129" s="234" t="n">
        <x:f>IF(A129="",0,IF(AND(R129="",I129&lt;&gt;"Cancelada"),1,0))</x:f>
        <x:v>0</x:v>
      </x:c>
      <x:c r="T129" s="234" t="n">
        <x:f>IF(OR(NOT(ISNUMBER(Listas!$B$6)),Listas!$B$6&lt;=0,Dashboard!$E$5&lt;=0,Dashboard!$K$5&lt;=0),0,IF(A129="",0,IF(AND(ISNUMBER(Q129),ISNUMBER(Dashboard!$E$5),ISNUMBER(Dashboard!$K$5),Dashboard!$E$5&lt;=Dashboard!$K$5,Q129&gt;=Dashboard!$E$5,Q129&lt;=Dashboard!$K$5,OR(Dashboard!$E$4="Todas",E129=Dashboard!$E$4),OR(Dashboard!$K$4="Todos",D129=Dashboard!$K$4)),1,0)))</x:f>
        <x:v>0</x:v>
      </x:c>
      <x:c r="U129" s="234" t="n">
        <x:f>IF(AND(S129=1,T129=1,I129&lt;&gt;"Concluída"),1,0)</x:f>
        <x:v>0</x:v>
      </x:c>
      <x:c r="V129" s="234" t="n">
        <x:f>IF(AND(U129=1,ISNUMBER(Listas!$B$6),H129&lt;Listas!$B$6),1,0)</x:f>
        <x:v>0</x:v>
      </x:c>
      <x:c r="W129" s="234" t="n">
        <x:f>IF(AND(U129=1,I129="Bloqueada"),1,0)</x:f>
        <x:v>0</x:v>
      </x:c>
      <x:c r="X129" s="234" t="n">
        <x:f>IF(AND(S129=1,T129=1,I129="Concluída"),1,0)</x:f>
        <x:v>0</x:v>
      </x:c>
      <x:c r="Y129" s="234" t="n">
        <x:f>IF(AND(T129=1,OR(V129=1,W129=1,R129&lt;&gt;"")),1,0)</x:f>
        <x:v>0</x:v>
      </x:c>
      <x:c r="Z129" s="234" t="str">
        <x:f>IF(Y129=1,SUM($Y$5:Y129),"")</x:f>
      </x:c>
    </x:row>
    <x:row r="130">
      <x:c r="A130" s="30"/>
      <x:c r="B130" s="30"/>
      <x:c r="C130" s="30"/>
      <x:c r="D130" s="30"/>
      <x:c r="E130" s="30"/>
      <x:c r="F130" s="30"/>
      <x:c r="G130" s="32"/>
      <x:c r="H130" s="32"/>
      <x:c r="I130" s="32"/>
      <x:c r="J130" s="32"/>
      <x:c r="K130" s="37" t="str">
        <x:f>IF(OR(NOT(ISNUMBER(Listas!$B$6)),Listas!$B$6&lt;=0),"",IF(A130="","",IF(OR(R130&lt;&gt;"",I130="Cancelada"),"",IF(I130="Concluída",MAX(0,J130-H130),MAX(0,Listas!$B$6-H130)))))</x:f>
      </x:c>
      <x:c r="L130" s="35" t="str">
        <x:f>IF(OR(NOT(ISNUMBER(Listas!$B$6)),Listas!$B$6&lt;=0),IF(A130="","","Corrija data de análise"),IF(A130="","",IF(R130&lt;&gt;"",R130,IF(I130="Cancelada","CANCELADA",IF(I130="Concluída",IF(J130&gt;H130,"CONCLUÍDA COM ATRASO","CONCLUÍDA NO PRAZO"),IF(H130&lt;Listas!$B$6,"ATRASADA",IF(H130=Listas!$B$6,"VENCE HOJE","NO PRAZO")))))))</x:f>
      </x:c>
      <x:c r="M130" s="38"/>
      <x:c r="N130" s="38"/>
      <x:c r="O130" s="36" t="str">
        <x:f>IF(A130="","",IF(AND(ISNUMBER(M130),ISNUMBER(N130)),N130-M130,""))</x:f>
      </x:c>
      <x:c r="P130" s="33"/>
      <x:c r="Q130" s="238" t="str">
        <x:f>IF(A130="","",IF(COUNTIFS(Reunioes!$A$5:$A$104,B130)&lt;&gt;1,"",IF(ISNUMBER(VLOOKUP(B130,Reunioes!$A$5:$B$104,2,FALSE)),VLOOKUP(B130,Reunioes!$A$5:$B$104,2,FALSE),"")))</x:f>
      </x:c>
      <x:c r="R130" s="234" t="str">
        <x:f>IF(A130="",IF(OR(B130&lt;&gt;"",C130&lt;&gt;"",D130&lt;&gt;"",E130&lt;&gt;"",H130&lt;&gt;"",I130&lt;&gt;""),"ID ausente",""),IF(OR(AND(M130&lt;&gt;"",NOT(ISNUMBER(M130))),AND(N130&lt;&gt;"",NOT(ISNUMBER(N130)))),"Esforço inválido",IF(OR(AND(ISNUMBER(H130),H130&lt;=0),AND(ISNUMBER(J130),J130&lt;=0),AND(ISNUMBER(Q130),Q130&lt;=0)),"Data inválida",IF(A130="","",IF(COUNTIFS($A$5:$A$204,A130)&gt;1,"ID duplicado",IF(Q130="","Reunião inválida",IF(OR(C130="",D130="",E130="",I130=""),"Cadastro incompleto",IF(AND(I130&lt;&gt;"Pendente",I130&lt;&gt;"Em andamento",I130&lt;&gt;"Bloqueada",I130&lt;&gt;"Concluída",I130&lt;&gt;"Cancelada"),"Status inválido",IF(I130="Cancelada","",IF(NOT(ISNUMBER(H130)),"Prazo ausente ou inválido",IF(AND(I130="Concluída",OR(NOT(ISNUMBER(J130)),P130="")),"Conclusão sem data ou evidência",IF(AND(I130="Concluída",ISNUMBER(Listas!$B$6),Listas!$B$6&gt;0,J130&gt;Listas!$B$6),"Conclusão posterior à análise",""))))))))))))</x:f>
      </x:c>
      <x:c r="S130" s="234" t="n">
        <x:f>IF(A130="",0,IF(AND(R130="",I130&lt;&gt;"Cancelada"),1,0))</x:f>
        <x:v>0</x:v>
      </x:c>
      <x:c r="T130" s="234" t="n">
        <x:f>IF(OR(NOT(ISNUMBER(Listas!$B$6)),Listas!$B$6&lt;=0,Dashboard!$E$5&lt;=0,Dashboard!$K$5&lt;=0),0,IF(A130="",0,IF(AND(ISNUMBER(Q130),ISNUMBER(Dashboard!$E$5),ISNUMBER(Dashboard!$K$5),Dashboard!$E$5&lt;=Dashboard!$K$5,Q130&gt;=Dashboard!$E$5,Q130&lt;=Dashboard!$K$5,OR(Dashboard!$E$4="Todas",E130=Dashboard!$E$4),OR(Dashboard!$K$4="Todos",D130=Dashboard!$K$4)),1,0)))</x:f>
        <x:v>0</x:v>
      </x:c>
      <x:c r="U130" s="234" t="n">
        <x:f>IF(AND(S130=1,T130=1,I130&lt;&gt;"Concluída"),1,0)</x:f>
        <x:v>0</x:v>
      </x:c>
      <x:c r="V130" s="234" t="n">
        <x:f>IF(AND(U130=1,ISNUMBER(Listas!$B$6),H130&lt;Listas!$B$6),1,0)</x:f>
        <x:v>0</x:v>
      </x:c>
      <x:c r="W130" s="234" t="n">
        <x:f>IF(AND(U130=1,I130="Bloqueada"),1,0)</x:f>
        <x:v>0</x:v>
      </x:c>
      <x:c r="X130" s="234" t="n">
        <x:f>IF(AND(S130=1,T130=1,I130="Concluída"),1,0)</x:f>
        <x:v>0</x:v>
      </x:c>
      <x:c r="Y130" s="234" t="n">
        <x:f>IF(AND(T130=1,OR(V130=1,W130=1,R130&lt;&gt;"")),1,0)</x:f>
        <x:v>0</x:v>
      </x:c>
      <x:c r="Z130" s="234" t="str">
        <x:f>IF(Y130=1,SUM($Y$5:Y130),"")</x:f>
      </x:c>
    </x:row>
    <x:row r="131">
      <x:c r="A131" s="30"/>
      <x:c r="B131" s="30"/>
      <x:c r="C131" s="30"/>
      <x:c r="D131" s="30"/>
      <x:c r="E131" s="30"/>
      <x:c r="F131" s="30"/>
      <x:c r="G131" s="32"/>
      <x:c r="H131" s="32"/>
      <x:c r="I131" s="32"/>
      <x:c r="J131" s="32"/>
      <x:c r="K131" s="37" t="str">
        <x:f>IF(OR(NOT(ISNUMBER(Listas!$B$6)),Listas!$B$6&lt;=0),"",IF(A131="","",IF(OR(R131&lt;&gt;"",I131="Cancelada"),"",IF(I131="Concluída",MAX(0,J131-H131),MAX(0,Listas!$B$6-H131)))))</x:f>
      </x:c>
      <x:c r="L131" s="35" t="str">
        <x:f>IF(OR(NOT(ISNUMBER(Listas!$B$6)),Listas!$B$6&lt;=0),IF(A131="","","Corrija data de análise"),IF(A131="","",IF(R131&lt;&gt;"",R131,IF(I131="Cancelada","CANCELADA",IF(I131="Concluída",IF(J131&gt;H131,"CONCLUÍDA COM ATRASO","CONCLUÍDA NO PRAZO"),IF(H131&lt;Listas!$B$6,"ATRASADA",IF(H131=Listas!$B$6,"VENCE HOJE","NO PRAZO")))))))</x:f>
      </x:c>
      <x:c r="M131" s="38"/>
      <x:c r="N131" s="38"/>
      <x:c r="O131" s="36" t="str">
        <x:f>IF(A131="","",IF(AND(ISNUMBER(M131),ISNUMBER(N131)),N131-M131,""))</x:f>
      </x:c>
      <x:c r="P131" s="33"/>
      <x:c r="Q131" s="238" t="str">
        <x:f>IF(A131="","",IF(COUNTIFS(Reunioes!$A$5:$A$104,B131)&lt;&gt;1,"",IF(ISNUMBER(VLOOKUP(B131,Reunioes!$A$5:$B$104,2,FALSE)),VLOOKUP(B131,Reunioes!$A$5:$B$104,2,FALSE),"")))</x:f>
      </x:c>
      <x:c r="R131" s="234" t="str">
        <x:f>IF(A131="",IF(OR(B131&lt;&gt;"",C131&lt;&gt;"",D131&lt;&gt;"",E131&lt;&gt;"",H131&lt;&gt;"",I131&lt;&gt;""),"ID ausente",""),IF(OR(AND(M131&lt;&gt;"",NOT(ISNUMBER(M131))),AND(N131&lt;&gt;"",NOT(ISNUMBER(N131)))),"Esforço inválido",IF(OR(AND(ISNUMBER(H131),H131&lt;=0),AND(ISNUMBER(J131),J131&lt;=0),AND(ISNUMBER(Q131),Q131&lt;=0)),"Data inválida",IF(A131="","",IF(COUNTIFS($A$5:$A$204,A131)&gt;1,"ID duplicado",IF(Q131="","Reunião inválida",IF(OR(C131="",D131="",E131="",I131=""),"Cadastro incompleto",IF(AND(I131&lt;&gt;"Pendente",I131&lt;&gt;"Em andamento",I131&lt;&gt;"Bloqueada",I131&lt;&gt;"Concluída",I131&lt;&gt;"Cancelada"),"Status inválido",IF(I131="Cancelada","",IF(NOT(ISNUMBER(H131)),"Prazo ausente ou inválido",IF(AND(I131="Concluída",OR(NOT(ISNUMBER(J131)),P131="")),"Conclusão sem data ou evidência",IF(AND(I131="Concluída",ISNUMBER(Listas!$B$6),Listas!$B$6&gt;0,J131&gt;Listas!$B$6),"Conclusão posterior à análise",""))))))))))))</x:f>
      </x:c>
      <x:c r="S131" s="234" t="n">
        <x:f>IF(A131="",0,IF(AND(R131="",I131&lt;&gt;"Cancelada"),1,0))</x:f>
        <x:v>0</x:v>
      </x:c>
      <x:c r="T131" s="234" t="n">
        <x:f>IF(OR(NOT(ISNUMBER(Listas!$B$6)),Listas!$B$6&lt;=0,Dashboard!$E$5&lt;=0,Dashboard!$K$5&lt;=0),0,IF(A131="",0,IF(AND(ISNUMBER(Q131),ISNUMBER(Dashboard!$E$5),ISNUMBER(Dashboard!$K$5),Dashboard!$E$5&lt;=Dashboard!$K$5,Q131&gt;=Dashboard!$E$5,Q131&lt;=Dashboard!$K$5,OR(Dashboard!$E$4="Todas",E131=Dashboard!$E$4),OR(Dashboard!$K$4="Todos",D131=Dashboard!$K$4)),1,0)))</x:f>
        <x:v>0</x:v>
      </x:c>
      <x:c r="U131" s="234" t="n">
        <x:f>IF(AND(S131=1,T131=1,I131&lt;&gt;"Concluída"),1,0)</x:f>
        <x:v>0</x:v>
      </x:c>
      <x:c r="V131" s="234" t="n">
        <x:f>IF(AND(U131=1,ISNUMBER(Listas!$B$6),H131&lt;Listas!$B$6),1,0)</x:f>
        <x:v>0</x:v>
      </x:c>
      <x:c r="W131" s="234" t="n">
        <x:f>IF(AND(U131=1,I131="Bloqueada"),1,0)</x:f>
        <x:v>0</x:v>
      </x:c>
      <x:c r="X131" s="234" t="n">
        <x:f>IF(AND(S131=1,T131=1,I131="Concluída"),1,0)</x:f>
        <x:v>0</x:v>
      </x:c>
      <x:c r="Y131" s="234" t="n">
        <x:f>IF(AND(T131=1,OR(V131=1,W131=1,R131&lt;&gt;"")),1,0)</x:f>
        <x:v>0</x:v>
      </x:c>
      <x:c r="Z131" s="234" t="str">
        <x:f>IF(Y131=1,SUM($Y$5:Y131),"")</x:f>
      </x:c>
    </x:row>
    <x:row r="132">
      <x:c r="A132" s="30"/>
      <x:c r="B132" s="30"/>
      <x:c r="C132" s="30"/>
      <x:c r="D132" s="30"/>
      <x:c r="E132" s="30"/>
      <x:c r="F132" s="30"/>
      <x:c r="G132" s="32"/>
      <x:c r="H132" s="32"/>
      <x:c r="I132" s="32"/>
      <x:c r="J132" s="32"/>
      <x:c r="K132" s="37" t="str">
        <x:f>IF(OR(NOT(ISNUMBER(Listas!$B$6)),Listas!$B$6&lt;=0),"",IF(A132="","",IF(OR(R132&lt;&gt;"",I132="Cancelada"),"",IF(I132="Concluída",MAX(0,J132-H132),MAX(0,Listas!$B$6-H132)))))</x:f>
      </x:c>
      <x:c r="L132" s="35" t="str">
        <x:f>IF(OR(NOT(ISNUMBER(Listas!$B$6)),Listas!$B$6&lt;=0),IF(A132="","","Corrija data de análise"),IF(A132="","",IF(R132&lt;&gt;"",R132,IF(I132="Cancelada","CANCELADA",IF(I132="Concluída",IF(J132&gt;H132,"CONCLUÍDA COM ATRASO","CONCLUÍDA NO PRAZO"),IF(H132&lt;Listas!$B$6,"ATRASADA",IF(H132=Listas!$B$6,"VENCE HOJE","NO PRAZO")))))))</x:f>
      </x:c>
      <x:c r="M132" s="38"/>
      <x:c r="N132" s="38"/>
      <x:c r="O132" s="36" t="str">
        <x:f>IF(A132="","",IF(AND(ISNUMBER(M132),ISNUMBER(N132)),N132-M132,""))</x:f>
      </x:c>
      <x:c r="P132" s="33"/>
      <x:c r="Q132" s="238" t="str">
        <x:f>IF(A132="","",IF(COUNTIFS(Reunioes!$A$5:$A$104,B132)&lt;&gt;1,"",IF(ISNUMBER(VLOOKUP(B132,Reunioes!$A$5:$B$104,2,FALSE)),VLOOKUP(B132,Reunioes!$A$5:$B$104,2,FALSE),"")))</x:f>
      </x:c>
      <x:c r="R132" s="234" t="str">
        <x:f>IF(A132="",IF(OR(B132&lt;&gt;"",C132&lt;&gt;"",D132&lt;&gt;"",E132&lt;&gt;"",H132&lt;&gt;"",I132&lt;&gt;""),"ID ausente",""),IF(OR(AND(M132&lt;&gt;"",NOT(ISNUMBER(M132))),AND(N132&lt;&gt;"",NOT(ISNUMBER(N132)))),"Esforço inválido",IF(OR(AND(ISNUMBER(H132),H132&lt;=0),AND(ISNUMBER(J132),J132&lt;=0),AND(ISNUMBER(Q132),Q132&lt;=0)),"Data inválida",IF(A132="","",IF(COUNTIFS($A$5:$A$204,A132)&gt;1,"ID duplicado",IF(Q132="","Reunião inválida",IF(OR(C132="",D132="",E132="",I132=""),"Cadastro incompleto",IF(AND(I132&lt;&gt;"Pendente",I132&lt;&gt;"Em andamento",I132&lt;&gt;"Bloqueada",I132&lt;&gt;"Concluída",I132&lt;&gt;"Cancelada"),"Status inválido",IF(I132="Cancelada","",IF(NOT(ISNUMBER(H132)),"Prazo ausente ou inválido",IF(AND(I132="Concluída",OR(NOT(ISNUMBER(J132)),P132="")),"Conclusão sem data ou evidência",IF(AND(I132="Concluída",ISNUMBER(Listas!$B$6),Listas!$B$6&gt;0,J132&gt;Listas!$B$6),"Conclusão posterior à análise",""))))))))))))</x:f>
      </x:c>
      <x:c r="S132" s="234" t="n">
        <x:f>IF(A132="",0,IF(AND(R132="",I132&lt;&gt;"Cancelada"),1,0))</x:f>
        <x:v>0</x:v>
      </x:c>
      <x:c r="T132" s="234" t="n">
        <x:f>IF(OR(NOT(ISNUMBER(Listas!$B$6)),Listas!$B$6&lt;=0,Dashboard!$E$5&lt;=0,Dashboard!$K$5&lt;=0),0,IF(A132="",0,IF(AND(ISNUMBER(Q132),ISNUMBER(Dashboard!$E$5),ISNUMBER(Dashboard!$K$5),Dashboard!$E$5&lt;=Dashboard!$K$5,Q132&gt;=Dashboard!$E$5,Q132&lt;=Dashboard!$K$5,OR(Dashboard!$E$4="Todas",E132=Dashboard!$E$4),OR(Dashboard!$K$4="Todos",D132=Dashboard!$K$4)),1,0)))</x:f>
        <x:v>0</x:v>
      </x:c>
      <x:c r="U132" s="234" t="n">
        <x:f>IF(AND(S132=1,T132=1,I132&lt;&gt;"Concluída"),1,0)</x:f>
        <x:v>0</x:v>
      </x:c>
      <x:c r="V132" s="234" t="n">
        <x:f>IF(AND(U132=1,ISNUMBER(Listas!$B$6),H132&lt;Listas!$B$6),1,0)</x:f>
        <x:v>0</x:v>
      </x:c>
      <x:c r="W132" s="234" t="n">
        <x:f>IF(AND(U132=1,I132="Bloqueada"),1,0)</x:f>
        <x:v>0</x:v>
      </x:c>
      <x:c r="X132" s="234" t="n">
        <x:f>IF(AND(S132=1,T132=1,I132="Concluída"),1,0)</x:f>
        <x:v>0</x:v>
      </x:c>
      <x:c r="Y132" s="234" t="n">
        <x:f>IF(AND(T132=1,OR(V132=1,W132=1,R132&lt;&gt;"")),1,0)</x:f>
        <x:v>0</x:v>
      </x:c>
      <x:c r="Z132" s="234" t="str">
        <x:f>IF(Y132=1,SUM($Y$5:Y132),"")</x:f>
      </x:c>
    </x:row>
    <x:row r="133">
      <x:c r="A133" s="30"/>
      <x:c r="B133" s="30"/>
      <x:c r="C133" s="30"/>
      <x:c r="D133" s="30"/>
      <x:c r="E133" s="30"/>
      <x:c r="F133" s="30"/>
      <x:c r="G133" s="32"/>
      <x:c r="H133" s="32"/>
      <x:c r="I133" s="32"/>
      <x:c r="J133" s="32"/>
      <x:c r="K133" s="37" t="str">
        <x:f>IF(OR(NOT(ISNUMBER(Listas!$B$6)),Listas!$B$6&lt;=0),"",IF(A133="","",IF(OR(R133&lt;&gt;"",I133="Cancelada"),"",IF(I133="Concluída",MAX(0,J133-H133),MAX(0,Listas!$B$6-H133)))))</x:f>
      </x:c>
      <x:c r="L133" s="35" t="str">
        <x:f>IF(OR(NOT(ISNUMBER(Listas!$B$6)),Listas!$B$6&lt;=0),IF(A133="","","Corrija data de análise"),IF(A133="","",IF(R133&lt;&gt;"",R133,IF(I133="Cancelada","CANCELADA",IF(I133="Concluída",IF(J133&gt;H133,"CONCLUÍDA COM ATRASO","CONCLUÍDA NO PRAZO"),IF(H133&lt;Listas!$B$6,"ATRASADA",IF(H133=Listas!$B$6,"VENCE HOJE","NO PRAZO")))))))</x:f>
      </x:c>
      <x:c r="M133" s="38"/>
      <x:c r="N133" s="38"/>
      <x:c r="O133" s="36" t="str">
        <x:f>IF(A133="","",IF(AND(ISNUMBER(M133),ISNUMBER(N133)),N133-M133,""))</x:f>
      </x:c>
      <x:c r="P133" s="33"/>
      <x:c r="Q133" s="238" t="str">
        <x:f>IF(A133="","",IF(COUNTIFS(Reunioes!$A$5:$A$104,B133)&lt;&gt;1,"",IF(ISNUMBER(VLOOKUP(B133,Reunioes!$A$5:$B$104,2,FALSE)),VLOOKUP(B133,Reunioes!$A$5:$B$104,2,FALSE),"")))</x:f>
      </x:c>
      <x:c r="R133" s="234" t="str">
        <x:f>IF(A133="",IF(OR(B133&lt;&gt;"",C133&lt;&gt;"",D133&lt;&gt;"",E133&lt;&gt;"",H133&lt;&gt;"",I133&lt;&gt;""),"ID ausente",""),IF(OR(AND(M133&lt;&gt;"",NOT(ISNUMBER(M133))),AND(N133&lt;&gt;"",NOT(ISNUMBER(N133)))),"Esforço inválido",IF(OR(AND(ISNUMBER(H133),H133&lt;=0),AND(ISNUMBER(J133),J133&lt;=0),AND(ISNUMBER(Q133),Q133&lt;=0)),"Data inválida",IF(A133="","",IF(COUNTIFS($A$5:$A$204,A133)&gt;1,"ID duplicado",IF(Q133="","Reunião inválida",IF(OR(C133="",D133="",E133="",I133=""),"Cadastro incompleto",IF(AND(I133&lt;&gt;"Pendente",I133&lt;&gt;"Em andamento",I133&lt;&gt;"Bloqueada",I133&lt;&gt;"Concluída",I133&lt;&gt;"Cancelada"),"Status inválido",IF(I133="Cancelada","",IF(NOT(ISNUMBER(H133)),"Prazo ausente ou inválido",IF(AND(I133="Concluída",OR(NOT(ISNUMBER(J133)),P133="")),"Conclusão sem data ou evidência",IF(AND(I133="Concluída",ISNUMBER(Listas!$B$6),Listas!$B$6&gt;0,J133&gt;Listas!$B$6),"Conclusão posterior à análise",""))))))))))))</x:f>
      </x:c>
      <x:c r="S133" s="234" t="n">
        <x:f>IF(A133="",0,IF(AND(R133="",I133&lt;&gt;"Cancelada"),1,0))</x:f>
        <x:v>0</x:v>
      </x:c>
      <x:c r="T133" s="234" t="n">
        <x:f>IF(OR(NOT(ISNUMBER(Listas!$B$6)),Listas!$B$6&lt;=0,Dashboard!$E$5&lt;=0,Dashboard!$K$5&lt;=0),0,IF(A133="",0,IF(AND(ISNUMBER(Q133),ISNUMBER(Dashboard!$E$5),ISNUMBER(Dashboard!$K$5),Dashboard!$E$5&lt;=Dashboard!$K$5,Q133&gt;=Dashboard!$E$5,Q133&lt;=Dashboard!$K$5,OR(Dashboard!$E$4="Todas",E133=Dashboard!$E$4),OR(Dashboard!$K$4="Todos",D133=Dashboard!$K$4)),1,0)))</x:f>
        <x:v>0</x:v>
      </x:c>
      <x:c r="U133" s="234" t="n">
        <x:f>IF(AND(S133=1,T133=1,I133&lt;&gt;"Concluída"),1,0)</x:f>
        <x:v>0</x:v>
      </x:c>
      <x:c r="V133" s="234" t="n">
        <x:f>IF(AND(U133=1,ISNUMBER(Listas!$B$6),H133&lt;Listas!$B$6),1,0)</x:f>
        <x:v>0</x:v>
      </x:c>
      <x:c r="W133" s="234" t="n">
        <x:f>IF(AND(U133=1,I133="Bloqueada"),1,0)</x:f>
        <x:v>0</x:v>
      </x:c>
      <x:c r="X133" s="234" t="n">
        <x:f>IF(AND(S133=1,T133=1,I133="Concluída"),1,0)</x:f>
        <x:v>0</x:v>
      </x:c>
      <x:c r="Y133" s="234" t="n">
        <x:f>IF(AND(T133=1,OR(V133=1,W133=1,R133&lt;&gt;"")),1,0)</x:f>
        <x:v>0</x:v>
      </x:c>
      <x:c r="Z133" s="234" t="str">
        <x:f>IF(Y133=1,SUM($Y$5:Y133),"")</x:f>
      </x:c>
    </x:row>
    <x:row r="134">
      <x:c r="A134" s="30"/>
      <x:c r="B134" s="30"/>
      <x:c r="C134" s="30"/>
      <x:c r="D134" s="30"/>
      <x:c r="E134" s="30"/>
      <x:c r="F134" s="30"/>
      <x:c r="G134" s="32"/>
      <x:c r="H134" s="32"/>
      <x:c r="I134" s="32"/>
      <x:c r="J134" s="32"/>
      <x:c r="K134" s="37" t="str">
        <x:f>IF(OR(NOT(ISNUMBER(Listas!$B$6)),Listas!$B$6&lt;=0),"",IF(A134="","",IF(OR(R134&lt;&gt;"",I134="Cancelada"),"",IF(I134="Concluída",MAX(0,J134-H134),MAX(0,Listas!$B$6-H134)))))</x:f>
      </x:c>
      <x:c r="L134" s="35" t="str">
        <x:f>IF(OR(NOT(ISNUMBER(Listas!$B$6)),Listas!$B$6&lt;=0),IF(A134="","","Corrija data de análise"),IF(A134="","",IF(R134&lt;&gt;"",R134,IF(I134="Cancelada","CANCELADA",IF(I134="Concluída",IF(J134&gt;H134,"CONCLUÍDA COM ATRASO","CONCLUÍDA NO PRAZO"),IF(H134&lt;Listas!$B$6,"ATRASADA",IF(H134=Listas!$B$6,"VENCE HOJE","NO PRAZO")))))))</x:f>
      </x:c>
      <x:c r="M134" s="38"/>
      <x:c r="N134" s="38"/>
      <x:c r="O134" s="36" t="str">
        <x:f>IF(A134="","",IF(AND(ISNUMBER(M134),ISNUMBER(N134)),N134-M134,""))</x:f>
      </x:c>
      <x:c r="P134" s="33"/>
      <x:c r="Q134" s="238" t="str">
        <x:f>IF(A134="","",IF(COUNTIFS(Reunioes!$A$5:$A$104,B134)&lt;&gt;1,"",IF(ISNUMBER(VLOOKUP(B134,Reunioes!$A$5:$B$104,2,FALSE)),VLOOKUP(B134,Reunioes!$A$5:$B$104,2,FALSE),"")))</x:f>
      </x:c>
      <x:c r="R134" s="234" t="str">
        <x:f>IF(A134="",IF(OR(B134&lt;&gt;"",C134&lt;&gt;"",D134&lt;&gt;"",E134&lt;&gt;"",H134&lt;&gt;"",I134&lt;&gt;""),"ID ausente",""),IF(OR(AND(M134&lt;&gt;"",NOT(ISNUMBER(M134))),AND(N134&lt;&gt;"",NOT(ISNUMBER(N134)))),"Esforço inválido",IF(OR(AND(ISNUMBER(H134),H134&lt;=0),AND(ISNUMBER(J134),J134&lt;=0),AND(ISNUMBER(Q134),Q134&lt;=0)),"Data inválida",IF(A134="","",IF(COUNTIFS($A$5:$A$204,A134)&gt;1,"ID duplicado",IF(Q134="","Reunião inválida",IF(OR(C134="",D134="",E134="",I134=""),"Cadastro incompleto",IF(AND(I134&lt;&gt;"Pendente",I134&lt;&gt;"Em andamento",I134&lt;&gt;"Bloqueada",I134&lt;&gt;"Concluída",I134&lt;&gt;"Cancelada"),"Status inválido",IF(I134="Cancelada","",IF(NOT(ISNUMBER(H134)),"Prazo ausente ou inválido",IF(AND(I134="Concluída",OR(NOT(ISNUMBER(J134)),P134="")),"Conclusão sem data ou evidência",IF(AND(I134="Concluída",ISNUMBER(Listas!$B$6),Listas!$B$6&gt;0,J134&gt;Listas!$B$6),"Conclusão posterior à análise",""))))))))))))</x:f>
      </x:c>
      <x:c r="S134" s="234" t="n">
        <x:f>IF(A134="",0,IF(AND(R134="",I134&lt;&gt;"Cancelada"),1,0))</x:f>
        <x:v>0</x:v>
      </x:c>
      <x:c r="T134" s="234" t="n">
        <x:f>IF(OR(NOT(ISNUMBER(Listas!$B$6)),Listas!$B$6&lt;=0,Dashboard!$E$5&lt;=0,Dashboard!$K$5&lt;=0),0,IF(A134="",0,IF(AND(ISNUMBER(Q134),ISNUMBER(Dashboard!$E$5),ISNUMBER(Dashboard!$K$5),Dashboard!$E$5&lt;=Dashboard!$K$5,Q134&gt;=Dashboard!$E$5,Q134&lt;=Dashboard!$K$5,OR(Dashboard!$E$4="Todas",E134=Dashboard!$E$4),OR(Dashboard!$K$4="Todos",D134=Dashboard!$K$4)),1,0)))</x:f>
        <x:v>0</x:v>
      </x:c>
      <x:c r="U134" s="234" t="n">
        <x:f>IF(AND(S134=1,T134=1,I134&lt;&gt;"Concluída"),1,0)</x:f>
        <x:v>0</x:v>
      </x:c>
      <x:c r="V134" s="234" t="n">
        <x:f>IF(AND(U134=1,ISNUMBER(Listas!$B$6),H134&lt;Listas!$B$6),1,0)</x:f>
        <x:v>0</x:v>
      </x:c>
      <x:c r="W134" s="234" t="n">
        <x:f>IF(AND(U134=1,I134="Bloqueada"),1,0)</x:f>
        <x:v>0</x:v>
      </x:c>
      <x:c r="X134" s="234" t="n">
        <x:f>IF(AND(S134=1,T134=1,I134="Concluída"),1,0)</x:f>
        <x:v>0</x:v>
      </x:c>
      <x:c r="Y134" s="234" t="n">
        <x:f>IF(AND(T134=1,OR(V134=1,W134=1,R134&lt;&gt;"")),1,0)</x:f>
        <x:v>0</x:v>
      </x:c>
      <x:c r="Z134" s="234" t="str">
        <x:f>IF(Y134=1,SUM($Y$5:Y134),"")</x:f>
      </x:c>
    </x:row>
    <x:row r="135">
      <x:c r="A135" s="30"/>
      <x:c r="B135" s="30"/>
      <x:c r="C135" s="30"/>
      <x:c r="D135" s="30"/>
      <x:c r="E135" s="30"/>
      <x:c r="F135" s="30"/>
      <x:c r="G135" s="32"/>
      <x:c r="H135" s="32"/>
      <x:c r="I135" s="32"/>
      <x:c r="J135" s="32"/>
      <x:c r="K135" s="37" t="str">
        <x:f>IF(OR(NOT(ISNUMBER(Listas!$B$6)),Listas!$B$6&lt;=0),"",IF(A135="","",IF(OR(R135&lt;&gt;"",I135="Cancelada"),"",IF(I135="Concluída",MAX(0,J135-H135),MAX(0,Listas!$B$6-H135)))))</x:f>
      </x:c>
      <x:c r="L135" s="35" t="str">
        <x:f>IF(OR(NOT(ISNUMBER(Listas!$B$6)),Listas!$B$6&lt;=0),IF(A135="","","Corrija data de análise"),IF(A135="","",IF(R135&lt;&gt;"",R135,IF(I135="Cancelada","CANCELADA",IF(I135="Concluída",IF(J135&gt;H135,"CONCLUÍDA COM ATRASO","CONCLUÍDA NO PRAZO"),IF(H135&lt;Listas!$B$6,"ATRASADA",IF(H135=Listas!$B$6,"VENCE HOJE","NO PRAZO")))))))</x:f>
      </x:c>
      <x:c r="M135" s="38"/>
      <x:c r="N135" s="38"/>
      <x:c r="O135" s="36" t="str">
        <x:f>IF(A135="","",IF(AND(ISNUMBER(M135),ISNUMBER(N135)),N135-M135,""))</x:f>
      </x:c>
      <x:c r="P135" s="33"/>
      <x:c r="Q135" s="238" t="str">
        <x:f>IF(A135="","",IF(COUNTIFS(Reunioes!$A$5:$A$104,B135)&lt;&gt;1,"",IF(ISNUMBER(VLOOKUP(B135,Reunioes!$A$5:$B$104,2,FALSE)),VLOOKUP(B135,Reunioes!$A$5:$B$104,2,FALSE),"")))</x:f>
      </x:c>
      <x:c r="R135" s="234" t="str">
        <x:f>IF(A135="",IF(OR(B135&lt;&gt;"",C135&lt;&gt;"",D135&lt;&gt;"",E135&lt;&gt;"",H135&lt;&gt;"",I135&lt;&gt;""),"ID ausente",""),IF(OR(AND(M135&lt;&gt;"",NOT(ISNUMBER(M135))),AND(N135&lt;&gt;"",NOT(ISNUMBER(N135)))),"Esforço inválido",IF(OR(AND(ISNUMBER(H135),H135&lt;=0),AND(ISNUMBER(J135),J135&lt;=0),AND(ISNUMBER(Q135),Q135&lt;=0)),"Data inválida",IF(A135="","",IF(COUNTIFS($A$5:$A$204,A135)&gt;1,"ID duplicado",IF(Q135="","Reunião inválida",IF(OR(C135="",D135="",E135="",I135=""),"Cadastro incompleto",IF(AND(I135&lt;&gt;"Pendente",I135&lt;&gt;"Em andamento",I135&lt;&gt;"Bloqueada",I135&lt;&gt;"Concluída",I135&lt;&gt;"Cancelada"),"Status inválido",IF(I135="Cancelada","",IF(NOT(ISNUMBER(H135)),"Prazo ausente ou inválido",IF(AND(I135="Concluída",OR(NOT(ISNUMBER(J135)),P135="")),"Conclusão sem data ou evidência",IF(AND(I135="Concluída",ISNUMBER(Listas!$B$6),Listas!$B$6&gt;0,J135&gt;Listas!$B$6),"Conclusão posterior à análise",""))))))))))))</x:f>
      </x:c>
      <x:c r="S135" s="234" t="n">
        <x:f>IF(A135="",0,IF(AND(R135="",I135&lt;&gt;"Cancelada"),1,0))</x:f>
        <x:v>0</x:v>
      </x:c>
      <x:c r="T135" s="234" t="n">
        <x:f>IF(OR(NOT(ISNUMBER(Listas!$B$6)),Listas!$B$6&lt;=0,Dashboard!$E$5&lt;=0,Dashboard!$K$5&lt;=0),0,IF(A135="",0,IF(AND(ISNUMBER(Q135),ISNUMBER(Dashboard!$E$5),ISNUMBER(Dashboard!$K$5),Dashboard!$E$5&lt;=Dashboard!$K$5,Q135&gt;=Dashboard!$E$5,Q135&lt;=Dashboard!$K$5,OR(Dashboard!$E$4="Todas",E135=Dashboard!$E$4),OR(Dashboard!$K$4="Todos",D135=Dashboard!$K$4)),1,0)))</x:f>
        <x:v>0</x:v>
      </x:c>
      <x:c r="U135" s="234" t="n">
        <x:f>IF(AND(S135=1,T135=1,I135&lt;&gt;"Concluída"),1,0)</x:f>
        <x:v>0</x:v>
      </x:c>
      <x:c r="V135" s="234" t="n">
        <x:f>IF(AND(U135=1,ISNUMBER(Listas!$B$6),H135&lt;Listas!$B$6),1,0)</x:f>
        <x:v>0</x:v>
      </x:c>
      <x:c r="W135" s="234" t="n">
        <x:f>IF(AND(U135=1,I135="Bloqueada"),1,0)</x:f>
        <x:v>0</x:v>
      </x:c>
      <x:c r="X135" s="234" t="n">
        <x:f>IF(AND(S135=1,T135=1,I135="Concluída"),1,0)</x:f>
        <x:v>0</x:v>
      </x:c>
      <x:c r="Y135" s="234" t="n">
        <x:f>IF(AND(T135=1,OR(V135=1,W135=1,R135&lt;&gt;"")),1,0)</x:f>
        <x:v>0</x:v>
      </x:c>
      <x:c r="Z135" s="234" t="str">
        <x:f>IF(Y135=1,SUM($Y$5:Y135),"")</x:f>
      </x:c>
    </x:row>
    <x:row r="136">
      <x:c r="A136" s="30"/>
      <x:c r="B136" s="30"/>
      <x:c r="C136" s="30"/>
      <x:c r="D136" s="30"/>
      <x:c r="E136" s="30"/>
      <x:c r="F136" s="30"/>
      <x:c r="G136" s="32"/>
      <x:c r="H136" s="32"/>
      <x:c r="I136" s="32"/>
      <x:c r="J136" s="32"/>
      <x:c r="K136" s="37" t="str">
        <x:f>IF(OR(NOT(ISNUMBER(Listas!$B$6)),Listas!$B$6&lt;=0),"",IF(A136="","",IF(OR(R136&lt;&gt;"",I136="Cancelada"),"",IF(I136="Concluída",MAX(0,J136-H136),MAX(0,Listas!$B$6-H136)))))</x:f>
      </x:c>
      <x:c r="L136" s="35" t="str">
        <x:f>IF(OR(NOT(ISNUMBER(Listas!$B$6)),Listas!$B$6&lt;=0),IF(A136="","","Corrija data de análise"),IF(A136="","",IF(R136&lt;&gt;"",R136,IF(I136="Cancelada","CANCELADA",IF(I136="Concluída",IF(J136&gt;H136,"CONCLUÍDA COM ATRASO","CONCLUÍDA NO PRAZO"),IF(H136&lt;Listas!$B$6,"ATRASADA",IF(H136=Listas!$B$6,"VENCE HOJE","NO PRAZO")))))))</x:f>
      </x:c>
      <x:c r="M136" s="38"/>
      <x:c r="N136" s="38"/>
      <x:c r="O136" s="36" t="str">
        <x:f>IF(A136="","",IF(AND(ISNUMBER(M136),ISNUMBER(N136)),N136-M136,""))</x:f>
      </x:c>
      <x:c r="P136" s="33"/>
      <x:c r="Q136" s="238" t="str">
        <x:f>IF(A136="","",IF(COUNTIFS(Reunioes!$A$5:$A$104,B136)&lt;&gt;1,"",IF(ISNUMBER(VLOOKUP(B136,Reunioes!$A$5:$B$104,2,FALSE)),VLOOKUP(B136,Reunioes!$A$5:$B$104,2,FALSE),"")))</x:f>
      </x:c>
      <x:c r="R136" s="234" t="str">
        <x:f>IF(A136="",IF(OR(B136&lt;&gt;"",C136&lt;&gt;"",D136&lt;&gt;"",E136&lt;&gt;"",H136&lt;&gt;"",I136&lt;&gt;""),"ID ausente",""),IF(OR(AND(M136&lt;&gt;"",NOT(ISNUMBER(M136))),AND(N136&lt;&gt;"",NOT(ISNUMBER(N136)))),"Esforço inválido",IF(OR(AND(ISNUMBER(H136),H136&lt;=0),AND(ISNUMBER(J136),J136&lt;=0),AND(ISNUMBER(Q136),Q136&lt;=0)),"Data inválida",IF(A136="","",IF(COUNTIFS($A$5:$A$204,A136)&gt;1,"ID duplicado",IF(Q136="","Reunião inválida",IF(OR(C136="",D136="",E136="",I136=""),"Cadastro incompleto",IF(AND(I136&lt;&gt;"Pendente",I136&lt;&gt;"Em andamento",I136&lt;&gt;"Bloqueada",I136&lt;&gt;"Concluída",I136&lt;&gt;"Cancelada"),"Status inválido",IF(I136="Cancelada","",IF(NOT(ISNUMBER(H136)),"Prazo ausente ou inválido",IF(AND(I136="Concluída",OR(NOT(ISNUMBER(J136)),P136="")),"Conclusão sem data ou evidência",IF(AND(I136="Concluída",ISNUMBER(Listas!$B$6),Listas!$B$6&gt;0,J136&gt;Listas!$B$6),"Conclusão posterior à análise",""))))))))))))</x:f>
      </x:c>
      <x:c r="S136" s="234" t="n">
        <x:f>IF(A136="",0,IF(AND(R136="",I136&lt;&gt;"Cancelada"),1,0))</x:f>
        <x:v>0</x:v>
      </x:c>
      <x:c r="T136" s="234" t="n">
        <x:f>IF(OR(NOT(ISNUMBER(Listas!$B$6)),Listas!$B$6&lt;=0,Dashboard!$E$5&lt;=0,Dashboard!$K$5&lt;=0),0,IF(A136="",0,IF(AND(ISNUMBER(Q136),ISNUMBER(Dashboard!$E$5),ISNUMBER(Dashboard!$K$5),Dashboard!$E$5&lt;=Dashboard!$K$5,Q136&gt;=Dashboard!$E$5,Q136&lt;=Dashboard!$K$5,OR(Dashboard!$E$4="Todas",E136=Dashboard!$E$4),OR(Dashboard!$K$4="Todos",D136=Dashboard!$K$4)),1,0)))</x:f>
        <x:v>0</x:v>
      </x:c>
      <x:c r="U136" s="234" t="n">
        <x:f>IF(AND(S136=1,T136=1,I136&lt;&gt;"Concluída"),1,0)</x:f>
        <x:v>0</x:v>
      </x:c>
      <x:c r="V136" s="234" t="n">
        <x:f>IF(AND(U136=1,ISNUMBER(Listas!$B$6),H136&lt;Listas!$B$6),1,0)</x:f>
        <x:v>0</x:v>
      </x:c>
      <x:c r="W136" s="234" t="n">
        <x:f>IF(AND(U136=1,I136="Bloqueada"),1,0)</x:f>
        <x:v>0</x:v>
      </x:c>
      <x:c r="X136" s="234" t="n">
        <x:f>IF(AND(S136=1,T136=1,I136="Concluída"),1,0)</x:f>
        <x:v>0</x:v>
      </x:c>
      <x:c r="Y136" s="234" t="n">
        <x:f>IF(AND(T136=1,OR(V136=1,W136=1,R136&lt;&gt;"")),1,0)</x:f>
        <x:v>0</x:v>
      </x:c>
      <x:c r="Z136" s="234" t="str">
        <x:f>IF(Y136=1,SUM($Y$5:Y136),"")</x:f>
      </x:c>
    </x:row>
    <x:row r="137">
      <x:c r="A137" s="30"/>
      <x:c r="B137" s="30"/>
      <x:c r="C137" s="30"/>
      <x:c r="D137" s="30"/>
      <x:c r="E137" s="30"/>
      <x:c r="F137" s="30"/>
      <x:c r="G137" s="32"/>
      <x:c r="H137" s="32"/>
      <x:c r="I137" s="32"/>
      <x:c r="J137" s="32"/>
      <x:c r="K137" s="37" t="str">
        <x:f>IF(OR(NOT(ISNUMBER(Listas!$B$6)),Listas!$B$6&lt;=0),"",IF(A137="","",IF(OR(R137&lt;&gt;"",I137="Cancelada"),"",IF(I137="Concluída",MAX(0,J137-H137),MAX(0,Listas!$B$6-H137)))))</x:f>
      </x:c>
      <x:c r="L137" s="35" t="str">
        <x:f>IF(OR(NOT(ISNUMBER(Listas!$B$6)),Listas!$B$6&lt;=0),IF(A137="","","Corrija data de análise"),IF(A137="","",IF(R137&lt;&gt;"",R137,IF(I137="Cancelada","CANCELADA",IF(I137="Concluída",IF(J137&gt;H137,"CONCLUÍDA COM ATRASO","CONCLUÍDA NO PRAZO"),IF(H137&lt;Listas!$B$6,"ATRASADA",IF(H137=Listas!$B$6,"VENCE HOJE","NO PRAZO")))))))</x:f>
      </x:c>
      <x:c r="M137" s="38"/>
      <x:c r="N137" s="38"/>
      <x:c r="O137" s="36" t="str">
        <x:f>IF(A137="","",IF(AND(ISNUMBER(M137),ISNUMBER(N137)),N137-M137,""))</x:f>
      </x:c>
      <x:c r="P137" s="33"/>
      <x:c r="Q137" s="238" t="str">
        <x:f>IF(A137="","",IF(COUNTIFS(Reunioes!$A$5:$A$104,B137)&lt;&gt;1,"",IF(ISNUMBER(VLOOKUP(B137,Reunioes!$A$5:$B$104,2,FALSE)),VLOOKUP(B137,Reunioes!$A$5:$B$104,2,FALSE),"")))</x:f>
      </x:c>
      <x:c r="R137" s="234" t="str">
        <x:f>IF(A137="",IF(OR(B137&lt;&gt;"",C137&lt;&gt;"",D137&lt;&gt;"",E137&lt;&gt;"",H137&lt;&gt;"",I137&lt;&gt;""),"ID ausente",""),IF(OR(AND(M137&lt;&gt;"",NOT(ISNUMBER(M137))),AND(N137&lt;&gt;"",NOT(ISNUMBER(N137)))),"Esforço inválido",IF(OR(AND(ISNUMBER(H137),H137&lt;=0),AND(ISNUMBER(J137),J137&lt;=0),AND(ISNUMBER(Q137),Q137&lt;=0)),"Data inválida",IF(A137="","",IF(COUNTIFS($A$5:$A$204,A137)&gt;1,"ID duplicado",IF(Q137="","Reunião inválida",IF(OR(C137="",D137="",E137="",I137=""),"Cadastro incompleto",IF(AND(I137&lt;&gt;"Pendente",I137&lt;&gt;"Em andamento",I137&lt;&gt;"Bloqueada",I137&lt;&gt;"Concluída",I137&lt;&gt;"Cancelada"),"Status inválido",IF(I137="Cancelada","",IF(NOT(ISNUMBER(H137)),"Prazo ausente ou inválido",IF(AND(I137="Concluída",OR(NOT(ISNUMBER(J137)),P137="")),"Conclusão sem data ou evidência",IF(AND(I137="Concluída",ISNUMBER(Listas!$B$6),Listas!$B$6&gt;0,J137&gt;Listas!$B$6),"Conclusão posterior à análise",""))))))))))))</x:f>
      </x:c>
      <x:c r="S137" s="234" t="n">
        <x:f>IF(A137="",0,IF(AND(R137="",I137&lt;&gt;"Cancelada"),1,0))</x:f>
        <x:v>0</x:v>
      </x:c>
      <x:c r="T137" s="234" t="n">
        <x:f>IF(OR(NOT(ISNUMBER(Listas!$B$6)),Listas!$B$6&lt;=0,Dashboard!$E$5&lt;=0,Dashboard!$K$5&lt;=0),0,IF(A137="",0,IF(AND(ISNUMBER(Q137),ISNUMBER(Dashboard!$E$5),ISNUMBER(Dashboard!$K$5),Dashboard!$E$5&lt;=Dashboard!$K$5,Q137&gt;=Dashboard!$E$5,Q137&lt;=Dashboard!$K$5,OR(Dashboard!$E$4="Todas",E137=Dashboard!$E$4),OR(Dashboard!$K$4="Todos",D137=Dashboard!$K$4)),1,0)))</x:f>
        <x:v>0</x:v>
      </x:c>
      <x:c r="U137" s="234" t="n">
        <x:f>IF(AND(S137=1,T137=1,I137&lt;&gt;"Concluída"),1,0)</x:f>
        <x:v>0</x:v>
      </x:c>
      <x:c r="V137" s="234" t="n">
        <x:f>IF(AND(U137=1,ISNUMBER(Listas!$B$6),H137&lt;Listas!$B$6),1,0)</x:f>
        <x:v>0</x:v>
      </x:c>
      <x:c r="W137" s="234" t="n">
        <x:f>IF(AND(U137=1,I137="Bloqueada"),1,0)</x:f>
        <x:v>0</x:v>
      </x:c>
      <x:c r="X137" s="234" t="n">
        <x:f>IF(AND(S137=1,T137=1,I137="Concluída"),1,0)</x:f>
        <x:v>0</x:v>
      </x:c>
      <x:c r="Y137" s="234" t="n">
        <x:f>IF(AND(T137=1,OR(V137=1,W137=1,R137&lt;&gt;"")),1,0)</x:f>
        <x:v>0</x:v>
      </x:c>
      <x:c r="Z137" s="234" t="str">
        <x:f>IF(Y137=1,SUM($Y$5:Y137),"")</x:f>
      </x:c>
    </x:row>
    <x:row r="138">
      <x:c r="A138" s="30"/>
      <x:c r="B138" s="30"/>
      <x:c r="C138" s="30"/>
      <x:c r="D138" s="30"/>
      <x:c r="E138" s="30"/>
      <x:c r="F138" s="30"/>
      <x:c r="G138" s="32"/>
      <x:c r="H138" s="32"/>
      <x:c r="I138" s="32"/>
      <x:c r="J138" s="32"/>
      <x:c r="K138" s="37" t="str">
        <x:f>IF(OR(NOT(ISNUMBER(Listas!$B$6)),Listas!$B$6&lt;=0),"",IF(A138="","",IF(OR(R138&lt;&gt;"",I138="Cancelada"),"",IF(I138="Concluída",MAX(0,J138-H138),MAX(0,Listas!$B$6-H138)))))</x:f>
      </x:c>
      <x:c r="L138" s="35" t="str">
        <x:f>IF(OR(NOT(ISNUMBER(Listas!$B$6)),Listas!$B$6&lt;=0),IF(A138="","","Corrija data de análise"),IF(A138="","",IF(R138&lt;&gt;"",R138,IF(I138="Cancelada","CANCELADA",IF(I138="Concluída",IF(J138&gt;H138,"CONCLUÍDA COM ATRASO","CONCLUÍDA NO PRAZO"),IF(H138&lt;Listas!$B$6,"ATRASADA",IF(H138=Listas!$B$6,"VENCE HOJE","NO PRAZO")))))))</x:f>
      </x:c>
      <x:c r="M138" s="38"/>
      <x:c r="N138" s="38"/>
      <x:c r="O138" s="36" t="str">
        <x:f>IF(A138="","",IF(AND(ISNUMBER(M138),ISNUMBER(N138)),N138-M138,""))</x:f>
      </x:c>
      <x:c r="P138" s="33"/>
      <x:c r="Q138" s="238" t="str">
        <x:f>IF(A138="","",IF(COUNTIFS(Reunioes!$A$5:$A$104,B138)&lt;&gt;1,"",IF(ISNUMBER(VLOOKUP(B138,Reunioes!$A$5:$B$104,2,FALSE)),VLOOKUP(B138,Reunioes!$A$5:$B$104,2,FALSE),"")))</x:f>
      </x:c>
      <x:c r="R138" s="234" t="str">
        <x:f>IF(A138="",IF(OR(B138&lt;&gt;"",C138&lt;&gt;"",D138&lt;&gt;"",E138&lt;&gt;"",H138&lt;&gt;"",I138&lt;&gt;""),"ID ausente",""),IF(OR(AND(M138&lt;&gt;"",NOT(ISNUMBER(M138))),AND(N138&lt;&gt;"",NOT(ISNUMBER(N138)))),"Esforço inválido",IF(OR(AND(ISNUMBER(H138),H138&lt;=0),AND(ISNUMBER(J138),J138&lt;=0),AND(ISNUMBER(Q138),Q138&lt;=0)),"Data inválida",IF(A138="","",IF(COUNTIFS($A$5:$A$204,A138)&gt;1,"ID duplicado",IF(Q138="","Reunião inválida",IF(OR(C138="",D138="",E138="",I138=""),"Cadastro incompleto",IF(AND(I138&lt;&gt;"Pendente",I138&lt;&gt;"Em andamento",I138&lt;&gt;"Bloqueada",I138&lt;&gt;"Concluída",I138&lt;&gt;"Cancelada"),"Status inválido",IF(I138="Cancelada","",IF(NOT(ISNUMBER(H138)),"Prazo ausente ou inválido",IF(AND(I138="Concluída",OR(NOT(ISNUMBER(J138)),P138="")),"Conclusão sem data ou evidência",IF(AND(I138="Concluída",ISNUMBER(Listas!$B$6),Listas!$B$6&gt;0,J138&gt;Listas!$B$6),"Conclusão posterior à análise",""))))))))))))</x:f>
      </x:c>
      <x:c r="S138" s="234" t="n">
        <x:f>IF(A138="",0,IF(AND(R138="",I138&lt;&gt;"Cancelada"),1,0))</x:f>
        <x:v>0</x:v>
      </x:c>
      <x:c r="T138" s="234" t="n">
        <x:f>IF(OR(NOT(ISNUMBER(Listas!$B$6)),Listas!$B$6&lt;=0,Dashboard!$E$5&lt;=0,Dashboard!$K$5&lt;=0),0,IF(A138="",0,IF(AND(ISNUMBER(Q138),ISNUMBER(Dashboard!$E$5),ISNUMBER(Dashboard!$K$5),Dashboard!$E$5&lt;=Dashboard!$K$5,Q138&gt;=Dashboard!$E$5,Q138&lt;=Dashboard!$K$5,OR(Dashboard!$E$4="Todas",E138=Dashboard!$E$4),OR(Dashboard!$K$4="Todos",D138=Dashboard!$K$4)),1,0)))</x:f>
        <x:v>0</x:v>
      </x:c>
      <x:c r="U138" s="234" t="n">
        <x:f>IF(AND(S138=1,T138=1,I138&lt;&gt;"Concluída"),1,0)</x:f>
        <x:v>0</x:v>
      </x:c>
      <x:c r="V138" s="234" t="n">
        <x:f>IF(AND(U138=1,ISNUMBER(Listas!$B$6),H138&lt;Listas!$B$6),1,0)</x:f>
        <x:v>0</x:v>
      </x:c>
      <x:c r="W138" s="234" t="n">
        <x:f>IF(AND(U138=1,I138="Bloqueada"),1,0)</x:f>
        <x:v>0</x:v>
      </x:c>
      <x:c r="X138" s="234" t="n">
        <x:f>IF(AND(S138=1,T138=1,I138="Concluída"),1,0)</x:f>
        <x:v>0</x:v>
      </x:c>
      <x:c r="Y138" s="234" t="n">
        <x:f>IF(AND(T138=1,OR(V138=1,W138=1,R138&lt;&gt;"")),1,0)</x:f>
        <x:v>0</x:v>
      </x:c>
      <x:c r="Z138" s="234" t="str">
        <x:f>IF(Y138=1,SUM($Y$5:Y138),"")</x:f>
      </x:c>
    </x:row>
    <x:row r="139">
      <x:c r="A139" s="30"/>
      <x:c r="B139" s="30"/>
      <x:c r="C139" s="30"/>
      <x:c r="D139" s="30"/>
      <x:c r="E139" s="30"/>
      <x:c r="F139" s="30"/>
      <x:c r="G139" s="32"/>
      <x:c r="H139" s="32"/>
      <x:c r="I139" s="32"/>
      <x:c r="J139" s="32"/>
      <x:c r="K139" s="37" t="str">
        <x:f>IF(OR(NOT(ISNUMBER(Listas!$B$6)),Listas!$B$6&lt;=0),"",IF(A139="","",IF(OR(R139&lt;&gt;"",I139="Cancelada"),"",IF(I139="Concluída",MAX(0,J139-H139),MAX(0,Listas!$B$6-H139)))))</x:f>
      </x:c>
      <x:c r="L139" s="35" t="str">
        <x:f>IF(OR(NOT(ISNUMBER(Listas!$B$6)),Listas!$B$6&lt;=0),IF(A139="","","Corrija data de análise"),IF(A139="","",IF(R139&lt;&gt;"",R139,IF(I139="Cancelada","CANCELADA",IF(I139="Concluída",IF(J139&gt;H139,"CONCLUÍDA COM ATRASO","CONCLUÍDA NO PRAZO"),IF(H139&lt;Listas!$B$6,"ATRASADA",IF(H139=Listas!$B$6,"VENCE HOJE","NO PRAZO")))))))</x:f>
      </x:c>
      <x:c r="M139" s="38"/>
      <x:c r="N139" s="38"/>
      <x:c r="O139" s="36" t="str">
        <x:f>IF(A139="","",IF(AND(ISNUMBER(M139),ISNUMBER(N139)),N139-M139,""))</x:f>
      </x:c>
      <x:c r="P139" s="33"/>
      <x:c r="Q139" s="238" t="str">
        <x:f>IF(A139="","",IF(COUNTIFS(Reunioes!$A$5:$A$104,B139)&lt;&gt;1,"",IF(ISNUMBER(VLOOKUP(B139,Reunioes!$A$5:$B$104,2,FALSE)),VLOOKUP(B139,Reunioes!$A$5:$B$104,2,FALSE),"")))</x:f>
      </x:c>
      <x:c r="R139" s="234" t="str">
        <x:f>IF(A139="",IF(OR(B139&lt;&gt;"",C139&lt;&gt;"",D139&lt;&gt;"",E139&lt;&gt;"",H139&lt;&gt;"",I139&lt;&gt;""),"ID ausente",""),IF(OR(AND(M139&lt;&gt;"",NOT(ISNUMBER(M139))),AND(N139&lt;&gt;"",NOT(ISNUMBER(N139)))),"Esforço inválido",IF(OR(AND(ISNUMBER(H139),H139&lt;=0),AND(ISNUMBER(J139),J139&lt;=0),AND(ISNUMBER(Q139),Q139&lt;=0)),"Data inválida",IF(A139="","",IF(COUNTIFS($A$5:$A$204,A139)&gt;1,"ID duplicado",IF(Q139="","Reunião inválida",IF(OR(C139="",D139="",E139="",I139=""),"Cadastro incompleto",IF(AND(I139&lt;&gt;"Pendente",I139&lt;&gt;"Em andamento",I139&lt;&gt;"Bloqueada",I139&lt;&gt;"Concluída",I139&lt;&gt;"Cancelada"),"Status inválido",IF(I139="Cancelada","",IF(NOT(ISNUMBER(H139)),"Prazo ausente ou inválido",IF(AND(I139="Concluída",OR(NOT(ISNUMBER(J139)),P139="")),"Conclusão sem data ou evidência",IF(AND(I139="Concluída",ISNUMBER(Listas!$B$6),Listas!$B$6&gt;0,J139&gt;Listas!$B$6),"Conclusão posterior à análise",""))))))))))))</x:f>
      </x:c>
      <x:c r="S139" s="234" t="n">
        <x:f>IF(A139="",0,IF(AND(R139="",I139&lt;&gt;"Cancelada"),1,0))</x:f>
        <x:v>0</x:v>
      </x:c>
      <x:c r="T139" s="234" t="n">
        <x:f>IF(OR(NOT(ISNUMBER(Listas!$B$6)),Listas!$B$6&lt;=0,Dashboard!$E$5&lt;=0,Dashboard!$K$5&lt;=0),0,IF(A139="",0,IF(AND(ISNUMBER(Q139),ISNUMBER(Dashboard!$E$5),ISNUMBER(Dashboard!$K$5),Dashboard!$E$5&lt;=Dashboard!$K$5,Q139&gt;=Dashboard!$E$5,Q139&lt;=Dashboard!$K$5,OR(Dashboard!$E$4="Todas",E139=Dashboard!$E$4),OR(Dashboard!$K$4="Todos",D139=Dashboard!$K$4)),1,0)))</x:f>
        <x:v>0</x:v>
      </x:c>
      <x:c r="U139" s="234" t="n">
        <x:f>IF(AND(S139=1,T139=1,I139&lt;&gt;"Concluída"),1,0)</x:f>
        <x:v>0</x:v>
      </x:c>
      <x:c r="V139" s="234" t="n">
        <x:f>IF(AND(U139=1,ISNUMBER(Listas!$B$6),H139&lt;Listas!$B$6),1,0)</x:f>
        <x:v>0</x:v>
      </x:c>
      <x:c r="W139" s="234" t="n">
        <x:f>IF(AND(U139=1,I139="Bloqueada"),1,0)</x:f>
        <x:v>0</x:v>
      </x:c>
      <x:c r="X139" s="234" t="n">
        <x:f>IF(AND(S139=1,T139=1,I139="Concluída"),1,0)</x:f>
        <x:v>0</x:v>
      </x:c>
      <x:c r="Y139" s="234" t="n">
        <x:f>IF(AND(T139=1,OR(V139=1,W139=1,R139&lt;&gt;"")),1,0)</x:f>
        <x:v>0</x:v>
      </x:c>
      <x:c r="Z139" s="234" t="str">
        <x:f>IF(Y139=1,SUM($Y$5:Y139),"")</x:f>
      </x:c>
    </x:row>
    <x:row r="140">
      <x:c r="A140" s="30"/>
      <x:c r="B140" s="30"/>
      <x:c r="C140" s="30"/>
      <x:c r="D140" s="30"/>
      <x:c r="E140" s="30"/>
      <x:c r="F140" s="30"/>
      <x:c r="G140" s="32"/>
      <x:c r="H140" s="32"/>
      <x:c r="I140" s="32"/>
      <x:c r="J140" s="32"/>
      <x:c r="K140" s="37" t="str">
        <x:f>IF(OR(NOT(ISNUMBER(Listas!$B$6)),Listas!$B$6&lt;=0),"",IF(A140="","",IF(OR(R140&lt;&gt;"",I140="Cancelada"),"",IF(I140="Concluída",MAX(0,J140-H140),MAX(0,Listas!$B$6-H140)))))</x:f>
      </x:c>
      <x:c r="L140" s="35" t="str">
        <x:f>IF(OR(NOT(ISNUMBER(Listas!$B$6)),Listas!$B$6&lt;=0),IF(A140="","","Corrija data de análise"),IF(A140="","",IF(R140&lt;&gt;"",R140,IF(I140="Cancelada","CANCELADA",IF(I140="Concluída",IF(J140&gt;H140,"CONCLUÍDA COM ATRASO","CONCLUÍDA NO PRAZO"),IF(H140&lt;Listas!$B$6,"ATRASADA",IF(H140=Listas!$B$6,"VENCE HOJE","NO PRAZO")))))))</x:f>
      </x:c>
      <x:c r="M140" s="38"/>
      <x:c r="N140" s="38"/>
      <x:c r="O140" s="36" t="str">
        <x:f>IF(A140="","",IF(AND(ISNUMBER(M140),ISNUMBER(N140)),N140-M140,""))</x:f>
      </x:c>
      <x:c r="P140" s="33"/>
      <x:c r="Q140" s="238" t="str">
        <x:f>IF(A140="","",IF(COUNTIFS(Reunioes!$A$5:$A$104,B140)&lt;&gt;1,"",IF(ISNUMBER(VLOOKUP(B140,Reunioes!$A$5:$B$104,2,FALSE)),VLOOKUP(B140,Reunioes!$A$5:$B$104,2,FALSE),"")))</x:f>
      </x:c>
      <x:c r="R140" s="234" t="str">
        <x:f>IF(A140="",IF(OR(B140&lt;&gt;"",C140&lt;&gt;"",D140&lt;&gt;"",E140&lt;&gt;"",H140&lt;&gt;"",I140&lt;&gt;""),"ID ausente",""),IF(OR(AND(M140&lt;&gt;"",NOT(ISNUMBER(M140))),AND(N140&lt;&gt;"",NOT(ISNUMBER(N140)))),"Esforço inválido",IF(OR(AND(ISNUMBER(H140),H140&lt;=0),AND(ISNUMBER(J140),J140&lt;=0),AND(ISNUMBER(Q140),Q140&lt;=0)),"Data inválida",IF(A140="","",IF(COUNTIFS($A$5:$A$204,A140)&gt;1,"ID duplicado",IF(Q140="","Reunião inválida",IF(OR(C140="",D140="",E140="",I140=""),"Cadastro incompleto",IF(AND(I140&lt;&gt;"Pendente",I140&lt;&gt;"Em andamento",I140&lt;&gt;"Bloqueada",I140&lt;&gt;"Concluída",I140&lt;&gt;"Cancelada"),"Status inválido",IF(I140="Cancelada","",IF(NOT(ISNUMBER(H140)),"Prazo ausente ou inválido",IF(AND(I140="Concluída",OR(NOT(ISNUMBER(J140)),P140="")),"Conclusão sem data ou evidência",IF(AND(I140="Concluída",ISNUMBER(Listas!$B$6),Listas!$B$6&gt;0,J140&gt;Listas!$B$6),"Conclusão posterior à análise",""))))))))))))</x:f>
      </x:c>
      <x:c r="S140" s="234" t="n">
        <x:f>IF(A140="",0,IF(AND(R140="",I140&lt;&gt;"Cancelada"),1,0))</x:f>
        <x:v>0</x:v>
      </x:c>
      <x:c r="T140" s="234" t="n">
        <x:f>IF(OR(NOT(ISNUMBER(Listas!$B$6)),Listas!$B$6&lt;=0,Dashboard!$E$5&lt;=0,Dashboard!$K$5&lt;=0),0,IF(A140="",0,IF(AND(ISNUMBER(Q140),ISNUMBER(Dashboard!$E$5),ISNUMBER(Dashboard!$K$5),Dashboard!$E$5&lt;=Dashboard!$K$5,Q140&gt;=Dashboard!$E$5,Q140&lt;=Dashboard!$K$5,OR(Dashboard!$E$4="Todas",E140=Dashboard!$E$4),OR(Dashboard!$K$4="Todos",D140=Dashboard!$K$4)),1,0)))</x:f>
        <x:v>0</x:v>
      </x:c>
      <x:c r="U140" s="234" t="n">
        <x:f>IF(AND(S140=1,T140=1,I140&lt;&gt;"Concluída"),1,0)</x:f>
        <x:v>0</x:v>
      </x:c>
      <x:c r="V140" s="234" t="n">
        <x:f>IF(AND(U140=1,ISNUMBER(Listas!$B$6),H140&lt;Listas!$B$6),1,0)</x:f>
        <x:v>0</x:v>
      </x:c>
      <x:c r="W140" s="234" t="n">
        <x:f>IF(AND(U140=1,I140="Bloqueada"),1,0)</x:f>
        <x:v>0</x:v>
      </x:c>
      <x:c r="X140" s="234" t="n">
        <x:f>IF(AND(S140=1,T140=1,I140="Concluída"),1,0)</x:f>
        <x:v>0</x:v>
      </x:c>
      <x:c r="Y140" s="234" t="n">
        <x:f>IF(AND(T140=1,OR(V140=1,W140=1,R140&lt;&gt;"")),1,0)</x:f>
        <x:v>0</x:v>
      </x:c>
      <x:c r="Z140" s="234" t="str">
        <x:f>IF(Y140=1,SUM($Y$5:Y140),"")</x:f>
      </x:c>
    </x:row>
    <x:row r="141">
      <x:c r="A141" s="30"/>
      <x:c r="B141" s="30"/>
      <x:c r="C141" s="30"/>
      <x:c r="D141" s="30"/>
      <x:c r="E141" s="30"/>
      <x:c r="F141" s="30"/>
      <x:c r="G141" s="32"/>
      <x:c r="H141" s="32"/>
      <x:c r="I141" s="32"/>
      <x:c r="J141" s="32"/>
      <x:c r="K141" s="37" t="str">
        <x:f>IF(OR(NOT(ISNUMBER(Listas!$B$6)),Listas!$B$6&lt;=0),"",IF(A141="","",IF(OR(R141&lt;&gt;"",I141="Cancelada"),"",IF(I141="Concluída",MAX(0,J141-H141),MAX(0,Listas!$B$6-H141)))))</x:f>
      </x:c>
      <x:c r="L141" s="35" t="str">
        <x:f>IF(OR(NOT(ISNUMBER(Listas!$B$6)),Listas!$B$6&lt;=0),IF(A141="","","Corrija data de análise"),IF(A141="","",IF(R141&lt;&gt;"",R141,IF(I141="Cancelada","CANCELADA",IF(I141="Concluída",IF(J141&gt;H141,"CONCLUÍDA COM ATRASO","CONCLUÍDA NO PRAZO"),IF(H141&lt;Listas!$B$6,"ATRASADA",IF(H141=Listas!$B$6,"VENCE HOJE","NO PRAZO")))))))</x:f>
      </x:c>
      <x:c r="M141" s="38"/>
      <x:c r="N141" s="38"/>
      <x:c r="O141" s="36" t="str">
        <x:f>IF(A141="","",IF(AND(ISNUMBER(M141),ISNUMBER(N141)),N141-M141,""))</x:f>
      </x:c>
      <x:c r="P141" s="33"/>
      <x:c r="Q141" s="238" t="str">
        <x:f>IF(A141="","",IF(COUNTIFS(Reunioes!$A$5:$A$104,B141)&lt;&gt;1,"",IF(ISNUMBER(VLOOKUP(B141,Reunioes!$A$5:$B$104,2,FALSE)),VLOOKUP(B141,Reunioes!$A$5:$B$104,2,FALSE),"")))</x:f>
      </x:c>
      <x:c r="R141" s="234" t="str">
        <x:f>IF(A141="",IF(OR(B141&lt;&gt;"",C141&lt;&gt;"",D141&lt;&gt;"",E141&lt;&gt;"",H141&lt;&gt;"",I141&lt;&gt;""),"ID ausente",""),IF(OR(AND(M141&lt;&gt;"",NOT(ISNUMBER(M141))),AND(N141&lt;&gt;"",NOT(ISNUMBER(N141)))),"Esforço inválido",IF(OR(AND(ISNUMBER(H141),H141&lt;=0),AND(ISNUMBER(J141),J141&lt;=0),AND(ISNUMBER(Q141),Q141&lt;=0)),"Data inválida",IF(A141="","",IF(COUNTIFS($A$5:$A$204,A141)&gt;1,"ID duplicado",IF(Q141="","Reunião inválida",IF(OR(C141="",D141="",E141="",I141=""),"Cadastro incompleto",IF(AND(I141&lt;&gt;"Pendente",I141&lt;&gt;"Em andamento",I141&lt;&gt;"Bloqueada",I141&lt;&gt;"Concluída",I141&lt;&gt;"Cancelada"),"Status inválido",IF(I141="Cancelada","",IF(NOT(ISNUMBER(H141)),"Prazo ausente ou inválido",IF(AND(I141="Concluída",OR(NOT(ISNUMBER(J141)),P141="")),"Conclusão sem data ou evidência",IF(AND(I141="Concluída",ISNUMBER(Listas!$B$6),Listas!$B$6&gt;0,J141&gt;Listas!$B$6),"Conclusão posterior à análise",""))))))))))))</x:f>
      </x:c>
      <x:c r="S141" s="234" t="n">
        <x:f>IF(A141="",0,IF(AND(R141="",I141&lt;&gt;"Cancelada"),1,0))</x:f>
        <x:v>0</x:v>
      </x:c>
      <x:c r="T141" s="234" t="n">
        <x:f>IF(OR(NOT(ISNUMBER(Listas!$B$6)),Listas!$B$6&lt;=0,Dashboard!$E$5&lt;=0,Dashboard!$K$5&lt;=0),0,IF(A141="",0,IF(AND(ISNUMBER(Q141),ISNUMBER(Dashboard!$E$5),ISNUMBER(Dashboard!$K$5),Dashboard!$E$5&lt;=Dashboard!$K$5,Q141&gt;=Dashboard!$E$5,Q141&lt;=Dashboard!$K$5,OR(Dashboard!$E$4="Todas",E141=Dashboard!$E$4),OR(Dashboard!$K$4="Todos",D141=Dashboard!$K$4)),1,0)))</x:f>
        <x:v>0</x:v>
      </x:c>
      <x:c r="U141" s="234" t="n">
        <x:f>IF(AND(S141=1,T141=1,I141&lt;&gt;"Concluída"),1,0)</x:f>
        <x:v>0</x:v>
      </x:c>
      <x:c r="V141" s="234" t="n">
        <x:f>IF(AND(U141=1,ISNUMBER(Listas!$B$6),H141&lt;Listas!$B$6),1,0)</x:f>
        <x:v>0</x:v>
      </x:c>
      <x:c r="W141" s="234" t="n">
        <x:f>IF(AND(U141=1,I141="Bloqueada"),1,0)</x:f>
        <x:v>0</x:v>
      </x:c>
      <x:c r="X141" s="234" t="n">
        <x:f>IF(AND(S141=1,T141=1,I141="Concluída"),1,0)</x:f>
        <x:v>0</x:v>
      </x:c>
      <x:c r="Y141" s="234" t="n">
        <x:f>IF(AND(T141=1,OR(V141=1,W141=1,R141&lt;&gt;"")),1,0)</x:f>
        <x:v>0</x:v>
      </x:c>
      <x:c r="Z141" s="234" t="str">
        <x:f>IF(Y141=1,SUM($Y$5:Y141),"")</x:f>
      </x:c>
    </x:row>
    <x:row r="142">
      <x:c r="A142" s="30"/>
      <x:c r="B142" s="30"/>
      <x:c r="C142" s="30"/>
      <x:c r="D142" s="30"/>
      <x:c r="E142" s="30"/>
      <x:c r="F142" s="30"/>
      <x:c r="G142" s="32"/>
      <x:c r="H142" s="32"/>
      <x:c r="I142" s="32"/>
      <x:c r="J142" s="32"/>
      <x:c r="K142" s="37" t="str">
        <x:f>IF(OR(NOT(ISNUMBER(Listas!$B$6)),Listas!$B$6&lt;=0),"",IF(A142="","",IF(OR(R142&lt;&gt;"",I142="Cancelada"),"",IF(I142="Concluída",MAX(0,J142-H142),MAX(0,Listas!$B$6-H142)))))</x:f>
      </x:c>
      <x:c r="L142" s="35" t="str">
        <x:f>IF(OR(NOT(ISNUMBER(Listas!$B$6)),Listas!$B$6&lt;=0),IF(A142="","","Corrija data de análise"),IF(A142="","",IF(R142&lt;&gt;"",R142,IF(I142="Cancelada","CANCELADA",IF(I142="Concluída",IF(J142&gt;H142,"CONCLUÍDA COM ATRASO","CONCLUÍDA NO PRAZO"),IF(H142&lt;Listas!$B$6,"ATRASADA",IF(H142=Listas!$B$6,"VENCE HOJE","NO PRAZO")))))))</x:f>
      </x:c>
      <x:c r="M142" s="38"/>
      <x:c r="N142" s="38"/>
      <x:c r="O142" s="36" t="str">
        <x:f>IF(A142="","",IF(AND(ISNUMBER(M142),ISNUMBER(N142)),N142-M142,""))</x:f>
      </x:c>
      <x:c r="P142" s="33"/>
      <x:c r="Q142" s="238" t="str">
        <x:f>IF(A142="","",IF(COUNTIFS(Reunioes!$A$5:$A$104,B142)&lt;&gt;1,"",IF(ISNUMBER(VLOOKUP(B142,Reunioes!$A$5:$B$104,2,FALSE)),VLOOKUP(B142,Reunioes!$A$5:$B$104,2,FALSE),"")))</x:f>
      </x:c>
      <x:c r="R142" s="234" t="str">
        <x:f>IF(A142="",IF(OR(B142&lt;&gt;"",C142&lt;&gt;"",D142&lt;&gt;"",E142&lt;&gt;"",H142&lt;&gt;"",I142&lt;&gt;""),"ID ausente",""),IF(OR(AND(M142&lt;&gt;"",NOT(ISNUMBER(M142))),AND(N142&lt;&gt;"",NOT(ISNUMBER(N142)))),"Esforço inválido",IF(OR(AND(ISNUMBER(H142),H142&lt;=0),AND(ISNUMBER(J142),J142&lt;=0),AND(ISNUMBER(Q142),Q142&lt;=0)),"Data inválida",IF(A142="","",IF(COUNTIFS($A$5:$A$204,A142)&gt;1,"ID duplicado",IF(Q142="","Reunião inválida",IF(OR(C142="",D142="",E142="",I142=""),"Cadastro incompleto",IF(AND(I142&lt;&gt;"Pendente",I142&lt;&gt;"Em andamento",I142&lt;&gt;"Bloqueada",I142&lt;&gt;"Concluída",I142&lt;&gt;"Cancelada"),"Status inválido",IF(I142="Cancelada","",IF(NOT(ISNUMBER(H142)),"Prazo ausente ou inválido",IF(AND(I142="Concluída",OR(NOT(ISNUMBER(J142)),P142="")),"Conclusão sem data ou evidência",IF(AND(I142="Concluída",ISNUMBER(Listas!$B$6),Listas!$B$6&gt;0,J142&gt;Listas!$B$6),"Conclusão posterior à análise",""))))))))))))</x:f>
      </x:c>
      <x:c r="S142" s="234" t="n">
        <x:f>IF(A142="",0,IF(AND(R142="",I142&lt;&gt;"Cancelada"),1,0))</x:f>
        <x:v>0</x:v>
      </x:c>
      <x:c r="T142" s="234" t="n">
        <x:f>IF(OR(NOT(ISNUMBER(Listas!$B$6)),Listas!$B$6&lt;=0,Dashboard!$E$5&lt;=0,Dashboard!$K$5&lt;=0),0,IF(A142="",0,IF(AND(ISNUMBER(Q142),ISNUMBER(Dashboard!$E$5),ISNUMBER(Dashboard!$K$5),Dashboard!$E$5&lt;=Dashboard!$K$5,Q142&gt;=Dashboard!$E$5,Q142&lt;=Dashboard!$K$5,OR(Dashboard!$E$4="Todas",E142=Dashboard!$E$4),OR(Dashboard!$K$4="Todos",D142=Dashboard!$K$4)),1,0)))</x:f>
        <x:v>0</x:v>
      </x:c>
      <x:c r="U142" s="234" t="n">
        <x:f>IF(AND(S142=1,T142=1,I142&lt;&gt;"Concluída"),1,0)</x:f>
        <x:v>0</x:v>
      </x:c>
      <x:c r="V142" s="234" t="n">
        <x:f>IF(AND(U142=1,ISNUMBER(Listas!$B$6),H142&lt;Listas!$B$6),1,0)</x:f>
        <x:v>0</x:v>
      </x:c>
      <x:c r="W142" s="234" t="n">
        <x:f>IF(AND(U142=1,I142="Bloqueada"),1,0)</x:f>
        <x:v>0</x:v>
      </x:c>
      <x:c r="X142" s="234" t="n">
        <x:f>IF(AND(S142=1,T142=1,I142="Concluída"),1,0)</x:f>
        <x:v>0</x:v>
      </x:c>
      <x:c r="Y142" s="234" t="n">
        <x:f>IF(AND(T142=1,OR(V142=1,W142=1,R142&lt;&gt;"")),1,0)</x:f>
        <x:v>0</x:v>
      </x:c>
      <x:c r="Z142" s="234" t="str">
        <x:f>IF(Y142=1,SUM($Y$5:Y142),"")</x:f>
      </x:c>
    </x:row>
    <x:row r="143">
      <x:c r="A143" s="30"/>
      <x:c r="B143" s="30"/>
      <x:c r="C143" s="30"/>
      <x:c r="D143" s="30"/>
      <x:c r="E143" s="30"/>
      <x:c r="F143" s="30"/>
      <x:c r="G143" s="32"/>
      <x:c r="H143" s="32"/>
      <x:c r="I143" s="32"/>
      <x:c r="J143" s="32"/>
      <x:c r="K143" s="37" t="str">
        <x:f>IF(OR(NOT(ISNUMBER(Listas!$B$6)),Listas!$B$6&lt;=0),"",IF(A143="","",IF(OR(R143&lt;&gt;"",I143="Cancelada"),"",IF(I143="Concluída",MAX(0,J143-H143),MAX(0,Listas!$B$6-H143)))))</x:f>
      </x:c>
      <x:c r="L143" s="35" t="str">
        <x:f>IF(OR(NOT(ISNUMBER(Listas!$B$6)),Listas!$B$6&lt;=0),IF(A143="","","Corrija data de análise"),IF(A143="","",IF(R143&lt;&gt;"",R143,IF(I143="Cancelada","CANCELADA",IF(I143="Concluída",IF(J143&gt;H143,"CONCLUÍDA COM ATRASO","CONCLUÍDA NO PRAZO"),IF(H143&lt;Listas!$B$6,"ATRASADA",IF(H143=Listas!$B$6,"VENCE HOJE","NO PRAZO")))))))</x:f>
      </x:c>
      <x:c r="M143" s="38"/>
      <x:c r="N143" s="38"/>
      <x:c r="O143" s="36" t="str">
        <x:f>IF(A143="","",IF(AND(ISNUMBER(M143),ISNUMBER(N143)),N143-M143,""))</x:f>
      </x:c>
      <x:c r="P143" s="33"/>
      <x:c r="Q143" s="238" t="str">
        <x:f>IF(A143="","",IF(COUNTIFS(Reunioes!$A$5:$A$104,B143)&lt;&gt;1,"",IF(ISNUMBER(VLOOKUP(B143,Reunioes!$A$5:$B$104,2,FALSE)),VLOOKUP(B143,Reunioes!$A$5:$B$104,2,FALSE),"")))</x:f>
      </x:c>
      <x:c r="R143" s="234" t="str">
        <x:f>IF(A143="",IF(OR(B143&lt;&gt;"",C143&lt;&gt;"",D143&lt;&gt;"",E143&lt;&gt;"",H143&lt;&gt;"",I143&lt;&gt;""),"ID ausente",""),IF(OR(AND(M143&lt;&gt;"",NOT(ISNUMBER(M143))),AND(N143&lt;&gt;"",NOT(ISNUMBER(N143)))),"Esforço inválido",IF(OR(AND(ISNUMBER(H143),H143&lt;=0),AND(ISNUMBER(J143),J143&lt;=0),AND(ISNUMBER(Q143),Q143&lt;=0)),"Data inválida",IF(A143="","",IF(COUNTIFS($A$5:$A$204,A143)&gt;1,"ID duplicado",IF(Q143="","Reunião inválida",IF(OR(C143="",D143="",E143="",I143=""),"Cadastro incompleto",IF(AND(I143&lt;&gt;"Pendente",I143&lt;&gt;"Em andamento",I143&lt;&gt;"Bloqueada",I143&lt;&gt;"Concluída",I143&lt;&gt;"Cancelada"),"Status inválido",IF(I143="Cancelada","",IF(NOT(ISNUMBER(H143)),"Prazo ausente ou inválido",IF(AND(I143="Concluída",OR(NOT(ISNUMBER(J143)),P143="")),"Conclusão sem data ou evidência",IF(AND(I143="Concluída",ISNUMBER(Listas!$B$6),Listas!$B$6&gt;0,J143&gt;Listas!$B$6),"Conclusão posterior à análise",""))))))))))))</x:f>
      </x:c>
      <x:c r="S143" s="234" t="n">
        <x:f>IF(A143="",0,IF(AND(R143="",I143&lt;&gt;"Cancelada"),1,0))</x:f>
        <x:v>0</x:v>
      </x:c>
      <x:c r="T143" s="234" t="n">
        <x:f>IF(OR(NOT(ISNUMBER(Listas!$B$6)),Listas!$B$6&lt;=0,Dashboard!$E$5&lt;=0,Dashboard!$K$5&lt;=0),0,IF(A143="",0,IF(AND(ISNUMBER(Q143),ISNUMBER(Dashboard!$E$5),ISNUMBER(Dashboard!$K$5),Dashboard!$E$5&lt;=Dashboard!$K$5,Q143&gt;=Dashboard!$E$5,Q143&lt;=Dashboard!$K$5,OR(Dashboard!$E$4="Todas",E143=Dashboard!$E$4),OR(Dashboard!$K$4="Todos",D143=Dashboard!$K$4)),1,0)))</x:f>
        <x:v>0</x:v>
      </x:c>
      <x:c r="U143" s="234" t="n">
        <x:f>IF(AND(S143=1,T143=1,I143&lt;&gt;"Concluída"),1,0)</x:f>
        <x:v>0</x:v>
      </x:c>
      <x:c r="V143" s="234" t="n">
        <x:f>IF(AND(U143=1,ISNUMBER(Listas!$B$6),H143&lt;Listas!$B$6),1,0)</x:f>
        <x:v>0</x:v>
      </x:c>
      <x:c r="W143" s="234" t="n">
        <x:f>IF(AND(U143=1,I143="Bloqueada"),1,0)</x:f>
        <x:v>0</x:v>
      </x:c>
      <x:c r="X143" s="234" t="n">
        <x:f>IF(AND(S143=1,T143=1,I143="Concluída"),1,0)</x:f>
        <x:v>0</x:v>
      </x:c>
      <x:c r="Y143" s="234" t="n">
        <x:f>IF(AND(T143=1,OR(V143=1,W143=1,R143&lt;&gt;"")),1,0)</x:f>
        <x:v>0</x:v>
      </x:c>
      <x:c r="Z143" s="234" t="str">
        <x:f>IF(Y143=1,SUM($Y$5:Y143),"")</x:f>
      </x:c>
    </x:row>
    <x:row r="144">
      <x:c r="A144" s="30"/>
      <x:c r="B144" s="30"/>
      <x:c r="C144" s="30"/>
      <x:c r="D144" s="30"/>
      <x:c r="E144" s="30"/>
      <x:c r="F144" s="30"/>
      <x:c r="G144" s="32"/>
      <x:c r="H144" s="32"/>
      <x:c r="I144" s="32"/>
      <x:c r="J144" s="32"/>
      <x:c r="K144" s="37" t="str">
        <x:f>IF(OR(NOT(ISNUMBER(Listas!$B$6)),Listas!$B$6&lt;=0),"",IF(A144="","",IF(OR(R144&lt;&gt;"",I144="Cancelada"),"",IF(I144="Concluída",MAX(0,J144-H144),MAX(0,Listas!$B$6-H144)))))</x:f>
      </x:c>
      <x:c r="L144" s="35" t="str">
        <x:f>IF(OR(NOT(ISNUMBER(Listas!$B$6)),Listas!$B$6&lt;=0),IF(A144="","","Corrija data de análise"),IF(A144="","",IF(R144&lt;&gt;"",R144,IF(I144="Cancelada","CANCELADA",IF(I144="Concluída",IF(J144&gt;H144,"CONCLUÍDA COM ATRASO","CONCLUÍDA NO PRAZO"),IF(H144&lt;Listas!$B$6,"ATRASADA",IF(H144=Listas!$B$6,"VENCE HOJE","NO PRAZO")))))))</x:f>
      </x:c>
      <x:c r="M144" s="38"/>
      <x:c r="N144" s="38"/>
      <x:c r="O144" s="36" t="str">
        <x:f>IF(A144="","",IF(AND(ISNUMBER(M144),ISNUMBER(N144)),N144-M144,""))</x:f>
      </x:c>
      <x:c r="P144" s="33"/>
      <x:c r="Q144" s="238" t="str">
        <x:f>IF(A144="","",IF(COUNTIFS(Reunioes!$A$5:$A$104,B144)&lt;&gt;1,"",IF(ISNUMBER(VLOOKUP(B144,Reunioes!$A$5:$B$104,2,FALSE)),VLOOKUP(B144,Reunioes!$A$5:$B$104,2,FALSE),"")))</x:f>
      </x:c>
      <x:c r="R144" s="234" t="str">
        <x:f>IF(A144="",IF(OR(B144&lt;&gt;"",C144&lt;&gt;"",D144&lt;&gt;"",E144&lt;&gt;"",H144&lt;&gt;"",I144&lt;&gt;""),"ID ausente",""),IF(OR(AND(M144&lt;&gt;"",NOT(ISNUMBER(M144))),AND(N144&lt;&gt;"",NOT(ISNUMBER(N144)))),"Esforço inválido",IF(OR(AND(ISNUMBER(H144),H144&lt;=0),AND(ISNUMBER(J144),J144&lt;=0),AND(ISNUMBER(Q144),Q144&lt;=0)),"Data inválida",IF(A144="","",IF(COUNTIFS($A$5:$A$204,A144)&gt;1,"ID duplicado",IF(Q144="","Reunião inválida",IF(OR(C144="",D144="",E144="",I144=""),"Cadastro incompleto",IF(AND(I144&lt;&gt;"Pendente",I144&lt;&gt;"Em andamento",I144&lt;&gt;"Bloqueada",I144&lt;&gt;"Concluída",I144&lt;&gt;"Cancelada"),"Status inválido",IF(I144="Cancelada","",IF(NOT(ISNUMBER(H144)),"Prazo ausente ou inválido",IF(AND(I144="Concluída",OR(NOT(ISNUMBER(J144)),P144="")),"Conclusão sem data ou evidência",IF(AND(I144="Concluída",ISNUMBER(Listas!$B$6),Listas!$B$6&gt;0,J144&gt;Listas!$B$6),"Conclusão posterior à análise",""))))))))))))</x:f>
      </x:c>
      <x:c r="S144" s="234" t="n">
        <x:f>IF(A144="",0,IF(AND(R144="",I144&lt;&gt;"Cancelada"),1,0))</x:f>
        <x:v>0</x:v>
      </x:c>
      <x:c r="T144" s="234" t="n">
        <x:f>IF(OR(NOT(ISNUMBER(Listas!$B$6)),Listas!$B$6&lt;=0,Dashboard!$E$5&lt;=0,Dashboard!$K$5&lt;=0),0,IF(A144="",0,IF(AND(ISNUMBER(Q144),ISNUMBER(Dashboard!$E$5),ISNUMBER(Dashboard!$K$5),Dashboard!$E$5&lt;=Dashboard!$K$5,Q144&gt;=Dashboard!$E$5,Q144&lt;=Dashboard!$K$5,OR(Dashboard!$E$4="Todas",E144=Dashboard!$E$4),OR(Dashboard!$K$4="Todos",D144=Dashboard!$K$4)),1,0)))</x:f>
        <x:v>0</x:v>
      </x:c>
      <x:c r="U144" s="234" t="n">
        <x:f>IF(AND(S144=1,T144=1,I144&lt;&gt;"Concluída"),1,0)</x:f>
        <x:v>0</x:v>
      </x:c>
      <x:c r="V144" s="234" t="n">
        <x:f>IF(AND(U144=1,ISNUMBER(Listas!$B$6),H144&lt;Listas!$B$6),1,0)</x:f>
        <x:v>0</x:v>
      </x:c>
      <x:c r="W144" s="234" t="n">
        <x:f>IF(AND(U144=1,I144="Bloqueada"),1,0)</x:f>
        <x:v>0</x:v>
      </x:c>
      <x:c r="X144" s="234" t="n">
        <x:f>IF(AND(S144=1,T144=1,I144="Concluída"),1,0)</x:f>
        <x:v>0</x:v>
      </x:c>
      <x:c r="Y144" s="234" t="n">
        <x:f>IF(AND(T144=1,OR(V144=1,W144=1,R144&lt;&gt;"")),1,0)</x:f>
        <x:v>0</x:v>
      </x:c>
      <x:c r="Z144" s="234" t="str">
        <x:f>IF(Y144=1,SUM($Y$5:Y144),"")</x:f>
      </x:c>
    </x:row>
    <x:row r="145">
      <x:c r="A145" s="30"/>
      <x:c r="B145" s="30"/>
      <x:c r="C145" s="30"/>
      <x:c r="D145" s="30"/>
      <x:c r="E145" s="30"/>
      <x:c r="F145" s="30"/>
      <x:c r="G145" s="32"/>
      <x:c r="H145" s="32"/>
      <x:c r="I145" s="32"/>
      <x:c r="J145" s="32"/>
      <x:c r="K145" s="37" t="str">
        <x:f>IF(OR(NOT(ISNUMBER(Listas!$B$6)),Listas!$B$6&lt;=0),"",IF(A145="","",IF(OR(R145&lt;&gt;"",I145="Cancelada"),"",IF(I145="Concluída",MAX(0,J145-H145),MAX(0,Listas!$B$6-H145)))))</x:f>
      </x:c>
      <x:c r="L145" s="35" t="str">
        <x:f>IF(OR(NOT(ISNUMBER(Listas!$B$6)),Listas!$B$6&lt;=0),IF(A145="","","Corrija data de análise"),IF(A145="","",IF(R145&lt;&gt;"",R145,IF(I145="Cancelada","CANCELADA",IF(I145="Concluída",IF(J145&gt;H145,"CONCLUÍDA COM ATRASO","CONCLUÍDA NO PRAZO"),IF(H145&lt;Listas!$B$6,"ATRASADA",IF(H145=Listas!$B$6,"VENCE HOJE","NO PRAZO")))))))</x:f>
      </x:c>
      <x:c r="M145" s="38"/>
      <x:c r="N145" s="38"/>
      <x:c r="O145" s="36" t="str">
        <x:f>IF(A145="","",IF(AND(ISNUMBER(M145),ISNUMBER(N145)),N145-M145,""))</x:f>
      </x:c>
      <x:c r="P145" s="33"/>
      <x:c r="Q145" s="238" t="str">
        <x:f>IF(A145="","",IF(COUNTIFS(Reunioes!$A$5:$A$104,B145)&lt;&gt;1,"",IF(ISNUMBER(VLOOKUP(B145,Reunioes!$A$5:$B$104,2,FALSE)),VLOOKUP(B145,Reunioes!$A$5:$B$104,2,FALSE),"")))</x:f>
      </x:c>
      <x:c r="R145" s="234" t="str">
        <x:f>IF(A145="",IF(OR(B145&lt;&gt;"",C145&lt;&gt;"",D145&lt;&gt;"",E145&lt;&gt;"",H145&lt;&gt;"",I145&lt;&gt;""),"ID ausente",""),IF(OR(AND(M145&lt;&gt;"",NOT(ISNUMBER(M145))),AND(N145&lt;&gt;"",NOT(ISNUMBER(N145)))),"Esforço inválido",IF(OR(AND(ISNUMBER(H145),H145&lt;=0),AND(ISNUMBER(J145),J145&lt;=0),AND(ISNUMBER(Q145),Q145&lt;=0)),"Data inválida",IF(A145="","",IF(COUNTIFS($A$5:$A$204,A145)&gt;1,"ID duplicado",IF(Q145="","Reunião inválida",IF(OR(C145="",D145="",E145="",I145=""),"Cadastro incompleto",IF(AND(I145&lt;&gt;"Pendente",I145&lt;&gt;"Em andamento",I145&lt;&gt;"Bloqueada",I145&lt;&gt;"Concluída",I145&lt;&gt;"Cancelada"),"Status inválido",IF(I145="Cancelada","",IF(NOT(ISNUMBER(H145)),"Prazo ausente ou inválido",IF(AND(I145="Concluída",OR(NOT(ISNUMBER(J145)),P145="")),"Conclusão sem data ou evidência",IF(AND(I145="Concluída",ISNUMBER(Listas!$B$6),Listas!$B$6&gt;0,J145&gt;Listas!$B$6),"Conclusão posterior à análise",""))))))))))))</x:f>
      </x:c>
      <x:c r="S145" s="234" t="n">
        <x:f>IF(A145="",0,IF(AND(R145="",I145&lt;&gt;"Cancelada"),1,0))</x:f>
        <x:v>0</x:v>
      </x:c>
      <x:c r="T145" s="234" t="n">
        <x:f>IF(OR(NOT(ISNUMBER(Listas!$B$6)),Listas!$B$6&lt;=0,Dashboard!$E$5&lt;=0,Dashboard!$K$5&lt;=0),0,IF(A145="",0,IF(AND(ISNUMBER(Q145),ISNUMBER(Dashboard!$E$5),ISNUMBER(Dashboard!$K$5),Dashboard!$E$5&lt;=Dashboard!$K$5,Q145&gt;=Dashboard!$E$5,Q145&lt;=Dashboard!$K$5,OR(Dashboard!$E$4="Todas",E145=Dashboard!$E$4),OR(Dashboard!$K$4="Todos",D145=Dashboard!$K$4)),1,0)))</x:f>
        <x:v>0</x:v>
      </x:c>
      <x:c r="U145" s="234" t="n">
        <x:f>IF(AND(S145=1,T145=1,I145&lt;&gt;"Concluída"),1,0)</x:f>
        <x:v>0</x:v>
      </x:c>
      <x:c r="V145" s="234" t="n">
        <x:f>IF(AND(U145=1,ISNUMBER(Listas!$B$6),H145&lt;Listas!$B$6),1,0)</x:f>
        <x:v>0</x:v>
      </x:c>
      <x:c r="W145" s="234" t="n">
        <x:f>IF(AND(U145=1,I145="Bloqueada"),1,0)</x:f>
        <x:v>0</x:v>
      </x:c>
      <x:c r="X145" s="234" t="n">
        <x:f>IF(AND(S145=1,T145=1,I145="Concluída"),1,0)</x:f>
        <x:v>0</x:v>
      </x:c>
      <x:c r="Y145" s="234" t="n">
        <x:f>IF(AND(T145=1,OR(V145=1,W145=1,R145&lt;&gt;"")),1,0)</x:f>
        <x:v>0</x:v>
      </x:c>
      <x:c r="Z145" s="234" t="str">
        <x:f>IF(Y145=1,SUM($Y$5:Y145),"")</x:f>
      </x:c>
    </x:row>
    <x:row r="146">
      <x:c r="A146" s="30"/>
      <x:c r="B146" s="30"/>
      <x:c r="C146" s="30"/>
      <x:c r="D146" s="30"/>
      <x:c r="E146" s="30"/>
      <x:c r="F146" s="30"/>
      <x:c r="G146" s="32"/>
      <x:c r="H146" s="32"/>
      <x:c r="I146" s="32"/>
      <x:c r="J146" s="32"/>
      <x:c r="K146" s="37" t="str">
        <x:f>IF(OR(NOT(ISNUMBER(Listas!$B$6)),Listas!$B$6&lt;=0),"",IF(A146="","",IF(OR(R146&lt;&gt;"",I146="Cancelada"),"",IF(I146="Concluída",MAX(0,J146-H146),MAX(0,Listas!$B$6-H146)))))</x:f>
      </x:c>
      <x:c r="L146" s="35" t="str">
        <x:f>IF(OR(NOT(ISNUMBER(Listas!$B$6)),Listas!$B$6&lt;=0),IF(A146="","","Corrija data de análise"),IF(A146="","",IF(R146&lt;&gt;"",R146,IF(I146="Cancelada","CANCELADA",IF(I146="Concluída",IF(J146&gt;H146,"CONCLUÍDA COM ATRASO","CONCLUÍDA NO PRAZO"),IF(H146&lt;Listas!$B$6,"ATRASADA",IF(H146=Listas!$B$6,"VENCE HOJE","NO PRAZO")))))))</x:f>
      </x:c>
      <x:c r="M146" s="38"/>
      <x:c r="N146" s="38"/>
      <x:c r="O146" s="36" t="str">
        <x:f>IF(A146="","",IF(AND(ISNUMBER(M146),ISNUMBER(N146)),N146-M146,""))</x:f>
      </x:c>
      <x:c r="P146" s="33"/>
      <x:c r="Q146" s="238" t="str">
        <x:f>IF(A146="","",IF(COUNTIFS(Reunioes!$A$5:$A$104,B146)&lt;&gt;1,"",IF(ISNUMBER(VLOOKUP(B146,Reunioes!$A$5:$B$104,2,FALSE)),VLOOKUP(B146,Reunioes!$A$5:$B$104,2,FALSE),"")))</x:f>
      </x:c>
      <x:c r="R146" s="234" t="str">
        <x:f>IF(A146="",IF(OR(B146&lt;&gt;"",C146&lt;&gt;"",D146&lt;&gt;"",E146&lt;&gt;"",H146&lt;&gt;"",I146&lt;&gt;""),"ID ausente",""),IF(OR(AND(M146&lt;&gt;"",NOT(ISNUMBER(M146))),AND(N146&lt;&gt;"",NOT(ISNUMBER(N146)))),"Esforço inválido",IF(OR(AND(ISNUMBER(H146),H146&lt;=0),AND(ISNUMBER(J146),J146&lt;=0),AND(ISNUMBER(Q146),Q146&lt;=0)),"Data inválida",IF(A146="","",IF(COUNTIFS($A$5:$A$204,A146)&gt;1,"ID duplicado",IF(Q146="","Reunião inválida",IF(OR(C146="",D146="",E146="",I146=""),"Cadastro incompleto",IF(AND(I146&lt;&gt;"Pendente",I146&lt;&gt;"Em andamento",I146&lt;&gt;"Bloqueada",I146&lt;&gt;"Concluída",I146&lt;&gt;"Cancelada"),"Status inválido",IF(I146="Cancelada","",IF(NOT(ISNUMBER(H146)),"Prazo ausente ou inválido",IF(AND(I146="Concluída",OR(NOT(ISNUMBER(J146)),P146="")),"Conclusão sem data ou evidência",IF(AND(I146="Concluída",ISNUMBER(Listas!$B$6),Listas!$B$6&gt;0,J146&gt;Listas!$B$6),"Conclusão posterior à análise",""))))))))))))</x:f>
      </x:c>
      <x:c r="S146" s="234" t="n">
        <x:f>IF(A146="",0,IF(AND(R146="",I146&lt;&gt;"Cancelada"),1,0))</x:f>
        <x:v>0</x:v>
      </x:c>
      <x:c r="T146" s="234" t="n">
        <x:f>IF(OR(NOT(ISNUMBER(Listas!$B$6)),Listas!$B$6&lt;=0,Dashboard!$E$5&lt;=0,Dashboard!$K$5&lt;=0),0,IF(A146="",0,IF(AND(ISNUMBER(Q146),ISNUMBER(Dashboard!$E$5),ISNUMBER(Dashboard!$K$5),Dashboard!$E$5&lt;=Dashboard!$K$5,Q146&gt;=Dashboard!$E$5,Q146&lt;=Dashboard!$K$5,OR(Dashboard!$E$4="Todas",E146=Dashboard!$E$4),OR(Dashboard!$K$4="Todos",D146=Dashboard!$K$4)),1,0)))</x:f>
        <x:v>0</x:v>
      </x:c>
      <x:c r="U146" s="234" t="n">
        <x:f>IF(AND(S146=1,T146=1,I146&lt;&gt;"Concluída"),1,0)</x:f>
        <x:v>0</x:v>
      </x:c>
      <x:c r="V146" s="234" t="n">
        <x:f>IF(AND(U146=1,ISNUMBER(Listas!$B$6),H146&lt;Listas!$B$6),1,0)</x:f>
        <x:v>0</x:v>
      </x:c>
      <x:c r="W146" s="234" t="n">
        <x:f>IF(AND(U146=1,I146="Bloqueada"),1,0)</x:f>
        <x:v>0</x:v>
      </x:c>
      <x:c r="X146" s="234" t="n">
        <x:f>IF(AND(S146=1,T146=1,I146="Concluída"),1,0)</x:f>
        <x:v>0</x:v>
      </x:c>
      <x:c r="Y146" s="234" t="n">
        <x:f>IF(AND(T146=1,OR(V146=1,W146=1,R146&lt;&gt;"")),1,0)</x:f>
        <x:v>0</x:v>
      </x:c>
      <x:c r="Z146" s="234" t="str">
        <x:f>IF(Y146=1,SUM($Y$5:Y146),"")</x:f>
      </x:c>
    </x:row>
    <x:row r="147">
      <x:c r="A147" s="30"/>
      <x:c r="B147" s="30"/>
      <x:c r="C147" s="30"/>
      <x:c r="D147" s="30"/>
      <x:c r="E147" s="30"/>
      <x:c r="F147" s="30"/>
      <x:c r="G147" s="32"/>
      <x:c r="H147" s="32"/>
      <x:c r="I147" s="32"/>
      <x:c r="J147" s="32"/>
      <x:c r="K147" s="37" t="str">
        <x:f>IF(OR(NOT(ISNUMBER(Listas!$B$6)),Listas!$B$6&lt;=0),"",IF(A147="","",IF(OR(R147&lt;&gt;"",I147="Cancelada"),"",IF(I147="Concluída",MAX(0,J147-H147),MAX(0,Listas!$B$6-H147)))))</x:f>
      </x:c>
      <x:c r="L147" s="35" t="str">
        <x:f>IF(OR(NOT(ISNUMBER(Listas!$B$6)),Listas!$B$6&lt;=0),IF(A147="","","Corrija data de análise"),IF(A147="","",IF(R147&lt;&gt;"",R147,IF(I147="Cancelada","CANCELADA",IF(I147="Concluída",IF(J147&gt;H147,"CONCLUÍDA COM ATRASO","CONCLUÍDA NO PRAZO"),IF(H147&lt;Listas!$B$6,"ATRASADA",IF(H147=Listas!$B$6,"VENCE HOJE","NO PRAZO")))))))</x:f>
      </x:c>
      <x:c r="M147" s="38"/>
      <x:c r="N147" s="38"/>
      <x:c r="O147" s="36" t="str">
        <x:f>IF(A147="","",IF(AND(ISNUMBER(M147),ISNUMBER(N147)),N147-M147,""))</x:f>
      </x:c>
      <x:c r="P147" s="33"/>
      <x:c r="Q147" s="238" t="str">
        <x:f>IF(A147="","",IF(COUNTIFS(Reunioes!$A$5:$A$104,B147)&lt;&gt;1,"",IF(ISNUMBER(VLOOKUP(B147,Reunioes!$A$5:$B$104,2,FALSE)),VLOOKUP(B147,Reunioes!$A$5:$B$104,2,FALSE),"")))</x:f>
      </x:c>
      <x:c r="R147" s="234" t="str">
        <x:f>IF(A147="",IF(OR(B147&lt;&gt;"",C147&lt;&gt;"",D147&lt;&gt;"",E147&lt;&gt;"",H147&lt;&gt;"",I147&lt;&gt;""),"ID ausente",""),IF(OR(AND(M147&lt;&gt;"",NOT(ISNUMBER(M147))),AND(N147&lt;&gt;"",NOT(ISNUMBER(N147)))),"Esforço inválido",IF(OR(AND(ISNUMBER(H147),H147&lt;=0),AND(ISNUMBER(J147),J147&lt;=0),AND(ISNUMBER(Q147),Q147&lt;=0)),"Data inválida",IF(A147="","",IF(COUNTIFS($A$5:$A$204,A147)&gt;1,"ID duplicado",IF(Q147="","Reunião inválida",IF(OR(C147="",D147="",E147="",I147=""),"Cadastro incompleto",IF(AND(I147&lt;&gt;"Pendente",I147&lt;&gt;"Em andamento",I147&lt;&gt;"Bloqueada",I147&lt;&gt;"Concluída",I147&lt;&gt;"Cancelada"),"Status inválido",IF(I147="Cancelada","",IF(NOT(ISNUMBER(H147)),"Prazo ausente ou inválido",IF(AND(I147="Concluída",OR(NOT(ISNUMBER(J147)),P147="")),"Conclusão sem data ou evidência",IF(AND(I147="Concluída",ISNUMBER(Listas!$B$6),Listas!$B$6&gt;0,J147&gt;Listas!$B$6),"Conclusão posterior à análise",""))))))))))))</x:f>
      </x:c>
      <x:c r="S147" s="234" t="n">
        <x:f>IF(A147="",0,IF(AND(R147="",I147&lt;&gt;"Cancelada"),1,0))</x:f>
        <x:v>0</x:v>
      </x:c>
      <x:c r="T147" s="234" t="n">
        <x:f>IF(OR(NOT(ISNUMBER(Listas!$B$6)),Listas!$B$6&lt;=0,Dashboard!$E$5&lt;=0,Dashboard!$K$5&lt;=0),0,IF(A147="",0,IF(AND(ISNUMBER(Q147),ISNUMBER(Dashboard!$E$5),ISNUMBER(Dashboard!$K$5),Dashboard!$E$5&lt;=Dashboard!$K$5,Q147&gt;=Dashboard!$E$5,Q147&lt;=Dashboard!$K$5,OR(Dashboard!$E$4="Todas",E147=Dashboard!$E$4),OR(Dashboard!$K$4="Todos",D147=Dashboard!$K$4)),1,0)))</x:f>
        <x:v>0</x:v>
      </x:c>
      <x:c r="U147" s="234" t="n">
        <x:f>IF(AND(S147=1,T147=1,I147&lt;&gt;"Concluída"),1,0)</x:f>
        <x:v>0</x:v>
      </x:c>
      <x:c r="V147" s="234" t="n">
        <x:f>IF(AND(U147=1,ISNUMBER(Listas!$B$6),H147&lt;Listas!$B$6),1,0)</x:f>
        <x:v>0</x:v>
      </x:c>
      <x:c r="W147" s="234" t="n">
        <x:f>IF(AND(U147=1,I147="Bloqueada"),1,0)</x:f>
        <x:v>0</x:v>
      </x:c>
      <x:c r="X147" s="234" t="n">
        <x:f>IF(AND(S147=1,T147=1,I147="Concluída"),1,0)</x:f>
        <x:v>0</x:v>
      </x:c>
      <x:c r="Y147" s="234" t="n">
        <x:f>IF(AND(T147=1,OR(V147=1,W147=1,R147&lt;&gt;"")),1,0)</x:f>
        <x:v>0</x:v>
      </x:c>
      <x:c r="Z147" s="234" t="str">
        <x:f>IF(Y147=1,SUM($Y$5:Y147),"")</x:f>
      </x:c>
    </x:row>
    <x:row r="148">
      <x:c r="A148" s="30"/>
      <x:c r="B148" s="30"/>
      <x:c r="C148" s="30"/>
      <x:c r="D148" s="30"/>
      <x:c r="E148" s="30"/>
      <x:c r="F148" s="30"/>
      <x:c r="G148" s="32"/>
      <x:c r="H148" s="32"/>
      <x:c r="I148" s="32"/>
      <x:c r="J148" s="32"/>
      <x:c r="K148" s="37" t="str">
        <x:f>IF(OR(NOT(ISNUMBER(Listas!$B$6)),Listas!$B$6&lt;=0),"",IF(A148="","",IF(OR(R148&lt;&gt;"",I148="Cancelada"),"",IF(I148="Concluída",MAX(0,J148-H148),MAX(0,Listas!$B$6-H148)))))</x:f>
      </x:c>
      <x:c r="L148" s="35" t="str">
        <x:f>IF(OR(NOT(ISNUMBER(Listas!$B$6)),Listas!$B$6&lt;=0),IF(A148="","","Corrija data de análise"),IF(A148="","",IF(R148&lt;&gt;"",R148,IF(I148="Cancelada","CANCELADA",IF(I148="Concluída",IF(J148&gt;H148,"CONCLUÍDA COM ATRASO","CONCLUÍDA NO PRAZO"),IF(H148&lt;Listas!$B$6,"ATRASADA",IF(H148=Listas!$B$6,"VENCE HOJE","NO PRAZO")))))))</x:f>
      </x:c>
      <x:c r="M148" s="38"/>
      <x:c r="N148" s="38"/>
      <x:c r="O148" s="36" t="str">
        <x:f>IF(A148="","",IF(AND(ISNUMBER(M148),ISNUMBER(N148)),N148-M148,""))</x:f>
      </x:c>
      <x:c r="P148" s="33"/>
      <x:c r="Q148" s="238" t="str">
        <x:f>IF(A148="","",IF(COUNTIFS(Reunioes!$A$5:$A$104,B148)&lt;&gt;1,"",IF(ISNUMBER(VLOOKUP(B148,Reunioes!$A$5:$B$104,2,FALSE)),VLOOKUP(B148,Reunioes!$A$5:$B$104,2,FALSE),"")))</x:f>
      </x:c>
      <x:c r="R148" s="234" t="str">
        <x:f>IF(A148="",IF(OR(B148&lt;&gt;"",C148&lt;&gt;"",D148&lt;&gt;"",E148&lt;&gt;"",H148&lt;&gt;"",I148&lt;&gt;""),"ID ausente",""),IF(OR(AND(M148&lt;&gt;"",NOT(ISNUMBER(M148))),AND(N148&lt;&gt;"",NOT(ISNUMBER(N148)))),"Esforço inválido",IF(OR(AND(ISNUMBER(H148),H148&lt;=0),AND(ISNUMBER(J148),J148&lt;=0),AND(ISNUMBER(Q148),Q148&lt;=0)),"Data inválida",IF(A148="","",IF(COUNTIFS($A$5:$A$204,A148)&gt;1,"ID duplicado",IF(Q148="","Reunião inválida",IF(OR(C148="",D148="",E148="",I148=""),"Cadastro incompleto",IF(AND(I148&lt;&gt;"Pendente",I148&lt;&gt;"Em andamento",I148&lt;&gt;"Bloqueada",I148&lt;&gt;"Concluída",I148&lt;&gt;"Cancelada"),"Status inválido",IF(I148="Cancelada","",IF(NOT(ISNUMBER(H148)),"Prazo ausente ou inválido",IF(AND(I148="Concluída",OR(NOT(ISNUMBER(J148)),P148="")),"Conclusão sem data ou evidência",IF(AND(I148="Concluída",ISNUMBER(Listas!$B$6),Listas!$B$6&gt;0,J148&gt;Listas!$B$6),"Conclusão posterior à análise",""))))))))))))</x:f>
      </x:c>
      <x:c r="S148" s="234" t="n">
        <x:f>IF(A148="",0,IF(AND(R148="",I148&lt;&gt;"Cancelada"),1,0))</x:f>
        <x:v>0</x:v>
      </x:c>
      <x:c r="T148" s="234" t="n">
        <x:f>IF(OR(NOT(ISNUMBER(Listas!$B$6)),Listas!$B$6&lt;=0,Dashboard!$E$5&lt;=0,Dashboard!$K$5&lt;=0),0,IF(A148="",0,IF(AND(ISNUMBER(Q148),ISNUMBER(Dashboard!$E$5),ISNUMBER(Dashboard!$K$5),Dashboard!$E$5&lt;=Dashboard!$K$5,Q148&gt;=Dashboard!$E$5,Q148&lt;=Dashboard!$K$5,OR(Dashboard!$E$4="Todas",E148=Dashboard!$E$4),OR(Dashboard!$K$4="Todos",D148=Dashboard!$K$4)),1,0)))</x:f>
        <x:v>0</x:v>
      </x:c>
      <x:c r="U148" s="234" t="n">
        <x:f>IF(AND(S148=1,T148=1,I148&lt;&gt;"Concluída"),1,0)</x:f>
        <x:v>0</x:v>
      </x:c>
      <x:c r="V148" s="234" t="n">
        <x:f>IF(AND(U148=1,ISNUMBER(Listas!$B$6),H148&lt;Listas!$B$6),1,0)</x:f>
        <x:v>0</x:v>
      </x:c>
      <x:c r="W148" s="234" t="n">
        <x:f>IF(AND(U148=1,I148="Bloqueada"),1,0)</x:f>
        <x:v>0</x:v>
      </x:c>
      <x:c r="X148" s="234" t="n">
        <x:f>IF(AND(S148=1,T148=1,I148="Concluída"),1,0)</x:f>
        <x:v>0</x:v>
      </x:c>
      <x:c r="Y148" s="234" t="n">
        <x:f>IF(AND(T148=1,OR(V148=1,W148=1,R148&lt;&gt;"")),1,0)</x:f>
        <x:v>0</x:v>
      </x:c>
      <x:c r="Z148" s="234" t="str">
        <x:f>IF(Y148=1,SUM($Y$5:Y148),"")</x:f>
      </x:c>
    </x:row>
    <x:row r="149">
      <x:c r="A149" s="30"/>
      <x:c r="B149" s="30"/>
      <x:c r="C149" s="30"/>
      <x:c r="D149" s="30"/>
      <x:c r="E149" s="30"/>
      <x:c r="F149" s="30"/>
      <x:c r="G149" s="32"/>
      <x:c r="H149" s="32"/>
      <x:c r="I149" s="32"/>
      <x:c r="J149" s="32"/>
      <x:c r="K149" s="37" t="str">
        <x:f>IF(OR(NOT(ISNUMBER(Listas!$B$6)),Listas!$B$6&lt;=0),"",IF(A149="","",IF(OR(R149&lt;&gt;"",I149="Cancelada"),"",IF(I149="Concluída",MAX(0,J149-H149),MAX(0,Listas!$B$6-H149)))))</x:f>
      </x:c>
      <x:c r="L149" s="35" t="str">
        <x:f>IF(OR(NOT(ISNUMBER(Listas!$B$6)),Listas!$B$6&lt;=0),IF(A149="","","Corrija data de análise"),IF(A149="","",IF(R149&lt;&gt;"",R149,IF(I149="Cancelada","CANCELADA",IF(I149="Concluída",IF(J149&gt;H149,"CONCLUÍDA COM ATRASO","CONCLUÍDA NO PRAZO"),IF(H149&lt;Listas!$B$6,"ATRASADA",IF(H149=Listas!$B$6,"VENCE HOJE","NO PRAZO")))))))</x:f>
      </x:c>
      <x:c r="M149" s="38"/>
      <x:c r="N149" s="38"/>
      <x:c r="O149" s="36" t="str">
        <x:f>IF(A149="","",IF(AND(ISNUMBER(M149),ISNUMBER(N149)),N149-M149,""))</x:f>
      </x:c>
      <x:c r="P149" s="33"/>
      <x:c r="Q149" s="238" t="str">
        <x:f>IF(A149="","",IF(COUNTIFS(Reunioes!$A$5:$A$104,B149)&lt;&gt;1,"",IF(ISNUMBER(VLOOKUP(B149,Reunioes!$A$5:$B$104,2,FALSE)),VLOOKUP(B149,Reunioes!$A$5:$B$104,2,FALSE),"")))</x:f>
      </x:c>
      <x:c r="R149" s="234" t="str">
        <x:f>IF(A149="",IF(OR(B149&lt;&gt;"",C149&lt;&gt;"",D149&lt;&gt;"",E149&lt;&gt;"",H149&lt;&gt;"",I149&lt;&gt;""),"ID ausente",""),IF(OR(AND(M149&lt;&gt;"",NOT(ISNUMBER(M149))),AND(N149&lt;&gt;"",NOT(ISNUMBER(N149)))),"Esforço inválido",IF(OR(AND(ISNUMBER(H149),H149&lt;=0),AND(ISNUMBER(J149),J149&lt;=0),AND(ISNUMBER(Q149),Q149&lt;=0)),"Data inválida",IF(A149="","",IF(COUNTIFS($A$5:$A$204,A149)&gt;1,"ID duplicado",IF(Q149="","Reunião inválida",IF(OR(C149="",D149="",E149="",I149=""),"Cadastro incompleto",IF(AND(I149&lt;&gt;"Pendente",I149&lt;&gt;"Em andamento",I149&lt;&gt;"Bloqueada",I149&lt;&gt;"Concluída",I149&lt;&gt;"Cancelada"),"Status inválido",IF(I149="Cancelada","",IF(NOT(ISNUMBER(H149)),"Prazo ausente ou inválido",IF(AND(I149="Concluída",OR(NOT(ISNUMBER(J149)),P149="")),"Conclusão sem data ou evidência",IF(AND(I149="Concluída",ISNUMBER(Listas!$B$6),Listas!$B$6&gt;0,J149&gt;Listas!$B$6),"Conclusão posterior à análise",""))))))))))))</x:f>
      </x:c>
      <x:c r="S149" s="234" t="n">
        <x:f>IF(A149="",0,IF(AND(R149="",I149&lt;&gt;"Cancelada"),1,0))</x:f>
        <x:v>0</x:v>
      </x:c>
      <x:c r="T149" s="234" t="n">
        <x:f>IF(OR(NOT(ISNUMBER(Listas!$B$6)),Listas!$B$6&lt;=0,Dashboard!$E$5&lt;=0,Dashboard!$K$5&lt;=0),0,IF(A149="",0,IF(AND(ISNUMBER(Q149),ISNUMBER(Dashboard!$E$5),ISNUMBER(Dashboard!$K$5),Dashboard!$E$5&lt;=Dashboard!$K$5,Q149&gt;=Dashboard!$E$5,Q149&lt;=Dashboard!$K$5,OR(Dashboard!$E$4="Todas",E149=Dashboard!$E$4),OR(Dashboard!$K$4="Todos",D149=Dashboard!$K$4)),1,0)))</x:f>
        <x:v>0</x:v>
      </x:c>
      <x:c r="U149" s="234" t="n">
        <x:f>IF(AND(S149=1,T149=1,I149&lt;&gt;"Concluída"),1,0)</x:f>
        <x:v>0</x:v>
      </x:c>
      <x:c r="V149" s="234" t="n">
        <x:f>IF(AND(U149=1,ISNUMBER(Listas!$B$6),H149&lt;Listas!$B$6),1,0)</x:f>
        <x:v>0</x:v>
      </x:c>
      <x:c r="W149" s="234" t="n">
        <x:f>IF(AND(U149=1,I149="Bloqueada"),1,0)</x:f>
        <x:v>0</x:v>
      </x:c>
      <x:c r="X149" s="234" t="n">
        <x:f>IF(AND(S149=1,T149=1,I149="Concluída"),1,0)</x:f>
        <x:v>0</x:v>
      </x:c>
      <x:c r="Y149" s="234" t="n">
        <x:f>IF(AND(T149=1,OR(V149=1,W149=1,R149&lt;&gt;"")),1,0)</x:f>
        <x:v>0</x:v>
      </x:c>
      <x:c r="Z149" s="234" t="str">
        <x:f>IF(Y149=1,SUM($Y$5:Y149),"")</x:f>
      </x:c>
    </x:row>
    <x:row r="150">
      <x:c r="A150" s="30"/>
      <x:c r="B150" s="30"/>
      <x:c r="C150" s="30"/>
      <x:c r="D150" s="30"/>
      <x:c r="E150" s="30"/>
      <x:c r="F150" s="30"/>
      <x:c r="G150" s="32"/>
      <x:c r="H150" s="32"/>
      <x:c r="I150" s="32"/>
      <x:c r="J150" s="32"/>
      <x:c r="K150" s="37" t="str">
        <x:f>IF(OR(NOT(ISNUMBER(Listas!$B$6)),Listas!$B$6&lt;=0),"",IF(A150="","",IF(OR(R150&lt;&gt;"",I150="Cancelada"),"",IF(I150="Concluída",MAX(0,J150-H150),MAX(0,Listas!$B$6-H150)))))</x:f>
      </x:c>
      <x:c r="L150" s="35" t="str">
        <x:f>IF(OR(NOT(ISNUMBER(Listas!$B$6)),Listas!$B$6&lt;=0),IF(A150="","","Corrija data de análise"),IF(A150="","",IF(R150&lt;&gt;"",R150,IF(I150="Cancelada","CANCELADA",IF(I150="Concluída",IF(J150&gt;H150,"CONCLUÍDA COM ATRASO","CONCLUÍDA NO PRAZO"),IF(H150&lt;Listas!$B$6,"ATRASADA",IF(H150=Listas!$B$6,"VENCE HOJE","NO PRAZO")))))))</x:f>
      </x:c>
      <x:c r="M150" s="38"/>
      <x:c r="N150" s="38"/>
      <x:c r="O150" s="36" t="str">
        <x:f>IF(A150="","",IF(AND(ISNUMBER(M150),ISNUMBER(N150)),N150-M150,""))</x:f>
      </x:c>
      <x:c r="P150" s="33"/>
      <x:c r="Q150" s="238" t="str">
        <x:f>IF(A150="","",IF(COUNTIFS(Reunioes!$A$5:$A$104,B150)&lt;&gt;1,"",IF(ISNUMBER(VLOOKUP(B150,Reunioes!$A$5:$B$104,2,FALSE)),VLOOKUP(B150,Reunioes!$A$5:$B$104,2,FALSE),"")))</x:f>
      </x:c>
      <x:c r="R150" s="234" t="str">
        <x:f>IF(A150="",IF(OR(B150&lt;&gt;"",C150&lt;&gt;"",D150&lt;&gt;"",E150&lt;&gt;"",H150&lt;&gt;"",I150&lt;&gt;""),"ID ausente",""),IF(OR(AND(M150&lt;&gt;"",NOT(ISNUMBER(M150))),AND(N150&lt;&gt;"",NOT(ISNUMBER(N150)))),"Esforço inválido",IF(OR(AND(ISNUMBER(H150),H150&lt;=0),AND(ISNUMBER(J150),J150&lt;=0),AND(ISNUMBER(Q150),Q150&lt;=0)),"Data inválida",IF(A150="","",IF(COUNTIFS($A$5:$A$204,A150)&gt;1,"ID duplicado",IF(Q150="","Reunião inválida",IF(OR(C150="",D150="",E150="",I150=""),"Cadastro incompleto",IF(AND(I150&lt;&gt;"Pendente",I150&lt;&gt;"Em andamento",I150&lt;&gt;"Bloqueada",I150&lt;&gt;"Concluída",I150&lt;&gt;"Cancelada"),"Status inválido",IF(I150="Cancelada","",IF(NOT(ISNUMBER(H150)),"Prazo ausente ou inválido",IF(AND(I150="Concluída",OR(NOT(ISNUMBER(J150)),P150="")),"Conclusão sem data ou evidência",IF(AND(I150="Concluída",ISNUMBER(Listas!$B$6),Listas!$B$6&gt;0,J150&gt;Listas!$B$6),"Conclusão posterior à análise",""))))))))))))</x:f>
      </x:c>
      <x:c r="S150" s="234" t="n">
        <x:f>IF(A150="",0,IF(AND(R150="",I150&lt;&gt;"Cancelada"),1,0))</x:f>
        <x:v>0</x:v>
      </x:c>
      <x:c r="T150" s="234" t="n">
        <x:f>IF(OR(NOT(ISNUMBER(Listas!$B$6)),Listas!$B$6&lt;=0,Dashboard!$E$5&lt;=0,Dashboard!$K$5&lt;=0),0,IF(A150="",0,IF(AND(ISNUMBER(Q150),ISNUMBER(Dashboard!$E$5),ISNUMBER(Dashboard!$K$5),Dashboard!$E$5&lt;=Dashboard!$K$5,Q150&gt;=Dashboard!$E$5,Q150&lt;=Dashboard!$K$5,OR(Dashboard!$E$4="Todas",E150=Dashboard!$E$4),OR(Dashboard!$K$4="Todos",D150=Dashboard!$K$4)),1,0)))</x:f>
        <x:v>0</x:v>
      </x:c>
      <x:c r="U150" s="234" t="n">
        <x:f>IF(AND(S150=1,T150=1,I150&lt;&gt;"Concluída"),1,0)</x:f>
        <x:v>0</x:v>
      </x:c>
      <x:c r="V150" s="234" t="n">
        <x:f>IF(AND(U150=1,ISNUMBER(Listas!$B$6),H150&lt;Listas!$B$6),1,0)</x:f>
        <x:v>0</x:v>
      </x:c>
      <x:c r="W150" s="234" t="n">
        <x:f>IF(AND(U150=1,I150="Bloqueada"),1,0)</x:f>
        <x:v>0</x:v>
      </x:c>
      <x:c r="X150" s="234" t="n">
        <x:f>IF(AND(S150=1,T150=1,I150="Concluída"),1,0)</x:f>
        <x:v>0</x:v>
      </x:c>
      <x:c r="Y150" s="234" t="n">
        <x:f>IF(AND(T150=1,OR(V150=1,W150=1,R150&lt;&gt;"")),1,0)</x:f>
        <x:v>0</x:v>
      </x:c>
      <x:c r="Z150" s="234" t="str">
        <x:f>IF(Y150=1,SUM($Y$5:Y150),"")</x:f>
      </x:c>
    </x:row>
    <x:row r="151">
      <x:c r="A151" s="30"/>
      <x:c r="B151" s="30"/>
      <x:c r="C151" s="30"/>
      <x:c r="D151" s="30"/>
      <x:c r="E151" s="30"/>
      <x:c r="F151" s="30"/>
      <x:c r="G151" s="32"/>
      <x:c r="H151" s="32"/>
      <x:c r="I151" s="32"/>
      <x:c r="J151" s="32"/>
      <x:c r="K151" s="37" t="str">
        <x:f>IF(OR(NOT(ISNUMBER(Listas!$B$6)),Listas!$B$6&lt;=0),"",IF(A151="","",IF(OR(R151&lt;&gt;"",I151="Cancelada"),"",IF(I151="Concluída",MAX(0,J151-H151),MAX(0,Listas!$B$6-H151)))))</x:f>
      </x:c>
      <x:c r="L151" s="35" t="str">
        <x:f>IF(OR(NOT(ISNUMBER(Listas!$B$6)),Listas!$B$6&lt;=0),IF(A151="","","Corrija data de análise"),IF(A151="","",IF(R151&lt;&gt;"",R151,IF(I151="Cancelada","CANCELADA",IF(I151="Concluída",IF(J151&gt;H151,"CONCLUÍDA COM ATRASO","CONCLUÍDA NO PRAZO"),IF(H151&lt;Listas!$B$6,"ATRASADA",IF(H151=Listas!$B$6,"VENCE HOJE","NO PRAZO")))))))</x:f>
      </x:c>
      <x:c r="M151" s="38"/>
      <x:c r="N151" s="38"/>
      <x:c r="O151" s="36" t="str">
        <x:f>IF(A151="","",IF(AND(ISNUMBER(M151),ISNUMBER(N151)),N151-M151,""))</x:f>
      </x:c>
      <x:c r="P151" s="33"/>
      <x:c r="Q151" s="238" t="str">
        <x:f>IF(A151="","",IF(COUNTIFS(Reunioes!$A$5:$A$104,B151)&lt;&gt;1,"",IF(ISNUMBER(VLOOKUP(B151,Reunioes!$A$5:$B$104,2,FALSE)),VLOOKUP(B151,Reunioes!$A$5:$B$104,2,FALSE),"")))</x:f>
      </x:c>
      <x:c r="R151" s="234" t="str">
        <x:f>IF(A151="",IF(OR(B151&lt;&gt;"",C151&lt;&gt;"",D151&lt;&gt;"",E151&lt;&gt;"",H151&lt;&gt;"",I151&lt;&gt;""),"ID ausente",""),IF(OR(AND(M151&lt;&gt;"",NOT(ISNUMBER(M151))),AND(N151&lt;&gt;"",NOT(ISNUMBER(N151)))),"Esforço inválido",IF(OR(AND(ISNUMBER(H151),H151&lt;=0),AND(ISNUMBER(J151),J151&lt;=0),AND(ISNUMBER(Q151),Q151&lt;=0)),"Data inválida",IF(A151="","",IF(COUNTIFS($A$5:$A$204,A151)&gt;1,"ID duplicado",IF(Q151="","Reunião inválida",IF(OR(C151="",D151="",E151="",I151=""),"Cadastro incompleto",IF(AND(I151&lt;&gt;"Pendente",I151&lt;&gt;"Em andamento",I151&lt;&gt;"Bloqueada",I151&lt;&gt;"Concluída",I151&lt;&gt;"Cancelada"),"Status inválido",IF(I151="Cancelada","",IF(NOT(ISNUMBER(H151)),"Prazo ausente ou inválido",IF(AND(I151="Concluída",OR(NOT(ISNUMBER(J151)),P151="")),"Conclusão sem data ou evidência",IF(AND(I151="Concluída",ISNUMBER(Listas!$B$6),Listas!$B$6&gt;0,J151&gt;Listas!$B$6),"Conclusão posterior à análise",""))))))))))))</x:f>
      </x:c>
      <x:c r="S151" s="234" t="n">
        <x:f>IF(A151="",0,IF(AND(R151="",I151&lt;&gt;"Cancelada"),1,0))</x:f>
        <x:v>0</x:v>
      </x:c>
      <x:c r="T151" s="234" t="n">
        <x:f>IF(OR(NOT(ISNUMBER(Listas!$B$6)),Listas!$B$6&lt;=0,Dashboard!$E$5&lt;=0,Dashboard!$K$5&lt;=0),0,IF(A151="",0,IF(AND(ISNUMBER(Q151),ISNUMBER(Dashboard!$E$5),ISNUMBER(Dashboard!$K$5),Dashboard!$E$5&lt;=Dashboard!$K$5,Q151&gt;=Dashboard!$E$5,Q151&lt;=Dashboard!$K$5,OR(Dashboard!$E$4="Todas",E151=Dashboard!$E$4),OR(Dashboard!$K$4="Todos",D151=Dashboard!$K$4)),1,0)))</x:f>
        <x:v>0</x:v>
      </x:c>
      <x:c r="U151" s="234" t="n">
        <x:f>IF(AND(S151=1,T151=1,I151&lt;&gt;"Concluída"),1,0)</x:f>
        <x:v>0</x:v>
      </x:c>
      <x:c r="V151" s="234" t="n">
        <x:f>IF(AND(U151=1,ISNUMBER(Listas!$B$6),H151&lt;Listas!$B$6),1,0)</x:f>
        <x:v>0</x:v>
      </x:c>
      <x:c r="W151" s="234" t="n">
        <x:f>IF(AND(U151=1,I151="Bloqueada"),1,0)</x:f>
        <x:v>0</x:v>
      </x:c>
      <x:c r="X151" s="234" t="n">
        <x:f>IF(AND(S151=1,T151=1,I151="Concluída"),1,0)</x:f>
        <x:v>0</x:v>
      </x:c>
      <x:c r="Y151" s="234" t="n">
        <x:f>IF(AND(T151=1,OR(V151=1,W151=1,R151&lt;&gt;"")),1,0)</x:f>
        <x:v>0</x:v>
      </x:c>
      <x:c r="Z151" s="234" t="str">
        <x:f>IF(Y151=1,SUM($Y$5:Y151),"")</x:f>
      </x:c>
    </x:row>
    <x:row r="152">
      <x:c r="A152" s="30"/>
      <x:c r="B152" s="30"/>
      <x:c r="C152" s="30"/>
      <x:c r="D152" s="30"/>
      <x:c r="E152" s="30"/>
      <x:c r="F152" s="30"/>
      <x:c r="G152" s="32"/>
      <x:c r="H152" s="32"/>
      <x:c r="I152" s="32"/>
      <x:c r="J152" s="32"/>
      <x:c r="K152" s="37" t="str">
        <x:f>IF(OR(NOT(ISNUMBER(Listas!$B$6)),Listas!$B$6&lt;=0),"",IF(A152="","",IF(OR(R152&lt;&gt;"",I152="Cancelada"),"",IF(I152="Concluída",MAX(0,J152-H152),MAX(0,Listas!$B$6-H152)))))</x:f>
      </x:c>
      <x:c r="L152" s="35" t="str">
        <x:f>IF(OR(NOT(ISNUMBER(Listas!$B$6)),Listas!$B$6&lt;=0),IF(A152="","","Corrija data de análise"),IF(A152="","",IF(R152&lt;&gt;"",R152,IF(I152="Cancelada","CANCELADA",IF(I152="Concluída",IF(J152&gt;H152,"CONCLUÍDA COM ATRASO","CONCLUÍDA NO PRAZO"),IF(H152&lt;Listas!$B$6,"ATRASADA",IF(H152=Listas!$B$6,"VENCE HOJE","NO PRAZO")))))))</x:f>
      </x:c>
      <x:c r="M152" s="38"/>
      <x:c r="N152" s="38"/>
      <x:c r="O152" s="36" t="str">
        <x:f>IF(A152="","",IF(AND(ISNUMBER(M152),ISNUMBER(N152)),N152-M152,""))</x:f>
      </x:c>
      <x:c r="P152" s="33"/>
      <x:c r="Q152" s="238" t="str">
        <x:f>IF(A152="","",IF(COUNTIFS(Reunioes!$A$5:$A$104,B152)&lt;&gt;1,"",IF(ISNUMBER(VLOOKUP(B152,Reunioes!$A$5:$B$104,2,FALSE)),VLOOKUP(B152,Reunioes!$A$5:$B$104,2,FALSE),"")))</x:f>
      </x:c>
      <x:c r="R152" s="234" t="str">
        <x:f>IF(A152="",IF(OR(B152&lt;&gt;"",C152&lt;&gt;"",D152&lt;&gt;"",E152&lt;&gt;"",H152&lt;&gt;"",I152&lt;&gt;""),"ID ausente",""),IF(OR(AND(M152&lt;&gt;"",NOT(ISNUMBER(M152))),AND(N152&lt;&gt;"",NOT(ISNUMBER(N152)))),"Esforço inválido",IF(OR(AND(ISNUMBER(H152),H152&lt;=0),AND(ISNUMBER(J152),J152&lt;=0),AND(ISNUMBER(Q152),Q152&lt;=0)),"Data inválida",IF(A152="","",IF(COUNTIFS($A$5:$A$204,A152)&gt;1,"ID duplicado",IF(Q152="","Reunião inválida",IF(OR(C152="",D152="",E152="",I152=""),"Cadastro incompleto",IF(AND(I152&lt;&gt;"Pendente",I152&lt;&gt;"Em andamento",I152&lt;&gt;"Bloqueada",I152&lt;&gt;"Concluída",I152&lt;&gt;"Cancelada"),"Status inválido",IF(I152="Cancelada","",IF(NOT(ISNUMBER(H152)),"Prazo ausente ou inválido",IF(AND(I152="Concluída",OR(NOT(ISNUMBER(J152)),P152="")),"Conclusão sem data ou evidência",IF(AND(I152="Concluída",ISNUMBER(Listas!$B$6),Listas!$B$6&gt;0,J152&gt;Listas!$B$6),"Conclusão posterior à análise",""))))))))))))</x:f>
      </x:c>
      <x:c r="S152" s="234" t="n">
        <x:f>IF(A152="",0,IF(AND(R152="",I152&lt;&gt;"Cancelada"),1,0))</x:f>
        <x:v>0</x:v>
      </x:c>
      <x:c r="T152" s="234" t="n">
        <x:f>IF(OR(NOT(ISNUMBER(Listas!$B$6)),Listas!$B$6&lt;=0,Dashboard!$E$5&lt;=0,Dashboard!$K$5&lt;=0),0,IF(A152="",0,IF(AND(ISNUMBER(Q152),ISNUMBER(Dashboard!$E$5),ISNUMBER(Dashboard!$K$5),Dashboard!$E$5&lt;=Dashboard!$K$5,Q152&gt;=Dashboard!$E$5,Q152&lt;=Dashboard!$K$5,OR(Dashboard!$E$4="Todas",E152=Dashboard!$E$4),OR(Dashboard!$K$4="Todos",D152=Dashboard!$K$4)),1,0)))</x:f>
        <x:v>0</x:v>
      </x:c>
      <x:c r="U152" s="234" t="n">
        <x:f>IF(AND(S152=1,T152=1,I152&lt;&gt;"Concluída"),1,0)</x:f>
        <x:v>0</x:v>
      </x:c>
      <x:c r="V152" s="234" t="n">
        <x:f>IF(AND(U152=1,ISNUMBER(Listas!$B$6),H152&lt;Listas!$B$6),1,0)</x:f>
        <x:v>0</x:v>
      </x:c>
      <x:c r="W152" s="234" t="n">
        <x:f>IF(AND(U152=1,I152="Bloqueada"),1,0)</x:f>
        <x:v>0</x:v>
      </x:c>
      <x:c r="X152" s="234" t="n">
        <x:f>IF(AND(S152=1,T152=1,I152="Concluída"),1,0)</x:f>
        <x:v>0</x:v>
      </x:c>
      <x:c r="Y152" s="234" t="n">
        <x:f>IF(AND(T152=1,OR(V152=1,W152=1,R152&lt;&gt;"")),1,0)</x:f>
        <x:v>0</x:v>
      </x:c>
      <x:c r="Z152" s="234" t="str">
        <x:f>IF(Y152=1,SUM($Y$5:Y152),"")</x:f>
      </x:c>
    </x:row>
    <x:row r="153">
      <x:c r="A153" s="30"/>
      <x:c r="B153" s="30"/>
      <x:c r="C153" s="30"/>
      <x:c r="D153" s="30"/>
      <x:c r="E153" s="30"/>
      <x:c r="F153" s="30"/>
      <x:c r="G153" s="32"/>
      <x:c r="H153" s="32"/>
      <x:c r="I153" s="32"/>
      <x:c r="J153" s="32"/>
      <x:c r="K153" s="37" t="str">
        <x:f>IF(OR(NOT(ISNUMBER(Listas!$B$6)),Listas!$B$6&lt;=0),"",IF(A153="","",IF(OR(R153&lt;&gt;"",I153="Cancelada"),"",IF(I153="Concluída",MAX(0,J153-H153),MAX(0,Listas!$B$6-H153)))))</x:f>
      </x:c>
      <x:c r="L153" s="35" t="str">
        <x:f>IF(OR(NOT(ISNUMBER(Listas!$B$6)),Listas!$B$6&lt;=0),IF(A153="","","Corrija data de análise"),IF(A153="","",IF(R153&lt;&gt;"",R153,IF(I153="Cancelada","CANCELADA",IF(I153="Concluída",IF(J153&gt;H153,"CONCLUÍDA COM ATRASO","CONCLUÍDA NO PRAZO"),IF(H153&lt;Listas!$B$6,"ATRASADA",IF(H153=Listas!$B$6,"VENCE HOJE","NO PRAZO")))))))</x:f>
      </x:c>
      <x:c r="M153" s="38"/>
      <x:c r="N153" s="38"/>
      <x:c r="O153" s="36" t="str">
        <x:f>IF(A153="","",IF(AND(ISNUMBER(M153),ISNUMBER(N153)),N153-M153,""))</x:f>
      </x:c>
      <x:c r="P153" s="33"/>
      <x:c r="Q153" s="238" t="str">
        <x:f>IF(A153="","",IF(COUNTIFS(Reunioes!$A$5:$A$104,B153)&lt;&gt;1,"",IF(ISNUMBER(VLOOKUP(B153,Reunioes!$A$5:$B$104,2,FALSE)),VLOOKUP(B153,Reunioes!$A$5:$B$104,2,FALSE),"")))</x:f>
      </x:c>
      <x:c r="R153" s="234" t="str">
        <x:f>IF(A153="",IF(OR(B153&lt;&gt;"",C153&lt;&gt;"",D153&lt;&gt;"",E153&lt;&gt;"",H153&lt;&gt;"",I153&lt;&gt;""),"ID ausente",""),IF(OR(AND(M153&lt;&gt;"",NOT(ISNUMBER(M153))),AND(N153&lt;&gt;"",NOT(ISNUMBER(N153)))),"Esforço inválido",IF(OR(AND(ISNUMBER(H153),H153&lt;=0),AND(ISNUMBER(J153),J153&lt;=0),AND(ISNUMBER(Q153),Q153&lt;=0)),"Data inválida",IF(A153="","",IF(COUNTIFS($A$5:$A$204,A153)&gt;1,"ID duplicado",IF(Q153="","Reunião inválida",IF(OR(C153="",D153="",E153="",I153=""),"Cadastro incompleto",IF(AND(I153&lt;&gt;"Pendente",I153&lt;&gt;"Em andamento",I153&lt;&gt;"Bloqueada",I153&lt;&gt;"Concluída",I153&lt;&gt;"Cancelada"),"Status inválido",IF(I153="Cancelada","",IF(NOT(ISNUMBER(H153)),"Prazo ausente ou inválido",IF(AND(I153="Concluída",OR(NOT(ISNUMBER(J153)),P153="")),"Conclusão sem data ou evidência",IF(AND(I153="Concluída",ISNUMBER(Listas!$B$6),Listas!$B$6&gt;0,J153&gt;Listas!$B$6),"Conclusão posterior à análise",""))))))))))))</x:f>
      </x:c>
      <x:c r="S153" s="234" t="n">
        <x:f>IF(A153="",0,IF(AND(R153="",I153&lt;&gt;"Cancelada"),1,0))</x:f>
        <x:v>0</x:v>
      </x:c>
      <x:c r="T153" s="234" t="n">
        <x:f>IF(OR(NOT(ISNUMBER(Listas!$B$6)),Listas!$B$6&lt;=0,Dashboard!$E$5&lt;=0,Dashboard!$K$5&lt;=0),0,IF(A153="",0,IF(AND(ISNUMBER(Q153),ISNUMBER(Dashboard!$E$5),ISNUMBER(Dashboard!$K$5),Dashboard!$E$5&lt;=Dashboard!$K$5,Q153&gt;=Dashboard!$E$5,Q153&lt;=Dashboard!$K$5,OR(Dashboard!$E$4="Todas",E153=Dashboard!$E$4),OR(Dashboard!$K$4="Todos",D153=Dashboard!$K$4)),1,0)))</x:f>
        <x:v>0</x:v>
      </x:c>
      <x:c r="U153" s="234" t="n">
        <x:f>IF(AND(S153=1,T153=1,I153&lt;&gt;"Concluída"),1,0)</x:f>
        <x:v>0</x:v>
      </x:c>
      <x:c r="V153" s="234" t="n">
        <x:f>IF(AND(U153=1,ISNUMBER(Listas!$B$6),H153&lt;Listas!$B$6),1,0)</x:f>
        <x:v>0</x:v>
      </x:c>
      <x:c r="W153" s="234" t="n">
        <x:f>IF(AND(U153=1,I153="Bloqueada"),1,0)</x:f>
        <x:v>0</x:v>
      </x:c>
      <x:c r="X153" s="234" t="n">
        <x:f>IF(AND(S153=1,T153=1,I153="Concluída"),1,0)</x:f>
        <x:v>0</x:v>
      </x:c>
      <x:c r="Y153" s="234" t="n">
        <x:f>IF(AND(T153=1,OR(V153=1,W153=1,R153&lt;&gt;"")),1,0)</x:f>
        <x:v>0</x:v>
      </x:c>
      <x:c r="Z153" s="234" t="str">
        <x:f>IF(Y153=1,SUM($Y$5:Y153),"")</x:f>
      </x:c>
    </x:row>
    <x:row r="154">
      <x:c r="A154" s="30"/>
      <x:c r="B154" s="30"/>
      <x:c r="C154" s="30"/>
      <x:c r="D154" s="30"/>
      <x:c r="E154" s="30"/>
      <x:c r="F154" s="30"/>
      <x:c r="G154" s="32"/>
      <x:c r="H154" s="32"/>
      <x:c r="I154" s="32"/>
      <x:c r="J154" s="32"/>
      <x:c r="K154" s="37" t="str">
        <x:f>IF(OR(NOT(ISNUMBER(Listas!$B$6)),Listas!$B$6&lt;=0),"",IF(A154="","",IF(OR(R154&lt;&gt;"",I154="Cancelada"),"",IF(I154="Concluída",MAX(0,J154-H154),MAX(0,Listas!$B$6-H154)))))</x:f>
      </x:c>
      <x:c r="L154" s="35" t="str">
        <x:f>IF(OR(NOT(ISNUMBER(Listas!$B$6)),Listas!$B$6&lt;=0),IF(A154="","","Corrija data de análise"),IF(A154="","",IF(R154&lt;&gt;"",R154,IF(I154="Cancelada","CANCELADA",IF(I154="Concluída",IF(J154&gt;H154,"CONCLUÍDA COM ATRASO","CONCLUÍDA NO PRAZO"),IF(H154&lt;Listas!$B$6,"ATRASADA",IF(H154=Listas!$B$6,"VENCE HOJE","NO PRAZO")))))))</x:f>
      </x:c>
      <x:c r="M154" s="38"/>
      <x:c r="N154" s="38"/>
      <x:c r="O154" s="36" t="str">
        <x:f>IF(A154="","",IF(AND(ISNUMBER(M154),ISNUMBER(N154)),N154-M154,""))</x:f>
      </x:c>
      <x:c r="P154" s="33"/>
      <x:c r="Q154" s="238" t="str">
        <x:f>IF(A154="","",IF(COUNTIFS(Reunioes!$A$5:$A$104,B154)&lt;&gt;1,"",IF(ISNUMBER(VLOOKUP(B154,Reunioes!$A$5:$B$104,2,FALSE)),VLOOKUP(B154,Reunioes!$A$5:$B$104,2,FALSE),"")))</x:f>
      </x:c>
      <x:c r="R154" s="234" t="str">
        <x:f>IF(A154="",IF(OR(B154&lt;&gt;"",C154&lt;&gt;"",D154&lt;&gt;"",E154&lt;&gt;"",H154&lt;&gt;"",I154&lt;&gt;""),"ID ausente",""),IF(OR(AND(M154&lt;&gt;"",NOT(ISNUMBER(M154))),AND(N154&lt;&gt;"",NOT(ISNUMBER(N154)))),"Esforço inválido",IF(OR(AND(ISNUMBER(H154),H154&lt;=0),AND(ISNUMBER(J154),J154&lt;=0),AND(ISNUMBER(Q154),Q154&lt;=0)),"Data inválida",IF(A154="","",IF(COUNTIFS($A$5:$A$204,A154)&gt;1,"ID duplicado",IF(Q154="","Reunião inválida",IF(OR(C154="",D154="",E154="",I154=""),"Cadastro incompleto",IF(AND(I154&lt;&gt;"Pendente",I154&lt;&gt;"Em andamento",I154&lt;&gt;"Bloqueada",I154&lt;&gt;"Concluída",I154&lt;&gt;"Cancelada"),"Status inválido",IF(I154="Cancelada","",IF(NOT(ISNUMBER(H154)),"Prazo ausente ou inválido",IF(AND(I154="Concluída",OR(NOT(ISNUMBER(J154)),P154="")),"Conclusão sem data ou evidência",IF(AND(I154="Concluída",ISNUMBER(Listas!$B$6),Listas!$B$6&gt;0,J154&gt;Listas!$B$6),"Conclusão posterior à análise",""))))))))))))</x:f>
      </x:c>
      <x:c r="S154" s="234" t="n">
        <x:f>IF(A154="",0,IF(AND(R154="",I154&lt;&gt;"Cancelada"),1,0))</x:f>
        <x:v>0</x:v>
      </x:c>
      <x:c r="T154" s="234" t="n">
        <x:f>IF(OR(NOT(ISNUMBER(Listas!$B$6)),Listas!$B$6&lt;=0,Dashboard!$E$5&lt;=0,Dashboard!$K$5&lt;=0),0,IF(A154="",0,IF(AND(ISNUMBER(Q154),ISNUMBER(Dashboard!$E$5),ISNUMBER(Dashboard!$K$5),Dashboard!$E$5&lt;=Dashboard!$K$5,Q154&gt;=Dashboard!$E$5,Q154&lt;=Dashboard!$K$5,OR(Dashboard!$E$4="Todas",E154=Dashboard!$E$4),OR(Dashboard!$K$4="Todos",D154=Dashboard!$K$4)),1,0)))</x:f>
        <x:v>0</x:v>
      </x:c>
      <x:c r="U154" s="234" t="n">
        <x:f>IF(AND(S154=1,T154=1,I154&lt;&gt;"Concluída"),1,0)</x:f>
        <x:v>0</x:v>
      </x:c>
      <x:c r="V154" s="234" t="n">
        <x:f>IF(AND(U154=1,ISNUMBER(Listas!$B$6),H154&lt;Listas!$B$6),1,0)</x:f>
        <x:v>0</x:v>
      </x:c>
      <x:c r="W154" s="234" t="n">
        <x:f>IF(AND(U154=1,I154="Bloqueada"),1,0)</x:f>
        <x:v>0</x:v>
      </x:c>
      <x:c r="X154" s="234" t="n">
        <x:f>IF(AND(S154=1,T154=1,I154="Concluída"),1,0)</x:f>
        <x:v>0</x:v>
      </x:c>
      <x:c r="Y154" s="234" t="n">
        <x:f>IF(AND(T154=1,OR(V154=1,W154=1,R154&lt;&gt;"")),1,0)</x:f>
        <x:v>0</x:v>
      </x:c>
      <x:c r="Z154" s="234" t="str">
        <x:f>IF(Y154=1,SUM($Y$5:Y154),"")</x:f>
      </x:c>
    </x:row>
    <x:row r="155">
      <x:c r="A155" s="30"/>
      <x:c r="B155" s="30"/>
      <x:c r="C155" s="30"/>
      <x:c r="D155" s="30"/>
      <x:c r="E155" s="30"/>
      <x:c r="F155" s="30"/>
      <x:c r="G155" s="32"/>
      <x:c r="H155" s="32"/>
      <x:c r="I155" s="32"/>
      <x:c r="J155" s="32"/>
      <x:c r="K155" s="37" t="str">
        <x:f>IF(OR(NOT(ISNUMBER(Listas!$B$6)),Listas!$B$6&lt;=0),"",IF(A155="","",IF(OR(R155&lt;&gt;"",I155="Cancelada"),"",IF(I155="Concluída",MAX(0,J155-H155),MAX(0,Listas!$B$6-H155)))))</x:f>
      </x:c>
      <x:c r="L155" s="35" t="str">
        <x:f>IF(OR(NOT(ISNUMBER(Listas!$B$6)),Listas!$B$6&lt;=0),IF(A155="","","Corrija data de análise"),IF(A155="","",IF(R155&lt;&gt;"",R155,IF(I155="Cancelada","CANCELADA",IF(I155="Concluída",IF(J155&gt;H155,"CONCLUÍDA COM ATRASO","CONCLUÍDA NO PRAZO"),IF(H155&lt;Listas!$B$6,"ATRASADA",IF(H155=Listas!$B$6,"VENCE HOJE","NO PRAZO")))))))</x:f>
      </x:c>
      <x:c r="M155" s="38"/>
      <x:c r="N155" s="38"/>
      <x:c r="O155" s="36" t="str">
        <x:f>IF(A155="","",IF(AND(ISNUMBER(M155),ISNUMBER(N155)),N155-M155,""))</x:f>
      </x:c>
      <x:c r="P155" s="33"/>
      <x:c r="Q155" s="238" t="str">
        <x:f>IF(A155="","",IF(COUNTIFS(Reunioes!$A$5:$A$104,B155)&lt;&gt;1,"",IF(ISNUMBER(VLOOKUP(B155,Reunioes!$A$5:$B$104,2,FALSE)),VLOOKUP(B155,Reunioes!$A$5:$B$104,2,FALSE),"")))</x:f>
      </x:c>
      <x:c r="R155" s="234" t="str">
        <x:f>IF(A155="",IF(OR(B155&lt;&gt;"",C155&lt;&gt;"",D155&lt;&gt;"",E155&lt;&gt;"",H155&lt;&gt;"",I155&lt;&gt;""),"ID ausente",""),IF(OR(AND(M155&lt;&gt;"",NOT(ISNUMBER(M155))),AND(N155&lt;&gt;"",NOT(ISNUMBER(N155)))),"Esforço inválido",IF(OR(AND(ISNUMBER(H155),H155&lt;=0),AND(ISNUMBER(J155),J155&lt;=0),AND(ISNUMBER(Q155),Q155&lt;=0)),"Data inválida",IF(A155="","",IF(COUNTIFS($A$5:$A$204,A155)&gt;1,"ID duplicado",IF(Q155="","Reunião inválida",IF(OR(C155="",D155="",E155="",I155=""),"Cadastro incompleto",IF(AND(I155&lt;&gt;"Pendente",I155&lt;&gt;"Em andamento",I155&lt;&gt;"Bloqueada",I155&lt;&gt;"Concluída",I155&lt;&gt;"Cancelada"),"Status inválido",IF(I155="Cancelada","",IF(NOT(ISNUMBER(H155)),"Prazo ausente ou inválido",IF(AND(I155="Concluída",OR(NOT(ISNUMBER(J155)),P155="")),"Conclusão sem data ou evidência",IF(AND(I155="Concluída",ISNUMBER(Listas!$B$6),Listas!$B$6&gt;0,J155&gt;Listas!$B$6),"Conclusão posterior à análise",""))))))))))))</x:f>
      </x:c>
      <x:c r="S155" s="234" t="n">
        <x:f>IF(A155="",0,IF(AND(R155="",I155&lt;&gt;"Cancelada"),1,0))</x:f>
        <x:v>0</x:v>
      </x:c>
      <x:c r="T155" s="234" t="n">
        <x:f>IF(OR(NOT(ISNUMBER(Listas!$B$6)),Listas!$B$6&lt;=0,Dashboard!$E$5&lt;=0,Dashboard!$K$5&lt;=0),0,IF(A155="",0,IF(AND(ISNUMBER(Q155),ISNUMBER(Dashboard!$E$5),ISNUMBER(Dashboard!$K$5),Dashboard!$E$5&lt;=Dashboard!$K$5,Q155&gt;=Dashboard!$E$5,Q155&lt;=Dashboard!$K$5,OR(Dashboard!$E$4="Todas",E155=Dashboard!$E$4),OR(Dashboard!$K$4="Todos",D155=Dashboard!$K$4)),1,0)))</x:f>
        <x:v>0</x:v>
      </x:c>
      <x:c r="U155" s="234" t="n">
        <x:f>IF(AND(S155=1,T155=1,I155&lt;&gt;"Concluída"),1,0)</x:f>
        <x:v>0</x:v>
      </x:c>
      <x:c r="V155" s="234" t="n">
        <x:f>IF(AND(U155=1,ISNUMBER(Listas!$B$6),H155&lt;Listas!$B$6),1,0)</x:f>
        <x:v>0</x:v>
      </x:c>
      <x:c r="W155" s="234" t="n">
        <x:f>IF(AND(U155=1,I155="Bloqueada"),1,0)</x:f>
        <x:v>0</x:v>
      </x:c>
      <x:c r="X155" s="234" t="n">
        <x:f>IF(AND(S155=1,T155=1,I155="Concluída"),1,0)</x:f>
        <x:v>0</x:v>
      </x:c>
      <x:c r="Y155" s="234" t="n">
        <x:f>IF(AND(T155=1,OR(V155=1,W155=1,R155&lt;&gt;"")),1,0)</x:f>
        <x:v>0</x:v>
      </x:c>
      <x:c r="Z155" s="234" t="str">
        <x:f>IF(Y155=1,SUM($Y$5:Y155),"")</x:f>
      </x:c>
    </x:row>
    <x:row r="156">
      <x:c r="A156" s="30"/>
      <x:c r="B156" s="30"/>
      <x:c r="C156" s="30"/>
      <x:c r="D156" s="30"/>
      <x:c r="E156" s="30"/>
      <x:c r="F156" s="30"/>
      <x:c r="G156" s="32"/>
      <x:c r="H156" s="32"/>
      <x:c r="I156" s="32"/>
      <x:c r="J156" s="32"/>
      <x:c r="K156" s="37" t="str">
        <x:f>IF(OR(NOT(ISNUMBER(Listas!$B$6)),Listas!$B$6&lt;=0),"",IF(A156="","",IF(OR(R156&lt;&gt;"",I156="Cancelada"),"",IF(I156="Concluída",MAX(0,J156-H156),MAX(0,Listas!$B$6-H156)))))</x:f>
      </x:c>
      <x:c r="L156" s="35" t="str">
        <x:f>IF(OR(NOT(ISNUMBER(Listas!$B$6)),Listas!$B$6&lt;=0),IF(A156="","","Corrija data de análise"),IF(A156="","",IF(R156&lt;&gt;"",R156,IF(I156="Cancelada","CANCELADA",IF(I156="Concluída",IF(J156&gt;H156,"CONCLUÍDA COM ATRASO","CONCLUÍDA NO PRAZO"),IF(H156&lt;Listas!$B$6,"ATRASADA",IF(H156=Listas!$B$6,"VENCE HOJE","NO PRAZO")))))))</x:f>
      </x:c>
      <x:c r="M156" s="38"/>
      <x:c r="N156" s="38"/>
      <x:c r="O156" s="36" t="str">
        <x:f>IF(A156="","",IF(AND(ISNUMBER(M156),ISNUMBER(N156)),N156-M156,""))</x:f>
      </x:c>
      <x:c r="P156" s="33"/>
      <x:c r="Q156" s="238" t="str">
        <x:f>IF(A156="","",IF(COUNTIFS(Reunioes!$A$5:$A$104,B156)&lt;&gt;1,"",IF(ISNUMBER(VLOOKUP(B156,Reunioes!$A$5:$B$104,2,FALSE)),VLOOKUP(B156,Reunioes!$A$5:$B$104,2,FALSE),"")))</x:f>
      </x:c>
      <x:c r="R156" s="234" t="str">
        <x:f>IF(A156="",IF(OR(B156&lt;&gt;"",C156&lt;&gt;"",D156&lt;&gt;"",E156&lt;&gt;"",H156&lt;&gt;"",I156&lt;&gt;""),"ID ausente",""),IF(OR(AND(M156&lt;&gt;"",NOT(ISNUMBER(M156))),AND(N156&lt;&gt;"",NOT(ISNUMBER(N156)))),"Esforço inválido",IF(OR(AND(ISNUMBER(H156),H156&lt;=0),AND(ISNUMBER(J156),J156&lt;=0),AND(ISNUMBER(Q156),Q156&lt;=0)),"Data inválida",IF(A156="","",IF(COUNTIFS($A$5:$A$204,A156)&gt;1,"ID duplicado",IF(Q156="","Reunião inválida",IF(OR(C156="",D156="",E156="",I156=""),"Cadastro incompleto",IF(AND(I156&lt;&gt;"Pendente",I156&lt;&gt;"Em andamento",I156&lt;&gt;"Bloqueada",I156&lt;&gt;"Concluída",I156&lt;&gt;"Cancelada"),"Status inválido",IF(I156="Cancelada","",IF(NOT(ISNUMBER(H156)),"Prazo ausente ou inválido",IF(AND(I156="Concluída",OR(NOT(ISNUMBER(J156)),P156="")),"Conclusão sem data ou evidência",IF(AND(I156="Concluída",ISNUMBER(Listas!$B$6),Listas!$B$6&gt;0,J156&gt;Listas!$B$6),"Conclusão posterior à análise",""))))))))))))</x:f>
      </x:c>
      <x:c r="S156" s="234" t="n">
        <x:f>IF(A156="",0,IF(AND(R156="",I156&lt;&gt;"Cancelada"),1,0))</x:f>
        <x:v>0</x:v>
      </x:c>
      <x:c r="T156" s="234" t="n">
        <x:f>IF(OR(NOT(ISNUMBER(Listas!$B$6)),Listas!$B$6&lt;=0,Dashboard!$E$5&lt;=0,Dashboard!$K$5&lt;=0),0,IF(A156="",0,IF(AND(ISNUMBER(Q156),ISNUMBER(Dashboard!$E$5),ISNUMBER(Dashboard!$K$5),Dashboard!$E$5&lt;=Dashboard!$K$5,Q156&gt;=Dashboard!$E$5,Q156&lt;=Dashboard!$K$5,OR(Dashboard!$E$4="Todas",E156=Dashboard!$E$4),OR(Dashboard!$K$4="Todos",D156=Dashboard!$K$4)),1,0)))</x:f>
        <x:v>0</x:v>
      </x:c>
      <x:c r="U156" s="234" t="n">
        <x:f>IF(AND(S156=1,T156=1,I156&lt;&gt;"Concluída"),1,0)</x:f>
        <x:v>0</x:v>
      </x:c>
      <x:c r="V156" s="234" t="n">
        <x:f>IF(AND(U156=1,ISNUMBER(Listas!$B$6),H156&lt;Listas!$B$6),1,0)</x:f>
        <x:v>0</x:v>
      </x:c>
      <x:c r="W156" s="234" t="n">
        <x:f>IF(AND(U156=1,I156="Bloqueada"),1,0)</x:f>
        <x:v>0</x:v>
      </x:c>
      <x:c r="X156" s="234" t="n">
        <x:f>IF(AND(S156=1,T156=1,I156="Concluída"),1,0)</x:f>
        <x:v>0</x:v>
      </x:c>
      <x:c r="Y156" s="234" t="n">
        <x:f>IF(AND(T156=1,OR(V156=1,W156=1,R156&lt;&gt;"")),1,0)</x:f>
        <x:v>0</x:v>
      </x:c>
      <x:c r="Z156" s="234" t="str">
        <x:f>IF(Y156=1,SUM($Y$5:Y156),"")</x:f>
      </x:c>
    </x:row>
    <x:row r="157">
      <x:c r="A157" s="30"/>
      <x:c r="B157" s="30"/>
      <x:c r="C157" s="30"/>
      <x:c r="D157" s="30"/>
      <x:c r="E157" s="30"/>
      <x:c r="F157" s="30"/>
      <x:c r="G157" s="32"/>
      <x:c r="H157" s="32"/>
      <x:c r="I157" s="32"/>
      <x:c r="J157" s="32"/>
      <x:c r="K157" s="37" t="str">
        <x:f>IF(OR(NOT(ISNUMBER(Listas!$B$6)),Listas!$B$6&lt;=0),"",IF(A157="","",IF(OR(R157&lt;&gt;"",I157="Cancelada"),"",IF(I157="Concluída",MAX(0,J157-H157),MAX(0,Listas!$B$6-H157)))))</x:f>
      </x:c>
      <x:c r="L157" s="35" t="str">
        <x:f>IF(OR(NOT(ISNUMBER(Listas!$B$6)),Listas!$B$6&lt;=0),IF(A157="","","Corrija data de análise"),IF(A157="","",IF(R157&lt;&gt;"",R157,IF(I157="Cancelada","CANCELADA",IF(I157="Concluída",IF(J157&gt;H157,"CONCLUÍDA COM ATRASO","CONCLUÍDA NO PRAZO"),IF(H157&lt;Listas!$B$6,"ATRASADA",IF(H157=Listas!$B$6,"VENCE HOJE","NO PRAZO")))))))</x:f>
      </x:c>
      <x:c r="M157" s="38"/>
      <x:c r="N157" s="38"/>
      <x:c r="O157" s="36" t="str">
        <x:f>IF(A157="","",IF(AND(ISNUMBER(M157),ISNUMBER(N157)),N157-M157,""))</x:f>
      </x:c>
      <x:c r="P157" s="33"/>
      <x:c r="Q157" s="238" t="str">
        <x:f>IF(A157="","",IF(COUNTIFS(Reunioes!$A$5:$A$104,B157)&lt;&gt;1,"",IF(ISNUMBER(VLOOKUP(B157,Reunioes!$A$5:$B$104,2,FALSE)),VLOOKUP(B157,Reunioes!$A$5:$B$104,2,FALSE),"")))</x:f>
      </x:c>
      <x:c r="R157" s="234" t="str">
        <x:f>IF(A157="",IF(OR(B157&lt;&gt;"",C157&lt;&gt;"",D157&lt;&gt;"",E157&lt;&gt;"",H157&lt;&gt;"",I157&lt;&gt;""),"ID ausente",""),IF(OR(AND(M157&lt;&gt;"",NOT(ISNUMBER(M157))),AND(N157&lt;&gt;"",NOT(ISNUMBER(N157)))),"Esforço inválido",IF(OR(AND(ISNUMBER(H157),H157&lt;=0),AND(ISNUMBER(J157),J157&lt;=0),AND(ISNUMBER(Q157),Q157&lt;=0)),"Data inválida",IF(A157="","",IF(COUNTIFS($A$5:$A$204,A157)&gt;1,"ID duplicado",IF(Q157="","Reunião inválida",IF(OR(C157="",D157="",E157="",I157=""),"Cadastro incompleto",IF(AND(I157&lt;&gt;"Pendente",I157&lt;&gt;"Em andamento",I157&lt;&gt;"Bloqueada",I157&lt;&gt;"Concluída",I157&lt;&gt;"Cancelada"),"Status inválido",IF(I157="Cancelada","",IF(NOT(ISNUMBER(H157)),"Prazo ausente ou inválido",IF(AND(I157="Concluída",OR(NOT(ISNUMBER(J157)),P157="")),"Conclusão sem data ou evidência",IF(AND(I157="Concluída",ISNUMBER(Listas!$B$6),Listas!$B$6&gt;0,J157&gt;Listas!$B$6),"Conclusão posterior à análise",""))))))))))))</x:f>
      </x:c>
      <x:c r="S157" s="234" t="n">
        <x:f>IF(A157="",0,IF(AND(R157="",I157&lt;&gt;"Cancelada"),1,0))</x:f>
        <x:v>0</x:v>
      </x:c>
      <x:c r="T157" s="234" t="n">
        <x:f>IF(OR(NOT(ISNUMBER(Listas!$B$6)),Listas!$B$6&lt;=0,Dashboard!$E$5&lt;=0,Dashboard!$K$5&lt;=0),0,IF(A157="",0,IF(AND(ISNUMBER(Q157),ISNUMBER(Dashboard!$E$5),ISNUMBER(Dashboard!$K$5),Dashboard!$E$5&lt;=Dashboard!$K$5,Q157&gt;=Dashboard!$E$5,Q157&lt;=Dashboard!$K$5,OR(Dashboard!$E$4="Todas",E157=Dashboard!$E$4),OR(Dashboard!$K$4="Todos",D157=Dashboard!$K$4)),1,0)))</x:f>
        <x:v>0</x:v>
      </x:c>
      <x:c r="U157" s="234" t="n">
        <x:f>IF(AND(S157=1,T157=1,I157&lt;&gt;"Concluída"),1,0)</x:f>
        <x:v>0</x:v>
      </x:c>
      <x:c r="V157" s="234" t="n">
        <x:f>IF(AND(U157=1,ISNUMBER(Listas!$B$6),H157&lt;Listas!$B$6),1,0)</x:f>
        <x:v>0</x:v>
      </x:c>
      <x:c r="W157" s="234" t="n">
        <x:f>IF(AND(U157=1,I157="Bloqueada"),1,0)</x:f>
        <x:v>0</x:v>
      </x:c>
      <x:c r="X157" s="234" t="n">
        <x:f>IF(AND(S157=1,T157=1,I157="Concluída"),1,0)</x:f>
        <x:v>0</x:v>
      </x:c>
      <x:c r="Y157" s="234" t="n">
        <x:f>IF(AND(T157=1,OR(V157=1,W157=1,R157&lt;&gt;"")),1,0)</x:f>
        <x:v>0</x:v>
      </x:c>
      <x:c r="Z157" s="234" t="str">
        <x:f>IF(Y157=1,SUM($Y$5:Y157),"")</x:f>
      </x:c>
    </x:row>
    <x:row r="158">
      <x:c r="A158" s="30"/>
      <x:c r="B158" s="30"/>
      <x:c r="C158" s="30"/>
      <x:c r="D158" s="30"/>
      <x:c r="E158" s="30"/>
      <x:c r="F158" s="30"/>
      <x:c r="G158" s="32"/>
      <x:c r="H158" s="32"/>
      <x:c r="I158" s="32"/>
      <x:c r="J158" s="32"/>
      <x:c r="K158" s="37" t="str">
        <x:f>IF(OR(NOT(ISNUMBER(Listas!$B$6)),Listas!$B$6&lt;=0),"",IF(A158="","",IF(OR(R158&lt;&gt;"",I158="Cancelada"),"",IF(I158="Concluída",MAX(0,J158-H158),MAX(0,Listas!$B$6-H158)))))</x:f>
      </x:c>
      <x:c r="L158" s="35" t="str">
        <x:f>IF(OR(NOT(ISNUMBER(Listas!$B$6)),Listas!$B$6&lt;=0),IF(A158="","","Corrija data de análise"),IF(A158="","",IF(R158&lt;&gt;"",R158,IF(I158="Cancelada","CANCELADA",IF(I158="Concluída",IF(J158&gt;H158,"CONCLUÍDA COM ATRASO","CONCLUÍDA NO PRAZO"),IF(H158&lt;Listas!$B$6,"ATRASADA",IF(H158=Listas!$B$6,"VENCE HOJE","NO PRAZO")))))))</x:f>
      </x:c>
      <x:c r="M158" s="38"/>
      <x:c r="N158" s="38"/>
      <x:c r="O158" s="36" t="str">
        <x:f>IF(A158="","",IF(AND(ISNUMBER(M158),ISNUMBER(N158)),N158-M158,""))</x:f>
      </x:c>
      <x:c r="P158" s="33"/>
      <x:c r="Q158" s="238" t="str">
        <x:f>IF(A158="","",IF(COUNTIFS(Reunioes!$A$5:$A$104,B158)&lt;&gt;1,"",IF(ISNUMBER(VLOOKUP(B158,Reunioes!$A$5:$B$104,2,FALSE)),VLOOKUP(B158,Reunioes!$A$5:$B$104,2,FALSE),"")))</x:f>
      </x:c>
      <x:c r="R158" s="234" t="str">
        <x:f>IF(A158="",IF(OR(B158&lt;&gt;"",C158&lt;&gt;"",D158&lt;&gt;"",E158&lt;&gt;"",H158&lt;&gt;"",I158&lt;&gt;""),"ID ausente",""),IF(OR(AND(M158&lt;&gt;"",NOT(ISNUMBER(M158))),AND(N158&lt;&gt;"",NOT(ISNUMBER(N158)))),"Esforço inválido",IF(OR(AND(ISNUMBER(H158),H158&lt;=0),AND(ISNUMBER(J158),J158&lt;=0),AND(ISNUMBER(Q158),Q158&lt;=0)),"Data inválida",IF(A158="","",IF(COUNTIFS($A$5:$A$204,A158)&gt;1,"ID duplicado",IF(Q158="","Reunião inválida",IF(OR(C158="",D158="",E158="",I158=""),"Cadastro incompleto",IF(AND(I158&lt;&gt;"Pendente",I158&lt;&gt;"Em andamento",I158&lt;&gt;"Bloqueada",I158&lt;&gt;"Concluída",I158&lt;&gt;"Cancelada"),"Status inválido",IF(I158="Cancelada","",IF(NOT(ISNUMBER(H158)),"Prazo ausente ou inválido",IF(AND(I158="Concluída",OR(NOT(ISNUMBER(J158)),P158="")),"Conclusão sem data ou evidência",IF(AND(I158="Concluída",ISNUMBER(Listas!$B$6),Listas!$B$6&gt;0,J158&gt;Listas!$B$6),"Conclusão posterior à análise",""))))))))))))</x:f>
      </x:c>
      <x:c r="S158" s="234" t="n">
        <x:f>IF(A158="",0,IF(AND(R158="",I158&lt;&gt;"Cancelada"),1,0))</x:f>
        <x:v>0</x:v>
      </x:c>
      <x:c r="T158" s="234" t="n">
        <x:f>IF(OR(NOT(ISNUMBER(Listas!$B$6)),Listas!$B$6&lt;=0,Dashboard!$E$5&lt;=0,Dashboard!$K$5&lt;=0),0,IF(A158="",0,IF(AND(ISNUMBER(Q158),ISNUMBER(Dashboard!$E$5),ISNUMBER(Dashboard!$K$5),Dashboard!$E$5&lt;=Dashboard!$K$5,Q158&gt;=Dashboard!$E$5,Q158&lt;=Dashboard!$K$5,OR(Dashboard!$E$4="Todas",E158=Dashboard!$E$4),OR(Dashboard!$K$4="Todos",D158=Dashboard!$K$4)),1,0)))</x:f>
        <x:v>0</x:v>
      </x:c>
      <x:c r="U158" s="234" t="n">
        <x:f>IF(AND(S158=1,T158=1,I158&lt;&gt;"Concluída"),1,0)</x:f>
        <x:v>0</x:v>
      </x:c>
      <x:c r="V158" s="234" t="n">
        <x:f>IF(AND(U158=1,ISNUMBER(Listas!$B$6),H158&lt;Listas!$B$6),1,0)</x:f>
        <x:v>0</x:v>
      </x:c>
      <x:c r="W158" s="234" t="n">
        <x:f>IF(AND(U158=1,I158="Bloqueada"),1,0)</x:f>
        <x:v>0</x:v>
      </x:c>
      <x:c r="X158" s="234" t="n">
        <x:f>IF(AND(S158=1,T158=1,I158="Concluída"),1,0)</x:f>
        <x:v>0</x:v>
      </x:c>
      <x:c r="Y158" s="234" t="n">
        <x:f>IF(AND(T158=1,OR(V158=1,W158=1,R158&lt;&gt;"")),1,0)</x:f>
        <x:v>0</x:v>
      </x:c>
      <x:c r="Z158" s="234" t="str">
        <x:f>IF(Y158=1,SUM($Y$5:Y158),"")</x:f>
      </x:c>
    </x:row>
    <x:row r="159">
      <x:c r="A159" s="30"/>
      <x:c r="B159" s="30"/>
      <x:c r="C159" s="30"/>
      <x:c r="D159" s="30"/>
      <x:c r="E159" s="30"/>
      <x:c r="F159" s="30"/>
      <x:c r="G159" s="32"/>
      <x:c r="H159" s="32"/>
      <x:c r="I159" s="32"/>
      <x:c r="J159" s="32"/>
      <x:c r="K159" s="37" t="str">
        <x:f>IF(OR(NOT(ISNUMBER(Listas!$B$6)),Listas!$B$6&lt;=0),"",IF(A159="","",IF(OR(R159&lt;&gt;"",I159="Cancelada"),"",IF(I159="Concluída",MAX(0,J159-H159),MAX(0,Listas!$B$6-H159)))))</x:f>
      </x:c>
      <x:c r="L159" s="35" t="str">
        <x:f>IF(OR(NOT(ISNUMBER(Listas!$B$6)),Listas!$B$6&lt;=0),IF(A159="","","Corrija data de análise"),IF(A159="","",IF(R159&lt;&gt;"",R159,IF(I159="Cancelada","CANCELADA",IF(I159="Concluída",IF(J159&gt;H159,"CONCLUÍDA COM ATRASO","CONCLUÍDA NO PRAZO"),IF(H159&lt;Listas!$B$6,"ATRASADA",IF(H159=Listas!$B$6,"VENCE HOJE","NO PRAZO")))))))</x:f>
      </x:c>
      <x:c r="M159" s="38"/>
      <x:c r="N159" s="38"/>
      <x:c r="O159" s="36" t="str">
        <x:f>IF(A159="","",IF(AND(ISNUMBER(M159),ISNUMBER(N159)),N159-M159,""))</x:f>
      </x:c>
      <x:c r="P159" s="33"/>
      <x:c r="Q159" s="238" t="str">
        <x:f>IF(A159="","",IF(COUNTIFS(Reunioes!$A$5:$A$104,B159)&lt;&gt;1,"",IF(ISNUMBER(VLOOKUP(B159,Reunioes!$A$5:$B$104,2,FALSE)),VLOOKUP(B159,Reunioes!$A$5:$B$104,2,FALSE),"")))</x:f>
      </x:c>
      <x:c r="R159" s="234" t="str">
        <x:f>IF(A159="",IF(OR(B159&lt;&gt;"",C159&lt;&gt;"",D159&lt;&gt;"",E159&lt;&gt;"",H159&lt;&gt;"",I159&lt;&gt;""),"ID ausente",""),IF(OR(AND(M159&lt;&gt;"",NOT(ISNUMBER(M159))),AND(N159&lt;&gt;"",NOT(ISNUMBER(N159)))),"Esforço inválido",IF(OR(AND(ISNUMBER(H159),H159&lt;=0),AND(ISNUMBER(J159),J159&lt;=0),AND(ISNUMBER(Q159),Q159&lt;=0)),"Data inválida",IF(A159="","",IF(COUNTIFS($A$5:$A$204,A159)&gt;1,"ID duplicado",IF(Q159="","Reunião inválida",IF(OR(C159="",D159="",E159="",I159=""),"Cadastro incompleto",IF(AND(I159&lt;&gt;"Pendente",I159&lt;&gt;"Em andamento",I159&lt;&gt;"Bloqueada",I159&lt;&gt;"Concluída",I159&lt;&gt;"Cancelada"),"Status inválido",IF(I159="Cancelada","",IF(NOT(ISNUMBER(H159)),"Prazo ausente ou inválido",IF(AND(I159="Concluída",OR(NOT(ISNUMBER(J159)),P159="")),"Conclusão sem data ou evidência",IF(AND(I159="Concluída",ISNUMBER(Listas!$B$6),Listas!$B$6&gt;0,J159&gt;Listas!$B$6),"Conclusão posterior à análise",""))))))))))))</x:f>
      </x:c>
      <x:c r="S159" s="234" t="n">
        <x:f>IF(A159="",0,IF(AND(R159="",I159&lt;&gt;"Cancelada"),1,0))</x:f>
        <x:v>0</x:v>
      </x:c>
      <x:c r="T159" s="234" t="n">
        <x:f>IF(OR(NOT(ISNUMBER(Listas!$B$6)),Listas!$B$6&lt;=0,Dashboard!$E$5&lt;=0,Dashboard!$K$5&lt;=0),0,IF(A159="",0,IF(AND(ISNUMBER(Q159),ISNUMBER(Dashboard!$E$5),ISNUMBER(Dashboard!$K$5),Dashboard!$E$5&lt;=Dashboard!$K$5,Q159&gt;=Dashboard!$E$5,Q159&lt;=Dashboard!$K$5,OR(Dashboard!$E$4="Todas",E159=Dashboard!$E$4),OR(Dashboard!$K$4="Todos",D159=Dashboard!$K$4)),1,0)))</x:f>
        <x:v>0</x:v>
      </x:c>
      <x:c r="U159" s="234" t="n">
        <x:f>IF(AND(S159=1,T159=1,I159&lt;&gt;"Concluída"),1,0)</x:f>
        <x:v>0</x:v>
      </x:c>
      <x:c r="V159" s="234" t="n">
        <x:f>IF(AND(U159=1,ISNUMBER(Listas!$B$6),H159&lt;Listas!$B$6),1,0)</x:f>
        <x:v>0</x:v>
      </x:c>
      <x:c r="W159" s="234" t="n">
        <x:f>IF(AND(U159=1,I159="Bloqueada"),1,0)</x:f>
        <x:v>0</x:v>
      </x:c>
      <x:c r="X159" s="234" t="n">
        <x:f>IF(AND(S159=1,T159=1,I159="Concluída"),1,0)</x:f>
        <x:v>0</x:v>
      </x:c>
      <x:c r="Y159" s="234" t="n">
        <x:f>IF(AND(T159=1,OR(V159=1,W159=1,R159&lt;&gt;"")),1,0)</x:f>
        <x:v>0</x:v>
      </x:c>
      <x:c r="Z159" s="234" t="str">
        <x:f>IF(Y159=1,SUM($Y$5:Y159),"")</x:f>
      </x:c>
    </x:row>
    <x:row r="160">
      <x:c r="A160" s="30"/>
      <x:c r="B160" s="30"/>
      <x:c r="C160" s="30"/>
      <x:c r="D160" s="30"/>
      <x:c r="E160" s="30"/>
      <x:c r="F160" s="30"/>
      <x:c r="G160" s="32"/>
      <x:c r="H160" s="32"/>
      <x:c r="I160" s="32"/>
      <x:c r="J160" s="32"/>
      <x:c r="K160" s="37" t="str">
        <x:f>IF(OR(NOT(ISNUMBER(Listas!$B$6)),Listas!$B$6&lt;=0),"",IF(A160="","",IF(OR(R160&lt;&gt;"",I160="Cancelada"),"",IF(I160="Concluída",MAX(0,J160-H160),MAX(0,Listas!$B$6-H160)))))</x:f>
      </x:c>
      <x:c r="L160" s="35" t="str">
        <x:f>IF(OR(NOT(ISNUMBER(Listas!$B$6)),Listas!$B$6&lt;=0),IF(A160="","","Corrija data de análise"),IF(A160="","",IF(R160&lt;&gt;"",R160,IF(I160="Cancelada","CANCELADA",IF(I160="Concluída",IF(J160&gt;H160,"CONCLUÍDA COM ATRASO","CONCLUÍDA NO PRAZO"),IF(H160&lt;Listas!$B$6,"ATRASADA",IF(H160=Listas!$B$6,"VENCE HOJE","NO PRAZO")))))))</x:f>
      </x:c>
      <x:c r="M160" s="38"/>
      <x:c r="N160" s="38"/>
      <x:c r="O160" s="36" t="str">
        <x:f>IF(A160="","",IF(AND(ISNUMBER(M160),ISNUMBER(N160)),N160-M160,""))</x:f>
      </x:c>
      <x:c r="P160" s="33"/>
      <x:c r="Q160" s="238" t="str">
        <x:f>IF(A160="","",IF(COUNTIFS(Reunioes!$A$5:$A$104,B160)&lt;&gt;1,"",IF(ISNUMBER(VLOOKUP(B160,Reunioes!$A$5:$B$104,2,FALSE)),VLOOKUP(B160,Reunioes!$A$5:$B$104,2,FALSE),"")))</x:f>
      </x:c>
      <x:c r="R160" s="234" t="str">
        <x:f>IF(A160="",IF(OR(B160&lt;&gt;"",C160&lt;&gt;"",D160&lt;&gt;"",E160&lt;&gt;"",H160&lt;&gt;"",I160&lt;&gt;""),"ID ausente",""),IF(OR(AND(M160&lt;&gt;"",NOT(ISNUMBER(M160))),AND(N160&lt;&gt;"",NOT(ISNUMBER(N160)))),"Esforço inválido",IF(OR(AND(ISNUMBER(H160),H160&lt;=0),AND(ISNUMBER(J160),J160&lt;=0),AND(ISNUMBER(Q160),Q160&lt;=0)),"Data inválida",IF(A160="","",IF(COUNTIFS($A$5:$A$204,A160)&gt;1,"ID duplicado",IF(Q160="","Reunião inválida",IF(OR(C160="",D160="",E160="",I160=""),"Cadastro incompleto",IF(AND(I160&lt;&gt;"Pendente",I160&lt;&gt;"Em andamento",I160&lt;&gt;"Bloqueada",I160&lt;&gt;"Concluída",I160&lt;&gt;"Cancelada"),"Status inválido",IF(I160="Cancelada","",IF(NOT(ISNUMBER(H160)),"Prazo ausente ou inválido",IF(AND(I160="Concluída",OR(NOT(ISNUMBER(J160)),P160="")),"Conclusão sem data ou evidência",IF(AND(I160="Concluída",ISNUMBER(Listas!$B$6),Listas!$B$6&gt;0,J160&gt;Listas!$B$6),"Conclusão posterior à análise",""))))))))))))</x:f>
      </x:c>
      <x:c r="S160" s="234" t="n">
        <x:f>IF(A160="",0,IF(AND(R160="",I160&lt;&gt;"Cancelada"),1,0))</x:f>
        <x:v>0</x:v>
      </x:c>
      <x:c r="T160" s="234" t="n">
        <x:f>IF(OR(NOT(ISNUMBER(Listas!$B$6)),Listas!$B$6&lt;=0,Dashboard!$E$5&lt;=0,Dashboard!$K$5&lt;=0),0,IF(A160="",0,IF(AND(ISNUMBER(Q160),ISNUMBER(Dashboard!$E$5),ISNUMBER(Dashboard!$K$5),Dashboard!$E$5&lt;=Dashboard!$K$5,Q160&gt;=Dashboard!$E$5,Q160&lt;=Dashboard!$K$5,OR(Dashboard!$E$4="Todas",E160=Dashboard!$E$4),OR(Dashboard!$K$4="Todos",D160=Dashboard!$K$4)),1,0)))</x:f>
        <x:v>0</x:v>
      </x:c>
      <x:c r="U160" s="234" t="n">
        <x:f>IF(AND(S160=1,T160=1,I160&lt;&gt;"Concluída"),1,0)</x:f>
        <x:v>0</x:v>
      </x:c>
      <x:c r="V160" s="234" t="n">
        <x:f>IF(AND(U160=1,ISNUMBER(Listas!$B$6),H160&lt;Listas!$B$6),1,0)</x:f>
        <x:v>0</x:v>
      </x:c>
      <x:c r="W160" s="234" t="n">
        <x:f>IF(AND(U160=1,I160="Bloqueada"),1,0)</x:f>
        <x:v>0</x:v>
      </x:c>
      <x:c r="X160" s="234" t="n">
        <x:f>IF(AND(S160=1,T160=1,I160="Concluída"),1,0)</x:f>
        <x:v>0</x:v>
      </x:c>
      <x:c r="Y160" s="234" t="n">
        <x:f>IF(AND(T160=1,OR(V160=1,W160=1,R160&lt;&gt;"")),1,0)</x:f>
        <x:v>0</x:v>
      </x:c>
      <x:c r="Z160" s="234" t="str">
        <x:f>IF(Y160=1,SUM($Y$5:Y160),"")</x:f>
      </x:c>
    </x:row>
    <x:row r="161">
      <x:c r="A161" s="30"/>
      <x:c r="B161" s="30"/>
      <x:c r="C161" s="30"/>
      <x:c r="D161" s="30"/>
      <x:c r="E161" s="30"/>
      <x:c r="F161" s="30"/>
      <x:c r="G161" s="32"/>
      <x:c r="H161" s="32"/>
      <x:c r="I161" s="32"/>
      <x:c r="J161" s="32"/>
      <x:c r="K161" s="37" t="str">
        <x:f>IF(OR(NOT(ISNUMBER(Listas!$B$6)),Listas!$B$6&lt;=0),"",IF(A161="","",IF(OR(R161&lt;&gt;"",I161="Cancelada"),"",IF(I161="Concluída",MAX(0,J161-H161),MAX(0,Listas!$B$6-H161)))))</x:f>
      </x:c>
      <x:c r="L161" s="35" t="str">
        <x:f>IF(OR(NOT(ISNUMBER(Listas!$B$6)),Listas!$B$6&lt;=0),IF(A161="","","Corrija data de análise"),IF(A161="","",IF(R161&lt;&gt;"",R161,IF(I161="Cancelada","CANCELADA",IF(I161="Concluída",IF(J161&gt;H161,"CONCLUÍDA COM ATRASO","CONCLUÍDA NO PRAZO"),IF(H161&lt;Listas!$B$6,"ATRASADA",IF(H161=Listas!$B$6,"VENCE HOJE","NO PRAZO")))))))</x:f>
      </x:c>
      <x:c r="M161" s="38"/>
      <x:c r="N161" s="38"/>
      <x:c r="O161" s="36" t="str">
        <x:f>IF(A161="","",IF(AND(ISNUMBER(M161),ISNUMBER(N161)),N161-M161,""))</x:f>
      </x:c>
      <x:c r="P161" s="33"/>
      <x:c r="Q161" s="238" t="str">
        <x:f>IF(A161="","",IF(COUNTIFS(Reunioes!$A$5:$A$104,B161)&lt;&gt;1,"",IF(ISNUMBER(VLOOKUP(B161,Reunioes!$A$5:$B$104,2,FALSE)),VLOOKUP(B161,Reunioes!$A$5:$B$104,2,FALSE),"")))</x:f>
      </x:c>
      <x:c r="R161" s="234" t="str">
        <x:f>IF(A161="",IF(OR(B161&lt;&gt;"",C161&lt;&gt;"",D161&lt;&gt;"",E161&lt;&gt;"",H161&lt;&gt;"",I161&lt;&gt;""),"ID ausente",""),IF(OR(AND(M161&lt;&gt;"",NOT(ISNUMBER(M161))),AND(N161&lt;&gt;"",NOT(ISNUMBER(N161)))),"Esforço inválido",IF(OR(AND(ISNUMBER(H161),H161&lt;=0),AND(ISNUMBER(J161),J161&lt;=0),AND(ISNUMBER(Q161),Q161&lt;=0)),"Data inválida",IF(A161="","",IF(COUNTIFS($A$5:$A$204,A161)&gt;1,"ID duplicado",IF(Q161="","Reunião inválida",IF(OR(C161="",D161="",E161="",I161=""),"Cadastro incompleto",IF(AND(I161&lt;&gt;"Pendente",I161&lt;&gt;"Em andamento",I161&lt;&gt;"Bloqueada",I161&lt;&gt;"Concluída",I161&lt;&gt;"Cancelada"),"Status inválido",IF(I161="Cancelada","",IF(NOT(ISNUMBER(H161)),"Prazo ausente ou inválido",IF(AND(I161="Concluída",OR(NOT(ISNUMBER(J161)),P161="")),"Conclusão sem data ou evidência",IF(AND(I161="Concluída",ISNUMBER(Listas!$B$6),Listas!$B$6&gt;0,J161&gt;Listas!$B$6),"Conclusão posterior à análise",""))))))))))))</x:f>
      </x:c>
      <x:c r="S161" s="234" t="n">
        <x:f>IF(A161="",0,IF(AND(R161="",I161&lt;&gt;"Cancelada"),1,0))</x:f>
        <x:v>0</x:v>
      </x:c>
      <x:c r="T161" s="234" t="n">
        <x:f>IF(OR(NOT(ISNUMBER(Listas!$B$6)),Listas!$B$6&lt;=0,Dashboard!$E$5&lt;=0,Dashboard!$K$5&lt;=0),0,IF(A161="",0,IF(AND(ISNUMBER(Q161),ISNUMBER(Dashboard!$E$5),ISNUMBER(Dashboard!$K$5),Dashboard!$E$5&lt;=Dashboard!$K$5,Q161&gt;=Dashboard!$E$5,Q161&lt;=Dashboard!$K$5,OR(Dashboard!$E$4="Todas",E161=Dashboard!$E$4),OR(Dashboard!$K$4="Todos",D161=Dashboard!$K$4)),1,0)))</x:f>
        <x:v>0</x:v>
      </x:c>
      <x:c r="U161" s="234" t="n">
        <x:f>IF(AND(S161=1,T161=1,I161&lt;&gt;"Concluída"),1,0)</x:f>
        <x:v>0</x:v>
      </x:c>
      <x:c r="V161" s="234" t="n">
        <x:f>IF(AND(U161=1,ISNUMBER(Listas!$B$6),H161&lt;Listas!$B$6),1,0)</x:f>
        <x:v>0</x:v>
      </x:c>
      <x:c r="W161" s="234" t="n">
        <x:f>IF(AND(U161=1,I161="Bloqueada"),1,0)</x:f>
        <x:v>0</x:v>
      </x:c>
      <x:c r="X161" s="234" t="n">
        <x:f>IF(AND(S161=1,T161=1,I161="Concluída"),1,0)</x:f>
        <x:v>0</x:v>
      </x:c>
      <x:c r="Y161" s="234" t="n">
        <x:f>IF(AND(T161=1,OR(V161=1,W161=1,R161&lt;&gt;"")),1,0)</x:f>
        <x:v>0</x:v>
      </x:c>
      <x:c r="Z161" s="234" t="str">
        <x:f>IF(Y161=1,SUM($Y$5:Y161),"")</x:f>
      </x:c>
    </x:row>
    <x:row r="162">
      <x:c r="A162" s="30"/>
      <x:c r="B162" s="30"/>
      <x:c r="C162" s="30"/>
      <x:c r="D162" s="30"/>
      <x:c r="E162" s="30"/>
      <x:c r="F162" s="30"/>
      <x:c r="G162" s="32"/>
      <x:c r="H162" s="32"/>
      <x:c r="I162" s="32"/>
      <x:c r="J162" s="32"/>
      <x:c r="K162" s="37" t="str">
        <x:f>IF(OR(NOT(ISNUMBER(Listas!$B$6)),Listas!$B$6&lt;=0),"",IF(A162="","",IF(OR(R162&lt;&gt;"",I162="Cancelada"),"",IF(I162="Concluída",MAX(0,J162-H162),MAX(0,Listas!$B$6-H162)))))</x:f>
      </x:c>
      <x:c r="L162" s="35" t="str">
        <x:f>IF(OR(NOT(ISNUMBER(Listas!$B$6)),Listas!$B$6&lt;=0),IF(A162="","","Corrija data de análise"),IF(A162="","",IF(R162&lt;&gt;"",R162,IF(I162="Cancelada","CANCELADA",IF(I162="Concluída",IF(J162&gt;H162,"CONCLUÍDA COM ATRASO","CONCLUÍDA NO PRAZO"),IF(H162&lt;Listas!$B$6,"ATRASADA",IF(H162=Listas!$B$6,"VENCE HOJE","NO PRAZO")))))))</x:f>
      </x:c>
      <x:c r="M162" s="38"/>
      <x:c r="N162" s="38"/>
      <x:c r="O162" s="36" t="str">
        <x:f>IF(A162="","",IF(AND(ISNUMBER(M162),ISNUMBER(N162)),N162-M162,""))</x:f>
      </x:c>
      <x:c r="P162" s="33"/>
      <x:c r="Q162" s="238" t="str">
        <x:f>IF(A162="","",IF(COUNTIFS(Reunioes!$A$5:$A$104,B162)&lt;&gt;1,"",IF(ISNUMBER(VLOOKUP(B162,Reunioes!$A$5:$B$104,2,FALSE)),VLOOKUP(B162,Reunioes!$A$5:$B$104,2,FALSE),"")))</x:f>
      </x:c>
      <x:c r="R162" s="234" t="str">
        <x:f>IF(A162="",IF(OR(B162&lt;&gt;"",C162&lt;&gt;"",D162&lt;&gt;"",E162&lt;&gt;"",H162&lt;&gt;"",I162&lt;&gt;""),"ID ausente",""),IF(OR(AND(M162&lt;&gt;"",NOT(ISNUMBER(M162))),AND(N162&lt;&gt;"",NOT(ISNUMBER(N162)))),"Esforço inválido",IF(OR(AND(ISNUMBER(H162),H162&lt;=0),AND(ISNUMBER(J162),J162&lt;=0),AND(ISNUMBER(Q162),Q162&lt;=0)),"Data inválida",IF(A162="","",IF(COUNTIFS($A$5:$A$204,A162)&gt;1,"ID duplicado",IF(Q162="","Reunião inválida",IF(OR(C162="",D162="",E162="",I162=""),"Cadastro incompleto",IF(AND(I162&lt;&gt;"Pendente",I162&lt;&gt;"Em andamento",I162&lt;&gt;"Bloqueada",I162&lt;&gt;"Concluída",I162&lt;&gt;"Cancelada"),"Status inválido",IF(I162="Cancelada","",IF(NOT(ISNUMBER(H162)),"Prazo ausente ou inválido",IF(AND(I162="Concluída",OR(NOT(ISNUMBER(J162)),P162="")),"Conclusão sem data ou evidência",IF(AND(I162="Concluída",ISNUMBER(Listas!$B$6),Listas!$B$6&gt;0,J162&gt;Listas!$B$6),"Conclusão posterior à análise",""))))))))))))</x:f>
      </x:c>
      <x:c r="S162" s="234" t="n">
        <x:f>IF(A162="",0,IF(AND(R162="",I162&lt;&gt;"Cancelada"),1,0))</x:f>
        <x:v>0</x:v>
      </x:c>
      <x:c r="T162" s="234" t="n">
        <x:f>IF(OR(NOT(ISNUMBER(Listas!$B$6)),Listas!$B$6&lt;=0,Dashboard!$E$5&lt;=0,Dashboard!$K$5&lt;=0),0,IF(A162="",0,IF(AND(ISNUMBER(Q162),ISNUMBER(Dashboard!$E$5),ISNUMBER(Dashboard!$K$5),Dashboard!$E$5&lt;=Dashboard!$K$5,Q162&gt;=Dashboard!$E$5,Q162&lt;=Dashboard!$K$5,OR(Dashboard!$E$4="Todas",E162=Dashboard!$E$4),OR(Dashboard!$K$4="Todos",D162=Dashboard!$K$4)),1,0)))</x:f>
        <x:v>0</x:v>
      </x:c>
      <x:c r="U162" s="234" t="n">
        <x:f>IF(AND(S162=1,T162=1,I162&lt;&gt;"Concluída"),1,0)</x:f>
        <x:v>0</x:v>
      </x:c>
      <x:c r="V162" s="234" t="n">
        <x:f>IF(AND(U162=1,ISNUMBER(Listas!$B$6),H162&lt;Listas!$B$6),1,0)</x:f>
        <x:v>0</x:v>
      </x:c>
      <x:c r="W162" s="234" t="n">
        <x:f>IF(AND(U162=1,I162="Bloqueada"),1,0)</x:f>
        <x:v>0</x:v>
      </x:c>
      <x:c r="X162" s="234" t="n">
        <x:f>IF(AND(S162=1,T162=1,I162="Concluída"),1,0)</x:f>
        <x:v>0</x:v>
      </x:c>
      <x:c r="Y162" s="234" t="n">
        <x:f>IF(AND(T162=1,OR(V162=1,W162=1,R162&lt;&gt;"")),1,0)</x:f>
        <x:v>0</x:v>
      </x:c>
      <x:c r="Z162" s="234" t="str">
        <x:f>IF(Y162=1,SUM($Y$5:Y162),"")</x:f>
      </x:c>
    </x:row>
    <x:row r="163">
      <x:c r="A163" s="30"/>
      <x:c r="B163" s="30"/>
      <x:c r="C163" s="30"/>
      <x:c r="D163" s="30"/>
      <x:c r="E163" s="30"/>
      <x:c r="F163" s="30"/>
      <x:c r="G163" s="32"/>
      <x:c r="H163" s="32"/>
      <x:c r="I163" s="32"/>
      <x:c r="J163" s="32"/>
      <x:c r="K163" s="37" t="str">
        <x:f>IF(OR(NOT(ISNUMBER(Listas!$B$6)),Listas!$B$6&lt;=0),"",IF(A163="","",IF(OR(R163&lt;&gt;"",I163="Cancelada"),"",IF(I163="Concluída",MAX(0,J163-H163),MAX(0,Listas!$B$6-H163)))))</x:f>
      </x:c>
      <x:c r="L163" s="35" t="str">
        <x:f>IF(OR(NOT(ISNUMBER(Listas!$B$6)),Listas!$B$6&lt;=0),IF(A163="","","Corrija data de análise"),IF(A163="","",IF(R163&lt;&gt;"",R163,IF(I163="Cancelada","CANCELADA",IF(I163="Concluída",IF(J163&gt;H163,"CONCLUÍDA COM ATRASO","CONCLUÍDA NO PRAZO"),IF(H163&lt;Listas!$B$6,"ATRASADA",IF(H163=Listas!$B$6,"VENCE HOJE","NO PRAZO")))))))</x:f>
      </x:c>
      <x:c r="M163" s="38"/>
      <x:c r="N163" s="38"/>
      <x:c r="O163" s="36" t="str">
        <x:f>IF(A163="","",IF(AND(ISNUMBER(M163),ISNUMBER(N163)),N163-M163,""))</x:f>
      </x:c>
      <x:c r="P163" s="33"/>
      <x:c r="Q163" s="238" t="str">
        <x:f>IF(A163="","",IF(COUNTIFS(Reunioes!$A$5:$A$104,B163)&lt;&gt;1,"",IF(ISNUMBER(VLOOKUP(B163,Reunioes!$A$5:$B$104,2,FALSE)),VLOOKUP(B163,Reunioes!$A$5:$B$104,2,FALSE),"")))</x:f>
      </x:c>
      <x:c r="R163" s="234" t="str">
        <x:f>IF(A163="",IF(OR(B163&lt;&gt;"",C163&lt;&gt;"",D163&lt;&gt;"",E163&lt;&gt;"",H163&lt;&gt;"",I163&lt;&gt;""),"ID ausente",""),IF(OR(AND(M163&lt;&gt;"",NOT(ISNUMBER(M163))),AND(N163&lt;&gt;"",NOT(ISNUMBER(N163)))),"Esforço inválido",IF(OR(AND(ISNUMBER(H163),H163&lt;=0),AND(ISNUMBER(J163),J163&lt;=0),AND(ISNUMBER(Q163),Q163&lt;=0)),"Data inválida",IF(A163="","",IF(COUNTIFS($A$5:$A$204,A163)&gt;1,"ID duplicado",IF(Q163="","Reunião inválida",IF(OR(C163="",D163="",E163="",I163=""),"Cadastro incompleto",IF(AND(I163&lt;&gt;"Pendente",I163&lt;&gt;"Em andamento",I163&lt;&gt;"Bloqueada",I163&lt;&gt;"Concluída",I163&lt;&gt;"Cancelada"),"Status inválido",IF(I163="Cancelada","",IF(NOT(ISNUMBER(H163)),"Prazo ausente ou inválido",IF(AND(I163="Concluída",OR(NOT(ISNUMBER(J163)),P163="")),"Conclusão sem data ou evidência",IF(AND(I163="Concluída",ISNUMBER(Listas!$B$6),Listas!$B$6&gt;0,J163&gt;Listas!$B$6),"Conclusão posterior à análise",""))))))))))))</x:f>
      </x:c>
      <x:c r="S163" s="234" t="n">
        <x:f>IF(A163="",0,IF(AND(R163="",I163&lt;&gt;"Cancelada"),1,0))</x:f>
        <x:v>0</x:v>
      </x:c>
      <x:c r="T163" s="234" t="n">
        <x:f>IF(OR(NOT(ISNUMBER(Listas!$B$6)),Listas!$B$6&lt;=0,Dashboard!$E$5&lt;=0,Dashboard!$K$5&lt;=0),0,IF(A163="",0,IF(AND(ISNUMBER(Q163),ISNUMBER(Dashboard!$E$5),ISNUMBER(Dashboard!$K$5),Dashboard!$E$5&lt;=Dashboard!$K$5,Q163&gt;=Dashboard!$E$5,Q163&lt;=Dashboard!$K$5,OR(Dashboard!$E$4="Todas",E163=Dashboard!$E$4),OR(Dashboard!$K$4="Todos",D163=Dashboard!$K$4)),1,0)))</x:f>
        <x:v>0</x:v>
      </x:c>
      <x:c r="U163" s="234" t="n">
        <x:f>IF(AND(S163=1,T163=1,I163&lt;&gt;"Concluída"),1,0)</x:f>
        <x:v>0</x:v>
      </x:c>
      <x:c r="V163" s="234" t="n">
        <x:f>IF(AND(U163=1,ISNUMBER(Listas!$B$6),H163&lt;Listas!$B$6),1,0)</x:f>
        <x:v>0</x:v>
      </x:c>
      <x:c r="W163" s="234" t="n">
        <x:f>IF(AND(U163=1,I163="Bloqueada"),1,0)</x:f>
        <x:v>0</x:v>
      </x:c>
      <x:c r="X163" s="234" t="n">
        <x:f>IF(AND(S163=1,T163=1,I163="Concluída"),1,0)</x:f>
        <x:v>0</x:v>
      </x:c>
      <x:c r="Y163" s="234" t="n">
        <x:f>IF(AND(T163=1,OR(V163=1,W163=1,R163&lt;&gt;"")),1,0)</x:f>
        <x:v>0</x:v>
      </x:c>
      <x:c r="Z163" s="234" t="str">
        <x:f>IF(Y163=1,SUM($Y$5:Y163),"")</x:f>
      </x:c>
    </x:row>
    <x:row r="164">
      <x:c r="A164" s="30"/>
      <x:c r="B164" s="30"/>
      <x:c r="C164" s="30"/>
      <x:c r="D164" s="30"/>
      <x:c r="E164" s="30"/>
      <x:c r="F164" s="30"/>
      <x:c r="G164" s="32"/>
      <x:c r="H164" s="32"/>
      <x:c r="I164" s="32"/>
      <x:c r="J164" s="32"/>
      <x:c r="K164" s="37" t="str">
        <x:f>IF(OR(NOT(ISNUMBER(Listas!$B$6)),Listas!$B$6&lt;=0),"",IF(A164="","",IF(OR(R164&lt;&gt;"",I164="Cancelada"),"",IF(I164="Concluída",MAX(0,J164-H164),MAX(0,Listas!$B$6-H164)))))</x:f>
      </x:c>
      <x:c r="L164" s="35" t="str">
        <x:f>IF(OR(NOT(ISNUMBER(Listas!$B$6)),Listas!$B$6&lt;=0),IF(A164="","","Corrija data de análise"),IF(A164="","",IF(R164&lt;&gt;"",R164,IF(I164="Cancelada","CANCELADA",IF(I164="Concluída",IF(J164&gt;H164,"CONCLUÍDA COM ATRASO","CONCLUÍDA NO PRAZO"),IF(H164&lt;Listas!$B$6,"ATRASADA",IF(H164=Listas!$B$6,"VENCE HOJE","NO PRAZO")))))))</x:f>
      </x:c>
      <x:c r="M164" s="38"/>
      <x:c r="N164" s="38"/>
      <x:c r="O164" s="36" t="str">
        <x:f>IF(A164="","",IF(AND(ISNUMBER(M164),ISNUMBER(N164)),N164-M164,""))</x:f>
      </x:c>
      <x:c r="P164" s="33"/>
      <x:c r="Q164" s="238" t="str">
        <x:f>IF(A164="","",IF(COUNTIFS(Reunioes!$A$5:$A$104,B164)&lt;&gt;1,"",IF(ISNUMBER(VLOOKUP(B164,Reunioes!$A$5:$B$104,2,FALSE)),VLOOKUP(B164,Reunioes!$A$5:$B$104,2,FALSE),"")))</x:f>
      </x:c>
      <x:c r="R164" s="234" t="str">
        <x:f>IF(A164="",IF(OR(B164&lt;&gt;"",C164&lt;&gt;"",D164&lt;&gt;"",E164&lt;&gt;"",H164&lt;&gt;"",I164&lt;&gt;""),"ID ausente",""),IF(OR(AND(M164&lt;&gt;"",NOT(ISNUMBER(M164))),AND(N164&lt;&gt;"",NOT(ISNUMBER(N164)))),"Esforço inválido",IF(OR(AND(ISNUMBER(H164),H164&lt;=0),AND(ISNUMBER(J164),J164&lt;=0),AND(ISNUMBER(Q164),Q164&lt;=0)),"Data inválida",IF(A164="","",IF(COUNTIFS($A$5:$A$204,A164)&gt;1,"ID duplicado",IF(Q164="","Reunião inválida",IF(OR(C164="",D164="",E164="",I164=""),"Cadastro incompleto",IF(AND(I164&lt;&gt;"Pendente",I164&lt;&gt;"Em andamento",I164&lt;&gt;"Bloqueada",I164&lt;&gt;"Concluída",I164&lt;&gt;"Cancelada"),"Status inválido",IF(I164="Cancelada","",IF(NOT(ISNUMBER(H164)),"Prazo ausente ou inválido",IF(AND(I164="Concluída",OR(NOT(ISNUMBER(J164)),P164="")),"Conclusão sem data ou evidência",IF(AND(I164="Concluída",ISNUMBER(Listas!$B$6),Listas!$B$6&gt;0,J164&gt;Listas!$B$6),"Conclusão posterior à análise",""))))))))))))</x:f>
      </x:c>
      <x:c r="S164" s="234" t="n">
        <x:f>IF(A164="",0,IF(AND(R164="",I164&lt;&gt;"Cancelada"),1,0))</x:f>
        <x:v>0</x:v>
      </x:c>
      <x:c r="T164" s="234" t="n">
        <x:f>IF(OR(NOT(ISNUMBER(Listas!$B$6)),Listas!$B$6&lt;=0,Dashboard!$E$5&lt;=0,Dashboard!$K$5&lt;=0),0,IF(A164="",0,IF(AND(ISNUMBER(Q164),ISNUMBER(Dashboard!$E$5),ISNUMBER(Dashboard!$K$5),Dashboard!$E$5&lt;=Dashboard!$K$5,Q164&gt;=Dashboard!$E$5,Q164&lt;=Dashboard!$K$5,OR(Dashboard!$E$4="Todas",E164=Dashboard!$E$4),OR(Dashboard!$K$4="Todos",D164=Dashboard!$K$4)),1,0)))</x:f>
        <x:v>0</x:v>
      </x:c>
      <x:c r="U164" s="234" t="n">
        <x:f>IF(AND(S164=1,T164=1,I164&lt;&gt;"Concluída"),1,0)</x:f>
        <x:v>0</x:v>
      </x:c>
      <x:c r="V164" s="234" t="n">
        <x:f>IF(AND(U164=1,ISNUMBER(Listas!$B$6),H164&lt;Listas!$B$6),1,0)</x:f>
        <x:v>0</x:v>
      </x:c>
      <x:c r="W164" s="234" t="n">
        <x:f>IF(AND(U164=1,I164="Bloqueada"),1,0)</x:f>
        <x:v>0</x:v>
      </x:c>
      <x:c r="X164" s="234" t="n">
        <x:f>IF(AND(S164=1,T164=1,I164="Concluída"),1,0)</x:f>
        <x:v>0</x:v>
      </x:c>
      <x:c r="Y164" s="234" t="n">
        <x:f>IF(AND(T164=1,OR(V164=1,W164=1,R164&lt;&gt;"")),1,0)</x:f>
        <x:v>0</x:v>
      </x:c>
      <x:c r="Z164" s="234" t="str">
        <x:f>IF(Y164=1,SUM($Y$5:Y164),"")</x:f>
      </x:c>
    </x:row>
    <x:row r="165">
      <x:c r="A165" s="30"/>
      <x:c r="B165" s="30"/>
      <x:c r="C165" s="30"/>
      <x:c r="D165" s="30"/>
      <x:c r="E165" s="30"/>
      <x:c r="F165" s="30"/>
      <x:c r="G165" s="32"/>
      <x:c r="H165" s="32"/>
      <x:c r="I165" s="32"/>
      <x:c r="J165" s="32"/>
      <x:c r="K165" s="37" t="str">
        <x:f>IF(OR(NOT(ISNUMBER(Listas!$B$6)),Listas!$B$6&lt;=0),"",IF(A165="","",IF(OR(R165&lt;&gt;"",I165="Cancelada"),"",IF(I165="Concluída",MAX(0,J165-H165),MAX(0,Listas!$B$6-H165)))))</x:f>
      </x:c>
      <x:c r="L165" s="35" t="str">
        <x:f>IF(OR(NOT(ISNUMBER(Listas!$B$6)),Listas!$B$6&lt;=0),IF(A165="","","Corrija data de análise"),IF(A165="","",IF(R165&lt;&gt;"",R165,IF(I165="Cancelada","CANCELADA",IF(I165="Concluída",IF(J165&gt;H165,"CONCLUÍDA COM ATRASO","CONCLUÍDA NO PRAZO"),IF(H165&lt;Listas!$B$6,"ATRASADA",IF(H165=Listas!$B$6,"VENCE HOJE","NO PRAZO")))))))</x:f>
      </x:c>
      <x:c r="M165" s="38"/>
      <x:c r="N165" s="38"/>
      <x:c r="O165" s="36" t="str">
        <x:f>IF(A165="","",IF(AND(ISNUMBER(M165),ISNUMBER(N165)),N165-M165,""))</x:f>
      </x:c>
      <x:c r="P165" s="33"/>
      <x:c r="Q165" s="238" t="str">
        <x:f>IF(A165="","",IF(COUNTIFS(Reunioes!$A$5:$A$104,B165)&lt;&gt;1,"",IF(ISNUMBER(VLOOKUP(B165,Reunioes!$A$5:$B$104,2,FALSE)),VLOOKUP(B165,Reunioes!$A$5:$B$104,2,FALSE),"")))</x:f>
      </x:c>
      <x:c r="R165" s="234" t="str">
        <x:f>IF(A165="",IF(OR(B165&lt;&gt;"",C165&lt;&gt;"",D165&lt;&gt;"",E165&lt;&gt;"",H165&lt;&gt;"",I165&lt;&gt;""),"ID ausente",""),IF(OR(AND(M165&lt;&gt;"",NOT(ISNUMBER(M165))),AND(N165&lt;&gt;"",NOT(ISNUMBER(N165)))),"Esforço inválido",IF(OR(AND(ISNUMBER(H165),H165&lt;=0),AND(ISNUMBER(J165),J165&lt;=0),AND(ISNUMBER(Q165),Q165&lt;=0)),"Data inválida",IF(A165="","",IF(COUNTIFS($A$5:$A$204,A165)&gt;1,"ID duplicado",IF(Q165="","Reunião inválida",IF(OR(C165="",D165="",E165="",I165=""),"Cadastro incompleto",IF(AND(I165&lt;&gt;"Pendente",I165&lt;&gt;"Em andamento",I165&lt;&gt;"Bloqueada",I165&lt;&gt;"Concluída",I165&lt;&gt;"Cancelada"),"Status inválido",IF(I165="Cancelada","",IF(NOT(ISNUMBER(H165)),"Prazo ausente ou inválido",IF(AND(I165="Concluída",OR(NOT(ISNUMBER(J165)),P165="")),"Conclusão sem data ou evidência",IF(AND(I165="Concluída",ISNUMBER(Listas!$B$6),Listas!$B$6&gt;0,J165&gt;Listas!$B$6),"Conclusão posterior à análise",""))))))))))))</x:f>
      </x:c>
      <x:c r="S165" s="234" t="n">
        <x:f>IF(A165="",0,IF(AND(R165="",I165&lt;&gt;"Cancelada"),1,0))</x:f>
        <x:v>0</x:v>
      </x:c>
      <x:c r="T165" s="234" t="n">
        <x:f>IF(OR(NOT(ISNUMBER(Listas!$B$6)),Listas!$B$6&lt;=0,Dashboard!$E$5&lt;=0,Dashboard!$K$5&lt;=0),0,IF(A165="",0,IF(AND(ISNUMBER(Q165),ISNUMBER(Dashboard!$E$5),ISNUMBER(Dashboard!$K$5),Dashboard!$E$5&lt;=Dashboard!$K$5,Q165&gt;=Dashboard!$E$5,Q165&lt;=Dashboard!$K$5,OR(Dashboard!$E$4="Todas",E165=Dashboard!$E$4),OR(Dashboard!$K$4="Todos",D165=Dashboard!$K$4)),1,0)))</x:f>
        <x:v>0</x:v>
      </x:c>
      <x:c r="U165" s="234" t="n">
        <x:f>IF(AND(S165=1,T165=1,I165&lt;&gt;"Concluída"),1,0)</x:f>
        <x:v>0</x:v>
      </x:c>
      <x:c r="V165" s="234" t="n">
        <x:f>IF(AND(U165=1,ISNUMBER(Listas!$B$6),H165&lt;Listas!$B$6),1,0)</x:f>
        <x:v>0</x:v>
      </x:c>
      <x:c r="W165" s="234" t="n">
        <x:f>IF(AND(U165=1,I165="Bloqueada"),1,0)</x:f>
        <x:v>0</x:v>
      </x:c>
      <x:c r="X165" s="234" t="n">
        <x:f>IF(AND(S165=1,T165=1,I165="Concluída"),1,0)</x:f>
        <x:v>0</x:v>
      </x:c>
      <x:c r="Y165" s="234" t="n">
        <x:f>IF(AND(T165=1,OR(V165=1,W165=1,R165&lt;&gt;"")),1,0)</x:f>
        <x:v>0</x:v>
      </x:c>
      <x:c r="Z165" s="234" t="str">
        <x:f>IF(Y165=1,SUM($Y$5:Y165),"")</x:f>
      </x:c>
    </x:row>
    <x:row r="166">
      <x:c r="A166" s="30"/>
      <x:c r="B166" s="30"/>
      <x:c r="C166" s="30"/>
      <x:c r="D166" s="30"/>
      <x:c r="E166" s="30"/>
      <x:c r="F166" s="30"/>
      <x:c r="G166" s="32"/>
      <x:c r="H166" s="32"/>
      <x:c r="I166" s="32"/>
      <x:c r="J166" s="32"/>
      <x:c r="K166" s="37" t="str">
        <x:f>IF(OR(NOT(ISNUMBER(Listas!$B$6)),Listas!$B$6&lt;=0),"",IF(A166="","",IF(OR(R166&lt;&gt;"",I166="Cancelada"),"",IF(I166="Concluída",MAX(0,J166-H166),MAX(0,Listas!$B$6-H166)))))</x:f>
      </x:c>
      <x:c r="L166" s="35" t="str">
        <x:f>IF(OR(NOT(ISNUMBER(Listas!$B$6)),Listas!$B$6&lt;=0),IF(A166="","","Corrija data de análise"),IF(A166="","",IF(R166&lt;&gt;"",R166,IF(I166="Cancelada","CANCELADA",IF(I166="Concluída",IF(J166&gt;H166,"CONCLUÍDA COM ATRASO","CONCLUÍDA NO PRAZO"),IF(H166&lt;Listas!$B$6,"ATRASADA",IF(H166=Listas!$B$6,"VENCE HOJE","NO PRAZO")))))))</x:f>
      </x:c>
      <x:c r="M166" s="38"/>
      <x:c r="N166" s="38"/>
      <x:c r="O166" s="36" t="str">
        <x:f>IF(A166="","",IF(AND(ISNUMBER(M166),ISNUMBER(N166)),N166-M166,""))</x:f>
      </x:c>
      <x:c r="P166" s="33"/>
      <x:c r="Q166" s="238" t="str">
        <x:f>IF(A166="","",IF(COUNTIFS(Reunioes!$A$5:$A$104,B166)&lt;&gt;1,"",IF(ISNUMBER(VLOOKUP(B166,Reunioes!$A$5:$B$104,2,FALSE)),VLOOKUP(B166,Reunioes!$A$5:$B$104,2,FALSE),"")))</x:f>
      </x:c>
      <x:c r="R166" s="234" t="str">
        <x:f>IF(A166="",IF(OR(B166&lt;&gt;"",C166&lt;&gt;"",D166&lt;&gt;"",E166&lt;&gt;"",H166&lt;&gt;"",I166&lt;&gt;""),"ID ausente",""),IF(OR(AND(M166&lt;&gt;"",NOT(ISNUMBER(M166))),AND(N166&lt;&gt;"",NOT(ISNUMBER(N166)))),"Esforço inválido",IF(OR(AND(ISNUMBER(H166),H166&lt;=0),AND(ISNUMBER(J166),J166&lt;=0),AND(ISNUMBER(Q166),Q166&lt;=0)),"Data inválida",IF(A166="","",IF(COUNTIFS($A$5:$A$204,A166)&gt;1,"ID duplicado",IF(Q166="","Reunião inválida",IF(OR(C166="",D166="",E166="",I166=""),"Cadastro incompleto",IF(AND(I166&lt;&gt;"Pendente",I166&lt;&gt;"Em andamento",I166&lt;&gt;"Bloqueada",I166&lt;&gt;"Concluída",I166&lt;&gt;"Cancelada"),"Status inválido",IF(I166="Cancelada","",IF(NOT(ISNUMBER(H166)),"Prazo ausente ou inválido",IF(AND(I166="Concluída",OR(NOT(ISNUMBER(J166)),P166="")),"Conclusão sem data ou evidência",IF(AND(I166="Concluída",ISNUMBER(Listas!$B$6),Listas!$B$6&gt;0,J166&gt;Listas!$B$6),"Conclusão posterior à análise",""))))))))))))</x:f>
      </x:c>
      <x:c r="S166" s="234" t="n">
        <x:f>IF(A166="",0,IF(AND(R166="",I166&lt;&gt;"Cancelada"),1,0))</x:f>
        <x:v>0</x:v>
      </x:c>
      <x:c r="T166" s="234" t="n">
        <x:f>IF(OR(NOT(ISNUMBER(Listas!$B$6)),Listas!$B$6&lt;=0,Dashboard!$E$5&lt;=0,Dashboard!$K$5&lt;=0),0,IF(A166="",0,IF(AND(ISNUMBER(Q166),ISNUMBER(Dashboard!$E$5),ISNUMBER(Dashboard!$K$5),Dashboard!$E$5&lt;=Dashboard!$K$5,Q166&gt;=Dashboard!$E$5,Q166&lt;=Dashboard!$K$5,OR(Dashboard!$E$4="Todas",E166=Dashboard!$E$4),OR(Dashboard!$K$4="Todos",D166=Dashboard!$K$4)),1,0)))</x:f>
        <x:v>0</x:v>
      </x:c>
      <x:c r="U166" s="234" t="n">
        <x:f>IF(AND(S166=1,T166=1,I166&lt;&gt;"Concluída"),1,0)</x:f>
        <x:v>0</x:v>
      </x:c>
      <x:c r="V166" s="234" t="n">
        <x:f>IF(AND(U166=1,ISNUMBER(Listas!$B$6),H166&lt;Listas!$B$6),1,0)</x:f>
        <x:v>0</x:v>
      </x:c>
      <x:c r="W166" s="234" t="n">
        <x:f>IF(AND(U166=1,I166="Bloqueada"),1,0)</x:f>
        <x:v>0</x:v>
      </x:c>
      <x:c r="X166" s="234" t="n">
        <x:f>IF(AND(S166=1,T166=1,I166="Concluída"),1,0)</x:f>
        <x:v>0</x:v>
      </x:c>
      <x:c r="Y166" s="234" t="n">
        <x:f>IF(AND(T166=1,OR(V166=1,W166=1,R166&lt;&gt;"")),1,0)</x:f>
        <x:v>0</x:v>
      </x:c>
      <x:c r="Z166" s="234" t="str">
        <x:f>IF(Y166=1,SUM($Y$5:Y166),"")</x:f>
      </x:c>
    </x:row>
    <x:row r="167">
      <x:c r="A167" s="30"/>
      <x:c r="B167" s="30"/>
      <x:c r="C167" s="30"/>
      <x:c r="D167" s="30"/>
      <x:c r="E167" s="30"/>
      <x:c r="F167" s="30"/>
      <x:c r="G167" s="32"/>
      <x:c r="H167" s="32"/>
      <x:c r="I167" s="32"/>
      <x:c r="J167" s="32"/>
      <x:c r="K167" s="37" t="str">
        <x:f>IF(OR(NOT(ISNUMBER(Listas!$B$6)),Listas!$B$6&lt;=0),"",IF(A167="","",IF(OR(R167&lt;&gt;"",I167="Cancelada"),"",IF(I167="Concluída",MAX(0,J167-H167),MAX(0,Listas!$B$6-H167)))))</x:f>
      </x:c>
      <x:c r="L167" s="35" t="str">
        <x:f>IF(OR(NOT(ISNUMBER(Listas!$B$6)),Listas!$B$6&lt;=0),IF(A167="","","Corrija data de análise"),IF(A167="","",IF(R167&lt;&gt;"",R167,IF(I167="Cancelada","CANCELADA",IF(I167="Concluída",IF(J167&gt;H167,"CONCLUÍDA COM ATRASO","CONCLUÍDA NO PRAZO"),IF(H167&lt;Listas!$B$6,"ATRASADA",IF(H167=Listas!$B$6,"VENCE HOJE","NO PRAZO")))))))</x:f>
      </x:c>
      <x:c r="M167" s="38"/>
      <x:c r="N167" s="38"/>
      <x:c r="O167" s="36" t="str">
        <x:f>IF(A167="","",IF(AND(ISNUMBER(M167),ISNUMBER(N167)),N167-M167,""))</x:f>
      </x:c>
      <x:c r="P167" s="33"/>
      <x:c r="Q167" s="238" t="str">
        <x:f>IF(A167="","",IF(COUNTIFS(Reunioes!$A$5:$A$104,B167)&lt;&gt;1,"",IF(ISNUMBER(VLOOKUP(B167,Reunioes!$A$5:$B$104,2,FALSE)),VLOOKUP(B167,Reunioes!$A$5:$B$104,2,FALSE),"")))</x:f>
      </x:c>
      <x:c r="R167" s="234" t="str">
        <x:f>IF(A167="",IF(OR(B167&lt;&gt;"",C167&lt;&gt;"",D167&lt;&gt;"",E167&lt;&gt;"",H167&lt;&gt;"",I167&lt;&gt;""),"ID ausente",""),IF(OR(AND(M167&lt;&gt;"",NOT(ISNUMBER(M167))),AND(N167&lt;&gt;"",NOT(ISNUMBER(N167)))),"Esforço inválido",IF(OR(AND(ISNUMBER(H167),H167&lt;=0),AND(ISNUMBER(J167),J167&lt;=0),AND(ISNUMBER(Q167),Q167&lt;=0)),"Data inválida",IF(A167="","",IF(COUNTIFS($A$5:$A$204,A167)&gt;1,"ID duplicado",IF(Q167="","Reunião inválida",IF(OR(C167="",D167="",E167="",I167=""),"Cadastro incompleto",IF(AND(I167&lt;&gt;"Pendente",I167&lt;&gt;"Em andamento",I167&lt;&gt;"Bloqueada",I167&lt;&gt;"Concluída",I167&lt;&gt;"Cancelada"),"Status inválido",IF(I167="Cancelada","",IF(NOT(ISNUMBER(H167)),"Prazo ausente ou inválido",IF(AND(I167="Concluída",OR(NOT(ISNUMBER(J167)),P167="")),"Conclusão sem data ou evidência",IF(AND(I167="Concluída",ISNUMBER(Listas!$B$6),Listas!$B$6&gt;0,J167&gt;Listas!$B$6),"Conclusão posterior à análise",""))))))))))))</x:f>
      </x:c>
      <x:c r="S167" s="234" t="n">
        <x:f>IF(A167="",0,IF(AND(R167="",I167&lt;&gt;"Cancelada"),1,0))</x:f>
        <x:v>0</x:v>
      </x:c>
      <x:c r="T167" s="234" t="n">
        <x:f>IF(OR(NOT(ISNUMBER(Listas!$B$6)),Listas!$B$6&lt;=0,Dashboard!$E$5&lt;=0,Dashboard!$K$5&lt;=0),0,IF(A167="",0,IF(AND(ISNUMBER(Q167),ISNUMBER(Dashboard!$E$5),ISNUMBER(Dashboard!$K$5),Dashboard!$E$5&lt;=Dashboard!$K$5,Q167&gt;=Dashboard!$E$5,Q167&lt;=Dashboard!$K$5,OR(Dashboard!$E$4="Todas",E167=Dashboard!$E$4),OR(Dashboard!$K$4="Todos",D167=Dashboard!$K$4)),1,0)))</x:f>
        <x:v>0</x:v>
      </x:c>
      <x:c r="U167" s="234" t="n">
        <x:f>IF(AND(S167=1,T167=1,I167&lt;&gt;"Concluída"),1,0)</x:f>
        <x:v>0</x:v>
      </x:c>
      <x:c r="V167" s="234" t="n">
        <x:f>IF(AND(U167=1,ISNUMBER(Listas!$B$6),H167&lt;Listas!$B$6),1,0)</x:f>
        <x:v>0</x:v>
      </x:c>
      <x:c r="W167" s="234" t="n">
        <x:f>IF(AND(U167=1,I167="Bloqueada"),1,0)</x:f>
        <x:v>0</x:v>
      </x:c>
      <x:c r="X167" s="234" t="n">
        <x:f>IF(AND(S167=1,T167=1,I167="Concluída"),1,0)</x:f>
        <x:v>0</x:v>
      </x:c>
      <x:c r="Y167" s="234" t="n">
        <x:f>IF(AND(T167=1,OR(V167=1,W167=1,R167&lt;&gt;"")),1,0)</x:f>
        <x:v>0</x:v>
      </x:c>
      <x:c r="Z167" s="234" t="str">
        <x:f>IF(Y167=1,SUM($Y$5:Y167),"")</x:f>
      </x:c>
    </x:row>
    <x:row r="168">
      <x:c r="A168" s="30"/>
      <x:c r="B168" s="30"/>
      <x:c r="C168" s="30"/>
      <x:c r="D168" s="30"/>
      <x:c r="E168" s="30"/>
      <x:c r="F168" s="30"/>
      <x:c r="G168" s="32"/>
      <x:c r="H168" s="32"/>
      <x:c r="I168" s="32"/>
      <x:c r="J168" s="32"/>
      <x:c r="K168" s="37" t="str">
        <x:f>IF(OR(NOT(ISNUMBER(Listas!$B$6)),Listas!$B$6&lt;=0),"",IF(A168="","",IF(OR(R168&lt;&gt;"",I168="Cancelada"),"",IF(I168="Concluída",MAX(0,J168-H168),MAX(0,Listas!$B$6-H168)))))</x:f>
      </x:c>
      <x:c r="L168" s="35" t="str">
        <x:f>IF(OR(NOT(ISNUMBER(Listas!$B$6)),Listas!$B$6&lt;=0),IF(A168="","","Corrija data de análise"),IF(A168="","",IF(R168&lt;&gt;"",R168,IF(I168="Cancelada","CANCELADA",IF(I168="Concluída",IF(J168&gt;H168,"CONCLUÍDA COM ATRASO","CONCLUÍDA NO PRAZO"),IF(H168&lt;Listas!$B$6,"ATRASADA",IF(H168=Listas!$B$6,"VENCE HOJE","NO PRAZO")))))))</x:f>
      </x:c>
      <x:c r="M168" s="38"/>
      <x:c r="N168" s="38"/>
      <x:c r="O168" s="36" t="str">
        <x:f>IF(A168="","",IF(AND(ISNUMBER(M168),ISNUMBER(N168)),N168-M168,""))</x:f>
      </x:c>
      <x:c r="P168" s="33"/>
      <x:c r="Q168" s="238" t="str">
        <x:f>IF(A168="","",IF(COUNTIFS(Reunioes!$A$5:$A$104,B168)&lt;&gt;1,"",IF(ISNUMBER(VLOOKUP(B168,Reunioes!$A$5:$B$104,2,FALSE)),VLOOKUP(B168,Reunioes!$A$5:$B$104,2,FALSE),"")))</x:f>
      </x:c>
      <x:c r="R168" s="234" t="str">
        <x:f>IF(A168="",IF(OR(B168&lt;&gt;"",C168&lt;&gt;"",D168&lt;&gt;"",E168&lt;&gt;"",H168&lt;&gt;"",I168&lt;&gt;""),"ID ausente",""),IF(OR(AND(M168&lt;&gt;"",NOT(ISNUMBER(M168))),AND(N168&lt;&gt;"",NOT(ISNUMBER(N168)))),"Esforço inválido",IF(OR(AND(ISNUMBER(H168),H168&lt;=0),AND(ISNUMBER(J168),J168&lt;=0),AND(ISNUMBER(Q168),Q168&lt;=0)),"Data inválida",IF(A168="","",IF(COUNTIFS($A$5:$A$204,A168)&gt;1,"ID duplicado",IF(Q168="","Reunião inválida",IF(OR(C168="",D168="",E168="",I168=""),"Cadastro incompleto",IF(AND(I168&lt;&gt;"Pendente",I168&lt;&gt;"Em andamento",I168&lt;&gt;"Bloqueada",I168&lt;&gt;"Concluída",I168&lt;&gt;"Cancelada"),"Status inválido",IF(I168="Cancelada","",IF(NOT(ISNUMBER(H168)),"Prazo ausente ou inválido",IF(AND(I168="Concluída",OR(NOT(ISNUMBER(J168)),P168="")),"Conclusão sem data ou evidência",IF(AND(I168="Concluída",ISNUMBER(Listas!$B$6),Listas!$B$6&gt;0,J168&gt;Listas!$B$6),"Conclusão posterior à análise",""))))))))))))</x:f>
      </x:c>
      <x:c r="S168" s="234" t="n">
        <x:f>IF(A168="",0,IF(AND(R168="",I168&lt;&gt;"Cancelada"),1,0))</x:f>
        <x:v>0</x:v>
      </x:c>
      <x:c r="T168" s="234" t="n">
        <x:f>IF(OR(NOT(ISNUMBER(Listas!$B$6)),Listas!$B$6&lt;=0,Dashboard!$E$5&lt;=0,Dashboard!$K$5&lt;=0),0,IF(A168="",0,IF(AND(ISNUMBER(Q168),ISNUMBER(Dashboard!$E$5),ISNUMBER(Dashboard!$K$5),Dashboard!$E$5&lt;=Dashboard!$K$5,Q168&gt;=Dashboard!$E$5,Q168&lt;=Dashboard!$K$5,OR(Dashboard!$E$4="Todas",E168=Dashboard!$E$4),OR(Dashboard!$K$4="Todos",D168=Dashboard!$K$4)),1,0)))</x:f>
        <x:v>0</x:v>
      </x:c>
      <x:c r="U168" s="234" t="n">
        <x:f>IF(AND(S168=1,T168=1,I168&lt;&gt;"Concluída"),1,0)</x:f>
        <x:v>0</x:v>
      </x:c>
      <x:c r="V168" s="234" t="n">
        <x:f>IF(AND(U168=1,ISNUMBER(Listas!$B$6),H168&lt;Listas!$B$6),1,0)</x:f>
        <x:v>0</x:v>
      </x:c>
      <x:c r="W168" s="234" t="n">
        <x:f>IF(AND(U168=1,I168="Bloqueada"),1,0)</x:f>
        <x:v>0</x:v>
      </x:c>
      <x:c r="X168" s="234" t="n">
        <x:f>IF(AND(S168=1,T168=1,I168="Concluída"),1,0)</x:f>
        <x:v>0</x:v>
      </x:c>
      <x:c r="Y168" s="234" t="n">
        <x:f>IF(AND(T168=1,OR(V168=1,W168=1,R168&lt;&gt;"")),1,0)</x:f>
        <x:v>0</x:v>
      </x:c>
      <x:c r="Z168" s="234" t="str">
        <x:f>IF(Y168=1,SUM($Y$5:Y168),"")</x:f>
      </x:c>
    </x:row>
    <x:row r="169">
      <x:c r="A169" s="30"/>
      <x:c r="B169" s="30"/>
      <x:c r="C169" s="30"/>
      <x:c r="D169" s="30"/>
      <x:c r="E169" s="30"/>
      <x:c r="F169" s="30"/>
      <x:c r="G169" s="32"/>
      <x:c r="H169" s="32"/>
      <x:c r="I169" s="32"/>
      <x:c r="J169" s="32"/>
      <x:c r="K169" s="37" t="str">
        <x:f>IF(OR(NOT(ISNUMBER(Listas!$B$6)),Listas!$B$6&lt;=0),"",IF(A169="","",IF(OR(R169&lt;&gt;"",I169="Cancelada"),"",IF(I169="Concluída",MAX(0,J169-H169),MAX(0,Listas!$B$6-H169)))))</x:f>
      </x:c>
      <x:c r="L169" s="35" t="str">
        <x:f>IF(OR(NOT(ISNUMBER(Listas!$B$6)),Listas!$B$6&lt;=0),IF(A169="","","Corrija data de análise"),IF(A169="","",IF(R169&lt;&gt;"",R169,IF(I169="Cancelada","CANCELADA",IF(I169="Concluída",IF(J169&gt;H169,"CONCLUÍDA COM ATRASO","CONCLUÍDA NO PRAZO"),IF(H169&lt;Listas!$B$6,"ATRASADA",IF(H169=Listas!$B$6,"VENCE HOJE","NO PRAZO")))))))</x:f>
      </x:c>
      <x:c r="M169" s="38"/>
      <x:c r="N169" s="38"/>
      <x:c r="O169" s="36" t="str">
        <x:f>IF(A169="","",IF(AND(ISNUMBER(M169),ISNUMBER(N169)),N169-M169,""))</x:f>
      </x:c>
      <x:c r="P169" s="33"/>
      <x:c r="Q169" s="238" t="str">
        <x:f>IF(A169="","",IF(COUNTIFS(Reunioes!$A$5:$A$104,B169)&lt;&gt;1,"",IF(ISNUMBER(VLOOKUP(B169,Reunioes!$A$5:$B$104,2,FALSE)),VLOOKUP(B169,Reunioes!$A$5:$B$104,2,FALSE),"")))</x:f>
      </x:c>
      <x:c r="R169" s="234" t="str">
        <x:f>IF(A169="",IF(OR(B169&lt;&gt;"",C169&lt;&gt;"",D169&lt;&gt;"",E169&lt;&gt;"",H169&lt;&gt;"",I169&lt;&gt;""),"ID ausente",""),IF(OR(AND(M169&lt;&gt;"",NOT(ISNUMBER(M169))),AND(N169&lt;&gt;"",NOT(ISNUMBER(N169)))),"Esforço inválido",IF(OR(AND(ISNUMBER(H169),H169&lt;=0),AND(ISNUMBER(J169),J169&lt;=0),AND(ISNUMBER(Q169),Q169&lt;=0)),"Data inválida",IF(A169="","",IF(COUNTIFS($A$5:$A$204,A169)&gt;1,"ID duplicado",IF(Q169="","Reunião inválida",IF(OR(C169="",D169="",E169="",I169=""),"Cadastro incompleto",IF(AND(I169&lt;&gt;"Pendente",I169&lt;&gt;"Em andamento",I169&lt;&gt;"Bloqueada",I169&lt;&gt;"Concluída",I169&lt;&gt;"Cancelada"),"Status inválido",IF(I169="Cancelada","",IF(NOT(ISNUMBER(H169)),"Prazo ausente ou inválido",IF(AND(I169="Concluída",OR(NOT(ISNUMBER(J169)),P169="")),"Conclusão sem data ou evidência",IF(AND(I169="Concluída",ISNUMBER(Listas!$B$6),Listas!$B$6&gt;0,J169&gt;Listas!$B$6),"Conclusão posterior à análise",""))))))))))))</x:f>
      </x:c>
      <x:c r="S169" s="234" t="n">
        <x:f>IF(A169="",0,IF(AND(R169="",I169&lt;&gt;"Cancelada"),1,0))</x:f>
        <x:v>0</x:v>
      </x:c>
      <x:c r="T169" s="234" t="n">
        <x:f>IF(OR(NOT(ISNUMBER(Listas!$B$6)),Listas!$B$6&lt;=0,Dashboard!$E$5&lt;=0,Dashboard!$K$5&lt;=0),0,IF(A169="",0,IF(AND(ISNUMBER(Q169),ISNUMBER(Dashboard!$E$5),ISNUMBER(Dashboard!$K$5),Dashboard!$E$5&lt;=Dashboard!$K$5,Q169&gt;=Dashboard!$E$5,Q169&lt;=Dashboard!$K$5,OR(Dashboard!$E$4="Todas",E169=Dashboard!$E$4),OR(Dashboard!$K$4="Todos",D169=Dashboard!$K$4)),1,0)))</x:f>
        <x:v>0</x:v>
      </x:c>
      <x:c r="U169" s="234" t="n">
        <x:f>IF(AND(S169=1,T169=1,I169&lt;&gt;"Concluída"),1,0)</x:f>
        <x:v>0</x:v>
      </x:c>
      <x:c r="V169" s="234" t="n">
        <x:f>IF(AND(U169=1,ISNUMBER(Listas!$B$6),H169&lt;Listas!$B$6),1,0)</x:f>
        <x:v>0</x:v>
      </x:c>
      <x:c r="W169" s="234" t="n">
        <x:f>IF(AND(U169=1,I169="Bloqueada"),1,0)</x:f>
        <x:v>0</x:v>
      </x:c>
      <x:c r="X169" s="234" t="n">
        <x:f>IF(AND(S169=1,T169=1,I169="Concluída"),1,0)</x:f>
        <x:v>0</x:v>
      </x:c>
      <x:c r="Y169" s="234" t="n">
        <x:f>IF(AND(T169=1,OR(V169=1,W169=1,R169&lt;&gt;"")),1,0)</x:f>
        <x:v>0</x:v>
      </x:c>
      <x:c r="Z169" s="234" t="str">
        <x:f>IF(Y169=1,SUM($Y$5:Y169),"")</x:f>
      </x:c>
    </x:row>
    <x:row r="170">
      <x:c r="A170" s="30"/>
      <x:c r="B170" s="30"/>
      <x:c r="C170" s="30"/>
      <x:c r="D170" s="30"/>
      <x:c r="E170" s="30"/>
      <x:c r="F170" s="30"/>
      <x:c r="G170" s="32"/>
      <x:c r="H170" s="32"/>
      <x:c r="I170" s="32"/>
      <x:c r="J170" s="32"/>
      <x:c r="K170" s="37" t="str">
        <x:f>IF(OR(NOT(ISNUMBER(Listas!$B$6)),Listas!$B$6&lt;=0),"",IF(A170="","",IF(OR(R170&lt;&gt;"",I170="Cancelada"),"",IF(I170="Concluída",MAX(0,J170-H170),MAX(0,Listas!$B$6-H170)))))</x:f>
      </x:c>
      <x:c r="L170" s="35" t="str">
        <x:f>IF(OR(NOT(ISNUMBER(Listas!$B$6)),Listas!$B$6&lt;=0),IF(A170="","","Corrija data de análise"),IF(A170="","",IF(R170&lt;&gt;"",R170,IF(I170="Cancelada","CANCELADA",IF(I170="Concluída",IF(J170&gt;H170,"CONCLUÍDA COM ATRASO","CONCLUÍDA NO PRAZO"),IF(H170&lt;Listas!$B$6,"ATRASADA",IF(H170=Listas!$B$6,"VENCE HOJE","NO PRAZO")))))))</x:f>
      </x:c>
      <x:c r="M170" s="38"/>
      <x:c r="N170" s="38"/>
      <x:c r="O170" s="36" t="str">
        <x:f>IF(A170="","",IF(AND(ISNUMBER(M170),ISNUMBER(N170)),N170-M170,""))</x:f>
      </x:c>
      <x:c r="P170" s="33"/>
      <x:c r="Q170" s="238" t="str">
        <x:f>IF(A170="","",IF(COUNTIFS(Reunioes!$A$5:$A$104,B170)&lt;&gt;1,"",IF(ISNUMBER(VLOOKUP(B170,Reunioes!$A$5:$B$104,2,FALSE)),VLOOKUP(B170,Reunioes!$A$5:$B$104,2,FALSE),"")))</x:f>
      </x:c>
      <x:c r="R170" s="234" t="str">
        <x:f>IF(A170="",IF(OR(B170&lt;&gt;"",C170&lt;&gt;"",D170&lt;&gt;"",E170&lt;&gt;"",H170&lt;&gt;"",I170&lt;&gt;""),"ID ausente",""),IF(OR(AND(M170&lt;&gt;"",NOT(ISNUMBER(M170))),AND(N170&lt;&gt;"",NOT(ISNUMBER(N170)))),"Esforço inválido",IF(OR(AND(ISNUMBER(H170),H170&lt;=0),AND(ISNUMBER(J170),J170&lt;=0),AND(ISNUMBER(Q170),Q170&lt;=0)),"Data inválida",IF(A170="","",IF(COUNTIFS($A$5:$A$204,A170)&gt;1,"ID duplicado",IF(Q170="","Reunião inválida",IF(OR(C170="",D170="",E170="",I170=""),"Cadastro incompleto",IF(AND(I170&lt;&gt;"Pendente",I170&lt;&gt;"Em andamento",I170&lt;&gt;"Bloqueada",I170&lt;&gt;"Concluída",I170&lt;&gt;"Cancelada"),"Status inválido",IF(I170="Cancelada","",IF(NOT(ISNUMBER(H170)),"Prazo ausente ou inválido",IF(AND(I170="Concluída",OR(NOT(ISNUMBER(J170)),P170="")),"Conclusão sem data ou evidência",IF(AND(I170="Concluída",ISNUMBER(Listas!$B$6),Listas!$B$6&gt;0,J170&gt;Listas!$B$6),"Conclusão posterior à análise",""))))))))))))</x:f>
      </x:c>
      <x:c r="S170" s="234" t="n">
        <x:f>IF(A170="",0,IF(AND(R170="",I170&lt;&gt;"Cancelada"),1,0))</x:f>
        <x:v>0</x:v>
      </x:c>
      <x:c r="T170" s="234" t="n">
        <x:f>IF(OR(NOT(ISNUMBER(Listas!$B$6)),Listas!$B$6&lt;=0,Dashboard!$E$5&lt;=0,Dashboard!$K$5&lt;=0),0,IF(A170="",0,IF(AND(ISNUMBER(Q170),ISNUMBER(Dashboard!$E$5),ISNUMBER(Dashboard!$K$5),Dashboard!$E$5&lt;=Dashboard!$K$5,Q170&gt;=Dashboard!$E$5,Q170&lt;=Dashboard!$K$5,OR(Dashboard!$E$4="Todas",E170=Dashboard!$E$4),OR(Dashboard!$K$4="Todos",D170=Dashboard!$K$4)),1,0)))</x:f>
        <x:v>0</x:v>
      </x:c>
      <x:c r="U170" s="234" t="n">
        <x:f>IF(AND(S170=1,T170=1,I170&lt;&gt;"Concluída"),1,0)</x:f>
        <x:v>0</x:v>
      </x:c>
      <x:c r="V170" s="234" t="n">
        <x:f>IF(AND(U170=1,ISNUMBER(Listas!$B$6),H170&lt;Listas!$B$6),1,0)</x:f>
        <x:v>0</x:v>
      </x:c>
      <x:c r="W170" s="234" t="n">
        <x:f>IF(AND(U170=1,I170="Bloqueada"),1,0)</x:f>
        <x:v>0</x:v>
      </x:c>
      <x:c r="X170" s="234" t="n">
        <x:f>IF(AND(S170=1,T170=1,I170="Concluída"),1,0)</x:f>
        <x:v>0</x:v>
      </x:c>
      <x:c r="Y170" s="234" t="n">
        <x:f>IF(AND(T170=1,OR(V170=1,W170=1,R170&lt;&gt;"")),1,0)</x:f>
        <x:v>0</x:v>
      </x:c>
      <x:c r="Z170" s="234" t="str">
        <x:f>IF(Y170=1,SUM($Y$5:Y170),"")</x:f>
      </x:c>
    </x:row>
    <x:row r="171">
      <x:c r="A171" s="30"/>
      <x:c r="B171" s="30"/>
      <x:c r="C171" s="30"/>
      <x:c r="D171" s="30"/>
      <x:c r="E171" s="30"/>
      <x:c r="F171" s="30"/>
      <x:c r="G171" s="32"/>
      <x:c r="H171" s="32"/>
      <x:c r="I171" s="32"/>
      <x:c r="J171" s="32"/>
      <x:c r="K171" s="37" t="str">
        <x:f>IF(OR(NOT(ISNUMBER(Listas!$B$6)),Listas!$B$6&lt;=0),"",IF(A171="","",IF(OR(R171&lt;&gt;"",I171="Cancelada"),"",IF(I171="Concluída",MAX(0,J171-H171),MAX(0,Listas!$B$6-H171)))))</x:f>
      </x:c>
      <x:c r="L171" s="35" t="str">
        <x:f>IF(OR(NOT(ISNUMBER(Listas!$B$6)),Listas!$B$6&lt;=0),IF(A171="","","Corrija data de análise"),IF(A171="","",IF(R171&lt;&gt;"",R171,IF(I171="Cancelada","CANCELADA",IF(I171="Concluída",IF(J171&gt;H171,"CONCLUÍDA COM ATRASO","CONCLUÍDA NO PRAZO"),IF(H171&lt;Listas!$B$6,"ATRASADA",IF(H171=Listas!$B$6,"VENCE HOJE","NO PRAZO")))))))</x:f>
      </x:c>
      <x:c r="M171" s="38"/>
      <x:c r="N171" s="38"/>
      <x:c r="O171" s="36" t="str">
        <x:f>IF(A171="","",IF(AND(ISNUMBER(M171),ISNUMBER(N171)),N171-M171,""))</x:f>
      </x:c>
      <x:c r="P171" s="33"/>
      <x:c r="Q171" s="238" t="str">
        <x:f>IF(A171="","",IF(COUNTIFS(Reunioes!$A$5:$A$104,B171)&lt;&gt;1,"",IF(ISNUMBER(VLOOKUP(B171,Reunioes!$A$5:$B$104,2,FALSE)),VLOOKUP(B171,Reunioes!$A$5:$B$104,2,FALSE),"")))</x:f>
      </x:c>
      <x:c r="R171" s="234" t="str">
        <x:f>IF(A171="",IF(OR(B171&lt;&gt;"",C171&lt;&gt;"",D171&lt;&gt;"",E171&lt;&gt;"",H171&lt;&gt;"",I171&lt;&gt;""),"ID ausente",""),IF(OR(AND(M171&lt;&gt;"",NOT(ISNUMBER(M171))),AND(N171&lt;&gt;"",NOT(ISNUMBER(N171)))),"Esforço inválido",IF(OR(AND(ISNUMBER(H171),H171&lt;=0),AND(ISNUMBER(J171),J171&lt;=0),AND(ISNUMBER(Q171),Q171&lt;=0)),"Data inválida",IF(A171="","",IF(COUNTIFS($A$5:$A$204,A171)&gt;1,"ID duplicado",IF(Q171="","Reunião inválida",IF(OR(C171="",D171="",E171="",I171=""),"Cadastro incompleto",IF(AND(I171&lt;&gt;"Pendente",I171&lt;&gt;"Em andamento",I171&lt;&gt;"Bloqueada",I171&lt;&gt;"Concluída",I171&lt;&gt;"Cancelada"),"Status inválido",IF(I171="Cancelada","",IF(NOT(ISNUMBER(H171)),"Prazo ausente ou inválido",IF(AND(I171="Concluída",OR(NOT(ISNUMBER(J171)),P171="")),"Conclusão sem data ou evidência",IF(AND(I171="Concluída",ISNUMBER(Listas!$B$6),Listas!$B$6&gt;0,J171&gt;Listas!$B$6),"Conclusão posterior à análise",""))))))))))))</x:f>
      </x:c>
      <x:c r="S171" s="234" t="n">
        <x:f>IF(A171="",0,IF(AND(R171="",I171&lt;&gt;"Cancelada"),1,0))</x:f>
        <x:v>0</x:v>
      </x:c>
      <x:c r="T171" s="234" t="n">
        <x:f>IF(OR(NOT(ISNUMBER(Listas!$B$6)),Listas!$B$6&lt;=0,Dashboard!$E$5&lt;=0,Dashboard!$K$5&lt;=0),0,IF(A171="",0,IF(AND(ISNUMBER(Q171),ISNUMBER(Dashboard!$E$5),ISNUMBER(Dashboard!$K$5),Dashboard!$E$5&lt;=Dashboard!$K$5,Q171&gt;=Dashboard!$E$5,Q171&lt;=Dashboard!$K$5,OR(Dashboard!$E$4="Todas",E171=Dashboard!$E$4),OR(Dashboard!$K$4="Todos",D171=Dashboard!$K$4)),1,0)))</x:f>
        <x:v>0</x:v>
      </x:c>
      <x:c r="U171" s="234" t="n">
        <x:f>IF(AND(S171=1,T171=1,I171&lt;&gt;"Concluída"),1,0)</x:f>
        <x:v>0</x:v>
      </x:c>
      <x:c r="V171" s="234" t="n">
        <x:f>IF(AND(U171=1,ISNUMBER(Listas!$B$6),H171&lt;Listas!$B$6),1,0)</x:f>
        <x:v>0</x:v>
      </x:c>
      <x:c r="W171" s="234" t="n">
        <x:f>IF(AND(U171=1,I171="Bloqueada"),1,0)</x:f>
        <x:v>0</x:v>
      </x:c>
      <x:c r="X171" s="234" t="n">
        <x:f>IF(AND(S171=1,T171=1,I171="Concluída"),1,0)</x:f>
        <x:v>0</x:v>
      </x:c>
      <x:c r="Y171" s="234" t="n">
        <x:f>IF(AND(T171=1,OR(V171=1,W171=1,R171&lt;&gt;"")),1,0)</x:f>
        <x:v>0</x:v>
      </x:c>
      <x:c r="Z171" s="234" t="str">
        <x:f>IF(Y171=1,SUM($Y$5:Y171),"")</x:f>
      </x:c>
    </x:row>
    <x:row r="172">
      <x:c r="A172" s="30"/>
      <x:c r="B172" s="30"/>
      <x:c r="C172" s="30"/>
      <x:c r="D172" s="30"/>
      <x:c r="E172" s="30"/>
      <x:c r="F172" s="30"/>
      <x:c r="G172" s="32"/>
      <x:c r="H172" s="32"/>
      <x:c r="I172" s="32"/>
      <x:c r="J172" s="32"/>
      <x:c r="K172" s="37" t="str">
        <x:f>IF(OR(NOT(ISNUMBER(Listas!$B$6)),Listas!$B$6&lt;=0),"",IF(A172="","",IF(OR(R172&lt;&gt;"",I172="Cancelada"),"",IF(I172="Concluída",MAX(0,J172-H172),MAX(0,Listas!$B$6-H172)))))</x:f>
      </x:c>
      <x:c r="L172" s="35" t="str">
        <x:f>IF(OR(NOT(ISNUMBER(Listas!$B$6)),Listas!$B$6&lt;=0),IF(A172="","","Corrija data de análise"),IF(A172="","",IF(R172&lt;&gt;"",R172,IF(I172="Cancelada","CANCELADA",IF(I172="Concluída",IF(J172&gt;H172,"CONCLUÍDA COM ATRASO","CONCLUÍDA NO PRAZO"),IF(H172&lt;Listas!$B$6,"ATRASADA",IF(H172=Listas!$B$6,"VENCE HOJE","NO PRAZO")))))))</x:f>
      </x:c>
      <x:c r="M172" s="38"/>
      <x:c r="N172" s="38"/>
      <x:c r="O172" s="36" t="str">
        <x:f>IF(A172="","",IF(AND(ISNUMBER(M172),ISNUMBER(N172)),N172-M172,""))</x:f>
      </x:c>
      <x:c r="P172" s="33"/>
      <x:c r="Q172" s="238" t="str">
        <x:f>IF(A172="","",IF(COUNTIFS(Reunioes!$A$5:$A$104,B172)&lt;&gt;1,"",IF(ISNUMBER(VLOOKUP(B172,Reunioes!$A$5:$B$104,2,FALSE)),VLOOKUP(B172,Reunioes!$A$5:$B$104,2,FALSE),"")))</x:f>
      </x:c>
      <x:c r="R172" s="234" t="str">
        <x:f>IF(A172="",IF(OR(B172&lt;&gt;"",C172&lt;&gt;"",D172&lt;&gt;"",E172&lt;&gt;"",H172&lt;&gt;"",I172&lt;&gt;""),"ID ausente",""),IF(OR(AND(M172&lt;&gt;"",NOT(ISNUMBER(M172))),AND(N172&lt;&gt;"",NOT(ISNUMBER(N172)))),"Esforço inválido",IF(OR(AND(ISNUMBER(H172),H172&lt;=0),AND(ISNUMBER(J172),J172&lt;=0),AND(ISNUMBER(Q172),Q172&lt;=0)),"Data inválida",IF(A172="","",IF(COUNTIFS($A$5:$A$204,A172)&gt;1,"ID duplicado",IF(Q172="","Reunião inválida",IF(OR(C172="",D172="",E172="",I172=""),"Cadastro incompleto",IF(AND(I172&lt;&gt;"Pendente",I172&lt;&gt;"Em andamento",I172&lt;&gt;"Bloqueada",I172&lt;&gt;"Concluída",I172&lt;&gt;"Cancelada"),"Status inválido",IF(I172="Cancelada","",IF(NOT(ISNUMBER(H172)),"Prazo ausente ou inválido",IF(AND(I172="Concluída",OR(NOT(ISNUMBER(J172)),P172="")),"Conclusão sem data ou evidência",IF(AND(I172="Concluída",ISNUMBER(Listas!$B$6),Listas!$B$6&gt;0,J172&gt;Listas!$B$6),"Conclusão posterior à análise",""))))))))))))</x:f>
      </x:c>
      <x:c r="S172" s="234" t="n">
        <x:f>IF(A172="",0,IF(AND(R172="",I172&lt;&gt;"Cancelada"),1,0))</x:f>
        <x:v>0</x:v>
      </x:c>
      <x:c r="T172" s="234" t="n">
        <x:f>IF(OR(NOT(ISNUMBER(Listas!$B$6)),Listas!$B$6&lt;=0,Dashboard!$E$5&lt;=0,Dashboard!$K$5&lt;=0),0,IF(A172="",0,IF(AND(ISNUMBER(Q172),ISNUMBER(Dashboard!$E$5),ISNUMBER(Dashboard!$K$5),Dashboard!$E$5&lt;=Dashboard!$K$5,Q172&gt;=Dashboard!$E$5,Q172&lt;=Dashboard!$K$5,OR(Dashboard!$E$4="Todas",E172=Dashboard!$E$4),OR(Dashboard!$K$4="Todos",D172=Dashboard!$K$4)),1,0)))</x:f>
        <x:v>0</x:v>
      </x:c>
      <x:c r="U172" s="234" t="n">
        <x:f>IF(AND(S172=1,T172=1,I172&lt;&gt;"Concluída"),1,0)</x:f>
        <x:v>0</x:v>
      </x:c>
      <x:c r="V172" s="234" t="n">
        <x:f>IF(AND(U172=1,ISNUMBER(Listas!$B$6),H172&lt;Listas!$B$6),1,0)</x:f>
        <x:v>0</x:v>
      </x:c>
      <x:c r="W172" s="234" t="n">
        <x:f>IF(AND(U172=1,I172="Bloqueada"),1,0)</x:f>
        <x:v>0</x:v>
      </x:c>
      <x:c r="X172" s="234" t="n">
        <x:f>IF(AND(S172=1,T172=1,I172="Concluída"),1,0)</x:f>
        <x:v>0</x:v>
      </x:c>
      <x:c r="Y172" s="234" t="n">
        <x:f>IF(AND(T172=1,OR(V172=1,W172=1,R172&lt;&gt;"")),1,0)</x:f>
        <x:v>0</x:v>
      </x:c>
      <x:c r="Z172" s="234" t="str">
        <x:f>IF(Y172=1,SUM($Y$5:Y172),"")</x:f>
      </x:c>
    </x:row>
    <x:row r="173">
      <x:c r="A173" s="30"/>
      <x:c r="B173" s="30"/>
      <x:c r="C173" s="30"/>
      <x:c r="D173" s="30"/>
      <x:c r="E173" s="30"/>
      <x:c r="F173" s="30"/>
      <x:c r="G173" s="32"/>
      <x:c r="H173" s="32"/>
      <x:c r="I173" s="32"/>
      <x:c r="J173" s="32"/>
      <x:c r="K173" s="37" t="str">
        <x:f>IF(OR(NOT(ISNUMBER(Listas!$B$6)),Listas!$B$6&lt;=0),"",IF(A173="","",IF(OR(R173&lt;&gt;"",I173="Cancelada"),"",IF(I173="Concluída",MAX(0,J173-H173),MAX(0,Listas!$B$6-H173)))))</x:f>
      </x:c>
      <x:c r="L173" s="35" t="str">
        <x:f>IF(OR(NOT(ISNUMBER(Listas!$B$6)),Listas!$B$6&lt;=0),IF(A173="","","Corrija data de análise"),IF(A173="","",IF(R173&lt;&gt;"",R173,IF(I173="Cancelada","CANCELADA",IF(I173="Concluída",IF(J173&gt;H173,"CONCLUÍDA COM ATRASO","CONCLUÍDA NO PRAZO"),IF(H173&lt;Listas!$B$6,"ATRASADA",IF(H173=Listas!$B$6,"VENCE HOJE","NO PRAZO")))))))</x:f>
      </x:c>
      <x:c r="M173" s="38"/>
      <x:c r="N173" s="38"/>
      <x:c r="O173" s="36" t="str">
        <x:f>IF(A173="","",IF(AND(ISNUMBER(M173),ISNUMBER(N173)),N173-M173,""))</x:f>
      </x:c>
      <x:c r="P173" s="33"/>
      <x:c r="Q173" s="238" t="str">
        <x:f>IF(A173="","",IF(COUNTIFS(Reunioes!$A$5:$A$104,B173)&lt;&gt;1,"",IF(ISNUMBER(VLOOKUP(B173,Reunioes!$A$5:$B$104,2,FALSE)),VLOOKUP(B173,Reunioes!$A$5:$B$104,2,FALSE),"")))</x:f>
      </x:c>
      <x:c r="R173" s="234" t="str">
        <x:f>IF(A173="",IF(OR(B173&lt;&gt;"",C173&lt;&gt;"",D173&lt;&gt;"",E173&lt;&gt;"",H173&lt;&gt;"",I173&lt;&gt;""),"ID ausente",""),IF(OR(AND(M173&lt;&gt;"",NOT(ISNUMBER(M173))),AND(N173&lt;&gt;"",NOT(ISNUMBER(N173)))),"Esforço inválido",IF(OR(AND(ISNUMBER(H173),H173&lt;=0),AND(ISNUMBER(J173),J173&lt;=0),AND(ISNUMBER(Q173),Q173&lt;=0)),"Data inválida",IF(A173="","",IF(COUNTIFS($A$5:$A$204,A173)&gt;1,"ID duplicado",IF(Q173="","Reunião inválida",IF(OR(C173="",D173="",E173="",I173=""),"Cadastro incompleto",IF(AND(I173&lt;&gt;"Pendente",I173&lt;&gt;"Em andamento",I173&lt;&gt;"Bloqueada",I173&lt;&gt;"Concluída",I173&lt;&gt;"Cancelada"),"Status inválido",IF(I173="Cancelada","",IF(NOT(ISNUMBER(H173)),"Prazo ausente ou inválido",IF(AND(I173="Concluída",OR(NOT(ISNUMBER(J173)),P173="")),"Conclusão sem data ou evidência",IF(AND(I173="Concluída",ISNUMBER(Listas!$B$6),Listas!$B$6&gt;0,J173&gt;Listas!$B$6),"Conclusão posterior à análise",""))))))))))))</x:f>
      </x:c>
      <x:c r="S173" s="234" t="n">
        <x:f>IF(A173="",0,IF(AND(R173="",I173&lt;&gt;"Cancelada"),1,0))</x:f>
        <x:v>0</x:v>
      </x:c>
      <x:c r="T173" s="234" t="n">
        <x:f>IF(OR(NOT(ISNUMBER(Listas!$B$6)),Listas!$B$6&lt;=0,Dashboard!$E$5&lt;=0,Dashboard!$K$5&lt;=0),0,IF(A173="",0,IF(AND(ISNUMBER(Q173),ISNUMBER(Dashboard!$E$5),ISNUMBER(Dashboard!$K$5),Dashboard!$E$5&lt;=Dashboard!$K$5,Q173&gt;=Dashboard!$E$5,Q173&lt;=Dashboard!$K$5,OR(Dashboard!$E$4="Todas",E173=Dashboard!$E$4),OR(Dashboard!$K$4="Todos",D173=Dashboard!$K$4)),1,0)))</x:f>
        <x:v>0</x:v>
      </x:c>
      <x:c r="U173" s="234" t="n">
        <x:f>IF(AND(S173=1,T173=1,I173&lt;&gt;"Concluída"),1,0)</x:f>
        <x:v>0</x:v>
      </x:c>
      <x:c r="V173" s="234" t="n">
        <x:f>IF(AND(U173=1,ISNUMBER(Listas!$B$6),H173&lt;Listas!$B$6),1,0)</x:f>
        <x:v>0</x:v>
      </x:c>
      <x:c r="W173" s="234" t="n">
        <x:f>IF(AND(U173=1,I173="Bloqueada"),1,0)</x:f>
        <x:v>0</x:v>
      </x:c>
      <x:c r="X173" s="234" t="n">
        <x:f>IF(AND(S173=1,T173=1,I173="Concluída"),1,0)</x:f>
        <x:v>0</x:v>
      </x:c>
      <x:c r="Y173" s="234" t="n">
        <x:f>IF(AND(T173=1,OR(V173=1,W173=1,R173&lt;&gt;"")),1,0)</x:f>
        <x:v>0</x:v>
      </x:c>
      <x:c r="Z173" s="234" t="str">
        <x:f>IF(Y173=1,SUM($Y$5:Y173),"")</x:f>
      </x:c>
    </x:row>
    <x:row r="174">
      <x:c r="A174" s="30"/>
      <x:c r="B174" s="30"/>
      <x:c r="C174" s="30"/>
      <x:c r="D174" s="30"/>
      <x:c r="E174" s="30"/>
      <x:c r="F174" s="30"/>
      <x:c r="G174" s="32"/>
      <x:c r="H174" s="32"/>
      <x:c r="I174" s="32"/>
      <x:c r="J174" s="32"/>
      <x:c r="K174" s="37" t="str">
        <x:f>IF(OR(NOT(ISNUMBER(Listas!$B$6)),Listas!$B$6&lt;=0),"",IF(A174="","",IF(OR(R174&lt;&gt;"",I174="Cancelada"),"",IF(I174="Concluída",MAX(0,J174-H174),MAX(0,Listas!$B$6-H174)))))</x:f>
      </x:c>
      <x:c r="L174" s="35" t="str">
        <x:f>IF(OR(NOT(ISNUMBER(Listas!$B$6)),Listas!$B$6&lt;=0),IF(A174="","","Corrija data de análise"),IF(A174="","",IF(R174&lt;&gt;"",R174,IF(I174="Cancelada","CANCELADA",IF(I174="Concluída",IF(J174&gt;H174,"CONCLUÍDA COM ATRASO","CONCLUÍDA NO PRAZO"),IF(H174&lt;Listas!$B$6,"ATRASADA",IF(H174=Listas!$B$6,"VENCE HOJE","NO PRAZO")))))))</x:f>
      </x:c>
      <x:c r="M174" s="38"/>
      <x:c r="N174" s="38"/>
      <x:c r="O174" s="36" t="str">
        <x:f>IF(A174="","",IF(AND(ISNUMBER(M174),ISNUMBER(N174)),N174-M174,""))</x:f>
      </x:c>
      <x:c r="P174" s="33"/>
      <x:c r="Q174" s="238" t="str">
        <x:f>IF(A174="","",IF(COUNTIFS(Reunioes!$A$5:$A$104,B174)&lt;&gt;1,"",IF(ISNUMBER(VLOOKUP(B174,Reunioes!$A$5:$B$104,2,FALSE)),VLOOKUP(B174,Reunioes!$A$5:$B$104,2,FALSE),"")))</x:f>
      </x:c>
      <x:c r="R174" s="234" t="str">
        <x:f>IF(A174="",IF(OR(B174&lt;&gt;"",C174&lt;&gt;"",D174&lt;&gt;"",E174&lt;&gt;"",H174&lt;&gt;"",I174&lt;&gt;""),"ID ausente",""),IF(OR(AND(M174&lt;&gt;"",NOT(ISNUMBER(M174))),AND(N174&lt;&gt;"",NOT(ISNUMBER(N174)))),"Esforço inválido",IF(OR(AND(ISNUMBER(H174),H174&lt;=0),AND(ISNUMBER(J174),J174&lt;=0),AND(ISNUMBER(Q174),Q174&lt;=0)),"Data inválida",IF(A174="","",IF(COUNTIFS($A$5:$A$204,A174)&gt;1,"ID duplicado",IF(Q174="","Reunião inválida",IF(OR(C174="",D174="",E174="",I174=""),"Cadastro incompleto",IF(AND(I174&lt;&gt;"Pendente",I174&lt;&gt;"Em andamento",I174&lt;&gt;"Bloqueada",I174&lt;&gt;"Concluída",I174&lt;&gt;"Cancelada"),"Status inválido",IF(I174="Cancelada","",IF(NOT(ISNUMBER(H174)),"Prazo ausente ou inválido",IF(AND(I174="Concluída",OR(NOT(ISNUMBER(J174)),P174="")),"Conclusão sem data ou evidência",IF(AND(I174="Concluída",ISNUMBER(Listas!$B$6),Listas!$B$6&gt;0,J174&gt;Listas!$B$6),"Conclusão posterior à análise",""))))))))))))</x:f>
      </x:c>
      <x:c r="S174" s="234" t="n">
        <x:f>IF(A174="",0,IF(AND(R174="",I174&lt;&gt;"Cancelada"),1,0))</x:f>
        <x:v>0</x:v>
      </x:c>
      <x:c r="T174" s="234" t="n">
        <x:f>IF(OR(NOT(ISNUMBER(Listas!$B$6)),Listas!$B$6&lt;=0,Dashboard!$E$5&lt;=0,Dashboard!$K$5&lt;=0),0,IF(A174="",0,IF(AND(ISNUMBER(Q174),ISNUMBER(Dashboard!$E$5),ISNUMBER(Dashboard!$K$5),Dashboard!$E$5&lt;=Dashboard!$K$5,Q174&gt;=Dashboard!$E$5,Q174&lt;=Dashboard!$K$5,OR(Dashboard!$E$4="Todas",E174=Dashboard!$E$4),OR(Dashboard!$K$4="Todos",D174=Dashboard!$K$4)),1,0)))</x:f>
        <x:v>0</x:v>
      </x:c>
      <x:c r="U174" s="234" t="n">
        <x:f>IF(AND(S174=1,T174=1,I174&lt;&gt;"Concluída"),1,0)</x:f>
        <x:v>0</x:v>
      </x:c>
      <x:c r="V174" s="234" t="n">
        <x:f>IF(AND(U174=1,ISNUMBER(Listas!$B$6),H174&lt;Listas!$B$6),1,0)</x:f>
        <x:v>0</x:v>
      </x:c>
      <x:c r="W174" s="234" t="n">
        <x:f>IF(AND(U174=1,I174="Bloqueada"),1,0)</x:f>
        <x:v>0</x:v>
      </x:c>
      <x:c r="X174" s="234" t="n">
        <x:f>IF(AND(S174=1,T174=1,I174="Concluída"),1,0)</x:f>
        <x:v>0</x:v>
      </x:c>
      <x:c r="Y174" s="234" t="n">
        <x:f>IF(AND(T174=1,OR(V174=1,W174=1,R174&lt;&gt;"")),1,0)</x:f>
        <x:v>0</x:v>
      </x:c>
      <x:c r="Z174" s="234" t="str">
        <x:f>IF(Y174=1,SUM($Y$5:Y174),"")</x:f>
      </x:c>
    </x:row>
    <x:row r="175">
      <x:c r="A175" s="30"/>
      <x:c r="B175" s="30"/>
      <x:c r="C175" s="30"/>
      <x:c r="D175" s="30"/>
      <x:c r="E175" s="30"/>
      <x:c r="F175" s="30"/>
      <x:c r="G175" s="32"/>
      <x:c r="H175" s="32"/>
      <x:c r="I175" s="32"/>
      <x:c r="J175" s="32"/>
      <x:c r="K175" s="37" t="str">
        <x:f>IF(OR(NOT(ISNUMBER(Listas!$B$6)),Listas!$B$6&lt;=0),"",IF(A175="","",IF(OR(R175&lt;&gt;"",I175="Cancelada"),"",IF(I175="Concluída",MAX(0,J175-H175),MAX(0,Listas!$B$6-H175)))))</x:f>
      </x:c>
      <x:c r="L175" s="35" t="str">
        <x:f>IF(OR(NOT(ISNUMBER(Listas!$B$6)),Listas!$B$6&lt;=0),IF(A175="","","Corrija data de análise"),IF(A175="","",IF(R175&lt;&gt;"",R175,IF(I175="Cancelada","CANCELADA",IF(I175="Concluída",IF(J175&gt;H175,"CONCLUÍDA COM ATRASO","CONCLUÍDA NO PRAZO"),IF(H175&lt;Listas!$B$6,"ATRASADA",IF(H175=Listas!$B$6,"VENCE HOJE","NO PRAZO")))))))</x:f>
      </x:c>
      <x:c r="M175" s="38"/>
      <x:c r="N175" s="38"/>
      <x:c r="O175" s="36" t="str">
        <x:f>IF(A175="","",IF(AND(ISNUMBER(M175),ISNUMBER(N175)),N175-M175,""))</x:f>
      </x:c>
      <x:c r="P175" s="33"/>
      <x:c r="Q175" s="238" t="str">
        <x:f>IF(A175="","",IF(COUNTIFS(Reunioes!$A$5:$A$104,B175)&lt;&gt;1,"",IF(ISNUMBER(VLOOKUP(B175,Reunioes!$A$5:$B$104,2,FALSE)),VLOOKUP(B175,Reunioes!$A$5:$B$104,2,FALSE),"")))</x:f>
      </x:c>
      <x:c r="R175" s="234" t="str">
        <x:f>IF(A175="",IF(OR(B175&lt;&gt;"",C175&lt;&gt;"",D175&lt;&gt;"",E175&lt;&gt;"",H175&lt;&gt;"",I175&lt;&gt;""),"ID ausente",""),IF(OR(AND(M175&lt;&gt;"",NOT(ISNUMBER(M175))),AND(N175&lt;&gt;"",NOT(ISNUMBER(N175)))),"Esforço inválido",IF(OR(AND(ISNUMBER(H175),H175&lt;=0),AND(ISNUMBER(J175),J175&lt;=0),AND(ISNUMBER(Q175),Q175&lt;=0)),"Data inválida",IF(A175="","",IF(COUNTIFS($A$5:$A$204,A175)&gt;1,"ID duplicado",IF(Q175="","Reunião inválida",IF(OR(C175="",D175="",E175="",I175=""),"Cadastro incompleto",IF(AND(I175&lt;&gt;"Pendente",I175&lt;&gt;"Em andamento",I175&lt;&gt;"Bloqueada",I175&lt;&gt;"Concluída",I175&lt;&gt;"Cancelada"),"Status inválido",IF(I175="Cancelada","",IF(NOT(ISNUMBER(H175)),"Prazo ausente ou inválido",IF(AND(I175="Concluída",OR(NOT(ISNUMBER(J175)),P175="")),"Conclusão sem data ou evidência",IF(AND(I175="Concluída",ISNUMBER(Listas!$B$6),Listas!$B$6&gt;0,J175&gt;Listas!$B$6),"Conclusão posterior à análise",""))))))))))))</x:f>
      </x:c>
      <x:c r="S175" s="234" t="n">
        <x:f>IF(A175="",0,IF(AND(R175="",I175&lt;&gt;"Cancelada"),1,0))</x:f>
        <x:v>0</x:v>
      </x:c>
      <x:c r="T175" s="234" t="n">
        <x:f>IF(OR(NOT(ISNUMBER(Listas!$B$6)),Listas!$B$6&lt;=0,Dashboard!$E$5&lt;=0,Dashboard!$K$5&lt;=0),0,IF(A175="",0,IF(AND(ISNUMBER(Q175),ISNUMBER(Dashboard!$E$5),ISNUMBER(Dashboard!$K$5),Dashboard!$E$5&lt;=Dashboard!$K$5,Q175&gt;=Dashboard!$E$5,Q175&lt;=Dashboard!$K$5,OR(Dashboard!$E$4="Todas",E175=Dashboard!$E$4),OR(Dashboard!$K$4="Todos",D175=Dashboard!$K$4)),1,0)))</x:f>
        <x:v>0</x:v>
      </x:c>
      <x:c r="U175" s="234" t="n">
        <x:f>IF(AND(S175=1,T175=1,I175&lt;&gt;"Concluída"),1,0)</x:f>
        <x:v>0</x:v>
      </x:c>
      <x:c r="V175" s="234" t="n">
        <x:f>IF(AND(U175=1,ISNUMBER(Listas!$B$6),H175&lt;Listas!$B$6),1,0)</x:f>
        <x:v>0</x:v>
      </x:c>
      <x:c r="W175" s="234" t="n">
        <x:f>IF(AND(U175=1,I175="Bloqueada"),1,0)</x:f>
        <x:v>0</x:v>
      </x:c>
      <x:c r="X175" s="234" t="n">
        <x:f>IF(AND(S175=1,T175=1,I175="Concluída"),1,0)</x:f>
        <x:v>0</x:v>
      </x:c>
      <x:c r="Y175" s="234" t="n">
        <x:f>IF(AND(T175=1,OR(V175=1,W175=1,R175&lt;&gt;"")),1,0)</x:f>
        <x:v>0</x:v>
      </x:c>
      <x:c r="Z175" s="234" t="str">
        <x:f>IF(Y175=1,SUM($Y$5:Y175),"")</x:f>
      </x:c>
    </x:row>
    <x:row r="176">
      <x:c r="A176" s="30"/>
      <x:c r="B176" s="30"/>
      <x:c r="C176" s="30"/>
      <x:c r="D176" s="30"/>
      <x:c r="E176" s="30"/>
      <x:c r="F176" s="30"/>
      <x:c r="G176" s="32"/>
      <x:c r="H176" s="32"/>
      <x:c r="I176" s="32"/>
      <x:c r="J176" s="32"/>
      <x:c r="K176" s="37" t="str">
        <x:f>IF(OR(NOT(ISNUMBER(Listas!$B$6)),Listas!$B$6&lt;=0),"",IF(A176="","",IF(OR(R176&lt;&gt;"",I176="Cancelada"),"",IF(I176="Concluída",MAX(0,J176-H176),MAX(0,Listas!$B$6-H176)))))</x:f>
      </x:c>
      <x:c r="L176" s="35" t="str">
        <x:f>IF(OR(NOT(ISNUMBER(Listas!$B$6)),Listas!$B$6&lt;=0),IF(A176="","","Corrija data de análise"),IF(A176="","",IF(R176&lt;&gt;"",R176,IF(I176="Cancelada","CANCELADA",IF(I176="Concluída",IF(J176&gt;H176,"CONCLUÍDA COM ATRASO","CONCLUÍDA NO PRAZO"),IF(H176&lt;Listas!$B$6,"ATRASADA",IF(H176=Listas!$B$6,"VENCE HOJE","NO PRAZO")))))))</x:f>
      </x:c>
      <x:c r="M176" s="38"/>
      <x:c r="N176" s="38"/>
      <x:c r="O176" s="36" t="str">
        <x:f>IF(A176="","",IF(AND(ISNUMBER(M176),ISNUMBER(N176)),N176-M176,""))</x:f>
      </x:c>
      <x:c r="P176" s="33"/>
      <x:c r="Q176" s="238" t="str">
        <x:f>IF(A176="","",IF(COUNTIFS(Reunioes!$A$5:$A$104,B176)&lt;&gt;1,"",IF(ISNUMBER(VLOOKUP(B176,Reunioes!$A$5:$B$104,2,FALSE)),VLOOKUP(B176,Reunioes!$A$5:$B$104,2,FALSE),"")))</x:f>
      </x:c>
      <x:c r="R176" s="234" t="str">
        <x:f>IF(A176="",IF(OR(B176&lt;&gt;"",C176&lt;&gt;"",D176&lt;&gt;"",E176&lt;&gt;"",H176&lt;&gt;"",I176&lt;&gt;""),"ID ausente",""),IF(OR(AND(M176&lt;&gt;"",NOT(ISNUMBER(M176))),AND(N176&lt;&gt;"",NOT(ISNUMBER(N176)))),"Esforço inválido",IF(OR(AND(ISNUMBER(H176),H176&lt;=0),AND(ISNUMBER(J176),J176&lt;=0),AND(ISNUMBER(Q176),Q176&lt;=0)),"Data inválida",IF(A176="","",IF(COUNTIFS($A$5:$A$204,A176)&gt;1,"ID duplicado",IF(Q176="","Reunião inválida",IF(OR(C176="",D176="",E176="",I176=""),"Cadastro incompleto",IF(AND(I176&lt;&gt;"Pendente",I176&lt;&gt;"Em andamento",I176&lt;&gt;"Bloqueada",I176&lt;&gt;"Concluída",I176&lt;&gt;"Cancelada"),"Status inválido",IF(I176="Cancelada","",IF(NOT(ISNUMBER(H176)),"Prazo ausente ou inválido",IF(AND(I176="Concluída",OR(NOT(ISNUMBER(J176)),P176="")),"Conclusão sem data ou evidência",IF(AND(I176="Concluída",ISNUMBER(Listas!$B$6),Listas!$B$6&gt;0,J176&gt;Listas!$B$6),"Conclusão posterior à análise",""))))))))))))</x:f>
      </x:c>
      <x:c r="S176" s="234" t="n">
        <x:f>IF(A176="",0,IF(AND(R176="",I176&lt;&gt;"Cancelada"),1,0))</x:f>
        <x:v>0</x:v>
      </x:c>
      <x:c r="T176" s="234" t="n">
        <x:f>IF(OR(NOT(ISNUMBER(Listas!$B$6)),Listas!$B$6&lt;=0,Dashboard!$E$5&lt;=0,Dashboard!$K$5&lt;=0),0,IF(A176="",0,IF(AND(ISNUMBER(Q176),ISNUMBER(Dashboard!$E$5),ISNUMBER(Dashboard!$K$5),Dashboard!$E$5&lt;=Dashboard!$K$5,Q176&gt;=Dashboard!$E$5,Q176&lt;=Dashboard!$K$5,OR(Dashboard!$E$4="Todas",E176=Dashboard!$E$4),OR(Dashboard!$K$4="Todos",D176=Dashboard!$K$4)),1,0)))</x:f>
        <x:v>0</x:v>
      </x:c>
      <x:c r="U176" s="234" t="n">
        <x:f>IF(AND(S176=1,T176=1,I176&lt;&gt;"Concluída"),1,0)</x:f>
        <x:v>0</x:v>
      </x:c>
      <x:c r="V176" s="234" t="n">
        <x:f>IF(AND(U176=1,ISNUMBER(Listas!$B$6),H176&lt;Listas!$B$6),1,0)</x:f>
        <x:v>0</x:v>
      </x:c>
      <x:c r="W176" s="234" t="n">
        <x:f>IF(AND(U176=1,I176="Bloqueada"),1,0)</x:f>
        <x:v>0</x:v>
      </x:c>
      <x:c r="X176" s="234" t="n">
        <x:f>IF(AND(S176=1,T176=1,I176="Concluída"),1,0)</x:f>
        <x:v>0</x:v>
      </x:c>
      <x:c r="Y176" s="234" t="n">
        <x:f>IF(AND(T176=1,OR(V176=1,W176=1,R176&lt;&gt;"")),1,0)</x:f>
        <x:v>0</x:v>
      </x:c>
      <x:c r="Z176" s="234" t="str">
        <x:f>IF(Y176=1,SUM($Y$5:Y176),"")</x:f>
      </x:c>
    </x:row>
    <x:row r="177">
      <x:c r="A177" s="30"/>
      <x:c r="B177" s="30"/>
      <x:c r="C177" s="30"/>
      <x:c r="D177" s="30"/>
      <x:c r="E177" s="30"/>
      <x:c r="F177" s="30"/>
      <x:c r="G177" s="32"/>
      <x:c r="H177" s="32"/>
      <x:c r="I177" s="32"/>
      <x:c r="J177" s="32"/>
      <x:c r="K177" s="37" t="str">
        <x:f>IF(OR(NOT(ISNUMBER(Listas!$B$6)),Listas!$B$6&lt;=0),"",IF(A177="","",IF(OR(R177&lt;&gt;"",I177="Cancelada"),"",IF(I177="Concluída",MAX(0,J177-H177),MAX(0,Listas!$B$6-H177)))))</x:f>
      </x:c>
      <x:c r="L177" s="35" t="str">
        <x:f>IF(OR(NOT(ISNUMBER(Listas!$B$6)),Listas!$B$6&lt;=0),IF(A177="","","Corrija data de análise"),IF(A177="","",IF(R177&lt;&gt;"",R177,IF(I177="Cancelada","CANCELADA",IF(I177="Concluída",IF(J177&gt;H177,"CONCLUÍDA COM ATRASO","CONCLUÍDA NO PRAZO"),IF(H177&lt;Listas!$B$6,"ATRASADA",IF(H177=Listas!$B$6,"VENCE HOJE","NO PRAZO")))))))</x:f>
      </x:c>
      <x:c r="M177" s="38"/>
      <x:c r="N177" s="38"/>
      <x:c r="O177" s="36" t="str">
        <x:f>IF(A177="","",IF(AND(ISNUMBER(M177),ISNUMBER(N177)),N177-M177,""))</x:f>
      </x:c>
      <x:c r="P177" s="33"/>
      <x:c r="Q177" s="238" t="str">
        <x:f>IF(A177="","",IF(COUNTIFS(Reunioes!$A$5:$A$104,B177)&lt;&gt;1,"",IF(ISNUMBER(VLOOKUP(B177,Reunioes!$A$5:$B$104,2,FALSE)),VLOOKUP(B177,Reunioes!$A$5:$B$104,2,FALSE),"")))</x:f>
      </x:c>
      <x:c r="R177" s="234" t="str">
        <x:f>IF(A177="",IF(OR(B177&lt;&gt;"",C177&lt;&gt;"",D177&lt;&gt;"",E177&lt;&gt;"",H177&lt;&gt;"",I177&lt;&gt;""),"ID ausente",""),IF(OR(AND(M177&lt;&gt;"",NOT(ISNUMBER(M177))),AND(N177&lt;&gt;"",NOT(ISNUMBER(N177)))),"Esforço inválido",IF(OR(AND(ISNUMBER(H177),H177&lt;=0),AND(ISNUMBER(J177),J177&lt;=0),AND(ISNUMBER(Q177),Q177&lt;=0)),"Data inválida",IF(A177="","",IF(COUNTIFS($A$5:$A$204,A177)&gt;1,"ID duplicado",IF(Q177="","Reunião inválida",IF(OR(C177="",D177="",E177="",I177=""),"Cadastro incompleto",IF(AND(I177&lt;&gt;"Pendente",I177&lt;&gt;"Em andamento",I177&lt;&gt;"Bloqueada",I177&lt;&gt;"Concluída",I177&lt;&gt;"Cancelada"),"Status inválido",IF(I177="Cancelada","",IF(NOT(ISNUMBER(H177)),"Prazo ausente ou inválido",IF(AND(I177="Concluída",OR(NOT(ISNUMBER(J177)),P177="")),"Conclusão sem data ou evidência",IF(AND(I177="Concluída",ISNUMBER(Listas!$B$6),Listas!$B$6&gt;0,J177&gt;Listas!$B$6),"Conclusão posterior à análise",""))))))))))))</x:f>
      </x:c>
      <x:c r="S177" s="234" t="n">
        <x:f>IF(A177="",0,IF(AND(R177="",I177&lt;&gt;"Cancelada"),1,0))</x:f>
        <x:v>0</x:v>
      </x:c>
      <x:c r="T177" s="234" t="n">
        <x:f>IF(OR(NOT(ISNUMBER(Listas!$B$6)),Listas!$B$6&lt;=0,Dashboard!$E$5&lt;=0,Dashboard!$K$5&lt;=0),0,IF(A177="",0,IF(AND(ISNUMBER(Q177),ISNUMBER(Dashboard!$E$5),ISNUMBER(Dashboard!$K$5),Dashboard!$E$5&lt;=Dashboard!$K$5,Q177&gt;=Dashboard!$E$5,Q177&lt;=Dashboard!$K$5,OR(Dashboard!$E$4="Todas",E177=Dashboard!$E$4),OR(Dashboard!$K$4="Todos",D177=Dashboard!$K$4)),1,0)))</x:f>
        <x:v>0</x:v>
      </x:c>
      <x:c r="U177" s="234" t="n">
        <x:f>IF(AND(S177=1,T177=1,I177&lt;&gt;"Concluída"),1,0)</x:f>
        <x:v>0</x:v>
      </x:c>
      <x:c r="V177" s="234" t="n">
        <x:f>IF(AND(U177=1,ISNUMBER(Listas!$B$6),H177&lt;Listas!$B$6),1,0)</x:f>
        <x:v>0</x:v>
      </x:c>
      <x:c r="W177" s="234" t="n">
        <x:f>IF(AND(U177=1,I177="Bloqueada"),1,0)</x:f>
        <x:v>0</x:v>
      </x:c>
      <x:c r="X177" s="234" t="n">
        <x:f>IF(AND(S177=1,T177=1,I177="Concluída"),1,0)</x:f>
        <x:v>0</x:v>
      </x:c>
      <x:c r="Y177" s="234" t="n">
        <x:f>IF(AND(T177=1,OR(V177=1,W177=1,R177&lt;&gt;"")),1,0)</x:f>
        <x:v>0</x:v>
      </x:c>
      <x:c r="Z177" s="234" t="str">
        <x:f>IF(Y177=1,SUM($Y$5:Y177),"")</x:f>
      </x:c>
    </x:row>
    <x:row r="178">
      <x:c r="A178" s="30"/>
      <x:c r="B178" s="30"/>
      <x:c r="C178" s="30"/>
      <x:c r="D178" s="30"/>
      <x:c r="E178" s="30"/>
      <x:c r="F178" s="30"/>
      <x:c r="G178" s="32"/>
      <x:c r="H178" s="32"/>
      <x:c r="I178" s="32"/>
      <x:c r="J178" s="32"/>
      <x:c r="K178" s="37" t="str">
        <x:f>IF(OR(NOT(ISNUMBER(Listas!$B$6)),Listas!$B$6&lt;=0),"",IF(A178="","",IF(OR(R178&lt;&gt;"",I178="Cancelada"),"",IF(I178="Concluída",MAX(0,J178-H178),MAX(0,Listas!$B$6-H178)))))</x:f>
      </x:c>
      <x:c r="L178" s="35" t="str">
        <x:f>IF(OR(NOT(ISNUMBER(Listas!$B$6)),Listas!$B$6&lt;=0),IF(A178="","","Corrija data de análise"),IF(A178="","",IF(R178&lt;&gt;"",R178,IF(I178="Cancelada","CANCELADA",IF(I178="Concluída",IF(J178&gt;H178,"CONCLUÍDA COM ATRASO","CONCLUÍDA NO PRAZO"),IF(H178&lt;Listas!$B$6,"ATRASADA",IF(H178=Listas!$B$6,"VENCE HOJE","NO PRAZO")))))))</x:f>
      </x:c>
      <x:c r="M178" s="38"/>
      <x:c r="N178" s="38"/>
      <x:c r="O178" s="36" t="str">
        <x:f>IF(A178="","",IF(AND(ISNUMBER(M178),ISNUMBER(N178)),N178-M178,""))</x:f>
      </x:c>
      <x:c r="P178" s="33"/>
      <x:c r="Q178" s="238" t="str">
        <x:f>IF(A178="","",IF(COUNTIFS(Reunioes!$A$5:$A$104,B178)&lt;&gt;1,"",IF(ISNUMBER(VLOOKUP(B178,Reunioes!$A$5:$B$104,2,FALSE)),VLOOKUP(B178,Reunioes!$A$5:$B$104,2,FALSE),"")))</x:f>
      </x:c>
      <x:c r="R178" s="234" t="str">
        <x:f>IF(A178="",IF(OR(B178&lt;&gt;"",C178&lt;&gt;"",D178&lt;&gt;"",E178&lt;&gt;"",H178&lt;&gt;"",I178&lt;&gt;""),"ID ausente",""),IF(OR(AND(M178&lt;&gt;"",NOT(ISNUMBER(M178))),AND(N178&lt;&gt;"",NOT(ISNUMBER(N178)))),"Esforço inválido",IF(OR(AND(ISNUMBER(H178),H178&lt;=0),AND(ISNUMBER(J178),J178&lt;=0),AND(ISNUMBER(Q178),Q178&lt;=0)),"Data inválida",IF(A178="","",IF(COUNTIFS($A$5:$A$204,A178)&gt;1,"ID duplicado",IF(Q178="","Reunião inválida",IF(OR(C178="",D178="",E178="",I178=""),"Cadastro incompleto",IF(AND(I178&lt;&gt;"Pendente",I178&lt;&gt;"Em andamento",I178&lt;&gt;"Bloqueada",I178&lt;&gt;"Concluída",I178&lt;&gt;"Cancelada"),"Status inválido",IF(I178="Cancelada","",IF(NOT(ISNUMBER(H178)),"Prazo ausente ou inválido",IF(AND(I178="Concluída",OR(NOT(ISNUMBER(J178)),P178="")),"Conclusão sem data ou evidência",IF(AND(I178="Concluída",ISNUMBER(Listas!$B$6),Listas!$B$6&gt;0,J178&gt;Listas!$B$6),"Conclusão posterior à análise",""))))))))))))</x:f>
      </x:c>
      <x:c r="S178" s="234" t="n">
        <x:f>IF(A178="",0,IF(AND(R178="",I178&lt;&gt;"Cancelada"),1,0))</x:f>
        <x:v>0</x:v>
      </x:c>
      <x:c r="T178" s="234" t="n">
        <x:f>IF(OR(NOT(ISNUMBER(Listas!$B$6)),Listas!$B$6&lt;=0,Dashboard!$E$5&lt;=0,Dashboard!$K$5&lt;=0),0,IF(A178="",0,IF(AND(ISNUMBER(Q178),ISNUMBER(Dashboard!$E$5),ISNUMBER(Dashboard!$K$5),Dashboard!$E$5&lt;=Dashboard!$K$5,Q178&gt;=Dashboard!$E$5,Q178&lt;=Dashboard!$K$5,OR(Dashboard!$E$4="Todas",E178=Dashboard!$E$4),OR(Dashboard!$K$4="Todos",D178=Dashboard!$K$4)),1,0)))</x:f>
        <x:v>0</x:v>
      </x:c>
      <x:c r="U178" s="234" t="n">
        <x:f>IF(AND(S178=1,T178=1,I178&lt;&gt;"Concluída"),1,0)</x:f>
        <x:v>0</x:v>
      </x:c>
      <x:c r="V178" s="234" t="n">
        <x:f>IF(AND(U178=1,ISNUMBER(Listas!$B$6),H178&lt;Listas!$B$6),1,0)</x:f>
        <x:v>0</x:v>
      </x:c>
      <x:c r="W178" s="234" t="n">
        <x:f>IF(AND(U178=1,I178="Bloqueada"),1,0)</x:f>
        <x:v>0</x:v>
      </x:c>
      <x:c r="X178" s="234" t="n">
        <x:f>IF(AND(S178=1,T178=1,I178="Concluída"),1,0)</x:f>
        <x:v>0</x:v>
      </x:c>
      <x:c r="Y178" s="234" t="n">
        <x:f>IF(AND(T178=1,OR(V178=1,W178=1,R178&lt;&gt;"")),1,0)</x:f>
        <x:v>0</x:v>
      </x:c>
      <x:c r="Z178" s="234" t="str">
        <x:f>IF(Y178=1,SUM($Y$5:Y178),"")</x:f>
      </x:c>
    </x:row>
    <x:row r="179">
      <x:c r="A179" s="30"/>
      <x:c r="B179" s="30"/>
      <x:c r="C179" s="30"/>
      <x:c r="D179" s="30"/>
      <x:c r="E179" s="30"/>
      <x:c r="F179" s="30"/>
      <x:c r="G179" s="32"/>
      <x:c r="H179" s="32"/>
      <x:c r="I179" s="32"/>
      <x:c r="J179" s="32"/>
      <x:c r="K179" s="37" t="str">
        <x:f>IF(OR(NOT(ISNUMBER(Listas!$B$6)),Listas!$B$6&lt;=0),"",IF(A179="","",IF(OR(R179&lt;&gt;"",I179="Cancelada"),"",IF(I179="Concluída",MAX(0,J179-H179),MAX(0,Listas!$B$6-H179)))))</x:f>
      </x:c>
      <x:c r="L179" s="35" t="str">
        <x:f>IF(OR(NOT(ISNUMBER(Listas!$B$6)),Listas!$B$6&lt;=0),IF(A179="","","Corrija data de análise"),IF(A179="","",IF(R179&lt;&gt;"",R179,IF(I179="Cancelada","CANCELADA",IF(I179="Concluída",IF(J179&gt;H179,"CONCLUÍDA COM ATRASO","CONCLUÍDA NO PRAZO"),IF(H179&lt;Listas!$B$6,"ATRASADA",IF(H179=Listas!$B$6,"VENCE HOJE","NO PRAZO")))))))</x:f>
      </x:c>
      <x:c r="M179" s="38"/>
      <x:c r="N179" s="38"/>
      <x:c r="O179" s="36" t="str">
        <x:f>IF(A179="","",IF(AND(ISNUMBER(M179),ISNUMBER(N179)),N179-M179,""))</x:f>
      </x:c>
      <x:c r="P179" s="33"/>
      <x:c r="Q179" s="238" t="str">
        <x:f>IF(A179="","",IF(COUNTIFS(Reunioes!$A$5:$A$104,B179)&lt;&gt;1,"",IF(ISNUMBER(VLOOKUP(B179,Reunioes!$A$5:$B$104,2,FALSE)),VLOOKUP(B179,Reunioes!$A$5:$B$104,2,FALSE),"")))</x:f>
      </x:c>
      <x:c r="R179" s="234" t="str">
        <x:f>IF(A179="",IF(OR(B179&lt;&gt;"",C179&lt;&gt;"",D179&lt;&gt;"",E179&lt;&gt;"",H179&lt;&gt;"",I179&lt;&gt;""),"ID ausente",""),IF(OR(AND(M179&lt;&gt;"",NOT(ISNUMBER(M179))),AND(N179&lt;&gt;"",NOT(ISNUMBER(N179)))),"Esforço inválido",IF(OR(AND(ISNUMBER(H179),H179&lt;=0),AND(ISNUMBER(J179),J179&lt;=0),AND(ISNUMBER(Q179),Q179&lt;=0)),"Data inválida",IF(A179="","",IF(COUNTIFS($A$5:$A$204,A179)&gt;1,"ID duplicado",IF(Q179="","Reunião inválida",IF(OR(C179="",D179="",E179="",I179=""),"Cadastro incompleto",IF(AND(I179&lt;&gt;"Pendente",I179&lt;&gt;"Em andamento",I179&lt;&gt;"Bloqueada",I179&lt;&gt;"Concluída",I179&lt;&gt;"Cancelada"),"Status inválido",IF(I179="Cancelada","",IF(NOT(ISNUMBER(H179)),"Prazo ausente ou inválido",IF(AND(I179="Concluída",OR(NOT(ISNUMBER(J179)),P179="")),"Conclusão sem data ou evidência",IF(AND(I179="Concluída",ISNUMBER(Listas!$B$6),Listas!$B$6&gt;0,J179&gt;Listas!$B$6),"Conclusão posterior à análise",""))))))))))))</x:f>
      </x:c>
      <x:c r="S179" s="234" t="n">
        <x:f>IF(A179="",0,IF(AND(R179="",I179&lt;&gt;"Cancelada"),1,0))</x:f>
        <x:v>0</x:v>
      </x:c>
      <x:c r="T179" s="234" t="n">
        <x:f>IF(OR(NOT(ISNUMBER(Listas!$B$6)),Listas!$B$6&lt;=0,Dashboard!$E$5&lt;=0,Dashboard!$K$5&lt;=0),0,IF(A179="",0,IF(AND(ISNUMBER(Q179),ISNUMBER(Dashboard!$E$5),ISNUMBER(Dashboard!$K$5),Dashboard!$E$5&lt;=Dashboard!$K$5,Q179&gt;=Dashboard!$E$5,Q179&lt;=Dashboard!$K$5,OR(Dashboard!$E$4="Todas",E179=Dashboard!$E$4),OR(Dashboard!$K$4="Todos",D179=Dashboard!$K$4)),1,0)))</x:f>
        <x:v>0</x:v>
      </x:c>
      <x:c r="U179" s="234" t="n">
        <x:f>IF(AND(S179=1,T179=1,I179&lt;&gt;"Concluída"),1,0)</x:f>
        <x:v>0</x:v>
      </x:c>
      <x:c r="V179" s="234" t="n">
        <x:f>IF(AND(U179=1,ISNUMBER(Listas!$B$6),H179&lt;Listas!$B$6),1,0)</x:f>
        <x:v>0</x:v>
      </x:c>
      <x:c r="W179" s="234" t="n">
        <x:f>IF(AND(U179=1,I179="Bloqueada"),1,0)</x:f>
        <x:v>0</x:v>
      </x:c>
      <x:c r="X179" s="234" t="n">
        <x:f>IF(AND(S179=1,T179=1,I179="Concluída"),1,0)</x:f>
        <x:v>0</x:v>
      </x:c>
      <x:c r="Y179" s="234" t="n">
        <x:f>IF(AND(T179=1,OR(V179=1,W179=1,R179&lt;&gt;"")),1,0)</x:f>
        <x:v>0</x:v>
      </x:c>
      <x:c r="Z179" s="234" t="str">
        <x:f>IF(Y179=1,SUM($Y$5:Y179),"")</x:f>
      </x:c>
    </x:row>
    <x:row r="180">
      <x:c r="A180" s="30"/>
      <x:c r="B180" s="30"/>
      <x:c r="C180" s="30"/>
      <x:c r="D180" s="30"/>
      <x:c r="E180" s="30"/>
      <x:c r="F180" s="30"/>
      <x:c r="G180" s="32"/>
      <x:c r="H180" s="32"/>
      <x:c r="I180" s="32"/>
      <x:c r="J180" s="32"/>
      <x:c r="K180" s="37" t="str">
        <x:f>IF(OR(NOT(ISNUMBER(Listas!$B$6)),Listas!$B$6&lt;=0),"",IF(A180="","",IF(OR(R180&lt;&gt;"",I180="Cancelada"),"",IF(I180="Concluída",MAX(0,J180-H180),MAX(0,Listas!$B$6-H180)))))</x:f>
      </x:c>
      <x:c r="L180" s="35" t="str">
        <x:f>IF(OR(NOT(ISNUMBER(Listas!$B$6)),Listas!$B$6&lt;=0),IF(A180="","","Corrija data de análise"),IF(A180="","",IF(R180&lt;&gt;"",R180,IF(I180="Cancelada","CANCELADA",IF(I180="Concluída",IF(J180&gt;H180,"CONCLUÍDA COM ATRASO","CONCLUÍDA NO PRAZO"),IF(H180&lt;Listas!$B$6,"ATRASADA",IF(H180=Listas!$B$6,"VENCE HOJE","NO PRAZO")))))))</x:f>
      </x:c>
      <x:c r="M180" s="38"/>
      <x:c r="N180" s="38"/>
      <x:c r="O180" s="36" t="str">
        <x:f>IF(A180="","",IF(AND(ISNUMBER(M180),ISNUMBER(N180)),N180-M180,""))</x:f>
      </x:c>
      <x:c r="P180" s="33"/>
      <x:c r="Q180" s="238" t="str">
        <x:f>IF(A180="","",IF(COUNTIFS(Reunioes!$A$5:$A$104,B180)&lt;&gt;1,"",IF(ISNUMBER(VLOOKUP(B180,Reunioes!$A$5:$B$104,2,FALSE)),VLOOKUP(B180,Reunioes!$A$5:$B$104,2,FALSE),"")))</x:f>
      </x:c>
      <x:c r="R180" s="234" t="str">
        <x:f>IF(A180="",IF(OR(B180&lt;&gt;"",C180&lt;&gt;"",D180&lt;&gt;"",E180&lt;&gt;"",H180&lt;&gt;"",I180&lt;&gt;""),"ID ausente",""),IF(OR(AND(M180&lt;&gt;"",NOT(ISNUMBER(M180))),AND(N180&lt;&gt;"",NOT(ISNUMBER(N180)))),"Esforço inválido",IF(OR(AND(ISNUMBER(H180),H180&lt;=0),AND(ISNUMBER(J180),J180&lt;=0),AND(ISNUMBER(Q180),Q180&lt;=0)),"Data inválida",IF(A180="","",IF(COUNTIFS($A$5:$A$204,A180)&gt;1,"ID duplicado",IF(Q180="","Reunião inválida",IF(OR(C180="",D180="",E180="",I180=""),"Cadastro incompleto",IF(AND(I180&lt;&gt;"Pendente",I180&lt;&gt;"Em andamento",I180&lt;&gt;"Bloqueada",I180&lt;&gt;"Concluída",I180&lt;&gt;"Cancelada"),"Status inválido",IF(I180="Cancelada","",IF(NOT(ISNUMBER(H180)),"Prazo ausente ou inválido",IF(AND(I180="Concluída",OR(NOT(ISNUMBER(J180)),P180="")),"Conclusão sem data ou evidência",IF(AND(I180="Concluída",ISNUMBER(Listas!$B$6),Listas!$B$6&gt;0,J180&gt;Listas!$B$6),"Conclusão posterior à análise",""))))))))))))</x:f>
      </x:c>
      <x:c r="S180" s="234" t="n">
        <x:f>IF(A180="",0,IF(AND(R180="",I180&lt;&gt;"Cancelada"),1,0))</x:f>
        <x:v>0</x:v>
      </x:c>
      <x:c r="T180" s="234" t="n">
        <x:f>IF(OR(NOT(ISNUMBER(Listas!$B$6)),Listas!$B$6&lt;=0,Dashboard!$E$5&lt;=0,Dashboard!$K$5&lt;=0),0,IF(A180="",0,IF(AND(ISNUMBER(Q180),ISNUMBER(Dashboard!$E$5),ISNUMBER(Dashboard!$K$5),Dashboard!$E$5&lt;=Dashboard!$K$5,Q180&gt;=Dashboard!$E$5,Q180&lt;=Dashboard!$K$5,OR(Dashboard!$E$4="Todas",E180=Dashboard!$E$4),OR(Dashboard!$K$4="Todos",D180=Dashboard!$K$4)),1,0)))</x:f>
        <x:v>0</x:v>
      </x:c>
      <x:c r="U180" s="234" t="n">
        <x:f>IF(AND(S180=1,T180=1,I180&lt;&gt;"Concluída"),1,0)</x:f>
        <x:v>0</x:v>
      </x:c>
      <x:c r="V180" s="234" t="n">
        <x:f>IF(AND(U180=1,ISNUMBER(Listas!$B$6),H180&lt;Listas!$B$6),1,0)</x:f>
        <x:v>0</x:v>
      </x:c>
      <x:c r="W180" s="234" t="n">
        <x:f>IF(AND(U180=1,I180="Bloqueada"),1,0)</x:f>
        <x:v>0</x:v>
      </x:c>
      <x:c r="X180" s="234" t="n">
        <x:f>IF(AND(S180=1,T180=1,I180="Concluída"),1,0)</x:f>
        <x:v>0</x:v>
      </x:c>
      <x:c r="Y180" s="234" t="n">
        <x:f>IF(AND(T180=1,OR(V180=1,W180=1,R180&lt;&gt;"")),1,0)</x:f>
        <x:v>0</x:v>
      </x:c>
      <x:c r="Z180" s="234" t="str">
        <x:f>IF(Y180=1,SUM($Y$5:Y180),"")</x:f>
      </x:c>
    </x:row>
    <x:row r="181">
      <x:c r="A181" s="30"/>
      <x:c r="B181" s="30"/>
      <x:c r="C181" s="30"/>
      <x:c r="D181" s="30"/>
      <x:c r="E181" s="30"/>
      <x:c r="F181" s="30"/>
      <x:c r="G181" s="32"/>
      <x:c r="H181" s="32"/>
      <x:c r="I181" s="32"/>
      <x:c r="J181" s="32"/>
      <x:c r="K181" s="37" t="str">
        <x:f>IF(OR(NOT(ISNUMBER(Listas!$B$6)),Listas!$B$6&lt;=0),"",IF(A181="","",IF(OR(R181&lt;&gt;"",I181="Cancelada"),"",IF(I181="Concluída",MAX(0,J181-H181),MAX(0,Listas!$B$6-H181)))))</x:f>
      </x:c>
      <x:c r="L181" s="35" t="str">
        <x:f>IF(OR(NOT(ISNUMBER(Listas!$B$6)),Listas!$B$6&lt;=0),IF(A181="","","Corrija data de análise"),IF(A181="","",IF(R181&lt;&gt;"",R181,IF(I181="Cancelada","CANCELADA",IF(I181="Concluída",IF(J181&gt;H181,"CONCLUÍDA COM ATRASO","CONCLUÍDA NO PRAZO"),IF(H181&lt;Listas!$B$6,"ATRASADA",IF(H181=Listas!$B$6,"VENCE HOJE","NO PRAZO")))))))</x:f>
      </x:c>
      <x:c r="M181" s="38"/>
      <x:c r="N181" s="38"/>
      <x:c r="O181" s="36" t="str">
        <x:f>IF(A181="","",IF(AND(ISNUMBER(M181),ISNUMBER(N181)),N181-M181,""))</x:f>
      </x:c>
      <x:c r="P181" s="33"/>
      <x:c r="Q181" s="238" t="str">
        <x:f>IF(A181="","",IF(COUNTIFS(Reunioes!$A$5:$A$104,B181)&lt;&gt;1,"",IF(ISNUMBER(VLOOKUP(B181,Reunioes!$A$5:$B$104,2,FALSE)),VLOOKUP(B181,Reunioes!$A$5:$B$104,2,FALSE),"")))</x:f>
      </x:c>
      <x:c r="R181" s="234" t="str">
        <x:f>IF(A181="",IF(OR(B181&lt;&gt;"",C181&lt;&gt;"",D181&lt;&gt;"",E181&lt;&gt;"",H181&lt;&gt;"",I181&lt;&gt;""),"ID ausente",""),IF(OR(AND(M181&lt;&gt;"",NOT(ISNUMBER(M181))),AND(N181&lt;&gt;"",NOT(ISNUMBER(N181)))),"Esforço inválido",IF(OR(AND(ISNUMBER(H181),H181&lt;=0),AND(ISNUMBER(J181),J181&lt;=0),AND(ISNUMBER(Q181),Q181&lt;=0)),"Data inválida",IF(A181="","",IF(COUNTIFS($A$5:$A$204,A181)&gt;1,"ID duplicado",IF(Q181="","Reunião inválida",IF(OR(C181="",D181="",E181="",I181=""),"Cadastro incompleto",IF(AND(I181&lt;&gt;"Pendente",I181&lt;&gt;"Em andamento",I181&lt;&gt;"Bloqueada",I181&lt;&gt;"Concluída",I181&lt;&gt;"Cancelada"),"Status inválido",IF(I181="Cancelada","",IF(NOT(ISNUMBER(H181)),"Prazo ausente ou inválido",IF(AND(I181="Concluída",OR(NOT(ISNUMBER(J181)),P181="")),"Conclusão sem data ou evidência",IF(AND(I181="Concluída",ISNUMBER(Listas!$B$6),Listas!$B$6&gt;0,J181&gt;Listas!$B$6),"Conclusão posterior à análise",""))))))))))))</x:f>
      </x:c>
      <x:c r="S181" s="234" t="n">
        <x:f>IF(A181="",0,IF(AND(R181="",I181&lt;&gt;"Cancelada"),1,0))</x:f>
        <x:v>0</x:v>
      </x:c>
      <x:c r="T181" s="234" t="n">
        <x:f>IF(OR(NOT(ISNUMBER(Listas!$B$6)),Listas!$B$6&lt;=0,Dashboard!$E$5&lt;=0,Dashboard!$K$5&lt;=0),0,IF(A181="",0,IF(AND(ISNUMBER(Q181),ISNUMBER(Dashboard!$E$5),ISNUMBER(Dashboard!$K$5),Dashboard!$E$5&lt;=Dashboard!$K$5,Q181&gt;=Dashboard!$E$5,Q181&lt;=Dashboard!$K$5,OR(Dashboard!$E$4="Todas",E181=Dashboard!$E$4),OR(Dashboard!$K$4="Todos",D181=Dashboard!$K$4)),1,0)))</x:f>
        <x:v>0</x:v>
      </x:c>
      <x:c r="U181" s="234" t="n">
        <x:f>IF(AND(S181=1,T181=1,I181&lt;&gt;"Concluída"),1,0)</x:f>
        <x:v>0</x:v>
      </x:c>
      <x:c r="V181" s="234" t="n">
        <x:f>IF(AND(U181=1,ISNUMBER(Listas!$B$6),H181&lt;Listas!$B$6),1,0)</x:f>
        <x:v>0</x:v>
      </x:c>
      <x:c r="W181" s="234" t="n">
        <x:f>IF(AND(U181=1,I181="Bloqueada"),1,0)</x:f>
        <x:v>0</x:v>
      </x:c>
      <x:c r="X181" s="234" t="n">
        <x:f>IF(AND(S181=1,T181=1,I181="Concluída"),1,0)</x:f>
        <x:v>0</x:v>
      </x:c>
      <x:c r="Y181" s="234" t="n">
        <x:f>IF(AND(T181=1,OR(V181=1,W181=1,R181&lt;&gt;"")),1,0)</x:f>
        <x:v>0</x:v>
      </x:c>
      <x:c r="Z181" s="234" t="str">
        <x:f>IF(Y181=1,SUM($Y$5:Y181),"")</x:f>
      </x:c>
    </x:row>
    <x:row r="182">
      <x:c r="A182" s="30"/>
      <x:c r="B182" s="30"/>
      <x:c r="C182" s="30"/>
      <x:c r="D182" s="30"/>
      <x:c r="E182" s="30"/>
      <x:c r="F182" s="30"/>
      <x:c r="G182" s="32"/>
      <x:c r="H182" s="32"/>
      <x:c r="I182" s="32"/>
      <x:c r="J182" s="32"/>
      <x:c r="K182" s="37" t="str">
        <x:f>IF(OR(NOT(ISNUMBER(Listas!$B$6)),Listas!$B$6&lt;=0),"",IF(A182="","",IF(OR(R182&lt;&gt;"",I182="Cancelada"),"",IF(I182="Concluída",MAX(0,J182-H182),MAX(0,Listas!$B$6-H182)))))</x:f>
      </x:c>
      <x:c r="L182" s="35" t="str">
        <x:f>IF(OR(NOT(ISNUMBER(Listas!$B$6)),Listas!$B$6&lt;=0),IF(A182="","","Corrija data de análise"),IF(A182="","",IF(R182&lt;&gt;"",R182,IF(I182="Cancelada","CANCELADA",IF(I182="Concluída",IF(J182&gt;H182,"CONCLUÍDA COM ATRASO","CONCLUÍDA NO PRAZO"),IF(H182&lt;Listas!$B$6,"ATRASADA",IF(H182=Listas!$B$6,"VENCE HOJE","NO PRAZO")))))))</x:f>
      </x:c>
      <x:c r="M182" s="38"/>
      <x:c r="N182" s="38"/>
      <x:c r="O182" s="36" t="str">
        <x:f>IF(A182="","",IF(AND(ISNUMBER(M182),ISNUMBER(N182)),N182-M182,""))</x:f>
      </x:c>
      <x:c r="P182" s="33"/>
      <x:c r="Q182" s="238" t="str">
        <x:f>IF(A182="","",IF(COUNTIFS(Reunioes!$A$5:$A$104,B182)&lt;&gt;1,"",IF(ISNUMBER(VLOOKUP(B182,Reunioes!$A$5:$B$104,2,FALSE)),VLOOKUP(B182,Reunioes!$A$5:$B$104,2,FALSE),"")))</x:f>
      </x:c>
      <x:c r="R182" s="234" t="str">
        <x:f>IF(A182="",IF(OR(B182&lt;&gt;"",C182&lt;&gt;"",D182&lt;&gt;"",E182&lt;&gt;"",H182&lt;&gt;"",I182&lt;&gt;""),"ID ausente",""),IF(OR(AND(M182&lt;&gt;"",NOT(ISNUMBER(M182))),AND(N182&lt;&gt;"",NOT(ISNUMBER(N182)))),"Esforço inválido",IF(OR(AND(ISNUMBER(H182),H182&lt;=0),AND(ISNUMBER(J182),J182&lt;=0),AND(ISNUMBER(Q182),Q182&lt;=0)),"Data inválida",IF(A182="","",IF(COUNTIFS($A$5:$A$204,A182)&gt;1,"ID duplicado",IF(Q182="","Reunião inválida",IF(OR(C182="",D182="",E182="",I182=""),"Cadastro incompleto",IF(AND(I182&lt;&gt;"Pendente",I182&lt;&gt;"Em andamento",I182&lt;&gt;"Bloqueada",I182&lt;&gt;"Concluída",I182&lt;&gt;"Cancelada"),"Status inválido",IF(I182="Cancelada","",IF(NOT(ISNUMBER(H182)),"Prazo ausente ou inválido",IF(AND(I182="Concluída",OR(NOT(ISNUMBER(J182)),P182="")),"Conclusão sem data ou evidência",IF(AND(I182="Concluída",ISNUMBER(Listas!$B$6),Listas!$B$6&gt;0,J182&gt;Listas!$B$6),"Conclusão posterior à análise",""))))))))))))</x:f>
      </x:c>
      <x:c r="S182" s="234" t="n">
        <x:f>IF(A182="",0,IF(AND(R182="",I182&lt;&gt;"Cancelada"),1,0))</x:f>
        <x:v>0</x:v>
      </x:c>
      <x:c r="T182" s="234" t="n">
        <x:f>IF(OR(NOT(ISNUMBER(Listas!$B$6)),Listas!$B$6&lt;=0,Dashboard!$E$5&lt;=0,Dashboard!$K$5&lt;=0),0,IF(A182="",0,IF(AND(ISNUMBER(Q182),ISNUMBER(Dashboard!$E$5),ISNUMBER(Dashboard!$K$5),Dashboard!$E$5&lt;=Dashboard!$K$5,Q182&gt;=Dashboard!$E$5,Q182&lt;=Dashboard!$K$5,OR(Dashboard!$E$4="Todas",E182=Dashboard!$E$4),OR(Dashboard!$K$4="Todos",D182=Dashboard!$K$4)),1,0)))</x:f>
        <x:v>0</x:v>
      </x:c>
      <x:c r="U182" s="234" t="n">
        <x:f>IF(AND(S182=1,T182=1,I182&lt;&gt;"Concluída"),1,0)</x:f>
        <x:v>0</x:v>
      </x:c>
      <x:c r="V182" s="234" t="n">
        <x:f>IF(AND(U182=1,ISNUMBER(Listas!$B$6),H182&lt;Listas!$B$6),1,0)</x:f>
        <x:v>0</x:v>
      </x:c>
      <x:c r="W182" s="234" t="n">
        <x:f>IF(AND(U182=1,I182="Bloqueada"),1,0)</x:f>
        <x:v>0</x:v>
      </x:c>
      <x:c r="X182" s="234" t="n">
        <x:f>IF(AND(S182=1,T182=1,I182="Concluída"),1,0)</x:f>
        <x:v>0</x:v>
      </x:c>
      <x:c r="Y182" s="234" t="n">
        <x:f>IF(AND(T182=1,OR(V182=1,W182=1,R182&lt;&gt;"")),1,0)</x:f>
        <x:v>0</x:v>
      </x:c>
      <x:c r="Z182" s="234" t="str">
        <x:f>IF(Y182=1,SUM($Y$5:Y182),"")</x:f>
      </x:c>
    </x:row>
    <x:row r="183">
      <x:c r="A183" s="30"/>
      <x:c r="B183" s="30"/>
      <x:c r="C183" s="30"/>
      <x:c r="D183" s="30"/>
      <x:c r="E183" s="30"/>
      <x:c r="F183" s="30"/>
      <x:c r="G183" s="32"/>
      <x:c r="H183" s="32"/>
      <x:c r="I183" s="32"/>
      <x:c r="J183" s="32"/>
      <x:c r="K183" s="37" t="str">
        <x:f>IF(OR(NOT(ISNUMBER(Listas!$B$6)),Listas!$B$6&lt;=0),"",IF(A183="","",IF(OR(R183&lt;&gt;"",I183="Cancelada"),"",IF(I183="Concluída",MAX(0,J183-H183),MAX(0,Listas!$B$6-H183)))))</x:f>
      </x:c>
      <x:c r="L183" s="35" t="str">
        <x:f>IF(OR(NOT(ISNUMBER(Listas!$B$6)),Listas!$B$6&lt;=0),IF(A183="","","Corrija data de análise"),IF(A183="","",IF(R183&lt;&gt;"",R183,IF(I183="Cancelada","CANCELADA",IF(I183="Concluída",IF(J183&gt;H183,"CONCLUÍDA COM ATRASO","CONCLUÍDA NO PRAZO"),IF(H183&lt;Listas!$B$6,"ATRASADA",IF(H183=Listas!$B$6,"VENCE HOJE","NO PRAZO")))))))</x:f>
      </x:c>
      <x:c r="M183" s="38"/>
      <x:c r="N183" s="38"/>
      <x:c r="O183" s="36" t="str">
        <x:f>IF(A183="","",IF(AND(ISNUMBER(M183),ISNUMBER(N183)),N183-M183,""))</x:f>
      </x:c>
      <x:c r="P183" s="33"/>
      <x:c r="Q183" s="238" t="str">
        <x:f>IF(A183="","",IF(COUNTIFS(Reunioes!$A$5:$A$104,B183)&lt;&gt;1,"",IF(ISNUMBER(VLOOKUP(B183,Reunioes!$A$5:$B$104,2,FALSE)),VLOOKUP(B183,Reunioes!$A$5:$B$104,2,FALSE),"")))</x:f>
      </x:c>
      <x:c r="R183" s="234" t="str">
        <x:f>IF(A183="",IF(OR(B183&lt;&gt;"",C183&lt;&gt;"",D183&lt;&gt;"",E183&lt;&gt;"",H183&lt;&gt;"",I183&lt;&gt;""),"ID ausente",""),IF(OR(AND(M183&lt;&gt;"",NOT(ISNUMBER(M183))),AND(N183&lt;&gt;"",NOT(ISNUMBER(N183)))),"Esforço inválido",IF(OR(AND(ISNUMBER(H183),H183&lt;=0),AND(ISNUMBER(J183),J183&lt;=0),AND(ISNUMBER(Q183),Q183&lt;=0)),"Data inválida",IF(A183="","",IF(COUNTIFS($A$5:$A$204,A183)&gt;1,"ID duplicado",IF(Q183="","Reunião inválida",IF(OR(C183="",D183="",E183="",I183=""),"Cadastro incompleto",IF(AND(I183&lt;&gt;"Pendente",I183&lt;&gt;"Em andamento",I183&lt;&gt;"Bloqueada",I183&lt;&gt;"Concluída",I183&lt;&gt;"Cancelada"),"Status inválido",IF(I183="Cancelada","",IF(NOT(ISNUMBER(H183)),"Prazo ausente ou inválido",IF(AND(I183="Concluída",OR(NOT(ISNUMBER(J183)),P183="")),"Conclusão sem data ou evidência",IF(AND(I183="Concluída",ISNUMBER(Listas!$B$6),Listas!$B$6&gt;0,J183&gt;Listas!$B$6),"Conclusão posterior à análise",""))))))))))))</x:f>
      </x:c>
      <x:c r="S183" s="234" t="n">
        <x:f>IF(A183="",0,IF(AND(R183="",I183&lt;&gt;"Cancelada"),1,0))</x:f>
        <x:v>0</x:v>
      </x:c>
      <x:c r="T183" s="234" t="n">
        <x:f>IF(OR(NOT(ISNUMBER(Listas!$B$6)),Listas!$B$6&lt;=0,Dashboard!$E$5&lt;=0,Dashboard!$K$5&lt;=0),0,IF(A183="",0,IF(AND(ISNUMBER(Q183),ISNUMBER(Dashboard!$E$5),ISNUMBER(Dashboard!$K$5),Dashboard!$E$5&lt;=Dashboard!$K$5,Q183&gt;=Dashboard!$E$5,Q183&lt;=Dashboard!$K$5,OR(Dashboard!$E$4="Todas",E183=Dashboard!$E$4),OR(Dashboard!$K$4="Todos",D183=Dashboard!$K$4)),1,0)))</x:f>
        <x:v>0</x:v>
      </x:c>
      <x:c r="U183" s="234" t="n">
        <x:f>IF(AND(S183=1,T183=1,I183&lt;&gt;"Concluída"),1,0)</x:f>
        <x:v>0</x:v>
      </x:c>
      <x:c r="V183" s="234" t="n">
        <x:f>IF(AND(U183=1,ISNUMBER(Listas!$B$6),H183&lt;Listas!$B$6),1,0)</x:f>
        <x:v>0</x:v>
      </x:c>
      <x:c r="W183" s="234" t="n">
        <x:f>IF(AND(U183=1,I183="Bloqueada"),1,0)</x:f>
        <x:v>0</x:v>
      </x:c>
      <x:c r="X183" s="234" t="n">
        <x:f>IF(AND(S183=1,T183=1,I183="Concluída"),1,0)</x:f>
        <x:v>0</x:v>
      </x:c>
      <x:c r="Y183" s="234" t="n">
        <x:f>IF(AND(T183=1,OR(V183=1,W183=1,R183&lt;&gt;"")),1,0)</x:f>
        <x:v>0</x:v>
      </x:c>
      <x:c r="Z183" s="234" t="str">
        <x:f>IF(Y183=1,SUM($Y$5:Y183),"")</x:f>
      </x:c>
    </x:row>
    <x:row r="184">
      <x:c r="A184" s="30"/>
      <x:c r="B184" s="30"/>
      <x:c r="C184" s="30"/>
      <x:c r="D184" s="30"/>
      <x:c r="E184" s="30"/>
      <x:c r="F184" s="30"/>
      <x:c r="G184" s="32"/>
      <x:c r="H184" s="32"/>
      <x:c r="I184" s="32"/>
      <x:c r="J184" s="32"/>
      <x:c r="K184" s="37" t="str">
        <x:f>IF(OR(NOT(ISNUMBER(Listas!$B$6)),Listas!$B$6&lt;=0),"",IF(A184="","",IF(OR(R184&lt;&gt;"",I184="Cancelada"),"",IF(I184="Concluída",MAX(0,J184-H184),MAX(0,Listas!$B$6-H184)))))</x:f>
      </x:c>
      <x:c r="L184" s="35" t="str">
        <x:f>IF(OR(NOT(ISNUMBER(Listas!$B$6)),Listas!$B$6&lt;=0),IF(A184="","","Corrija data de análise"),IF(A184="","",IF(R184&lt;&gt;"",R184,IF(I184="Cancelada","CANCELADA",IF(I184="Concluída",IF(J184&gt;H184,"CONCLUÍDA COM ATRASO","CONCLUÍDA NO PRAZO"),IF(H184&lt;Listas!$B$6,"ATRASADA",IF(H184=Listas!$B$6,"VENCE HOJE","NO PRAZO")))))))</x:f>
      </x:c>
      <x:c r="M184" s="38"/>
      <x:c r="N184" s="38"/>
      <x:c r="O184" s="36" t="str">
        <x:f>IF(A184="","",IF(AND(ISNUMBER(M184),ISNUMBER(N184)),N184-M184,""))</x:f>
      </x:c>
      <x:c r="P184" s="33"/>
      <x:c r="Q184" s="238" t="str">
        <x:f>IF(A184="","",IF(COUNTIFS(Reunioes!$A$5:$A$104,B184)&lt;&gt;1,"",IF(ISNUMBER(VLOOKUP(B184,Reunioes!$A$5:$B$104,2,FALSE)),VLOOKUP(B184,Reunioes!$A$5:$B$104,2,FALSE),"")))</x:f>
      </x:c>
      <x:c r="R184" s="234" t="str">
        <x:f>IF(A184="",IF(OR(B184&lt;&gt;"",C184&lt;&gt;"",D184&lt;&gt;"",E184&lt;&gt;"",H184&lt;&gt;"",I184&lt;&gt;""),"ID ausente",""),IF(OR(AND(M184&lt;&gt;"",NOT(ISNUMBER(M184))),AND(N184&lt;&gt;"",NOT(ISNUMBER(N184)))),"Esforço inválido",IF(OR(AND(ISNUMBER(H184),H184&lt;=0),AND(ISNUMBER(J184),J184&lt;=0),AND(ISNUMBER(Q184),Q184&lt;=0)),"Data inválida",IF(A184="","",IF(COUNTIFS($A$5:$A$204,A184)&gt;1,"ID duplicado",IF(Q184="","Reunião inválida",IF(OR(C184="",D184="",E184="",I184=""),"Cadastro incompleto",IF(AND(I184&lt;&gt;"Pendente",I184&lt;&gt;"Em andamento",I184&lt;&gt;"Bloqueada",I184&lt;&gt;"Concluída",I184&lt;&gt;"Cancelada"),"Status inválido",IF(I184="Cancelada","",IF(NOT(ISNUMBER(H184)),"Prazo ausente ou inválido",IF(AND(I184="Concluída",OR(NOT(ISNUMBER(J184)),P184="")),"Conclusão sem data ou evidência",IF(AND(I184="Concluída",ISNUMBER(Listas!$B$6),Listas!$B$6&gt;0,J184&gt;Listas!$B$6),"Conclusão posterior à análise",""))))))))))))</x:f>
      </x:c>
      <x:c r="S184" s="234" t="n">
        <x:f>IF(A184="",0,IF(AND(R184="",I184&lt;&gt;"Cancelada"),1,0))</x:f>
        <x:v>0</x:v>
      </x:c>
      <x:c r="T184" s="234" t="n">
        <x:f>IF(OR(NOT(ISNUMBER(Listas!$B$6)),Listas!$B$6&lt;=0,Dashboard!$E$5&lt;=0,Dashboard!$K$5&lt;=0),0,IF(A184="",0,IF(AND(ISNUMBER(Q184),ISNUMBER(Dashboard!$E$5),ISNUMBER(Dashboard!$K$5),Dashboard!$E$5&lt;=Dashboard!$K$5,Q184&gt;=Dashboard!$E$5,Q184&lt;=Dashboard!$K$5,OR(Dashboard!$E$4="Todas",E184=Dashboard!$E$4),OR(Dashboard!$K$4="Todos",D184=Dashboard!$K$4)),1,0)))</x:f>
        <x:v>0</x:v>
      </x:c>
      <x:c r="U184" s="234" t="n">
        <x:f>IF(AND(S184=1,T184=1,I184&lt;&gt;"Concluída"),1,0)</x:f>
        <x:v>0</x:v>
      </x:c>
      <x:c r="V184" s="234" t="n">
        <x:f>IF(AND(U184=1,ISNUMBER(Listas!$B$6),H184&lt;Listas!$B$6),1,0)</x:f>
        <x:v>0</x:v>
      </x:c>
      <x:c r="W184" s="234" t="n">
        <x:f>IF(AND(U184=1,I184="Bloqueada"),1,0)</x:f>
        <x:v>0</x:v>
      </x:c>
      <x:c r="X184" s="234" t="n">
        <x:f>IF(AND(S184=1,T184=1,I184="Concluída"),1,0)</x:f>
        <x:v>0</x:v>
      </x:c>
      <x:c r="Y184" s="234" t="n">
        <x:f>IF(AND(T184=1,OR(V184=1,W184=1,R184&lt;&gt;"")),1,0)</x:f>
        <x:v>0</x:v>
      </x:c>
      <x:c r="Z184" s="234" t="str">
        <x:f>IF(Y184=1,SUM($Y$5:Y184),"")</x:f>
      </x:c>
    </x:row>
    <x:row r="185">
      <x:c r="A185" s="30"/>
      <x:c r="B185" s="30"/>
      <x:c r="C185" s="30"/>
      <x:c r="D185" s="30"/>
      <x:c r="E185" s="30"/>
      <x:c r="F185" s="30"/>
      <x:c r="G185" s="32"/>
      <x:c r="H185" s="32"/>
      <x:c r="I185" s="32"/>
      <x:c r="J185" s="32"/>
      <x:c r="K185" s="37" t="str">
        <x:f>IF(OR(NOT(ISNUMBER(Listas!$B$6)),Listas!$B$6&lt;=0),"",IF(A185="","",IF(OR(R185&lt;&gt;"",I185="Cancelada"),"",IF(I185="Concluída",MAX(0,J185-H185),MAX(0,Listas!$B$6-H185)))))</x:f>
      </x:c>
      <x:c r="L185" s="35" t="str">
        <x:f>IF(OR(NOT(ISNUMBER(Listas!$B$6)),Listas!$B$6&lt;=0),IF(A185="","","Corrija data de análise"),IF(A185="","",IF(R185&lt;&gt;"",R185,IF(I185="Cancelada","CANCELADA",IF(I185="Concluída",IF(J185&gt;H185,"CONCLUÍDA COM ATRASO","CONCLUÍDA NO PRAZO"),IF(H185&lt;Listas!$B$6,"ATRASADA",IF(H185=Listas!$B$6,"VENCE HOJE","NO PRAZO")))))))</x:f>
      </x:c>
      <x:c r="M185" s="38"/>
      <x:c r="N185" s="38"/>
      <x:c r="O185" s="36" t="str">
        <x:f>IF(A185="","",IF(AND(ISNUMBER(M185),ISNUMBER(N185)),N185-M185,""))</x:f>
      </x:c>
      <x:c r="P185" s="33"/>
      <x:c r="Q185" s="238" t="str">
        <x:f>IF(A185="","",IF(COUNTIFS(Reunioes!$A$5:$A$104,B185)&lt;&gt;1,"",IF(ISNUMBER(VLOOKUP(B185,Reunioes!$A$5:$B$104,2,FALSE)),VLOOKUP(B185,Reunioes!$A$5:$B$104,2,FALSE),"")))</x:f>
      </x:c>
      <x:c r="R185" s="234" t="str">
        <x:f>IF(A185="",IF(OR(B185&lt;&gt;"",C185&lt;&gt;"",D185&lt;&gt;"",E185&lt;&gt;"",H185&lt;&gt;"",I185&lt;&gt;""),"ID ausente",""),IF(OR(AND(M185&lt;&gt;"",NOT(ISNUMBER(M185))),AND(N185&lt;&gt;"",NOT(ISNUMBER(N185)))),"Esforço inválido",IF(OR(AND(ISNUMBER(H185),H185&lt;=0),AND(ISNUMBER(J185),J185&lt;=0),AND(ISNUMBER(Q185),Q185&lt;=0)),"Data inválida",IF(A185="","",IF(COUNTIFS($A$5:$A$204,A185)&gt;1,"ID duplicado",IF(Q185="","Reunião inválida",IF(OR(C185="",D185="",E185="",I185=""),"Cadastro incompleto",IF(AND(I185&lt;&gt;"Pendente",I185&lt;&gt;"Em andamento",I185&lt;&gt;"Bloqueada",I185&lt;&gt;"Concluída",I185&lt;&gt;"Cancelada"),"Status inválido",IF(I185="Cancelada","",IF(NOT(ISNUMBER(H185)),"Prazo ausente ou inválido",IF(AND(I185="Concluída",OR(NOT(ISNUMBER(J185)),P185="")),"Conclusão sem data ou evidência",IF(AND(I185="Concluída",ISNUMBER(Listas!$B$6),Listas!$B$6&gt;0,J185&gt;Listas!$B$6),"Conclusão posterior à análise",""))))))))))))</x:f>
      </x:c>
      <x:c r="S185" s="234" t="n">
        <x:f>IF(A185="",0,IF(AND(R185="",I185&lt;&gt;"Cancelada"),1,0))</x:f>
        <x:v>0</x:v>
      </x:c>
      <x:c r="T185" s="234" t="n">
        <x:f>IF(OR(NOT(ISNUMBER(Listas!$B$6)),Listas!$B$6&lt;=0,Dashboard!$E$5&lt;=0,Dashboard!$K$5&lt;=0),0,IF(A185="",0,IF(AND(ISNUMBER(Q185),ISNUMBER(Dashboard!$E$5),ISNUMBER(Dashboard!$K$5),Dashboard!$E$5&lt;=Dashboard!$K$5,Q185&gt;=Dashboard!$E$5,Q185&lt;=Dashboard!$K$5,OR(Dashboard!$E$4="Todas",E185=Dashboard!$E$4),OR(Dashboard!$K$4="Todos",D185=Dashboard!$K$4)),1,0)))</x:f>
        <x:v>0</x:v>
      </x:c>
      <x:c r="U185" s="234" t="n">
        <x:f>IF(AND(S185=1,T185=1,I185&lt;&gt;"Concluída"),1,0)</x:f>
        <x:v>0</x:v>
      </x:c>
      <x:c r="V185" s="234" t="n">
        <x:f>IF(AND(U185=1,ISNUMBER(Listas!$B$6),H185&lt;Listas!$B$6),1,0)</x:f>
        <x:v>0</x:v>
      </x:c>
      <x:c r="W185" s="234" t="n">
        <x:f>IF(AND(U185=1,I185="Bloqueada"),1,0)</x:f>
        <x:v>0</x:v>
      </x:c>
      <x:c r="X185" s="234" t="n">
        <x:f>IF(AND(S185=1,T185=1,I185="Concluída"),1,0)</x:f>
        <x:v>0</x:v>
      </x:c>
      <x:c r="Y185" s="234" t="n">
        <x:f>IF(AND(T185=1,OR(V185=1,W185=1,R185&lt;&gt;"")),1,0)</x:f>
        <x:v>0</x:v>
      </x:c>
      <x:c r="Z185" s="234" t="str">
        <x:f>IF(Y185=1,SUM($Y$5:Y185),"")</x:f>
      </x:c>
    </x:row>
    <x:row r="186">
      <x:c r="A186" s="30"/>
      <x:c r="B186" s="30"/>
      <x:c r="C186" s="30"/>
      <x:c r="D186" s="30"/>
      <x:c r="E186" s="30"/>
      <x:c r="F186" s="30"/>
      <x:c r="G186" s="32"/>
      <x:c r="H186" s="32"/>
      <x:c r="I186" s="32"/>
      <x:c r="J186" s="32"/>
      <x:c r="K186" s="37" t="str">
        <x:f>IF(OR(NOT(ISNUMBER(Listas!$B$6)),Listas!$B$6&lt;=0),"",IF(A186="","",IF(OR(R186&lt;&gt;"",I186="Cancelada"),"",IF(I186="Concluída",MAX(0,J186-H186),MAX(0,Listas!$B$6-H186)))))</x:f>
      </x:c>
      <x:c r="L186" s="35" t="str">
        <x:f>IF(OR(NOT(ISNUMBER(Listas!$B$6)),Listas!$B$6&lt;=0),IF(A186="","","Corrija data de análise"),IF(A186="","",IF(R186&lt;&gt;"",R186,IF(I186="Cancelada","CANCELADA",IF(I186="Concluída",IF(J186&gt;H186,"CONCLUÍDA COM ATRASO","CONCLUÍDA NO PRAZO"),IF(H186&lt;Listas!$B$6,"ATRASADA",IF(H186=Listas!$B$6,"VENCE HOJE","NO PRAZO")))))))</x:f>
      </x:c>
      <x:c r="M186" s="38"/>
      <x:c r="N186" s="38"/>
      <x:c r="O186" s="36" t="str">
        <x:f>IF(A186="","",IF(AND(ISNUMBER(M186),ISNUMBER(N186)),N186-M186,""))</x:f>
      </x:c>
      <x:c r="P186" s="33"/>
      <x:c r="Q186" s="238" t="str">
        <x:f>IF(A186="","",IF(COUNTIFS(Reunioes!$A$5:$A$104,B186)&lt;&gt;1,"",IF(ISNUMBER(VLOOKUP(B186,Reunioes!$A$5:$B$104,2,FALSE)),VLOOKUP(B186,Reunioes!$A$5:$B$104,2,FALSE),"")))</x:f>
      </x:c>
      <x:c r="R186" s="234" t="str">
        <x:f>IF(A186="",IF(OR(B186&lt;&gt;"",C186&lt;&gt;"",D186&lt;&gt;"",E186&lt;&gt;"",H186&lt;&gt;"",I186&lt;&gt;""),"ID ausente",""),IF(OR(AND(M186&lt;&gt;"",NOT(ISNUMBER(M186))),AND(N186&lt;&gt;"",NOT(ISNUMBER(N186)))),"Esforço inválido",IF(OR(AND(ISNUMBER(H186),H186&lt;=0),AND(ISNUMBER(J186),J186&lt;=0),AND(ISNUMBER(Q186),Q186&lt;=0)),"Data inválida",IF(A186="","",IF(COUNTIFS($A$5:$A$204,A186)&gt;1,"ID duplicado",IF(Q186="","Reunião inválida",IF(OR(C186="",D186="",E186="",I186=""),"Cadastro incompleto",IF(AND(I186&lt;&gt;"Pendente",I186&lt;&gt;"Em andamento",I186&lt;&gt;"Bloqueada",I186&lt;&gt;"Concluída",I186&lt;&gt;"Cancelada"),"Status inválido",IF(I186="Cancelada","",IF(NOT(ISNUMBER(H186)),"Prazo ausente ou inválido",IF(AND(I186="Concluída",OR(NOT(ISNUMBER(J186)),P186="")),"Conclusão sem data ou evidência",IF(AND(I186="Concluída",ISNUMBER(Listas!$B$6),Listas!$B$6&gt;0,J186&gt;Listas!$B$6),"Conclusão posterior à análise",""))))))))))))</x:f>
      </x:c>
      <x:c r="S186" s="234" t="n">
        <x:f>IF(A186="",0,IF(AND(R186="",I186&lt;&gt;"Cancelada"),1,0))</x:f>
        <x:v>0</x:v>
      </x:c>
      <x:c r="T186" s="234" t="n">
        <x:f>IF(OR(NOT(ISNUMBER(Listas!$B$6)),Listas!$B$6&lt;=0,Dashboard!$E$5&lt;=0,Dashboard!$K$5&lt;=0),0,IF(A186="",0,IF(AND(ISNUMBER(Q186),ISNUMBER(Dashboard!$E$5),ISNUMBER(Dashboard!$K$5),Dashboard!$E$5&lt;=Dashboard!$K$5,Q186&gt;=Dashboard!$E$5,Q186&lt;=Dashboard!$K$5,OR(Dashboard!$E$4="Todas",E186=Dashboard!$E$4),OR(Dashboard!$K$4="Todos",D186=Dashboard!$K$4)),1,0)))</x:f>
        <x:v>0</x:v>
      </x:c>
      <x:c r="U186" s="234" t="n">
        <x:f>IF(AND(S186=1,T186=1,I186&lt;&gt;"Concluída"),1,0)</x:f>
        <x:v>0</x:v>
      </x:c>
      <x:c r="V186" s="234" t="n">
        <x:f>IF(AND(U186=1,ISNUMBER(Listas!$B$6),H186&lt;Listas!$B$6),1,0)</x:f>
        <x:v>0</x:v>
      </x:c>
      <x:c r="W186" s="234" t="n">
        <x:f>IF(AND(U186=1,I186="Bloqueada"),1,0)</x:f>
        <x:v>0</x:v>
      </x:c>
      <x:c r="X186" s="234" t="n">
        <x:f>IF(AND(S186=1,T186=1,I186="Concluída"),1,0)</x:f>
        <x:v>0</x:v>
      </x:c>
      <x:c r="Y186" s="234" t="n">
        <x:f>IF(AND(T186=1,OR(V186=1,W186=1,R186&lt;&gt;"")),1,0)</x:f>
        <x:v>0</x:v>
      </x:c>
      <x:c r="Z186" s="234" t="str">
        <x:f>IF(Y186=1,SUM($Y$5:Y186),"")</x:f>
      </x:c>
    </x:row>
    <x:row r="187">
      <x:c r="A187" s="30"/>
      <x:c r="B187" s="30"/>
      <x:c r="C187" s="30"/>
      <x:c r="D187" s="30"/>
      <x:c r="E187" s="30"/>
      <x:c r="F187" s="30"/>
      <x:c r="G187" s="32"/>
      <x:c r="H187" s="32"/>
      <x:c r="I187" s="32"/>
      <x:c r="J187" s="32"/>
      <x:c r="K187" s="37" t="str">
        <x:f>IF(OR(NOT(ISNUMBER(Listas!$B$6)),Listas!$B$6&lt;=0),"",IF(A187="","",IF(OR(R187&lt;&gt;"",I187="Cancelada"),"",IF(I187="Concluída",MAX(0,J187-H187),MAX(0,Listas!$B$6-H187)))))</x:f>
      </x:c>
      <x:c r="L187" s="35" t="str">
        <x:f>IF(OR(NOT(ISNUMBER(Listas!$B$6)),Listas!$B$6&lt;=0),IF(A187="","","Corrija data de análise"),IF(A187="","",IF(R187&lt;&gt;"",R187,IF(I187="Cancelada","CANCELADA",IF(I187="Concluída",IF(J187&gt;H187,"CONCLUÍDA COM ATRASO","CONCLUÍDA NO PRAZO"),IF(H187&lt;Listas!$B$6,"ATRASADA",IF(H187=Listas!$B$6,"VENCE HOJE","NO PRAZO")))))))</x:f>
      </x:c>
      <x:c r="M187" s="38"/>
      <x:c r="N187" s="38"/>
      <x:c r="O187" s="36" t="str">
        <x:f>IF(A187="","",IF(AND(ISNUMBER(M187),ISNUMBER(N187)),N187-M187,""))</x:f>
      </x:c>
      <x:c r="P187" s="33"/>
      <x:c r="Q187" s="238" t="str">
        <x:f>IF(A187="","",IF(COUNTIFS(Reunioes!$A$5:$A$104,B187)&lt;&gt;1,"",IF(ISNUMBER(VLOOKUP(B187,Reunioes!$A$5:$B$104,2,FALSE)),VLOOKUP(B187,Reunioes!$A$5:$B$104,2,FALSE),"")))</x:f>
      </x:c>
      <x:c r="R187" s="234" t="str">
        <x:f>IF(A187="",IF(OR(B187&lt;&gt;"",C187&lt;&gt;"",D187&lt;&gt;"",E187&lt;&gt;"",H187&lt;&gt;"",I187&lt;&gt;""),"ID ausente",""),IF(OR(AND(M187&lt;&gt;"",NOT(ISNUMBER(M187))),AND(N187&lt;&gt;"",NOT(ISNUMBER(N187)))),"Esforço inválido",IF(OR(AND(ISNUMBER(H187),H187&lt;=0),AND(ISNUMBER(J187),J187&lt;=0),AND(ISNUMBER(Q187),Q187&lt;=0)),"Data inválida",IF(A187="","",IF(COUNTIFS($A$5:$A$204,A187)&gt;1,"ID duplicado",IF(Q187="","Reunião inválida",IF(OR(C187="",D187="",E187="",I187=""),"Cadastro incompleto",IF(AND(I187&lt;&gt;"Pendente",I187&lt;&gt;"Em andamento",I187&lt;&gt;"Bloqueada",I187&lt;&gt;"Concluída",I187&lt;&gt;"Cancelada"),"Status inválido",IF(I187="Cancelada","",IF(NOT(ISNUMBER(H187)),"Prazo ausente ou inválido",IF(AND(I187="Concluída",OR(NOT(ISNUMBER(J187)),P187="")),"Conclusão sem data ou evidência",IF(AND(I187="Concluída",ISNUMBER(Listas!$B$6),Listas!$B$6&gt;0,J187&gt;Listas!$B$6),"Conclusão posterior à análise",""))))))))))))</x:f>
      </x:c>
      <x:c r="S187" s="234" t="n">
        <x:f>IF(A187="",0,IF(AND(R187="",I187&lt;&gt;"Cancelada"),1,0))</x:f>
        <x:v>0</x:v>
      </x:c>
      <x:c r="T187" s="234" t="n">
        <x:f>IF(OR(NOT(ISNUMBER(Listas!$B$6)),Listas!$B$6&lt;=0,Dashboard!$E$5&lt;=0,Dashboard!$K$5&lt;=0),0,IF(A187="",0,IF(AND(ISNUMBER(Q187),ISNUMBER(Dashboard!$E$5),ISNUMBER(Dashboard!$K$5),Dashboard!$E$5&lt;=Dashboard!$K$5,Q187&gt;=Dashboard!$E$5,Q187&lt;=Dashboard!$K$5,OR(Dashboard!$E$4="Todas",E187=Dashboard!$E$4),OR(Dashboard!$K$4="Todos",D187=Dashboard!$K$4)),1,0)))</x:f>
        <x:v>0</x:v>
      </x:c>
      <x:c r="U187" s="234" t="n">
        <x:f>IF(AND(S187=1,T187=1,I187&lt;&gt;"Concluída"),1,0)</x:f>
        <x:v>0</x:v>
      </x:c>
      <x:c r="V187" s="234" t="n">
        <x:f>IF(AND(U187=1,ISNUMBER(Listas!$B$6),H187&lt;Listas!$B$6),1,0)</x:f>
        <x:v>0</x:v>
      </x:c>
      <x:c r="W187" s="234" t="n">
        <x:f>IF(AND(U187=1,I187="Bloqueada"),1,0)</x:f>
        <x:v>0</x:v>
      </x:c>
      <x:c r="X187" s="234" t="n">
        <x:f>IF(AND(S187=1,T187=1,I187="Concluída"),1,0)</x:f>
        <x:v>0</x:v>
      </x:c>
      <x:c r="Y187" s="234" t="n">
        <x:f>IF(AND(T187=1,OR(V187=1,W187=1,R187&lt;&gt;"")),1,0)</x:f>
        <x:v>0</x:v>
      </x:c>
      <x:c r="Z187" s="234" t="str">
        <x:f>IF(Y187=1,SUM($Y$5:Y187),"")</x:f>
      </x:c>
    </x:row>
    <x:row r="188">
      <x:c r="A188" s="30"/>
      <x:c r="B188" s="30"/>
      <x:c r="C188" s="30"/>
      <x:c r="D188" s="30"/>
      <x:c r="E188" s="30"/>
      <x:c r="F188" s="30"/>
      <x:c r="G188" s="32"/>
      <x:c r="H188" s="32"/>
      <x:c r="I188" s="32"/>
      <x:c r="J188" s="32"/>
      <x:c r="K188" s="37" t="str">
        <x:f>IF(OR(NOT(ISNUMBER(Listas!$B$6)),Listas!$B$6&lt;=0),"",IF(A188="","",IF(OR(R188&lt;&gt;"",I188="Cancelada"),"",IF(I188="Concluída",MAX(0,J188-H188),MAX(0,Listas!$B$6-H188)))))</x:f>
      </x:c>
      <x:c r="L188" s="35" t="str">
        <x:f>IF(OR(NOT(ISNUMBER(Listas!$B$6)),Listas!$B$6&lt;=0),IF(A188="","","Corrija data de análise"),IF(A188="","",IF(R188&lt;&gt;"",R188,IF(I188="Cancelada","CANCELADA",IF(I188="Concluída",IF(J188&gt;H188,"CONCLUÍDA COM ATRASO","CONCLUÍDA NO PRAZO"),IF(H188&lt;Listas!$B$6,"ATRASADA",IF(H188=Listas!$B$6,"VENCE HOJE","NO PRAZO")))))))</x:f>
      </x:c>
      <x:c r="M188" s="38"/>
      <x:c r="N188" s="38"/>
      <x:c r="O188" s="36" t="str">
        <x:f>IF(A188="","",IF(AND(ISNUMBER(M188),ISNUMBER(N188)),N188-M188,""))</x:f>
      </x:c>
      <x:c r="P188" s="33"/>
      <x:c r="Q188" s="238" t="str">
        <x:f>IF(A188="","",IF(COUNTIFS(Reunioes!$A$5:$A$104,B188)&lt;&gt;1,"",IF(ISNUMBER(VLOOKUP(B188,Reunioes!$A$5:$B$104,2,FALSE)),VLOOKUP(B188,Reunioes!$A$5:$B$104,2,FALSE),"")))</x:f>
      </x:c>
      <x:c r="R188" s="234" t="str">
        <x:f>IF(A188="",IF(OR(B188&lt;&gt;"",C188&lt;&gt;"",D188&lt;&gt;"",E188&lt;&gt;"",H188&lt;&gt;"",I188&lt;&gt;""),"ID ausente",""),IF(OR(AND(M188&lt;&gt;"",NOT(ISNUMBER(M188))),AND(N188&lt;&gt;"",NOT(ISNUMBER(N188)))),"Esforço inválido",IF(OR(AND(ISNUMBER(H188),H188&lt;=0),AND(ISNUMBER(J188),J188&lt;=0),AND(ISNUMBER(Q188),Q188&lt;=0)),"Data inválida",IF(A188="","",IF(COUNTIFS($A$5:$A$204,A188)&gt;1,"ID duplicado",IF(Q188="","Reunião inválida",IF(OR(C188="",D188="",E188="",I188=""),"Cadastro incompleto",IF(AND(I188&lt;&gt;"Pendente",I188&lt;&gt;"Em andamento",I188&lt;&gt;"Bloqueada",I188&lt;&gt;"Concluída",I188&lt;&gt;"Cancelada"),"Status inválido",IF(I188="Cancelada","",IF(NOT(ISNUMBER(H188)),"Prazo ausente ou inválido",IF(AND(I188="Concluída",OR(NOT(ISNUMBER(J188)),P188="")),"Conclusão sem data ou evidência",IF(AND(I188="Concluída",ISNUMBER(Listas!$B$6),Listas!$B$6&gt;0,J188&gt;Listas!$B$6),"Conclusão posterior à análise",""))))))))))))</x:f>
      </x:c>
      <x:c r="S188" s="234" t="n">
        <x:f>IF(A188="",0,IF(AND(R188="",I188&lt;&gt;"Cancelada"),1,0))</x:f>
        <x:v>0</x:v>
      </x:c>
      <x:c r="T188" s="234" t="n">
        <x:f>IF(OR(NOT(ISNUMBER(Listas!$B$6)),Listas!$B$6&lt;=0,Dashboard!$E$5&lt;=0,Dashboard!$K$5&lt;=0),0,IF(A188="",0,IF(AND(ISNUMBER(Q188),ISNUMBER(Dashboard!$E$5),ISNUMBER(Dashboard!$K$5),Dashboard!$E$5&lt;=Dashboard!$K$5,Q188&gt;=Dashboard!$E$5,Q188&lt;=Dashboard!$K$5,OR(Dashboard!$E$4="Todas",E188=Dashboard!$E$4),OR(Dashboard!$K$4="Todos",D188=Dashboard!$K$4)),1,0)))</x:f>
        <x:v>0</x:v>
      </x:c>
      <x:c r="U188" s="234" t="n">
        <x:f>IF(AND(S188=1,T188=1,I188&lt;&gt;"Concluída"),1,0)</x:f>
        <x:v>0</x:v>
      </x:c>
      <x:c r="V188" s="234" t="n">
        <x:f>IF(AND(U188=1,ISNUMBER(Listas!$B$6),H188&lt;Listas!$B$6),1,0)</x:f>
        <x:v>0</x:v>
      </x:c>
      <x:c r="W188" s="234" t="n">
        <x:f>IF(AND(U188=1,I188="Bloqueada"),1,0)</x:f>
        <x:v>0</x:v>
      </x:c>
      <x:c r="X188" s="234" t="n">
        <x:f>IF(AND(S188=1,T188=1,I188="Concluída"),1,0)</x:f>
        <x:v>0</x:v>
      </x:c>
      <x:c r="Y188" s="234" t="n">
        <x:f>IF(AND(T188=1,OR(V188=1,W188=1,R188&lt;&gt;"")),1,0)</x:f>
        <x:v>0</x:v>
      </x:c>
      <x:c r="Z188" s="234" t="str">
        <x:f>IF(Y188=1,SUM($Y$5:Y188),"")</x:f>
      </x:c>
    </x:row>
    <x:row r="189">
      <x:c r="A189" s="30"/>
      <x:c r="B189" s="30"/>
      <x:c r="C189" s="30"/>
      <x:c r="D189" s="30"/>
      <x:c r="E189" s="30"/>
      <x:c r="F189" s="30"/>
      <x:c r="G189" s="32"/>
      <x:c r="H189" s="32"/>
      <x:c r="I189" s="32"/>
      <x:c r="J189" s="32"/>
      <x:c r="K189" s="37" t="str">
        <x:f>IF(OR(NOT(ISNUMBER(Listas!$B$6)),Listas!$B$6&lt;=0),"",IF(A189="","",IF(OR(R189&lt;&gt;"",I189="Cancelada"),"",IF(I189="Concluída",MAX(0,J189-H189),MAX(0,Listas!$B$6-H189)))))</x:f>
      </x:c>
      <x:c r="L189" s="35" t="str">
        <x:f>IF(OR(NOT(ISNUMBER(Listas!$B$6)),Listas!$B$6&lt;=0),IF(A189="","","Corrija data de análise"),IF(A189="","",IF(R189&lt;&gt;"",R189,IF(I189="Cancelada","CANCELADA",IF(I189="Concluída",IF(J189&gt;H189,"CONCLUÍDA COM ATRASO","CONCLUÍDA NO PRAZO"),IF(H189&lt;Listas!$B$6,"ATRASADA",IF(H189=Listas!$B$6,"VENCE HOJE","NO PRAZO")))))))</x:f>
      </x:c>
      <x:c r="M189" s="38"/>
      <x:c r="N189" s="38"/>
      <x:c r="O189" s="36" t="str">
        <x:f>IF(A189="","",IF(AND(ISNUMBER(M189),ISNUMBER(N189)),N189-M189,""))</x:f>
      </x:c>
      <x:c r="P189" s="33"/>
      <x:c r="Q189" s="238" t="str">
        <x:f>IF(A189="","",IF(COUNTIFS(Reunioes!$A$5:$A$104,B189)&lt;&gt;1,"",IF(ISNUMBER(VLOOKUP(B189,Reunioes!$A$5:$B$104,2,FALSE)),VLOOKUP(B189,Reunioes!$A$5:$B$104,2,FALSE),"")))</x:f>
      </x:c>
      <x:c r="R189" s="234" t="str">
        <x:f>IF(A189="",IF(OR(B189&lt;&gt;"",C189&lt;&gt;"",D189&lt;&gt;"",E189&lt;&gt;"",H189&lt;&gt;"",I189&lt;&gt;""),"ID ausente",""),IF(OR(AND(M189&lt;&gt;"",NOT(ISNUMBER(M189))),AND(N189&lt;&gt;"",NOT(ISNUMBER(N189)))),"Esforço inválido",IF(OR(AND(ISNUMBER(H189),H189&lt;=0),AND(ISNUMBER(J189),J189&lt;=0),AND(ISNUMBER(Q189),Q189&lt;=0)),"Data inválida",IF(A189="","",IF(COUNTIFS($A$5:$A$204,A189)&gt;1,"ID duplicado",IF(Q189="","Reunião inválida",IF(OR(C189="",D189="",E189="",I189=""),"Cadastro incompleto",IF(AND(I189&lt;&gt;"Pendente",I189&lt;&gt;"Em andamento",I189&lt;&gt;"Bloqueada",I189&lt;&gt;"Concluída",I189&lt;&gt;"Cancelada"),"Status inválido",IF(I189="Cancelada","",IF(NOT(ISNUMBER(H189)),"Prazo ausente ou inválido",IF(AND(I189="Concluída",OR(NOT(ISNUMBER(J189)),P189="")),"Conclusão sem data ou evidência",IF(AND(I189="Concluída",ISNUMBER(Listas!$B$6),Listas!$B$6&gt;0,J189&gt;Listas!$B$6),"Conclusão posterior à análise",""))))))))))))</x:f>
      </x:c>
      <x:c r="S189" s="234" t="n">
        <x:f>IF(A189="",0,IF(AND(R189="",I189&lt;&gt;"Cancelada"),1,0))</x:f>
        <x:v>0</x:v>
      </x:c>
      <x:c r="T189" s="234" t="n">
        <x:f>IF(OR(NOT(ISNUMBER(Listas!$B$6)),Listas!$B$6&lt;=0,Dashboard!$E$5&lt;=0,Dashboard!$K$5&lt;=0),0,IF(A189="",0,IF(AND(ISNUMBER(Q189),ISNUMBER(Dashboard!$E$5),ISNUMBER(Dashboard!$K$5),Dashboard!$E$5&lt;=Dashboard!$K$5,Q189&gt;=Dashboard!$E$5,Q189&lt;=Dashboard!$K$5,OR(Dashboard!$E$4="Todas",E189=Dashboard!$E$4),OR(Dashboard!$K$4="Todos",D189=Dashboard!$K$4)),1,0)))</x:f>
        <x:v>0</x:v>
      </x:c>
      <x:c r="U189" s="234" t="n">
        <x:f>IF(AND(S189=1,T189=1,I189&lt;&gt;"Concluída"),1,0)</x:f>
        <x:v>0</x:v>
      </x:c>
      <x:c r="V189" s="234" t="n">
        <x:f>IF(AND(U189=1,ISNUMBER(Listas!$B$6),H189&lt;Listas!$B$6),1,0)</x:f>
        <x:v>0</x:v>
      </x:c>
      <x:c r="W189" s="234" t="n">
        <x:f>IF(AND(U189=1,I189="Bloqueada"),1,0)</x:f>
        <x:v>0</x:v>
      </x:c>
      <x:c r="X189" s="234" t="n">
        <x:f>IF(AND(S189=1,T189=1,I189="Concluída"),1,0)</x:f>
        <x:v>0</x:v>
      </x:c>
      <x:c r="Y189" s="234" t="n">
        <x:f>IF(AND(T189=1,OR(V189=1,W189=1,R189&lt;&gt;"")),1,0)</x:f>
        <x:v>0</x:v>
      </x:c>
      <x:c r="Z189" s="234" t="str">
        <x:f>IF(Y189=1,SUM($Y$5:Y189),"")</x:f>
      </x:c>
    </x:row>
    <x:row r="190">
      <x:c r="A190" s="30"/>
      <x:c r="B190" s="30"/>
      <x:c r="C190" s="30"/>
      <x:c r="D190" s="30"/>
      <x:c r="E190" s="30"/>
      <x:c r="F190" s="30"/>
      <x:c r="G190" s="32"/>
      <x:c r="H190" s="32"/>
      <x:c r="I190" s="32"/>
      <x:c r="J190" s="32"/>
      <x:c r="K190" s="37" t="str">
        <x:f>IF(OR(NOT(ISNUMBER(Listas!$B$6)),Listas!$B$6&lt;=0),"",IF(A190="","",IF(OR(R190&lt;&gt;"",I190="Cancelada"),"",IF(I190="Concluída",MAX(0,J190-H190),MAX(0,Listas!$B$6-H190)))))</x:f>
      </x:c>
      <x:c r="L190" s="35" t="str">
        <x:f>IF(OR(NOT(ISNUMBER(Listas!$B$6)),Listas!$B$6&lt;=0),IF(A190="","","Corrija data de análise"),IF(A190="","",IF(R190&lt;&gt;"",R190,IF(I190="Cancelada","CANCELADA",IF(I190="Concluída",IF(J190&gt;H190,"CONCLUÍDA COM ATRASO","CONCLUÍDA NO PRAZO"),IF(H190&lt;Listas!$B$6,"ATRASADA",IF(H190=Listas!$B$6,"VENCE HOJE","NO PRAZO")))))))</x:f>
      </x:c>
      <x:c r="M190" s="38"/>
      <x:c r="N190" s="38"/>
      <x:c r="O190" s="36" t="str">
        <x:f>IF(A190="","",IF(AND(ISNUMBER(M190),ISNUMBER(N190)),N190-M190,""))</x:f>
      </x:c>
      <x:c r="P190" s="33"/>
      <x:c r="Q190" s="238" t="str">
        <x:f>IF(A190="","",IF(COUNTIFS(Reunioes!$A$5:$A$104,B190)&lt;&gt;1,"",IF(ISNUMBER(VLOOKUP(B190,Reunioes!$A$5:$B$104,2,FALSE)),VLOOKUP(B190,Reunioes!$A$5:$B$104,2,FALSE),"")))</x:f>
      </x:c>
      <x:c r="R190" s="234" t="str">
        <x:f>IF(A190="",IF(OR(B190&lt;&gt;"",C190&lt;&gt;"",D190&lt;&gt;"",E190&lt;&gt;"",H190&lt;&gt;"",I190&lt;&gt;""),"ID ausente",""),IF(OR(AND(M190&lt;&gt;"",NOT(ISNUMBER(M190))),AND(N190&lt;&gt;"",NOT(ISNUMBER(N190)))),"Esforço inválido",IF(OR(AND(ISNUMBER(H190),H190&lt;=0),AND(ISNUMBER(J190),J190&lt;=0),AND(ISNUMBER(Q190),Q190&lt;=0)),"Data inválida",IF(A190="","",IF(COUNTIFS($A$5:$A$204,A190)&gt;1,"ID duplicado",IF(Q190="","Reunião inválida",IF(OR(C190="",D190="",E190="",I190=""),"Cadastro incompleto",IF(AND(I190&lt;&gt;"Pendente",I190&lt;&gt;"Em andamento",I190&lt;&gt;"Bloqueada",I190&lt;&gt;"Concluída",I190&lt;&gt;"Cancelada"),"Status inválido",IF(I190="Cancelada","",IF(NOT(ISNUMBER(H190)),"Prazo ausente ou inválido",IF(AND(I190="Concluída",OR(NOT(ISNUMBER(J190)),P190="")),"Conclusão sem data ou evidência",IF(AND(I190="Concluída",ISNUMBER(Listas!$B$6),Listas!$B$6&gt;0,J190&gt;Listas!$B$6),"Conclusão posterior à análise",""))))))))))))</x:f>
      </x:c>
      <x:c r="S190" s="234" t="n">
        <x:f>IF(A190="",0,IF(AND(R190="",I190&lt;&gt;"Cancelada"),1,0))</x:f>
        <x:v>0</x:v>
      </x:c>
      <x:c r="T190" s="234" t="n">
        <x:f>IF(OR(NOT(ISNUMBER(Listas!$B$6)),Listas!$B$6&lt;=0,Dashboard!$E$5&lt;=0,Dashboard!$K$5&lt;=0),0,IF(A190="",0,IF(AND(ISNUMBER(Q190),ISNUMBER(Dashboard!$E$5),ISNUMBER(Dashboard!$K$5),Dashboard!$E$5&lt;=Dashboard!$K$5,Q190&gt;=Dashboard!$E$5,Q190&lt;=Dashboard!$K$5,OR(Dashboard!$E$4="Todas",E190=Dashboard!$E$4),OR(Dashboard!$K$4="Todos",D190=Dashboard!$K$4)),1,0)))</x:f>
        <x:v>0</x:v>
      </x:c>
      <x:c r="U190" s="234" t="n">
        <x:f>IF(AND(S190=1,T190=1,I190&lt;&gt;"Concluída"),1,0)</x:f>
        <x:v>0</x:v>
      </x:c>
      <x:c r="V190" s="234" t="n">
        <x:f>IF(AND(U190=1,ISNUMBER(Listas!$B$6),H190&lt;Listas!$B$6),1,0)</x:f>
        <x:v>0</x:v>
      </x:c>
      <x:c r="W190" s="234" t="n">
        <x:f>IF(AND(U190=1,I190="Bloqueada"),1,0)</x:f>
        <x:v>0</x:v>
      </x:c>
      <x:c r="X190" s="234" t="n">
        <x:f>IF(AND(S190=1,T190=1,I190="Concluída"),1,0)</x:f>
        <x:v>0</x:v>
      </x:c>
      <x:c r="Y190" s="234" t="n">
        <x:f>IF(AND(T190=1,OR(V190=1,W190=1,R190&lt;&gt;"")),1,0)</x:f>
        <x:v>0</x:v>
      </x:c>
      <x:c r="Z190" s="234" t="str">
        <x:f>IF(Y190=1,SUM($Y$5:Y190),"")</x:f>
      </x:c>
    </x:row>
    <x:row r="191">
      <x:c r="A191" s="30"/>
      <x:c r="B191" s="30"/>
      <x:c r="C191" s="30"/>
      <x:c r="D191" s="30"/>
      <x:c r="E191" s="30"/>
      <x:c r="F191" s="30"/>
      <x:c r="G191" s="32"/>
      <x:c r="H191" s="32"/>
      <x:c r="I191" s="32"/>
      <x:c r="J191" s="32"/>
      <x:c r="K191" s="37" t="str">
        <x:f>IF(OR(NOT(ISNUMBER(Listas!$B$6)),Listas!$B$6&lt;=0),"",IF(A191="","",IF(OR(R191&lt;&gt;"",I191="Cancelada"),"",IF(I191="Concluída",MAX(0,J191-H191),MAX(0,Listas!$B$6-H191)))))</x:f>
      </x:c>
      <x:c r="L191" s="35" t="str">
        <x:f>IF(OR(NOT(ISNUMBER(Listas!$B$6)),Listas!$B$6&lt;=0),IF(A191="","","Corrija data de análise"),IF(A191="","",IF(R191&lt;&gt;"",R191,IF(I191="Cancelada","CANCELADA",IF(I191="Concluída",IF(J191&gt;H191,"CONCLUÍDA COM ATRASO","CONCLUÍDA NO PRAZO"),IF(H191&lt;Listas!$B$6,"ATRASADA",IF(H191=Listas!$B$6,"VENCE HOJE","NO PRAZO")))))))</x:f>
      </x:c>
      <x:c r="M191" s="38"/>
      <x:c r="N191" s="38"/>
      <x:c r="O191" s="36" t="str">
        <x:f>IF(A191="","",IF(AND(ISNUMBER(M191),ISNUMBER(N191)),N191-M191,""))</x:f>
      </x:c>
      <x:c r="P191" s="33"/>
      <x:c r="Q191" s="238" t="str">
        <x:f>IF(A191="","",IF(COUNTIFS(Reunioes!$A$5:$A$104,B191)&lt;&gt;1,"",IF(ISNUMBER(VLOOKUP(B191,Reunioes!$A$5:$B$104,2,FALSE)),VLOOKUP(B191,Reunioes!$A$5:$B$104,2,FALSE),"")))</x:f>
      </x:c>
      <x:c r="R191" s="234" t="str">
        <x:f>IF(A191="",IF(OR(B191&lt;&gt;"",C191&lt;&gt;"",D191&lt;&gt;"",E191&lt;&gt;"",H191&lt;&gt;"",I191&lt;&gt;""),"ID ausente",""),IF(OR(AND(M191&lt;&gt;"",NOT(ISNUMBER(M191))),AND(N191&lt;&gt;"",NOT(ISNUMBER(N191)))),"Esforço inválido",IF(OR(AND(ISNUMBER(H191),H191&lt;=0),AND(ISNUMBER(J191),J191&lt;=0),AND(ISNUMBER(Q191),Q191&lt;=0)),"Data inválida",IF(A191="","",IF(COUNTIFS($A$5:$A$204,A191)&gt;1,"ID duplicado",IF(Q191="","Reunião inválida",IF(OR(C191="",D191="",E191="",I191=""),"Cadastro incompleto",IF(AND(I191&lt;&gt;"Pendente",I191&lt;&gt;"Em andamento",I191&lt;&gt;"Bloqueada",I191&lt;&gt;"Concluída",I191&lt;&gt;"Cancelada"),"Status inválido",IF(I191="Cancelada","",IF(NOT(ISNUMBER(H191)),"Prazo ausente ou inválido",IF(AND(I191="Concluída",OR(NOT(ISNUMBER(J191)),P191="")),"Conclusão sem data ou evidência",IF(AND(I191="Concluída",ISNUMBER(Listas!$B$6),Listas!$B$6&gt;0,J191&gt;Listas!$B$6),"Conclusão posterior à análise",""))))))))))))</x:f>
      </x:c>
      <x:c r="S191" s="234" t="n">
        <x:f>IF(A191="",0,IF(AND(R191="",I191&lt;&gt;"Cancelada"),1,0))</x:f>
        <x:v>0</x:v>
      </x:c>
      <x:c r="T191" s="234" t="n">
        <x:f>IF(OR(NOT(ISNUMBER(Listas!$B$6)),Listas!$B$6&lt;=0,Dashboard!$E$5&lt;=0,Dashboard!$K$5&lt;=0),0,IF(A191="",0,IF(AND(ISNUMBER(Q191),ISNUMBER(Dashboard!$E$5),ISNUMBER(Dashboard!$K$5),Dashboard!$E$5&lt;=Dashboard!$K$5,Q191&gt;=Dashboard!$E$5,Q191&lt;=Dashboard!$K$5,OR(Dashboard!$E$4="Todas",E191=Dashboard!$E$4),OR(Dashboard!$K$4="Todos",D191=Dashboard!$K$4)),1,0)))</x:f>
        <x:v>0</x:v>
      </x:c>
      <x:c r="U191" s="234" t="n">
        <x:f>IF(AND(S191=1,T191=1,I191&lt;&gt;"Concluída"),1,0)</x:f>
        <x:v>0</x:v>
      </x:c>
      <x:c r="V191" s="234" t="n">
        <x:f>IF(AND(U191=1,ISNUMBER(Listas!$B$6),H191&lt;Listas!$B$6),1,0)</x:f>
        <x:v>0</x:v>
      </x:c>
      <x:c r="W191" s="234" t="n">
        <x:f>IF(AND(U191=1,I191="Bloqueada"),1,0)</x:f>
        <x:v>0</x:v>
      </x:c>
      <x:c r="X191" s="234" t="n">
        <x:f>IF(AND(S191=1,T191=1,I191="Concluída"),1,0)</x:f>
        <x:v>0</x:v>
      </x:c>
      <x:c r="Y191" s="234" t="n">
        <x:f>IF(AND(T191=1,OR(V191=1,W191=1,R191&lt;&gt;"")),1,0)</x:f>
        <x:v>0</x:v>
      </x:c>
      <x:c r="Z191" s="234" t="str">
        <x:f>IF(Y191=1,SUM($Y$5:Y191),"")</x:f>
      </x:c>
    </x:row>
    <x:row r="192">
      <x:c r="A192" s="30"/>
      <x:c r="B192" s="30"/>
      <x:c r="C192" s="30"/>
      <x:c r="D192" s="30"/>
      <x:c r="E192" s="30"/>
      <x:c r="F192" s="30"/>
      <x:c r="G192" s="32"/>
      <x:c r="H192" s="32"/>
      <x:c r="I192" s="32"/>
      <x:c r="J192" s="32"/>
      <x:c r="K192" s="37" t="str">
        <x:f>IF(OR(NOT(ISNUMBER(Listas!$B$6)),Listas!$B$6&lt;=0),"",IF(A192="","",IF(OR(R192&lt;&gt;"",I192="Cancelada"),"",IF(I192="Concluída",MAX(0,J192-H192),MAX(0,Listas!$B$6-H192)))))</x:f>
      </x:c>
      <x:c r="L192" s="35" t="str">
        <x:f>IF(OR(NOT(ISNUMBER(Listas!$B$6)),Listas!$B$6&lt;=0),IF(A192="","","Corrija data de análise"),IF(A192="","",IF(R192&lt;&gt;"",R192,IF(I192="Cancelada","CANCELADA",IF(I192="Concluída",IF(J192&gt;H192,"CONCLUÍDA COM ATRASO","CONCLUÍDA NO PRAZO"),IF(H192&lt;Listas!$B$6,"ATRASADA",IF(H192=Listas!$B$6,"VENCE HOJE","NO PRAZO")))))))</x:f>
      </x:c>
      <x:c r="M192" s="38"/>
      <x:c r="N192" s="38"/>
      <x:c r="O192" s="36" t="str">
        <x:f>IF(A192="","",IF(AND(ISNUMBER(M192),ISNUMBER(N192)),N192-M192,""))</x:f>
      </x:c>
      <x:c r="P192" s="33"/>
      <x:c r="Q192" s="238" t="str">
        <x:f>IF(A192="","",IF(COUNTIFS(Reunioes!$A$5:$A$104,B192)&lt;&gt;1,"",IF(ISNUMBER(VLOOKUP(B192,Reunioes!$A$5:$B$104,2,FALSE)),VLOOKUP(B192,Reunioes!$A$5:$B$104,2,FALSE),"")))</x:f>
      </x:c>
      <x:c r="R192" s="234" t="str">
        <x:f>IF(A192="",IF(OR(B192&lt;&gt;"",C192&lt;&gt;"",D192&lt;&gt;"",E192&lt;&gt;"",H192&lt;&gt;"",I192&lt;&gt;""),"ID ausente",""),IF(OR(AND(M192&lt;&gt;"",NOT(ISNUMBER(M192))),AND(N192&lt;&gt;"",NOT(ISNUMBER(N192)))),"Esforço inválido",IF(OR(AND(ISNUMBER(H192),H192&lt;=0),AND(ISNUMBER(J192),J192&lt;=0),AND(ISNUMBER(Q192),Q192&lt;=0)),"Data inválida",IF(A192="","",IF(COUNTIFS($A$5:$A$204,A192)&gt;1,"ID duplicado",IF(Q192="","Reunião inválida",IF(OR(C192="",D192="",E192="",I192=""),"Cadastro incompleto",IF(AND(I192&lt;&gt;"Pendente",I192&lt;&gt;"Em andamento",I192&lt;&gt;"Bloqueada",I192&lt;&gt;"Concluída",I192&lt;&gt;"Cancelada"),"Status inválido",IF(I192="Cancelada","",IF(NOT(ISNUMBER(H192)),"Prazo ausente ou inválido",IF(AND(I192="Concluída",OR(NOT(ISNUMBER(J192)),P192="")),"Conclusão sem data ou evidência",IF(AND(I192="Concluída",ISNUMBER(Listas!$B$6),Listas!$B$6&gt;0,J192&gt;Listas!$B$6),"Conclusão posterior à análise",""))))))))))))</x:f>
      </x:c>
      <x:c r="S192" s="234" t="n">
        <x:f>IF(A192="",0,IF(AND(R192="",I192&lt;&gt;"Cancelada"),1,0))</x:f>
        <x:v>0</x:v>
      </x:c>
      <x:c r="T192" s="234" t="n">
        <x:f>IF(OR(NOT(ISNUMBER(Listas!$B$6)),Listas!$B$6&lt;=0,Dashboard!$E$5&lt;=0,Dashboard!$K$5&lt;=0),0,IF(A192="",0,IF(AND(ISNUMBER(Q192),ISNUMBER(Dashboard!$E$5),ISNUMBER(Dashboard!$K$5),Dashboard!$E$5&lt;=Dashboard!$K$5,Q192&gt;=Dashboard!$E$5,Q192&lt;=Dashboard!$K$5,OR(Dashboard!$E$4="Todas",E192=Dashboard!$E$4),OR(Dashboard!$K$4="Todos",D192=Dashboard!$K$4)),1,0)))</x:f>
        <x:v>0</x:v>
      </x:c>
      <x:c r="U192" s="234" t="n">
        <x:f>IF(AND(S192=1,T192=1,I192&lt;&gt;"Concluída"),1,0)</x:f>
        <x:v>0</x:v>
      </x:c>
      <x:c r="V192" s="234" t="n">
        <x:f>IF(AND(U192=1,ISNUMBER(Listas!$B$6),H192&lt;Listas!$B$6),1,0)</x:f>
        <x:v>0</x:v>
      </x:c>
      <x:c r="W192" s="234" t="n">
        <x:f>IF(AND(U192=1,I192="Bloqueada"),1,0)</x:f>
        <x:v>0</x:v>
      </x:c>
      <x:c r="X192" s="234" t="n">
        <x:f>IF(AND(S192=1,T192=1,I192="Concluída"),1,0)</x:f>
        <x:v>0</x:v>
      </x:c>
      <x:c r="Y192" s="234" t="n">
        <x:f>IF(AND(T192=1,OR(V192=1,W192=1,R192&lt;&gt;"")),1,0)</x:f>
        <x:v>0</x:v>
      </x:c>
      <x:c r="Z192" s="234" t="str">
        <x:f>IF(Y192=1,SUM($Y$5:Y192),"")</x:f>
      </x:c>
    </x:row>
    <x:row r="193">
      <x:c r="A193" s="30"/>
      <x:c r="B193" s="30"/>
      <x:c r="C193" s="30"/>
      <x:c r="D193" s="30"/>
      <x:c r="E193" s="30"/>
      <x:c r="F193" s="30"/>
      <x:c r="G193" s="32"/>
      <x:c r="H193" s="32"/>
      <x:c r="I193" s="32"/>
      <x:c r="J193" s="32"/>
      <x:c r="K193" s="37" t="str">
        <x:f>IF(OR(NOT(ISNUMBER(Listas!$B$6)),Listas!$B$6&lt;=0),"",IF(A193="","",IF(OR(R193&lt;&gt;"",I193="Cancelada"),"",IF(I193="Concluída",MAX(0,J193-H193),MAX(0,Listas!$B$6-H193)))))</x:f>
      </x:c>
      <x:c r="L193" s="35" t="str">
        <x:f>IF(OR(NOT(ISNUMBER(Listas!$B$6)),Listas!$B$6&lt;=0),IF(A193="","","Corrija data de análise"),IF(A193="","",IF(R193&lt;&gt;"",R193,IF(I193="Cancelada","CANCELADA",IF(I193="Concluída",IF(J193&gt;H193,"CONCLUÍDA COM ATRASO","CONCLUÍDA NO PRAZO"),IF(H193&lt;Listas!$B$6,"ATRASADA",IF(H193=Listas!$B$6,"VENCE HOJE","NO PRAZO")))))))</x:f>
      </x:c>
      <x:c r="M193" s="38"/>
      <x:c r="N193" s="38"/>
      <x:c r="O193" s="36" t="str">
        <x:f>IF(A193="","",IF(AND(ISNUMBER(M193),ISNUMBER(N193)),N193-M193,""))</x:f>
      </x:c>
      <x:c r="P193" s="33"/>
      <x:c r="Q193" s="238" t="str">
        <x:f>IF(A193="","",IF(COUNTIFS(Reunioes!$A$5:$A$104,B193)&lt;&gt;1,"",IF(ISNUMBER(VLOOKUP(B193,Reunioes!$A$5:$B$104,2,FALSE)),VLOOKUP(B193,Reunioes!$A$5:$B$104,2,FALSE),"")))</x:f>
      </x:c>
      <x:c r="R193" s="234" t="str">
        <x:f>IF(A193="",IF(OR(B193&lt;&gt;"",C193&lt;&gt;"",D193&lt;&gt;"",E193&lt;&gt;"",H193&lt;&gt;"",I193&lt;&gt;""),"ID ausente",""),IF(OR(AND(M193&lt;&gt;"",NOT(ISNUMBER(M193))),AND(N193&lt;&gt;"",NOT(ISNUMBER(N193)))),"Esforço inválido",IF(OR(AND(ISNUMBER(H193),H193&lt;=0),AND(ISNUMBER(J193),J193&lt;=0),AND(ISNUMBER(Q193),Q193&lt;=0)),"Data inválida",IF(A193="","",IF(COUNTIFS($A$5:$A$204,A193)&gt;1,"ID duplicado",IF(Q193="","Reunião inválida",IF(OR(C193="",D193="",E193="",I193=""),"Cadastro incompleto",IF(AND(I193&lt;&gt;"Pendente",I193&lt;&gt;"Em andamento",I193&lt;&gt;"Bloqueada",I193&lt;&gt;"Concluída",I193&lt;&gt;"Cancelada"),"Status inválido",IF(I193="Cancelada","",IF(NOT(ISNUMBER(H193)),"Prazo ausente ou inválido",IF(AND(I193="Concluída",OR(NOT(ISNUMBER(J193)),P193="")),"Conclusão sem data ou evidência",IF(AND(I193="Concluída",ISNUMBER(Listas!$B$6),Listas!$B$6&gt;0,J193&gt;Listas!$B$6),"Conclusão posterior à análise",""))))))))))))</x:f>
      </x:c>
      <x:c r="S193" s="234" t="n">
        <x:f>IF(A193="",0,IF(AND(R193="",I193&lt;&gt;"Cancelada"),1,0))</x:f>
        <x:v>0</x:v>
      </x:c>
      <x:c r="T193" s="234" t="n">
        <x:f>IF(OR(NOT(ISNUMBER(Listas!$B$6)),Listas!$B$6&lt;=0,Dashboard!$E$5&lt;=0,Dashboard!$K$5&lt;=0),0,IF(A193="",0,IF(AND(ISNUMBER(Q193),ISNUMBER(Dashboard!$E$5),ISNUMBER(Dashboard!$K$5),Dashboard!$E$5&lt;=Dashboard!$K$5,Q193&gt;=Dashboard!$E$5,Q193&lt;=Dashboard!$K$5,OR(Dashboard!$E$4="Todas",E193=Dashboard!$E$4),OR(Dashboard!$K$4="Todos",D193=Dashboard!$K$4)),1,0)))</x:f>
        <x:v>0</x:v>
      </x:c>
      <x:c r="U193" s="234" t="n">
        <x:f>IF(AND(S193=1,T193=1,I193&lt;&gt;"Concluída"),1,0)</x:f>
        <x:v>0</x:v>
      </x:c>
      <x:c r="V193" s="234" t="n">
        <x:f>IF(AND(U193=1,ISNUMBER(Listas!$B$6),H193&lt;Listas!$B$6),1,0)</x:f>
        <x:v>0</x:v>
      </x:c>
      <x:c r="W193" s="234" t="n">
        <x:f>IF(AND(U193=1,I193="Bloqueada"),1,0)</x:f>
        <x:v>0</x:v>
      </x:c>
      <x:c r="X193" s="234" t="n">
        <x:f>IF(AND(S193=1,T193=1,I193="Concluída"),1,0)</x:f>
        <x:v>0</x:v>
      </x:c>
      <x:c r="Y193" s="234" t="n">
        <x:f>IF(AND(T193=1,OR(V193=1,W193=1,R193&lt;&gt;"")),1,0)</x:f>
        <x:v>0</x:v>
      </x:c>
      <x:c r="Z193" s="234" t="str">
        <x:f>IF(Y193=1,SUM($Y$5:Y193),"")</x:f>
      </x:c>
    </x:row>
    <x:row r="194">
      <x:c r="A194" s="30"/>
      <x:c r="B194" s="30"/>
      <x:c r="C194" s="30"/>
      <x:c r="D194" s="30"/>
      <x:c r="E194" s="30"/>
      <x:c r="F194" s="30"/>
      <x:c r="G194" s="32"/>
      <x:c r="H194" s="32"/>
      <x:c r="I194" s="32"/>
      <x:c r="J194" s="32"/>
      <x:c r="K194" s="37" t="str">
        <x:f>IF(OR(NOT(ISNUMBER(Listas!$B$6)),Listas!$B$6&lt;=0),"",IF(A194="","",IF(OR(R194&lt;&gt;"",I194="Cancelada"),"",IF(I194="Concluída",MAX(0,J194-H194),MAX(0,Listas!$B$6-H194)))))</x:f>
      </x:c>
      <x:c r="L194" s="35" t="str">
        <x:f>IF(OR(NOT(ISNUMBER(Listas!$B$6)),Listas!$B$6&lt;=0),IF(A194="","","Corrija data de análise"),IF(A194="","",IF(R194&lt;&gt;"",R194,IF(I194="Cancelada","CANCELADA",IF(I194="Concluída",IF(J194&gt;H194,"CONCLUÍDA COM ATRASO","CONCLUÍDA NO PRAZO"),IF(H194&lt;Listas!$B$6,"ATRASADA",IF(H194=Listas!$B$6,"VENCE HOJE","NO PRAZO")))))))</x:f>
      </x:c>
      <x:c r="M194" s="38"/>
      <x:c r="N194" s="38"/>
      <x:c r="O194" s="36" t="str">
        <x:f>IF(A194="","",IF(AND(ISNUMBER(M194),ISNUMBER(N194)),N194-M194,""))</x:f>
      </x:c>
      <x:c r="P194" s="33"/>
      <x:c r="Q194" s="238" t="str">
        <x:f>IF(A194="","",IF(COUNTIFS(Reunioes!$A$5:$A$104,B194)&lt;&gt;1,"",IF(ISNUMBER(VLOOKUP(B194,Reunioes!$A$5:$B$104,2,FALSE)),VLOOKUP(B194,Reunioes!$A$5:$B$104,2,FALSE),"")))</x:f>
      </x:c>
      <x:c r="R194" s="234" t="str">
        <x:f>IF(A194="",IF(OR(B194&lt;&gt;"",C194&lt;&gt;"",D194&lt;&gt;"",E194&lt;&gt;"",H194&lt;&gt;"",I194&lt;&gt;""),"ID ausente",""),IF(OR(AND(M194&lt;&gt;"",NOT(ISNUMBER(M194))),AND(N194&lt;&gt;"",NOT(ISNUMBER(N194)))),"Esforço inválido",IF(OR(AND(ISNUMBER(H194),H194&lt;=0),AND(ISNUMBER(J194),J194&lt;=0),AND(ISNUMBER(Q194),Q194&lt;=0)),"Data inválida",IF(A194="","",IF(COUNTIFS($A$5:$A$204,A194)&gt;1,"ID duplicado",IF(Q194="","Reunião inválida",IF(OR(C194="",D194="",E194="",I194=""),"Cadastro incompleto",IF(AND(I194&lt;&gt;"Pendente",I194&lt;&gt;"Em andamento",I194&lt;&gt;"Bloqueada",I194&lt;&gt;"Concluída",I194&lt;&gt;"Cancelada"),"Status inválido",IF(I194="Cancelada","",IF(NOT(ISNUMBER(H194)),"Prazo ausente ou inválido",IF(AND(I194="Concluída",OR(NOT(ISNUMBER(J194)),P194="")),"Conclusão sem data ou evidência",IF(AND(I194="Concluída",ISNUMBER(Listas!$B$6),Listas!$B$6&gt;0,J194&gt;Listas!$B$6),"Conclusão posterior à análise",""))))))))))))</x:f>
      </x:c>
      <x:c r="S194" s="234" t="n">
        <x:f>IF(A194="",0,IF(AND(R194="",I194&lt;&gt;"Cancelada"),1,0))</x:f>
        <x:v>0</x:v>
      </x:c>
      <x:c r="T194" s="234" t="n">
        <x:f>IF(OR(NOT(ISNUMBER(Listas!$B$6)),Listas!$B$6&lt;=0,Dashboard!$E$5&lt;=0,Dashboard!$K$5&lt;=0),0,IF(A194="",0,IF(AND(ISNUMBER(Q194),ISNUMBER(Dashboard!$E$5),ISNUMBER(Dashboard!$K$5),Dashboard!$E$5&lt;=Dashboard!$K$5,Q194&gt;=Dashboard!$E$5,Q194&lt;=Dashboard!$K$5,OR(Dashboard!$E$4="Todas",E194=Dashboard!$E$4),OR(Dashboard!$K$4="Todos",D194=Dashboard!$K$4)),1,0)))</x:f>
        <x:v>0</x:v>
      </x:c>
      <x:c r="U194" s="234" t="n">
        <x:f>IF(AND(S194=1,T194=1,I194&lt;&gt;"Concluída"),1,0)</x:f>
        <x:v>0</x:v>
      </x:c>
      <x:c r="V194" s="234" t="n">
        <x:f>IF(AND(U194=1,ISNUMBER(Listas!$B$6),H194&lt;Listas!$B$6),1,0)</x:f>
        <x:v>0</x:v>
      </x:c>
      <x:c r="W194" s="234" t="n">
        <x:f>IF(AND(U194=1,I194="Bloqueada"),1,0)</x:f>
        <x:v>0</x:v>
      </x:c>
      <x:c r="X194" s="234" t="n">
        <x:f>IF(AND(S194=1,T194=1,I194="Concluída"),1,0)</x:f>
        <x:v>0</x:v>
      </x:c>
      <x:c r="Y194" s="234" t="n">
        <x:f>IF(AND(T194=1,OR(V194=1,W194=1,R194&lt;&gt;"")),1,0)</x:f>
        <x:v>0</x:v>
      </x:c>
      <x:c r="Z194" s="234" t="str">
        <x:f>IF(Y194=1,SUM($Y$5:Y194),"")</x:f>
      </x:c>
    </x:row>
    <x:row r="195">
      <x:c r="A195" s="30"/>
      <x:c r="B195" s="30"/>
      <x:c r="C195" s="30"/>
      <x:c r="D195" s="30"/>
      <x:c r="E195" s="30"/>
      <x:c r="F195" s="30"/>
      <x:c r="G195" s="32"/>
      <x:c r="H195" s="32"/>
      <x:c r="I195" s="32"/>
      <x:c r="J195" s="32"/>
      <x:c r="K195" s="37" t="str">
        <x:f>IF(OR(NOT(ISNUMBER(Listas!$B$6)),Listas!$B$6&lt;=0),"",IF(A195="","",IF(OR(R195&lt;&gt;"",I195="Cancelada"),"",IF(I195="Concluída",MAX(0,J195-H195),MAX(0,Listas!$B$6-H195)))))</x:f>
      </x:c>
      <x:c r="L195" s="35" t="str">
        <x:f>IF(OR(NOT(ISNUMBER(Listas!$B$6)),Listas!$B$6&lt;=0),IF(A195="","","Corrija data de análise"),IF(A195="","",IF(R195&lt;&gt;"",R195,IF(I195="Cancelada","CANCELADA",IF(I195="Concluída",IF(J195&gt;H195,"CONCLUÍDA COM ATRASO","CONCLUÍDA NO PRAZO"),IF(H195&lt;Listas!$B$6,"ATRASADA",IF(H195=Listas!$B$6,"VENCE HOJE","NO PRAZO")))))))</x:f>
      </x:c>
      <x:c r="M195" s="38"/>
      <x:c r="N195" s="38"/>
      <x:c r="O195" s="36" t="str">
        <x:f>IF(A195="","",IF(AND(ISNUMBER(M195),ISNUMBER(N195)),N195-M195,""))</x:f>
      </x:c>
      <x:c r="P195" s="33"/>
      <x:c r="Q195" s="238" t="str">
        <x:f>IF(A195="","",IF(COUNTIFS(Reunioes!$A$5:$A$104,B195)&lt;&gt;1,"",IF(ISNUMBER(VLOOKUP(B195,Reunioes!$A$5:$B$104,2,FALSE)),VLOOKUP(B195,Reunioes!$A$5:$B$104,2,FALSE),"")))</x:f>
      </x:c>
      <x:c r="R195" s="234" t="str">
        <x:f>IF(A195="",IF(OR(B195&lt;&gt;"",C195&lt;&gt;"",D195&lt;&gt;"",E195&lt;&gt;"",H195&lt;&gt;"",I195&lt;&gt;""),"ID ausente",""),IF(OR(AND(M195&lt;&gt;"",NOT(ISNUMBER(M195))),AND(N195&lt;&gt;"",NOT(ISNUMBER(N195)))),"Esforço inválido",IF(OR(AND(ISNUMBER(H195),H195&lt;=0),AND(ISNUMBER(J195),J195&lt;=0),AND(ISNUMBER(Q195),Q195&lt;=0)),"Data inválida",IF(A195="","",IF(COUNTIFS($A$5:$A$204,A195)&gt;1,"ID duplicado",IF(Q195="","Reunião inválida",IF(OR(C195="",D195="",E195="",I195=""),"Cadastro incompleto",IF(AND(I195&lt;&gt;"Pendente",I195&lt;&gt;"Em andamento",I195&lt;&gt;"Bloqueada",I195&lt;&gt;"Concluída",I195&lt;&gt;"Cancelada"),"Status inválido",IF(I195="Cancelada","",IF(NOT(ISNUMBER(H195)),"Prazo ausente ou inválido",IF(AND(I195="Concluída",OR(NOT(ISNUMBER(J195)),P195="")),"Conclusão sem data ou evidência",IF(AND(I195="Concluída",ISNUMBER(Listas!$B$6),Listas!$B$6&gt;0,J195&gt;Listas!$B$6),"Conclusão posterior à análise",""))))))))))))</x:f>
      </x:c>
      <x:c r="S195" s="234" t="n">
        <x:f>IF(A195="",0,IF(AND(R195="",I195&lt;&gt;"Cancelada"),1,0))</x:f>
        <x:v>0</x:v>
      </x:c>
      <x:c r="T195" s="234" t="n">
        <x:f>IF(OR(NOT(ISNUMBER(Listas!$B$6)),Listas!$B$6&lt;=0,Dashboard!$E$5&lt;=0,Dashboard!$K$5&lt;=0),0,IF(A195="",0,IF(AND(ISNUMBER(Q195),ISNUMBER(Dashboard!$E$5),ISNUMBER(Dashboard!$K$5),Dashboard!$E$5&lt;=Dashboard!$K$5,Q195&gt;=Dashboard!$E$5,Q195&lt;=Dashboard!$K$5,OR(Dashboard!$E$4="Todas",E195=Dashboard!$E$4),OR(Dashboard!$K$4="Todos",D195=Dashboard!$K$4)),1,0)))</x:f>
        <x:v>0</x:v>
      </x:c>
      <x:c r="U195" s="234" t="n">
        <x:f>IF(AND(S195=1,T195=1,I195&lt;&gt;"Concluída"),1,0)</x:f>
        <x:v>0</x:v>
      </x:c>
      <x:c r="V195" s="234" t="n">
        <x:f>IF(AND(U195=1,ISNUMBER(Listas!$B$6),H195&lt;Listas!$B$6),1,0)</x:f>
        <x:v>0</x:v>
      </x:c>
      <x:c r="W195" s="234" t="n">
        <x:f>IF(AND(U195=1,I195="Bloqueada"),1,0)</x:f>
        <x:v>0</x:v>
      </x:c>
      <x:c r="X195" s="234" t="n">
        <x:f>IF(AND(S195=1,T195=1,I195="Concluída"),1,0)</x:f>
        <x:v>0</x:v>
      </x:c>
      <x:c r="Y195" s="234" t="n">
        <x:f>IF(AND(T195=1,OR(V195=1,W195=1,R195&lt;&gt;"")),1,0)</x:f>
        <x:v>0</x:v>
      </x:c>
      <x:c r="Z195" s="234" t="str">
        <x:f>IF(Y195=1,SUM($Y$5:Y195),"")</x:f>
      </x:c>
    </x:row>
    <x:row r="196">
      <x:c r="A196" s="30"/>
      <x:c r="B196" s="30"/>
      <x:c r="C196" s="30"/>
      <x:c r="D196" s="30"/>
      <x:c r="E196" s="30"/>
      <x:c r="F196" s="30"/>
      <x:c r="G196" s="32"/>
      <x:c r="H196" s="32"/>
      <x:c r="I196" s="32"/>
      <x:c r="J196" s="32"/>
      <x:c r="K196" s="37" t="str">
        <x:f>IF(OR(NOT(ISNUMBER(Listas!$B$6)),Listas!$B$6&lt;=0),"",IF(A196="","",IF(OR(R196&lt;&gt;"",I196="Cancelada"),"",IF(I196="Concluída",MAX(0,J196-H196),MAX(0,Listas!$B$6-H196)))))</x:f>
      </x:c>
      <x:c r="L196" s="35" t="str">
        <x:f>IF(OR(NOT(ISNUMBER(Listas!$B$6)),Listas!$B$6&lt;=0),IF(A196="","","Corrija data de análise"),IF(A196="","",IF(R196&lt;&gt;"",R196,IF(I196="Cancelada","CANCELADA",IF(I196="Concluída",IF(J196&gt;H196,"CONCLUÍDA COM ATRASO","CONCLUÍDA NO PRAZO"),IF(H196&lt;Listas!$B$6,"ATRASADA",IF(H196=Listas!$B$6,"VENCE HOJE","NO PRAZO")))))))</x:f>
      </x:c>
      <x:c r="M196" s="38"/>
      <x:c r="N196" s="38"/>
      <x:c r="O196" s="36" t="str">
        <x:f>IF(A196="","",IF(AND(ISNUMBER(M196),ISNUMBER(N196)),N196-M196,""))</x:f>
      </x:c>
      <x:c r="P196" s="33"/>
      <x:c r="Q196" s="238" t="str">
        <x:f>IF(A196="","",IF(COUNTIFS(Reunioes!$A$5:$A$104,B196)&lt;&gt;1,"",IF(ISNUMBER(VLOOKUP(B196,Reunioes!$A$5:$B$104,2,FALSE)),VLOOKUP(B196,Reunioes!$A$5:$B$104,2,FALSE),"")))</x:f>
      </x:c>
      <x:c r="R196" s="234" t="str">
        <x:f>IF(A196="",IF(OR(B196&lt;&gt;"",C196&lt;&gt;"",D196&lt;&gt;"",E196&lt;&gt;"",H196&lt;&gt;"",I196&lt;&gt;""),"ID ausente",""),IF(OR(AND(M196&lt;&gt;"",NOT(ISNUMBER(M196))),AND(N196&lt;&gt;"",NOT(ISNUMBER(N196)))),"Esforço inválido",IF(OR(AND(ISNUMBER(H196),H196&lt;=0),AND(ISNUMBER(J196),J196&lt;=0),AND(ISNUMBER(Q196),Q196&lt;=0)),"Data inválida",IF(A196="","",IF(COUNTIFS($A$5:$A$204,A196)&gt;1,"ID duplicado",IF(Q196="","Reunião inválida",IF(OR(C196="",D196="",E196="",I196=""),"Cadastro incompleto",IF(AND(I196&lt;&gt;"Pendente",I196&lt;&gt;"Em andamento",I196&lt;&gt;"Bloqueada",I196&lt;&gt;"Concluída",I196&lt;&gt;"Cancelada"),"Status inválido",IF(I196="Cancelada","",IF(NOT(ISNUMBER(H196)),"Prazo ausente ou inválido",IF(AND(I196="Concluída",OR(NOT(ISNUMBER(J196)),P196="")),"Conclusão sem data ou evidência",IF(AND(I196="Concluída",ISNUMBER(Listas!$B$6),Listas!$B$6&gt;0,J196&gt;Listas!$B$6),"Conclusão posterior à análise",""))))))))))))</x:f>
      </x:c>
      <x:c r="S196" s="234" t="n">
        <x:f>IF(A196="",0,IF(AND(R196="",I196&lt;&gt;"Cancelada"),1,0))</x:f>
        <x:v>0</x:v>
      </x:c>
      <x:c r="T196" s="234" t="n">
        <x:f>IF(OR(NOT(ISNUMBER(Listas!$B$6)),Listas!$B$6&lt;=0,Dashboard!$E$5&lt;=0,Dashboard!$K$5&lt;=0),0,IF(A196="",0,IF(AND(ISNUMBER(Q196),ISNUMBER(Dashboard!$E$5),ISNUMBER(Dashboard!$K$5),Dashboard!$E$5&lt;=Dashboard!$K$5,Q196&gt;=Dashboard!$E$5,Q196&lt;=Dashboard!$K$5,OR(Dashboard!$E$4="Todas",E196=Dashboard!$E$4),OR(Dashboard!$K$4="Todos",D196=Dashboard!$K$4)),1,0)))</x:f>
        <x:v>0</x:v>
      </x:c>
      <x:c r="U196" s="234" t="n">
        <x:f>IF(AND(S196=1,T196=1,I196&lt;&gt;"Concluída"),1,0)</x:f>
        <x:v>0</x:v>
      </x:c>
      <x:c r="V196" s="234" t="n">
        <x:f>IF(AND(U196=1,ISNUMBER(Listas!$B$6),H196&lt;Listas!$B$6),1,0)</x:f>
        <x:v>0</x:v>
      </x:c>
      <x:c r="W196" s="234" t="n">
        <x:f>IF(AND(U196=1,I196="Bloqueada"),1,0)</x:f>
        <x:v>0</x:v>
      </x:c>
      <x:c r="X196" s="234" t="n">
        <x:f>IF(AND(S196=1,T196=1,I196="Concluída"),1,0)</x:f>
        <x:v>0</x:v>
      </x:c>
      <x:c r="Y196" s="234" t="n">
        <x:f>IF(AND(T196=1,OR(V196=1,W196=1,R196&lt;&gt;"")),1,0)</x:f>
        <x:v>0</x:v>
      </x:c>
      <x:c r="Z196" s="234" t="str">
        <x:f>IF(Y196=1,SUM($Y$5:Y196),"")</x:f>
      </x:c>
    </x:row>
    <x:row r="197">
      <x:c r="A197" s="30"/>
      <x:c r="B197" s="30"/>
      <x:c r="C197" s="30"/>
      <x:c r="D197" s="30"/>
      <x:c r="E197" s="30"/>
      <x:c r="F197" s="30"/>
      <x:c r="G197" s="32"/>
      <x:c r="H197" s="32"/>
      <x:c r="I197" s="32"/>
      <x:c r="J197" s="32"/>
      <x:c r="K197" s="37" t="str">
        <x:f>IF(OR(NOT(ISNUMBER(Listas!$B$6)),Listas!$B$6&lt;=0),"",IF(A197="","",IF(OR(R197&lt;&gt;"",I197="Cancelada"),"",IF(I197="Concluída",MAX(0,J197-H197),MAX(0,Listas!$B$6-H197)))))</x:f>
      </x:c>
      <x:c r="L197" s="35" t="str">
        <x:f>IF(OR(NOT(ISNUMBER(Listas!$B$6)),Listas!$B$6&lt;=0),IF(A197="","","Corrija data de análise"),IF(A197="","",IF(R197&lt;&gt;"",R197,IF(I197="Cancelada","CANCELADA",IF(I197="Concluída",IF(J197&gt;H197,"CONCLUÍDA COM ATRASO","CONCLUÍDA NO PRAZO"),IF(H197&lt;Listas!$B$6,"ATRASADA",IF(H197=Listas!$B$6,"VENCE HOJE","NO PRAZO")))))))</x:f>
      </x:c>
      <x:c r="M197" s="38"/>
      <x:c r="N197" s="38"/>
      <x:c r="O197" s="36" t="str">
        <x:f>IF(A197="","",IF(AND(ISNUMBER(M197),ISNUMBER(N197)),N197-M197,""))</x:f>
      </x:c>
      <x:c r="P197" s="33"/>
      <x:c r="Q197" s="238" t="str">
        <x:f>IF(A197="","",IF(COUNTIFS(Reunioes!$A$5:$A$104,B197)&lt;&gt;1,"",IF(ISNUMBER(VLOOKUP(B197,Reunioes!$A$5:$B$104,2,FALSE)),VLOOKUP(B197,Reunioes!$A$5:$B$104,2,FALSE),"")))</x:f>
      </x:c>
      <x:c r="R197" s="234" t="str">
        <x:f>IF(A197="",IF(OR(B197&lt;&gt;"",C197&lt;&gt;"",D197&lt;&gt;"",E197&lt;&gt;"",H197&lt;&gt;"",I197&lt;&gt;""),"ID ausente",""),IF(OR(AND(M197&lt;&gt;"",NOT(ISNUMBER(M197))),AND(N197&lt;&gt;"",NOT(ISNUMBER(N197)))),"Esforço inválido",IF(OR(AND(ISNUMBER(H197),H197&lt;=0),AND(ISNUMBER(J197),J197&lt;=0),AND(ISNUMBER(Q197),Q197&lt;=0)),"Data inválida",IF(A197="","",IF(COUNTIFS($A$5:$A$204,A197)&gt;1,"ID duplicado",IF(Q197="","Reunião inválida",IF(OR(C197="",D197="",E197="",I197=""),"Cadastro incompleto",IF(AND(I197&lt;&gt;"Pendente",I197&lt;&gt;"Em andamento",I197&lt;&gt;"Bloqueada",I197&lt;&gt;"Concluída",I197&lt;&gt;"Cancelada"),"Status inválido",IF(I197="Cancelada","",IF(NOT(ISNUMBER(H197)),"Prazo ausente ou inválido",IF(AND(I197="Concluída",OR(NOT(ISNUMBER(J197)),P197="")),"Conclusão sem data ou evidência",IF(AND(I197="Concluída",ISNUMBER(Listas!$B$6),Listas!$B$6&gt;0,J197&gt;Listas!$B$6),"Conclusão posterior à análise",""))))))))))))</x:f>
      </x:c>
      <x:c r="S197" s="234" t="n">
        <x:f>IF(A197="",0,IF(AND(R197="",I197&lt;&gt;"Cancelada"),1,0))</x:f>
        <x:v>0</x:v>
      </x:c>
      <x:c r="T197" s="234" t="n">
        <x:f>IF(OR(NOT(ISNUMBER(Listas!$B$6)),Listas!$B$6&lt;=0,Dashboard!$E$5&lt;=0,Dashboard!$K$5&lt;=0),0,IF(A197="",0,IF(AND(ISNUMBER(Q197),ISNUMBER(Dashboard!$E$5),ISNUMBER(Dashboard!$K$5),Dashboard!$E$5&lt;=Dashboard!$K$5,Q197&gt;=Dashboard!$E$5,Q197&lt;=Dashboard!$K$5,OR(Dashboard!$E$4="Todas",E197=Dashboard!$E$4),OR(Dashboard!$K$4="Todos",D197=Dashboard!$K$4)),1,0)))</x:f>
        <x:v>0</x:v>
      </x:c>
      <x:c r="U197" s="234" t="n">
        <x:f>IF(AND(S197=1,T197=1,I197&lt;&gt;"Concluída"),1,0)</x:f>
        <x:v>0</x:v>
      </x:c>
      <x:c r="V197" s="234" t="n">
        <x:f>IF(AND(U197=1,ISNUMBER(Listas!$B$6),H197&lt;Listas!$B$6),1,0)</x:f>
        <x:v>0</x:v>
      </x:c>
      <x:c r="W197" s="234" t="n">
        <x:f>IF(AND(U197=1,I197="Bloqueada"),1,0)</x:f>
        <x:v>0</x:v>
      </x:c>
      <x:c r="X197" s="234" t="n">
        <x:f>IF(AND(S197=1,T197=1,I197="Concluída"),1,0)</x:f>
        <x:v>0</x:v>
      </x:c>
      <x:c r="Y197" s="234" t="n">
        <x:f>IF(AND(T197=1,OR(V197=1,W197=1,R197&lt;&gt;"")),1,0)</x:f>
        <x:v>0</x:v>
      </x:c>
      <x:c r="Z197" s="234" t="str">
        <x:f>IF(Y197=1,SUM($Y$5:Y197),"")</x:f>
      </x:c>
    </x:row>
    <x:row r="198">
      <x:c r="A198" s="30"/>
      <x:c r="B198" s="30"/>
      <x:c r="C198" s="30"/>
      <x:c r="D198" s="30"/>
      <x:c r="E198" s="30"/>
      <x:c r="F198" s="30"/>
      <x:c r="G198" s="32"/>
      <x:c r="H198" s="32"/>
      <x:c r="I198" s="32"/>
      <x:c r="J198" s="32"/>
      <x:c r="K198" s="37" t="str">
        <x:f>IF(OR(NOT(ISNUMBER(Listas!$B$6)),Listas!$B$6&lt;=0),"",IF(A198="","",IF(OR(R198&lt;&gt;"",I198="Cancelada"),"",IF(I198="Concluída",MAX(0,J198-H198),MAX(0,Listas!$B$6-H198)))))</x:f>
      </x:c>
      <x:c r="L198" s="35" t="str">
        <x:f>IF(OR(NOT(ISNUMBER(Listas!$B$6)),Listas!$B$6&lt;=0),IF(A198="","","Corrija data de análise"),IF(A198="","",IF(R198&lt;&gt;"",R198,IF(I198="Cancelada","CANCELADA",IF(I198="Concluída",IF(J198&gt;H198,"CONCLUÍDA COM ATRASO","CONCLUÍDA NO PRAZO"),IF(H198&lt;Listas!$B$6,"ATRASADA",IF(H198=Listas!$B$6,"VENCE HOJE","NO PRAZO")))))))</x:f>
      </x:c>
      <x:c r="M198" s="38"/>
      <x:c r="N198" s="38"/>
      <x:c r="O198" s="36" t="str">
        <x:f>IF(A198="","",IF(AND(ISNUMBER(M198),ISNUMBER(N198)),N198-M198,""))</x:f>
      </x:c>
      <x:c r="P198" s="33"/>
      <x:c r="Q198" s="238" t="str">
        <x:f>IF(A198="","",IF(COUNTIFS(Reunioes!$A$5:$A$104,B198)&lt;&gt;1,"",IF(ISNUMBER(VLOOKUP(B198,Reunioes!$A$5:$B$104,2,FALSE)),VLOOKUP(B198,Reunioes!$A$5:$B$104,2,FALSE),"")))</x:f>
      </x:c>
      <x:c r="R198" s="234" t="str">
        <x:f>IF(A198="",IF(OR(B198&lt;&gt;"",C198&lt;&gt;"",D198&lt;&gt;"",E198&lt;&gt;"",H198&lt;&gt;"",I198&lt;&gt;""),"ID ausente",""),IF(OR(AND(M198&lt;&gt;"",NOT(ISNUMBER(M198))),AND(N198&lt;&gt;"",NOT(ISNUMBER(N198)))),"Esforço inválido",IF(OR(AND(ISNUMBER(H198),H198&lt;=0),AND(ISNUMBER(J198),J198&lt;=0),AND(ISNUMBER(Q198),Q198&lt;=0)),"Data inválida",IF(A198="","",IF(COUNTIFS($A$5:$A$204,A198)&gt;1,"ID duplicado",IF(Q198="","Reunião inválida",IF(OR(C198="",D198="",E198="",I198=""),"Cadastro incompleto",IF(AND(I198&lt;&gt;"Pendente",I198&lt;&gt;"Em andamento",I198&lt;&gt;"Bloqueada",I198&lt;&gt;"Concluída",I198&lt;&gt;"Cancelada"),"Status inválido",IF(I198="Cancelada","",IF(NOT(ISNUMBER(H198)),"Prazo ausente ou inválido",IF(AND(I198="Concluída",OR(NOT(ISNUMBER(J198)),P198="")),"Conclusão sem data ou evidência",IF(AND(I198="Concluída",ISNUMBER(Listas!$B$6),Listas!$B$6&gt;0,J198&gt;Listas!$B$6),"Conclusão posterior à análise",""))))))))))))</x:f>
      </x:c>
      <x:c r="S198" s="234" t="n">
        <x:f>IF(A198="",0,IF(AND(R198="",I198&lt;&gt;"Cancelada"),1,0))</x:f>
        <x:v>0</x:v>
      </x:c>
      <x:c r="T198" s="234" t="n">
        <x:f>IF(OR(NOT(ISNUMBER(Listas!$B$6)),Listas!$B$6&lt;=0,Dashboard!$E$5&lt;=0,Dashboard!$K$5&lt;=0),0,IF(A198="",0,IF(AND(ISNUMBER(Q198),ISNUMBER(Dashboard!$E$5),ISNUMBER(Dashboard!$K$5),Dashboard!$E$5&lt;=Dashboard!$K$5,Q198&gt;=Dashboard!$E$5,Q198&lt;=Dashboard!$K$5,OR(Dashboard!$E$4="Todas",E198=Dashboard!$E$4),OR(Dashboard!$K$4="Todos",D198=Dashboard!$K$4)),1,0)))</x:f>
        <x:v>0</x:v>
      </x:c>
      <x:c r="U198" s="234" t="n">
        <x:f>IF(AND(S198=1,T198=1,I198&lt;&gt;"Concluída"),1,0)</x:f>
        <x:v>0</x:v>
      </x:c>
      <x:c r="V198" s="234" t="n">
        <x:f>IF(AND(U198=1,ISNUMBER(Listas!$B$6),H198&lt;Listas!$B$6),1,0)</x:f>
        <x:v>0</x:v>
      </x:c>
      <x:c r="W198" s="234" t="n">
        <x:f>IF(AND(U198=1,I198="Bloqueada"),1,0)</x:f>
        <x:v>0</x:v>
      </x:c>
      <x:c r="X198" s="234" t="n">
        <x:f>IF(AND(S198=1,T198=1,I198="Concluída"),1,0)</x:f>
        <x:v>0</x:v>
      </x:c>
      <x:c r="Y198" s="234" t="n">
        <x:f>IF(AND(T198=1,OR(V198=1,W198=1,R198&lt;&gt;"")),1,0)</x:f>
        <x:v>0</x:v>
      </x:c>
      <x:c r="Z198" s="234" t="str">
        <x:f>IF(Y198=1,SUM($Y$5:Y198),"")</x:f>
      </x:c>
    </x:row>
    <x:row r="199">
      <x:c r="A199" s="30"/>
      <x:c r="B199" s="30"/>
      <x:c r="C199" s="30"/>
      <x:c r="D199" s="30"/>
      <x:c r="E199" s="30"/>
      <x:c r="F199" s="30"/>
      <x:c r="G199" s="32"/>
      <x:c r="H199" s="32"/>
      <x:c r="I199" s="32"/>
      <x:c r="J199" s="32"/>
      <x:c r="K199" s="37" t="str">
        <x:f>IF(OR(NOT(ISNUMBER(Listas!$B$6)),Listas!$B$6&lt;=0),"",IF(A199="","",IF(OR(R199&lt;&gt;"",I199="Cancelada"),"",IF(I199="Concluída",MAX(0,J199-H199),MAX(0,Listas!$B$6-H199)))))</x:f>
      </x:c>
      <x:c r="L199" s="35" t="str">
        <x:f>IF(OR(NOT(ISNUMBER(Listas!$B$6)),Listas!$B$6&lt;=0),IF(A199="","","Corrija data de análise"),IF(A199="","",IF(R199&lt;&gt;"",R199,IF(I199="Cancelada","CANCELADA",IF(I199="Concluída",IF(J199&gt;H199,"CONCLUÍDA COM ATRASO","CONCLUÍDA NO PRAZO"),IF(H199&lt;Listas!$B$6,"ATRASADA",IF(H199=Listas!$B$6,"VENCE HOJE","NO PRAZO")))))))</x:f>
      </x:c>
      <x:c r="M199" s="38"/>
      <x:c r="N199" s="38"/>
      <x:c r="O199" s="36" t="str">
        <x:f>IF(A199="","",IF(AND(ISNUMBER(M199),ISNUMBER(N199)),N199-M199,""))</x:f>
      </x:c>
      <x:c r="P199" s="33"/>
      <x:c r="Q199" s="238" t="str">
        <x:f>IF(A199="","",IF(COUNTIFS(Reunioes!$A$5:$A$104,B199)&lt;&gt;1,"",IF(ISNUMBER(VLOOKUP(B199,Reunioes!$A$5:$B$104,2,FALSE)),VLOOKUP(B199,Reunioes!$A$5:$B$104,2,FALSE),"")))</x:f>
      </x:c>
      <x:c r="R199" s="234" t="str">
        <x:f>IF(A199="",IF(OR(B199&lt;&gt;"",C199&lt;&gt;"",D199&lt;&gt;"",E199&lt;&gt;"",H199&lt;&gt;"",I199&lt;&gt;""),"ID ausente",""),IF(OR(AND(M199&lt;&gt;"",NOT(ISNUMBER(M199))),AND(N199&lt;&gt;"",NOT(ISNUMBER(N199)))),"Esforço inválido",IF(OR(AND(ISNUMBER(H199),H199&lt;=0),AND(ISNUMBER(J199),J199&lt;=0),AND(ISNUMBER(Q199),Q199&lt;=0)),"Data inválida",IF(A199="","",IF(COUNTIFS($A$5:$A$204,A199)&gt;1,"ID duplicado",IF(Q199="","Reunião inválida",IF(OR(C199="",D199="",E199="",I199=""),"Cadastro incompleto",IF(AND(I199&lt;&gt;"Pendente",I199&lt;&gt;"Em andamento",I199&lt;&gt;"Bloqueada",I199&lt;&gt;"Concluída",I199&lt;&gt;"Cancelada"),"Status inválido",IF(I199="Cancelada","",IF(NOT(ISNUMBER(H199)),"Prazo ausente ou inválido",IF(AND(I199="Concluída",OR(NOT(ISNUMBER(J199)),P199="")),"Conclusão sem data ou evidência",IF(AND(I199="Concluída",ISNUMBER(Listas!$B$6),Listas!$B$6&gt;0,J199&gt;Listas!$B$6),"Conclusão posterior à análise",""))))))))))))</x:f>
      </x:c>
      <x:c r="S199" s="234" t="n">
        <x:f>IF(A199="",0,IF(AND(R199="",I199&lt;&gt;"Cancelada"),1,0))</x:f>
        <x:v>0</x:v>
      </x:c>
      <x:c r="T199" s="234" t="n">
        <x:f>IF(OR(NOT(ISNUMBER(Listas!$B$6)),Listas!$B$6&lt;=0,Dashboard!$E$5&lt;=0,Dashboard!$K$5&lt;=0),0,IF(A199="",0,IF(AND(ISNUMBER(Q199),ISNUMBER(Dashboard!$E$5),ISNUMBER(Dashboard!$K$5),Dashboard!$E$5&lt;=Dashboard!$K$5,Q199&gt;=Dashboard!$E$5,Q199&lt;=Dashboard!$K$5,OR(Dashboard!$E$4="Todas",E199=Dashboard!$E$4),OR(Dashboard!$K$4="Todos",D199=Dashboard!$K$4)),1,0)))</x:f>
        <x:v>0</x:v>
      </x:c>
      <x:c r="U199" s="234" t="n">
        <x:f>IF(AND(S199=1,T199=1,I199&lt;&gt;"Concluída"),1,0)</x:f>
        <x:v>0</x:v>
      </x:c>
      <x:c r="V199" s="234" t="n">
        <x:f>IF(AND(U199=1,ISNUMBER(Listas!$B$6),H199&lt;Listas!$B$6),1,0)</x:f>
        <x:v>0</x:v>
      </x:c>
      <x:c r="W199" s="234" t="n">
        <x:f>IF(AND(U199=1,I199="Bloqueada"),1,0)</x:f>
        <x:v>0</x:v>
      </x:c>
      <x:c r="X199" s="234" t="n">
        <x:f>IF(AND(S199=1,T199=1,I199="Concluída"),1,0)</x:f>
        <x:v>0</x:v>
      </x:c>
      <x:c r="Y199" s="234" t="n">
        <x:f>IF(AND(T199=1,OR(V199=1,W199=1,R199&lt;&gt;"")),1,0)</x:f>
        <x:v>0</x:v>
      </x:c>
      <x:c r="Z199" s="234" t="str">
        <x:f>IF(Y199=1,SUM($Y$5:Y199),"")</x:f>
      </x:c>
    </x:row>
    <x:row r="200">
      <x:c r="A200" s="30"/>
      <x:c r="B200" s="30"/>
      <x:c r="C200" s="30"/>
      <x:c r="D200" s="30"/>
      <x:c r="E200" s="30"/>
      <x:c r="F200" s="30"/>
      <x:c r="G200" s="32"/>
      <x:c r="H200" s="32"/>
      <x:c r="I200" s="32"/>
      <x:c r="J200" s="32"/>
      <x:c r="K200" s="37" t="str">
        <x:f>IF(OR(NOT(ISNUMBER(Listas!$B$6)),Listas!$B$6&lt;=0),"",IF(A200="","",IF(OR(R200&lt;&gt;"",I200="Cancelada"),"",IF(I200="Concluída",MAX(0,J200-H200),MAX(0,Listas!$B$6-H200)))))</x:f>
      </x:c>
      <x:c r="L200" s="35" t="str">
        <x:f>IF(OR(NOT(ISNUMBER(Listas!$B$6)),Listas!$B$6&lt;=0),IF(A200="","","Corrija data de análise"),IF(A200="","",IF(R200&lt;&gt;"",R200,IF(I200="Cancelada","CANCELADA",IF(I200="Concluída",IF(J200&gt;H200,"CONCLUÍDA COM ATRASO","CONCLUÍDA NO PRAZO"),IF(H200&lt;Listas!$B$6,"ATRASADA",IF(H200=Listas!$B$6,"VENCE HOJE","NO PRAZO")))))))</x:f>
      </x:c>
      <x:c r="M200" s="38"/>
      <x:c r="N200" s="38"/>
      <x:c r="O200" s="36" t="str">
        <x:f>IF(A200="","",IF(AND(ISNUMBER(M200),ISNUMBER(N200)),N200-M200,""))</x:f>
      </x:c>
      <x:c r="P200" s="33"/>
      <x:c r="Q200" s="238" t="str">
        <x:f>IF(A200="","",IF(COUNTIFS(Reunioes!$A$5:$A$104,B200)&lt;&gt;1,"",IF(ISNUMBER(VLOOKUP(B200,Reunioes!$A$5:$B$104,2,FALSE)),VLOOKUP(B200,Reunioes!$A$5:$B$104,2,FALSE),"")))</x:f>
      </x:c>
      <x:c r="R200" s="234" t="str">
        <x:f>IF(A200="",IF(OR(B200&lt;&gt;"",C200&lt;&gt;"",D200&lt;&gt;"",E200&lt;&gt;"",H200&lt;&gt;"",I200&lt;&gt;""),"ID ausente",""),IF(OR(AND(M200&lt;&gt;"",NOT(ISNUMBER(M200))),AND(N200&lt;&gt;"",NOT(ISNUMBER(N200)))),"Esforço inválido",IF(OR(AND(ISNUMBER(H200),H200&lt;=0),AND(ISNUMBER(J200),J200&lt;=0),AND(ISNUMBER(Q200),Q200&lt;=0)),"Data inválida",IF(A200="","",IF(COUNTIFS($A$5:$A$204,A200)&gt;1,"ID duplicado",IF(Q200="","Reunião inválida",IF(OR(C200="",D200="",E200="",I200=""),"Cadastro incompleto",IF(AND(I200&lt;&gt;"Pendente",I200&lt;&gt;"Em andamento",I200&lt;&gt;"Bloqueada",I200&lt;&gt;"Concluída",I200&lt;&gt;"Cancelada"),"Status inválido",IF(I200="Cancelada","",IF(NOT(ISNUMBER(H200)),"Prazo ausente ou inválido",IF(AND(I200="Concluída",OR(NOT(ISNUMBER(J200)),P200="")),"Conclusão sem data ou evidência",IF(AND(I200="Concluída",ISNUMBER(Listas!$B$6),Listas!$B$6&gt;0,J200&gt;Listas!$B$6),"Conclusão posterior à análise",""))))))))))))</x:f>
      </x:c>
      <x:c r="S200" s="234" t="n">
        <x:f>IF(A200="",0,IF(AND(R200="",I200&lt;&gt;"Cancelada"),1,0))</x:f>
        <x:v>0</x:v>
      </x:c>
      <x:c r="T200" s="234" t="n">
        <x:f>IF(OR(NOT(ISNUMBER(Listas!$B$6)),Listas!$B$6&lt;=0,Dashboard!$E$5&lt;=0,Dashboard!$K$5&lt;=0),0,IF(A200="",0,IF(AND(ISNUMBER(Q200),ISNUMBER(Dashboard!$E$5),ISNUMBER(Dashboard!$K$5),Dashboard!$E$5&lt;=Dashboard!$K$5,Q200&gt;=Dashboard!$E$5,Q200&lt;=Dashboard!$K$5,OR(Dashboard!$E$4="Todas",E200=Dashboard!$E$4),OR(Dashboard!$K$4="Todos",D200=Dashboard!$K$4)),1,0)))</x:f>
        <x:v>0</x:v>
      </x:c>
      <x:c r="U200" s="234" t="n">
        <x:f>IF(AND(S200=1,T200=1,I200&lt;&gt;"Concluída"),1,0)</x:f>
        <x:v>0</x:v>
      </x:c>
      <x:c r="V200" s="234" t="n">
        <x:f>IF(AND(U200=1,ISNUMBER(Listas!$B$6),H200&lt;Listas!$B$6),1,0)</x:f>
        <x:v>0</x:v>
      </x:c>
      <x:c r="W200" s="234" t="n">
        <x:f>IF(AND(U200=1,I200="Bloqueada"),1,0)</x:f>
        <x:v>0</x:v>
      </x:c>
      <x:c r="X200" s="234" t="n">
        <x:f>IF(AND(S200=1,T200=1,I200="Concluída"),1,0)</x:f>
        <x:v>0</x:v>
      </x:c>
      <x:c r="Y200" s="234" t="n">
        <x:f>IF(AND(T200=1,OR(V200=1,W200=1,R200&lt;&gt;"")),1,0)</x:f>
        <x:v>0</x:v>
      </x:c>
      <x:c r="Z200" s="234" t="str">
        <x:f>IF(Y200=1,SUM($Y$5:Y200),"")</x:f>
      </x:c>
    </x:row>
    <x:row r="201">
      <x:c r="A201" s="30"/>
      <x:c r="B201" s="30"/>
      <x:c r="C201" s="30"/>
      <x:c r="D201" s="30"/>
      <x:c r="E201" s="30"/>
      <x:c r="F201" s="30"/>
      <x:c r="G201" s="32"/>
      <x:c r="H201" s="32"/>
      <x:c r="I201" s="32"/>
      <x:c r="J201" s="32"/>
      <x:c r="K201" s="37" t="str">
        <x:f>IF(OR(NOT(ISNUMBER(Listas!$B$6)),Listas!$B$6&lt;=0),"",IF(A201="","",IF(OR(R201&lt;&gt;"",I201="Cancelada"),"",IF(I201="Concluída",MAX(0,J201-H201),MAX(0,Listas!$B$6-H201)))))</x:f>
      </x:c>
      <x:c r="L201" s="35" t="str">
        <x:f>IF(OR(NOT(ISNUMBER(Listas!$B$6)),Listas!$B$6&lt;=0),IF(A201="","","Corrija data de análise"),IF(A201="","",IF(R201&lt;&gt;"",R201,IF(I201="Cancelada","CANCELADA",IF(I201="Concluída",IF(J201&gt;H201,"CONCLUÍDA COM ATRASO","CONCLUÍDA NO PRAZO"),IF(H201&lt;Listas!$B$6,"ATRASADA",IF(H201=Listas!$B$6,"VENCE HOJE","NO PRAZO")))))))</x:f>
      </x:c>
      <x:c r="M201" s="38"/>
      <x:c r="N201" s="38"/>
      <x:c r="O201" s="36" t="str">
        <x:f>IF(A201="","",IF(AND(ISNUMBER(M201),ISNUMBER(N201)),N201-M201,""))</x:f>
      </x:c>
      <x:c r="P201" s="33"/>
      <x:c r="Q201" s="238" t="str">
        <x:f>IF(A201="","",IF(COUNTIFS(Reunioes!$A$5:$A$104,B201)&lt;&gt;1,"",IF(ISNUMBER(VLOOKUP(B201,Reunioes!$A$5:$B$104,2,FALSE)),VLOOKUP(B201,Reunioes!$A$5:$B$104,2,FALSE),"")))</x:f>
      </x:c>
      <x:c r="R201" s="234" t="str">
        <x:f>IF(A201="",IF(OR(B201&lt;&gt;"",C201&lt;&gt;"",D201&lt;&gt;"",E201&lt;&gt;"",H201&lt;&gt;"",I201&lt;&gt;""),"ID ausente",""),IF(OR(AND(M201&lt;&gt;"",NOT(ISNUMBER(M201))),AND(N201&lt;&gt;"",NOT(ISNUMBER(N201)))),"Esforço inválido",IF(OR(AND(ISNUMBER(H201),H201&lt;=0),AND(ISNUMBER(J201),J201&lt;=0),AND(ISNUMBER(Q201),Q201&lt;=0)),"Data inválida",IF(A201="","",IF(COUNTIFS($A$5:$A$204,A201)&gt;1,"ID duplicado",IF(Q201="","Reunião inválida",IF(OR(C201="",D201="",E201="",I201=""),"Cadastro incompleto",IF(AND(I201&lt;&gt;"Pendente",I201&lt;&gt;"Em andamento",I201&lt;&gt;"Bloqueada",I201&lt;&gt;"Concluída",I201&lt;&gt;"Cancelada"),"Status inválido",IF(I201="Cancelada","",IF(NOT(ISNUMBER(H201)),"Prazo ausente ou inválido",IF(AND(I201="Concluída",OR(NOT(ISNUMBER(J201)),P201="")),"Conclusão sem data ou evidência",IF(AND(I201="Concluída",ISNUMBER(Listas!$B$6),Listas!$B$6&gt;0,J201&gt;Listas!$B$6),"Conclusão posterior à análise",""))))))))))))</x:f>
      </x:c>
      <x:c r="S201" s="234" t="n">
        <x:f>IF(A201="",0,IF(AND(R201="",I201&lt;&gt;"Cancelada"),1,0))</x:f>
        <x:v>0</x:v>
      </x:c>
      <x:c r="T201" s="234" t="n">
        <x:f>IF(OR(NOT(ISNUMBER(Listas!$B$6)),Listas!$B$6&lt;=0,Dashboard!$E$5&lt;=0,Dashboard!$K$5&lt;=0),0,IF(A201="",0,IF(AND(ISNUMBER(Q201),ISNUMBER(Dashboard!$E$5),ISNUMBER(Dashboard!$K$5),Dashboard!$E$5&lt;=Dashboard!$K$5,Q201&gt;=Dashboard!$E$5,Q201&lt;=Dashboard!$K$5,OR(Dashboard!$E$4="Todas",E201=Dashboard!$E$4),OR(Dashboard!$K$4="Todos",D201=Dashboard!$K$4)),1,0)))</x:f>
        <x:v>0</x:v>
      </x:c>
      <x:c r="U201" s="234" t="n">
        <x:f>IF(AND(S201=1,T201=1,I201&lt;&gt;"Concluída"),1,0)</x:f>
        <x:v>0</x:v>
      </x:c>
      <x:c r="V201" s="234" t="n">
        <x:f>IF(AND(U201=1,ISNUMBER(Listas!$B$6),H201&lt;Listas!$B$6),1,0)</x:f>
        <x:v>0</x:v>
      </x:c>
      <x:c r="W201" s="234" t="n">
        <x:f>IF(AND(U201=1,I201="Bloqueada"),1,0)</x:f>
        <x:v>0</x:v>
      </x:c>
      <x:c r="X201" s="234" t="n">
        <x:f>IF(AND(S201=1,T201=1,I201="Concluída"),1,0)</x:f>
        <x:v>0</x:v>
      </x:c>
      <x:c r="Y201" s="234" t="n">
        <x:f>IF(AND(T201=1,OR(V201=1,W201=1,R201&lt;&gt;"")),1,0)</x:f>
        <x:v>0</x:v>
      </x:c>
      <x:c r="Z201" s="234" t="str">
        <x:f>IF(Y201=1,SUM($Y$5:Y201),"")</x:f>
      </x:c>
    </x:row>
    <x:row r="202">
      <x:c r="A202" s="30"/>
      <x:c r="B202" s="30"/>
      <x:c r="C202" s="30"/>
      <x:c r="D202" s="30"/>
      <x:c r="E202" s="30"/>
      <x:c r="F202" s="30"/>
      <x:c r="G202" s="32"/>
      <x:c r="H202" s="32"/>
      <x:c r="I202" s="32"/>
      <x:c r="J202" s="32"/>
      <x:c r="K202" s="37" t="str">
        <x:f>IF(OR(NOT(ISNUMBER(Listas!$B$6)),Listas!$B$6&lt;=0),"",IF(A202="","",IF(OR(R202&lt;&gt;"",I202="Cancelada"),"",IF(I202="Concluída",MAX(0,J202-H202),MAX(0,Listas!$B$6-H202)))))</x:f>
      </x:c>
      <x:c r="L202" s="35" t="str">
        <x:f>IF(OR(NOT(ISNUMBER(Listas!$B$6)),Listas!$B$6&lt;=0),IF(A202="","","Corrija data de análise"),IF(A202="","",IF(R202&lt;&gt;"",R202,IF(I202="Cancelada","CANCELADA",IF(I202="Concluída",IF(J202&gt;H202,"CONCLUÍDA COM ATRASO","CONCLUÍDA NO PRAZO"),IF(H202&lt;Listas!$B$6,"ATRASADA",IF(H202=Listas!$B$6,"VENCE HOJE","NO PRAZO")))))))</x:f>
      </x:c>
      <x:c r="M202" s="38"/>
      <x:c r="N202" s="38"/>
      <x:c r="O202" s="36" t="str">
        <x:f>IF(A202="","",IF(AND(ISNUMBER(M202),ISNUMBER(N202)),N202-M202,""))</x:f>
      </x:c>
      <x:c r="P202" s="33"/>
      <x:c r="Q202" s="238" t="str">
        <x:f>IF(A202="","",IF(COUNTIFS(Reunioes!$A$5:$A$104,B202)&lt;&gt;1,"",IF(ISNUMBER(VLOOKUP(B202,Reunioes!$A$5:$B$104,2,FALSE)),VLOOKUP(B202,Reunioes!$A$5:$B$104,2,FALSE),"")))</x:f>
      </x:c>
      <x:c r="R202" s="234" t="str">
        <x:f>IF(A202="",IF(OR(B202&lt;&gt;"",C202&lt;&gt;"",D202&lt;&gt;"",E202&lt;&gt;"",H202&lt;&gt;"",I202&lt;&gt;""),"ID ausente",""),IF(OR(AND(M202&lt;&gt;"",NOT(ISNUMBER(M202))),AND(N202&lt;&gt;"",NOT(ISNUMBER(N202)))),"Esforço inválido",IF(OR(AND(ISNUMBER(H202),H202&lt;=0),AND(ISNUMBER(J202),J202&lt;=0),AND(ISNUMBER(Q202),Q202&lt;=0)),"Data inválida",IF(A202="","",IF(COUNTIFS($A$5:$A$204,A202)&gt;1,"ID duplicado",IF(Q202="","Reunião inválida",IF(OR(C202="",D202="",E202="",I202=""),"Cadastro incompleto",IF(AND(I202&lt;&gt;"Pendente",I202&lt;&gt;"Em andamento",I202&lt;&gt;"Bloqueada",I202&lt;&gt;"Concluída",I202&lt;&gt;"Cancelada"),"Status inválido",IF(I202="Cancelada","",IF(NOT(ISNUMBER(H202)),"Prazo ausente ou inválido",IF(AND(I202="Concluída",OR(NOT(ISNUMBER(J202)),P202="")),"Conclusão sem data ou evidência",IF(AND(I202="Concluída",ISNUMBER(Listas!$B$6),Listas!$B$6&gt;0,J202&gt;Listas!$B$6),"Conclusão posterior à análise",""))))))))))))</x:f>
      </x:c>
      <x:c r="S202" s="234" t="n">
        <x:f>IF(A202="",0,IF(AND(R202="",I202&lt;&gt;"Cancelada"),1,0))</x:f>
        <x:v>0</x:v>
      </x:c>
      <x:c r="T202" s="234" t="n">
        <x:f>IF(OR(NOT(ISNUMBER(Listas!$B$6)),Listas!$B$6&lt;=0,Dashboard!$E$5&lt;=0,Dashboard!$K$5&lt;=0),0,IF(A202="",0,IF(AND(ISNUMBER(Q202),ISNUMBER(Dashboard!$E$5),ISNUMBER(Dashboard!$K$5),Dashboard!$E$5&lt;=Dashboard!$K$5,Q202&gt;=Dashboard!$E$5,Q202&lt;=Dashboard!$K$5,OR(Dashboard!$E$4="Todas",E202=Dashboard!$E$4),OR(Dashboard!$K$4="Todos",D202=Dashboard!$K$4)),1,0)))</x:f>
        <x:v>0</x:v>
      </x:c>
      <x:c r="U202" s="234" t="n">
        <x:f>IF(AND(S202=1,T202=1,I202&lt;&gt;"Concluída"),1,0)</x:f>
        <x:v>0</x:v>
      </x:c>
      <x:c r="V202" s="234" t="n">
        <x:f>IF(AND(U202=1,ISNUMBER(Listas!$B$6),H202&lt;Listas!$B$6),1,0)</x:f>
        <x:v>0</x:v>
      </x:c>
      <x:c r="W202" s="234" t="n">
        <x:f>IF(AND(U202=1,I202="Bloqueada"),1,0)</x:f>
        <x:v>0</x:v>
      </x:c>
      <x:c r="X202" s="234" t="n">
        <x:f>IF(AND(S202=1,T202=1,I202="Concluída"),1,0)</x:f>
        <x:v>0</x:v>
      </x:c>
      <x:c r="Y202" s="234" t="n">
        <x:f>IF(AND(T202=1,OR(V202=1,W202=1,R202&lt;&gt;"")),1,0)</x:f>
        <x:v>0</x:v>
      </x:c>
      <x:c r="Z202" s="234" t="str">
        <x:f>IF(Y202=1,SUM($Y$5:Y202),"")</x:f>
      </x:c>
    </x:row>
    <x:row r="203">
      <x:c r="A203" s="30"/>
      <x:c r="B203" s="30"/>
      <x:c r="C203" s="30"/>
      <x:c r="D203" s="30"/>
      <x:c r="E203" s="30"/>
      <x:c r="F203" s="30"/>
      <x:c r="G203" s="32"/>
      <x:c r="H203" s="32"/>
      <x:c r="I203" s="32"/>
      <x:c r="J203" s="32"/>
      <x:c r="K203" s="37" t="str">
        <x:f>IF(OR(NOT(ISNUMBER(Listas!$B$6)),Listas!$B$6&lt;=0),"",IF(A203="","",IF(OR(R203&lt;&gt;"",I203="Cancelada"),"",IF(I203="Concluída",MAX(0,J203-H203),MAX(0,Listas!$B$6-H203)))))</x:f>
      </x:c>
      <x:c r="L203" s="35" t="str">
        <x:f>IF(OR(NOT(ISNUMBER(Listas!$B$6)),Listas!$B$6&lt;=0),IF(A203="","","Corrija data de análise"),IF(A203="","",IF(R203&lt;&gt;"",R203,IF(I203="Cancelada","CANCELADA",IF(I203="Concluída",IF(J203&gt;H203,"CONCLUÍDA COM ATRASO","CONCLUÍDA NO PRAZO"),IF(H203&lt;Listas!$B$6,"ATRASADA",IF(H203=Listas!$B$6,"VENCE HOJE","NO PRAZO")))))))</x:f>
      </x:c>
      <x:c r="M203" s="38"/>
      <x:c r="N203" s="38"/>
      <x:c r="O203" s="36" t="str">
        <x:f>IF(A203="","",IF(AND(ISNUMBER(M203),ISNUMBER(N203)),N203-M203,""))</x:f>
      </x:c>
      <x:c r="P203" s="33"/>
      <x:c r="Q203" s="238" t="str">
        <x:f>IF(A203="","",IF(COUNTIFS(Reunioes!$A$5:$A$104,B203)&lt;&gt;1,"",IF(ISNUMBER(VLOOKUP(B203,Reunioes!$A$5:$B$104,2,FALSE)),VLOOKUP(B203,Reunioes!$A$5:$B$104,2,FALSE),"")))</x:f>
      </x:c>
      <x:c r="R203" s="234" t="str">
        <x:f>IF(A203="",IF(OR(B203&lt;&gt;"",C203&lt;&gt;"",D203&lt;&gt;"",E203&lt;&gt;"",H203&lt;&gt;"",I203&lt;&gt;""),"ID ausente",""),IF(OR(AND(M203&lt;&gt;"",NOT(ISNUMBER(M203))),AND(N203&lt;&gt;"",NOT(ISNUMBER(N203)))),"Esforço inválido",IF(OR(AND(ISNUMBER(H203),H203&lt;=0),AND(ISNUMBER(J203),J203&lt;=0),AND(ISNUMBER(Q203),Q203&lt;=0)),"Data inválida",IF(A203="","",IF(COUNTIFS($A$5:$A$204,A203)&gt;1,"ID duplicado",IF(Q203="","Reunião inválida",IF(OR(C203="",D203="",E203="",I203=""),"Cadastro incompleto",IF(AND(I203&lt;&gt;"Pendente",I203&lt;&gt;"Em andamento",I203&lt;&gt;"Bloqueada",I203&lt;&gt;"Concluída",I203&lt;&gt;"Cancelada"),"Status inválido",IF(I203="Cancelada","",IF(NOT(ISNUMBER(H203)),"Prazo ausente ou inválido",IF(AND(I203="Concluída",OR(NOT(ISNUMBER(J203)),P203="")),"Conclusão sem data ou evidência",IF(AND(I203="Concluída",ISNUMBER(Listas!$B$6),Listas!$B$6&gt;0,J203&gt;Listas!$B$6),"Conclusão posterior à análise",""))))))))))))</x:f>
      </x:c>
      <x:c r="S203" s="234" t="n">
        <x:f>IF(A203="",0,IF(AND(R203="",I203&lt;&gt;"Cancelada"),1,0))</x:f>
        <x:v>0</x:v>
      </x:c>
      <x:c r="T203" s="234" t="n">
        <x:f>IF(OR(NOT(ISNUMBER(Listas!$B$6)),Listas!$B$6&lt;=0,Dashboard!$E$5&lt;=0,Dashboard!$K$5&lt;=0),0,IF(A203="",0,IF(AND(ISNUMBER(Q203),ISNUMBER(Dashboard!$E$5),ISNUMBER(Dashboard!$K$5),Dashboard!$E$5&lt;=Dashboard!$K$5,Q203&gt;=Dashboard!$E$5,Q203&lt;=Dashboard!$K$5,OR(Dashboard!$E$4="Todas",E203=Dashboard!$E$4),OR(Dashboard!$K$4="Todos",D203=Dashboard!$K$4)),1,0)))</x:f>
        <x:v>0</x:v>
      </x:c>
      <x:c r="U203" s="234" t="n">
        <x:f>IF(AND(S203=1,T203=1,I203&lt;&gt;"Concluída"),1,0)</x:f>
        <x:v>0</x:v>
      </x:c>
      <x:c r="V203" s="234" t="n">
        <x:f>IF(AND(U203=1,ISNUMBER(Listas!$B$6),H203&lt;Listas!$B$6),1,0)</x:f>
        <x:v>0</x:v>
      </x:c>
      <x:c r="W203" s="234" t="n">
        <x:f>IF(AND(U203=1,I203="Bloqueada"),1,0)</x:f>
        <x:v>0</x:v>
      </x:c>
      <x:c r="X203" s="234" t="n">
        <x:f>IF(AND(S203=1,T203=1,I203="Concluída"),1,0)</x:f>
        <x:v>0</x:v>
      </x:c>
      <x:c r="Y203" s="234" t="n">
        <x:f>IF(AND(T203=1,OR(V203=1,W203=1,R203&lt;&gt;"")),1,0)</x:f>
        <x:v>0</x:v>
      </x:c>
      <x:c r="Z203" s="234" t="str">
        <x:f>IF(Y203=1,SUM($Y$5:Y203),"")</x:f>
      </x:c>
    </x:row>
    <x:row r="204">
      <x:c r="A204" s="30"/>
      <x:c r="B204" s="30"/>
      <x:c r="C204" s="30"/>
      <x:c r="D204" s="30"/>
      <x:c r="E204" s="30"/>
      <x:c r="F204" s="30"/>
      <x:c r="G204" s="32"/>
      <x:c r="H204" s="32"/>
      <x:c r="I204" s="32"/>
      <x:c r="J204" s="32"/>
      <x:c r="K204" s="37" t="str">
        <x:f>IF(OR(NOT(ISNUMBER(Listas!$B$6)),Listas!$B$6&lt;=0),"",IF(A204="","",IF(OR(R204&lt;&gt;"",I204="Cancelada"),"",IF(I204="Concluída",MAX(0,J204-H204),MAX(0,Listas!$B$6-H204)))))</x:f>
      </x:c>
      <x:c r="L204" s="35" t="str">
        <x:f>IF(OR(NOT(ISNUMBER(Listas!$B$6)),Listas!$B$6&lt;=0),IF(A204="","","Corrija data de análise"),IF(A204="","",IF(R204&lt;&gt;"",R204,IF(I204="Cancelada","CANCELADA",IF(I204="Concluída",IF(J204&gt;H204,"CONCLUÍDA COM ATRASO","CONCLUÍDA NO PRAZO"),IF(H204&lt;Listas!$B$6,"ATRASADA",IF(H204=Listas!$B$6,"VENCE HOJE","NO PRAZO")))))))</x:f>
      </x:c>
      <x:c r="M204" s="38"/>
      <x:c r="N204" s="38"/>
      <x:c r="O204" s="36" t="str">
        <x:f>IF(A204="","",IF(AND(ISNUMBER(M204),ISNUMBER(N204)),N204-M204,""))</x:f>
      </x:c>
      <x:c r="P204" s="33"/>
      <x:c r="Q204" s="238" t="str">
        <x:f>IF(A204="","",IF(COUNTIFS(Reunioes!$A$5:$A$104,B204)&lt;&gt;1,"",IF(ISNUMBER(VLOOKUP(B204,Reunioes!$A$5:$B$104,2,FALSE)),VLOOKUP(B204,Reunioes!$A$5:$B$104,2,FALSE),"")))</x:f>
      </x:c>
      <x:c r="R204" s="234" t="str">
        <x:f>IF(A204="",IF(OR(B204&lt;&gt;"",C204&lt;&gt;"",D204&lt;&gt;"",E204&lt;&gt;"",H204&lt;&gt;"",I204&lt;&gt;""),"ID ausente",""),IF(OR(AND(M204&lt;&gt;"",NOT(ISNUMBER(M204))),AND(N204&lt;&gt;"",NOT(ISNUMBER(N204)))),"Esforço inválido",IF(OR(AND(ISNUMBER(H204),H204&lt;=0),AND(ISNUMBER(J204),J204&lt;=0),AND(ISNUMBER(Q204),Q204&lt;=0)),"Data inválida",IF(A204="","",IF(COUNTIFS($A$5:$A$204,A204)&gt;1,"ID duplicado",IF(Q204="","Reunião inválida",IF(OR(C204="",D204="",E204="",I204=""),"Cadastro incompleto",IF(AND(I204&lt;&gt;"Pendente",I204&lt;&gt;"Em andamento",I204&lt;&gt;"Bloqueada",I204&lt;&gt;"Concluída",I204&lt;&gt;"Cancelada"),"Status inválido",IF(I204="Cancelada","",IF(NOT(ISNUMBER(H204)),"Prazo ausente ou inválido",IF(AND(I204="Concluída",OR(NOT(ISNUMBER(J204)),P204="")),"Conclusão sem data ou evidência",IF(AND(I204="Concluída",ISNUMBER(Listas!$B$6),Listas!$B$6&gt;0,J204&gt;Listas!$B$6),"Conclusão posterior à análise",""))))))))))))</x:f>
      </x:c>
      <x:c r="S204" s="234" t="n">
        <x:f>IF(A204="",0,IF(AND(R204="",I204&lt;&gt;"Cancelada"),1,0))</x:f>
        <x:v>0</x:v>
      </x:c>
      <x:c r="T204" s="234" t="n">
        <x:f>IF(OR(NOT(ISNUMBER(Listas!$B$6)),Listas!$B$6&lt;=0,Dashboard!$E$5&lt;=0,Dashboard!$K$5&lt;=0),0,IF(A204="",0,IF(AND(ISNUMBER(Q204),ISNUMBER(Dashboard!$E$5),ISNUMBER(Dashboard!$K$5),Dashboard!$E$5&lt;=Dashboard!$K$5,Q204&gt;=Dashboard!$E$5,Q204&lt;=Dashboard!$K$5,OR(Dashboard!$E$4="Todas",E204=Dashboard!$E$4),OR(Dashboard!$K$4="Todos",D204=Dashboard!$K$4)),1,0)))</x:f>
        <x:v>0</x:v>
      </x:c>
      <x:c r="U204" s="234" t="n">
        <x:f>IF(AND(S204=1,T204=1,I204&lt;&gt;"Concluída"),1,0)</x:f>
        <x:v>0</x:v>
      </x:c>
      <x:c r="V204" s="234" t="n">
        <x:f>IF(AND(U204=1,ISNUMBER(Listas!$B$6),H204&lt;Listas!$B$6),1,0)</x:f>
        <x:v>0</x:v>
      </x:c>
      <x:c r="W204" s="234" t="n">
        <x:f>IF(AND(U204=1,I204="Bloqueada"),1,0)</x:f>
        <x:v>0</x:v>
      </x:c>
      <x:c r="X204" s="234" t="n">
        <x:f>IF(AND(S204=1,T204=1,I204="Concluída"),1,0)</x:f>
        <x:v>0</x:v>
      </x:c>
      <x:c r="Y204" s="234" t="n">
        <x:f>IF(AND(T204=1,OR(V204=1,W204=1,R204&lt;&gt;"")),1,0)</x:f>
        <x:v>0</x:v>
      </x:c>
      <x:c r="Z204" s="234" t="str">
        <x:f>IF(Y204=1,SUM($Y$5:Y204),"")</x:f>
      </x:c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P1"/>
    <x:mergeCell ref="A2:P2"/>
  </x:mergeCells>
  <x:conditionalFormatting sqref="L5:L204">
    <x:cfRule type="containsText" dxfId="0" priority="1" operator="containsText" text="ATRASADA"/>
    <x:cfRule type="containsText" dxfId="1" priority="2" operator="containsText" text="NO PRAZO"/>
  </x:conditionalFormatting>
  <x:conditionalFormatting sqref="F5:F204">
    <x:cfRule type="containsText" dxfId="2" priority="3" operator="containsText" text="Crítica"/>
  </x:conditionalFormatting>
  <x:conditionalFormatting sqref="R5:R204">
    <x:cfRule type="expression" dxfId="10" priority="4">
      <x:formula>AND($A5&lt;&gt;"",$R5&lt;&gt;"")</x:formula>
    </x:cfRule>
  </x:conditionalFormatting>
  <x:dataValidations count="4">
    <x:dataValidation type="list" sqref="B5:B204">
      <x:formula1>Reunioes!$A$5:$A$104</x:formula1>
    </x:dataValidation>
    <x:dataValidation type="list" sqref="E5:E204">
      <x:formula1>Listas!$G$6:$G$14</x:formula1>
    </x:dataValidation>
    <x:dataValidation type="list" sqref="F5:F204">
      <x:formula1>Listas!$H$6:$H$9</x:formula1>
    </x:dataValidation>
    <x:dataValidation type="list" sqref="I5:I204">
      <x:formula1>Listas!$I$6:$I$10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5aeb718aba49e8"/>
  </x:tableParts>
</x:worksheet>
</file>

<file path=xl/worksheets/sheet6.xml><?xml version="1.0" encoding="utf-8"?>
<x:worksheet xmlns:x="http://schemas.openxmlformats.org/spreadsheetml/2006/main">
  <x:sheetPr>
    <x:tabColor rgb="FF8B9490"/>
  </x:sheetPr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40" hidden="0" customWidth="1"/>
    <x:col min="4" max="4" width="3" hidden="0" customWidth="1"/>
    <x:col min="5" max="5" width="25" hidden="0" customWidth="1"/>
    <x:col min="6" max="6" width="20" hidden="0" customWidth="1"/>
    <x:col min="7" max="7" width="22" hidden="0" customWidth="1"/>
    <x:col min="8" max="8" width="17" hidden="0" customWidth="1"/>
    <x:col min="9" max="9" width="22" hidden="0" customWidth="1"/>
    <x:col min="10" max="10" width="22" hidden="0" customWidth="1"/>
  </x:cols>
  <x:sheetData>
    <x:row r="1" ht="34" customHeight="1">
      <x:c r="A1" s="4" t="str">
        <x:v>LISTAS E PARÂMETROS</x:v>
      </x:c>
      <x:c r="B1" s="4" t="str">
        <x:v>LISTAS E PARÂMETROS</x:v>
      </x:c>
      <x:c r="C1" s="4" t="str">
        <x:v>LISTAS E PARÂMETROS</x:v>
      </x:c>
      <x:c r="D1" s="4" t="str">
        <x:v>LISTAS E PARÂMETROS</x:v>
      </x:c>
      <x:c r="E1" s="4" t="str">
        <x:v>LISTAS E PARÂMETROS</x:v>
      </x:c>
      <x:c r="F1" s="4" t="str">
        <x:v>LISTAS E PARÂMETROS</x:v>
      </x:c>
      <x:c r="G1" s="4" t="str">
        <x:v>LISTAS E PARÂMETROS</x:v>
      </x:c>
      <x:c r="H1" s="4" t="str">
        <x:v>LISTAS E PARÂMETROS</x:v>
      </x:c>
      <x:c r="I1" s="4" t="str">
        <x:v>LISTAS E PARÂMETROS</x:v>
      </x:c>
      <x:c r="J1" s="4" t="str">
        <x:v>LISTAS E PARÂMETROS</x:v>
      </x:c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4" customHeight="1">
      <x:c r="A2" s="8" t="str">
        <x:v>Ajuste a data de análise e mantenha as listas usadas nos campos de entrada. Células amarelas são editáveis.</x:v>
      </x:c>
      <x:c r="B2" s="8" t="str">
        <x:v>Ajuste a data de análise e mantenha as listas usadas nos campos de entrada. Células amarelas são editáveis.</x:v>
      </x:c>
      <x:c r="C2" s="8" t="str">
        <x:v>Ajuste a data de análise e mantenha as listas usadas nos campos de entrada. Células amarelas são editáveis.</x:v>
      </x:c>
      <x:c r="D2" s="8" t="str">
        <x:v>Ajuste a data de análise e mantenha as listas usadas nos campos de entrada. Células amarelas são editáveis.</x:v>
      </x:c>
      <x:c r="E2" s="8" t="str">
        <x:v>Ajuste a data de análise e mantenha as listas usadas nos campos de entrada. Células amarelas são editáveis.</x:v>
      </x:c>
      <x:c r="F2" s="8" t="str">
        <x:v>Ajuste a data de análise e mantenha as listas usadas nos campos de entrada. Células amarelas são editáveis.</x:v>
      </x:c>
      <x:c r="G2" s="8" t="str">
        <x:v>Ajuste a data de análise e mantenha as listas usadas nos campos de entrada. Células amarelas são editáveis.</x:v>
      </x:c>
      <x:c r="H2" s="8" t="str">
        <x:v>Ajuste a data de análise e mantenha as listas usadas nos campos de entrada. Células amarelas são editáveis.</x:v>
      </x:c>
      <x:c r="I2" s="8" t="str">
        <x:v>Ajuste a data de análise e mantenha as listas usadas nos campos de entrada. Células amarelas são editáveis.</x:v>
      </x:c>
      <x:c r="J2" s="8" t="str">
        <x:v>Ajuste a data de análise e mantenha as listas usadas nos campos de entrada. Células amarelas são editáveis.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5" customHeight="1">
      <x:c r="A4" s="10" t="str">
        <x:v>PARÂMETROS</x:v>
      </x:c>
      <x:c r="B4" s="10" t="str">
        <x:v>PARÂMETROS</x:v>
      </x:c>
      <x:c r="C4" s="10" t="str">
        <x:v>PARÂMETROS</x:v>
      </x:c>
      <x:c r="D4" s="1"/>
      <x:c r="E4" s="10" t="str">
        <x:v>LISTAS DE PREENCHIMENTO</x:v>
      </x:c>
      <x:c r="F4" s="10" t="str">
        <x:v>LISTAS DE PREENCHIMENTO</x:v>
      </x:c>
      <x:c r="G4" s="10" t="str">
        <x:v>LISTAS DE PREENCHIMENTO</x:v>
      </x:c>
      <x:c r="H4" s="10" t="str">
        <x:v>LISTAS DE PREENCHIMENTO</x:v>
      </x:c>
      <x:c r="I4" s="10" t="str">
        <x:v>LISTAS DE PREENCHIMENTO</x:v>
      </x:c>
      <x:c r="J4" s="10" t="str">
        <x:v>LISTAS DE PREENCHIMENTO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42" customHeight="1">
      <x:c r="A5" s="22" t="str">
        <x:v>Parâmetro</x:v>
      </x:c>
      <x:c r="B5" s="23" t="str">
        <x:v>Valor</x:v>
      </x:c>
      <x:c r="C5" s="24" t="str">
        <x:v>Uso</x:v>
      </x:c>
      <x:c r="D5" s="1"/>
      <x:c r="E5" s="22" t="str">
        <x:v>Tipo de reunião</x:v>
      </x:c>
      <x:c r="F5" s="23" t="str">
        <x:v>Status reunião</x:v>
      </x:c>
      <x:c r="G5" s="23" t="str">
        <x:v>Área</x:v>
      </x:c>
      <x:c r="H5" s="23" t="str">
        <x:v>Prioridade</x:v>
      </x:c>
      <x:c r="I5" s="23" t="str">
        <x:v>Status ação</x:v>
      </x:c>
      <x:c r="J5" s="24" t="str">
        <x:v>Impacto decisão</x:v>
      </x:c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 t="str">
        <x:v>Data da análise</x:v>
      </x:c>
      <x:c r="B6" s="27" t="n">
        <x:v>46293</x:v>
      </x:c>
      <x:c r="C6" s="1" t="str">
        <x:v>Base para atrasos</x:v>
      </x:c>
      <x:c r="D6" s="1"/>
      <x:c r="E6" s="1" t="str">
        <x:v>Operacional</x:v>
      </x:c>
      <x:c r="F6" s="1" t="str">
        <x:v>Planejada</x:v>
      </x:c>
      <x:c r="G6" s="1" t="str">
        <x:v>Operações</x:v>
      </x:c>
      <x:c r="H6" s="1" t="str">
        <x:v>Crítica</x:v>
      </x:c>
      <x:c r="I6" s="1" t="str">
        <x:v>Pendente</x:v>
      </x:c>
      <x:c r="J6" s="1" t="str">
        <x:v>Alto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" t="str">
        <x:v>Meta duração média (h)</x:v>
      </x:c>
      <x:c r="B7" s="26" t="n">
        <x:v>1</x:v>
      </x:c>
      <x:c r="C7" s="1" t="str">
        <x:v>Sinal do Dashboard</x:v>
      </x:c>
      <x:c r="D7" s="1"/>
      <x:c r="E7" s="1" t="str">
        <x:v>Projeto</x:v>
      </x:c>
      <x:c r="F7" s="1" t="str">
        <x:v>Realizada</x:v>
      </x:c>
      <x:c r="G7" s="1" t="str">
        <x:v>Comercial</x:v>
      </x:c>
      <x:c r="H7" s="1" t="str">
        <x:v>Alta</x:v>
      </x:c>
      <x:c r="I7" s="1" t="str">
        <x:v>Em andamento</x:v>
      </x:c>
      <x:c r="J7" s="1" t="str">
        <x:v>Médio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 t="str">
        <x:v>Meta conclusão de ações</x:v>
      </x:c>
      <x:c r="B8" s="28" t="n">
        <x:v>0.8</x:v>
      </x:c>
      <x:c r="C8" s="1" t="str">
        <x:v>Sinal do Dashboard</x:v>
      </x:c>
      <x:c r="D8" s="1"/>
      <x:c r="E8" s="1" t="str">
        <x:v>Comercial</x:v>
      </x:c>
      <x:c r="F8" s="1" t="str">
        <x:v>Cancelada</x:v>
      </x:c>
      <x:c r="G8" s="1" t="str">
        <x:v>Financeiro</x:v>
      </x:c>
      <x:c r="H8" s="1" t="str">
        <x:v>Média</x:v>
      </x:c>
      <x:c r="I8" s="1" t="str">
        <x:v>Concluída</x:v>
      </x:c>
      <x:c r="J8" s="1" t="str">
        <x:v>Baixo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268" t="str">
        <x:v>Custo de referência (manual)</x:v>
      </x:c>
      <x:c r="B9" s="29" t="n">
        <x:v>1000</x:v>
      </x:c>
      <x:c r="C9" s="1" t="str">
        <x:v>Alerta de custo</x:v>
      </x:c>
      <x:c r="D9" s="1"/>
      <x:c r="E9" s="1" t="str">
        <x:v>Financeira</x:v>
      </x:c>
      <x:c r="F9" s="1"/>
      <x:c r="G9" s="1" t="str">
        <x:v>RH</x:v>
      </x:c>
      <x:c r="H9" s="1" t="str">
        <x:v>Baixa</x:v>
      </x:c>
      <x:c r="I9" s="1" t="str">
        <x:v>Bloqueada</x:v>
      </x:c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268" t="str">
        <x:v>Efetividade de referência (manual)</x:v>
      </x:c>
      <x:c r="B10" s="26" t="n">
        <x:v>4</x:v>
      </x:c>
      <x:c r="C10" s="1" t="str">
        <x:v>Escala de 1 a 5</x:v>
      </x:c>
      <x:c r="D10" s="1"/>
      <x:c r="E10" s="1" t="str">
        <x:v>RH</x:v>
      </x:c>
      <x:c r="F10" s="1"/>
      <x:c r="G10" s="1" t="str">
        <x:v>Tecnologia</x:v>
      </x:c>
      <x:c r="H10" s="1"/>
      <x:c r="I10" s="1" t="str">
        <x:v>Cancelada</x:v>
      </x:c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/>
      <x:c r="B11" s="1"/>
      <x:c r="C11" s="1"/>
      <x:c r="D11" s="1"/>
      <x:c r="E11" s="1" t="str">
        <x:v>Estratégica</x:v>
      </x:c>
      <x:c r="F11" s="1"/>
      <x:c r="G11" s="1" t="str">
        <x:v>Marketing</x:v>
      </x:c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/>
      <x:c r="B12" s="1"/>
      <x:c r="C12" s="1"/>
      <x:c r="D12" s="1"/>
      <x:c r="E12" s="1" t="str">
        <x:v>Cliente</x:v>
      </x:c>
      <x:c r="F12" s="1"/>
      <x:c r="G12" s="1" t="str">
        <x:v>Diretoria</x:v>
      </x:c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"/>
      <x:c r="B13" s="1"/>
      <x:c r="C13" s="1"/>
      <x:c r="D13" s="1"/>
      <x:c r="E13" s="1" t="str">
        <x:v>Fornecedor</x:v>
      </x:c>
      <x:c r="F13" s="1"/>
      <x:c r="G13" s="1" t="str">
        <x:v>Jurídico</x:v>
      </x:c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" t="str">
        <x:v>Dashboard: responsável</x:v>
      </x:c>
      <x:c r="B14" s="1" t="str">
        <x:v>Digite o nome exato em Dashboard K4 ou Todos. Novos nomes entram no resumo automaticamente.</x:v>
      </x:c>
      <x:c r="C14" s="1"/>
      <x:c r="D14" s="1"/>
      <x:c r="E14" s="1" t="str">
        <x:v>Outro</x:v>
      </x:c>
      <x:c r="F14" s="1"/>
      <x:c r="G14" s="1" t="str">
        <x:v>Administrativo</x:v>
      </x:c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J1"/>
    <x:mergeCell ref="A2:J2"/>
    <x:mergeCell ref="A4:C4"/>
    <x:mergeCell ref="E4:J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5C7C6B"/>
  </x:sheetPr>
  <x:sheetViews>
    <x:sheetView showGridLines="0" workbookViewId="0"/>
  </x:sheetViews>
  <x:sheetFormatPr defaultRowHeight="15"/>
  <x:cols>
    <x:col min="1" max="1" width="32" hidden="0" customWidth="1"/>
    <x:col min="2" max="2" width="9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COMO USAR A PLANILHA</x:v>
      </x:c>
      <x:c r="B1" s="4" t="str">
        <x:v>COMO USAR A PLANILHA</x:v>
      </x:c>
      <x:c r="C1" s="4" t="str">
        <x:v>COMO USAR A PLANILHA</x:v>
      </x:c>
      <x:c r="D1" s="4" t="str">
        <x:v>COMO USAR A PLANILHA</x:v>
      </x:c>
      <x:c r="E1" s="4" t="str">
        <x:v>COMO USAR A PLANILHA</x:v>
      </x:c>
      <x:c r="F1" s="4" t="str">
        <x:v>COMO USAR A PLANILHA</x:v>
      </x:c>
      <x:c r="G1" s="4" t="str">
        <x:v>COMO USAR A PLANILHA</x:v>
      </x:c>
      <x:c r="H1" s="4" t="str">
        <x:v>COMO USAR A PLANILHA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4" customHeight="1">
      <x:c r="A2" s="8" t="str">
        <x:v>Fluxo simples para planejar reuniões, registrar decisões e concluir planos de ação.</x:v>
      </x:c>
      <x:c r="B2" s="8" t="str">
        <x:v>Fluxo simples para planejar reuniões, registrar decisões e concluir planos de ação.</x:v>
      </x:c>
      <x:c r="C2" s="8" t="str">
        <x:v>Fluxo simples para planejar reuniões, registrar decisões e concluir planos de ação.</x:v>
      </x:c>
      <x:c r="D2" s="8" t="str">
        <x:v>Fluxo simples para planejar reuniões, registrar decisões e concluir planos de ação.</x:v>
      </x:c>
      <x:c r="E2" s="8" t="str">
        <x:v>Fluxo simples para planejar reuniões, registrar decisões e concluir planos de ação.</x:v>
      </x:c>
      <x:c r="F2" s="8" t="str">
        <x:v>Fluxo simples para planejar reuniões, registrar decisões e concluir planos de ação.</x:v>
      </x:c>
      <x:c r="G2" s="8" t="str">
        <x:v>Fluxo simples para planejar reuniões, registrar decisões e concluir planos de ação.</x:v>
      </x:c>
      <x:c r="H2" s="8" t="str">
        <x:v>Fluxo simples para planejar reuniões, registrar decisões e concluir planos de ação.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5" customHeight="1">
      <x:c r="A4" s="10" t="str">
        <x:v>PASSO A PASSO</x:v>
      </x:c>
      <x:c r="B4" s="10" t="str">
        <x:v>PASSO A PASSO</x:v>
      </x:c>
      <x:c r="C4" s="10" t="str">
        <x:v>PASSO A PASSO</x:v>
      </x:c>
      <x:c r="D4" s="10" t="str">
        <x:v>PASSO A PASSO</x:v>
      </x:c>
      <x:c r="E4" s="10" t="str">
        <x:v>PASSO A PASSO</x:v>
      </x:c>
      <x:c r="F4" s="10" t="str">
        <x:v>PASSO A PASSO</x:v>
      </x:c>
      <x:c r="G4" s="10" t="str">
        <x:v>PASSO A PASSO</x:v>
      </x:c>
      <x:c r="H4" s="10" t="str">
        <x:v>PASSO A PASSO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50" customHeight="1">
      <x:c r="A5" s="195" t="str">
        <x:v>1. Ajuste parâmetros</x:v>
      </x:c>
      <x:c r="B5" s="146" t="str">
        <x:v>Defina a data de análise e as metas de duração/conclusão. Custo e efetividade em Listas são referências manuais.</x:v>
      </x:c>
      <x:c r="C5" s="146"/>
      <x:c r="D5" s="146"/>
      <x:c r="E5" s="146"/>
      <x:c r="F5" s="146"/>
      <x:c r="G5" s="146"/>
      <x:c r="H5" s="146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50" customHeight="1">
      <x:c r="A6" s="195" t="str">
        <x:v>2. Planeje a reunião</x:v>
      </x:c>
      <x:c r="B6" s="148" t="str">
        <x:v>Informe ID, data, horário, tipo, tema, organizador e objetivo esperado.</x:v>
      </x:c>
      <x:c r="C6" s="148"/>
      <x:c r="D6" s="148"/>
      <x:c r="E6" s="148"/>
      <x:c r="F6" s="148"/>
      <x:c r="G6" s="148"/>
      <x:c r="H6" s="148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50" customHeight="1">
      <x:c r="A7" s="195" t="str">
        <x:v>3. Selecione participantes</x:v>
      </x:c>
      <x:c r="B7" s="148" t="str">
        <x:v>Convide quem decide, executa ou fornece informação essencial; registre custo-hora apenas para estimativa.</x:v>
      </x:c>
      <x:c r="C7" s="148"/>
      <x:c r="D7" s="148"/>
      <x:c r="E7" s="148"/>
      <x:c r="F7" s="148"/>
      <x:c r="G7" s="148"/>
      <x:c r="H7" s="148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 ht="50" customHeight="1">
      <x:c r="A8" s="195" t="str">
        <x:v>4. Prepare a pauta</x:v>
      </x:c>
      <x:c r="B8" s="148" t="str">
        <x:v>Use o tema e o objetivo como filtro: itens sem decisão ou entrega podem ser tratados de forma assíncrona.</x:v>
      </x:c>
      <x:c r="C8" s="148"/>
      <x:c r="D8" s="148"/>
      <x:c r="E8" s="148"/>
      <x:c r="F8" s="148"/>
      <x:c r="G8" s="148"/>
      <x:c r="H8" s="148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50" customHeight="1">
      <x:c r="A9" s="195" t="str">
        <x:v>5. Registre decisões</x:v>
      </x:c>
      <x:c r="B9" s="148" t="str">
        <x:v>Escreva a decisão, responsável, impacto e data de revisão. Evite descrições ambíguas.</x:v>
      </x:c>
      <x:c r="C9" s="148"/>
      <x:c r="D9" s="148"/>
      <x:c r="E9" s="148"/>
      <x:c r="F9" s="148"/>
      <x:c r="G9" s="148"/>
      <x:c r="H9" s="148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50" customHeight="1">
      <x:c r="A10" s="195" t="str">
        <x:v>6. Abra ações</x:v>
      </x:c>
      <x:c r="B10" s="148" t="str">
        <x:v>Cada encaminhamento precisa de dono, prioridade, prazo e situação. Esforço estimado é opcional.</x:v>
      </x:c>
      <x:c r="C10" s="148"/>
      <x:c r="D10" s="148"/>
      <x:c r="E10" s="148"/>
      <x:c r="F10" s="148"/>
      <x:c r="G10" s="148"/>
      <x:c r="H10" s="148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 ht="50" customHeight="1">
      <x:c r="A11" s="195" t="str">
        <x:v>7. Atualize a execução</x:v>
      </x:c>
      <x:c r="B11" s="148" t="str">
        <x:v>Mantenha status, conclusão, esforço real e evidência. Alertas são calculados pela data de análise.</x:v>
      </x:c>
      <x:c r="C11" s="148"/>
      <x:c r="D11" s="148"/>
      <x:c r="E11" s="148"/>
      <x:c r="F11" s="148"/>
      <x:c r="G11" s="148"/>
      <x:c r="H11" s="148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50" customHeight="1">
      <x:c r="A12" s="195" t="str">
        <x:v>8. Avalie efetividade</x:v>
      </x:c>
      <x:c r="B12" s="148" t="str">
        <x:v>Após a reunião, atribua nota de 1 a 5 considerando clareza, decisão, foco e utilidade.</x:v>
      </x:c>
      <x:c r="C12" s="148"/>
      <x:c r="D12" s="148"/>
      <x:c r="E12" s="148"/>
      <x:c r="F12" s="148"/>
      <x:c r="G12" s="148"/>
      <x:c r="H12" s="148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50" customHeight="1">
      <x:c r="A13" s="195" t="str">
        <x:v>9. Leia o Dashboard</x:v>
      </x:c>
      <x:c r="B13" s="148" t="str">
        <x:v>Revise ações abertas, vencidas e bloqueadas. Conclusão=concluídas/válidas; atraso do backlog=vencidas abertas/abertas. Tempo e custo usam apenas o período.</x:v>
      </x:c>
      <x:c r="C13" s="148"/>
      <x:c r="D13" s="148"/>
      <x:c r="E13" s="148"/>
      <x:c r="F13" s="148"/>
      <x:c r="G13" s="148"/>
      <x:c r="H13" s="148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50" customHeight="1">
      <x:c r="A14" s="195" t="str">
        <x:v>10. Melhore o ritual</x:v>
      </x:c>
      <x:c r="B14" s="151" t="str">
        <x:v>Reduza participantes, duração ou frequência quando o custo exceder o valor gerado.</x:v>
      </x:c>
      <x:c r="C14" s="151"/>
      <x:c r="D14" s="151"/>
      <x:c r="E14" s="151"/>
      <x:c r="F14" s="151"/>
      <x:c r="G14" s="151"/>
      <x:c r="H14" s="15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 ht="25" customHeight="1">
      <x:c r="A16" s="10" t="str">
        <x:v>BOAS PRÁTICAS E LIMITES</x:v>
      </x:c>
      <x:c r="B16" s="10" t="str">
        <x:v>BOAS PRÁTICAS E LIMITES</x:v>
      </x:c>
      <x:c r="C16" s="10" t="str">
        <x:v>BOAS PRÁTICAS E LIMITES</x:v>
      </x:c>
      <x:c r="D16" s="10" t="str">
        <x:v>BOAS PRÁTICAS E LIMITES</x:v>
      </x:c>
      <x:c r="E16" s="10" t="str">
        <x:v>BOAS PRÁTICAS E LIMITES</x:v>
      </x:c>
      <x:c r="F16" s="10" t="str">
        <x:v>BOAS PRÁTICAS E LIMITES</x:v>
      </x:c>
      <x:c r="G16" s="10" t="str">
        <x:v>BOAS PRÁTICAS E LIMITES</x:v>
      </x:c>
      <x:c r="H16" s="10" t="str">
        <x:v>BOAS PRÁTICAS E LIMITES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 ht="40" customHeight="1">
      <x:c r="A17" s="264" t="str">
        <x:v>Use IDs únicos e preserve vínculos. O custo conhecido não é uma apuração contábil. Reuniões sensíveis podem exigir controle de acesso fora do arquivo. Preserve fórmulas; ampliar bases exige estender tabelas, fórmulas, validações e referências, com teste da última linha.</x:v>
      </x:c>
      <x:c r="B17" s="265"/>
      <x:c r="C17" s="265"/>
      <x:c r="D17" s="265"/>
      <x:c r="E17" s="265"/>
      <x:c r="F17" s="265"/>
      <x:c r="G17" s="215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H17" s="216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 ht="40" customHeight="1">
      <x:c r="A18" s="266"/>
      <x:c r="B18" s="267"/>
      <x:c r="C18" s="267"/>
      <x:c r="D18" s="267"/>
      <x:c r="E18" s="267"/>
      <x:c r="F18" s="267"/>
      <x:c r="G18" s="218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H18" s="219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 ht="40" customHeight="1">
      <x:c r="A19" s="266"/>
      <x:c r="B19" s="267"/>
      <x:c r="C19" s="267"/>
      <x:c r="D19" s="267"/>
      <x:c r="E19" s="267"/>
      <x:c r="F19" s="267"/>
      <x:c r="G19" s="218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H19" s="219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 ht="40" customHeight="1">
      <x:c r="A20" s="241" t="str">
        <x:v>Versão 2.0 — leitura do painel</x:v>
      </x:c>
      <x:c r="B20" s="241"/>
      <x:c r="C20" s="241"/>
      <x:c r="D20" s="241"/>
      <x:c r="E20" s="241"/>
      <x:c r="F20" s="241"/>
      <x:c r="G20" s="218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H20" s="219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 ht="40" customHeight="1">
      <x:c r="A21" s="253" t="str">
        <x:v>Exemplos fictícios. Altere a data de análise em Listas B6. No Dashboard escolha área e digite responsável exato ou Todos.</x:v>
      </x:c>
      <x:c r="B21" s="253"/>
      <x:c r="C21" s="253"/>
      <x:c r="D21" s="253"/>
      <x:c r="E21" s="253"/>
      <x:c r="F21" s="253"/>
      <x:c r="G21" s="218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H21" s="219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 ht="40" customHeight="1">
      <x:c r="A22" s="253" t="str">
        <x:v>O período considera a data da reunião de origem. Área e responsável filtram somente ações; tempo e custo usam apenas período.</x:v>
      </x:c>
      <x:c r="B22" s="253"/>
      <x:c r="C22" s="253"/>
      <x:c r="D22" s="253"/>
      <x:c r="E22" s="253"/>
      <x:c r="F22" s="253"/>
      <x:c r="G22" s="221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H22" s="222" t="str">
        <x:v>Use IDs únicos e não apague linhas já referenciadas em participantes, decisões ou ações. A estimativa de custo ajuda a dimensionar o tempo coletivo, mas não é uma apuração contábil. Reuniões sensíveis podem exigir controle de acesso fora do arquivo. Preserve as fórmulas verdes; ao ampliar as bases, copie uma linha completa e mantenha as listas e validações.</x:v>
      </x:c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 ht="40" customHeight="1">
      <x:c r="A23" s="253" t="str">
        <x:v>Acoes: 200 registros, linhas5:204. Reunioes:100 registros, linhas5:104. Novos registros dentro desses limites entram no painel.</x:v>
      </x:c>
      <x:c r="B23" s="253"/>
      <x:c r="C23" s="253"/>
      <x:c r="D23" s="253"/>
      <x:c r="E23" s="253"/>
      <x:c r="F23" s="253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 ht="40" customHeight="1">
      <x:c r="A24" s="253" t="str">
        <x:v>Entradas A:J e M:N/P; K:L/O e Q:Z são cálculos. Substitua exemplos sem apagar fórmulas. Não use IDs repetidos.</x:v>
      </x:c>
      <x:c r="B24" s="253"/>
      <x:c r="C24" s="253"/>
      <x:c r="D24" s="253"/>
      <x:c r="E24" s="253"/>
      <x:c r="F24" s="253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 ht="40" customHeight="1">
      <x:c r="A25" s="253" t="str">
        <x:v>Ação válida exige reunião única, descrição, dono, área, status e prazo numérico. Concluída exige data e evidência. Canceladas ficam fora das taxas.</x:v>
      </x:c>
      <x:c r="B25" s="253"/>
      <x:c r="C25" s="253"/>
      <x:c r="D25" s="253"/>
      <x:c r="E25" s="253"/>
      <x:c r="F25" s="253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 ht="40" customHeight="1">
      <x:c r="A26" s="253" t="str">
        <x:v>Conclusão=concluídas/válidas. Atraso do backlog=abertas vencidas/abertas. Sem população, n.a. Pendências de cadastro aparecem separadas.</x:v>
      </x:c>
      <x:c r="B26" s="253"/>
      <x:c r="C26" s="253"/>
      <x:c r="D26" s="253"/>
      <x:c r="E26" s="253"/>
      <x:c r="F26" s="253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 ht="40" customHeight="1">
      <x:c r="A27" s="253" t="str">
        <x:v>As primeiras10 exceções seguem a ordem de cadastro. Consulte todas pelo filtro da tabela Acoes; o painel não ordena por criticidade.</x:v>
      </x:c>
      <x:c r="B27" s="253"/>
      <x:c r="C27" s="253"/>
      <x:c r="D27" s="253"/>
      <x:c r="E27" s="253"/>
      <x:c r="F27" s="253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 ht="40" customHeight="1">
      <x:c r="A28" s="253" t="str">
        <x:v>Reunião sem ID/data válida impede a inclusão no período. Verifique a coluna R de Acoes antes de apresentar.</x:v>
      </x:c>
      <x:c r="B28" s="253"/>
      <x:c r="C28" s="253"/>
      <x:c r="D28" s="253"/>
      <x:c r="E28" s="253"/>
      <x:c r="F28" s="253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 ht="40" customHeight="1">
      <x:c r="A29" s="253" t="str">
        <x:v>Para ampliar limites, estenda tabelas, fórmulas e validações de todas as abas e ajuste cada referência; teste a última linha.</x:v>
      </x:c>
      <x:c r="B29" s="253"/>
      <x:c r="C29" s="253"/>
      <x:c r="D29" s="253"/>
      <x:c r="E29" s="253"/>
      <x:c r="F29" s="253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 ht="40" customHeight="1">
      <x:c r="A30" s="253" t="str">
        <x:v>Custo é apenas a parcela conhecida, não um custo total garantido. Custo-hora ausente não equivale a trabalho gratuito.</x:v>
      </x:c>
      <x:c r="B30" s="253"/>
      <x:c r="C30" s="253"/>
      <x:c r="D30" s="253"/>
      <x:c r="E30" s="253"/>
      <x:c r="F30" s="253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 ht="40" customHeight="1">
      <x:c r="A31" s="253" t="str">
        <x:v>Na reunião: revise pendências de cadastro, ações vencidas e bloqueios. Registre decisão, responsável, prazo e evidência na base.</x:v>
      </x:c>
      <x:c r="B31" s="253"/>
      <x:c r="C31" s="253"/>
      <x:c r="D31" s="253"/>
      <x:c r="E31" s="253"/>
      <x:c r="F31" s="253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 ht="40" customHeight="1">
      <x:c r="A32" s="261" t="str">
        <x:v>Participantes:200 registros (5:204); Decisoes:150 (5:154). As9 áreas atuais estão em Listas; ampliar áreas exige ajustar seleção e fonte do gráfico.</x:v>
      </x:c>
      <x:c r="B32" s="261"/>
      <x:c r="C32" s="261"/>
      <x:c r="D32" s="261"/>
      <x:c r="E32" s="261"/>
      <x:c r="F32" s="26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 ht="40" customHeight="1">
      <x:c r="A33" s="261" t="str">
        <x:v>Horários devem ser valores de hora do mesmo dia, início menor ou igual ao fim. Horário inválido fica pendente na coluna T de Reunioes e não entra nos totais de horas/custo.</x:v>
      </x:c>
      <x:c r="B33" s="261"/>
      <x:c r="C33" s="261"/>
      <x:c r="D33" s="261"/>
      <x:c r="E33" s="261"/>
      <x:c r="F33" s="26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 ht="40" customHeight="1">
      <x:c r="A34" s="261" t="str">
        <x:v>Custo conhecido usa somente presentes com custo-hora numérico não negativo. Custo ausente não equivale a zero. A aplicação nativa conferida foi Google Planilhas; Excel nativo não foi testado.</x:v>
      </x:c>
      <x:c r="B34" s="261"/>
      <x:c r="C34" s="261"/>
      <x:c r="D34" s="261"/>
      <x:c r="E34" s="261"/>
      <x:c r="F34" s="26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H1"/>
    <x:mergeCell ref="A2:H2"/>
    <x:mergeCell ref="A4:H4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A16:H16"/>
    <x:mergeCell ref="A32:F32"/>
    <x:mergeCell ref="A33:F33"/>
    <x:mergeCell ref="A34:F34"/>
    <x:mergeCell ref="A20:F20"/>
    <x:mergeCell ref="A21:F21"/>
    <x:mergeCell ref="A22:F22"/>
    <x:mergeCell ref="A23:F23"/>
    <x:mergeCell ref="A24:F24"/>
    <x:mergeCell ref="A25:F25"/>
    <x:mergeCell ref="A26:F26"/>
    <x:mergeCell ref="A27:F27"/>
    <x:mergeCell ref="A28:F28"/>
    <x:mergeCell ref="A29:F29"/>
    <x:mergeCell ref="A30:F30"/>
    <x:mergeCell ref="A31:F31"/>
    <x:mergeCell ref="A17:F19"/>
  </x:mergeCells>
  <x:pageMargins left="0.7" right="0.7" top="0.75" bottom="0.75" header="0.3" footer="0.3"/>
</x:worksheet>
</file>