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25796e103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2ad57b8288394ddd"/>
    <x:sheet xmlns:r="http://schemas.openxmlformats.org/officeDocument/2006/relationships" name="DRE_Mensal" sheetId="2" r:id="R09061f0eae714fe0"/>
    <x:sheet xmlns:r="http://schemas.openxmlformats.org/officeDocument/2006/relationships" name="Lancamentos" sheetId="3" r:id="R4839e56dc4fb4c12"/>
    <x:sheet xmlns:r="http://schemas.openxmlformats.org/officeDocument/2006/relationships" name="Orcamento" sheetId="4" r:id="Rde334cdef44b42c1"/>
    <x:sheet xmlns:r="http://schemas.openxmlformats.org/officeDocument/2006/relationships" name="Plano_Contas" sheetId="5" r:id="R300b116ac7754bdb"/>
    <x:sheet xmlns:r="http://schemas.openxmlformats.org/officeDocument/2006/relationships" name="Listas" sheetId="6" r:id="R87c6a05ecac747ad"/>
    <x:sheet xmlns:r="http://schemas.openxmlformats.org/officeDocument/2006/relationships" name="Instrucoes" sheetId="7" r:id="R7d11441d2d1d40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.0%"/>
    <x:numFmt numFmtId="202" formatCode="&quot;R$&quot; #,##0.00;[Red]-&quot;R$&quot; #,##0.00"/>
    <x:numFmt numFmtId="203" formatCode="mmm"/>
  </x:numFmts>
  <x:fonts count="13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173D2B"/>
      <x:name val="Arial"/>
    </x:font>
    <x:font>
      <x:b/>
      <x:sz val="10"/>
      <x:color rgb="FF245B91"/>
      <x:name val="Arial"/>
    </x:font>
    <x:font>
      <x:b/>
      <x:sz val="10"/>
      <x:color rgb="FF5B4B00"/>
      <x:name val="Arial"/>
    </x:font>
    <x:font>
      <x:b/>
      <x:sz val="9"/>
      <x:color rgb="FFFFFFFF"/>
      <x:name val="Arial"/>
    </x:font>
    <x:font>
      <x:b/>
      <x:sz val="14"/>
      <x:color rgb="FF173D2B"/>
      <x:name val="Arial"/>
    </x:font>
    <x:font>
      <x:b/>
      <x:sz val="10"/>
      <x:color rgb="FF6F520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</x:fills>
  <x:borders count="14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top style="thin">
        <x:color rgb="FF2F7D4A"/>
      </x:top>
      <x:bottom style="thin">
        <x:color rgb="FF2F7D4A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6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201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202" fontId="6" fillId="6" borderId="0" xfId="0" applyNumberFormat="1" applyFont="1" applyFill="1" applyBorder="1"/>
    <x:xf numFmtId="203" fontId="4" fillId="4" borderId="2" xfId="0" applyNumberFormat="1" applyFont="1" applyFill="1" applyBorder="1" applyAlignment="1">
      <x:alignment horizontal="center" vertical="center" wrapText="1"/>
    </x:xf>
    <x:xf numFmtId="201" fontId="6" fillId="6" borderId="0" xfId="0" applyNumberFormat="1" applyFont="1" applyFill="1" applyBorder="1"/>
    <x:xf numFmtId="0" fontId="1" fillId="7" borderId="0" xfId="0" applyNumberFormat="1" applyFont="1" applyFill="1" applyBorder="1"/>
    <x:xf numFmtId="202" fontId="6" fillId="7" borderId="0" xfId="0" applyNumberFormat="1" applyFont="1" applyFill="1" applyBorder="1"/>
    <x:xf numFmtId="0" fontId="7" fillId="7" borderId="0" xfId="0" applyNumberFormat="1" applyFont="1" applyFill="1" applyBorder="1"/>
    <x:xf numFmtId="202" fontId="7" fillId="7" borderId="0" xfId="0" applyNumberFormat="1" applyFont="1" applyFill="1" applyBorder="1"/>
    <x:xf numFmtId="0" fontId="7" fillId="7" borderId="4" xfId="0" applyNumberFormat="1" applyFont="1" applyFill="1" applyBorder="1"/>
    <x:xf numFmtId="202" fontId="7" fillId="7" borderId="4" xfId="0" applyNumberFormat="1" applyFont="1" applyFill="1" applyBorder="1"/>
    <x:xf numFmtId="201" fontId="6" fillId="3" borderId="0" xfId="0" applyNumberFormat="1" applyFont="1" applyFill="1" applyBorder="1"/>
    <x:xf numFmtId="0" fontId="8" fillId="3" borderId="0" xfId="0" applyNumberFormat="1" applyFont="1" applyFill="1" applyBorder="1"/>
    <x:xf numFmtId="201" fontId="8" fillId="3" borderId="0" xfId="0" applyNumberFormat="1" applyFont="1" applyFill="1" applyBorder="1"/>
    <x:xf numFmtId="202" fontId="5" fillId="5" borderId="0" xfId="0" applyNumberFormat="1" applyFont="1" applyFill="1" applyBorder="1"/>
    <x:xf numFmtId="0" fontId="9" fillId="5" borderId="0" xfId="0" applyNumberFormat="1" applyFont="1" applyFill="1" applyBorder="1"/>
    <x:xf numFmtId="200" fontId="9" fillId="5" borderId="0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horizontal="center" wrapText="1"/>
    </x:xf>
    <x:xf numFmtId="0" fontId="10" fillId="4" borderId="0" xfId="0" applyNumberFormat="1" applyFont="1" applyFill="1" applyBorder="1" applyAlignment="1">
      <x:alignment horizontal="center" vertical="center" wrapText="1"/>
    </x:xf>
    <x:xf numFmtId="0" fontId="11" fillId="7" borderId="0" xfId="0" applyNumberFormat="1" applyFont="1" applyFill="1" applyBorder="1"/>
    <x:xf numFmtId="0" fontId="11" fillId="7" borderId="5" xfId="0" applyNumberFormat="1" applyFont="1" applyFill="1" applyBorder="1"/>
    <x:xf numFmtId="0" fontId="11" fillId="7" borderId="6" xfId="0" applyNumberFormat="1" applyFont="1" applyFill="1" applyBorder="1"/>
    <x:xf numFmtId="0" fontId="11" fillId="7" borderId="7" xfId="0" applyNumberFormat="1" applyFont="1" applyFill="1" applyBorder="1"/>
    <x:xf numFmtId="0" fontId="11" fillId="7" borderId="8" xfId="0" applyNumberFormat="1" applyFont="1" applyFill="1" applyBorder="1"/>
    <x:xf numFmtId="202" fontId="11" fillId="7" borderId="5" xfId="0" applyNumberFormat="1" applyFont="1" applyFill="1" applyBorder="1"/>
    <x:xf numFmtId="202" fontId="11" fillId="7" borderId="6" xfId="0" applyNumberFormat="1" applyFont="1" applyFill="1" applyBorder="1"/>
    <x:xf numFmtId="202" fontId="11" fillId="7" borderId="7" xfId="0" applyNumberFormat="1" applyFont="1" applyFill="1" applyBorder="1"/>
    <x:xf numFmtId="202" fontId="11" fillId="7" borderId="8" xfId="0" applyNumberFormat="1" applyFont="1" applyFill="1" applyBorder="1"/>
    <x:xf numFmtId="202" fontId="11" fillId="7" borderId="5" xfId="0" applyNumberFormat="1" applyFont="1" applyFill="1" applyBorder="1" applyAlignment="1">
      <x:alignment horizontal="center"/>
    </x:xf>
    <x:xf numFmtId="202" fontId="11" fillId="7" borderId="6" xfId="0" applyNumberFormat="1" applyFont="1" applyFill="1" applyBorder="1" applyAlignment="1">
      <x:alignment horizontal="center"/>
    </x:xf>
    <x:xf numFmtId="202" fontId="11" fillId="7" borderId="7" xfId="0" applyNumberFormat="1" applyFont="1" applyFill="1" applyBorder="1" applyAlignment="1">
      <x:alignment horizontal="center"/>
    </x:xf>
    <x:xf numFmtId="202" fontId="11" fillId="7" borderId="8" xfId="0" applyNumberFormat="1" applyFont="1" applyFill="1" applyBorder="1" applyAlignment="1">
      <x:alignment horizontal="center"/>
    </x:xf>
    <x:xf numFmtId="202" fontId="11" fillId="7" borderId="5" xfId="0" applyNumberFormat="1" applyFont="1" applyFill="1" applyBorder="1" applyAlignment="1">
      <x:alignment horizontal="center" vertical="center"/>
    </x:xf>
    <x:xf numFmtId="202" fontId="11" fillId="7" borderId="6" xfId="0" applyNumberFormat="1" applyFont="1" applyFill="1" applyBorder="1" applyAlignment="1">
      <x:alignment horizontal="center" vertical="center"/>
    </x:xf>
    <x:xf numFmtId="202" fontId="11" fillId="7" borderId="7" xfId="0" applyNumberFormat="1" applyFont="1" applyFill="1" applyBorder="1" applyAlignment="1">
      <x:alignment horizontal="center" vertical="center"/>
    </x:xf>
    <x:xf numFmtId="202" fontId="11" fillId="7" borderId="8" xfId="0" applyNumberFormat="1" applyFont="1" applyFill="1" applyBorder="1" applyAlignment="1">
      <x:alignment horizontal="center" vertical="center"/>
    </x:xf>
    <x:xf numFmtId="201" fontId="11" fillId="7" borderId="5" xfId="0" applyNumberFormat="1" applyFont="1" applyFill="1" applyBorder="1"/>
    <x:xf numFmtId="201" fontId="11" fillId="7" borderId="6" xfId="0" applyNumberFormat="1" applyFont="1" applyFill="1" applyBorder="1"/>
    <x:xf numFmtId="201" fontId="11" fillId="7" borderId="7" xfId="0" applyNumberFormat="1" applyFont="1" applyFill="1" applyBorder="1"/>
    <x:xf numFmtId="201" fontId="11" fillId="7" borderId="8" xfId="0" applyNumberFormat="1" applyFont="1" applyFill="1" applyBorder="1"/>
    <x:xf numFmtId="201" fontId="11" fillId="7" borderId="5" xfId="0" applyNumberFormat="1" applyFont="1" applyFill="1" applyBorder="1" applyAlignment="1">
      <x:alignment horizontal="center"/>
    </x:xf>
    <x:xf numFmtId="201" fontId="11" fillId="7" borderId="6" xfId="0" applyNumberFormat="1" applyFont="1" applyFill="1" applyBorder="1" applyAlignment="1">
      <x:alignment horizontal="center"/>
    </x:xf>
    <x:xf numFmtId="201" fontId="11" fillId="7" borderId="7" xfId="0" applyNumberFormat="1" applyFont="1" applyFill="1" applyBorder="1" applyAlignment="1">
      <x:alignment horizontal="center"/>
    </x:xf>
    <x:xf numFmtId="201" fontId="11" fillId="7" borderId="8" xfId="0" applyNumberFormat="1" applyFont="1" applyFill="1" applyBorder="1" applyAlignment="1">
      <x:alignment horizontal="center"/>
    </x:xf>
    <x:xf numFmtId="201" fontId="11" fillId="7" borderId="5" xfId="0" applyNumberFormat="1" applyFont="1" applyFill="1" applyBorder="1" applyAlignment="1">
      <x:alignment horizontal="center" vertical="center"/>
    </x:xf>
    <x:xf numFmtId="201" fontId="11" fillId="7" borderId="6" xfId="0" applyNumberFormat="1" applyFont="1" applyFill="1" applyBorder="1" applyAlignment="1">
      <x:alignment horizontal="center" vertical="center"/>
    </x:xf>
    <x:xf numFmtId="201" fontId="11" fillId="7" borderId="7" xfId="0" applyNumberFormat="1" applyFont="1" applyFill="1" applyBorder="1" applyAlignment="1">
      <x:alignment horizontal="center" vertical="center"/>
    </x:xf>
    <x:xf numFmtId="201" fontId="11" fillId="7" borderId="8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203" fontId="1" fillId="6" borderId="0" xfId="0" applyNumberFormat="1" applyFont="1" applyFill="1" applyBorder="1"/>
    <x:xf numFmtId="202" fontId="1" fillId="6" borderId="0" xfId="0" applyNumberFormat="1" applyFont="1" applyFill="1" applyBorder="1"/>
    <x:xf numFmtId="201" fontId="1" fillId="6" borderId="0" xfId="0" applyNumberFormat="1" applyFont="1" applyFill="1" applyBorder="1"/>
    <x:xf numFmtId="203" fontId="1" fillId="6" borderId="9" xfId="0" applyNumberFormat="1" applyFont="1" applyFill="1" applyBorder="1"/>
    <x:xf numFmtId="202" fontId="1" fillId="6" borderId="9" xfId="0" applyNumberFormat="1" applyFont="1" applyFill="1" applyBorder="1"/>
    <x:xf numFmtId="201" fontId="1" fillId="6" borderId="9" xfId="0" applyNumberFormat="1" applyFont="1" applyFill="1" applyBorder="1"/>
    <x:xf numFmtId="203" fontId="1" fillId="6" borderId="10" xfId="0" applyNumberFormat="1" applyFont="1" applyFill="1" applyBorder="1"/>
    <x:xf numFmtId="202" fontId="1" fillId="6" borderId="10" xfId="0" applyNumberFormat="1" applyFont="1" applyFill="1" applyBorder="1"/>
    <x:xf numFmtId="201" fontId="1" fillId="6" borderId="10" xfId="0" applyNumberFormat="1" applyFont="1" applyFill="1" applyBorder="1"/>
    <x:xf numFmtId="203" fontId="1" fillId="6" borderId="11" xfId="0" applyNumberFormat="1" applyFont="1" applyFill="1" applyBorder="1"/>
    <x:xf numFmtId="202" fontId="1" fillId="6" borderId="11" xfId="0" applyNumberFormat="1" applyFont="1" applyFill="1" applyBorder="1"/>
    <x:xf numFmtId="201" fontId="1" fillId="6" borderId="11" xfId="0" applyNumberFormat="1" applyFont="1" applyFill="1" applyBorder="1"/>
    <x:xf numFmtId="0" fontId="1" fillId="6" borderId="9" xfId="0" applyNumberFormat="1" applyFont="1" applyFill="1" applyBorder="1"/>
    <x:xf numFmtId="0" fontId="1" fillId="6" borderId="10" xfId="0" applyNumberFormat="1" applyFont="1" applyFill="1" applyBorder="1"/>
    <x:xf numFmtId="0" fontId="1" fillId="6" borderId="11" xfId="0" applyNumberFormat="1" applyFont="1" applyFill="1" applyBorder="1"/>
    <x:xf numFmtId="0" fontId="1" fillId="6" borderId="9" xfId="0" applyNumberFormat="1" applyFont="1" applyFill="1" applyBorder="1" applyAlignment="1">
      <x:alignment vertical="center"/>
    </x:xf>
    <x:xf numFmtId="201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201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8" fillId="3" borderId="5" xfId="0" applyNumberFormat="1" applyFont="1" applyFill="1" applyBorder="1"/>
    <x:xf numFmtId="0" fontId="8" fillId="3" borderId="11" xfId="0" applyNumberFormat="1" applyFont="1" applyFill="1" applyBorder="1"/>
    <x:xf numFmtId="0" fontId="8" fillId="3" borderId="6" xfId="0" applyNumberFormat="1" applyFont="1" applyFill="1" applyBorder="1"/>
    <x:xf numFmtId="0" fontId="8" fillId="3" borderId="12" xfId="0" applyNumberFormat="1" applyFont="1" applyFill="1" applyBorder="1"/>
    <x:xf numFmtId="0" fontId="8" fillId="3" borderId="13" xfId="0" applyNumberFormat="1" applyFont="1" applyFill="1" applyBorder="1"/>
    <x:xf numFmtId="0" fontId="8" fillId="3" borderId="7" xfId="0" applyNumberFormat="1" applyFont="1" applyFill="1" applyBorder="1"/>
    <x:xf numFmtId="0" fontId="8" fillId="3" borderId="9" xfId="0" applyNumberFormat="1" applyFont="1" applyFill="1" applyBorder="1"/>
    <x:xf numFmtId="0" fontId="8" fillId="3" borderId="8" xfId="0" applyNumberFormat="1" applyFont="1" applyFill="1" applyBorder="1"/>
    <x:xf numFmtId="0" fontId="8" fillId="3" borderId="5" xfId="0" applyNumberFormat="1" applyFont="1" applyFill="1" applyBorder="1" applyAlignment="1">
      <x:alignment wrapText="1"/>
    </x:xf>
    <x:xf numFmtId="0" fontId="8" fillId="3" borderId="11" xfId="0" applyNumberFormat="1" applyFont="1" applyFill="1" applyBorder="1" applyAlignment="1">
      <x:alignment wrapText="1"/>
    </x:xf>
    <x:xf numFmtId="0" fontId="8" fillId="3" borderId="6" xfId="0" applyNumberFormat="1" applyFont="1" applyFill="1" applyBorder="1" applyAlignment="1">
      <x:alignment wrapText="1"/>
    </x:xf>
    <x:xf numFmtId="0" fontId="8" fillId="3" borderId="12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8" fillId="3" borderId="13" xfId="0" applyNumberFormat="1" applyFont="1" applyFill="1" applyBorder="1" applyAlignment="1">
      <x:alignment wrapText="1"/>
    </x:xf>
    <x:xf numFmtId="0" fontId="8" fillId="3" borderId="7" xfId="0" applyNumberFormat="1" applyFont="1" applyFill="1" applyBorder="1" applyAlignment="1">
      <x:alignment wrapText="1"/>
    </x:xf>
    <x:xf numFmtId="0" fontId="8" fillId="3" borderId="9" xfId="0" applyNumberFormat="1" applyFont="1" applyFill="1" applyBorder="1" applyAlignment="1">
      <x:alignment wrapText="1"/>
    </x:xf>
    <x:xf numFmtId="0" fontId="8" fillId="3" borderId="8" xfId="0" applyNumberFormat="1" applyFont="1" applyFill="1" applyBorder="1" applyAlignment="1">
      <x:alignment wrapText="1"/>
    </x:xf>
    <x:xf numFmtId="0" fontId="8" fillId="3" borderId="5" xfId="0" applyNumberFormat="1" applyFont="1" applyFill="1" applyBorder="1" applyAlignment="1">
      <x:alignment vertical="center" wrapText="1"/>
    </x:xf>
    <x:xf numFmtId="0" fontId="8" fillId="3" borderId="11" xfId="0" applyNumberFormat="1" applyFont="1" applyFill="1" applyBorder="1" applyAlignment="1">
      <x:alignment vertical="center" wrapText="1"/>
    </x:xf>
    <x:xf numFmtId="0" fontId="8" fillId="3" borderId="6" xfId="0" applyNumberFormat="1" applyFont="1" applyFill="1" applyBorder="1" applyAlignment="1">
      <x:alignment vertical="center" wrapText="1"/>
    </x:xf>
    <x:xf numFmtId="0" fontId="8" fillId="3" borderId="12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3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9" xfId="0" applyNumberFormat="1" applyFont="1" applyFill="1" applyBorder="1" applyAlignment="1">
      <x:alignment vertical="center" wrapText="1"/>
    </x:xf>
    <x:xf numFmtId="0" fontId="8" fillId="3" borderId="8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wrapText="1"/>
    </x:xf>
    <x:xf numFmtId="0" fontId="1" fillId="6" borderId="11" xfId="0" applyNumberFormat="1" applyFont="1" applyFill="1" applyBorder="1" applyAlignment="1">
      <x:alignment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/>
    <x:xf numFmtId="0" fontId="12" fillId="5" borderId="5" xfId="0" applyNumberFormat="1" applyFont="1" applyFill="1" applyBorder="1"/>
    <x:xf numFmtId="0" fontId="12" fillId="5" borderId="11" xfId="0" applyNumberFormat="1" applyFont="1" applyFill="1" applyBorder="1"/>
    <x:xf numFmtId="0" fontId="12" fillId="5" borderId="6" xfId="0" applyNumberFormat="1" applyFont="1" applyFill="1" applyBorder="1"/>
    <x:xf numFmtId="0" fontId="12" fillId="5" borderId="12" xfId="0" applyNumberFormat="1" applyFont="1" applyFill="1" applyBorder="1"/>
    <x:xf numFmtId="0" fontId="12" fillId="5" borderId="13" xfId="0" applyNumberFormat="1" applyFont="1" applyFill="1" applyBorder="1"/>
    <x:xf numFmtId="0" fontId="12" fillId="5" borderId="7" xfId="0" applyNumberFormat="1" applyFont="1" applyFill="1" applyBorder="1"/>
    <x:xf numFmtId="0" fontId="12" fillId="5" borderId="9" xfId="0" applyNumberFormat="1" applyFont="1" applyFill="1" applyBorder="1"/>
    <x:xf numFmtId="0" fontId="12" fillId="5" borderId="8" xfId="0" applyNumberFormat="1" applyFont="1" applyFill="1" applyBorder="1"/>
    <x:xf numFmtId="0" fontId="12" fillId="5" borderId="5" xfId="0" applyNumberFormat="1" applyFont="1" applyFill="1" applyBorder="1" applyAlignment="1">
      <x:alignment wrapText="1"/>
    </x:xf>
    <x:xf numFmtId="0" fontId="12" fillId="5" borderId="11" xfId="0" applyNumberFormat="1" applyFont="1" applyFill="1" applyBorder="1" applyAlignment="1">
      <x:alignment wrapText="1"/>
    </x:xf>
    <x:xf numFmtId="0" fontId="12" fillId="5" borderId="6" xfId="0" applyNumberFormat="1" applyFont="1" applyFill="1" applyBorder="1" applyAlignment="1">
      <x:alignment wrapText="1"/>
    </x:xf>
    <x:xf numFmtId="0" fontId="12" fillId="5" borderId="12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wrapText="1"/>
    </x:xf>
    <x:xf numFmtId="0" fontId="12" fillId="5" borderId="13" xfId="0" applyNumberFormat="1" applyFont="1" applyFill="1" applyBorder="1" applyAlignment="1">
      <x:alignment wrapText="1"/>
    </x:xf>
    <x:xf numFmtId="0" fontId="12" fillId="5" borderId="7" xfId="0" applyNumberFormat="1" applyFont="1" applyFill="1" applyBorder="1" applyAlignment="1">
      <x:alignment wrapText="1"/>
    </x:xf>
    <x:xf numFmtId="0" fontId="12" fillId="5" borderId="9" xfId="0" applyNumberFormat="1" applyFont="1" applyFill="1" applyBorder="1" applyAlignment="1">
      <x:alignment wrapText="1"/>
    </x:xf>
    <x:xf numFmtId="0" fontId="12" fillId="5" borderId="8" xfId="0" applyNumberFormat="1" applyFont="1" applyFill="1" applyBorder="1" applyAlignment="1">
      <x:alignment wrapText="1"/>
    </x:xf>
    <x:xf numFmtId="0" fontId="12" fillId="5" borderId="5" xfId="0" applyNumberFormat="1" applyFont="1" applyFill="1" applyBorder="1" applyAlignment="1">
      <x:alignment vertical="center" wrapText="1"/>
    </x:xf>
    <x:xf numFmtId="0" fontId="12" fillId="5" borderId="11" xfId="0" applyNumberFormat="1" applyFont="1" applyFill="1" applyBorder="1" applyAlignment="1">
      <x:alignment vertical="center" wrapText="1"/>
    </x:xf>
    <x:xf numFmtId="0" fontId="12" fillId="5" borderId="6" xfId="0" applyNumberFormat="1" applyFont="1" applyFill="1" applyBorder="1" applyAlignment="1">
      <x:alignment vertical="center" wrapText="1"/>
    </x:xf>
    <x:xf numFmtId="0" fontId="12" fillId="5" borderId="12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vertical="center" wrapText="1"/>
    </x:xf>
    <x:xf numFmtId="0" fontId="12" fillId="5" borderId="13" xfId="0" applyNumberFormat="1" applyFont="1" applyFill="1" applyBorder="1" applyAlignment="1">
      <x:alignment vertical="center" wrapText="1"/>
    </x:xf>
    <x:xf numFmtId="0" fontId="12" fillId="5" borderId="7" xfId="0" applyNumberFormat="1" applyFont="1" applyFill="1" applyBorder="1" applyAlignment="1">
      <x:alignment vertical="center" wrapText="1"/>
    </x:xf>
    <x:xf numFmtId="0" fontId="12" fillId="5" borderId="9" xfId="0" applyNumberFormat="1" applyFont="1" applyFill="1" applyBorder="1" applyAlignment="1">
      <x:alignment vertical="center" wrapText="1"/>
    </x:xf>
    <x:xf numFmtId="0" fontId="12" fillId="5" borderId="8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</x:cellXfs>
  <x:cellStyles count="1">
    <x:cellStyle name="Normal" xfId="0"/>
  </x:cellStyles>
  <x:dxfs count="6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173D2B"/>
      </x:font>
      <x:fill>
        <x:patternFill>
          <x:bgColor rgb="FFDFF2E5"/>
        </x:patternFill>
      </x:fill>
    </x:dxf>
    <x:dxf>
      <x:font>
        <x:b/>
        <x:color rgb="FF173D2B"/>
      </x:font>
      <x:fill>
        <x:patternFill>
          <x:bgColor rgb="FFDFF2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534859e4644f6" /><Relationship Type="http://schemas.openxmlformats.org/officeDocument/2006/relationships/theme" Target="/xl/theme/theme1.xml" Id="R6f47f00dce4b43ec" /><Relationship Type="http://schemas.openxmlformats.org/officeDocument/2006/relationships/sharedStrings" Target="/xl/sharedStrings.xml" Id="R2683e03052d34c87" /><Relationship Type="http://schemas.openxmlformats.org/officeDocument/2006/relationships/worksheet" Target="/xl/worksheets/sheet1.xml" Id="R2ad57b8288394ddd" /><Relationship Type="http://schemas.openxmlformats.org/officeDocument/2006/relationships/worksheet" Target="/xl/worksheets/sheet2.xml" Id="R09061f0eae714fe0" /><Relationship Type="http://schemas.openxmlformats.org/officeDocument/2006/relationships/worksheet" Target="/xl/worksheets/sheet3.xml" Id="R4839e56dc4fb4c12" /><Relationship Type="http://schemas.openxmlformats.org/officeDocument/2006/relationships/worksheet" Target="/xl/worksheets/sheet4.xml" Id="Rde334cdef44b42c1" /><Relationship Type="http://schemas.openxmlformats.org/officeDocument/2006/relationships/worksheet" Target="/xl/worksheets/sheet5.xml" Id="R300b116ac7754bdb" /><Relationship Type="http://schemas.openxmlformats.org/officeDocument/2006/relationships/worksheet" Target="/xl/worksheets/sheet6.xml" Id="R87c6a05ecac747ad" /><Relationship Type="http://schemas.openxmlformats.org/officeDocument/2006/relationships/worksheet" Target="/xl/worksheets/sheet7.xml" Id="R7d11441d2d1d40c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30348dbbb8c4e0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Receita líquida x resultado líquido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Receita líquida</c:v>
          </c:tx>
          <c:cat>
            <c:strRef>
              <c:f>'Dashboard'!$J$11:$J$19</c:f>
              <c:strCache>
                <c:ptCount val="0"/>
              </c:strCache>
            </c:strRef>
          </c:cat>
          <c:val>
            <c:numRef>
              <c:f>'Dashboard'!$K$11:$K$19</c:f>
              <c:numCache>
                <c:formatCode>"R$" #,##0</c:formatCode>
                <c:ptCount val="0"/>
              </c:numCache>
            </c:numRef>
          </c:val>
        </c:ser>
        <c:ser>
          <c:idx val="1"/>
          <c:order val="1"/>
          <c:tx>
            <c:v>Resultado líquido</c:v>
          </c:tx>
          <c:cat>
            <c:strRef>
              <c:f>'Dashboard'!$J$11:$J$19</c:f>
              <c:strCache>
                <c:ptCount val="0"/>
              </c:strCache>
            </c:strRef>
          </c:cat>
          <c:val>
            <c:numRef>
              <c:f>'Dashboard'!$L$11:$L$19</c:f>
              <c:numCache>
                <c:formatCode>"R$" 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30348dbbb8c4e0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2" name="LancamentosTable" displayName="LancamentosTable" ref="A4:L304" headerRowCount="1" totalsRowCount="0" totalsRowShown="0">
  <x:autoFilter ref="A4:L304"/>
  <x:tableColumns count="12">
    <x:tableColumn id="1" name="Data"/>
    <x:tableColumn id="2" name="Competência"/>
    <x:tableColumn id="3" name="Documento"/>
    <x:tableColumn id="4" name="Descrição"/>
    <x:tableColumn id="5" name="Código conta"/>
    <x:tableColumn id="6" name="Grupo DRE"/>
    <x:tableColumn id="7" name="Centro de resultado"/>
    <x:tableColumn id="8" name="Origem"/>
    <x:tableColumn id="9" name="Valor informado"/>
    <x:tableColumn id="10" name="Sinal"/>
    <x:tableColumn id="11" name="Valor DRE"/>
    <x:tableColumn id="12" name="Statu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1" name="PlanoContasTable" displayName="PlanoContasTable" ref="A4:F104" headerRowCount="1" totalsRowCount="0" totalsRowShown="0">
  <x:autoFilter ref="A4:F104"/>
  <x:tableColumns count="6">
    <x:tableColumn id="1" name="Código"/>
    <x:tableColumn id="2" name="Grupo DRE"/>
    <x:tableColumn id="3" name="Natureza"/>
    <x:tableColumn id="4" name="Sinal"/>
    <x:tableColumn id="5" name="Exemplo"/>
    <x:tableColumn id="6" name="Orientaç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0b22551ec874e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d4a605f67bc427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baf9acc015e342ff" /></Relationships>
</file>

<file path=xl/worksheets/sheet1.xml><?xml version="1.0" encoding="utf-8"?>
<x:worksheet xmlns:x="http://schemas.openxmlformats.org/spreadsheetml/2006/main">
  <x:sheetPr>
    <x:tabColor rgb="FF173D2B"/>
  </x:sheetPr>
  <x:sheetViews>
    <x:sheetView showGridLines="0" workbookViewId="0"/>
  </x:sheetViews>
  <x:sheetFormatPr defaultRowHeight="15"/>
  <x:cols>
    <x:col min="1" max="1" width="25" hidden="0" customWidth="1"/>
    <x:col min="2" max="2" width="18" hidden="0" customWidth="1"/>
    <x:col min="3" max="3" width="19" hidden="0" customWidth="1"/>
    <x:col min="4" max="4" width="18" hidden="0" customWidth="1"/>
    <x:col min="5" max="5" width="25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8" hidden="0" customWidth="1"/>
    <x:col min="11" max="11" width="17" hidden="0" customWidth="1"/>
    <x:col min="12" max="12" width="18" hidden="0" customWidth="1"/>
    <x:col min="13" max="13" width="17" hidden="0" customWidth="1"/>
    <x:col min="14" max="14" width="18" hidden="0" customWidth="1"/>
  </x:cols>
  <x:sheetData>
    <x:row r="1" ht="34" customHeight="1">
      <x:c r="A1" s="4" t="str">
        <x:v>DASHBOARD DE DRE GERENCIAL E RESULTADOS</x:v>
      </x:c>
      <x:c r="B1" s="4" t="str">
        <x:v>DASHBOARD DE DRE GERENCIAL E RESULTADOS</x:v>
      </x:c>
      <x:c r="C1" s="4" t="str">
        <x:v>DASHBOARD DE DRE GERENCIAL E RESULTADOS</x:v>
      </x:c>
      <x:c r="D1" s="4" t="str">
        <x:v>DASHBOARD DE DRE GERENCIAL E RESULTADOS</x:v>
      </x:c>
      <x:c r="E1" s="4" t="str">
        <x:v>DASHBOARD DE DRE GERENCIAL E RESULTADOS</x:v>
      </x:c>
      <x:c r="F1" s="4" t="str">
        <x:v>DASHBOARD DE DRE GERENCIAL E RESULTADOS</x:v>
      </x:c>
      <x:c r="G1" s="4" t="str">
        <x:v>DASHBOARD DE DRE GERENCIAL E RESULTADOS</x:v>
      </x:c>
      <x:c r="H1" s="4" t="str">
        <x:v>DASHBOARD DE DRE GERENCIAL E RESULTADOS</x:v>
      </x:c>
      <x:c r="I1" s="4" t="str">
        <x:v>DASHBOARD DE DRE GERENCIAL E RESULTADOS</x:v>
      </x:c>
      <x:c r="J1" s="4" t="str">
        <x:v>DASHBOARD DE DRE GERENCIAL E RESULTADOS</x:v>
      </x:c>
      <x:c r="K1" s="4" t="str">
        <x:v>DASHBOARD DE DRE GERENCIAL E RESULTADOS</x:v>
      </x:c>
      <x:c r="L1" s="4" t="str">
        <x:v>DASHBOARD DE DRE GERENCIAL E RESULTADOS</x:v>
      </x:c>
      <x:c r="M1" s="4" t="str">
        <x:v>DASHBOARD DE DRE GERENCIAL E RESULTADOS</x:v>
      </x:c>
      <x:c r="N1" s="4" t="str">
        <x:v>DASHBOARD DE DRE GERENCIAL E RESULTADOS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 ht="32" customHeight="1">
      <x:c r="A2" s="8" t="str">
        <x:v>Veja se o negócio cresce com margem, onde o orçamento saiu do controle e qual decisão priorizar.</x:v>
      </x:c>
      <x:c r="B2" s="8" t="str">
        <x:v>Veja se o negócio cresce com margem, onde o orçamento saiu do controle e qual decisão priorizar.</x:v>
      </x:c>
      <x:c r="C2" s="8" t="str">
        <x:v>Veja se o negócio cresce com margem, onde o orçamento saiu do controle e qual decisão priorizar.</x:v>
      </x:c>
      <x:c r="D2" s="8" t="str">
        <x:v>Veja se o negócio cresce com margem, onde o orçamento saiu do controle e qual decisão priorizar.</x:v>
      </x:c>
      <x:c r="E2" s="8" t="str">
        <x:v>Veja se o negócio cresce com margem, onde o orçamento saiu do controle e qual decisão priorizar.</x:v>
      </x:c>
      <x:c r="F2" s="8" t="str">
        <x:v>Veja se o negócio cresce com margem, onde o orçamento saiu do controle e qual decisão priorizar.</x:v>
      </x:c>
      <x:c r="G2" s="8" t="str">
        <x:v>Veja se o negócio cresce com margem, onde o orçamento saiu do controle e qual decisão priorizar.</x:v>
      </x:c>
      <x:c r="H2" s="8" t="str">
        <x:v>Veja se o negócio cresce com margem, onde o orçamento saiu do controle e qual decisão priorizar.</x:v>
      </x:c>
      <x:c r="I2" s="8" t="str">
        <x:v>Veja se o negócio cresce com margem, onde o orçamento saiu do controle e qual decisão priorizar.</x:v>
      </x:c>
      <x:c r="J2" s="8" t="str">
        <x:v>Veja se o negócio cresce com margem, onde o orçamento saiu do controle e qual decisão priorizar.</x:v>
      </x:c>
      <x:c r="K2" s="8" t="str">
        <x:v>Veja se o negócio cresce com margem, onde o orçamento saiu do controle e qual decisão priorizar.</x:v>
      </x:c>
      <x:c r="L2" s="8" t="str">
        <x:v>Veja se o negócio cresce com margem, onde o orçamento saiu do controle e qual decisão priorizar.</x:v>
      </x:c>
      <x:c r="M2" s="8" t="str">
        <x:v>Veja se o negócio cresce com margem, onde o orçamento saiu do controle e qual decisão priorizar.</x:v>
      </x:c>
      <x:c r="N2" s="8" t="str">
        <x:v>Veja se o negócio cresce com margem, onde o orçamento saiu do controle e qual decisão priorizar.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48" t="str">
        <x:v>Exercício</x:v>
      </x:c>
      <x:c r="B3" s="48" t="n">
        <x:f>Listas!B6</x:f>
        <x:v>2026</x:v>
      </x:c>
      <x:c r="C3" s="48" t="str">
        <x:v>Data da análise</x:v>
      </x:c>
      <x:c r="D3" s="49" t="n">
        <x:f>Listas!B7</x:f>
        <x:v>46293</x:v>
      </x:c>
      <x:c r="E3" s="48" t="str">
        <x:v>Meses realizados</x:v>
      </x:c>
      <x:c r="F3" s="48" t="n">
        <x:f>COUNTIF(DRE_Mensal!B5:M5,"&gt;0")</x:f>
        <x:v>9</x:v>
      </x:c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53" t="str">
        <x:v>RECEITA LÍQUIDA</x:v>
      </x:c>
      <x:c r="B5" s="53" t="str">
        <x:v>RECEITA LÍQUIDA</x:v>
      </x:c>
      <x:c r="C5" s="53" t="str">
        <x:v>LUCRO BRUTO</x:v>
      </x:c>
      <x:c r="D5" s="53" t="str">
        <x:v>LUCRO BRUTO</x:v>
      </x:c>
      <x:c r="E5" s="53" t="str">
        <x:v>EBITDA</x:v>
      </x:c>
      <x:c r="F5" s="53" t="str">
        <x:v>EBITDA</x:v>
      </x:c>
      <x:c r="G5" s="53" t="str">
        <x:v>RESULTADO LÍQUIDO</x:v>
      </x:c>
      <x:c r="H5" s="53" t="str">
        <x:v>RESULTADO LÍQUIDO</x:v>
      </x:c>
      <x:c r="I5" s="53" t="str">
        <x:v>MARGEM BRUTA</x:v>
      </x:c>
      <x:c r="J5" s="53" t="str">
        <x:v>MARGEM BRUTA</x:v>
      </x:c>
      <x:c r="K5" s="53" t="str">
        <x:v>MARGEM LÍQUIDA</x:v>
      </x:c>
      <x:c r="L5" s="53" t="str">
        <x:v>MARGEM LÍQUIDA</x:v>
      </x:c>
      <x:c r="M5" s="53" t="str">
        <x:v>PONTO DE EQUILÍBRIO</x:v>
      </x:c>
      <x:c r="N5" s="53" t="str">
        <x:v>PONTO DE EQUILÍBRIO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67" t="n">
        <x:f>DRE_Mensal!N7</x:f>
        <x:v>1398600</x:v>
      </x:c>
      <x:c r="B6" s="68"/>
      <x:c r="C6" s="67" t="n">
        <x:f>DRE_Mensal!N9</x:f>
        <x:v>783000</x:v>
      </x:c>
      <x:c r="D6" s="68"/>
      <x:c r="E6" s="67" t="n">
        <x:f>DRE_Mensal!N15</x:f>
        <x:v>215900</x:v>
      </x:c>
      <x:c r="F6" s="68"/>
      <x:c r="G6" s="67" t="n">
        <x:f>DRE_Mensal!N21</x:f>
        <x:v>179050</x:v>
      </x:c>
      <x:c r="H6" s="68"/>
      <x:c r="I6" s="79" t="n">
        <x:f>DRE_Mensal!N10</x:f>
        <x:v>0.5598455598455598</x:v>
      </x:c>
      <x:c r="J6" s="80"/>
      <x:c r="K6" s="79" t="n">
        <x:f>DRE_Mensal!N22</x:f>
        <x:v>0.12802087802087803</x:v>
      </x:c>
      <x:c r="L6" s="80"/>
      <x:c r="M6" s="67" t="n">
        <x:f>IFERROR(ABS(SUM(DRE_Mensal!N11:N14,DRE_Mensal!N17))/(1-ABS(DRE_Mensal!N8)/DRE_Mensal!N5),0)</x:f>
        <x:v>979364.4501278771</x:v>
      </x:c>
      <x:c r="N6" s="68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69"/>
      <x:c r="B7" s="70"/>
      <x:c r="C7" s="69"/>
      <x:c r="D7" s="70"/>
      <x:c r="E7" s="69"/>
      <x:c r="F7" s="70"/>
      <x:c r="G7" s="69"/>
      <x:c r="H7" s="70"/>
      <x:c r="I7" s="81"/>
      <x:c r="J7" s="82"/>
      <x:c r="K7" s="81"/>
      <x:c r="L7" s="82"/>
      <x:c r="M7" s="69"/>
      <x:c r="N7" s="70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24" customHeight="1">
      <x:c r="A9" s="10" t="str">
        <x:v>EVOLUÇÃO MENSAL</x:v>
      </x:c>
      <x:c r="B9" s="10" t="str">
        <x:v>EVOLUÇÃO MENSAL</x:v>
      </x:c>
      <x:c r="C9" s="10" t="str">
        <x:v>EVOLUÇÃO MENSAL</x:v>
      </x:c>
      <x:c r="D9" s="10" t="str">
        <x:v>EVOLUÇÃO MENSAL</x:v>
      </x:c>
      <x:c r="E9" s="10" t="str">
        <x:v>EVOLUÇÃO MENSAL</x:v>
      </x:c>
      <x:c r="F9" s="10" t="str">
        <x:v>EVOLUÇÃO MENSAL</x:v>
      </x:c>
      <x:c r="G9" s="10" t="str">
        <x:v>EVOLUÇÃO MENSAL</x:v>
      </x:c>
      <x:c r="H9" s="10" t="str">
        <x:v>EVOLUÇÃO MENSAL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36" customHeight="1">
      <x:c r="A10" s="22" t="str">
        <x:v>Mês</x:v>
      </x:c>
      <x:c r="B10" s="23" t="str">
        <x:v>Receita líquida</x:v>
      </x:c>
      <x:c r="C10" s="23" t="str">
        <x:v>Resultado líquido</x:v>
      </x:c>
      <x:c r="D10" s="24" t="str">
        <x:v>Margem líquida</x:v>
      </x:c>
      <x:c r="E10" s="1"/>
      <x:c r="F10" s="1"/>
      <x:c r="G10" s="1"/>
      <x:c r="H10" s="1"/>
      <x:c r="I10" s="1"/>
      <x:c r="J10" s="1" t="str">
        <x:v>Mês</x:v>
      </x:c>
      <x:c r="K10" s="1" t="str">
        <x:v>Receita líquida</x:v>
      </x:c>
      <x:c r="L10" s="1" t="str">
        <x:v>Resultado líquido</x:v>
      </x:c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89" t="n">
        <x:f>DRE_Mensal!B$4</x:f>
        <x:v>46023</x:v>
      </x:c>
      <x:c r="B11" s="90" t="n">
        <x:f>DRE_Mensal!B$7</x:f>
        <x:v>136800</x:v>
      </x:c>
      <x:c r="C11" s="90" t="n">
        <x:f>DRE_Mensal!B$21</x:f>
        <x:v>12900</x:v>
      </x:c>
      <x:c r="D11" s="91" t="n">
        <x:f>DRE_Mensal!B$22</x:f>
        <x:v>0.09429824561403509</x:v>
      </x:c>
      <x:c r="E11" s="1"/>
      <x:c r="F11" s="1"/>
      <x:c r="G11" s="1"/>
      <x:c r="H11" s="1"/>
      <x:c r="I11" s="1"/>
      <x:c r="J11" s="1" t="str">
        <x:v>Jan</x:v>
      </x:c>
      <x:c r="K11" s="1" t="n">
        <x:f>DRE_Mensal!B$7</x:f>
        <x:v>136800</x:v>
      </x:c>
      <x:c r="L11" s="1" t="n">
        <x:f>DRE_Mensal!B$21</x:f>
        <x:v>12900</x:v>
      </x:c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92" t="n">
        <x:f>DRE_Mensal!C$4</x:f>
        <x:v>46054</x:v>
      </x:c>
      <x:c r="B12" s="93" t="n">
        <x:f>DRE_Mensal!C$7</x:f>
        <x:v>142200</x:v>
      </x:c>
      <x:c r="C12" s="93" t="n">
        <x:f>DRE_Mensal!C$21</x:f>
        <x:v>15750</x:v>
      </x:c>
      <x:c r="D12" s="94" t="n">
        <x:f>DRE_Mensal!C$22</x:f>
        <x:v>0.11075949367088607</x:v>
      </x:c>
      <x:c r="E12" s="1"/>
      <x:c r="F12" s="1"/>
      <x:c r="G12" s="1"/>
      <x:c r="H12" s="1"/>
      <x:c r="I12" s="1"/>
      <x:c r="J12" s="1" t="str">
        <x:v>Fev</x:v>
      </x:c>
      <x:c r="K12" s="1" t="n">
        <x:f>DRE_Mensal!C$7</x:f>
        <x:v>142200</x:v>
      </x:c>
      <x:c r="L12" s="1" t="n">
        <x:f>DRE_Mensal!C$21</x:f>
        <x:v>15750</x:v>
      </x:c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92" t="n">
        <x:f>DRE_Mensal!D$4</x:f>
        <x:v>46082</x:v>
      </x:c>
      <x:c r="B13" s="93" t="n">
        <x:f>DRE_Mensal!D$7</x:f>
        <x:v>147600</x:v>
      </x:c>
      <x:c r="C13" s="93" t="n">
        <x:f>DRE_Mensal!D$21</x:f>
        <x:v>17100</x:v>
      </x:c>
      <x:c r="D13" s="94" t="n">
        <x:f>DRE_Mensal!D$22</x:f>
        <x:v>0.11585365853658537</x:v>
      </x:c>
      <x:c r="E13" s="1"/>
      <x:c r="F13" s="1"/>
      <x:c r="G13" s="1"/>
      <x:c r="H13" s="1"/>
      <x:c r="I13" s="1"/>
      <x:c r="J13" s="1" t="str">
        <x:v>Mar</x:v>
      </x:c>
      <x:c r="K13" s="1" t="n">
        <x:f>DRE_Mensal!D$7</x:f>
        <x:v>147600</x:v>
      </x:c>
      <x:c r="L13" s="1" t="n">
        <x:f>DRE_Mensal!D$21</x:f>
        <x:v>17100</x:v>
      </x:c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92" t="n">
        <x:f>DRE_Mensal!E$4</x:f>
        <x:v>46113</x:v>
      </x:c>
      <x:c r="B14" s="93" t="n">
        <x:f>DRE_Mensal!E$7</x:f>
        <x:v>152550</x:v>
      </x:c>
      <x:c r="C14" s="93" t="n">
        <x:f>DRE_Mensal!E$21</x:f>
        <x:v>19500</x:v>
      </x:c>
      <x:c r="D14" s="94" t="n">
        <x:f>DRE_Mensal!E$22</x:f>
        <x:v>0.127826941986234</x:v>
      </x:c>
      <x:c r="E14" s="1"/>
      <x:c r="F14" s="1"/>
      <x:c r="G14" s="1"/>
      <x:c r="H14" s="1"/>
      <x:c r="I14" s="1"/>
      <x:c r="J14" s="1" t="str">
        <x:v>Abr</x:v>
      </x:c>
      <x:c r="K14" s="1" t="n">
        <x:f>DRE_Mensal!E$7</x:f>
        <x:v>152550</x:v>
      </x:c>
      <x:c r="L14" s="1" t="n">
        <x:f>DRE_Mensal!E$21</x:f>
        <x:v>19500</x:v>
      </x:c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92" t="n">
        <x:f>DRE_Mensal!F$4</x:f>
        <x:v>46143</x:v>
      </x:c>
      <x:c r="B15" s="93" t="n">
        <x:f>DRE_Mensal!F$7</x:f>
        <x:v>155700</x:v>
      </x:c>
      <x:c r="C15" s="93" t="n">
        <x:f>DRE_Mensal!F$21</x:f>
        <x:v>20000</x:v>
      </x:c>
      <x:c r="D15" s="94" t="n">
        <x:f>DRE_Mensal!F$22</x:f>
        <x:v>0.12845215157353887</x:v>
      </x:c>
      <x:c r="E15" s="1"/>
      <x:c r="F15" s="1"/>
      <x:c r="G15" s="1"/>
      <x:c r="H15" s="1"/>
      <x:c r="I15" s="1"/>
      <x:c r="J15" s="1" t="str">
        <x:v>Mai</x:v>
      </x:c>
      <x:c r="K15" s="1" t="n">
        <x:f>DRE_Mensal!F$7</x:f>
        <x:v>155700</x:v>
      </x:c>
      <x:c r="L15" s="1" t="n">
        <x:f>DRE_Mensal!F$21</x:f>
        <x:v>20000</x:v>
      </x:c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92" t="n">
        <x:f>DRE_Mensal!G$4</x:f>
        <x:v>46174</x:v>
      </x:c>
      <x:c r="B16" s="93" t="n">
        <x:f>DRE_Mensal!G$7</x:f>
        <x:v>160200</x:v>
      </x:c>
      <x:c r="C16" s="93" t="n">
        <x:f>DRE_Mensal!G$21</x:f>
        <x:v>21600</x:v>
      </x:c>
      <x:c r="D16" s="94" t="n">
        <x:f>DRE_Mensal!G$22</x:f>
        <x:v>0.1348314606741573</x:v>
      </x:c>
      <x:c r="E16" s="1"/>
      <x:c r="F16" s="1"/>
      <x:c r="G16" s="1"/>
      <x:c r="H16" s="1"/>
      <x:c r="I16" s="1"/>
      <x:c r="J16" s="1" t="str">
        <x:v>Jun</x:v>
      </x:c>
      <x:c r="K16" s="1" t="n">
        <x:f>DRE_Mensal!G$7</x:f>
        <x:v>160200</x:v>
      </x:c>
      <x:c r="L16" s="1" t="n">
        <x:f>DRE_Mensal!G$21</x:f>
        <x:v>21600</x:v>
      </x:c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92" t="n">
        <x:f>DRE_Mensal!H$4</x:f>
        <x:v>46204</x:v>
      </x:c>
      <x:c r="B17" s="93" t="n">
        <x:f>DRE_Mensal!H$7</x:f>
        <x:v>164250</x:v>
      </x:c>
      <x:c r="C17" s="93" t="n">
        <x:f>DRE_Mensal!H$21</x:f>
        <x:v>23050</x:v>
      </x:c>
      <x:c r="D17" s="94" t="n">
        <x:f>DRE_Mensal!H$22</x:f>
        <x:v>0.14033485540334856</x:v>
      </x:c>
      <x:c r="E17" s="1"/>
      <x:c r="F17" s="1"/>
      <x:c r="G17" s="1"/>
      <x:c r="H17" s="1"/>
      <x:c r="I17" s="1"/>
      <x:c r="J17" s="1" t="str">
        <x:v>Jul</x:v>
      </x:c>
      <x:c r="K17" s="1" t="n">
        <x:f>DRE_Mensal!H$7</x:f>
        <x:v>164250</x:v>
      </x:c>
      <x:c r="L17" s="1" t="n">
        <x:f>DRE_Mensal!H$21</x:f>
        <x:v>23050</x:v>
      </x:c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92" t="n">
        <x:f>DRE_Mensal!I$4</x:f>
        <x:v>46235</x:v>
      </x:c>
      <x:c r="B18" s="93" t="n">
        <x:f>DRE_Mensal!I$7</x:f>
        <x:v>167400</x:v>
      </x:c>
      <x:c r="C18" s="93" t="n">
        <x:f>DRE_Mensal!I$21</x:f>
        <x:v>23350</x:v>
      </x:c>
      <x:c r="D18" s="94" t="n">
        <x:f>DRE_Mensal!I$22</x:f>
        <x:v>0.1394862604540024</x:v>
      </x:c>
      <x:c r="E18" s="1"/>
      <x:c r="F18" s="1"/>
      <x:c r="G18" s="1"/>
      <x:c r="H18" s="1"/>
      <x:c r="I18" s="1"/>
      <x:c r="J18" s="1" t="str">
        <x:v>Ago</x:v>
      </x:c>
      <x:c r="K18" s="1" t="n">
        <x:f>DRE_Mensal!I$7</x:f>
        <x:v>167400</x:v>
      </x:c>
      <x:c r="L18" s="1" t="n">
        <x:f>DRE_Mensal!I$21</x:f>
        <x:v>23350</x:v>
      </x:c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92" t="n">
        <x:f>DRE_Mensal!J$4</x:f>
        <x:v>46266</x:v>
      </x:c>
      <x:c r="B19" s="93" t="n">
        <x:f>DRE_Mensal!J$7</x:f>
        <x:v>171900</x:v>
      </x:c>
      <x:c r="C19" s="93" t="n">
        <x:f>DRE_Mensal!J$21</x:f>
        <x:v>25800</x:v>
      </x:c>
      <x:c r="D19" s="94" t="n">
        <x:f>DRE_Mensal!J$22</x:f>
        <x:v>0.15008726003490402</x:v>
      </x:c>
      <x:c r="E19" s="1"/>
      <x:c r="F19" s="1"/>
      <x:c r="G19" s="1"/>
      <x:c r="H19" s="1"/>
      <x:c r="I19" s="1"/>
      <x:c r="J19" s="1" t="str">
        <x:v>Set</x:v>
      </x:c>
      <x:c r="K19" s="1" t="n">
        <x:f>DRE_Mensal!J$7</x:f>
        <x:v>171900</x:v>
      </x:c>
      <x:c r="L19" s="1" t="n">
        <x:f>DRE_Mensal!J$21</x:f>
        <x:v>25800</x:v>
      </x:c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92" t="n">
        <x:f>DRE_Mensal!K$4</x:f>
        <x:v>46296</x:v>
      </x:c>
      <x:c r="B20" s="93" t="n">
        <x:f>DRE_Mensal!K$7</x:f>
        <x:v>0</x:v>
      </x:c>
      <x:c r="C20" s="93" t="n">
        <x:f>DRE_Mensal!K$21</x:f>
        <x:v>0</x:v>
      </x:c>
      <x:c r="D20" s="94" t="n">
        <x:f>DRE_Mensal!K$22</x:f>
        <x:v>0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92" t="n">
        <x:f>DRE_Mensal!L$4</x:f>
        <x:v>46327</x:v>
      </x:c>
      <x:c r="B21" s="93" t="n">
        <x:f>DRE_Mensal!L$7</x:f>
        <x:v>0</x:v>
      </x:c>
      <x:c r="C21" s="93" t="n">
        <x:f>DRE_Mensal!L$21</x:f>
        <x:v>0</x:v>
      </x:c>
      <x:c r="D21" s="94" t="n">
        <x:f>DRE_Mensal!L$22</x:f>
        <x:v>0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95" t="n">
        <x:f>DRE_Mensal!M$4</x:f>
        <x:v>46357</x:v>
      </x:c>
      <x:c r="B22" s="96" t="n">
        <x:f>DRE_Mensal!M$7</x:f>
        <x:v>0</x:v>
      </x:c>
      <x:c r="C22" s="96" t="n">
        <x:f>DRE_Mensal!M$21</x:f>
        <x:v>0</x:v>
      </x:c>
      <x:c r="D22" s="97" t="n">
        <x:f>DRE_Mensal!M$22</x:f>
        <x:v>0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 ht="24" customHeight="1">
      <x:c r="A24" s="10" t="str">
        <x:v>SINAIS PARA DECISÃO</x:v>
      </x:c>
      <x:c r="B24" s="10" t="str">
        <x:v>SINAIS PARA DECISÃO</x:v>
      </x:c>
      <x:c r="C24" s="10" t="str">
        <x:v>SINAIS PARA DECISÃO</x:v>
      </x:c>
      <x:c r="D24" s="10" t="str">
        <x:v>SINAIS PARA DECISÃO</x:v>
      </x:c>
      <x:c r="E24" s="10" t="str">
        <x:v>SINAIS PARA DECISÃO</x:v>
      </x:c>
      <x:c r="F24" s="10" t="str">
        <x:v>SINAIS PARA DECISÃO</x:v>
      </x:c>
      <x:c r="G24" s="10" t="str">
        <x:v>SINAIS PARA DECISÃO</x:v>
      </x:c>
      <x:c r="H24" s="10" t="str">
        <x:v>SINAIS PARA DECISÃO</x:v>
      </x:c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 ht="40" customHeight="1">
      <x:c r="A25" s="22" t="str">
        <x:v>Sinal</x:v>
      </x:c>
      <x:c r="B25" s="23" t="str">
        <x:v>Valor</x:v>
      </x:c>
      <x:c r="C25" s="23" t="str">
        <x:v>Meta / referência</x:v>
      </x:c>
      <x:c r="D25" s="23" t="str">
        <x:v>Status</x:v>
      </x:c>
      <x:c r="E25" s="24" t="str">
        <x:v>Ação recomendada</x:v>
      </x:c>
      <x:c r="F25" s="1"/>
      <x:c r="G25" s="123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H25" s="124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I25" s="124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J25" s="124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K25" s="124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L25" s="124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M25" s="124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N25" s="125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01" t="str">
        <x:v>Margem líquida</x:v>
      </x:c>
      <x:c r="B26" s="102" t="n">
        <x:f>DRE_Mensal!N22</x:f>
        <x:v>0.12802087802087803</x:v>
      </x:c>
      <x:c r="C26" s="102" t="n">
        <x:v>0.1</x:v>
      </x:c>
      <x:c r="D26" s="101" t="str">
        <x:f>IF(B26&gt;=C26,"SAUDÁVEL","ATENÇÃO")</x:f>
        <x:v>SAUDÁVEL</x:v>
      </x:c>
      <x:c r="E26" s="101" t="str">
        <x:v>Proteger preço e mix</x:v>
      </x:c>
      <x:c r="F26" s="1"/>
      <x:c r="G26" s="126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H26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I26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J26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K26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L26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M26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N26" s="128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03" t="str">
        <x:v>Custos variáveis / receita</x:v>
      </x:c>
      <x:c r="B27" s="104" t="n">
        <x:f>IFERROR(ABS(DRE_Mensal!N8)/DRE_Mensal!N5,0)</x:f>
        <x:v>0.3961389961389961</x:v>
      </x:c>
      <x:c r="C27" s="104" t="n">
        <x:v>0.42</x:v>
      </x:c>
      <x:c r="D27" s="103" t="str">
        <x:f>IF(B27&lt;=C27,"CONTROLADO","ATENÇÃO")</x:f>
        <x:v>CONTROLADO</x:v>
      </x:c>
      <x:c r="E27" s="103" t="str">
        <x:v>Revisar margem de contribuição</x:v>
      </x:c>
      <x:c r="F27" s="1"/>
      <x:c r="G27" s="126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H27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I27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J27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K27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L27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M27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N27" s="128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03" t="str">
        <x:v>Despesas fixas / receita</x:v>
      </x:c>
      <x:c r="B28" s="104" t="n">
        <x:f>IFERROR(ABS(SUM(DRE_Mensal!N11:N14,DRE_Mensal!N17))/DRE_Mensal!N5,0)</x:f>
        <x:v>0.38056628056628056</x:v>
      </x:c>
      <x:c r="C28" s="104" t="n">
        <x:v>0.35</x:v>
      </x:c>
      <x:c r="D28" s="103" t="str">
        <x:f>IF(B28&lt;=C28,"CONTROLADO","ATENÇÃO")</x:f>
        <x:v>ATENÇÃO</x:v>
      </x:c>
      <x:c r="E28" s="103" t="str">
        <x:v>Atacar despesas recorrentes</x:v>
      </x:c>
      <x:c r="F28" s="1"/>
      <x:c r="G28" s="126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H28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I28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J28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K28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L28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M28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N28" s="128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03" t="str">
        <x:v>Variação do resultado vs orçamento</x:v>
      </x:c>
      <x:c r="B29" s="104" t="n">
        <x:f>IF(NOT(ISNUMBER(Listas!$B$12)),"n.a.",IF(Orcamento!O5-SUM(Orcamento!O6:O13)=0,"n.a.",((Orcamento!P5-SUM(Orcamento!P6:P13))-(Orcamento!O5-SUM(Orcamento!O6:O13)))/ABS(Orcamento!O5-SUM(Orcamento!O6:O13))))</x:f>
        <x:v>-0.09792580874314187</x:v>
      </x:c>
      <x:c r="C29" s="104" t="n">
        <x:v>0</x:v>
      </x:c>
      <x:c r="D29" s="103" t="str">
        <x:f>IF(NOT(ISNUMBER(B29)),"REVISAR BASE",IF(B29&gt;=C29,"FAVORÁVEL","DESFAVORÁVEL"))</x:f>
        <x:v>DESFAVORÁVEL</x:v>
      </x:c>
      <x:c r="E29" s="103" t="str">
        <x:v>Explicar desvio e replanejar</x:v>
      </x:c>
      <x:c r="F29" s="1"/>
      <x:c r="G29" s="126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H29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I29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J29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K29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L29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M29" s="127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N29" s="128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05" t="str">
        <x:v>Meses com prejuízo</x:v>
      </x:c>
      <x:c r="B30" s="105" t="n">
        <x:f>IF(NOT(ISNUMBER(Listas!$B$12)),"n.a.",COUNTIFS(DRE_Mensal!B21:M21,"&lt;0",DRE_Mensal!B4:M4,"&gt;="&amp;DATE(Listas!$B$6,1,1),DRE_Mensal!B4:M4,"&lt;"&amp;Listas!$B$12))</x:f>
        <x:v>0</x:v>
      </x:c>
      <x:c r="C30" s="105" t="n">
        <x:v>0</x:v>
      </x:c>
      <x:c r="D30" s="105" t="str">
        <x:f>IF(NOT(ISNUMBER(B30)),"REVISAR DATA",IF(B30=0,"SEM PREJUÍZO","REVISAR MESES"))</x:f>
        <x:v>SEM PREJUÍZO</x:v>
      </x:c>
      <x:c r="E30" s="105" t="str">
        <x:v>Tratar causas por competência</x:v>
      </x:c>
      <x:c r="F30" s="1"/>
      <x:c r="G30" s="129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H30" s="130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I30" s="130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J30" s="130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K30" s="130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L30" s="130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M30" s="130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N30" s="131" t="str">
        <x:v>Como decidir: crescimento sem margem não basta. Compare receita líquida, margem bruta, EBITDA, resultado líquido e variações do orçamento. Priorize o grupo com desvio recorrente e registre uma ação com responsável e prazo. Este modelo é gerencial e não substitui demonstrações contábeis oficiais elaboradas por profissional habilitado.</x:v>
      </x:c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N1"/>
    <x:mergeCell ref="A2:N2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K5:L5"/>
    <x:mergeCell ref="K6:L7"/>
    <x:mergeCell ref="M5:N5"/>
    <x:mergeCell ref="M6:N7"/>
    <x:mergeCell ref="A9:H9"/>
    <x:mergeCell ref="A24:H24"/>
    <x:mergeCell ref="G25:N30"/>
  </x:mergeCells>
  <x:conditionalFormatting sqref="D26:D30">
    <x:cfRule type="containsText" dxfId="3" priority="1" operator="containsText" text="ATENÇÃO"/>
    <x:cfRule type="containsText" dxfId="4" priority="2" operator="containsText" text="SAUDÁVEL"/>
    <x:cfRule type="containsText" dxfId="5" priority="3" operator="containsText" text="CONTROLADO"/>
  </x:conditionalFormatting>
  <x:pageMargins left="0.7" right="0.7" top="0.75" bottom="0.75" header="0.3" footer="0.3"/>
  <x:drawing xmlns:r="http://schemas.openxmlformats.org/officeDocument/2006/relationships" r:id="Rc0b22551ec874ee3"/>
</x:worksheet>
</file>

<file path=xl/worksheets/sheet2.xml><?xml version="1.0" encoding="utf-8"?>
<x:worksheet xmlns:x="http://schemas.openxmlformats.org/spreadsheetml/2006/main">
  <x:sheetPr>
    <x:tabColor rgb="FF2F7D4A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9" hidden="0" customWidth="1"/>
  </x:cols>
  <x:sheetData>
    <x:row r="1" ht="34" customHeight="1">
      <x:c r="A1" s="4" t="str">
        <x:v>DRE GERENCIAL MENSAL</x:v>
      </x:c>
      <x:c r="B1" s="4" t="str">
        <x:v>DRE GERENCIAL MENSAL</x:v>
      </x:c>
      <x:c r="C1" s="4" t="str">
        <x:v>DRE GERENCIAL MENSAL</x:v>
      </x:c>
      <x:c r="D1" s="4" t="str">
        <x:v>DRE GERENCIAL MENSAL</x:v>
      </x:c>
      <x:c r="E1" s="4" t="str">
        <x:v>DRE GERENCIAL MENSAL</x:v>
      </x:c>
      <x:c r="F1" s="4" t="str">
        <x:v>DRE GERENCIAL MENSAL</x:v>
      </x:c>
      <x:c r="G1" s="4" t="str">
        <x:v>DRE GERENCIAL MENSAL</x:v>
      </x:c>
      <x:c r="H1" s="4" t="str">
        <x:v>DRE GERENCIAL MENSAL</x:v>
      </x:c>
      <x:c r="I1" s="4" t="str">
        <x:v>DRE GERENCIAL MENSAL</x:v>
      </x:c>
      <x:c r="J1" s="4" t="str">
        <x:v>DRE GERENCIAL MENSAL</x:v>
      </x:c>
      <x:c r="K1" s="4" t="str">
        <x:v>DRE GERENCIAL MENSAL</x:v>
      </x:c>
      <x:c r="L1" s="4" t="str">
        <x:v>DRE GERENCIAL MENSAL</x:v>
      </x:c>
      <x:c r="M1" s="4" t="str">
        <x:v>DRE GERENCIAL MENSAL</x:v>
      </x:c>
      <x:c r="N1" s="4" t="str">
        <x:v>DRE GERENCIAL MENSAL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 ht="32" customHeight="1">
      <x:c r="A2" s="8" t="str">
        <x:v>Realizado por competência. Linhas em verde são resultados calculados; analise margens e tendência, não apenas o valor final.</x:v>
      </x:c>
      <x:c r="B2" s="8" t="str">
        <x:v>Realizado por competência. Linhas em verde são resultados calculados; analise margens e tendência, não apenas o valor final.</x:v>
      </x:c>
      <x:c r="C2" s="8" t="str">
        <x:v>Realizado por competência. Linhas em verde são resultados calculados; analise margens e tendência, não apenas o valor final.</x:v>
      </x:c>
      <x:c r="D2" s="8" t="str">
        <x:v>Realizado por competência. Linhas em verde são resultados calculados; analise margens e tendência, não apenas o valor final.</x:v>
      </x:c>
      <x:c r="E2" s="8" t="str">
        <x:v>Realizado por competência. Linhas em verde são resultados calculados; analise margens e tendência, não apenas o valor final.</x:v>
      </x:c>
      <x:c r="F2" s="8" t="str">
        <x:v>Realizado por competência. Linhas em verde são resultados calculados; analise margens e tendência, não apenas o valor final.</x:v>
      </x:c>
      <x:c r="G2" s="8" t="str">
        <x:v>Realizado por competência. Linhas em verde são resultados calculados; analise margens e tendência, não apenas o valor final.</x:v>
      </x:c>
      <x:c r="H2" s="8" t="str">
        <x:v>Realizado por competência. Linhas em verde são resultados calculados; analise margens e tendência, não apenas o valor final.</x:v>
      </x:c>
      <x:c r="I2" s="8" t="str">
        <x:v>Realizado por competência. Linhas em verde são resultados calculados; analise margens e tendência, não apenas o valor final.</x:v>
      </x:c>
      <x:c r="J2" s="8" t="str">
        <x:v>Realizado por competência. Linhas em verde são resultados calculados; analise margens e tendência, não apenas o valor final.</x:v>
      </x:c>
      <x:c r="K2" s="8" t="str">
        <x:v>Realizado por competência. Linhas em verde são resultados calculados; analise margens e tendência, não apenas o valor final.</x:v>
      </x:c>
      <x:c r="L2" s="8" t="str">
        <x:v>Realizado por competência. Linhas em verde são resultados calculados; analise margens e tendência, não apenas o valor final.</x:v>
      </x:c>
      <x:c r="M2" s="8" t="str">
        <x:v>Realizado por competência. Linhas em verde são resultados calculados; analise margens e tendência, não apenas o valor final.</x:v>
      </x:c>
      <x:c r="N2" s="8" t="str">
        <x:v>Realizado por competência. Linhas em verde são resultados calculados; analise margens e tendência, não apenas o valor final.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2" customHeight="1">
      <x:c r="A4" s="22" t="str">
        <x:v>Linha gerencial</x:v>
      </x:c>
      <x:c r="B4" s="36" t="n">
        <x:v>46023</x:v>
      </x:c>
      <x:c r="C4" s="36" t="n">
        <x:v>46054</x:v>
      </x:c>
      <x:c r="D4" s="36" t="n">
        <x:v>46082</x:v>
      </x:c>
      <x:c r="E4" s="36" t="n">
        <x:v>46113</x:v>
      </x:c>
      <x:c r="F4" s="36" t="n">
        <x:v>46143</x:v>
      </x:c>
      <x:c r="G4" s="36" t="n">
        <x:v>46174</x:v>
      </x:c>
      <x:c r="H4" s="36" t="n">
        <x:v>46204</x:v>
      </x:c>
      <x:c r="I4" s="36" t="n">
        <x:v>46235</x:v>
      </x:c>
      <x:c r="J4" s="36" t="n">
        <x:v>46266</x:v>
      </x:c>
      <x:c r="K4" s="36" t="n">
        <x:v>46296</x:v>
      </x:c>
      <x:c r="L4" s="36" t="n">
        <x:v>46327</x:v>
      </x:c>
      <x:c r="M4" s="36" t="n">
        <x:v>46357</x:v>
      </x:c>
      <x:c r="N4" s="24" t="str">
        <x:v>Total / média</x:v>
      </x:c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1" t="str">
        <x:v>Receita Bruta</x:v>
      </x:c>
      <x:c r="B5" s="35" t="n">
        <x:f>SUMIFS(Lancamentos!$K$5:$K$304,Lancamentos!$F$5:$F$304,"Receita Bruta",Lancamentos!$B$5:$B$304,B$4,Lancamentos!$L$5:$L$304,"Realizado")</x:f>
        <x:v>152000</x:v>
      </x:c>
      <x:c r="C5" s="35" t="n">
        <x:f>SUMIFS(Lancamentos!$K$5:$K$304,Lancamentos!$F$5:$F$304,"Receita Bruta",Lancamentos!$B$5:$B$304,C$4,Lancamentos!$L$5:$L$304,"Realizado")</x:f>
        <x:v>158000</x:v>
      </x:c>
      <x:c r="D5" s="35" t="n">
        <x:f>SUMIFS(Lancamentos!$K$5:$K$304,Lancamentos!$F$5:$F$304,"Receita Bruta",Lancamentos!$B$5:$B$304,D$4,Lancamentos!$L$5:$L$304,"Realizado")</x:f>
        <x:v>164000</x:v>
      </x:c>
      <x:c r="E5" s="35" t="n">
        <x:f>SUMIFS(Lancamentos!$K$5:$K$304,Lancamentos!$F$5:$F$304,"Receita Bruta",Lancamentos!$B$5:$B$304,E$4,Lancamentos!$L$5:$L$304,"Realizado")</x:f>
        <x:v>169500</x:v>
      </x:c>
      <x:c r="F5" s="35" t="n">
        <x:f>SUMIFS(Lancamentos!$K$5:$K$304,Lancamentos!$F$5:$F$304,"Receita Bruta",Lancamentos!$B$5:$B$304,F$4,Lancamentos!$L$5:$L$304,"Realizado")</x:f>
        <x:v>173000</x:v>
      </x:c>
      <x:c r="G5" s="35" t="n">
        <x:f>SUMIFS(Lancamentos!$K$5:$K$304,Lancamentos!$F$5:$F$304,"Receita Bruta",Lancamentos!$B$5:$B$304,G$4,Lancamentos!$L$5:$L$304,"Realizado")</x:f>
        <x:v>178000</x:v>
      </x:c>
      <x:c r="H5" s="35" t="n">
        <x:f>SUMIFS(Lancamentos!$K$5:$K$304,Lancamentos!$F$5:$F$304,"Receita Bruta",Lancamentos!$B$5:$B$304,H$4,Lancamentos!$L$5:$L$304,"Realizado")</x:f>
        <x:v>182500</x:v>
      </x:c>
      <x:c r="I5" s="35" t="n">
        <x:f>SUMIFS(Lancamentos!$K$5:$K$304,Lancamentos!$F$5:$F$304,"Receita Bruta",Lancamentos!$B$5:$B$304,I$4,Lancamentos!$L$5:$L$304,"Realizado")</x:f>
        <x:v>186000</x:v>
      </x:c>
      <x:c r="J5" s="35" t="n">
        <x:f>SUMIFS(Lancamentos!$K$5:$K$304,Lancamentos!$F$5:$F$304,"Receita Bruta",Lancamentos!$B$5:$B$304,J$4,Lancamentos!$L$5:$L$304,"Realizado")</x:f>
        <x:v>191000</x:v>
      </x:c>
      <x:c r="K5" s="35" t="n">
        <x:f>SUMIFS(Lancamentos!$K$5:$K$304,Lancamentos!$F$5:$F$304,"Receita Bruta",Lancamentos!$B$5:$B$304,K$4,Lancamentos!$L$5:$L$304,"Realizado")</x:f>
        <x:v>0</x:v>
      </x:c>
      <x:c r="L5" s="35" t="n">
        <x:f>SUMIFS(Lancamentos!$K$5:$K$304,Lancamentos!$F$5:$F$304,"Receita Bruta",Lancamentos!$B$5:$B$304,L$4,Lancamentos!$L$5:$L$304,"Realizado")</x:f>
        <x:v>0</x:v>
      </x:c>
      <x:c r="M5" s="35" t="n">
        <x:f>SUMIFS(Lancamentos!$K$5:$K$304,Lancamentos!$F$5:$F$304,"Receita Bruta",Lancamentos!$B$5:$B$304,M$4,Lancamentos!$L$5:$L$304,"Realizado")</x:f>
        <x:v>0</x:v>
      </x:c>
      <x:c r="N5" s="35" t="n">
        <x:f>SUM(B5:M5)</x:f>
        <x:v>1554000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(-) Deduções e Impostos</x:v>
      </x:c>
      <x:c r="B6" s="35" t="n">
        <x:f>SUMIFS(Lancamentos!$K$5:$K$304,Lancamentos!$F$5:$F$304,"Deduções e Impostos",Lancamentos!$B$5:$B$304,B$4,Lancamentos!$L$5:$L$304,"Realizado")</x:f>
        <x:v>-15200</x:v>
      </x:c>
      <x:c r="C6" s="35" t="n">
        <x:f>SUMIFS(Lancamentos!$K$5:$K$304,Lancamentos!$F$5:$F$304,"Deduções e Impostos",Lancamentos!$B$5:$B$304,C$4,Lancamentos!$L$5:$L$304,"Realizado")</x:f>
        <x:v>-15800</x:v>
      </x:c>
      <x:c r="D6" s="35" t="n">
        <x:f>SUMIFS(Lancamentos!$K$5:$K$304,Lancamentos!$F$5:$F$304,"Deduções e Impostos",Lancamentos!$B$5:$B$304,D$4,Lancamentos!$L$5:$L$304,"Realizado")</x:f>
        <x:v>-16400</x:v>
      </x:c>
      <x:c r="E6" s="35" t="n">
        <x:f>SUMIFS(Lancamentos!$K$5:$K$304,Lancamentos!$F$5:$F$304,"Deduções e Impostos",Lancamentos!$B$5:$B$304,E$4,Lancamentos!$L$5:$L$304,"Realizado")</x:f>
        <x:v>-16950</x:v>
      </x:c>
      <x:c r="F6" s="35" t="n">
        <x:f>SUMIFS(Lancamentos!$K$5:$K$304,Lancamentos!$F$5:$F$304,"Deduções e Impostos",Lancamentos!$B$5:$B$304,F$4,Lancamentos!$L$5:$L$304,"Realizado")</x:f>
        <x:v>-17300</x:v>
      </x:c>
      <x:c r="G6" s="35" t="n">
        <x:f>SUMIFS(Lancamentos!$K$5:$K$304,Lancamentos!$F$5:$F$304,"Deduções e Impostos",Lancamentos!$B$5:$B$304,G$4,Lancamentos!$L$5:$L$304,"Realizado")</x:f>
        <x:v>-17800</x:v>
      </x:c>
      <x:c r="H6" s="35" t="n">
        <x:f>SUMIFS(Lancamentos!$K$5:$K$304,Lancamentos!$F$5:$F$304,"Deduções e Impostos",Lancamentos!$B$5:$B$304,H$4,Lancamentos!$L$5:$L$304,"Realizado")</x:f>
        <x:v>-18250</x:v>
      </x:c>
      <x:c r="I6" s="35" t="n">
        <x:f>SUMIFS(Lancamentos!$K$5:$K$304,Lancamentos!$F$5:$F$304,"Deduções e Impostos",Lancamentos!$B$5:$B$304,I$4,Lancamentos!$L$5:$L$304,"Realizado")</x:f>
        <x:v>-18600</x:v>
      </x:c>
      <x:c r="J6" s="35" t="n">
        <x:f>SUMIFS(Lancamentos!$K$5:$K$304,Lancamentos!$F$5:$F$304,"Deduções e Impostos",Lancamentos!$B$5:$B$304,J$4,Lancamentos!$L$5:$L$304,"Realizado")</x:f>
        <x:v>-19100</x:v>
      </x:c>
      <x:c r="K6" s="35" t="n">
        <x:f>SUMIFS(Lancamentos!$K$5:$K$304,Lancamentos!$F$5:$F$304,"Deduções e Impostos",Lancamentos!$B$5:$B$304,K$4,Lancamentos!$L$5:$L$304,"Realizado")</x:f>
        <x:v>0</x:v>
      </x:c>
      <x:c r="L6" s="35" t="n">
        <x:f>SUMIFS(Lancamentos!$K$5:$K$304,Lancamentos!$F$5:$F$304,"Deduções e Impostos",Lancamentos!$B$5:$B$304,L$4,Lancamentos!$L$5:$L$304,"Realizado")</x:f>
        <x:v>0</x:v>
      </x:c>
      <x:c r="M6" s="35" t="n">
        <x:f>SUMIFS(Lancamentos!$K$5:$K$304,Lancamentos!$F$5:$F$304,"Deduções e Impostos",Lancamentos!$B$5:$B$304,M$4,Lancamentos!$L$5:$L$304,"Realizado")</x:f>
        <x:v>0</x:v>
      </x:c>
      <x:c r="N6" s="35" t="n">
        <x:f>SUM(B6:M6)</x:f>
        <x:v>-155400</x:v>
      </x:c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42" t="str">
        <x:v>Receita Líquida</x:v>
      </x:c>
      <x:c r="B7" s="43" t="n">
        <x:f>B5+B6</x:f>
        <x:v>136800</x:v>
      </x:c>
      <x:c r="C7" s="43" t="n">
        <x:f>C5+C6</x:f>
        <x:v>142200</x:v>
      </x:c>
      <x:c r="D7" s="43" t="n">
        <x:f>D5+D6</x:f>
        <x:v>147600</x:v>
      </x:c>
      <x:c r="E7" s="43" t="n">
        <x:f>E5+E6</x:f>
        <x:v>152550</x:v>
      </x:c>
      <x:c r="F7" s="43" t="n">
        <x:f>F5+F6</x:f>
        <x:v>155700</x:v>
      </x:c>
      <x:c r="G7" s="43" t="n">
        <x:f>G5+G6</x:f>
        <x:v>160200</x:v>
      </x:c>
      <x:c r="H7" s="43" t="n">
        <x:f>H5+H6</x:f>
        <x:v>164250</x:v>
      </x:c>
      <x:c r="I7" s="43" t="n">
        <x:f>I5+I6</x:f>
        <x:v>167400</x:v>
      </x:c>
      <x:c r="J7" s="43" t="n">
        <x:f>J5+J6</x:f>
        <x:v>171900</x:v>
      </x:c>
      <x:c r="K7" s="43" t="n">
        <x:f>K5+K6</x:f>
        <x:v>0</x:v>
      </x:c>
      <x:c r="L7" s="43" t="n">
        <x:f>L5+L6</x:f>
        <x:v>0</x:v>
      </x:c>
      <x:c r="M7" s="43" t="n">
        <x:f>M5+M6</x:f>
        <x:v>0</x:v>
      </x:c>
      <x:c r="N7" s="43" t="n">
        <x:f>SUM(B7:M7)</x:f>
        <x:v>1398600</x:v>
      </x:c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(-) Custos Variáveis</x:v>
      </x:c>
      <x:c r="B8" s="35" t="n">
        <x:f>SUMIFS(Lancamentos!$K$5:$K$304,Lancamentos!$F$5:$F$304,"Custos Variáveis",Lancamentos!$B$5:$B$304,B$4,Lancamentos!$L$5:$L$304,"Realizado")</x:f>
        <x:v>-60800</x:v>
      </x:c>
      <x:c r="C8" s="35" t="n">
        <x:f>SUMIFS(Lancamentos!$K$5:$K$304,Lancamentos!$F$5:$F$304,"Custos Variáveis",Lancamentos!$B$5:$B$304,C$4,Lancamentos!$L$5:$L$304,"Realizado")</x:f>
        <x:v>-62400</x:v>
      </x:c>
      <x:c r="D8" s="35" t="n">
        <x:f>SUMIFS(Lancamentos!$K$5:$K$304,Lancamentos!$F$5:$F$304,"Custos Variáveis",Lancamentos!$B$5:$B$304,D$4,Lancamentos!$L$5:$L$304,"Realizado")</x:f>
        <x:v>-65600</x:v>
      </x:c>
      <x:c r="E8" s="35" t="n">
        <x:f>SUMIFS(Lancamentos!$K$5:$K$304,Lancamentos!$F$5:$F$304,"Custos Variáveis",Lancamentos!$B$5:$B$304,E$4,Lancamentos!$L$5:$L$304,"Realizado")</x:f>
        <x:v>-66900</x:v>
      </x:c>
      <x:c r="F8" s="35" t="n">
        <x:f>SUMIFS(Lancamentos!$K$5:$K$304,Lancamentos!$F$5:$F$304,"Custos Variáveis",Lancamentos!$B$5:$B$304,F$4,Lancamentos!$L$5:$L$304,"Realizado")</x:f>
        <x:v>-68500</x:v>
      </x:c>
      <x:c r="G8" s="35" t="n">
        <x:f>SUMIFS(Lancamentos!$K$5:$K$304,Lancamentos!$F$5:$F$304,"Custos Variáveis",Lancamentos!$B$5:$B$304,G$4,Lancamentos!$L$5:$L$304,"Realizado")</x:f>
        <x:v>-70400</x:v>
      </x:c>
      <x:c r="H8" s="35" t="n">
        <x:f>SUMIFS(Lancamentos!$K$5:$K$304,Lancamentos!$F$5:$F$304,"Custos Variáveis",Lancamentos!$B$5:$B$304,H$4,Lancamentos!$L$5:$L$304,"Realizado")</x:f>
        <x:v>-72000</x:v>
      </x:c>
      <x:c r="I8" s="35" t="n">
        <x:f>SUMIFS(Lancamentos!$K$5:$K$304,Lancamentos!$F$5:$F$304,"Custos Variáveis",Lancamentos!$B$5:$B$304,I$4,Lancamentos!$L$5:$L$304,"Realizado")</x:f>
        <x:v>-73800</x:v>
      </x:c>
      <x:c r="J8" s="35" t="n">
        <x:f>SUMIFS(Lancamentos!$K$5:$K$304,Lancamentos!$F$5:$F$304,"Custos Variáveis",Lancamentos!$B$5:$B$304,J$4,Lancamentos!$L$5:$L$304,"Realizado")</x:f>
        <x:v>-75200</x:v>
      </x:c>
      <x:c r="K8" s="35" t="n">
        <x:f>SUMIFS(Lancamentos!$K$5:$K$304,Lancamentos!$F$5:$F$304,"Custos Variáveis",Lancamentos!$B$5:$B$304,K$4,Lancamentos!$L$5:$L$304,"Realizado")</x:f>
        <x:v>0</x:v>
      </x:c>
      <x:c r="L8" s="35" t="n">
        <x:f>SUMIFS(Lancamentos!$K$5:$K$304,Lancamentos!$F$5:$F$304,"Custos Variáveis",Lancamentos!$B$5:$B$304,L$4,Lancamentos!$L$5:$L$304,"Realizado")</x:f>
        <x:v>0</x:v>
      </x:c>
      <x:c r="M8" s="35" t="n">
        <x:f>SUMIFS(Lancamentos!$K$5:$K$304,Lancamentos!$F$5:$F$304,"Custos Variáveis",Lancamentos!$B$5:$B$304,M$4,Lancamentos!$L$5:$L$304,"Realizado")</x:f>
        <x:v>0</x:v>
      </x:c>
      <x:c r="N8" s="35" t="n">
        <x:f>SUM(B8:M8)</x:f>
        <x:v>-615600</x:v>
      </x:c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42" t="str">
        <x:v>Lucro Bruto</x:v>
      </x:c>
      <x:c r="B9" s="43" t="n">
        <x:f>B7+B8</x:f>
        <x:v>76000</x:v>
      </x:c>
      <x:c r="C9" s="43" t="n">
        <x:f>C7+C8</x:f>
        <x:v>79800</x:v>
      </x:c>
      <x:c r="D9" s="43" t="n">
        <x:f>D7+D8</x:f>
        <x:v>82000</x:v>
      </x:c>
      <x:c r="E9" s="43" t="n">
        <x:f>E7+E8</x:f>
        <x:v>85650</x:v>
      </x:c>
      <x:c r="F9" s="43" t="n">
        <x:f>F7+F8</x:f>
        <x:v>87200</x:v>
      </x:c>
      <x:c r="G9" s="43" t="n">
        <x:f>G7+G8</x:f>
        <x:v>89800</x:v>
      </x:c>
      <x:c r="H9" s="43" t="n">
        <x:f>H7+H8</x:f>
        <x:v>92250</x:v>
      </x:c>
      <x:c r="I9" s="43" t="n">
        <x:f>I7+I8</x:f>
        <x:v>93600</x:v>
      </x:c>
      <x:c r="J9" s="43" t="n">
        <x:f>J7+J8</x:f>
        <x:v>96700</x:v>
      </x:c>
      <x:c r="K9" s="43" t="n">
        <x:f>K7+K8</x:f>
        <x:v>0</x:v>
      </x:c>
      <x:c r="L9" s="43" t="n">
        <x:f>L7+L8</x:f>
        <x:v>0</x:v>
      </x:c>
      <x:c r="M9" s="43" t="n">
        <x:f>M7+M8</x:f>
        <x:v>0</x:v>
      </x:c>
      <x:c r="N9" s="43" t="n">
        <x:f>SUM(B9:M9)</x:f>
        <x:v>783000</x:v>
      </x:c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46" t="str">
        <x:v>Margem Bruta</x:v>
      </x:c>
      <x:c r="B10" s="46" t="n">
        <x:f>IFERROR(B9/B7,0)</x:f>
        <x:v>0.5555555555555556</x:v>
      </x:c>
      <x:c r="C10" s="46" t="n">
        <x:f>IFERROR(C9/C7,0)</x:f>
        <x:v>0.5611814345991561</x:v>
      </x:c>
      <x:c r="D10" s="46" t="n">
        <x:f>IFERROR(D9/D7,0)</x:f>
        <x:v>0.5555555555555556</x:v>
      </x:c>
      <x:c r="E10" s="46" t="n">
        <x:f>IFERROR(E9/E7,0)</x:f>
        <x:v>0.5614552605703048</x:v>
      </x:c>
      <x:c r="F10" s="46" t="n">
        <x:f>IFERROR(F9/F7,0)</x:f>
        <x:v>0.5600513808606294</x:v>
      </x:c>
      <x:c r="G10" s="46" t="n">
        <x:f>IFERROR(G9/G7,0)</x:f>
        <x:v>0.5605493133583022</x:v>
      </x:c>
      <x:c r="H10" s="46" t="n">
        <x:f>IFERROR(H9/H7,0)</x:f>
        <x:v>0.5616438356164384</x:v>
      </x:c>
      <x:c r="I10" s="46" t="n">
        <x:f>IFERROR(I9/I7,0)</x:f>
        <x:v>0.5591397849462365</x:v>
      </x:c>
      <x:c r="J10" s="46" t="n">
        <x:f>IFERROR(J9/J7,0)</x:f>
        <x:v>0.5625363583478766</x:v>
      </x:c>
      <x:c r="K10" s="46" t="n">
        <x:f>IFERROR(K9/K7,0)</x:f>
        <x:v>0</x:v>
      </x:c>
      <x:c r="L10" s="46" t="n">
        <x:f>IFERROR(L9/L7,0)</x:f>
        <x:v>0</x:v>
      </x:c>
      <x:c r="M10" s="46" t="n">
        <x:f>IFERROR(M9/M7,0)</x:f>
        <x:v>0</x:v>
      </x:c>
      <x:c r="N10" s="46" t="n">
        <x:f>IFERROR(N9/N7,0)</x:f>
        <x:v>0.5598455598455598</x:v>
      </x:c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 t="str">
        <x:v>(-) Despesas com Pessoal</x:v>
      </x:c>
      <x:c r="B11" s="35" t="n">
        <x:f>SUMIFS(Lancamentos!$K$5:$K$304,Lancamentos!$F$5:$F$304,"Despesas com Pessoal",Lancamentos!$B$5:$B$304,B$4,Lancamentos!$L$5:$L$304,"Realizado")</x:f>
        <x:v>-34200</x:v>
      </x:c>
      <x:c r="C11" s="35" t="n">
        <x:f>SUMIFS(Lancamentos!$K$5:$K$304,Lancamentos!$F$5:$F$304,"Despesas com Pessoal",Lancamentos!$B$5:$B$304,C$4,Lancamentos!$L$5:$L$304,"Realizado")</x:f>
        <x:v>-34200</x:v>
      </x:c>
      <x:c r="D11" s="35" t="n">
        <x:f>SUMIFS(Lancamentos!$K$5:$K$304,Lancamentos!$F$5:$F$304,"Despesas com Pessoal",Lancamentos!$B$5:$B$304,D$4,Lancamentos!$L$5:$L$304,"Realizado")</x:f>
        <x:v>-35000</x:v>
      </x:c>
      <x:c r="E11" s="35" t="n">
        <x:f>SUMIFS(Lancamentos!$K$5:$K$304,Lancamentos!$F$5:$F$304,"Despesas com Pessoal",Lancamentos!$B$5:$B$304,E$4,Lancamentos!$L$5:$L$304,"Realizado")</x:f>
        <x:v>-35000</x:v>
      </x:c>
      <x:c r="F11" s="35" t="n">
        <x:f>SUMIFS(Lancamentos!$K$5:$K$304,Lancamentos!$F$5:$F$304,"Despesas com Pessoal",Lancamentos!$B$5:$B$304,F$4,Lancamentos!$L$5:$L$304,"Realizado")</x:f>
        <x:v>-35800</x:v>
      </x:c>
      <x:c r="G11" s="35" t="n">
        <x:f>SUMIFS(Lancamentos!$K$5:$K$304,Lancamentos!$F$5:$F$304,"Despesas com Pessoal",Lancamentos!$B$5:$B$304,G$4,Lancamentos!$L$5:$L$304,"Realizado")</x:f>
        <x:v>-35800</x:v>
      </x:c>
      <x:c r="H11" s="35" t="n">
        <x:f>SUMIFS(Lancamentos!$K$5:$K$304,Lancamentos!$F$5:$F$304,"Despesas com Pessoal",Lancamentos!$B$5:$B$304,H$4,Lancamentos!$L$5:$L$304,"Realizado")</x:f>
        <x:v>-36500</x:v>
      </x:c>
      <x:c r="I11" s="35" t="n">
        <x:f>SUMIFS(Lancamentos!$K$5:$K$304,Lancamentos!$F$5:$F$304,"Despesas com Pessoal",Lancamentos!$B$5:$B$304,I$4,Lancamentos!$L$5:$L$304,"Realizado")</x:f>
        <x:v>-36500</x:v>
      </x:c>
      <x:c r="J11" s="35" t="n">
        <x:f>SUMIFS(Lancamentos!$K$5:$K$304,Lancamentos!$F$5:$F$304,"Despesas com Pessoal",Lancamentos!$B$5:$B$304,J$4,Lancamentos!$L$5:$L$304,"Realizado")</x:f>
        <x:v>-37200</x:v>
      </x:c>
      <x:c r="K11" s="35" t="n">
        <x:f>SUMIFS(Lancamentos!$K$5:$K$304,Lancamentos!$F$5:$F$304,"Despesas com Pessoal",Lancamentos!$B$5:$B$304,K$4,Lancamentos!$L$5:$L$304,"Realizado")</x:f>
        <x:v>0</x:v>
      </x:c>
      <x:c r="L11" s="35" t="n">
        <x:f>SUMIFS(Lancamentos!$K$5:$K$304,Lancamentos!$F$5:$F$304,"Despesas com Pessoal",Lancamentos!$B$5:$B$304,L$4,Lancamentos!$L$5:$L$304,"Realizado")</x:f>
        <x:v>0</x:v>
      </x:c>
      <x:c r="M11" s="35" t="n">
        <x:f>SUMIFS(Lancamentos!$K$5:$K$304,Lancamentos!$F$5:$F$304,"Despesas com Pessoal",Lancamentos!$B$5:$B$304,M$4,Lancamentos!$L$5:$L$304,"Realizado")</x:f>
        <x:v>0</x:v>
      </x:c>
      <x:c r="N11" s="35" t="n">
        <x:f>SUM(B11:M11)</x:f>
        <x:v>-320200</x:v>
      </x:c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 t="str">
        <x:v>(-) Despesas Administrativas</x:v>
      </x:c>
      <x:c r="B12" s="35" t="n">
        <x:f>SUMIFS(Lancamentos!$K$5:$K$304,Lancamentos!$F$5:$F$304,"Despesas Administrativas",Lancamentos!$B$5:$B$304,B$4,Lancamentos!$L$5:$L$304,"Realizado")</x:f>
        <x:v>-13800</x:v>
      </x:c>
      <x:c r="C12" s="35" t="n">
        <x:f>SUMIFS(Lancamentos!$K$5:$K$304,Lancamentos!$F$5:$F$304,"Despesas Administrativas",Lancamentos!$B$5:$B$304,C$4,Lancamentos!$L$5:$L$304,"Realizado")</x:f>
        <x:v>-14000</x:v>
      </x:c>
      <x:c r="D12" s="35" t="n">
        <x:f>SUMIFS(Lancamentos!$K$5:$K$304,Lancamentos!$F$5:$F$304,"Despesas Administrativas",Lancamentos!$B$5:$B$304,D$4,Lancamentos!$L$5:$L$304,"Realizado")</x:f>
        <x:v>-14100</x:v>
      </x:c>
      <x:c r="E12" s="35" t="n">
        <x:f>SUMIFS(Lancamentos!$K$5:$K$304,Lancamentos!$F$5:$F$304,"Despesas Administrativas",Lancamentos!$B$5:$B$304,E$4,Lancamentos!$L$5:$L$304,"Realizado")</x:f>
        <x:v>-14300</x:v>
      </x:c>
      <x:c r="F12" s="35" t="n">
        <x:f>SUMIFS(Lancamentos!$K$5:$K$304,Lancamentos!$F$5:$F$304,"Despesas Administrativas",Lancamentos!$B$5:$B$304,F$4,Lancamentos!$L$5:$L$304,"Realizado")</x:f>
        <x:v>-14500</x:v>
      </x:c>
      <x:c r="G12" s="35" t="n">
        <x:f>SUMIFS(Lancamentos!$K$5:$K$304,Lancamentos!$F$5:$F$304,"Despesas Administrativas",Lancamentos!$B$5:$B$304,G$4,Lancamentos!$L$5:$L$304,"Realizado")</x:f>
        <x:v>-14600</x:v>
      </x:c>
      <x:c r="H12" s="35" t="n">
        <x:f>SUMIFS(Lancamentos!$K$5:$K$304,Lancamentos!$F$5:$F$304,"Despesas Administrativas",Lancamentos!$B$5:$B$304,H$4,Lancamentos!$L$5:$L$304,"Realizado")</x:f>
        <x:v>-14800</x:v>
      </x:c>
      <x:c r="I12" s="35" t="n">
        <x:f>SUMIFS(Lancamentos!$K$5:$K$304,Lancamentos!$F$5:$F$304,"Despesas Administrativas",Lancamentos!$B$5:$B$304,I$4,Lancamentos!$L$5:$L$304,"Realizado")</x:f>
        <x:v>-15000</x:v>
      </x:c>
      <x:c r="J12" s="35" t="n">
        <x:f>SUMIFS(Lancamentos!$K$5:$K$304,Lancamentos!$F$5:$F$304,"Despesas Administrativas",Lancamentos!$B$5:$B$304,J$4,Lancamentos!$L$5:$L$304,"Realizado")</x:f>
        <x:v>-15100</x:v>
      </x:c>
      <x:c r="K12" s="35" t="n">
        <x:f>SUMIFS(Lancamentos!$K$5:$K$304,Lancamentos!$F$5:$F$304,"Despesas Administrativas",Lancamentos!$B$5:$B$304,K$4,Lancamentos!$L$5:$L$304,"Realizado")</x:f>
        <x:v>0</x:v>
      </x:c>
      <x:c r="L12" s="35" t="n">
        <x:f>SUMIFS(Lancamentos!$K$5:$K$304,Lancamentos!$F$5:$F$304,"Despesas Administrativas",Lancamentos!$B$5:$B$304,L$4,Lancamentos!$L$5:$L$304,"Realizado")</x:f>
        <x:v>0</x:v>
      </x:c>
      <x:c r="M12" s="35" t="n">
        <x:f>SUMIFS(Lancamentos!$K$5:$K$304,Lancamentos!$F$5:$F$304,"Despesas Administrativas",Lancamentos!$B$5:$B$304,M$4,Lancamentos!$L$5:$L$304,"Realizado")</x:f>
        <x:v>0</x:v>
      </x:c>
      <x:c r="N12" s="35" t="n">
        <x:f>SUM(B12:M12)</x:f>
        <x:v>-130200</x:v>
      </x:c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 t="str">
        <x:v>(-) Despesas Comerciais</x:v>
      </x:c>
      <x:c r="B13" s="35" t="n">
        <x:f>SUMIFS(Lancamentos!$K$5:$K$304,Lancamentos!$F$5:$F$304,"Despesas Comerciais",Lancamentos!$B$5:$B$304,B$4,Lancamentos!$L$5:$L$304,"Realizado")</x:f>
        <x:v>-8200</x:v>
      </x:c>
      <x:c r="C13" s="35" t="n">
        <x:f>SUMIFS(Lancamentos!$K$5:$K$304,Lancamentos!$F$5:$F$304,"Despesas Comerciais",Lancamentos!$B$5:$B$304,C$4,Lancamentos!$L$5:$L$304,"Realizado")</x:f>
        <x:v>-8500</x:v>
      </x:c>
      <x:c r="D13" s="35" t="n">
        <x:f>SUMIFS(Lancamentos!$K$5:$K$304,Lancamentos!$F$5:$F$304,"Despesas Comerciais",Lancamentos!$B$5:$B$304,D$4,Lancamentos!$L$5:$L$304,"Realizado")</x:f>
        <x:v>-8800</x:v>
      </x:c>
      <x:c r="E13" s="35" t="n">
        <x:f>SUMIFS(Lancamentos!$K$5:$K$304,Lancamentos!$F$5:$F$304,"Despesas Comerciais",Lancamentos!$B$5:$B$304,E$4,Lancamentos!$L$5:$L$304,"Realizado")</x:f>
        <x:v>-9000</x:v>
      </x:c>
      <x:c r="F13" s="35" t="n">
        <x:f>SUMIFS(Lancamentos!$K$5:$K$304,Lancamentos!$F$5:$F$304,"Despesas Comerciais",Lancamentos!$B$5:$B$304,F$4,Lancamentos!$L$5:$L$304,"Realizado")</x:f>
        <x:v>-9400</x:v>
      </x:c>
      <x:c r="G13" s="35" t="n">
        <x:f>SUMIFS(Lancamentos!$K$5:$K$304,Lancamentos!$F$5:$F$304,"Despesas Comerciais",Lancamentos!$B$5:$B$304,G$4,Lancamentos!$L$5:$L$304,"Realizado")</x:f>
        <x:v>-9600</x:v>
      </x:c>
      <x:c r="H13" s="35" t="n">
        <x:f>SUMIFS(Lancamentos!$K$5:$K$304,Lancamentos!$F$5:$F$304,"Despesas Comerciais",Lancamentos!$B$5:$B$304,H$4,Lancamentos!$L$5:$L$304,"Realizado")</x:f>
        <x:v>-9800</x:v>
      </x:c>
      <x:c r="I13" s="35" t="n">
        <x:f>SUMIFS(Lancamentos!$K$5:$K$304,Lancamentos!$F$5:$F$304,"Despesas Comerciais",Lancamentos!$B$5:$B$304,I$4,Lancamentos!$L$5:$L$304,"Realizado")</x:f>
        <x:v>-10100</x:v>
      </x:c>
      <x:c r="J13" s="35" t="n">
        <x:f>SUMIFS(Lancamentos!$K$5:$K$304,Lancamentos!$F$5:$F$304,"Despesas Comerciais",Lancamentos!$B$5:$B$304,J$4,Lancamentos!$L$5:$L$304,"Realizado")</x:f>
        <x:v>-10400</x:v>
      </x:c>
      <x:c r="K13" s="35" t="n">
        <x:f>SUMIFS(Lancamentos!$K$5:$K$304,Lancamentos!$F$5:$F$304,"Despesas Comerciais",Lancamentos!$B$5:$B$304,K$4,Lancamentos!$L$5:$L$304,"Realizado")</x:f>
        <x:v>0</x:v>
      </x:c>
      <x:c r="L13" s="35" t="n">
        <x:f>SUMIFS(Lancamentos!$K$5:$K$304,Lancamentos!$F$5:$F$304,"Despesas Comerciais",Lancamentos!$B$5:$B$304,L$4,Lancamentos!$L$5:$L$304,"Realizado")</x:f>
        <x:v>0</x:v>
      </x:c>
      <x:c r="M13" s="35" t="n">
        <x:f>SUMIFS(Lancamentos!$K$5:$K$304,Lancamentos!$F$5:$F$304,"Despesas Comerciais",Lancamentos!$B$5:$B$304,M$4,Lancamentos!$L$5:$L$304,"Realizado")</x:f>
        <x:v>0</x:v>
      </x:c>
      <x:c r="N13" s="35" t="n">
        <x:f>SUM(B13:M13)</x:f>
        <x:v>-83800</x:v>
      </x:c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 t="str">
        <x:v>(-) Outras Despesas Operacionais</x:v>
      </x:c>
      <x:c r="B14" s="35" t="n">
        <x:f>SUMIFS(Lancamentos!$K$5:$K$304,Lancamentos!$F$5:$F$304,"Outras Despesas Operacionais",Lancamentos!$B$5:$B$304,B$4,Lancamentos!$L$5:$L$304,"Realizado")</x:f>
        <x:v>-3100</x:v>
      </x:c>
      <x:c r="C14" s="35" t="n">
        <x:f>SUMIFS(Lancamentos!$K$5:$K$304,Lancamentos!$F$5:$F$304,"Outras Despesas Operacionais",Lancamentos!$B$5:$B$304,C$4,Lancamentos!$L$5:$L$304,"Realizado")</x:f>
        <x:v>-3400</x:v>
      </x:c>
      <x:c r="D14" s="35" t="n">
        <x:f>SUMIFS(Lancamentos!$K$5:$K$304,Lancamentos!$F$5:$F$304,"Outras Despesas Operacionais",Lancamentos!$B$5:$B$304,D$4,Lancamentos!$L$5:$L$304,"Realizado")</x:f>
        <x:v>-3300</x:v>
      </x:c>
      <x:c r="E14" s="35" t="n">
        <x:f>SUMIFS(Lancamentos!$K$5:$K$304,Lancamentos!$F$5:$F$304,"Outras Despesas Operacionais",Lancamentos!$B$5:$B$304,E$4,Lancamentos!$L$5:$L$304,"Realizado")</x:f>
        <x:v>-3700</x:v>
      </x:c>
      <x:c r="F14" s="35" t="n">
        <x:f>SUMIFS(Lancamentos!$K$5:$K$304,Lancamentos!$F$5:$F$304,"Outras Despesas Operacionais",Lancamentos!$B$5:$B$304,F$4,Lancamentos!$L$5:$L$304,"Realizado")</x:f>
        <x:v>-3500</x:v>
      </x:c>
      <x:c r="G14" s="35" t="n">
        <x:f>SUMIFS(Lancamentos!$K$5:$K$304,Lancamentos!$F$5:$F$304,"Outras Despesas Operacionais",Lancamentos!$B$5:$B$304,G$4,Lancamentos!$L$5:$L$304,"Realizado")</x:f>
        <x:v>-3900</x:v>
      </x:c>
      <x:c r="H14" s="35" t="n">
        <x:f>SUMIFS(Lancamentos!$K$5:$K$304,Lancamentos!$F$5:$F$304,"Outras Despesas Operacionais",Lancamentos!$B$5:$B$304,H$4,Lancamentos!$L$5:$L$304,"Realizado")</x:f>
        <x:v>-3800</x:v>
      </x:c>
      <x:c r="I14" s="35" t="n">
        <x:f>SUMIFS(Lancamentos!$K$5:$K$304,Lancamentos!$F$5:$F$304,"Outras Despesas Operacionais",Lancamentos!$B$5:$B$304,I$4,Lancamentos!$L$5:$L$304,"Realizado")</x:f>
        <x:v>-4200</x:v>
      </x:c>
      <x:c r="J14" s="35" t="n">
        <x:f>SUMIFS(Lancamentos!$K$5:$K$304,Lancamentos!$F$5:$F$304,"Outras Despesas Operacionais",Lancamentos!$B$5:$B$304,J$4,Lancamentos!$L$5:$L$304,"Realizado")</x:f>
        <x:v>-4000</x:v>
      </x:c>
      <x:c r="K14" s="35" t="n">
        <x:f>SUMIFS(Lancamentos!$K$5:$K$304,Lancamentos!$F$5:$F$304,"Outras Despesas Operacionais",Lancamentos!$B$5:$B$304,K$4,Lancamentos!$L$5:$L$304,"Realizado")</x:f>
        <x:v>0</x:v>
      </x:c>
      <x:c r="L14" s="35" t="n">
        <x:f>SUMIFS(Lancamentos!$K$5:$K$304,Lancamentos!$F$5:$F$304,"Outras Despesas Operacionais",Lancamentos!$B$5:$B$304,L$4,Lancamentos!$L$5:$L$304,"Realizado")</x:f>
        <x:v>0</x:v>
      </x:c>
      <x:c r="M14" s="35" t="n">
        <x:f>SUMIFS(Lancamentos!$K$5:$K$304,Lancamentos!$F$5:$F$304,"Outras Despesas Operacionais",Lancamentos!$B$5:$B$304,M$4,Lancamentos!$L$5:$L$304,"Realizado")</x:f>
        <x:v>0</x:v>
      </x:c>
      <x:c r="N14" s="35" t="n">
        <x:f>SUM(B14:M14)</x:f>
        <x:v>-32900</x:v>
      </x:c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42" t="str">
        <x:v>EBITDA</x:v>
      </x:c>
      <x:c r="B15" s="43" t="n">
        <x:f>SUM(B9,B11:B14)</x:f>
        <x:v>16700</x:v>
      </x:c>
      <x:c r="C15" s="43" t="n">
        <x:f>SUM(C9,C11:C14)</x:f>
        <x:v>19700</x:v>
      </x:c>
      <x:c r="D15" s="43" t="n">
        <x:f>SUM(D9,D11:D14)</x:f>
        <x:v>20800</x:v>
      </x:c>
      <x:c r="E15" s="43" t="n">
        <x:f>SUM(E9,E11:E14)</x:f>
        <x:v>23650</x:v>
      </x:c>
      <x:c r="F15" s="43" t="n">
        <x:f>SUM(F9,F11:F14)</x:f>
        <x:v>24000</x:v>
      </x:c>
      <x:c r="G15" s="43" t="n">
        <x:f>SUM(G9,G11:G14)</x:f>
        <x:v>25900</x:v>
      </x:c>
      <x:c r="H15" s="43" t="n">
        <x:f>SUM(H9,H11:H14)</x:f>
        <x:v>27350</x:v>
      </x:c>
      <x:c r="I15" s="43" t="n">
        <x:f>SUM(I9,I11:I14)</x:f>
        <x:v>27800</x:v>
      </x:c>
      <x:c r="J15" s="43" t="n">
        <x:f>SUM(J9,J11:J14)</x:f>
        <x:v>30000</x:v>
      </x:c>
      <x:c r="K15" s="43" t="n">
        <x:f>SUM(K9,K11:K14)</x:f>
        <x:v>0</x:v>
      </x:c>
      <x:c r="L15" s="43" t="n">
        <x:f>SUM(L9,L11:L14)</x:f>
        <x:v>0</x:v>
      </x:c>
      <x:c r="M15" s="43" t="n">
        <x:f>SUM(M9,M11:M14)</x:f>
        <x:v>0</x:v>
      </x:c>
      <x:c r="N15" s="43" t="n">
        <x:f>SUM(B15:M15)</x:f>
        <x:v>215900</x:v>
      </x:c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46" t="str">
        <x:v>Margem EBITDA</x:v>
      </x:c>
      <x:c r="B16" s="46" t="n">
        <x:f>IFERROR(B15/B7,0)</x:f>
        <x:v>0.12207602339181287</x:v>
      </x:c>
      <x:c r="C16" s="46" t="n">
        <x:f>IFERROR(C15/C7,0)</x:f>
        <x:v>0.13853727144866385</x:v>
      </x:c>
      <x:c r="D16" s="46" t="n">
        <x:f>IFERROR(D15/D7,0)</x:f>
        <x:v>0.14092140921409213</x:v>
      </x:c>
      <x:c r="E16" s="46" t="n">
        <x:f>IFERROR(E15/E7,0)</x:f>
        <x:v>0.15503113733202228</x:v>
      </x:c>
      <x:c r="F16" s="46" t="n">
        <x:f>IFERROR(F15/F7,0)</x:f>
        <x:v>0.15414258188824662</x:v>
      </x:c>
      <x:c r="G16" s="46" t="n">
        <x:f>IFERROR(G15/G7,0)</x:f>
        <x:v>0.1616729088639201</x:v>
      </x:c>
      <x:c r="H16" s="46" t="n">
        <x:f>IFERROR(H15/H7,0)</x:f>
        <x:v>0.1665144596651446</x:v>
      </x:c>
      <x:c r="I16" s="46" t="n">
        <x:f>IFERROR(I15/I7,0)</x:f>
        <x:v>0.16606929510155316</x:v>
      </x:c>
      <x:c r="J16" s="46" t="n">
        <x:f>IFERROR(J15/J7,0)</x:f>
        <x:v>0.17452006980802792</x:v>
      </x:c>
      <x:c r="K16" s="46" t="n">
        <x:f>IFERROR(K15/K7,0)</x:f>
        <x:v>0</x:v>
      </x:c>
      <x:c r="L16" s="46" t="n">
        <x:f>IFERROR(L15/L7,0)</x:f>
        <x:v>0</x:v>
      </x:c>
      <x:c r="M16" s="46" t="n">
        <x:f>IFERROR(M15/M7,0)</x:f>
        <x:v>0</x:v>
      </x:c>
      <x:c r="N16" s="46" t="n">
        <x:f>IFERROR(N15/N7,0)</x:f>
        <x:v>0.15436865436865438</x:v>
      </x:c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 t="str">
        <x:v>(-) Depreciação e Amortização</x:v>
      </x:c>
      <x:c r="B17" s="35" t="n">
        <x:f>SUMIFS(Lancamentos!$K$5:$K$304,Lancamentos!$F$5:$F$304,"Depreciação e Amortização",Lancamentos!$B$5:$B$304,B$4,Lancamentos!$L$5:$L$304,"Realizado")</x:f>
        <x:v>-2600</x:v>
      </x:c>
      <x:c r="C17" s="35" t="n">
        <x:f>SUMIFS(Lancamentos!$K$5:$K$304,Lancamentos!$F$5:$F$304,"Depreciação e Amortização",Lancamentos!$B$5:$B$304,C$4,Lancamentos!$L$5:$L$304,"Realizado")</x:f>
        <x:v>-2600</x:v>
      </x:c>
      <x:c r="D17" s="35" t="n">
        <x:f>SUMIFS(Lancamentos!$K$5:$K$304,Lancamentos!$F$5:$F$304,"Depreciação e Amortização",Lancamentos!$B$5:$B$304,D$4,Lancamentos!$L$5:$L$304,"Realizado")</x:f>
        <x:v>-2600</x:v>
      </x:c>
      <x:c r="E17" s="35" t="n">
        <x:f>SUMIFS(Lancamentos!$K$5:$K$304,Lancamentos!$F$5:$F$304,"Depreciação e Amortização",Lancamentos!$B$5:$B$304,E$4,Lancamentos!$L$5:$L$304,"Realizado")</x:f>
        <x:v>-2700</x:v>
      </x:c>
      <x:c r="F17" s="35" t="n">
        <x:f>SUMIFS(Lancamentos!$K$5:$K$304,Lancamentos!$F$5:$F$304,"Depreciação e Amortização",Lancamentos!$B$5:$B$304,F$4,Lancamentos!$L$5:$L$304,"Realizado")</x:f>
        <x:v>-2700</x:v>
      </x:c>
      <x:c r="G17" s="35" t="n">
        <x:f>SUMIFS(Lancamentos!$K$5:$K$304,Lancamentos!$F$5:$F$304,"Depreciação e Amortização",Lancamentos!$B$5:$B$304,G$4,Lancamentos!$L$5:$L$304,"Realizado")</x:f>
        <x:v>-2700</x:v>
      </x:c>
      <x:c r="H17" s="35" t="n">
        <x:f>SUMIFS(Lancamentos!$K$5:$K$304,Lancamentos!$F$5:$F$304,"Depreciação e Amortização",Lancamentos!$B$5:$B$304,H$4,Lancamentos!$L$5:$L$304,"Realizado")</x:f>
        <x:v>-2800</x:v>
      </x:c>
      <x:c r="I17" s="35" t="n">
        <x:f>SUMIFS(Lancamentos!$K$5:$K$304,Lancamentos!$F$5:$F$304,"Depreciação e Amortização",Lancamentos!$B$5:$B$304,I$4,Lancamentos!$L$5:$L$304,"Realizado")</x:f>
        <x:v>-2800</x:v>
      </x:c>
      <x:c r="J17" s="35" t="n">
        <x:f>SUMIFS(Lancamentos!$K$5:$K$304,Lancamentos!$F$5:$F$304,"Depreciação e Amortização",Lancamentos!$B$5:$B$304,J$4,Lancamentos!$L$5:$L$304,"Realizado")</x:f>
        <x:v>-2800</x:v>
      </x:c>
      <x:c r="K17" s="35" t="n">
        <x:f>SUMIFS(Lancamentos!$K$5:$K$304,Lancamentos!$F$5:$F$304,"Depreciação e Amortização",Lancamentos!$B$5:$B$304,K$4,Lancamentos!$L$5:$L$304,"Realizado")</x:f>
        <x:v>0</x:v>
      </x:c>
      <x:c r="L17" s="35" t="n">
        <x:f>SUMIFS(Lancamentos!$K$5:$K$304,Lancamentos!$F$5:$F$304,"Depreciação e Amortização",Lancamentos!$B$5:$B$304,L$4,Lancamentos!$L$5:$L$304,"Realizado")</x:f>
        <x:v>0</x:v>
      </x:c>
      <x:c r="M17" s="35" t="n">
        <x:f>SUMIFS(Lancamentos!$K$5:$K$304,Lancamentos!$F$5:$F$304,"Depreciação e Amortização",Lancamentos!$B$5:$B$304,M$4,Lancamentos!$L$5:$L$304,"Realizado")</x:f>
        <x:v>0</x:v>
      </x:c>
      <x:c r="N17" s="35" t="n">
        <x:f>SUM(B17:M17)</x:f>
        <x:v>-24300</x:v>
      </x:c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42" t="str">
        <x:v>Resultado Operacional</x:v>
      </x:c>
      <x:c r="B18" s="43" t="n">
        <x:f>B15+B17</x:f>
        <x:v>14100</x:v>
      </x:c>
      <x:c r="C18" s="43" t="n">
        <x:f>C15+C17</x:f>
        <x:v>17100</x:v>
      </x:c>
      <x:c r="D18" s="43" t="n">
        <x:f>D15+D17</x:f>
        <x:v>18200</x:v>
      </x:c>
      <x:c r="E18" s="43" t="n">
        <x:f>E15+E17</x:f>
        <x:v>20950</x:v>
      </x:c>
      <x:c r="F18" s="43" t="n">
        <x:f>F15+F17</x:f>
        <x:v>21300</x:v>
      </x:c>
      <x:c r="G18" s="43" t="n">
        <x:f>G15+G17</x:f>
        <x:v>23200</x:v>
      </x:c>
      <x:c r="H18" s="43" t="n">
        <x:f>H15+H17</x:f>
        <x:v>24550</x:v>
      </x:c>
      <x:c r="I18" s="43" t="n">
        <x:f>I15+I17</x:f>
        <x:v>25000</x:v>
      </x:c>
      <x:c r="J18" s="43" t="n">
        <x:f>J15+J17</x:f>
        <x:v>27200</x:v>
      </x:c>
      <x:c r="K18" s="43" t="n">
        <x:f>K15+K17</x:f>
        <x:v>0</x:v>
      </x:c>
      <x:c r="L18" s="43" t="n">
        <x:f>L15+L17</x:f>
        <x:v>0</x:v>
      </x:c>
      <x:c r="M18" s="43" t="n">
        <x:f>M15+M17</x:f>
        <x:v>0</x:v>
      </x:c>
      <x:c r="N18" s="43" t="n">
        <x:f>SUM(B18:M18)</x:f>
        <x:v>191600</x:v>
      </x:c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46" t="str">
        <x:v>Margem Operacional</x:v>
      </x:c>
      <x:c r="B19" s="46" t="n">
        <x:f>IFERROR(B18/B7,0)</x:f>
        <x:v>0.10307017543859649</x:v>
      </x:c>
      <x:c r="C19" s="46" t="n">
        <x:f>IFERROR(C18/C7,0)</x:f>
        <x:v>0.12025316455696203</x:v>
      </x:c>
      <x:c r="D19" s="46" t="n">
        <x:f>IFERROR(D18/D7,0)</x:f>
        <x:v>0.12330623306233063</x:v>
      </x:c>
      <x:c r="E19" s="46" t="n">
        <x:f>IFERROR(E18/E7,0)</x:f>
        <x:v>0.1373320222877745</x:v>
      </x:c>
      <x:c r="F19" s="46" t="n">
        <x:f>IFERROR(F18/F7,0)</x:f>
        <x:v>0.13680154142581888</x:v>
      </x:c>
      <x:c r="G19" s="46" t="n">
        <x:f>IFERROR(G18/G7,0)</x:f>
        <x:v>0.14481897627965043</x:v>
      </x:c>
      <x:c r="H19" s="46" t="n">
        <x:f>IFERROR(H18/H7,0)</x:f>
        <x:v>0.14946727549467276</x:v>
      </x:c>
      <x:c r="I19" s="46" t="n">
        <x:f>IFERROR(I18/I7,0)</x:f>
        <x:v>0.14934289127837516</x:v>
      </x:c>
      <x:c r="J19" s="46" t="n">
        <x:f>IFERROR(J18/J7,0)</x:f>
        <x:v>0.15823152995927864</x:v>
      </x:c>
      <x:c r="K19" s="46" t="n">
        <x:f>IFERROR(K18/K7,0)</x:f>
        <x:v>0</x:v>
      </x:c>
      <x:c r="L19" s="46" t="n">
        <x:f>IFERROR(L18/L7,0)</x:f>
        <x:v>0</x:v>
      </x:c>
      <x:c r="M19" s="46" t="n">
        <x:f>IFERROR(M18/M7,0)</x:f>
        <x:v>0</x:v>
      </x:c>
      <x:c r="N19" s="46" t="n">
        <x:f>IFERROR(N18/N7,0)</x:f>
        <x:v>0.13699413699413698</x:v>
      </x:c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 t="str">
        <x:v>(+/-) Resultado Financeiro</x:v>
      </x:c>
      <x:c r="B20" s="35" t="n">
        <x:f>SUMIFS(Lancamentos!$K$5:$K$304,Lancamentos!$F$5:$F$304,"Resultado Financeiro",Lancamentos!$B$5:$B$304,B$4,Lancamentos!$L$5:$L$304,"Realizado")</x:f>
        <x:v>-1200</x:v>
      </x:c>
      <x:c r="C20" s="35" t="n">
        <x:f>SUMIFS(Lancamentos!$K$5:$K$304,Lancamentos!$F$5:$F$304,"Resultado Financeiro",Lancamentos!$B$5:$B$304,C$4,Lancamentos!$L$5:$L$304,"Realizado")</x:f>
        <x:v>-1350</x:v>
      </x:c>
      <x:c r="D20" s="35" t="n">
        <x:f>SUMIFS(Lancamentos!$K$5:$K$304,Lancamentos!$F$5:$F$304,"Resultado Financeiro",Lancamentos!$B$5:$B$304,D$4,Lancamentos!$L$5:$L$304,"Realizado")</x:f>
        <x:v>-1100</x:v>
      </x:c>
      <x:c r="E20" s="35" t="n">
        <x:f>SUMIFS(Lancamentos!$K$5:$K$304,Lancamentos!$F$5:$F$304,"Resultado Financeiro",Lancamentos!$B$5:$B$304,E$4,Lancamentos!$L$5:$L$304,"Realizado")</x:f>
        <x:v>-1450</x:v>
      </x:c>
      <x:c r="F20" s="35" t="n">
        <x:f>SUMIFS(Lancamentos!$K$5:$K$304,Lancamentos!$F$5:$F$304,"Resultado Financeiro",Lancamentos!$B$5:$B$304,F$4,Lancamentos!$L$5:$L$304,"Realizado")</x:f>
        <x:v>-1300</x:v>
      </x:c>
      <x:c r="G20" s="35" t="n">
        <x:f>SUMIFS(Lancamentos!$K$5:$K$304,Lancamentos!$F$5:$F$304,"Resultado Financeiro",Lancamentos!$B$5:$B$304,G$4,Lancamentos!$L$5:$L$304,"Realizado")</x:f>
        <x:v>-1600</x:v>
      </x:c>
      <x:c r="H20" s="35" t="n">
        <x:f>SUMIFS(Lancamentos!$K$5:$K$304,Lancamentos!$F$5:$F$304,"Resultado Financeiro",Lancamentos!$B$5:$B$304,H$4,Lancamentos!$L$5:$L$304,"Realizado")</x:f>
        <x:v>-1500</x:v>
      </x:c>
      <x:c r="I20" s="35" t="n">
        <x:f>SUMIFS(Lancamentos!$K$5:$K$304,Lancamentos!$F$5:$F$304,"Resultado Financeiro",Lancamentos!$B$5:$B$304,I$4,Lancamentos!$L$5:$L$304,"Realizado")</x:f>
        <x:v>-1650</x:v>
      </x:c>
      <x:c r="J20" s="35" t="n">
        <x:f>SUMIFS(Lancamentos!$K$5:$K$304,Lancamentos!$F$5:$F$304,"Resultado Financeiro",Lancamentos!$B$5:$B$304,J$4,Lancamentos!$L$5:$L$304,"Realizado")</x:f>
        <x:v>-1400</x:v>
      </x:c>
      <x:c r="K20" s="35" t="n">
        <x:f>SUMIFS(Lancamentos!$K$5:$K$304,Lancamentos!$F$5:$F$304,"Resultado Financeiro",Lancamentos!$B$5:$B$304,K$4,Lancamentos!$L$5:$L$304,"Realizado")</x:f>
        <x:v>0</x:v>
      </x:c>
      <x:c r="L20" s="35" t="n">
        <x:f>SUMIFS(Lancamentos!$K$5:$K$304,Lancamentos!$F$5:$F$304,"Resultado Financeiro",Lancamentos!$B$5:$B$304,L$4,Lancamentos!$L$5:$L$304,"Realizado")</x:f>
        <x:v>0</x:v>
      </x:c>
      <x:c r="M20" s="35" t="n">
        <x:f>SUMIFS(Lancamentos!$K$5:$K$304,Lancamentos!$F$5:$F$304,"Resultado Financeiro",Lancamentos!$B$5:$B$304,M$4,Lancamentos!$L$5:$L$304,"Realizado")</x:f>
        <x:v>0</x:v>
      </x:c>
      <x:c r="N20" s="35" t="n">
        <x:f>SUM(B20:M20)</x:f>
        <x:v>-12550</x:v>
      </x:c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42" t="str">
        <x:v>Resultado Líquido</x:v>
      </x:c>
      <x:c r="B21" s="43" t="n">
        <x:f>B18+B20</x:f>
        <x:v>12900</x:v>
      </x:c>
      <x:c r="C21" s="43" t="n">
        <x:f>C18+C20</x:f>
        <x:v>15750</x:v>
      </x:c>
      <x:c r="D21" s="43" t="n">
        <x:f>D18+D20</x:f>
        <x:v>17100</x:v>
      </x:c>
      <x:c r="E21" s="43" t="n">
        <x:f>E18+E20</x:f>
        <x:v>19500</x:v>
      </x:c>
      <x:c r="F21" s="43" t="n">
        <x:f>F18+F20</x:f>
        <x:v>20000</x:v>
      </x:c>
      <x:c r="G21" s="43" t="n">
        <x:f>G18+G20</x:f>
        <x:v>21600</x:v>
      </x:c>
      <x:c r="H21" s="43" t="n">
        <x:f>H18+H20</x:f>
        <x:v>23050</x:v>
      </x:c>
      <x:c r="I21" s="43" t="n">
        <x:f>I18+I20</x:f>
        <x:v>23350</x:v>
      </x:c>
      <x:c r="J21" s="43" t="n">
        <x:f>J18+J20</x:f>
        <x:v>25800</x:v>
      </x:c>
      <x:c r="K21" s="43" t="n">
        <x:f>K18+K20</x:f>
        <x:v>0</x:v>
      </x:c>
      <x:c r="L21" s="43" t="n">
        <x:f>L18+L20</x:f>
        <x:v>0</x:v>
      </x:c>
      <x:c r="M21" s="43" t="n">
        <x:f>M18+M20</x:f>
        <x:v>0</x:v>
      </x:c>
      <x:c r="N21" s="43" t="n">
        <x:f>SUM(B21:M21)</x:f>
        <x:v>179050</x:v>
      </x:c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46" t="str">
        <x:v>Margem Líquida</x:v>
      </x:c>
      <x:c r="B22" s="46" t="n">
        <x:f>IFERROR(B21/B7,0)</x:f>
        <x:v>0.09429824561403509</x:v>
      </x:c>
      <x:c r="C22" s="46" t="n">
        <x:f>IFERROR(C21/C7,0)</x:f>
        <x:v>0.11075949367088607</x:v>
      </x:c>
      <x:c r="D22" s="46" t="n">
        <x:f>IFERROR(D21/D7,0)</x:f>
        <x:v>0.11585365853658537</x:v>
      </x:c>
      <x:c r="E22" s="46" t="n">
        <x:f>IFERROR(E21/E7,0)</x:f>
        <x:v>0.127826941986234</x:v>
      </x:c>
      <x:c r="F22" s="46" t="n">
        <x:f>IFERROR(F21/F7,0)</x:f>
        <x:v>0.12845215157353887</x:v>
      </x:c>
      <x:c r="G22" s="46" t="n">
        <x:f>IFERROR(G21/G7,0)</x:f>
        <x:v>0.1348314606741573</x:v>
      </x:c>
      <x:c r="H22" s="46" t="n">
        <x:f>IFERROR(H21/H7,0)</x:f>
        <x:v>0.14033485540334856</x:v>
      </x:c>
      <x:c r="I22" s="46" t="n">
        <x:f>IFERROR(I21/I7,0)</x:f>
        <x:v>0.1394862604540024</x:v>
      </x:c>
      <x:c r="J22" s="46" t="n">
        <x:f>IFERROR(J21/J7,0)</x:f>
        <x:v>0.15008726003490402</x:v>
      </x:c>
      <x:c r="K22" s="46" t="n">
        <x:f>IFERROR(K21/K7,0)</x:f>
        <x:v>0</x:v>
      </x:c>
      <x:c r="L22" s="46" t="n">
        <x:f>IFERROR(L21/L7,0)</x:f>
        <x:v>0</x:v>
      </x:c>
      <x:c r="M22" s="46" t="n">
        <x:f>IFERROR(M21/M7,0)</x:f>
        <x:v>0</x:v>
      </x:c>
      <x:c r="N22" s="46" t="n">
        <x:f>IFERROR(N21/N7,0)</x:f>
        <x:v>0.12802087802087803</x:v>
      </x:c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N1"/>
    <x:mergeCell ref="A2:N2"/>
  </x:mergeCells>
  <x:conditionalFormatting sqref="A21:N22">
    <x:cfRule type="expression" dxfId="1" priority="1">
      <x:formula>$N$21&lt;0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AA97A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7" hidden="0" customWidth="1"/>
    <x:col min="4" max="4" width="33" hidden="0" customWidth="1"/>
    <x:col min="5" max="5" width="17" hidden="0" customWidth="1"/>
    <x:col min="6" max="6" width="34" hidden="0" customWidth="1"/>
    <x:col min="7" max="7" width="23" hidden="0" customWidth="1"/>
    <x:col min="8" max="8" width="18" hidden="0" customWidth="1"/>
    <x:col min="9" max="9" width="20" hidden="0" customWidth="1"/>
    <x:col min="10" max="10" width="12" hidden="0" customWidth="1"/>
    <x:col min="11" max="11" width="20" hidden="0" customWidth="1"/>
    <x:col min="12" max="12" width="17" hidden="0" customWidth="1"/>
  </x:cols>
  <x:sheetData>
    <x:row r="1" ht="34" customHeight="1">
      <x:c r="A1" s="4" t="str">
        <x:v>LANÇAMENTOS GERENCIAIS</x:v>
      </x:c>
      <x:c r="B1" s="4" t="str">
        <x:v>LANÇAMENTOS GERENCIAIS</x:v>
      </x:c>
      <x:c r="C1" s="4" t="str">
        <x:v>LANÇAMENTOS GERENCIAIS</x:v>
      </x:c>
      <x:c r="D1" s="4" t="str">
        <x:v>LANÇAMENTOS GERENCIAIS</x:v>
      </x:c>
      <x:c r="E1" s="4" t="str">
        <x:v>LANÇAMENTOS GERENCIAIS</x:v>
      </x:c>
      <x:c r="F1" s="4" t="str">
        <x:v>LANÇAMENTOS GERENCIAIS</x:v>
      </x:c>
      <x:c r="G1" s="4" t="str">
        <x:v>LANÇAMENTOS GERENCIAIS</x:v>
      </x:c>
      <x:c r="H1" s="4" t="str">
        <x:v>LANÇAMENTOS GERENCIAIS</x:v>
      </x:c>
      <x:c r="I1" s="4" t="str">
        <x:v>LANÇAMENTOS GERENCIAIS</x:v>
      </x:c>
      <x:c r="J1" s="4" t="str">
        <x:v>LANÇAMENTOS GERENCIAIS</x:v>
      </x:c>
      <x:c r="K1" s="4" t="str">
        <x:v>LANÇAMENTOS GERENCIAIS</x:v>
      </x:c>
      <x:c r="L1" s="4" t="str">
        <x:v>LANÇAMENTOS GERENCIAIS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2" customHeight="1">
      <x:c r="A2" s="8" t="str">
        <x:v>Registre valores por competência. Despesas e deduções devem ser lançadas como valores positivos; o sinal gerencial é aplicado automaticamente.</x:v>
      </x:c>
      <x:c r="B2" s="8" t="str">
        <x:v>Registre valores por competência. Despesas e deduções devem ser lançadas como valores positivos; o sinal gerencial é aplicado automaticamente.</x:v>
      </x:c>
      <x:c r="C2" s="8" t="str">
        <x:v>Registre valores por competência. Despesas e deduções devem ser lançadas como valores positivos; o sinal gerencial é aplicado automaticamente.</x:v>
      </x:c>
      <x:c r="D2" s="8" t="str">
        <x:v>Registre valores por competência. Despesas e deduções devem ser lançadas como valores positivos; o sinal gerencial é aplicado automaticamente.</x:v>
      </x:c>
      <x:c r="E2" s="8" t="str">
        <x:v>Registre valores por competência. Despesas e deduções devem ser lançadas como valores positivos; o sinal gerencial é aplicado automaticamente.</x:v>
      </x:c>
      <x:c r="F2" s="8" t="str">
        <x:v>Registre valores por competência. Despesas e deduções devem ser lançadas como valores positivos; o sinal gerencial é aplicado automaticamente.</x:v>
      </x:c>
      <x:c r="G2" s="8" t="str">
        <x:v>Registre valores por competência. Despesas e deduções devem ser lançadas como valores positivos; o sinal gerencial é aplicado automaticamente.</x:v>
      </x:c>
      <x:c r="H2" s="8" t="str">
        <x:v>Registre valores por competência. Despesas e deduções devem ser lançadas como valores positivos; o sinal gerencial é aplicado automaticamente.</x:v>
      </x:c>
      <x:c r="I2" s="8" t="str">
        <x:v>Registre valores por competência. Despesas e deduções devem ser lançadas como valores positivos; o sinal gerencial é aplicado automaticamente.</x:v>
      </x:c>
      <x:c r="J2" s="8" t="str">
        <x:v>Registre valores por competência. Despesas e deduções devem ser lançadas como valores positivos; o sinal gerencial é aplicado automaticamente.</x:v>
      </x:c>
      <x:c r="K2" s="8" t="str">
        <x:v>Registre valores por competência. Despesas e deduções devem ser lançadas como valores positivos; o sinal gerencial é aplicado automaticamente.</x:v>
      </x:c>
      <x:c r="L2" s="8" t="str">
        <x:v>Registre valores por competência. Despesas e deduções devem ser lançadas como valores positivos; o sinal gerencial é aplicado automaticamente.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4" customHeight="1">
      <x:c r="A4" s="22" t="str">
        <x:v>Data</x:v>
      </x:c>
      <x:c r="B4" s="23" t="str">
        <x:v>Competência</x:v>
      </x:c>
      <x:c r="C4" s="23" t="str">
        <x:v>Documento</x:v>
      </x:c>
      <x:c r="D4" s="23" t="str">
        <x:v>Descrição</x:v>
      </x:c>
      <x:c r="E4" s="23" t="str">
        <x:v>Código conta</x:v>
      </x:c>
      <x:c r="F4" s="23" t="str">
        <x:v>Grupo DRE</x:v>
      </x:c>
      <x:c r="G4" s="23" t="str">
        <x:v>Centro de resultado</x:v>
      </x:c>
      <x:c r="H4" s="23" t="str">
        <x:v>Origem</x:v>
      </x:c>
      <x:c r="I4" s="23" t="str">
        <x:v>Valor informado</x:v>
      </x:c>
      <x:c r="J4" s="23" t="str">
        <x:v>Sinal</x:v>
      </x:c>
      <x:c r="K4" s="23" t="str">
        <x:v>Valor DRE</x:v>
      </x:c>
      <x:c r="L4" s="24" t="str">
        <x:v>Status</x:v>
      </x:c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31" t="n">
        <x:v>46025</x:v>
      </x:c>
      <x:c r="B5" s="31" t="n">
        <x:v>46023</x:v>
      </x:c>
      <x:c r="C5" s="29" t="str">
        <x:v>DOC-001</x:v>
      </x:c>
      <x:c r="D5" s="29" t="str">
        <x:v>Receita Bruta — Jan</x:v>
      </x:c>
      <x:c r="E5" s="29" t="str">
        <x:v>3.01</x:v>
      </x:c>
      <x:c r="F5" s="29" t="str">
        <x:v>Receita Bruta</x:v>
      </x:c>
      <x:c r="G5" s="29" t="str">
        <x:v>Loja online</x:v>
      </x:c>
      <x:c r="H5" s="29" t="str">
        <x:v>Venda</x:v>
      </x:c>
      <x:c r="I5" s="32" t="n">
        <x:v>152000</x:v>
      </x:c>
      <x:c r="J5" s="29" t="n">
        <x:v>1</x:v>
      </x:c>
      <x:c r="K5" s="35" t="n">
        <x:f>IF($F5="","",$I5*$J5)</x:f>
        <x:v>152000</x:v>
      </x:c>
      <x:c r="L5" s="26" t="str">
        <x:v>Realizado</x:v>
      </x:c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31" t="n">
        <x:v>46027</x:v>
      </x:c>
      <x:c r="B6" s="31" t="n">
        <x:v>46023</x:v>
      </x:c>
      <x:c r="C6" s="29" t="str">
        <x:v>DOC-002</x:v>
      </x:c>
      <x:c r="D6" s="29" t="str">
        <x:v>Deduções e Impostos — Jan</x:v>
      </x:c>
      <x:c r="E6" s="29" t="str">
        <x:v>3.02</x:v>
      </x:c>
      <x:c r="F6" s="29" t="str">
        <x:v>Deduções e Impostos</x:v>
      </x:c>
      <x:c r="G6" s="29" t="str">
        <x:v>Administrativo</x:v>
      </x:c>
      <x:c r="H6" s="29" t="str">
        <x:v>Contrato</x:v>
      </x:c>
      <x:c r="I6" s="32" t="n">
        <x:v>15200</x:v>
      </x:c>
      <x:c r="J6" s="29" t="n">
        <x:v>-1</x:v>
      </x:c>
      <x:c r="K6" s="35" t="n">
        <x:f>IF($F6="","",$I6*$J6)</x:f>
        <x:v>-15200</x:v>
      </x:c>
      <x:c r="L6" s="26" t="str">
        <x:v>Realizado</x:v>
      </x:c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31" t="n">
        <x:v>46029</x:v>
      </x:c>
      <x:c r="B7" s="31" t="n">
        <x:v>46023</x:v>
      </x:c>
      <x:c r="C7" s="29" t="str">
        <x:v>DOC-003</x:v>
      </x:c>
      <x:c r="D7" s="29" t="str">
        <x:v>Custos Variáveis — Jan</x:v>
      </x:c>
      <x:c r="E7" s="29" t="str">
        <x:v>4.01</x:v>
      </x:c>
      <x:c r="F7" s="29" t="str">
        <x:v>Custos Variáveis</x:v>
      </x:c>
      <x:c r="G7" s="29" t="str">
        <x:v>Administrativo</x:v>
      </x:c>
      <x:c r="H7" s="29" t="str">
        <x:v>Contrato</x:v>
      </x:c>
      <x:c r="I7" s="32" t="n">
        <x:v>60800</x:v>
      </x:c>
      <x:c r="J7" s="29" t="n">
        <x:v>-1</x:v>
      </x:c>
      <x:c r="K7" s="35" t="n">
        <x:f>IF($F7="","",$I7*$J7)</x:f>
        <x:v>-60800</x:v>
      </x:c>
      <x:c r="L7" s="26" t="str">
        <x:v>Realizado</x:v>
      </x:c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31" t="n">
        <x:v>46031</x:v>
      </x:c>
      <x:c r="B8" s="31" t="n">
        <x:v>46023</x:v>
      </x:c>
      <x:c r="C8" s="29" t="str">
        <x:v>DOC-004</x:v>
      </x:c>
      <x:c r="D8" s="29" t="str">
        <x:v>Despesas com Pessoal — Jan</x:v>
      </x:c>
      <x:c r="E8" s="29" t="str">
        <x:v>4.02</x:v>
      </x:c>
      <x:c r="F8" s="29" t="str">
        <x:v>Despesas com Pessoal</x:v>
      </x:c>
      <x:c r="G8" s="29" t="str">
        <x:v>Administrativo</x:v>
      </x:c>
      <x:c r="H8" s="29" t="str">
        <x:v>Contrato</x:v>
      </x:c>
      <x:c r="I8" s="32" t="n">
        <x:v>34200</x:v>
      </x:c>
      <x:c r="J8" s="29" t="n">
        <x:v>-1</x:v>
      </x:c>
      <x:c r="K8" s="35" t="n">
        <x:f>IF($F8="","",$I8*$J8)</x:f>
        <x:v>-34200</x:v>
      </x:c>
      <x:c r="L8" s="26" t="str">
        <x:v>Realizado</x:v>
      </x:c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31" t="n">
        <x:v>46033</x:v>
      </x:c>
      <x:c r="B9" s="31" t="n">
        <x:v>46023</x:v>
      </x:c>
      <x:c r="C9" s="29" t="str">
        <x:v>DOC-005</x:v>
      </x:c>
      <x:c r="D9" s="29" t="str">
        <x:v>Despesas Administrativas — Jan</x:v>
      </x:c>
      <x:c r="E9" s="29" t="str">
        <x:v>4.03</x:v>
      </x:c>
      <x:c r="F9" s="29" t="str">
        <x:v>Despesas Administrativas</x:v>
      </x:c>
      <x:c r="G9" s="29" t="str">
        <x:v>Administrativo</x:v>
      </x:c>
      <x:c r="H9" s="29" t="str">
        <x:v>Contrato</x:v>
      </x:c>
      <x:c r="I9" s="32" t="n">
        <x:v>13800</x:v>
      </x:c>
      <x:c r="J9" s="29" t="n">
        <x:v>-1</x:v>
      </x:c>
      <x:c r="K9" s="35" t="n">
        <x:f>IF($F9="","",$I9*$J9)</x:f>
        <x:v>-13800</x:v>
      </x:c>
      <x:c r="L9" s="26" t="str">
        <x:v>Realizado</x:v>
      </x:c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31" t="n">
        <x:v>46035</x:v>
      </x:c>
      <x:c r="B10" s="31" t="n">
        <x:v>46023</x:v>
      </x:c>
      <x:c r="C10" s="29" t="str">
        <x:v>DOC-006</x:v>
      </x:c>
      <x:c r="D10" s="29" t="str">
        <x:v>Despesas Comerciais — Jan</x:v>
      </x:c>
      <x:c r="E10" s="29" t="str">
        <x:v>4.04</x:v>
      </x:c>
      <x:c r="F10" s="29" t="str">
        <x:v>Despesas Comerciais</x:v>
      </x:c>
      <x:c r="G10" s="29" t="str">
        <x:v>Administrativo</x:v>
      </x:c>
      <x:c r="H10" s="29" t="str">
        <x:v>Contrato</x:v>
      </x:c>
      <x:c r="I10" s="32" t="n">
        <x:v>8200</x:v>
      </x:c>
      <x:c r="J10" s="29" t="n">
        <x:v>-1</x:v>
      </x:c>
      <x:c r="K10" s="35" t="n">
        <x:f>IF($F10="","",$I10*$J10)</x:f>
        <x:v>-8200</x:v>
      </x:c>
      <x:c r="L10" s="26" t="str">
        <x:v>Realizado</x:v>
      </x:c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31" t="n">
        <x:v>46037</x:v>
      </x:c>
      <x:c r="B11" s="31" t="n">
        <x:v>46023</x:v>
      </x:c>
      <x:c r="C11" s="29" t="str">
        <x:v>DOC-007</x:v>
      </x:c>
      <x:c r="D11" s="29" t="str">
        <x:v>Outras Despesas Operacionais — Jan</x:v>
      </x:c>
      <x:c r="E11" s="29" t="str">
        <x:v>4.05</x:v>
      </x:c>
      <x:c r="F11" s="29" t="str">
        <x:v>Outras Despesas Operacionais</x:v>
      </x:c>
      <x:c r="G11" s="29" t="str">
        <x:v>Administrativo</x:v>
      </x:c>
      <x:c r="H11" s="29" t="str">
        <x:v>Contrato</x:v>
      </x:c>
      <x:c r="I11" s="32" t="n">
        <x:v>3100</x:v>
      </x:c>
      <x:c r="J11" s="29" t="n">
        <x:v>-1</x:v>
      </x:c>
      <x:c r="K11" s="35" t="n">
        <x:f>IF($F11="","",$I11*$J11)</x:f>
        <x:v>-3100</x:v>
      </x:c>
      <x:c r="L11" s="26" t="str">
        <x:v>Realizado</x:v>
      </x:c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31" t="n">
        <x:v>46039</x:v>
      </x:c>
      <x:c r="B12" s="31" t="n">
        <x:v>46023</x:v>
      </x:c>
      <x:c r="C12" s="29" t="str">
        <x:v>DOC-008</x:v>
      </x:c>
      <x:c r="D12" s="29" t="str">
        <x:v>Depreciação e Amortização — Jan</x:v>
      </x:c>
      <x:c r="E12" s="29" t="str">
        <x:v>4.06</x:v>
      </x:c>
      <x:c r="F12" s="29" t="str">
        <x:v>Depreciação e Amortização</x:v>
      </x:c>
      <x:c r="G12" s="29" t="str">
        <x:v>Administrativo</x:v>
      </x:c>
      <x:c r="H12" s="29" t="str">
        <x:v>Contrato</x:v>
      </x:c>
      <x:c r="I12" s="32" t="n">
        <x:v>2600</x:v>
      </x:c>
      <x:c r="J12" s="29" t="n">
        <x:v>-1</x:v>
      </x:c>
      <x:c r="K12" s="35" t="n">
        <x:f>IF($F12="","",$I12*$J12)</x:f>
        <x:v>-2600</x:v>
      </x:c>
      <x:c r="L12" s="26" t="str">
        <x:v>Realizado</x:v>
      </x:c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31" t="n">
        <x:v>46041</x:v>
      </x:c>
      <x:c r="B13" s="31" t="n">
        <x:v>46023</x:v>
      </x:c>
      <x:c r="C13" s="29" t="str">
        <x:v>DOC-009</x:v>
      </x:c>
      <x:c r="D13" s="29" t="str">
        <x:v>Resultado Financeiro — Jan</x:v>
      </x:c>
      <x:c r="E13" s="29" t="str">
        <x:v>5.01</x:v>
      </x:c>
      <x:c r="F13" s="29" t="str">
        <x:v>Resultado Financeiro</x:v>
      </x:c>
      <x:c r="G13" s="29" t="str">
        <x:v>Administrativo</x:v>
      </x:c>
      <x:c r="H13" s="29" t="str">
        <x:v>Contrato</x:v>
      </x:c>
      <x:c r="I13" s="32" t="n">
        <x:v>-1200</x:v>
      </x:c>
      <x:c r="J13" s="29" t="n">
        <x:v>1</x:v>
      </x:c>
      <x:c r="K13" s="35" t="n">
        <x:f>IF($F13="","",$I13*$J13)</x:f>
        <x:v>-1200</x:v>
      </x:c>
      <x:c r="L13" s="26" t="str">
        <x:v>Realizado</x:v>
      </x:c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31" t="n">
        <x:v>46056</x:v>
      </x:c>
      <x:c r="B14" s="31" t="n">
        <x:v>46054</x:v>
      </x:c>
      <x:c r="C14" s="29" t="str">
        <x:v>DOC-010</x:v>
      </x:c>
      <x:c r="D14" s="29" t="str">
        <x:v>Receita Bruta — Fev</x:v>
      </x:c>
      <x:c r="E14" s="29" t="str">
        <x:v>3.01</x:v>
      </x:c>
      <x:c r="F14" s="29" t="str">
        <x:v>Receita Bruta</x:v>
      </x:c>
      <x:c r="G14" s="29" t="str">
        <x:v>Loja online</x:v>
      </x:c>
      <x:c r="H14" s="29" t="str">
        <x:v>Venda</x:v>
      </x:c>
      <x:c r="I14" s="32" t="n">
        <x:v>158000</x:v>
      </x:c>
      <x:c r="J14" s="29" t="n">
        <x:v>1</x:v>
      </x:c>
      <x:c r="K14" s="35" t="n">
        <x:f>IF($F14="","",$I14*$J14)</x:f>
        <x:v>158000</x:v>
      </x:c>
      <x:c r="L14" s="26" t="str">
        <x:v>Realizado</x:v>
      </x:c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31" t="n">
        <x:v>46058</x:v>
      </x:c>
      <x:c r="B15" s="31" t="n">
        <x:v>46054</x:v>
      </x:c>
      <x:c r="C15" s="29" t="str">
        <x:v>DOC-011</x:v>
      </x:c>
      <x:c r="D15" s="29" t="str">
        <x:v>Deduções e Impostos — Fev</x:v>
      </x:c>
      <x:c r="E15" s="29" t="str">
        <x:v>3.02</x:v>
      </x:c>
      <x:c r="F15" s="29" t="str">
        <x:v>Deduções e Impostos</x:v>
      </x:c>
      <x:c r="G15" s="29" t="str">
        <x:v>Administrativo</x:v>
      </x:c>
      <x:c r="H15" s="29" t="str">
        <x:v>Contrato</x:v>
      </x:c>
      <x:c r="I15" s="32" t="n">
        <x:v>15800</x:v>
      </x:c>
      <x:c r="J15" s="29" t="n">
        <x:v>-1</x:v>
      </x:c>
      <x:c r="K15" s="35" t="n">
        <x:f>IF($F15="","",$I15*$J15)</x:f>
        <x:v>-15800</x:v>
      </x:c>
      <x:c r="L15" s="26" t="str">
        <x:v>Realizado</x:v>
      </x:c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31" t="n">
        <x:v>46060</x:v>
      </x:c>
      <x:c r="B16" s="31" t="n">
        <x:v>46054</x:v>
      </x:c>
      <x:c r="C16" s="29" t="str">
        <x:v>DOC-012</x:v>
      </x:c>
      <x:c r="D16" s="29" t="str">
        <x:v>Custos Variáveis — Fev</x:v>
      </x:c>
      <x:c r="E16" s="29" t="str">
        <x:v>4.01</x:v>
      </x:c>
      <x:c r="F16" s="29" t="str">
        <x:v>Custos Variáveis</x:v>
      </x:c>
      <x:c r="G16" s="29" t="str">
        <x:v>Administrativo</x:v>
      </x:c>
      <x:c r="H16" s="29" t="str">
        <x:v>Contrato</x:v>
      </x:c>
      <x:c r="I16" s="32" t="n">
        <x:v>62400</x:v>
      </x:c>
      <x:c r="J16" s="29" t="n">
        <x:v>-1</x:v>
      </x:c>
      <x:c r="K16" s="35" t="n">
        <x:f>IF($F16="","",$I16*$J16)</x:f>
        <x:v>-62400</x:v>
      </x:c>
      <x:c r="L16" s="26" t="str">
        <x:v>Realizado</x:v>
      </x:c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31" t="n">
        <x:v>46062</x:v>
      </x:c>
      <x:c r="B17" s="31" t="n">
        <x:v>46054</x:v>
      </x:c>
      <x:c r="C17" s="29" t="str">
        <x:v>DOC-013</x:v>
      </x:c>
      <x:c r="D17" s="29" t="str">
        <x:v>Despesas com Pessoal — Fev</x:v>
      </x:c>
      <x:c r="E17" s="29" t="str">
        <x:v>4.02</x:v>
      </x:c>
      <x:c r="F17" s="29" t="str">
        <x:v>Despesas com Pessoal</x:v>
      </x:c>
      <x:c r="G17" s="29" t="str">
        <x:v>Administrativo</x:v>
      </x:c>
      <x:c r="H17" s="29" t="str">
        <x:v>Contrato</x:v>
      </x:c>
      <x:c r="I17" s="32" t="n">
        <x:v>34200</x:v>
      </x:c>
      <x:c r="J17" s="29" t="n">
        <x:v>-1</x:v>
      </x:c>
      <x:c r="K17" s="35" t="n">
        <x:f>IF($F17="","",$I17*$J17)</x:f>
        <x:v>-34200</x:v>
      </x:c>
      <x:c r="L17" s="26" t="str">
        <x:v>Realizado</x:v>
      </x:c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31" t="n">
        <x:v>46064</x:v>
      </x:c>
      <x:c r="B18" s="31" t="n">
        <x:v>46054</x:v>
      </x:c>
      <x:c r="C18" s="29" t="str">
        <x:v>DOC-014</x:v>
      </x:c>
      <x:c r="D18" s="29" t="str">
        <x:v>Despesas Administrativas — Fev</x:v>
      </x:c>
      <x:c r="E18" s="29" t="str">
        <x:v>4.03</x:v>
      </x:c>
      <x:c r="F18" s="29" t="str">
        <x:v>Despesas Administrativas</x:v>
      </x:c>
      <x:c r="G18" s="29" t="str">
        <x:v>Administrativo</x:v>
      </x:c>
      <x:c r="H18" s="29" t="str">
        <x:v>Contrato</x:v>
      </x:c>
      <x:c r="I18" s="32" t="n">
        <x:v>14000</x:v>
      </x:c>
      <x:c r="J18" s="29" t="n">
        <x:v>-1</x:v>
      </x:c>
      <x:c r="K18" s="35" t="n">
        <x:f>IF($F18="","",$I18*$J18)</x:f>
        <x:v>-14000</x:v>
      </x:c>
      <x:c r="L18" s="26" t="str">
        <x:v>Realizado</x:v>
      </x:c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31" t="n">
        <x:v>46066</x:v>
      </x:c>
      <x:c r="B19" s="31" t="n">
        <x:v>46054</x:v>
      </x:c>
      <x:c r="C19" s="29" t="str">
        <x:v>DOC-015</x:v>
      </x:c>
      <x:c r="D19" s="29" t="str">
        <x:v>Despesas Comerciais — Fev</x:v>
      </x:c>
      <x:c r="E19" s="29" t="str">
        <x:v>4.04</x:v>
      </x:c>
      <x:c r="F19" s="29" t="str">
        <x:v>Despesas Comerciais</x:v>
      </x:c>
      <x:c r="G19" s="29" t="str">
        <x:v>Administrativo</x:v>
      </x:c>
      <x:c r="H19" s="29" t="str">
        <x:v>Contrato</x:v>
      </x:c>
      <x:c r="I19" s="32" t="n">
        <x:v>8500</x:v>
      </x:c>
      <x:c r="J19" s="29" t="n">
        <x:v>-1</x:v>
      </x:c>
      <x:c r="K19" s="35" t="n">
        <x:f>IF($F19="","",$I19*$J19)</x:f>
        <x:v>-8500</x:v>
      </x:c>
      <x:c r="L19" s="26" t="str">
        <x:v>Realizado</x:v>
      </x:c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31" t="n">
        <x:v>46068</x:v>
      </x:c>
      <x:c r="B20" s="31" t="n">
        <x:v>46054</x:v>
      </x:c>
      <x:c r="C20" s="29" t="str">
        <x:v>DOC-016</x:v>
      </x:c>
      <x:c r="D20" s="29" t="str">
        <x:v>Outras Despesas Operacionais — Fev</x:v>
      </x:c>
      <x:c r="E20" s="29" t="str">
        <x:v>4.05</x:v>
      </x:c>
      <x:c r="F20" s="29" t="str">
        <x:v>Outras Despesas Operacionais</x:v>
      </x:c>
      <x:c r="G20" s="29" t="str">
        <x:v>Administrativo</x:v>
      </x:c>
      <x:c r="H20" s="29" t="str">
        <x:v>Contrato</x:v>
      </x:c>
      <x:c r="I20" s="32" t="n">
        <x:v>3400</x:v>
      </x:c>
      <x:c r="J20" s="29" t="n">
        <x:v>-1</x:v>
      </x:c>
      <x:c r="K20" s="35" t="n">
        <x:f>IF($F20="","",$I20*$J20)</x:f>
        <x:v>-3400</x:v>
      </x:c>
      <x:c r="L20" s="26" t="str">
        <x:v>Realizado</x:v>
      </x:c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31" t="n">
        <x:v>46070</x:v>
      </x:c>
      <x:c r="B21" s="31" t="n">
        <x:v>46054</x:v>
      </x:c>
      <x:c r="C21" s="29" t="str">
        <x:v>DOC-017</x:v>
      </x:c>
      <x:c r="D21" s="29" t="str">
        <x:v>Depreciação e Amortização — Fev</x:v>
      </x:c>
      <x:c r="E21" s="29" t="str">
        <x:v>4.06</x:v>
      </x:c>
      <x:c r="F21" s="29" t="str">
        <x:v>Depreciação e Amortização</x:v>
      </x:c>
      <x:c r="G21" s="29" t="str">
        <x:v>Administrativo</x:v>
      </x:c>
      <x:c r="H21" s="29" t="str">
        <x:v>Contrato</x:v>
      </x:c>
      <x:c r="I21" s="32" t="n">
        <x:v>2600</x:v>
      </x:c>
      <x:c r="J21" s="29" t="n">
        <x:v>-1</x:v>
      </x:c>
      <x:c r="K21" s="35" t="n">
        <x:f>IF($F21="","",$I21*$J21)</x:f>
        <x:v>-2600</x:v>
      </x:c>
      <x:c r="L21" s="26" t="str">
        <x:v>Realizado</x:v>
      </x:c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31" t="n">
        <x:v>46072</x:v>
      </x:c>
      <x:c r="B22" s="31" t="n">
        <x:v>46054</x:v>
      </x:c>
      <x:c r="C22" s="29" t="str">
        <x:v>DOC-018</x:v>
      </x:c>
      <x:c r="D22" s="29" t="str">
        <x:v>Resultado Financeiro — Fev</x:v>
      </x:c>
      <x:c r="E22" s="29" t="str">
        <x:v>5.01</x:v>
      </x:c>
      <x:c r="F22" s="29" t="str">
        <x:v>Resultado Financeiro</x:v>
      </x:c>
      <x:c r="G22" s="29" t="str">
        <x:v>Administrativo</x:v>
      </x:c>
      <x:c r="H22" s="29" t="str">
        <x:v>Contrato</x:v>
      </x:c>
      <x:c r="I22" s="32" t="n">
        <x:v>-1350</x:v>
      </x:c>
      <x:c r="J22" s="29" t="n">
        <x:v>1</x:v>
      </x:c>
      <x:c r="K22" s="35" t="n">
        <x:f>IF($F22="","",$I22*$J22)</x:f>
        <x:v>-1350</x:v>
      </x:c>
      <x:c r="L22" s="26" t="str">
        <x:v>Realizado</x:v>
      </x:c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31" t="n">
        <x:v>46084</x:v>
      </x:c>
      <x:c r="B23" s="31" t="n">
        <x:v>46082</x:v>
      </x:c>
      <x:c r="C23" s="29" t="str">
        <x:v>DOC-019</x:v>
      </x:c>
      <x:c r="D23" s="29" t="str">
        <x:v>Receita Bruta — Mar</x:v>
      </x:c>
      <x:c r="E23" s="29" t="str">
        <x:v>3.01</x:v>
      </x:c>
      <x:c r="F23" s="29" t="str">
        <x:v>Receita Bruta</x:v>
      </x:c>
      <x:c r="G23" s="29" t="str">
        <x:v>Loja online</x:v>
      </x:c>
      <x:c r="H23" s="29" t="str">
        <x:v>Venda</x:v>
      </x:c>
      <x:c r="I23" s="32" t="n">
        <x:v>164000</x:v>
      </x:c>
      <x:c r="J23" s="29" t="n">
        <x:v>1</x:v>
      </x:c>
      <x:c r="K23" s="35" t="n">
        <x:f>IF($F23="","",$I23*$J23)</x:f>
        <x:v>164000</x:v>
      </x:c>
      <x:c r="L23" s="26" t="str">
        <x:v>Realizado</x:v>
      </x:c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31" t="n">
        <x:v>46086</x:v>
      </x:c>
      <x:c r="B24" s="31" t="n">
        <x:v>46082</x:v>
      </x:c>
      <x:c r="C24" s="29" t="str">
        <x:v>DOC-020</x:v>
      </x:c>
      <x:c r="D24" s="29" t="str">
        <x:v>Deduções e Impostos — Mar</x:v>
      </x:c>
      <x:c r="E24" s="29" t="str">
        <x:v>3.02</x:v>
      </x:c>
      <x:c r="F24" s="29" t="str">
        <x:v>Deduções e Impostos</x:v>
      </x:c>
      <x:c r="G24" s="29" t="str">
        <x:v>Administrativo</x:v>
      </x:c>
      <x:c r="H24" s="29" t="str">
        <x:v>Contrato</x:v>
      </x:c>
      <x:c r="I24" s="32" t="n">
        <x:v>16400</x:v>
      </x:c>
      <x:c r="J24" s="29" t="n">
        <x:v>-1</x:v>
      </x:c>
      <x:c r="K24" s="35" t="n">
        <x:f>IF($F24="","",$I24*$J24)</x:f>
        <x:v>-16400</x:v>
      </x:c>
      <x:c r="L24" s="26" t="str">
        <x:v>Realizado</x:v>
      </x:c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31" t="n">
        <x:v>46088</x:v>
      </x:c>
      <x:c r="B25" s="31" t="n">
        <x:v>46082</x:v>
      </x:c>
      <x:c r="C25" s="29" t="str">
        <x:v>DOC-021</x:v>
      </x:c>
      <x:c r="D25" s="29" t="str">
        <x:v>Custos Variáveis — Mar</x:v>
      </x:c>
      <x:c r="E25" s="29" t="str">
        <x:v>4.01</x:v>
      </x:c>
      <x:c r="F25" s="29" t="str">
        <x:v>Custos Variáveis</x:v>
      </x:c>
      <x:c r="G25" s="29" t="str">
        <x:v>Administrativo</x:v>
      </x:c>
      <x:c r="H25" s="29" t="str">
        <x:v>Contrato</x:v>
      </x:c>
      <x:c r="I25" s="32" t="n">
        <x:v>65600</x:v>
      </x:c>
      <x:c r="J25" s="29" t="n">
        <x:v>-1</x:v>
      </x:c>
      <x:c r="K25" s="35" t="n">
        <x:f>IF($F25="","",$I25*$J25)</x:f>
        <x:v>-65600</x:v>
      </x:c>
      <x:c r="L25" s="26" t="str">
        <x:v>Realizado</x:v>
      </x:c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31" t="n">
        <x:v>46090</x:v>
      </x:c>
      <x:c r="B26" s="31" t="n">
        <x:v>46082</x:v>
      </x:c>
      <x:c r="C26" s="29" t="str">
        <x:v>DOC-022</x:v>
      </x:c>
      <x:c r="D26" s="29" t="str">
        <x:v>Despesas com Pessoal — Mar</x:v>
      </x:c>
      <x:c r="E26" s="29" t="str">
        <x:v>4.02</x:v>
      </x:c>
      <x:c r="F26" s="29" t="str">
        <x:v>Despesas com Pessoal</x:v>
      </x:c>
      <x:c r="G26" s="29" t="str">
        <x:v>Administrativo</x:v>
      </x:c>
      <x:c r="H26" s="29" t="str">
        <x:v>Contrato</x:v>
      </x:c>
      <x:c r="I26" s="32" t="n">
        <x:v>35000</x:v>
      </x:c>
      <x:c r="J26" s="29" t="n">
        <x:v>-1</x:v>
      </x:c>
      <x:c r="K26" s="35" t="n">
        <x:f>IF($F26="","",$I26*$J26)</x:f>
        <x:v>-35000</x:v>
      </x:c>
      <x:c r="L26" s="26" t="str">
        <x:v>Realizado</x:v>
      </x:c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31" t="n">
        <x:v>46092</x:v>
      </x:c>
      <x:c r="B27" s="31" t="n">
        <x:v>46082</x:v>
      </x:c>
      <x:c r="C27" s="29" t="str">
        <x:v>DOC-023</x:v>
      </x:c>
      <x:c r="D27" s="29" t="str">
        <x:v>Despesas Administrativas — Mar</x:v>
      </x:c>
      <x:c r="E27" s="29" t="str">
        <x:v>4.03</x:v>
      </x:c>
      <x:c r="F27" s="29" t="str">
        <x:v>Despesas Administrativas</x:v>
      </x:c>
      <x:c r="G27" s="29" t="str">
        <x:v>Administrativo</x:v>
      </x:c>
      <x:c r="H27" s="29" t="str">
        <x:v>Contrato</x:v>
      </x:c>
      <x:c r="I27" s="32" t="n">
        <x:v>14100</x:v>
      </x:c>
      <x:c r="J27" s="29" t="n">
        <x:v>-1</x:v>
      </x:c>
      <x:c r="K27" s="35" t="n">
        <x:f>IF($F27="","",$I27*$J27)</x:f>
        <x:v>-14100</x:v>
      </x:c>
      <x:c r="L27" s="26" t="str">
        <x:v>Realizado</x:v>
      </x:c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31" t="n">
        <x:v>46094</x:v>
      </x:c>
      <x:c r="B28" s="31" t="n">
        <x:v>46082</x:v>
      </x:c>
      <x:c r="C28" s="29" t="str">
        <x:v>DOC-024</x:v>
      </x:c>
      <x:c r="D28" s="29" t="str">
        <x:v>Despesas Comerciais — Mar</x:v>
      </x:c>
      <x:c r="E28" s="29" t="str">
        <x:v>4.04</x:v>
      </x:c>
      <x:c r="F28" s="29" t="str">
        <x:v>Despesas Comerciais</x:v>
      </x:c>
      <x:c r="G28" s="29" t="str">
        <x:v>Administrativo</x:v>
      </x:c>
      <x:c r="H28" s="29" t="str">
        <x:v>Contrato</x:v>
      </x:c>
      <x:c r="I28" s="32" t="n">
        <x:v>8800</x:v>
      </x:c>
      <x:c r="J28" s="29" t="n">
        <x:v>-1</x:v>
      </x:c>
      <x:c r="K28" s="35" t="n">
        <x:f>IF($F28="","",$I28*$J28)</x:f>
        <x:v>-8800</x:v>
      </x:c>
      <x:c r="L28" s="26" t="str">
        <x:v>Realizado</x:v>
      </x:c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31" t="n">
        <x:v>46096</x:v>
      </x:c>
      <x:c r="B29" s="31" t="n">
        <x:v>46082</x:v>
      </x:c>
      <x:c r="C29" s="29" t="str">
        <x:v>DOC-025</x:v>
      </x:c>
      <x:c r="D29" s="29" t="str">
        <x:v>Outras Despesas Operacionais — Mar</x:v>
      </x:c>
      <x:c r="E29" s="29" t="str">
        <x:v>4.05</x:v>
      </x:c>
      <x:c r="F29" s="29" t="str">
        <x:v>Outras Despesas Operacionais</x:v>
      </x:c>
      <x:c r="G29" s="29" t="str">
        <x:v>Administrativo</x:v>
      </x:c>
      <x:c r="H29" s="29" t="str">
        <x:v>Contrato</x:v>
      </x:c>
      <x:c r="I29" s="32" t="n">
        <x:v>3300</x:v>
      </x:c>
      <x:c r="J29" s="29" t="n">
        <x:v>-1</x:v>
      </x:c>
      <x:c r="K29" s="35" t="n">
        <x:f>IF($F29="","",$I29*$J29)</x:f>
        <x:v>-3300</x:v>
      </x:c>
      <x:c r="L29" s="26" t="str">
        <x:v>Realizado</x:v>
      </x:c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31" t="n">
        <x:v>46098</x:v>
      </x:c>
      <x:c r="B30" s="31" t="n">
        <x:v>46082</x:v>
      </x:c>
      <x:c r="C30" s="29" t="str">
        <x:v>DOC-026</x:v>
      </x:c>
      <x:c r="D30" s="29" t="str">
        <x:v>Depreciação e Amortização — Mar</x:v>
      </x:c>
      <x:c r="E30" s="29" t="str">
        <x:v>4.06</x:v>
      </x:c>
      <x:c r="F30" s="29" t="str">
        <x:v>Depreciação e Amortização</x:v>
      </x:c>
      <x:c r="G30" s="29" t="str">
        <x:v>Administrativo</x:v>
      </x:c>
      <x:c r="H30" s="29" t="str">
        <x:v>Contrato</x:v>
      </x:c>
      <x:c r="I30" s="32" t="n">
        <x:v>2600</x:v>
      </x:c>
      <x:c r="J30" s="29" t="n">
        <x:v>-1</x:v>
      </x:c>
      <x:c r="K30" s="35" t="n">
        <x:f>IF($F30="","",$I30*$J30)</x:f>
        <x:v>-2600</x:v>
      </x:c>
      <x:c r="L30" s="26" t="str">
        <x:v>Realizado</x:v>
      </x:c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31" t="n">
        <x:v>46100</x:v>
      </x:c>
      <x:c r="B31" s="31" t="n">
        <x:v>46082</x:v>
      </x:c>
      <x:c r="C31" s="29" t="str">
        <x:v>DOC-027</x:v>
      </x:c>
      <x:c r="D31" s="29" t="str">
        <x:v>Resultado Financeiro — Mar</x:v>
      </x:c>
      <x:c r="E31" s="29" t="str">
        <x:v>5.01</x:v>
      </x:c>
      <x:c r="F31" s="29" t="str">
        <x:v>Resultado Financeiro</x:v>
      </x:c>
      <x:c r="G31" s="29" t="str">
        <x:v>Administrativo</x:v>
      </x:c>
      <x:c r="H31" s="29" t="str">
        <x:v>Contrato</x:v>
      </x:c>
      <x:c r="I31" s="32" t="n">
        <x:v>-1100</x:v>
      </x:c>
      <x:c r="J31" s="29" t="n">
        <x:v>1</x:v>
      </x:c>
      <x:c r="K31" s="35" t="n">
        <x:f>IF($F31="","",$I31*$J31)</x:f>
        <x:v>-1100</x:v>
      </x:c>
      <x:c r="L31" s="26" t="str">
        <x:v>Realizado</x:v>
      </x:c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31" t="n">
        <x:v>46115</x:v>
      </x:c>
      <x:c r="B32" s="31" t="n">
        <x:v>46113</x:v>
      </x:c>
      <x:c r="C32" s="29" t="str">
        <x:v>DOC-028</x:v>
      </x:c>
      <x:c r="D32" s="29" t="str">
        <x:v>Receita Bruta — Abr</x:v>
      </x:c>
      <x:c r="E32" s="29" t="str">
        <x:v>3.01</x:v>
      </x:c>
      <x:c r="F32" s="29" t="str">
        <x:v>Receita Bruta</x:v>
      </x:c>
      <x:c r="G32" s="29" t="str">
        <x:v>Loja online</x:v>
      </x:c>
      <x:c r="H32" s="29" t="str">
        <x:v>Venda</x:v>
      </x:c>
      <x:c r="I32" s="32" t="n">
        <x:v>169500</x:v>
      </x:c>
      <x:c r="J32" s="29" t="n">
        <x:v>1</x:v>
      </x:c>
      <x:c r="K32" s="35" t="n">
        <x:f>IF($F32="","",$I32*$J32)</x:f>
        <x:v>169500</x:v>
      </x:c>
      <x:c r="L32" s="26" t="str">
        <x:v>Realizado</x:v>
      </x:c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31" t="n">
        <x:v>46117</x:v>
      </x:c>
      <x:c r="B33" s="31" t="n">
        <x:v>46113</x:v>
      </x:c>
      <x:c r="C33" s="29" t="str">
        <x:v>DOC-029</x:v>
      </x:c>
      <x:c r="D33" s="29" t="str">
        <x:v>Deduções e Impostos — Abr</x:v>
      </x:c>
      <x:c r="E33" s="29" t="str">
        <x:v>3.02</x:v>
      </x:c>
      <x:c r="F33" s="29" t="str">
        <x:v>Deduções e Impostos</x:v>
      </x:c>
      <x:c r="G33" s="29" t="str">
        <x:v>Administrativo</x:v>
      </x:c>
      <x:c r="H33" s="29" t="str">
        <x:v>Contrato</x:v>
      </x:c>
      <x:c r="I33" s="32" t="n">
        <x:v>16950</x:v>
      </x:c>
      <x:c r="J33" s="29" t="n">
        <x:v>-1</x:v>
      </x:c>
      <x:c r="K33" s="35" t="n">
        <x:f>IF($F33="","",$I33*$J33)</x:f>
        <x:v>-16950</x:v>
      </x:c>
      <x:c r="L33" s="26" t="str">
        <x:v>Realizado</x:v>
      </x:c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31" t="n">
        <x:v>46119</x:v>
      </x:c>
      <x:c r="B34" s="31" t="n">
        <x:v>46113</x:v>
      </x:c>
      <x:c r="C34" s="29" t="str">
        <x:v>DOC-030</x:v>
      </x:c>
      <x:c r="D34" s="29" t="str">
        <x:v>Custos Variáveis — Abr</x:v>
      </x:c>
      <x:c r="E34" s="29" t="str">
        <x:v>4.01</x:v>
      </x:c>
      <x:c r="F34" s="29" t="str">
        <x:v>Custos Variáveis</x:v>
      </x:c>
      <x:c r="G34" s="29" t="str">
        <x:v>Administrativo</x:v>
      </x:c>
      <x:c r="H34" s="29" t="str">
        <x:v>Contrato</x:v>
      </x:c>
      <x:c r="I34" s="32" t="n">
        <x:v>66900</x:v>
      </x:c>
      <x:c r="J34" s="29" t="n">
        <x:v>-1</x:v>
      </x:c>
      <x:c r="K34" s="35" t="n">
        <x:f>IF($F34="","",$I34*$J34)</x:f>
        <x:v>-66900</x:v>
      </x:c>
      <x:c r="L34" s="26" t="str">
        <x:v>Realizado</x:v>
      </x:c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31" t="n">
        <x:v>46121</x:v>
      </x:c>
      <x:c r="B35" s="31" t="n">
        <x:v>46113</x:v>
      </x:c>
      <x:c r="C35" s="29" t="str">
        <x:v>DOC-031</x:v>
      </x:c>
      <x:c r="D35" s="29" t="str">
        <x:v>Despesas com Pessoal — Abr</x:v>
      </x:c>
      <x:c r="E35" s="29" t="str">
        <x:v>4.02</x:v>
      </x:c>
      <x:c r="F35" s="29" t="str">
        <x:v>Despesas com Pessoal</x:v>
      </x:c>
      <x:c r="G35" s="29" t="str">
        <x:v>Administrativo</x:v>
      </x:c>
      <x:c r="H35" s="29" t="str">
        <x:v>Contrato</x:v>
      </x:c>
      <x:c r="I35" s="32" t="n">
        <x:v>35000</x:v>
      </x:c>
      <x:c r="J35" s="29" t="n">
        <x:v>-1</x:v>
      </x:c>
      <x:c r="K35" s="35" t="n">
        <x:f>IF($F35="","",$I35*$J35)</x:f>
        <x:v>-35000</x:v>
      </x:c>
      <x:c r="L35" s="26" t="str">
        <x:v>Realizado</x:v>
      </x:c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31" t="n">
        <x:v>46123</x:v>
      </x:c>
      <x:c r="B36" s="31" t="n">
        <x:v>46113</x:v>
      </x:c>
      <x:c r="C36" s="29" t="str">
        <x:v>DOC-032</x:v>
      </x:c>
      <x:c r="D36" s="29" t="str">
        <x:v>Despesas Administrativas — Abr</x:v>
      </x:c>
      <x:c r="E36" s="29" t="str">
        <x:v>4.03</x:v>
      </x:c>
      <x:c r="F36" s="29" t="str">
        <x:v>Despesas Administrativas</x:v>
      </x:c>
      <x:c r="G36" s="29" t="str">
        <x:v>Administrativo</x:v>
      </x:c>
      <x:c r="H36" s="29" t="str">
        <x:v>Contrato</x:v>
      </x:c>
      <x:c r="I36" s="32" t="n">
        <x:v>14300</x:v>
      </x:c>
      <x:c r="J36" s="29" t="n">
        <x:v>-1</x:v>
      </x:c>
      <x:c r="K36" s="35" t="n">
        <x:f>IF($F36="","",$I36*$J36)</x:f>
        <x:v>-14300</x:v>
      </x:c>
      <x:c r="L36" s="26" t="str">
        <x:v>Realizado</x:v>
      </x:c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31" t="n">
        <x:v>46125</x:v>
      </x:c>
      <x:c r="B37" s="31" t="n">
        <x:v>46113</x:v>
      </x:c>
      <x:c r="C37" s="29" t="str">
        <x:v>DOC-033</x:v>
      </x:c>
      <x:c r="D37" s="29" t="str">
        <x:v>Despesas Comerciais — Abr</x:v>
      </x:c>
      <x:c r="E37" s="29" t="str">
        <x:v>4.04</x:v>
      </x:c>
      <x:c r="F37" s="29" t="str">
        <x:v>Despesas Comerciais</x:v>
      </x:c>
      <x:c r="G37" s="29" t="str">
        <x:v>Administrativo</x:v>
      </x:c>
      <x:c r="H37" s="29" t="str">
        <x:v>Contrato</x:v>
      </x:c>
      <x:c r="I37" s="32" t="n">
        <x:v>9000</x:v>
      </x:c>
      <x:c r="J37" s="29" t="n">
        <x:v>-1</x:v>
      </x:c>
      <x:c r="K37" s="35" t="n">
        <x:f>IF($F37="","",$I37*$J37)</x:f>
        <x:v>-9000</x:v>
      </x:c>
      <x:c r="L37" s="26" t="str">
        <x:v>Realizado</x:v>
      </x:c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31" t="n">
        <x:v>46127</x:v>
      </x:c>
      <x:c r="B38" s="31" t="n">
        <x:v>46113</x:v>
      </x:c>
      <x:c r="C38" s="29" t="str">
        <x:v>DOC-034</x:v>
      </x:c>
      <x:c r="D38" s="29" t="str">
        <x:v>Outras Despesas Operacionais — Abr</x:v>
      </x:c>
      <x:c r="E38" s="29" t="str">
        <x:v>4.05</x:v>
      </x:c>
      <x:c r="F38" s="29" t="str">
        <x:v>Outras Despesas Operacionais</x:v>
      </x:c>
      <x:c r="G38" s="29" t="str">
        <x:v>Administrativo</x:v>
      </x:c>
      <x:c r="H38" s="29" t="str">
        <x:v>Contrato</x:v>
      </x:c>
      <x:c r="I38" s="32" t="n">
        <x:v>3700</x:v>
      </x:c>
      <x:c r="J38" s="29" t="n">
        <x:v>-1</x:v>
      </x:c>
      <x:c r="K38" s="35" t="n">
        <x:f>IF($F38="","",$I38*$J38)</x:f>
        <x:v>-3700</x:v>
      </x:c>
      <x:c r="L38" s="26" t="str">
        <x:v>Realizado</x:v>
      </x:c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31" t="n">
        <x:v>46129</x:v>
      </x:c>
      <x:c r="B39" s="31" t="n">
        <x:v>46113</x:v>
      </x:c>
      <x:c r="C39" s="29" t="str">
        <x:v>DOC-035</x:v>
      </x:c>
      <x:c r="D39" s="29" t="str">
        <x:v>Depreciação e Amortização — Abr</x:v>
      </x:c>
      <x:c r="E39" s="29" t="str">
        <x:v>4.06</x:v>
      </x:c>
      <x:c r="F39" s="29" t="str">
        <x:v>Depreciação e Amortização</x:v>
      </x:c>
      <x:c r="G39" s="29" t="str">
        <x:v>Administrativo</x:v>
      </x:c>
      <x:c r="H39" s="29" t="str">
        <x:v>Contrato</x:v>
      </x:c>
      <x:c r="I39" s="32" t="n">
        <x:v>2700</x:v>
      </x:c>
      <x:c r="J39" s="29" t="n">
        <x:v>-1</x:v>
      </x:c>
      <x:c r="K39" s="35" t="n">
        <x:f>IF($F39="","",$I39*$J39)</x:f>
        <x:v>-2700</x:v>
      </x:c>
      <x:c r="L39" s="26" t="str">
        <x:v>Realizado</x:v>
      </x:c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31" t="n">
        <x:v>46131</x:v>
      </x:c>
      <x:c r="B40" s="31" t="n">
        <x:v>46113</x:v>
      </x:c>
      <x:c r="C40" s="29" t="str">
        <x:v>DOC-036</x:v>
      </x:c>
      <x:c r="D40" s="29" t="str">
        <x:v>Resultado Financeiro — Abr</x:v>
      </x:c>
      <x:c r="E40" s="29" t="str">
        <x:v>5.01</x:v>
      </x:c>
      <x:c r="F40" s="29" t="str">
        <x:v>Resultado Financeiro</x:v>
      </x:c>
      <x:c r="G40" s="29" t="str">
        <x:v>Administrativo</x:v>
      </x:c>
      <x:c r="H40" s="29" t="str">
        <x:v>Contrato</x:v>
      </x:c>
      <x:c r="I40" s="32" t="n">
        <x:v>-1450</x:v>
      </x:c>
      <x:c r="J40" s="29" t="n">
        <x:v>1</x:v>
      </x:c>
      <x:c r="K40" s="35" t="n">
        <x:f>IF($F40="","",$I40*$J40)</x:f>
        <x:v>-1450</x:v>
      </x:c>
      <x:c r="L40" s="26" t="str">
        <x:v>Realizado</x:v>
      </x:c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31" t="n">
        <x:v>46145</x:v>
      </x:c>
      <x:c r="B41" s="31" t="n">
        <x:v>46143</x:v>
      </x:c>
      <x:c r="C41" s="29" t="str">
        <x:v>DOC-037</x:v>
      </x:c>
      <x:c r="D41" s="29" t="str">
        <x:v>Receita Bruta — Mai</x:v>
      </x:c>
      <x:c r="E41" s="29" t="str">
        <x:v>3.01</x:v>
      </x:c>
      <x:c r="F41" s="29" t="str">
        <x:v>Receita Bruta</x:v>
      </x:c>
      <x:c r="G41" s="29" t="str">
        <x:v>Loja online</x:v>
      </x:c>
      <x:c r="H41" s="29" t="str">
        <x:v>Venda</x:v>
      </x:c>
      <x:c r="I41" s="32" t="n">
        <x:v>173000</x:v>
      </x:c>
      <x:c r="J41" s="29" t="n">
        <x:v>1</x:v>
      </x:c>
      <x:c r="K41" s="35" t="n">
        <x:f>IF($F41="","",$I41*$J41)</x:f>
        <x:v>173000</x:v>
      </x:c>
      <x:c r="L41" s="26" t="str">
        <x:v>Realizado</x:v>
      </x:c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31" t="n">
        <x:v>46147</x:v>
      </x:c>
      <x:c r="B42" s="31" t="n">
        <x:v>46143</x:v>
      </x:c>
      <x:c r="C42" s="29" t="str">
        <x:v>DOC-038</x:v>
      </x:c>
      <x:c r="D42" s="29" t="str">
        <x:v>Deduções e Impostos — Mai</x:v>
      </x:c>
      <x:c r="E42" s="29" t="str">
        <x:v>3.02</x:v>
      </x:c>
      <x:c r="F42" s="29" t="str">
        <x:v>Deduções e Impostos</x:v>
      </x:c>
      <x:c r="G42" s="29" t="str">
        <x:v>Administrativo</x:v>
      </x:c>
      <x:c r="H42" s="29" t="str">
        <x:v>Contrato</x:v>
      </x:c>
      <x:c r="I42" s="32" t="n">
        <x:v>17300</x:v>
      </x:c>
      <x:c r="J42" s="29" t="n">
        <x:v>-1</x:v>
      </x:c>
      <x:c r="K42" s="35" t="n">
        <x:f>IF($F42="","",$I42*$J42)</x:f>
        <x:v>-17300</x:v>
      </x:c>
      <x:c r="L42" s="26" t="str">
        <x:v>Realizado</x:v>
      </x:c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31" t="n">
        <x:v>46149</x:v>
      </x:c>
      <x:c r="B43" s="31" t="n">
        <x:v>46143</x:v>
      </x:c>
      <x:c r="C43" s="29" t="str">
        <x:v>DOC-039</x:v>
      </x:c>
      <x:c r="D43" s="29" t="str">
        <x:v>Custos Variáveis — Mai</x:v>
      </x:c>
      <x:c r="E43" s="29" t="str">
        <x:v>4.01</x:v>
      </x:c>
      <x:c r="F43" s="29" t="str">
        <x:v>Custos Variáveis</x:v>
      </x:c>
      <x:c r="G43" s="29" t="str">
        <x:v>Administrativo</x:v>
      </x:c>
      <x:c r="H43" s="29" t="str">
        <x:v>Contrato</x:v>
      </x:c>
      <x:c r="I43" s="32" t="n">
        <x:v>68500</x:v>
      </x:c>
      <x:c r="J43" s="29" t="n">
        <x:v>-1</x:v>
      </x:c>
      <x:c r="K43" s="35" t="n">
        <x:f>IF($F43="","",$I43*$J43)</x:f>
        <x:v>-68500</x:v>
      </x:c>
      <x:c r="L43" s="26" t="str">
        <x:v>Realizado</x:v>
      </x:c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31" t="n">
        <x:v>46151</x:v>
      </x:c>
      <x:c r="B44" s="31" t="n">
        <x:v>46143</x:v>
      </x:c>
      <x:c r="C44" s="29" t="str">
        <x:v>DOC-040</x:v>
      </x:c>
      <x:c r="D44" s="29" t="str">
        <x:v>Despesas com Pessoal — Mai</x:v>
      </x:c>
      <x:c r="E44" s="29" t="str">
        <x:v>4.02</x:v>
      </x:c>
      <x:c r="F44" s="29" t="str">
        <x:v>Despesas com Pessoal</x:v>
      </x:c>
      <x:c r="G44" s="29" t="str">
        <x:v>Administrativo</x:v>
      </x:c>
      <x:c r="H44" s="29" t="str">
        <x:v>Contrato</x:v>
      </x:c>
      <x:c r="I44" s="32" t="n">
        <x:v>35800</x:v>
      </x:c>
      <x:c r="J44" s="29" t="n">
        <x:v>-1</x:v>
      </x:c>
      <x:c r="K44" s="35" t="n">
        <x:f>IF($F44="","",$I44*$J44)</x:f>
        <x:v>-35800</x:v>
      </x:c>
      <x:c r="L44" s="26" t="str">
        <x:v>Realizado</x:v>
      </x:c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31" t="n">
        <x:v>46153</x:v>
      </x:c>
      <x:c r="B45" s="31" t="n">
        <x:v>46143</x:v>
      </x:c>
      <x:c r="C45" s="29" t="str">
        <x:v>DOC-041</x:v>
      </x:c>
      <x:c r="D45" s="29" t="str">
        <x:v>Despesas Administrativas — Mai</x:v>
      </x:c>
      <x:c r="E45" s="29" t="str">
        <x:v>4.03</x:v>
      </x:c>
      <x:c r="F45" s="29" t="str">
        <x:v>Despesas Administrativas</x:v>
      </x:c>
      <x:c r="G45" s="29" t="str">
        <x:v>Administrativo</x:v>
      </x:c>
      <x:c r="H45" s="29" t="str">
        <x:v>Contrato</x:v>
      </x:c>
      <x:c r="I45" s="32" t="n">
        <x:v>14500</x:v>
      </x:c>
      <x:c r="J45" s="29" t="n">
        <x:v>-1</x:v>
      </x:c>
      <x:c r="K45" s="35" t="n">
        <x:f>IF($F45="","",$I45*$J45)</x:f>
        <x:v>-14500</x:v>
      </x:c>
      <x:c r="L45" s="26" t="str">
        <x:v>Realizado</x:v>
      </x:c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31" t="n">
        <x:v>46155</x:v>
      </x:c>
      <x:c r="B46" s="31" t="n">
        <x:v>46143</x:v>
      </x:c>
      <x:c r="C46" s="29" t="str">
        <x:v>DOC-042</x:v>
      </x:c>
      <x:c r="D46" s="29" t="str">
        <x:v>Despesas Comerciais — Mai</x:v>
      </x:c>
      <x:c r="E46" s="29" t="str">
        <x:v>4.04</x:v>
      </x:c>
      <x:c r="F46" s="29" t="str">
        <x:v>Despesas Comerciais</x:v>
      </x:c>
      <x:c r="G46" s="29" t="str">
        <x:v>Administrativo</x:v>
      </x:c>
      <x:c r="H46" s="29" t="str">
        <x:v>Contrato</x:v>
      </x:c>
      <x:c r="I46" s="32" t="n">
        <x:v>9400</x:v>
      </x:c>
      <x:c r="J46" s="29" t="n">
        <x:v>-1</x:v>
      </x:c>
      <x:c r="K46" s="35" t="n">
        <x:f>IF($F46="","",$I46*$J46)</x:f>
        <x:v>-9400</x:v>
      </x:c>
      <x:c r="L46" s="26" t="str">
        <x:v>Realizado</x:v>
      </x:c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31" t="n">
        <x:v>46157</x:v>
      </x:c>
      <x:c r="B47" s="31" t="n">
        <x:v>46143</x:v>
      </x:c>
      <x:c r="C47" s="29" t="str">
        <x:v>DOC-043</x:v>
      </x:c>
      <x:c r="D47" s="29" t="str">
        <x:v>Outras Despesas Operacionais — Mai</x:v>
      </x:c>
      <x:c r="E47" s="29" t="str">
        <x:v>4.05</x:v>
      </x:c>
      <x:c r="F47" s="29" t="str">
        <x:v>Outras Despesas Operacionais</x:v>
      </x:c>
      <x:c r="G47" s="29" t="str">
        <x:v>Administrativo</x:v>
      </x:c>
      <x:c r="H47" s="29" t="str">
        <x:v>Contrato</x:v>
      </x:c>
      <x:c r="I47" s="32" t="n">
        <x:v>3500</x:v>
      </x:c>
      <x:c r="J47" s="29" t="n">
        <x:v>-1</x:v>
      </x:c>
      <x:c r="K47" s="35" t="n">
        <x:f>IF($F47="","",$I47*$J47)</x:f>
        <x:v>-3500</x:v>
      </x:c>
      <x:c r="L47" s="26" t="str">
        <x:v>Realizado</x:v>
      </x:c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31" t="n">
        <x:v>46159</x:v>
      </x:c>
      <x:c r="B48" s="31" t="n">
        <x:v>46143</x:v>
      </x:c>
      <x:c r="C48" s="29" t="str">
        <x:v>DOC-044</x:v>
      </x:c>
      <x:c r="D48" s="29" t="str">
        <x:v>Depreciação e Amortização — Mai</x:v>
      </x:c>
      <x:c r="E48" s="29" t="str">
        <x:v>4.06</x:v>
      </x:c>
      <x:c r="F48" s="29" t="str">
        <x:v>Depreciação e Amortização</x:v>
      </x:c>
      <x:c r="G48" s="29" t="str">
        <x:v>Administrativo</x:v>
      </x:c>
      <x:c r="H48" s="29" t="str">
        <x:v>Contrato</x:v>
      </x:c>
      <x:c r="I48" s="32" t="n">
        <x:v>2700</x:v>
      </x:c>
      <x:c r="J48" s="29" t="n">
        <x:v>-1</x:v>
      </x:c>
      <x:c r="K48" s="35" t="n">
        <x:f>IF($F48="","",$I48*$J48)</x:f>
        <x:v>-2700</x:v>
      </x:c>
      <x:c r="L48" s="26" t="str">
        <x:v>Realizado</x:v>
      </x:c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31" t="n">
        <x:v>46161</x:v>
      </x:c>
      <x:c r="B49" s="31" t="n">
        <x:v>46143</x:v>
      </x:c>
      <x:c r="C49" s="29" t="str">
        <x:v>DOC-045</x:v>
      </x:c>
      <x:c r="D49" s="29" t="str">
        <x:v>Resultado Financeiro — Mai</x:v>
      </x:c>
      <x:c r="E49" s="29" t="str">
        <x:v>5.01</x:v>
      </x:c>
      <x:c r="F49" s="29" t="str">
        <x:v>Resultado Financeiro</x:v>
      </x:c>
      <x:c r="G49" s="29" t="str">
        <x:v>Administrativo</x:v>
      </x:c>
      <x:c r="H49" s="29" t="str">
        <x:v>Contrato</x:v>
      </x:c>
      <x:c r="I49" s="32" t="n">
        <x:v>-1300</x:v>
      </x:c>
      <x:c r="J49" s="29" t="n">
        <x:v>1</x:v>
      </x:c>
      <x:c r="K49" s="35" t="n">
        <x:f>IF($F49="","",$I49*$J49)</x:f>
        <x:v>-1300</x:v>
      </x:c>
      <x:c r="L49" s="26" t="str">
        <x:v>Realizado</x:v>
      </x:c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31" t="n">
        <x:v>46176</x:v>
      </x:c>
      <x:c r="B50" s="31" t="n">
        <x:v>46174</x:v>
      </x:c>
      <x:c r="C50" s="29" t="str">
        <x:v>DOC-046</x:v>
      </x:c>
      <x:c r="D50" s="29" t="str">
        <x:v>Receita Bruta — Jun</x:v>
      </x:c>
      <x:c r="E50" s="29" t="str">
        <x:v>3.01</x:v>
      </x:c>
      <x:c r="F50" s="29" t="str">
        <x:v>Receita Bruta</x:v>
      </x:c>
      <x:c r="G50" s="29" t="str">
        <x:v>Loja online</x:v>
      </x:c>
      <x:c r="H50" s="29" t="str">
        <x:v>Venda</x:v>
      </x:c>
      <x:c r="I50" s="32" t="n">
        <x:v>178000</x:v>
      </x:c>
      <x:c r="J50" s="29" t="n">
        <x:v>1</x:v>
      </x:c>
      <x:c r="K50" s="35" t="n">
        <x:f>IF($F50="","",$I50*$J50)</x:f>
        <x:v>178000</x:v>
      </x:c>
      <x:c r="L50" s="26" t="str">
        <x:v>Realizado</x:v>
      </x:c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31" t="n">
        <x:v>46178</x:v>
      </x:c>
      <x:c r="B51" s="31" t="n">
        <x:v>46174</x:v>
      </x:c>
      <x:c r="C51" s="29" t="str">
        <x:v>DOC-047</x:v>
      </x:c>
      <x:c r="D51" s="29" t="str">
        <x:v>Deduções e Impostos — Jun</x:v>
      </x:c>
      <x:c r="E51" s="29" t="str">
        <x:v>3.02</x:v>
      </x:c>
      <x:c r="F51" s="29" t="str">
        <x:v>Deduções e Impostos</x:v>
      </x:c>
      <x:c r="G51" s="29" t="str">
        <x:v>Administrativo</x:v>
      </x:c>
      <x:c r="H51" s="29" t="str">
        <x:v>Contrato</x:v>
      </x:c>
      <x:c r="I51" s="32" t="n">
        <x:v>17800</x:v>
      </x:c>
      <x:c r="J51" s="29" t="n">
        <x:v>-1</x:v>
      </x:c>
      <x:c r="K51" s="35" t="n">
        <x:f>IF($F51="","",$I51*$J51)</x:f>
        <x:v>-17800</x:v>
      </x:c>
      <x:c r="L51" s="26" t="str">
        <x:v>Realizado</x:v>
      </x:c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31" t="n">
        <x:v>46180</x:v>
      </x:c>
      <x:c r="B52" s="31" t="n">
        <x:v>46174</x:v>
      </x:c>
      <x:c r="C52" s="29" t="str">
        <x:v>DOC-048</x:v>
      </x:c>
      <x:c r="D52" s="29" t="str">
        <x:v>Custos Variáveis — Jun</x:v>
      </x:c>
      <x:c r="E52" s="29" t="str">
        <x:v>4.01</x:v>
      </x:c>
      <x:c r="F52" s="29" t="str">
        <x:v>Custos Variáveis</x:v>
      </x:c>
      <x:c r="G52" s="29" t="str">
        <x:v>Administrativo</x:v>
      </x:c>
      <x:c r="H52" s="29" t="str">
        <x:v>Contrato</x:v>
      </x:c>
      <x:c r="I52" s="32" t="n">
        <x:v>70400</x:v>
      </x:c>
      <x:c r="J52" s="29" t="n">
        <x:v>-1</x:v>
      </x:c>
      <x:c r="K52" s="35" t="n">
        <x:f>IF($F52="","",$I52*$J52)</x:f>
        <x:v>-70400</x:v>
      </x:c>
      <x:c r="L52" s="26" t="str">
        <x:v>Realizado</x:v>
      </x:c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31" t="n">
        <x:v>46182</x:v>
      </x:c>
      <x:c r="B53" s="31" t="n">
        <x:v>46174</x:v>
      </x:c>
      <x:c r="C53" s="29" t="str">
        <x:v>DOC-049</x:v>
      </x:c>
      <x:c r="D53" s="29" t="str">
        <x:v>Despesas com Pessoal — Jun</x:v>
      </x:c>
      <x:c r="E53" s="29" t="str">
        <x:v>4.02</x:v>
      </x:c>
      <x:c r="F53" s="29" t="str">
        <x:v>Despesas com Pessoal</x:v>
      </x:c>
      <x:c r="G53" s="29" t="str">
        <x:v>Administrativo</x:v>
      </x:c>
      <x:c r="H53" s="29" t="str">
        <x:v>Contrato</x:v>
      </x:c>
      <x:c r="I53" s="32" t="n">
        <x:v>35800</x:v>
      </x:c>
      <x:c r="J53" s="29" t="n">
        <x:v>-1</x:v>
      </x:c>
      <x:c r="K53" s="35" t="n">
        <x:f>IF($F53="","",$I53*$J53)</x:f>
        <x:v>-35800</x:v>
      </x:c>
      <x:c r="L53" s="26" t="str">
        <x:v>Realizado</x:v>
      </x:c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31" t="n">
        <x:v>46184</x:v>
      </x:c>
      <x:c r="B54" s="31" t="n">
        <x:v>46174</x:v>
      </x:c>
      <x:c r="C54" s="29" t="str">
        <x:v>DOC-050</x:v>
      </x:c>
      <x:c r="D54" s="29" t="str">
        <x:v>Despesas Administrativas — Jun</x:v>
      </x:c>
      <x:c r="E54" s="29" t="str">
        <x:v>4.03</x:v>
      </x:c>
      <x:c r="F54" s="29" t="str">
        <x:v>Despesas Administrativas</x:v>
      </x:c>
      <x:c r="G54" s="29" t="str">
        <x:v>Administrativo</x:v>
      </x:c>
      <x:c r="H54" s="29" t="str">
        <x:v>Contrato</x:v>
      </x:c>
      <x:c r="I54" s="32" t="n">
        <x:v>14600</x:v>
      </x:c>
      <x:c r="J54" s="29" t="n">
        <x:v>-1</x:v>
      </x:c>
      <x:c r="K54" s="35" t="n">
        <x:f>IF($F54="","",$I54*$J54)</x:f>
        <x:v>-14600</x:v>
      </x:c>
      <x:c r="L54" s="26" t="str">
        <x:v>Realizado</x:v>
      </x:c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31" t="n">
        <x:v>46186</x:v>
      </x:c>
      <x:c r="B55" s="31" t="n">
        <x:v>46174</x:v>
      </x:c>
      <x:c r="C55" s="29" t="str">
        <x:v>DOC-051</x:v>
      </x:c>
      <x:c r="D55" s="29" t="str">
        <x:v>Despesas Comerciais — Jun</x:v>
      </x:c>
      <x:c r="E55" s="29" t="str">
        <x:v>4.04</x:v>
      </x:c>
      <x:c r="F55" s="29" t="str">
        <x:v>Despesas Comerciais</x:v>
      </x:c>
      <x:c r="G55" s="29" t="str">
        <x:v>Administrativo</x:v>
      </x:c>
      <x:c r="H55" s="29" t="str">
        <x:v>Contrato</x:v>
      </x:c>
      <x:c r="I55" s="32" t="n">
        <x:v>9600</x:v>
      </x:c>
      <x:c r="J55" s="29" t="n">
        <x:v>-1</x:v>
      </x:c>
      <x:c r="K55" s="35" t="n">
        <x:f>IF($F55="","",$I55*$J55)</x:f>
        <x:v>-9600</x:v>
      </x:c>
      <x:c r="L55" s="26" t="str">
        <x:v>Realizado</x:v>
      </x:c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31" t="n">
        <x:v>46188</x:v>
      </x:c>
      <x:c r="B56" s="31" t="n">
        <x:v>46174</x:v>
      </x:c>
      <x:c r="C56" s="29" t="str">
        <x:v>DOC-052</x:v>
      </x:c>
      <x:c r="D56" s="29" t="str">
        <x:v>Outras Despesas Operacionais — Jun</x:v>
      </x:c>
      <x:c r="E56" s="29" t="str">
        <x:v>4.05</x:v>
      </x:c>
      <x:c r="F56" s="29" t="str">
        <x:v>Outras Despesas Operacionais</x:v>
      </x:c>
      <x:c r="G56" s="29" t="str">
        <x:v>Administrativo</x:v>
      </x:c>
      <x:c r="H56" s="29" t="str">
        <x:v>Contrato</x:v>
      </x:c>
      <x:c r="I56" s="32" t="n">
        <x:v>3900</x:v>
      </x:c>
      <x:c r="J56" s="29" t="n">
        <x:v>-1</x:v>
      </x:c>
      <x:c r="K56" s="35" t="n">
        <x:f>IF($F56="","",$I56*$J56)</x:f>
        <x:v>-3900</x:v>
      </x:c>
      <x:c r="L56" s="26" t="str">
        <x:v>Realizado</x:v>
      </x:c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31" t="n">
        <x:v>46190</x:v>
      </x:c>
      <x:c r="B57" s="31" t="n">
        <x:v>46174</x:v>
      </x:c>
      <x:c r="C57" s="29" t="str">
        <x:v>DOC-053</x:v>
      </x:c>
      <x:c r="D57" s="29" t="str">
        <x:v>Depreciação e Amortização — Jun</x:v>
      </x:c>
      <x:c r="E57" s="29" t="str">
        <x:v>4.06</x:v>
      </x:c>
      <x:c r="F57" s="29" t="str">
        <x:v>Depreciação e Amortização</x:v>
      </x:c>
      <x:c r="G57" s="29" t="str">
        <x:v>Administrativo</x:v>
      </x:c>
      <x:c r="H57" s="29" t="str">
        <x:v>Contrato</x:v>
      </x:c>
      <x:c r="I57" s="32" t="n">
        <x:v>2700</x:v>
      </x:c>
      <x:c r="J57" s="29" t="n">
        <x:v>-1</x:v>
      </x:c>
      <x:c r="K57" s="35" t="n">
        <x:f>IF($F57="","",$I57*$J57)</x:f>
        <x:v>-2700</x:v>
      </x:c>
      <x:c r="L57" s="26" t="str">
        <x:v>Realizado</x:v>
      </x:c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31" t="n">
        <x:v>46192</x:v>
      </x:c>
      <x:c r="B58" s="31" t="n">
        <x:v>46174</x:v>
      </x:c>
      <x:c r="C58" s="29" t="str">
        <x:v>DOC-054</x:v>
      </x:c>
      <x:c r="D58" s="29" t="str">
        <x:v>Resultado Financeiro — Jun</x:v>
      </x:c>
      <x:c r="E58" s="29" t="str">
        <x:v>5.01</x:v>
      </x:c>
      <x:c r="F58" s="29" t="str">
        <x:v>Resultado Financeiro</x:v>
      </x:c>
      <x:c r="G58" s="29" t="str">
        <x:v>Administrativo</x:v>
      </x:c>
      <x:c r="H58" s="29" t="str">
        <x:v>Contrato</x:v>
      </x:c>
      <x:c r="I58" s="32" t="n">
        <x:v>-1600</x:v>
      </x:c>
      <x:c r="J58" s="29" t="n">
        <x:v>1</x:v>
      </x:c>
      <x:c r="K58" s="35" t="n">
        <x:f>IF($F58="","",$I58*$J58)</x:f>
        <x:v>-1600</x:v>
      </x:c>
      <x:c r="L58" s="26" t="str">
        <x:v>Realizado</x:v>
      </x:c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31" t="n">
        <x:v>46206</x:v>
      </x:c>
      <x:c r="B59" s="31" t="n">
        <x:v>46204</x:v>
      </x:c>
      <x:c r="C59" s="29" t="str">
        <x:v>DOC-055</x:v>
      </x:c>
      <x:c r="D59" s="29" t="str">
        <x:v>Receita Bruta — Jul</x:v>
      </x:c>
      <x:c r="E59" s="29" t="str">
        <x:v>3.01</x:v>
      </x:c>
      <x:c r="F59" s="29" t="str">
        <x:v>Receita Bruta</x:v>
      </x:c>
      <x:c r="G59" s="29" t="str">
        <x:v>Loja online</x:v>
      </x:c>
      <x:c r="H59" s="29" t="str">
        <x:v>Venda</x:v>
      </x:c>
      <x:c r="I59" s="32" t="n">
        <x:v>182500</x:v>
      </x:c>
      <x:c r="J59" s="29" t="n">
        <x:v>1</x:v>
      </x:c>
      <x:c r="K59" s="35" t="n">
        <x:f>IF($F59="","",$I59*$J59)</x:f>
        <x:v>182500</x:v>
      </x:c>
      <x:c r="L59" s="26" t="str">
        <x:v>Realizado</x:v>
      </x:c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31" t="n">
        <x:v>46208</x:v>
      </x:c>
      <x:c r="B60" s="31" t="n">
        <x:v>46204</x:v>
      </x:c>
      <x:c r="C60" s="29" t="str">
        <x:v>DOC-056</x:v>
      </x:c>
      <x:c r="D60" s="29" t="str">
        <x:v>Deduções e Impostos — Jul</x:v>
      </x:c>
      <x:c r="E60" s="29" t="str">
        <x:v>3.02</x:v>
      </x:c>
      <x:c r="F60" s="29" t="str">
        <x:v>Deduções e Impostos</x:v>
      </x:c>
      <x:c r="G60" s="29" t="str">
        <x:v>Administrativo</x:v>
      </x:c>
      <x:c r="H60" s="29" t="str">
        <x:v>Contrato</x:v>
      </x:c>
      <x:c r="I60" s="32" t="n">
        <x:v>18250</x:v>
      </x:c>
      <x:c r="J60" s="29" t="n">
        <x:v>-1</x:v>
      </x:c>
      <x:c r="K60" s="35" t="n">
        <x:f>IF($F60="","",$I60*$J60)</x:f>
        <x:v>-18250</x:v>
      </x:c>
      <x:c r="L60" s="26" t="str">
        <x:v>Realizado</x:v>
      </x:c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31" t="n">
        <x:v>46210</x:v>
      </x:c>
      <x:c r="B61" s="31" t="n">
        <x:v>46204</x:v>
      </x:c>
      <x:c r="C61" s="29" t="str">
        <x:v>DOC-057</x:v>
      </x:c>
      <x:c r="D61" s="29" t="str">
        <x:v>Custos Variáveis — Jul</x:v>
      </x:c>
      <x:c r="E61" s="29" t="str">
        <x:v>4.01</x:v>
      </x:c>
      <x:c r="F61" s="29" t="str">
        <x:v>Custos Variáveis</x:v>
      </x:c>
      <x:c r="G61" s="29" t="str">
        <x:v>Administrativo</x:v>
      </x:c>
      <x:c r="H61" s="29" t="str">
        <x:v>Contrato</x:v>
      </x:c>
      <x:c r="I61" s="32" t="n">
        <x:v>72000</x:v>
      </x:c>
      <x:c r="J61" s="29" t="n">
        <x:v>-1</x:v>
      </x:c>
      <x:c r="K61" s="35" t="n">
        <x:f>IF($F61="","",$I61*$J61)</x:f>
        <x:v>-72000</x:v>
      </x:c>
      <x:c r="L61" s="26" t="str">
        <x:v>Realizado</x:v>
      </x:c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31" t="n">
        <x:v>46212</x:v>
      </x:c>
      <x:c r="B62" s="31" t="n">
        <x:v>46204</x:v>
      </x:c>
      <x:c r="C62" s="29" t="str">
        <x:v>DOC-058</x:v>
      </x:c>
      <x:c r="D62" s="29" t="str">
        <x:v>Despesas com Pessoal — Jul</x:v>
      </x:c>
      <x:c r="E62" s="29" t="str">
        <x:v>4.02</x:v>
      </x:c>
      <x:c r="F62" s="29" t="str">
        <x:v>Despesas com Pessoal</x:v>
      </x:c>
      <x:c r="G62" s="29" t="str">
        <x:v>Administrativo</x:v>
      </x:c>
      <x:c r="H62" s="29" t="str">
        <x:v>Contrato</x:v>
      </x:c>
      <x:c r="I62" s="32" t="n">
        <x:v>36500</x:v>
      </x:c>
      <x:c r="J62" s="29" t="n">
        <x:v>-1</x:v>
      </x:c>
      <x:c r="K62" s="35" t="n">
        <x:f>IF($F62="","",$I62*$J62)</x:f>
        <x:v>-36500</x:v>
      </x:c>
      <x:c r="L62" s="26" t="str">
        <x:v>Realizado</x:v>
      </x:c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31" t="n">
        <x:v>46214</x:v>
      </x:c>
      <x:c r="B63" s="31" t="n">
        <x:v>46204</x:v>
      </x:c>
      <x:c r="C63" s="29" t="str">
        <x:v>DOC-059</x:v>
      </x:c>
      <x:c r="D63" s="29" t="str">
        <x:v>Despesas Administrativas — Jul</x:v>
      </x:c>
      <x:c r="E63" s="29" t="str">
        <x:v>4.03</x:v>
      </x:c>
      <x:c r="F63" s="29" t="str">
        <x:v>Despesas Administrativas</x:v>
      </x:c>
      <x:c r="G63" s="29" t="str">
        <x:v>Administrativo</x:v>
      </x:c>
      <x:c r="H63" s="29" t="str">
        <x:v>Contrato</x:v>
      </x:c>
      <x:c r="I63" s="32" t="n">
        <x:v>14800</x:v>
      </x:c>
      <x:c r="J63" s="29" t="n">
        <x:v>-1</x:v>
      </x:c>
      <x:c r="K63" s="35" t="n">
        <x:f>IF($F63="","",$I63*$J63)</x:f>
        <x:v>-14800</x:v>
      </x:c>
      <x:c r="L63" s="26" t="str">
        <x:v>Realizado</x:v>
      </x:c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31" t="n">
        <x:v>46216</x:v>
      </x:c>
      <x:c r="B64" s="31" t="n">
        <x:v>46204</x:v>
      </x:c>
      <x:c r="C64" s="29" t="str">
        <x:v>DOC-060</x:v>
      </x:c>
      <x:c r="D64" s="29" t="str">
        <x:v>Despesas Comerciais — Jul</x:v>
      </x:c>
      <x:c r="E64" s="29" t="str">
        <x:v>4.04</x:v>
      </x:c>
      <x:c r="F64" s="29" t="str">
        <x:v>Despesas Comerciais</x:v>
      </x:c>
      <x:c r="G64" s="29" t="str">
        <x:v>Administrativo</x:v>
      </x:c>
      <x:c r="H64" s="29" t="str">
        <x:v>Contrato</x:v>
      </x:c>
      <x:c r="I64" s="32" t="n">
        <x:v>9800</x:v>
      </x:c>
      <x:c r="J64" s="29" t="n">
        <x:v>-1</x:v>
      </x:c>
      <x:c r="K64" s="35" t="n">
        <x:f>IF($F64="","",$I64*$J64)</x:f>
        <x:v>-9800</x:v>
      </x:c>
      <x:c r="L64" s="26" t="str">
        <x:v>Realizado</x:v>
      </x:c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31" t="n">
        <x:v>46218</x:v>
      </x:c>
      <x:c r="B65" s="31" t="n">
        <x:v>46204</x:v>
      </x:c>
      <x:c r="C65" s="29" t="str">
        <x:v>DOC-061</x:v>
      </x:c>
      <x:c r="D65" s="29" t="str">
        <x:v>Outras Despesas Operacionais — Jul</x:v>
      </x:c>
      <x:c r="E65" s="29" t="str">
        <x:v>4.05</x:v>
      </x:c>
      <x:c r="F65" s="29" t="str">
        <x:v>Outras Despesas Operacionais</x:v>
      </x:c>
      <x:c r="G65" s="29" t="str">
        <x:v>Administrativo</x:v>
      </x:c>
      <x:c r="H65" s="29" t="str">
        <x:v>Contrato</x:v>
      </x:c>
      <x:c r="I65" s="32" t="n">
        <x:v>3800</x:v>
      </x:c>
      <x:c r="J65" s="29" t="n">
        <x:v>-1</x:v>
      </x:c>
      <x:c r="K65" s="35" t="n">
        <x:f>IF($F65="","",$I65*$J65)</x:f>
        <x:v>-3800</x:v>
      </x:c>
      <x:c r="L65" s="26" t="str">
        <x:v>Realizado</x:v>
      </x:c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31" t="n">
        <x:v>46220</x:v>
      </x:c>
      <x:c r="B66" s="31" t="n">
        <x:v>46204</x:v>
      </x:c>
      <x:c r="C66" s="29" t="str">
        <x:v>DOC-062</x:v>
      </x:c>
      <x:c r="D66" s="29" t="str">
        <x:v>Depreciação e Amortização — Jul</x:v>
      </x:c>
      <x:c r="E66" s="29" t="str">
        <x:v>4.06</x:v>
      </x:c>
      <x:c r="F66" s="29" t="str">
        <x:v>Depreciação e Amortização</x:v>
      </x:c>
      <x:c r="G66" s="29" t="str">
        <x:v>Administrativo</x:v>
      </x:c>
      <x:c r="H66" s="29" t="str">
        <x:v>Contrato</x:v>
      </x:c>
      <x:c r="I66" s="32" t="n">
        <x:v>2800</x:v>
      </x:c>
      <x:c r="J66" s="29" t="n">
        <x:v>-1</x:v>
      </x:c>
      <x:c r="K66" s="35" t="n">
        <x:f>IF($F66="","",$I66*$J66)</x:f>
        <x:v>-2800</x:v>
      </x:c>
      <x:c r="L66" s="26" t="str">
        <x:v>Realizado</x:v>
      </x:c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31" t="n">
        <x:v>46222</x:v>
      </x:c>
      <x:c r="B67" s="31" t="n">
        <x:v>46204</x:v>
      </x:c>
      <x:c r="C67" s="29" t="str">
        <x:v>DOC-063</x:v>
      </x:c>
      <x:c r="D67" s="29" t="str">
        <x:v>Resultado Financeiro — Jul</x:v>
      </x:c>
      <x:c r="E67" s="29" t="str">
        <x:v>5.01</x:v>
      </x:c>
      <x:c r="F67" s="29" t="str">
        <x:v>Resultado Financeiro</x:v>
      </x:c>
      <x:c r="G67" s="29" t="str">
        <x:v>Administrativo</x:v>
      </x:c>
      <x:c r="H67" s="29" t="str">
        <x:v>Contrato</x:v>
      </x:c>
      <x:c r="I67" s="32" t="n">
        <x:v>-1500</x:v>
      </x:c>
      <x:c r="J67" s="29" t="n">
        <x:v>1</x:v>
      </x:c>
      <x:c r="K67" s="35" t="n">
        <x:f>IF($F67="","",$I67*$J67)</x:f>
        <x:v>-1500</x:v>
      </x:c>
      <x:c r="L67" s="26" t="str">
        <x:v>Realizado</x:v>
      </x:c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31" t="n">
        <x:v>46237</x:v>
      </x:c>
      <x:c r="B68" s="31" t="n">
        <x:v>46235</x:v>
      </x:c>
      <x:c r="C68" s="29" t="str">
        <x:v>DOC-064</x:v>
      </x:c>
      <x:c r="D68" s="29" t="str">
        <x:v>Receita Bruta — Ago</x:v>
      </x:c>
      <x:c r="E68" s="29" t="str">
        <x:v>3.01</x:v>
      </x:c>
      <x:c r="F68" s="29" t="str">
        <x:v>Receita Bruta</x:v>
      </x:c>
      <x:c r="G68" s="29" t="str">
        <x:v>Loja online</x:v>
      </x:c>
      <x:c r="H68" s="29" t="str">
        <x:v>Venda</x:v>
      </x:c>
      <x:c r="I68" s="32" t="n">
        <x:v>186000</x:v>
      </x:c>
      <x:c r="J68" s="29" t="n">
        <x:v>1</x:v>
      </x:c>
      <x:c r="K68" s="35" t="n">
        <x:f>IF($F68="","",$I68*$J68)</x:f>
        <x:v>186000</x:v>
      </x:c>
      <x:c r="L68" s="26" t="str">
        <x:v>Realizado</x:v>
      </x:c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31" t="n">
        <x:v>46239</x:v>
      </x:c>
      <x:c r="B69" s="31" t="n">
        <x:v>46235</x:v>
      </x:c>
      <x:c r="C69" s="29" t="str">
        <x:v>DOC-065</x:v>
      </x:c>
      <x:c r="D69" s="29" t="str">
        <x:v>Deduções e Impostos — Ago</x:v>
      </x:c>
      <x:c r="E69" s="29" t="str">
        <x:v>3.02</x:v>
      </x:c>
      <x:c r="F69" s="29" t="str">
        <x:v>Deduções e Impostos</x:v>
      </x:c>
      <x:c r="G69" s="29" t="str">
        <x:v>Administrativo</x:v>
      </x:c>
      <x:c r="H69" s="29" t="str">
        <x:v>Contrato</x:v>
      </x:c>
      <x:c r="I69" s="32" t="n">
        <x:v>18600</x:v>
      </x:c>
      <x:c r="J69" s="29" t="n">
        <x:v>-1</x:v>
      </x:c>
      <x:c r="K69" s="35" t="n">
        <x:f>IF($F69="","",$I69*$J69)</x:f>
        <x:v>-18600</x:v>
      </x:c>
      <x:c r="L69" s="26" t="str">
        <x:v>Realizado</x:v>
      </x:c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31" t="n">
        <x:v>46241</x:v>
      </x:c>
      <x:c r="B70" s="31" t="n">
        <x:v>46235</x:v>
      </x:c>
      <x:c r="C70" s="29" t="str">
        <x:v>DOC-066</x:v>
      </x:c>
      <x:c r="D70" s="29" t="str">
        <x:v>Custos Variáveis — Ago</x:v>
      </x:c>
      <x:c r="E70" s="29" t="str">
        <x:v>4.01</x:v>
      </x:c>
      <x:c r="F70" s="29" t="str">
        <x:v>Custos Variáveis</x:v>
      </x:c>
      <x:c r="G70" s="29" t="str">
        <x:v>Administrativo</x:v>
      </x:c>
      <x:c r="H70" s="29" t="str">
        <x:v>Contrato</x:v>
      </x:c>
      <x:c r="I70" s="32" t="n">
        <x:v>73800</x:v>
      </x:c>
      <x:c r="J70" s="29" t="n">
        <x:v>-1</x:v>
      </x:c>
      <x:c r="K70" s="35" t="n">
        <x:f>IF($F70="","",$I70*$J70)</x:f>
        <x:v>-73800</x:v>
      </x:c>
      <x:c r="L70" s="26" t="str">
        <x:v>Realizado</x:v>
      </x:c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31" t="n">
        <x:v>46243</x:v>
      </x:c>
      <x:c r="B71" s="31" t="n">
        <x:v>46235</x:v>
      </x:c>
      <x:c r="C71" s="29" t="str">
        <x:v>DOC-067</x:v>
      </x:c>
      <x:c r="D71" s="29" t="str">
        <x:v>Despesas com Pessoal — Ago</x:v>
      </x:c>
      <x:c r="E71" s="29" t="str">
        <x:v>4.02</x:v>
      </x:c>
      <x:c r="F71" s="29" t="str">
        <x:v>Despesas com Pessoal</x:v>
      </x:c>
      <x:c r="G71" s="29" t="str">
        <x:v>Administrativo</x:v>
      </x:c>
      <x:c r="H71" s="29" t="str">
        <x:v>Contrato</x:v>
      </x:c>
      <x:c r="I71" s="32" t="n">
        <x:v>36500</x:v>
      </x:c>
      <x:c r="J71" s="29" t="n">
        <x:v>-1</x:v>
      </x:c>
      <x:c r="K71" s="35" t="n">
        <x:f>IF($F71="","",$I71*$J71)</x:f>
        <x:v>-36500</x:v>
      </x:c>
      <x:c r="L71" s="26" t="str">
        <x:v>Realizado</x:v>
      </x:c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31" t="n">
        <x:v>46245</x:v>
      </x:c>
      <x:c r="B72" s="31" t="n">
        <x:v>46235</x:v>
      </x:c>
      <x:c r="C72" s="29" t="str">
        <x:v>DOC-068</x:v>
      </x:c>
      <x:c r="D72" s="29" t="str">
        <x:v>Despesas Administrativas — Ago</x:v>
      </x:c>
      <x:c r="E72" s="29" t="str">
        <x:v>4.03</x:v>
      </x:c>
      <x:c r="F72" s="29" t="str">
        <x:v>Despesas Administrativas</x:v>
      </x:c>
      <x:c r="G72" s="29" t="str">
        <x:v>Administrativo</x:v>
      </x:c>
      <x:c r="H72" s="29" t="str">
        <x:v>Contrato</x:v>
      </x:c>
      <x:c r="I72" s="32" t="n">
        <x:v>15000</x:v>
      </x:c>
      <x:c r="J72" s="29" t="n">
        <x:v>-1</x:v>
      </x:c>
      <x:c r="K72" s="35" t="n">
        <x:f>IF($F72="","",$I72*$J72)</x:f>
        <x:v>-15000</x:v>
      </x:c>
      <x:c r="L72" s="26" t="str">
        <x:v>Realizado</x:v>
      </x:c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31" t="n">
        <x:v>46247</x:v>
      </x:c>
      <x:c r="B73" s="31" t="n">
        <x:v>46235</x:v>
      </x:c>
      <x:c r="C73" s="29" t="str">
        <x:v>DOC-069</x:v>
      </x:c>
      <x:c r="D73" s="29" t="str">
        <x:v>Despesas Comerciais — Ago</x:v>
      </x:c>
      <x:c r="E73" s="29" t="str">
        <x:v>4.04</x:v>
      </x:c>
      <x:c r="F73" s="29" t="str">
        <x:v>Despesas Comerciais</x:v>
      </x:c>
      <x:c r="G73" s="29" t="str">
        <x:v>Administrativo</x:v>
      </x:c>
      <x:c r="H73" s="29" t="str">
        <x:v>Contrato</x:v>
      </x:c>
      <x:c r="I73" s="32" t="n">
        <x:v>10100</x:v>
      </x:c>
      <x:c r="J73" s="29" t="n">
        <x:v>-1</x:v>
      </x:c>
      <x:c r="K73" s="35" t="n">
        <x:f>IF($F73="","",$I73*$J73)</x:f>
        <x:v>-10100</x:v>
      </x:c>
      <x:c r="L73" s="26" t="str">
        <x:v>Realizado</x:v>
      </x:c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31" t="n">
        <x:v>46249</x:v>
      </x:c>
      <x:c r="B74" s="31" t="n">
        <x:v>46235</x:v>
      </x:c>
      <x:c r="C74" s="29" t="str">
        <x:v>DOC-070</x:v>
      </x:c>
      <x:c r="D74" s="29" t="str">
        <x:v>Outras Despesas Operacionais — Ago</x:v>
      </x:c>
      <x:c r="E74" s="29" t="str">
        <x:v>4.05</x:v>
      </x:c>
      <x:c r="F74" s="29" t="str">
        <x:v>Outras Despesas Operacionais</x:v>
      </x:c>
      <x:c r="G74" s="29" t="str">
        <x:v>Administrativo</x:v>
      </x:c>
      <x:c r="H74" s="29" t="str">
        <x:v>Contrato</x:v>
      </x:c>
      <x:c r="I74" s="32" t="n">
        <x:v>4200</x:v>
      </x:c>
      <x:c r="J74" s="29" t="n">
        <x:v>-1</x:v>
      </x:c>
      <x:c r="K74" s="35" t="n">
        <x:f>IF($F74="","",$I74*$J74)</x:f>
        <x:v>-4200</x:v>
      </x:c>
      <x:c r="L74" s="26" t="str">
        <x:v>Realizado</x:v>
      </x:c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31" t="n">
        <x:v>46251</x:v>
      </x:c>
      <x:c r="B75" s="31" t="n">
        <x:v>46235</x:v>
      </x:c>
      <x:c r="C75" s="29" t="str">
        <x:v>DOC-071</x:v>
      </x:c>
      <x:c r="D75" s="29" t="str">
        <x:v>Depreciação e Amortização — Ago</x:v>
      </x:c>
      <x:c r="E75" s="29" t="str">
        <x:v>4.06</x:v>
      </x:c>
      <x:c r="F75" s="29" t="str">
        <x:v>Depreciação e Amortização</x:v>
      </x:c>
      <x:c r="G75" s="29" t="str">
        <x:v>Administrativo</x:v>
      </x:c>
      <x:c r="H75" s="29" t="str">
        <x:v>Contrato</x:v>
      </x:c>
      <x:c r="I75" s="32" t="n">
        <x:v>2800</x:v>
      </x:c>
      <x:c r="J75" s="29" t="n">
        <x:v>-1</x:v>
      </x:c>
      <x:c r="K75" s="35" t="n">
        <x:f>IF($F75="","",$I75*$J75)</x:f>
        <x:v>-2800</x:v>
      </x:c>
      <x:c r="L75" s="26" t="str">
        <x:v>Realizado</x:v>
      </x:c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31" t="n">
        <x:v>46253</x:v>
      </x:c>
      <x:c r="B76" s="31" t="n">
        <x:v>46235</x:v>
      </x:c>
      <x:c r="C76" s="29" t="str">
        <x:v>DOC-072</x:v>
      </x:c>
      <x:c r="D76" s="29" t="str">
        <x:v>Resultado Financeiro — Ago</x:v>
      </x:c>
      <x:c r="E76" s="29" t="str">
        <x:v>5.01</x:v>
      </x:c>
      <x:c r="F76" s="29" t="str">
        <x:v>Resultado Financeiro</x:v>
      </x:c>
      <x:c r="G76" s="29" t="str">
        <x:v>Administrativo</x:v>
      </x:c>
      <x:c r="H76" s="29" t="str">
        <x:v>Contrato</x:v>
      </x:c>
      <x:c r="I76" s="32" t="n">
        <x:v>-1650</x:v>
      </x:c>
      <x:c r="J76" s="29" t="n">
        <x:v>1</x:v>
      </x:c>
      <x:c r="K76" s="35" t="n">
        <x:f>IF($F76="","",$I76*$J76)</x:f>
        <x:v>-1650</x:v>
      </x:c>
      <x:c r="L76" s="26" t="str">
        <x:v>Realizado</x:v>
      </x:c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31" t="n">
        <x:v>46268</x:v>
      </x:c>
      <x:c r="B77" s="31" t="n">
        <x:v>46266</x:v>
      </x:c>
      <x:c r="C77" s="29" t="str">
        <x:v>DOC-073</x:v>
      </x:c>
      <x:c r="D77" s="29" t="str">
        <x:v>Receita Bruta — Set</x:v>
      </x:c>
      <x:c r="E77" s="29" t="str">
        <x:v>3.01</x:v>
      </x:c>
      <x:c r="F77" s="29" t="str">
        <x:v>Receita Bruta</x:v>
      </x:c>
      <x:c r="G77" s="29" t="str">
        <x:v>Loja online</x:v>
      </x:c>
      <x:c r="H77" s="29" t="str">
        <x:v>Venda</x:v>
      </x:c>
      <x:c r="I77" s="32" t="n">
        <x:v>191000</x:v>
      </x:c>
      <x:c r="J77" s="29" t="n">
        <x:v>1</x:v>
      </x:c>
      <x:c r="K77" s="35" t="n">
        <x:f>IF($F77="","",$I77*$J77)</x:f>
        <x:v>191000</x:v>
      </x:c>
      <x:c r="L77" s="26" t="str">
        <x:v>Realizado</x:v>
      </x:c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31" t="n">
        <x:v>46270</x:v>
      </x:c>
      <x:c r="B78" s="31" t="n">
        <x:v>46266</x:v>
      </x:c>
      <x:c r="C78" s="29" t="str">
        <x:v>DOC-074</x:v>
      </x:c>
      <x:c r="D78" s="29" t="str">
        <x:v>Deduções e Impostos — Set</x:v>
      </x:c>
      <x:c r="E78" s="29" t="str">
        <x:v>3.02</x:v>
      </x:c>
      <x:c r="F78" s="29" t="str">
        <x:v>Deduções e Impostos</x:v>
      </x:c>
      <x:c r="G78" s="29" t="str">
        <x:v>Administrativo</x:v>
      </x:c>
      <x:c r="H78" s="29" t="str">
        <x:v>Contrato</x:v>
      </x:c>
      <x:c r="I78" s="32" t="n">
        <x:v>19100</x:v>
      </x:c>
      <x:c r="J78" s="29" t="n">
        <x:v>-1</x:v>
      </x:c>
      <x:c r="K78" s="35" t="n">
        <x:f>IF($F78="","",$I78*$J78)</x:f>
        <x:v>-19100</x:v>
      </x:c>
      <x:c r="L78" s="26" t="str">
        <x:v>Realizado</x:v>
      </x:c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31" t="n">
        <x:v>46272</x:v>
      </x:c>
      <x:c r="B79" s="31" t="n">
        <x:v>46266</x:v>
      </x:c>
      <x:c r="C79" s="29" t="str">
        <x:v>DOC-075</x:v>
      </x:c>
      <x:c r="D79" s="29" t="str">
        <x:v>Custos Variáveis — Set</x:v>
      </x:c>
      <x:c r="E79" s="29" t="str">
        <x:v>4.01</x:v>
      </x:c>
      <x:c r="F79" s="29" t="str">
        <x:v>Custos Variáveis</x:v>
      </x:c>
      <x:c r="G79" s="29" t="str">
        <x:v>Administrativo</x:v>
      </x:c>
      <x:c r="H79" s="29" t="str">
        <x:v>Contrato</x:v>
      </x:c>
      <x:c r="I79" s="32" t="n">
        <x:v>75200</x:v>
      </x:c>
      <x:c r="J79" s="29" t="n">
        <x:v>-1</x:v>
      </x:c>
      <x:c r="K79" s="35" t="n">
        <x:f>IF($F79="","",$I79*$J79)</x:f>
        <x:v>-75200</x:v>
      </x:c>
      <x:c r="L79" s="26" t="str">
        <x:v>Realizado</x:v>
      </x:c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31" t="n">
        <x:v>46274</x:v>
      </x:c>
      <x:c r="B80" s="31" t="n">
        <x:v>46266</x:v>
      </x:c>
      <x:c r="C80" s="29" t="str">
        <x:v>DOC-076</x:v>
      </x:c>
      <x:c r="D80" s="29" t="str">
        <x:v>Despesas com Pessoal — Set</x:v>
      </x:c>
      <x:c r="E80" s="29" t="str">
        <x:v>4.02</x:v>
      </x:c>
      <x:c r="F80" s="29" t="str">
        <x:v>Despesas com Pessoal</x:v>
      </x:c>
      <x:c r="G80" s="29" t="str">
        <x:v>Administrativo</x:v>
      </x:c>
      <x:c r="H80" s="29" t="str">
        <x:v>Contrato</x:v>
      </x:c>
      <x:c r="I80" s="32" t="n">
        <x:v>37200</x:v>
      </x:c>
      <x:c r="J80" s="29" t="n">
        <x:v>-1</x:v>
      </x:c>
      <x:c r="K80" s="35" t="n">
        <x:f>IF($F80="","",$I80*$J80)</x:f>
        <x:v>-37200</x:v>
      </x:c>
      <x:c r="L80" s="26" t="str">
        <x:v>Realizado</x:v>
      </x:c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31" t="n">
        <x:v>46276</x:v>
      </x:c>
      <x:c r="B81" s="31" t="n">
        <x:v>46266</x:v>
      </x:c>
      <x:c r="C81" s="29" t="str">
        <x:v>DOC-077</x:v>
      </x:c>
      <x:c r="D81" s="29" t="str">
        <x:v>Despesas Administrativas — Set</x:v>
      </x:c>
      <x:c r="E81" s="29" t="str">
        <x:v>4.03</x:v>
      </x:c>
      <x:c r="F81" s="29" t="str">
        <x:v>Despesas Administrativas</x:v>
      </x:c>
      <x:c r="G81" s="29" t="str">
        <x:v>Administrativo</x:v>
      </x:c>
      <x:c r="H81" s="29" t="str">
        <x:v>Contrato</x:v>
      </x:c>
      <x:c r="I81" s="32" t="n">
        <x:v>15100</x:v>
      </x:c>
      <x:c r="J81" s="29" t="n">
        <x:v>-1</x:v>
      </x:c>
      <x:c r="K81" s="35" t="n">
        <x:f>IF($F81="","",$I81*$J81)</x:f>
        <x:v>-15100</x:v>
      </x:c>
      <x:c r="L81" s="26" t="str">
        <x:v>Realizado</x:v>
      </x:c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31" t="n">
        <x:v>46278</x:v>
      </x:c>
      <x:c r="B82" s="31" t="n">
        <x:v>46266</x:v>
      </x:c>
      <x:c r="C82" s="29" t="str">
        <x:v>DOC-078</x:v>
      </x:c>
      <x:c r="D82" s="29" t="str">
        <x:v>Despesas Comerciais — Set</x:v>
      </x:c>
      <x:c r="E82" s="29" t="str">
        <x:v>4.04</x:v>
      </x:c>
      <x:c r="F82" s="29" t="str">
        <x:v>Despesas Comerciais</x:v>
      </x:c>
      <x:c r="G82" s="29" t="str">
        <x:v>Administrativo</x:v>
      </x:c>
      <x:c r="H82" s="29" t="str">
        <x:v>Contrato</x:v>
      </x:c>
      <x:c r="I82" s="32" t="n">
        <x:v>10400</x:v>
      </x:c>
      <x:c r="J82" s="29" t="n">
        <x:v>-1</x:v>
      </x:c>
      <x:c r="K82" s="35" t="n">
        <x:f>IF($F82="","",$I82*$J82)</x:f>
        <x:v>-10400</x:v>
      </x:c>
      <x:c r="L82" s="26" t="str">
        <x:v>Realizado</x:v>
      </x:c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31" t="n">
        <x:v>46280</x:v>
      </x:c>
      <x:c r="B83" s="31" t="n">
        <x:v>46266</x:v>
      </x:c>
      <x:c r="C83" s="29" t="str">
        <x:v>DOC-079</x:v>
      </x:c>
      <x:c r="D83" s="29" t="str">
        <x:v>Outras Despesas Operacionais — Set</x:v>
      </x:c>
      <x:c r="E83" s="29" t="str">
        <x:v>4.05</x:v>
      </x:c>
      <x:c r="F83" s="29" t="str">
        <x:v>Outras Despesas Operacionais</x:v>
      </x:c>
      <x:c r="G83" s="29" t="str">
        <x:v>Administrativo</x:v>
      </x:c>
      <x:c r="H83" s="29" t="str">
        <x:v>Contrato</x:v>
      </x:c>
      <x:c r="I83" s="32" t="n">
        <x:v>4000</x:v>
      </x:c>
      <x:c r="J83" s="29" t="n">
        <x:v>-1</x:v>
      </x:c>
      <x:c r="K83" s="35" t="n">
        <x:f>IF($F83="","",$I83*$J83)</x:f>
        <x:v>-4000</x:v>
      </x:c>
      <x:c r="L83" s="26" t="str">
        <x:v>Realizado</x:v>
      </x:c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31" t="n">
        <x:v>46282</x:v>
      </x:c>
      <x:c r="B84" s="31" t="n">
        <x:v>46266</x:v>
      </x:c>
      <x:c r="C84" s="29" t="str">
        <x:v>DOC-080</x:v>
      </x:c>
      <x:c r="D84" s="29" t="str">
        <x:v>Depreciação e Amortização — Set</x:v>
      </x:c>
      <x:c r="E84" s="29" t="str">
        <x:v>4.06</x:v>
      </x:c>
      <x:c r="F84" s="29" t="str">
        <x:v>Depreciação e Amortização</x:v>
      </x:c>
      <x:c r="G84" s="29" t="str">
        <x:v>Administrativo</x:v>
      </x:c>
      <x:c r="H84" s="29" t="str">
        <x:v>Contrato</x:v>
      </x:c>
      <x:c r="I84" s="32" t="n">
        <x:v>2800</x:v>
      </x:c>
      <x:c r="J84" s="29" t="n">
        <x:v>-1</x:v>
      </x:c>
      <x:c r="K84" s="35" t="n">
        <x:f>IF($F84="","",$I84*$J84)</x:f>
        <x:v>-2800</x:v>
      </x:c>
      <x:c r="L84" s="26" t="str">
        <x:v>Realizado</x:v>
      </x:c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31" t="n">
        <x:v>46284</x:v>
      </x:c>
      <x:c r="B85" s="31" t="n">
        <x:v>46266</x:v>
      </x:c>
      <x:c r="C85" s="29" t="str">
        <x:v>DOC-081</x:v>
      </x:c>
      <x:c r="D85" s="29" t="str">
        <x:v>Resultado Financeiro — Set</x:v>
      </x:c>
      <x:c r="E85" s="29" t="str">
        <x:v>5.01</x:v>
      </x:c>
      <x:c r="F85" s="29" t="str">
        <x:v>Resultado Financeiro</x:v>
      </x:c>
      <x:c r="G85" s="29" t="str">
        <x:v>Administrativo</x:v>
      </x:c>
      <x:c r="H85" s="29" t="str">
        <x:v>Contrato</x:v>
      </x:c>
      <x:c r="I85" s="32" t="n">
        <x:v>-1400</x:v>
      </x:c>
      <x:c r="J85" s="29" t="n">
        <x:v>1</x:v>
      </x:c>
      <x:c r="K85" s="35" t="n">
        <x:f>IF($F85="","",$I85*$J85)</x:f>
        <x:v>-1400</x:v>
      </x:c>
      <x:c r="L85" s="26" t="str">
        <x:v>Realizado</x:v>
      </x:c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31"/>
      <x:c r="B86" s="31"/>
      <x:c r="C86" s="29"/>
      <x:c r="D86" s="29"/>
      <x:c r="E86" s="29"/>
      <x:c r="F86" s="29"/>
      <x:c r="G86" s="29"/>
      <x:c r="H86" s="29"/>
      <x:c r="I86" s="32"/>
      <x:c r="J86" s="29"/>
      <x:c r="K86" s="35" t="str">
        <x:f>IF($F86="","",$I86*$J86)</x:f>
      </x:c>
      <x:c r="L86" s="26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31"/>
      <x:c r="B87" s="31"/>
      <x:c r="C87" s="29"/>
      <x:c r="D87" s="29"/>
      <x:c r="E87" s="29"/>
      <x:c r="F87" s="29"/>
      <x:c r="G87" s="29"/>
      <x:c r="H87" s="29"/>
      <x:c r="I87" s="32"/>
      <x:c r="J87" s="29"/>
      <x:c r="K87" s="35" t="str">
        <x:f>IF($F87="","",$I87*$J87)</x:f>
      </x:c>
      <x:c r="L87" s="26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31"/>
      <x:c r="B88" s="31"/>
      <x:c r="C88" s="29"/>
      <x:c r="D88" s="29"/>
      <x:c r="E88" s="29"/>
      <x:c r="F88" s="29"/>
      <x:c r="G88" s="29"/>
      <x:c r="H88" s="29"/>
      <x:c r="I88" s="32"/>
      <x:c r="J88" s="29"/>
      <x:c r="K88" s="35" t="str">
        <x:f>IF($F88="","",$I88*$J88)</x:f>
      </x:c>
      <x:c r="L88" s="26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31"/>
      <x:c r="B89" s="31"/>
      <x:c r="C89" s="29"/>
      <x:c r="D89" s="29"/>
      <x:c r="E89" s="29"/>
      <x:c r="F89" s="29"/>
      <x:c r="G89" s="29"/>
      <x:c r="H89" s="29"/>
      <x:c r="I89" s="32"/>
      <x:c r="J89" s="29"/>
      <x:c r="K89" s="35" t="str">
        <x:f>IF($F89="","",$I89*$J89)</x:f>
      </x:c>
      <x:c r="L89" s="26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31"/>
      <x:c r="B90" s="31"/>
      <x:c r="C90" s="29"/>
      <x:c r="D90" s="29"/>
      <x:c r="E90" s="29"/>
      <x:c r="F90" s="29"/>
      <x:c r="G90" s="29"/>
      <x:c r="H90" s="29"/>
      <x:c r="I90" s="32"/>
      <x:c r="J90" s="29"/>
      <x:c r="K90" s="35" t="str">
        <x:f>IF($F90="","",$I90*$J90)</x:f>
      </x:c>
      <x:c r="L90" s="26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31"/>
      <x:c r="B91" s="31"/>
      <x:c r="C91" s="29"/>
      <x:c r="D91" s="29"/>
      <x:c r="E91" s="29"/>
      <x:c r="F91" s="29"/>
      <x:c r="G91" s="29"/>
      <x:c r="H91" s="29"/>
      <x:c r="I91" s="32"/>
      <x:c r="J91" s="29"/>
      <x:c r="K91" s="35" t="str">
        <x:f>IF($F91="","",$I91*$J91)</x:f>
      </x:c>
      <x:c r="L91" s="26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31"/>
      <x:c r="B92" s="31"/>
      <x:c r="C92" s="29"/>
      <x:c r="D92" s="29"/>
      <x:c r="E92" s="29"/>
      <x:c r="F92" s="29"/>
      <x:c r="G92" s="29"/>
      <x:c r="H92" s="29"/>
      <x:c r="I92" s="32"/>
      <x:c r="J92" s="29"/>
      <x:c r="K92" s="35" t="str">
        <x:f>IF($F92="","",$I92*$J92)</x:f>
      </x:c>
      <x:c r="L92" s="26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31"/>
      <x:c r="B93" s="31"/>
      <x:c r="C93" s="29"/>
      <x:c r="D93" s="29"/>
      <x:c r="E93" s="29"/>
      <x:c r="F93" s="29"/>
      <x:c r="G93" s="29"/>
      <x:c r="H93" s="29"/>
      <x:c r="I93" s="32"/>
      <x:c r="J93" s="29"/>
      <x:c r="K93" s="35" t="str">
        <x:f>IF($F93="","",$I93*$J93)</x:f>
      </x:c>
      <x:c r="L93" s="26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31"/>
      <x:c r="B94" s="31"/>
      <x:c r="C94" s="29"/>
      <x:c r="D94" s="29"/>
      <x:c r="E94" s="29"/>
      <x:c r="F94" s="29"/>
      <x:c r="G94" s="29"/>
      <x:c r="H94" s="29"/>
      <x:c r="I94" s="32"/>
      <x:c r="J94" s="29"/>
      <x:c r="K94" s="35" t="str">
        <x:f>IF($F94="","",$I94*$J94)</x:f>
      </x:c>
      <x:c r="L94" s="26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31"/>
      <x:c r="B95" s="31"/>
      <x:c r="C95" s="29"/>
      <x:c r="D95" s="29"/>
      <x:c r="E95" s="29"/>
      <x:c r="F95" s="29"/>
      <x:c r="G95" s="29"/>
      <x:c r="H95" s="29"/>
      <x:c r="I95" s="32"/>
      <x:c r="J95" s="29"/>
      <x:c r="K95" s="35" t="str">
        <x:f>IF($F95="","",$I95*$J95)</x:f>
      </x:c>
      <x:c r="L95" s="26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31"/>
      <x:c r="B96" s="31"/>
      <x:c r="C96" s="29"/>
      <x:c r="D96" s="29"/>
      <x:c r="E96" s="29"/>
      <x:c r="F96" s="29"/>
      <x:c r="G96" s="29"/>
      <x:c r="H96" s="29"/>
      <x:c r="I96" s="32"/>
      <x:c r="J96" s="29"/>
      <x:c r="K96" s="35" t="str">
        <x:f>IF($F96="","",$I96*$J96)</x:f>
      </x:c>
      <x:c r="L96" s="26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31"/>
      <x:c r="B97" s="31"/>
      <x:c r="C97" s="29"/>
      <x:c r="D97" s="29"/>
      <x:c r="E97" s="29"/>
      <x:c r="F97" s="29"/>
      <x:c r="G97" s="29"/>
      <x:c r="H97" s="29"/>
      <x:c r="I97" s="32"/>
      <x:c r="J97" s="29"/>
      <x:c r="K97" s="35" t="str">
        <x:f>IF($F97="","",$I97*$J97)</x:f>
      </x:c>
      <x:c r="L97" s="26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31"/>
      <x:c r="B98" s="31"/>
      <x:c r="C98" s="29"/>
      <x:c r="D98" s="29"/>
      <x:c r="E98" s="29"/>
      <x:c r="F98" s="29"/>
      <x:c r="G98" s="29"/>
      <x:c r="H98" s="29"/>
      <x:c r="I98" s="32"/>
      <x:c r="J98" s="29"/>
      <x:c r="K98" s="35" t="str">
        <x:f>IF($F98="","",$I98*$J98)</x:f>
      </x:c>
      <x:c r="L98" s="26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31"/>
      <x:c r="B99" s="31"/>
      <x:c r="C99" s="29"/>
      <x:c r="D99" s="29"/>
      <x:c r="E99" s="29"/>
      <x:c r="F99" s="29"/>
      <x:c r="G99" s="29"/>
      <x:c r="H99" s="29"/>
      <x:c r="I99" s="32"/>
      <x:c r="J99" s="29"/>
      <x:c r="K99" s="35" t="str">
        <x:f>IF($F99="","",$I99*$J99)</x:f>
      </x:c>
      <x:c r="L99" s="26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31"/>
      <x:c r="B100" s="31"/>
      <x:c r="C100" s="29"/>
      <x:c r="D100" s="29"/>
      <x:c r="E100" s="29"/>
      <x:c r="F100" s="29"/>
      <x:c r="G100" s="29"/>
      <x:c r="H100" s="29"/>
      <x:c r="I100" s="32"/>
      <x:c r="J100" s="29"/>
      <x:c r="K100" s="35" t="str">
        <x:f>IF($F100="","",$I100*$J100)</x:f>
      </x:c>
      <x:c r="L100" s="26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1"/>
      <x:c r="B101" s="31"/>
      <x:c r="C101" s="29"/>
      <x:c r="D101" s="29"/>
      <x:c r="E101" s="29"/>
      <x:c r="F101" s="29"/>
      <x:c r="G101" s="29"/>
      <x:c r="H101" s="29"/>
      <x:c r="I101" s="32"/>
      <x:c r="J101" s="29"/>
      <x:c r="K101" s="35" t="str">
        <x:f>IF($F101="","",$I101*$J101)</x:f>
      </x:c>
      <x:c r="L101" s="26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1"/>
      <x:c r="B102" s="31"/>
      <x:c r="C102" s="29"/>
      <x:c r="D102" s="29"/>
      <x:c r="E102" s="29"/>
      <x:c r="F102" s="29"/>
      <x:c r="G102" s="29"/>
      <x:c r="H102" s="29"/>
      <x:c r="I102" s="32"/>
      <x:c r="J102" s="29"/>
      <x:c r="K102" s="35" t="str">
        <x:f>IF($F102="","",$I102*$J102)</x:f>
      </x:c>
      <x:c r="L102" s="26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1"/>
      <x:c r="B103" s="31"/>
      <x:c r="C103" s="29"/>
      <x:c r="D103" s="29"/>
      <x:c r="E103" s="29"/>
      <x:c r="F103" s="29"/>
      <x:c r="G103" s="29"/>
      <x:c r="H103" s="29"/>
      <x:c r="I103" s="32"/>
      <x:c r="J103" s="29"/>
      <x:c r="K103" s="35" t="str">
        <x:f>IF($F103="","",$I103*$J103)</x:f>
      </x:c>
      <x:c r="L103" s="26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1"/>
      <x:c r="B104" s="31"/>
      <x:c r="C104" s="29"/>
      <x:c r="D104" s="29"/>
      <x:c r="E104" s="29"/>
      <x:c r="F104" s="29"/>
      <x:c r="G104" s="29"/>
      <x:c r="H104" s="29"/>
      <x:c r="I104" s="32"/>
      <x:c r="J104" s="29"/>
      <x:c r="K104" s="35" t="str">
        <x:f>IF($F104="","",$I104*$J104)</x:f>
      </x:c>
      <x:c r="L104" s="26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31"/>
      <x:c r="B105" s="31"/>
      <x:c r="C105" s="29"/>
      <x:c r="D105" s="29"/>
      <x:c r="E105" s="29"/>
      <x:c r="F105" s="29"/>
      <x:c r="G105" s="29"/>
      <x:c r="H105" s="29"/>
      <x:c r="I105" s="32"/>
      <x:c r="J105" s="29"/>
      <x:c r="K105" s="35" t="str">
        <x:f>IF($F105="","",$I105*$J105)</x:f>
      </x:c>
      <x:c r="L105" s="26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31"/>
      <x:c r="B106" s="31"/>
      <x:c r="C106" s="29"/>
      <x:c r="D106" s="29"/>
      <x:c r="E106" s="29"/>
      <x:c r="F106" s="29"/>
      <x:c r="G106" s="29"/>
      <x:c r="H106" s="29"/>
      <x:c r="I106" s="32"/>
      <x:c r="J106" s="29"/>
      <x:c r="K106" s="35" t="str">
        <x:f>IF($F106="","",$I106*$J106)</x:f>
      </x:c>
      <x:c r="L106" s="26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31"/>
      <x:c r="B107" s="31"/>
      <x:c r="C107" s="29"/>
      <x:c r="D107" s="29"/>
      <x:c r="E107" s="29"/>
      <x:c r="F107" s="29"/>
      <x:c r="G107" s="29"/>
      <x:c r="H107" s="29"/>
      <x:c r="I107" s="32"/>
      <x:c r="J107" s="29"/>
      <x:c r="K107" s="35" t="str">
        <x:f>IF($F107="","",$I107*$J107)</x:f>
      </x:c>
      <x:c r="L107" s="26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31"/>
      <x:c r="B108" s="31"/>
      <x:c r="C108" s="29"/>
      <x:c r="D108" s="29"/>
      <x:c r="E108" s="29"/>
      <x:c r="F108" s="29"/>
      <x:c r="G108" s="29"/>
      <x:c r="H108" s="29"/>
      <x:c r="I108" s="32"/>
      <x:c r="J108" s="29"/>
      <x:c r="K108" s="35" t="str">
        <x:f>IF($F108="","",$I108*$J108)</x:f>
      </x:c>
      <x:c r="L108" s="26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31"/>
      <x:c r="B109" s="31"/>
      <x:c r="C109" s="29"/>
      <x:c r="D109" s="29"/>
      <x:c r="E109" s="29"/>
      <x:c r="F109" s="29"/>
      <x:c r="G109" s="29"/>
      <x:c r="H109" s="29"/>
      <x:c r="I109" s="32"/>
      <x:c r="J109" s="29"/>
      <x:c r="K109" s="35" t="str">
        <x:f>IF($F109="","",$I109*$J109)</x:f>
      </x:c>
      <x:c r="L109" s="26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31"/>
      <x:c r="B110" s="31"/>
      <x:c r="C110" s="29"/>
      <x:c r="D110" s="29"/>
      <x:c r="E110" s="29"/>
      <x:c r="F110" s="29"/>
      <x:c r="G110" s="29"/>
      <x:c r="H110" s="29"/>
      <x:c r="I110" s="32"/>
      <x:c r="J110" s="29"/>
      <x:c r="K110" s="35" t="str">
        <x:f>IF($F110="","",$I110*$J110)</x:f>
      </x:c>
      <x:c r="L110" s="26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31"/>
      <x:c r="B111" s="31"/>
      <x:c r="C111" s="29"/>
      <x:c r="D111" s="29"/>
      <x:c r="E111" s="29"/>
      <x:c r="F111" s="29"/>
      <x:c r="G111" s="29"/>
      <x:c r="H111" s="29"/>
      <x:c r="I111" s="32"/>
      <x:c r="J111" s="29"/>
      <x:c r="K111" s="35" t="str">
        <x:f>IF($F111="","",$I111*$J111)</x:f>
      </x:c>
      <x:c r="L111" s="26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31"/>
      <x:c r="B112" s="31"/>
      <x:c r="C112" s="29"/>
      <x:c r="D112" s="29"/>
      <x:c r="E112" s="29"/>
      <x:c r="F112" s="29"/>
      <x:c r="G112" s="29"/>
      <x:c r="H112" s="29"/>
      <x:c r="I112" s="32"/>
      <x:c r="J112" s="29"/>
      <x:c r="K112" s="35" t="str">
        <x:f>IF($F112="","",$I112*$J112)</x:f>
      </x:c>
      <x:c r="L112" s="26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31"/>
      <x:c r="B113" s="31"/>
      <x:c r="C113" s="29"/>
      <x:c r="D113" s="29"/>
      <x:c r="E113" s="29"/>
      <x:c r="F113" s="29"/>
      <x:c r="G113" s="29"/>
      <x:c r="H113" s="29"/>
      <x:c r="I113" s="32"/>
      <x:c r="J113" s="29"/>
      <x:c r="K113" s="35" t="str">
        <x:f>IF($F113="","",$I113*$J113)</x:f>
      </x:c>
      <x:c r="L113" s="26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31"/>
      <x:c r="B114" s="31"/>
      <x:c r="C114" s="29"/>
      <x:c r="D114" s="29"/>
      <x:c r="E114" s="29"/>
      <x:c r="F114" s="29"/>
      <x:c r="G114" s="29"/>
      <x:c r="H114" s="29"/>
      <x:c r="I114" s="32"/>
      <x:c r="J114" s="29"/>
      <x:c r="K114" s="35" t="str">
        <x:f>IF($F114="","",$I114*$J114)</x:f>
      </x:c>
      <x:c r="L114" s="26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31"/>
      <x:c r="B115" s="31"/>
      <x:c r="C115" s="29"/>
      <x:c r="D115" s="29"/>
      <x:c r="E115" s="29"/>
      <x:c r="F115" s="29"/>
      <x:c r="G115" s="29"/>
      <x:c r="H115" s="29"/>
      <x:c r="I115" s="32"/>
      <x:c r="J115" s="29"/>
      <x:c r="K115" s="35" t="str">
        <x:f>IF($F115="","",$I115*$J115)</x:f>
      </x:c>
      <x:c r="L115" s="26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31"/>
      <x:c r="B116" s="31"/>
      <x:c r="C116" s="29"/>
      <x:c r="D116" s="29"/>
      <x:c r="E116" s="29"/>
      <x:c r="F116" s="29"/>
      <x:c r="G116" s="29"/>
      <x:c r="H116" s="29"/>
      <x:c r="I116" s="32"/>
      <x:c r="J116" s="29"/>
      <x:c r="K116" s="35" t="str">
        <x:f>IF($F116="","",$I116*$J116)</x:f>
      </x:c>
      <x:c r="L116" s="26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31"/>
      <x:c r="B117" s="31"/>
      <x:c r="C117" s="29"/>
      <x:c r="D117" s="29"/>
      <x:c r="E117" s="29"/>
      <x:c r="F117" s="29"/>
      <x:c r="G117" s="29"/>
      <x:c r="H117" s="29"/>
      <x:c r="I117" s="32"/>
      <x:c r="J117" s="29"/>
      <x:c r="K117" s="35" t="str">
        <x:f>IF($F117="","",$I117*$J117)</x:f>
      </x:c>
      <x:c r="L117" s="26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31"/>
      <x:c r="B118" s="31"/>
      <x:c r="C118" s="29"/>
      <x:c r="D118" s="29"/>
      <x:c r="E118" s="29"/>
      <x:c r="F118" s="29"/>
      <x:c r="G118" s="29"/>
      <x:c r="H118" s="29"/>
      <x:c r="I118" s="32"/>
      <x:c r="J118" s="29"/>
      <x:c r="K118" s="35" t="str">
        <x:f>IF($F118="","",$I118*$J118)</x:f>
      </x:c>
      <x:c r="L118" s="26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31"/>
      <x:c r="B119" s="31"/>
      <x:c r="C119" s="29"/>
      <x:c r="D119" s="29"/>
      <x:c r="E119" s="29"/>
      <x:c r="F119" s="29"/>
      <x:c r="G119" s="29"/>
      <x:c r="H119" s="29"/>
      <x:c r="I119" s="32"/>
      <x:c r="J119" s="29"/>
      <x:c r="K119" s="35" t="str">
        <x:f>IF($F119="","",$I119*$J119)</x:f>
      </x:c>
      <x:c r="L119" s="26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31"/>
      <x:c r="B120" s="31"/>
      <x:c r="C120" s="29"/>
      <x:c r="D120" s="29"/>
      <x:c r="E120" s="29"/>
      <x:c r="F120" s="29"/>
      <x:c r="G120" s="29"/>
      <x:c r="H120" s="29"/>
      <x:c r="I120" s="32"/>
      <x:c r="J120" s="29"/>
      <x:c r="K120" s="35" t="str">
        <x:f>IF($F120="","",$I120*$J120)</x:f>
      </x:c>
      <x:c r="L120" s="26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31"/>
      <x:c r="B121" s="31"/>
      <x:c r="C121" s="29"/>
      <x:c r="D121" s="29"/>
      <x:c r="E121" s="29"/>
      <x:c r="F121" s="29"/>
      <x:c r="G121" s="29"/>
      <x:c r="H121" s="29"/>
      <x:c r="I121" s="32"/>
      <x:c r="J121" s="29"/>
      <x:c r="K121" s="35" t="str">
        <x:f>IF($F121="","",$I121*$J121)</x:f>
      </x:c>
      <x:c r="L121" s="26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31"/>
      <x:c r="B122" s="31"/>
      <x:c r="C122" s="29"/>
      <x:c r="D122" s="29"/>
      <x:c r="E122" s="29"/>
      <x:c r="F122" s="29"/>
      <x:c r="G122" s="29"/>
      <x:c r="H122" s="29"/>
      <x:c r="I122" s="32"/>
      <x:c r="J122" s="29"/>
      <x:c r="K122" s="35" t="str">
        <x:f>IF($F122="","",$I122*$J122)</x:f>
      </x:c>
      <x:c r="L122" s="26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31"/>
      <x:c r="B123" s="31"/>
      <x:c r="C123" s="29"/>
      <x:c r="D123" s="29"/>
      <x:c r="E123" s="29"/>
      <x:c r="F123" s="29"/>
      <x:c r="G123" s="29"/>
      <x:c r="H123" s="29"/>
      <x:c r="I123" s="32"/>
      <x:c r="J123" s="29"/>
      <x:c r="K123" s="35" t="str">
        <x:f>IF($F123="","",$I123*$J123)</x:f>
      </x:c>
      <x:c r="L123" s="26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31"/>
      <x:c r="B124" s="31"/>
      <x:c r="C124" s="29"/>
      <x:c r="D124" s="29"/>
      <x:c r="E124" s="29"/>
      <x:c r="F124" s="29"/>
      <x:c r="G124" s="29"/>
      <x:c r="H124" s="29"/>
      <x:c r="I124" s="32"/>
      <x:c r="J124" s="29"/>
      <x:c r="K124" s="35" t="str">
        <x:f>IF($F124="","",$I124*$J124)</x:f>
      </x:c>
      <x:c r="L124" s="26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31"/>
      <x:c r="B125" s="31"/>
      <x:c r="C125" s="29"/>
      <x:c r="D125" s="29"/>
      <x:c r="E125" s="29"/>
      <x:c r="F125" s="29"/>
      <x:c r="G125" s="29"/>
      <x:c r="H125" s="29"/>
      <x:c r="I125" s="32"/>
      <x:c r="J125" s="29"/>
      <x:c r="K125" s="35" t="str">
        <x:f>IF($F125="","",$I125*$J125)</x:f>
      </x:c>
      <x:c r="L125" s="26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31"/>
      <x:c r="B126" s="31"/>
      <x:c r="C126" s="29"/>
      <x:c r="D126" s="29"/>
      <x:c r="E126" s="29"/>
      <x:c r="F126" s="29"/>
      <x:c r="G126" s="29"/>
      <x:c r="H126" s="29"/>
      <x:c r="I126" s="32"/>
      <x:c r="J126" s="29"/>
      <x:c r="K126" s="35" t="str">
        <x:f>IF($F126="","",$I126*$J126)</x:f>
      </x:c>
      <x:c r="L126" s="26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31"/>
      <x:c r="B127" s="31"/>
      <x:c r="C127" s="29"/>
      <x:c r="D127" s="29"/>
      <x:c r="E127" s="29"/>
      <x:c r="F127" s="29"/>
      <x:c r="G127" s="29"/>
      <x:c r="H127" s="29"/>
      <x:c r="I127" s="32"/>
      <x:c r="J127" s="29"/>
      <x:c r="K127" s="35" t="str">
        <x:f>IF($F127="","",$I127*$J127)</x:f>
      </x:c>
      <x:c r="L127" s="26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31"/>
      <x:c r="B128" s="31"/>
      <x:c r="C128" s="29"/>
      <x:c r="D128" s="29"/>
      <x:c r="E128" s="29"/>
      <x:c r="F128" s="29"/>
      <x:c r="G128" s="29"/>
      <x:c r="H128" s="29"/>
      <x:c r="I128" s="32"/>
      <x:c r="J128" s="29"/>
      <x:c r="K128" s="35" t="str">
        <x:f>IF($F128="","",$I128*$J128)</x:f>
      </x:c>
      <x:c r="L128" s="26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31"/>
      <x:c r="B129" s="31"/>
      <x:c r="C129" s="29"/>
      <x:c r="D129" s="29"/>
      <x:c r="E129" s="29"/>
      <x:c r="F129" s="29"/>
      <x:c r="G129" s="29"/>
      <x:c r="H129" s="29"/>
      <x:c r="I129" s="32"/>
      <x:c r="J129" s="29"/>
      <x:c r="K129" s="35" t="str">
        <x:f>IF($F129="","",$I129*$J129)</x:f>
      </x:c>
      <x:c r="L129" s="26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31"/>
      <x:c r="B130" s="31"/>
      <x:c r="C130" s="29"/>
      <x:c r="D130" s="29"/>
      <x:c r="E130" s="29"/>
      <x:c r="F130" s="29"/>
      <x:c r="G130" s="29"/>
      <x:c r="H130" s="29"/>
      <x:c r="I130" s="32"/>
      <x:c r="J130" s="29"/>
      <x:c r="K130" s="35" t="str">
        <x:f>IF($F130="","",$I130*$J130)</x:f>
      </x:c>
      <x:c r="L130" s="26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31"/>
      <x:c r="B131" s="31"/>
      <x:c r="C131" s="29"/>
      <x:c r="D131" s="29"/>
      <x:c r="E131" s="29"/>
      <x:c r="F131" s="29"/>
      <x:c r="G131" s="29"/>
      <x:c r="H131" s="29"/>
      <x:c r="I131" s="32"/>
      <x:c r="J131" s="29"/>
      <x:c r="K131" s="35" t="str">
        <x:f>IF($F131="","",$I131*$J131)</x:f>
      </x:c>
      <x:c r="L131" s="26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31"/>
      <x:c r="B132" s="31"/>
      <x:c r="C132" s="29"/>
      <x:c r="D132" s="29"/>
      <x:c r="E132" s="29"/>
      <x:c r="F132" s="29"/>
      <x:c r="G132" s="29"/>
      <x:c r="H132" s="29"/>
      <x:c r="I132" s="32"/>
      <x:c r="J132" s="29"/>
      <x:c r="K132" s="35" t="str">
        <x:f>IF($F132="","",$I132*$J132)</x:f>
      </x:c>
      <x:c r="L132" s="26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31"/>
      <x:c r="B133" s="31"/>
      <x:c r="C133" s="29"/>
      <x:c r="D133" s="29"/>
      <x:c r="E133" s="29"/>
      <x:c r="F133" s="29"/>
      <x:c r="G133" s="29"/>
      <x:c r="H133" s="29"/>
      <x:c r="I133" s="32"/>
      <x:c r="J133" s="29"/>
      <x:c r="K133" s="35" t="str">
        <x:f>IF($F133="","",$I133*$J133)</x:f>
      </x:c>
      <x:c r="L133" s="26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31"/>
      <x:c r="B134" s="31"/>
      <x:c r="C134" s="29"/>
      <x:c r="D134" s="29"/>
      <x:c r="E134" s="29"/>
      <x:c r="F134" s="29"/>
      <x:c r="G134" s="29"/>
      <x:c r="H134" s="29"/>
      <x:c r="I134" s="32"/>
      <x:c r="J134" s="29"/>
      <x:c r="K134" s="35" t="str">
        <x:f>IF($F134="","",$I134*$J134)</x:f>
      </x:c>
      <x:c r="L134" s="26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31"/>
      <x:c r="B135" s="31"/>
      <x:c r="C135" s="29"/>
      <x:c r="D135" s="29"/>
      <x:c r="E135" s="29"/>
      <x:c r="F135" s="29"/>
      <x:c r="G135" s="29"/>
      <x:c r="H135" s="29"/>
      <x:c r="I135" s="32"/>
      <x:c r="J135" s="29"/>
      <x:c r="K135" s="35" t="str">
        <x:f>IF($F135="","",$I135*$J135)</x:f>
      </x:c>
      <x:c r="L135" s="26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31"/>
      <x:c r="B136" s="31"/>
      <x:c r="C136" s="29"/>
      <x:c r="D136" s="29"/>
      <x:c r="E136" s="29"/>
      <x:c r="F136" s="29"/>
      <x:c r="G136" s="29"/>
      <x:c r="H136" s="29"/>
      <x:c r="I136" s="32"/>
      <x:c r="J136" s="29"/>
      <x:c r="K136" s="35" t="str">
        <x:f>IF($F136="","",$I136*$J136)</x:f>
      </x:c>
      <x:c r="L136" s="26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31"/>
      <x:c r="B137" s="31"/>
      <x:c r="C137" s="29"/>
      <x:c r="D137" s="29"/>
      <x:c r="E137" s="29"/>
      <x:c r="F137" s="29"/>
      <x:c r="G137" s="29"/>
      <x:c r="H137" s="29"/>
      <x:c r="I137" s="32"/>
      <x:c r="J137" s="29"/>
      <x:c r="K137" s="35" t="str">
        <x:f>IF($F137="","",$I137*$J137)</x:f>
      </x:c>
      <x:c r="L137" s="26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31"/>
      <x:c r="B138" s="31"/>
      <x:c r="C138" s="29"/>
      <x:c r="D138" s="29"/>
      <x:c r="E138" s="29"/>
      <x:c r="F138" s="29"/>
      <x:c r="G138" s="29"/>
      <x:c r="H138" s="29"/>
      <x:c r="I138" s="32"/>
      <x:c r="J138" s="29"/>
      <x:c r="K138" s="35" t="str">
        <x:f>IF($F138="","",$I138*$J138)</x:f>
      </x:c>
      <x:c r="L138" s="26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31"/>
      <x:c r="B139" s="31"/>
      <x:c r="C139" s="29"/>
      <x:c r="D139" s="29"/>
      <x:c r="E139" s="29"/>
      <x:c r="F139" s="29"/>
      <x:c r="G139" s="29"/>
      <x:c r="H139" s="29"/>
      <x:c r="I139" s="32"/>
      <x:c r="J139" s="29"/>
      <x:c r="K139" s="35" t="str">
        <x:f>IF($F139="","",$I139*$J139)</x:f>
      </x:c>
      <x:c r="L139" s="26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31"/>
      <x:c r="B140" s="31"/>
      <x:c r="C140" s="29"/>
      <x:c r="D140" s="29"/>
      <x:c r="E140" s="29"/>
      <x:c r="F140" s="29"/>
      <x:c r="G140" s="29"/>
      <x:c r="H140" s="29"/>
      <x:c r="I140" s="32"/>
      <x:c r="J140" s="29"/>
      <x:c r="K140" s="35" t="str">
        <x:f>IF($F140="","",$I140*$J140)</x:f>
      </x:c>
      <x:c r="L140" s="26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31"/>
      <x:c r="B141" s="31"/>
      <x:c r="C141" s="29"/>
      <x:c r="D141" s="29"/>
      <x:c r="E141" s="29"/>
      <x:c r="F141" s="29"/>
      <x:c r="G141" s="29"/>
      <x:c r="H141" s="29"/>
      <x:c r="I141" s="32"/>
      <x:c r="J141" s="29"/>
      <x:c r="K141" s="35" t="str">
        <x:f>IF($F141="","",$I141*$J141)</x:f>
      </x:c>
      <x:c r="L141" s="26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31"/>
      <x:c r="B142" s="31"/>
      <x:c r="C142" s="29"/>
      <x:c r="D142" s="29"/>
      <x:c r="E142" s="29"/>
      <x:c r="F142" s="29"/>
      <x:c r="G142" s="29"/>
      <x:c r="H142" s="29"/>
      <x:c r="I142" s="32"/>
      <x:c r="J142" s="29"/>
      <x:c r="K142" s="35" t="str">
        <x:f>IF($F142="","",$I142*$J142)</x:f>
      </x:c>
      <x:c r="L142" s="26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31"/>
      <x:c r="B143" s="31"/>
      <x:c r="C143" s="29"/>
      <x:c r="D143" s="29"/>
      <x:c r="E143" s="29"/>
      <x:c r="F143" s="29"/>
      <x:c r="G143" s="29"/>
      <x:c r="H143" s="29"/>
      <x:c r="I143" s="32"/>
      <x:c r="J143" s="29"/>
      <x:c r="K143" s="35" t="str">
        <x:f>IF($F143="","",$I143*$J143)</x:f>
      </x:c>
      <x:c r="L143" s="26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31"/>
      <x:c r="B144" s="31"/>
      <x:c r="C144" s="29"/>
      <x:c r="D144" s="29"/>
      <x:c r="E144" s="29"/>
      <x:c r="F144" s="29"/>
      <x:c r="G144" s="29"/>
      <x:c r="H144" s="29"/>
      <x:c r="I144" s="32"/>
      <x:c r="J144" s="29"/>
      <x:c r="K144" s="35" t="str">
        <x:f>IF($F144="","",$I144*$J144)</x:f>
      </x:c>
      <x:c r="L144" s="26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31"/>
      <x:c r="B145" s="31"/>
      <x:c r="C145" s="29"/>
      <x:c r="D145" s="29"/>
      <x:c r="E145" s="29"/>
      <x:c r="F145" s="29"/>
      <x:c r="G145" s="29"/>
      <x:c r="H145" s="29"/>
      <x:c r="I145" s="32"/>
      <x:c r="J145" s="29"/>
      <x:c r="K145" s="35" t="str">
        <x:f>IF($F145="","",$I145*$J145)</x:f>
      </x:c>
      <x:c r="L145" s="26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31"/>
      <x:c r="B146" s="31"/>
      <x:c r="C146" s="29"/>
      <x:c r="D146" s="29"/>
      <x:c r="E146" s="29"/>
      <x:c r="F146" s="29"/>
      <x:c r="G146" s="29"/>
      <x:c r="H146" s="29"/>
      <x:c r="I146" s="32"/>
      <x:c r="J146" s="29"/>
      <x:c r="K146" s="35" t="str">
        <x:f>IF($F146="","",$I146*$J146)</x:f>
      </x:c>
      <x:c r="L146" s="26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31"/>
      <x:c r="B147" s="31"/>
      <x:c r="C147" s="29"/>
      <x:c r="D147" s="29"/>
      <x:c r="E147" s="29"/>
      <x:c r="F147" s="29"/>
      <x:c r="G147" s="29"/>
      <x:c r="H147" s="29"/>
      <x:c r="I147" s="32"/>
      <x:c r="J147" s="29"/>
      <x:c r="K147" s="35" t="str">
        <x:f>IF($F147="","",$I147*$J147)</x:f>
      </x:c>
      <x:c r="L147" s="26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31"/>
      <x:c r="B148" s="31"/>
      <x:c r="C148" s="29"/>
      <x:c r="D148" s="29"/>
      <x:c r="E148" s="29"/>
      <x:c r="F148" s="29"/>
      <x:c r="G148" s="29"/>
      <x:c r="H148" s="29"/>
      <x:c r="I148" s="32"/>
      <x:c r="J148" s="29"/>
      <x:c r="K148" s="35" t="str">
        <x:f>IF($F148="","",$I148*$J148)</x:f>
      </x:c>
      <x:c r="L148" s="26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31"/>
      <x:c r="B149" s="31"/>
      <x:c r="C149" s="29"/>
      <x:c r="D149" s="29"/>
      <x:c r="E149" s="29"/>
      <x:c r="F149" s="29"/>
      <x:c r="G149" s="29"/>
      <x:c r="H149" s="29"/>
      <x:c r="I149" s="32"/>
      <x:c r="J149" s="29"/>
      <x:c r="K149" s="35" t="str">
        <x:f>IF($F149="","",$I149*$J149)</x:f>
      </x:c>
      <x:c r="L149" s="26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31"/>
      <x:c r="B150" s="31"/>
      <x:c r="C150" s="29"/>
      <x:c r="D150" s="29"/>
      <x:c r="E150" s="29"/>
      <x:c r="F150" s="29"/>
      <x:c r="G150" s="29"/>
      <x:c r="H150" s="29"/>
      <x:c r="I150" s="32"/>
      <x:c r="J150" s="29"/>
      <x:c r="K150" s="35" t="str">
        <x:f>IF($F150="","",$I150*$J150)</x:f>
      </x:c>
      <x:c r="L150" s="26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31"/>
      <x:c r="B151" s="31"/>
      <x:c r="C151" s="29"/>
      <x:c r="D151" s="29"/>
      <x:c r="E151" s="29"/>
      <x:c r="F151" s="29"/>
      <x:c r="G151" s="29"/>
      <x:c r="H151" s="29"/>
      <x:c r="I151" s="32"/>
      <x:c r="J151" s="29"/>
      <x:c r="K151" s="35" t="str">
        <x:f>IF($F151="","",$I151*$J151)</x:f>
      </x:c>
      <x:c r="L151" s="26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31"/>
      <x:c r="B152" s="31"/>
      <x:c r="C152" s="29"/>
      <x:c r="D152" s="29"/>
      <x:c r="E152" s="29"/>
      <x:c r="F152" s="29"/>
      <x:c r="G152" s="29"/>
      <x:c r="H152" s="29"/>
      <x:c r="I152" s="32"/>
      <x:c r="J152" s="29"/>
      <x:c r="K152" s="35" t="str">
        <x:f>IF($F152="","",$I152*$J152)</x:f>
      </x:c>
      <x:c r="L152" s="26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31"/>
      <x:c r="B153" s="31"/>
      <x:c r="C153" s="29"/>
      <x:c r="D153" s="29"/>
      <x:c r="E153" s="29"/>
      <x:c r="F153" s="29"/>
      <x:c r="G153" s="29"/>
      <x:c r="H153" s="29"/>
      <x:c r="I153" s="32"/>
      <x:c r="J153" s="29"/>
      <x:c r="K153" s="35" t="str">
        <x:f>IF($F153="","",$I153*$J153)</x:f>
      </x:c>
      <x:c r="L153" s="26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31"/>
      <x:c r="B154" s="31"/>
      <x:c r="C154" s="29"/>
      <x:c r="D154" s="29"/>
      <x:c r="E154" s="29"/>
      <x:c r="F154" s="29"/>
      <x:c r="G154" s="29"/>
      <x:c r="H154" s="29"/>
      <x:c r="I154" s="32"/>
      <x:c r="J154" s="29"/>
      <x:c r="K154" s="35" t="str">
        <x:f>IF($F154="","",$I154*$J154)</x:f>
      </x:c>
      <x:c r="L154" s="26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31"/>
      <x:c r="B155" s="31"/>
      <x:c r="C155" s="29"/>
      <x:c r="D155" s="29"/>
      <x:c r="E155" s="29"/>
      <x:c r="F155" s="29"/>
      <x:c r="G155" s="29"/>
      <x:c r="H155" s="29"/>
      <x:c r="I155" s="32"/>
      <x:c r="J155" s="29"/>
      <x:c r="K155" s="35" t="str">
        <x:f>IF($F155="","",$I155*$J155)</x:f>
      </x:c>
      <x:c r="L155" s="26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31"/>
      <x:c r="B156" s="31"/>
      <x:c r="C156" s="29"/>
      <x:c r="D156" s="29"/>
      <x:c r="E156" s="29"/>
      <x:c r="F156" s="29"/>
      <x:c r="G156" s="29"/>
      <x:c r="H156" s="29"/>
      <x:c r="I156" s="32"/>
      <x:c r="J156" s="29"/>
      <x:c r="K156" s="35" t="str">
        <x:f>IF($F156="","",$I156*$J156)</x:f>
      </x:c>
      <x:c r="L156" s="26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31"/>
      <x:c r="B157" s="31"/>
      <x:c r="C157" s="29"/>
      <x:c r="D157" s="29"/>
      <x:c r="E157" s="29"/>
      <x:c r="F157" s="29"/>
      <x:c r="G157" s="29"/>
      <x:c r="H157" s="29"/>
      <x:c r="I157" s="32"/>
      <x:c r="J157" s="29"/>
      <x:c r="K157" s="35" t="str">
        <x:f>IF($F157="","",$I157*$J157)</x:f>
      </x:c>
      <x:c r="L157" s="26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31"/>
      <x:c r="B158" s="31"/>
      <x:c r="C158" s="29"/>
      <x:c r="D158" s="29"/>
      <x:c r="E158" s="29"/>
      <x:c r="F158" s="29"/>
      <x:c r="G158" s="29"/>
      <x:c r="H158" s="29"/>
      <x:c r="I158" s="32"/>
      <x:c r="J158" s="29"/>
      <x:c r="K158" s="35" t="str">
        <x:f>IF($F158="","",$I158*$J158)</x:f>
      </x:c>
      <x:c r="L158" s="26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31"/>
      <x:c r="B159" s="31"/>
      <x:c r="C159" s="29"/>
      <x:c r="D159" s="29"/>
      <x:c r="E159" s="29"/>
      <x:c r="F159" s="29"/>
      <x:c r="G159" s="29"/>
      <x:c r="H159" s="29"/>
      <x:c r="I159" s="32"/>
      <x:c r="J159" s="29"/>
      <x:c r="K159" s="35" t="str">
        <x:f>IF($F159="","",$I159*$J159)</x:f>
      </x:c>
      <x:c r="L159" s="26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31"/>
      <x:c r="B160" s="31"/>
      <x:c r="C160" s="29"/>
      <x:c r="D160" s="29"/>
      <x:c r="E160" s="29"/>
      <x:c r="F160" s="29"/>
      <x:c r="G160" s="29"/>
      <x:c r="H160" s="29"/>
      <x:c r="I160" s="32"/>
      <x:c r="J160" s="29"/>
      <x:c r="K160" s="35" t="str">
        <x:f>IF($F160="","",$I160*$J160)</x:f>
      </x:c>
      <x:c r="L160" s="26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31"/>
      <x:c r="B161" s="31"/>
      <x:c r="C161" s="29"/>
      <x:c r="D161" s="29"/>
      <x:c r="E161" s="29"/>
      <x:c r="F161" s="29"/>
      <x:c r="G161" s="29"/>
      <x:c r="H161" s="29"/>
      <x:c r="I161" s="32"/>
      <x:c r="J161" s="29"/>
      <x:c r="K161" s="35" t="str">
        <x:f>IF($F161="","",$I161*$J161)</x:f>
      </x:c>
      <x:c r="L161" s="26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31"/>
      <x:c r="B162" s="31"/>
      <x:c r="C162" s="29"/>
      <x:c r="D162" s="29"/>
      <x:c r="E162" s="29"/>
      <x:c r="F162" s="29"/>
      <x:c r="G162" s="29"/>
      <x:c r="H162" s="29"/>
      <x:c r="I162" s="32"/>
      <x:c r="J162" s="29"/>
      <x:c r="K162" s="35" t="str">
        <x:f>IF($F162="","",$I162*$J162)</x:f>
      </x:c>
      <x:c r="L162" s="26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31"/>
      <x:c r="B163" s="31"/>
      <x:c r="C163" s="29"/>
      <x:c r="D163" s="29"/>
      <x:c r="E163" s="29"/>
      <x:c r="F163" s="29"/>
      <x:c r="G163" s="29"/>
      <x:c r="H163" s="29"/>
      <x:c r="I163" s="32"/>
      <x:c r="J163" s="29"/>
      <x:c r="K163" s="35" t="str">
        <x:f>IF($F163="","",$I163*$J163)</x:f>
      </x:c>
      <x:c r="L163" s="26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31"/>
      <x:c r="B164" s="31"/>
      <x:c r="C164" s="29"/>
      <x:c r="D164" s="29"/>
      <x:c r="E164" s="29"/>
      <x:c r="F164" s="29"/>
      <x:c r="G164" s="29"/>
      <x:c r="H164" s="29"/>
      <x:c r="I164" s="32"/>
      <x:c r="J164" s="29"/>
      <x:c r="K164" s="35" t="str">
        <x:f>IF($F164="","",$I164*$J164)</x:f>
      </x:c>
      <x:c r="L164" s="26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31"/>
      <x:c r="B165" s="31"/>
      <x:c r="C165" s="29"/>
      <x:c r="D165" s="29"/>
      <x:c r="E165" s="29"/>
      <x:c r="F165" s="29"/>
      <x:c r="G165" s="29"/>
      <x:c r="H165" s="29"/>
      <x:c r="I165" s="32"/>
      <x:c r="J165" s="29"/>
      <x:c r="K165" s="35" t="str">
        <x:f>IF($F165="","",$I165*$J165)</x:f>
      </x:c>
      <x:c r="L165" s="26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31"/>
      <x:c r="B166" s="31"/>
      <x:c r="C166" s="29"/>
      <x:c r="D166" s="29"/>
      <x:c r="E166" s="29"/>
      <x:c r="F166" s="29"/>
      <x:c r="G166" s="29"/>
      <x:c r="H166" s="29"/>
      <x:c r="I166" s="32"/>
      <x:c r="J166" s="29"/>
      <x:c r="K166" s="35" t="str">
        <x:f>IF($F166="","",$I166*$J166)</x:f>
      </x:c>
      <x:c r="L166" s="26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31"/>
      <x:c r="B167" s="31"/>
      <x:c r="C167" s="29"/>
      <x:c r="D167" s="29"/>
      <x:c r="E167" s="29"/>
      <x:c r="F167" s="29"/>
      <x:c r="G167" s="29"/>
      <x:c r="H167" s="29"/>
      <x:c r="I167" s="32"/>
      <x:c r="J167" s="29"/>
      <x:c r="K167" s="35" t="str">
        <x:f>IF($F167="","",$I167*$J167)</x:f>
      </x:c>
      <x:c r="L167" s="26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31"/>
      <x:c r="B168" s="31"/>
      <x:c r="C168" s="29"/>
      <x:c r="D168" s="29"/>
      <x:c r="E168" s="29"/>
      <x:c r="F168" s="29"/>
      <x:c r="G168" s="29"/>
      <x:c r="H168" s="29"/>
      <x:c r="I168" s="32"/>
      <x:c r="J168" s="29"/>
      <x:c r="K168" s="35" t="str">
        <x:f>IF($F168="","",$I168*$J168)</x:f>
      </x:c>
      <x:c r="L168" s="26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31"/>
      <x:c r="B169" s="31"/>
      <x:c r="C169" s="29"/>
      <x:c r="D169" s="29"/>
      <x:c r="E169" s="29"/>
      <x:c r="F169" s="29"/>
      <x:c r="G169" s="29"/>
      <x:c r="H169" s="29"/>
      <x:c r="I169" s="32"/>
      <x:c r="J169" s="29"/>
      <x:c r="K169" s="35" t="str">
        <x:f>IF($F169="","",$I169*$J169)</x:f>
      </x:c>
      <x:c r="L169" s="26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31"/>
      <x:c r="B170" s="31"/>
      <x:c r="C170" s="29"/>
      <x:c r="D170" s="29"/>
      <x:c r="E170" s="29"/>
      <x:c r="F170" s="29"/>
      <x:c r="G170" s="29"/>
      <x:c r="H170" s="29"/>
      <x:c r="I170" s="32"/>
      <x:c r="J170" s="29"/>
      <x:c r="K170" s="35" t="str">
        <x:f>IF($F170="","",$I170*$J170)</x:f>
      </x:c>
      <x:c r="L170" s="26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31"/>
      <x:c r="B171" s="31"/>
      <x:c r="C171" s="29"/>
      <x:c r="D171" s="29"/>
      <x:c r="E171" s="29"/>
      <x:c r="F171" s="29"/>
      <x:c r="G171" s="29"/>
      <x:c r="H171" s="29"/>
      <x:c r="I171" s="32"/>
      <x:c r="J171" s="29"/>
      <x:c r="K171" s="35" t="str">
        <x:f>IF($F171="","",$I171*$J171)</x:f>
      </x:c>
      <x:c r="L171" s="26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31"/>
      <x:c r="B172" s="31"/>
      <x:c r="C172" s="29"/>
      <x:c r="D172" s="29"/>
      <x:c r="E172" s="29"/>
      <x:c r="F172" s="29"/>
      <x:c r="G172" s="29"/>
      <x:c r="H172" s="29"/>
      <x:c r="I172" s="32"/>
      <x:c r="J172" s="29"/>
      <x:c r="K172" s="35" t="str">
        <x:f>IF($F172="","",$I172*$J172)</x:f>
      </x:c>
      <x:c r="L172" s="26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31"/>
      <x:c r="B173" s="31"/>
      <x:c r="C173" s="29"/>
      <x:c r="D173" s="29"/>
      <x:c r="E173" s="29"/>
      <x:c r="F173" s="29"/>
      <x:c r="G173" s="29"/>
      <x:c r="H173" s="29"/>
      <x:c r="I173" s="32"/>
      <x:c r="J173" s="29"/>
      <x:c r="K173" s="35" t="str">
        <x:f>IF($F173="","",$I173*$J173)</x:f>
      </x:c>
      <x:c r="L173" s="26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31"/>
      <x:c r="B174" s="31"/>
      <x:c r="C174" s="29"/>
      <x:c r="D174" s="29"/>
      <x:c r="E174" s="29"/>
      <x:c r="F174" s="29"/>
      <x:c r="G174" s="29"/>
      <x:c r="H174" s="29"/>
      <x:c r="I174" s="32"/>
      <x:c r="J174" s="29"/>
      <x:c r="K174" s="35" t="str">
        <x:f>IF($F174="","",$I174*$J174)</x:f>
      </x:c>
      <x:c r="L174" s="26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31"/>
      <x:c r="B175" s="31"/>
      <x:c r="C175" s="29"/>
      <x:c r="D175" s="29"/>
      <x:c r="E175" s="29"/>
      <x:c r="F175" s="29"/>
      <x:c r="G175" s="29"/>
      <x:c r="H175" s="29"/>
      <x:c r="I175" s="32"/>
      <x:c r="J175" s="29"/>
      <x:c r="K175" s="35" t="str">
        <x:f>IF($F175="","",$I175*$J175)</x:f>
      </x:c>
      <x:c r="L175" s="26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31"/>
      <x:c r="B176" s="31"/>
      <x:c r="C176" s="29"/>
      <x:c r="D176" s="29"/>
      <x:c r="E176" s="29"/>
      <x:c r="F176" s="29"/>
      <x:c r="G176" s="29"/>
      <x:c r="H176" s="29"/>
      <x:c r="I176" s="32"/>
      <x:c r="J176" s="29"/>
      <x:c r="K176" s="35" t="str">
        <x:f>IF($F176="","",$I176*$J176)</x:f>
      </x:c>
      <x:c r="L176" s="26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31"/>
      <x:c r="B177" s="31"/>
      <x:c r="C177" s="29"/>
      <x:c r="D177" s="29"/>
      <x:c r="E177" s="29"/>
      <x:c r="F177" s="29"/>
      <x:c r="G177" s="29"/>
      <x:c r="H177" s="29"/>
      <x:c r="I177" s="32"/>
      <x:c r="J177" s="29"/>
      <x:c r="K177" s="35" t="str">
        <x:f>IF($F177="","",$I177*$J177)</x:f>
      </x:c>
      <x:c r="L177" s="26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31"/>
      <x:c r="B178" s="31"/>
      <x:c r="C178" s="29"/>
      <x:c r="D178" s="29"/>
      <x:c r="E178" s="29"/>
      <x:c r="F178" s="29"/>
      <x:c r="G178" s="29"/>
      <x:c r="H178" s="29"/>
      <x:c r="I178" s="32"/>
      <x:c r="J178" s="29"/>
      <x:c r="K178" s="35" t="str">
        <x:f>IF($F178="","",$I178*$J178)</x:f>
      </x:c>
      <x:c r="L178" s="26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31"/>
      <x:c r="B179" s="31"/>
      <x:c r="C179" s="29"/>
      <x:c r="D179" s="29"/>
      <x:c r="E179" s="29"/>
      <x:c r="F179" s="29"/>
      <x:c r="G179" s="29"/>
      <x:c r="H179" s="29"/>
      <x:c r="I179" s="32"/>
      <x:c r="J179" s="29"/>
      <x:c r="K179" s="35" t="str">
        <x:f>IF($F179="","",$I179*$J179)</x:f>
      </x:c>
      <x:c r="L179" s="26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31"/>
      <x:c r="B180" s="31"/>
      <x:c r="C180" s="29"/>
      <x:c r="D180" s="29"/>
      <x:c r="E180" s="29"/>
      <x:c r="F180" s="29"/>
      <x:c r="G180" s="29"/>
      <x:c r="H180" s="29"/>
      <x:c r="I180" s="32"/>
      <x:c r="J180" s="29"/>
      <x:c r="K180" s="35" t="str">
        <x:f>IF($F180="","",$I180*$J180)</x:f>
      </x:c>
      <x:c r="L180" s="26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31"/>
      <x:c r="B181" s="31"/>
      <x:c r="C181" s="29"/>
      <x:c r="D181" s="29"/>
      <x:c r="E181" s="29"/>
      <x:c r="F181" s="29"/>
      <x:c r="G181" s="29"/>
      <x:c r="H181" s="29"/>
      <x:c r="I181" s="32"/>
      <x:c r="J181" s="29"/>
      <x:c r="K181" s="35" t="str">
        <x:f>IF($F181="","",$I181*$J181)</x:f>
      </x:c>
      <x:c r="L181" s="26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31"/>
      <x:c r="B182" s="31"/>
      <x:c r="C182" s="29"/>
      <x:c r="D182" s="29"/>
      <x:c r="E182" s="29"/>
      <x:c r="F182" s="29"/>
      <x:c r="G182" s="29"/>
      <x:c r="H182" s="29"/>
      <x:c r="I182" s="32"/>
      <x:c r="J182" s="29"/>
      <x:c r="K182" s="35" t="str">
        <x:f>IF($F182="","",$I182*$J182)</x:f>
      </x:c>
      <x:c r="L182" s="26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31"/>
      <x:c r="B183" s="31"/>
      <x:c r="C183" s="29"/>
      <x:c r="D183" s="29"/>
      <x:c r="E183" s="29"/>
      <x:c r="F183" s="29"/>
      <x:c r="G183" s="29"/>
      <x:c r="H183" s="29"/>
      <x:c r="I183" s="32"/>
      <x:c r="J183" s="29"/>
      <x:c r="K183" s="35" t="str">
        <x:f>IF($F183="","",$I183*$J183)</x:f>
      </x:c>
      <x:c r="L183" s="26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31"/>
      <x:c r="B184" s="31"/>
      <x:c r="C184" s="29"/>
      <x:c r="D184" s="29"/>
      <x:c r="E184" s="29"/>
      <x:c r="F184" s="29"/>
      <x:c r="G184" s="29"/>
      <x:c r="H184" s="29"/>
      <x:c r="I184" s="32"/>
      <x:c r="J184" s="29"/>
      <x:c r="K184" s="35" t="str">
        <x:f>IF($F184="","",$I184*$J184)</x:f>
      </x:c>
      <x:c r="L184" s="26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31"/>
      <x:c r="B185" s="31"/>
      <x:c r="C185" s="29"/>
      <x:c r="D185" s="29"/>
      <x:c r="E185" s="29"/>
      <x:c r="F185" s="29"/>
      <x:c r="G185" s="29"/>
      <x:c r="H185" s="29"/>
      <x:c r="I185" s="32"/>
      <x:c r="J185" s="29"/>
      <x:c r="K185" s="35" t="str">
        <x:f>IF($F185="","",$I185*$J185)</x:f>
      </x:c>
      <x:c r="L185" s="26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31"/>
      <x:c r="B186" s="31"/>
      <x:c r="C186" s="29"/>
      <x:c r="D186" s="29"/>
      <x:c r="E186" s="29"/>
      <x:c r="F186" s="29"/>
      <x:c r="G186" s="29"/>
      <x:c r="H186" s="29"/>
      <x:c r="I186" s="32"/>
      <x:c r="J186" s="29"/>
      <x:c r="K186" s="35" t="str">
        <x:f>IF($F186="","",$I186*$J186)</x:f>
      </x:c>
      <x:c r="L186" s="26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31"/>
      <x:c r="B187" s="31"/>
      <x:c r="C187" s="29"/>
      <x:c r="D187" s="29"/>
      <x:c r="E187" s="29"/>
      <x:c r="F187" s="29"/>
      <x:c r="G187" s="29"/>
      <x:c r="H187" s="29"/>
      <x:c r="I187" s="32"/>
      <x:c r="J187" s="29"/>
      <x:c r="K187" s="35" t="str">
        <x:f>IF($F187="","",$I187*$J187)</x:f>
      </x:c>
      <x:c r="L187" s="26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31"/>
      <x:c r="B188" s="31"/>
      <x:c r="C188" s="29"/>
      <x:c r="D188" s="29"/>
      <x:c r="E188" s="29"/>
      <x:c r="F188" s="29"/>
      <x:c r="G188" s="29"/>
      <x:c r="H188" s="29"/>
      <x:c r="I188" s="32"/>
      <x:c r="J188" s="29"/>
      <x:c r="K188" s="35" t="str">
        <x:f>IF($F188="","",$I188*$J188)</x:f>
      </x:c>
      <x:c r="L188" s="26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31"/>
      <x:c r="B189" s="31"/>
      <x:c r="C189" s="29"/>
      <x:c r="D189" s="29"/>
      <x:c r="E189" s="29"/>
      <x:c r="F189" s="29"/>
      <x:c r="G189" s="29"/>
      <x:c r="H189" s="29"/>
      <x:c r="I189" s="32"/>
      <x:c r="J189" s="29"/>
      <x:c r="K189" s="35" t="str">
        <x:f>IF($F189="","",$I189*$J189)</x:f>
      </x:c>
      <x:c r="L189" s="26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31"/>
      <x:c r="B190" s="31"/>
      <x:c r="C190" s="29"/>
      <x:c r="D190" s="29"/>
      <x:c r="E190" s="29"/>
      <x:c r="F190" s="29"/>
      <x:c r="G190" s="29"/>
      <x:c r="H190" s="29"/>
      <x:c r="I190" s="32"/>
      <x:c r="J190" s="29"/>
      <x:c r="K190" s="35" t="str">
        <x:f>IF($F190="","",$I190*$J190)</x:f>
      </x:c>
      <x:c r="L190" s="26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31"/>
      <x:c r="B191" s="31"/>
      <x:c r="C191" s="29"/>
      <x:c r="D191" s="29"/>
      <x:c r="E191" s="29"/>
      <x:c r="F191" s="29"/>
      <x:c r="G191" s="29"/>
      <x:c r="H191" s="29"/>
      <x:c r="I191" s="32"/>
      <x:c r="J191" s="29"/>
      <x:c r="K191" s="35" t="str">
        <x:f>IF($F191="","",$I191*$J191)</x:f>
      </x:c>
      <x:c r="L191" s="26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31"/>
      <x:c r="B192" s="31"/>
      <x:c r="C192" s="29"/>
      <x:c r="D192" s="29"/>
      <x:c r="E192" s="29"/>
      <x:c r="F192" s="29"/>
      <x:c r="G192" s="29"/>
      <x:c r="H192" s="29"/>
      <x:c r="I192" s="32"/>
      <x:c r="J192" s="29"/>
      <x:c r="K192" s="35" t="str">
        <x:f>IF($F192="","",$I192*$J192)</x:f>
      </x:c>
      <x:c r="L192" s="26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31"/>
      <x:c r="B193" s="31"/>
      <x:c r="C193" s="29"/>
      <x:c r="D193" s="29"/>
      <x:c r="E193" s="29"/>
      <x:c r="F193" s="29"/>
      <x:c r="G193" s="29"/>
      <x:c r="H193" s="29"/>
      <x:c r="I193" s="32"/>
      <x:c r="J193" s="29"/>
      <x:c r="K193" s="35" t="str">
        <x:f>IF($F193="","",$I193*$J193)</x:f>
      </x:c>
      <x:c r="L193" s="26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31"/>
      <x:c r="B194" s="31"/>
      <x:c r="C194" s="29"/>
      <x:c r="D194" s="29"/>
      <x:c r="E194" s="29"/>
      <x:c r="F194" s="29"/>
      <x:c r="G194" s="29"/>
      <x:c r="H194" s="29"/>
      <x:c r="I194" s="32"/>
      <x:c r="J194" s="29"/>
      <x:c r="K194" s="35" t="str">
        <x:f>IF($F194="","",$I194*$J194)</x:f>
      </x:c>
      <x:c r="L194" s="26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31"/>
      <x:c r="B195" s="31"/>
      <x:c r="C195" s="29"/>
      <x:c r="D195" s="29"/>
      <x:c r="E195" s="29"/>
      <x:c r="F195" s="29"/>
      <x:c r="G195" s="29"/>
      <x:c r="H195" s="29"/>
      <x:c r="I195" s="32"/>
      <x:c r="J195" s="29"/>
      <x:c r="K195" s="35" t="str">
        <x:f>IF($F195="","",$I195*$J195)</x:f>
      </x:c>
      <x:c r="L195" s="26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31"/>
      <x:c r="B196" s="31"/>
      <x:c r="C196" s="29"/>
      <x:c r="D196" s="29"/>
      <x:c r="E196" s="29"/>
      <x:c r="F196" s="29"/>
      <x:c r="G196" s="29"/>
      <x:c r="H196" s="29"/>
      <x:c r="I196" s="32"/>
      <x:c r="J196" s="29"/>
      <x:c r="K196" s="35" t="str">
        <x:f>IF($F196="","",$I196*$J196)</x:f>
      </x:c>
      <x:c r="L196" s="26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31"/>
      <x:c r="B197" s="31"/>
      <x:c r="C197" s="29"/>
      <x:c r="D197" s="29"/>
      <x:c r="E197" s="29"/>
      <x:c r="F197" s="29"/>
      <x:c r="G197" s="29"/>
      <x:c r="H197" s="29"/>
      <x:c r="I197" s="32"/>
      <x:c r="J197" s="29"/>
      <x:c r="K197" s="35" t="str">
        <x:f>IF($F197="","",$I197*$J197)</x:f>
      </x:c>
      <x:c r="L197" s="26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31"/>
      <x:c r="B198" s="31"/>
      <x:c r="C198" s="29"/>
      <x:c r="D198" s="29"/>
      <x:c r="E198" s="29"/>
      <x:c r="F198" s="29"/>
      <x:c r="G198" s="29"/>
      <x:c r="H198" s="29"/>
      <x:c r="I198" s="32"/>
      <x:c r="J198" s="29"/>
      <x:c r="K198" s="35" t="str">
        <x:f>IF($F198="","",$I198*$J198)</x:f>
      </x:c>
      <x:c r="L198" s="26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31"/>
      <x:c r="B199" s="31"/>
      <x:c r="C199" s="29"/>
      <x:c r="D199" s="29"/>
      <x:c r="E199" s="29"/>
      <x:c r="F199" s="29"/>
      <x:c r="G199" s="29"/>
      <x:c r="H199" s="29"/>
      <x:c r="I199" s="32"/>
      <x:c r="J199" s="29"/>
      <x:c r="K199" s="35" t="str">
        <x:f>IF($F199="","",$I199*$J199)</x:f>
      </x:c>
      <x:c r="L199" s="26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31"/>
      <x:c r="B200" s="31"/>
      <x:c r="C200" s="29"/>
      <x:c r="D200" s="29"/>
      <x:c r="E200" s="29"/>
      <x:c r="F200" s="29"/>
      <x:c r="G200" s="29"/>
      <x:c r="H200" s="29"/>
      <x:c r="I200" s="32"/>
      <x:c r="J200" s="29"/>
      <x:c r="K200" s="35" t="str">
        <x:f>IF($F200="","",$I200*$J200)</x:f>
      </x:c>
      <x:c r="L200" s="26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31"/>
      <x:c r="B201" s="31"/>
      <x:c r="C201" s="29"/>
      <x:c r="D201" s="29"/>
      <x:c r="E201" s="29"/>
      <x:c r="F201" s="29"/>
      <x:c r="G201" s="29"/>
      <x:c r="H201" s="29"/>
      <x:c r="I201" s="32"/>
      <x:c r="J201" s="29"/>
      <x:c r="K201" s="35" t="str">
        <x:f>IF($F201="","",$I201*$J201)</x:f>
      </x:c>
      <x:c r="L201" s="26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31"/>
      <x:c r="B202" s="31"/>
      <x:c r="C202" s="29"/>
      <x:c r="D202" s="29"/>
      <x:c r="E202" s="29"/>
      <x:c r="F202" s="29"/>
      <x:c r="G202" s="29"/>
      <x:c r="H202" s="29"/>
      <x:c r="I202" s="32"/>
      <x:c r="J202" s="29"/>
      <x:c r="K202" s="35" t="str">
        <x:f>IF($F202="","",$I202*$J202)</x:f>
      </x:c>
      <x:c r="L202" s="26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31"/>
      <x:c r="B203" s="31"/>
      <x:c r="C203" s="29"/>
      <x:c r="D203" s="29"/>
      <x:c r="E203" s="29"/>
      <x:c r="F203" s="29"/>
      <x:c r="G203" s="29"/>
      <x:c r="H203" s="29"/>
      <x:c r="I203" s="32"/>
      <x:c r="J203" s="29"/>
      <x:c r="K203" s="35" t="str">
        <x:f>IF($F203="","",$I203*$J203)</x:f>
      </x:c>
      <x:c r="L203" s="26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31"/>
      <x:c r="B204" s="31"/>
      <x:c r="C204" s="29"/>
      <x:c r="D204" s="29"/>
      <x:c r="E204" s="29"/>
      <x:c r="F204" s="29"/>
      <x:c r="G204" s="29"/>
      <x:c r="H204" s="29"/>
      <x:c r="I204" s="32"/>
      <x:c r="J204" s="29"/>
      <x:c r="K204" s="35" t="str">
        <x:f>IF($F204="","",$I204*$J204)</x:f>
      </x:c>
      <x:c r="L204" s="26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31"/>
      <x:c r="B205" s="31"/>
      <x:c r="C205" s="29"/>
      <x:c r="D205" s="29"/>
      <x:c r="E205" s="29"/>
      <x:c r="F205" s="29"/>
      <x:c r="G205" s="29"/>
      <x:c r="H205" s="29"/>
      <x:c r="I205" s="32"/>
      <x:c r="J205" s="29"/>
      <x:c r="K205" s="35" t="str">
        <x:f>IF($F205="","",$I205*$J205)</x:f>
      </x:c>
      <x:c r="L205" s="26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31"/>
      <x:c r="B206" s="31"/>
      <x:c r="C206" s="29"/>
      <x:c r="D206" s="29"/>
      <x:c r="E206" s="29"/>
      <x:c r="F206" s="29"/>
      <x:c r="G206" s="29"/>
      <x:c r="H206" s="29"/>
      <x:c r="I206" s="32"/>
      <x:c r="J206" s="29"/>
      <x:c r="K206" s="35" t="str">
        <x:f>IF($F206="","",$I206*$J206)</x:f>
      </x:c>
      <x:c r="L206" s="26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31"/>
      <x:c r="B207" s="31"/>
      <x:c r="C207" s="29"/>
      <x:c r="D207" s="29"/>
      <x:c r="E207" s="29"/>
      <x:c r="F207" s="29"/>
      <x:c r="G207" s="29"/>
      <x:c r="H207" s="29"/>
      <x:c r="I207" s="32"/>
      <x:c r="J207" s="29"/>
      <x:c r="K207" s="35" t="str">
        <x:f>IF($F207="","",$I207*$J207)</x:f>
      </x:c>
      <x:c r="L207" s="26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31"/>
      <x:c r="B208" s="31"/>
      <x:c r="C208" s="29"/>
      <x:c r="D208" s="29"/>
      <x:c r="E208" s="29"/>
      <x:c r="F208" s="29"/>
      <x:c r="G208" s="29"/>
      <x:c r="H208" s="29"/>
      <x:c r="I208" s="32"/>
      <x:c r="J208" s="29"/>
      <x:c r="K208" s="35" t="str">
        <x:f>IF($F208="","",$I208*$J208)</x:f>
      </x:c>
      <x:c r="L208" s="26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31"/>
      <x:c r="B209" s="31"/>
      <x:c r="C209" s="29"/>
      <x:c r="D209" s="29"/>
      <x:c r="E209" s="29"/>
      <x:c r="F209" s="29"/>
      <x:c r="G209" s="29"/>
      <x:c r="H209" s="29"/>
      <x:c r="I209" s="32"/>
      <x:c r="J209" s="29"/>
      <x:c r="K209" s="35" t="str">
        <x:f>IF($F209="","",$I209*$J209)</x:f>
      </x:c>
      <x:c r="L209" s="26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31"/>
      <x:c r="B210" s="31"/>
      <x:c r="C210" s="29"/>
      <x:c r="D210" s="29"/>
      <x:c r="E210" s="29"/>
      <x:c r="F210" s="29"/>
      <x:c r="G210" s="29"/>
      <x:c r="H210" s="29"/>
      <x:c r="I210" s="32"/>
      <x:c r="J210" s="29"/>
      <x:c r="K210" s="35" t="str">
        <x:f>IF($F210="","",$I210*$J210)</x:f>
      </x:c>
      <x:c r="L210" s="26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31"/>
      <x:c r="B211" s="31"/>
      <x:c r="C211" s="29"/>
      <x:c r="D211" s="29"/>
      <x:c r="E211" s="29"/>
      <x:c r="F211" s="29"/>
      <x:c r="G211" s="29"/>
      <x:c r="H211" s="29"/>
      <x:c r="I211" s="32"/>
      <x:c r="J211" s="29"/>
      <x:c r="K211" s="35" t="str">
        <x:f>IF($F211="","",$I211*$J211)</x:f>
      </x:c>
      <x:c r="L211" s="26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31"/>
      <x:c r="B212" s="31"/>
      <x:c r="C212" s="29"/>
      <x:c r="D212" s="29"/>
      <x:c r="E212" s="29"/>
      <x:c r="F212" s="29"/>
      <x:c r="G212" s="29"/>
      <x:c r="H212" s="29"/>
      <x:c r="I212" s="32"/>
      <x:c r="J212" s="29"/>
      <x:c r="K212" s="35" t="str">
        <x:f>IF($F212="","",$I212*$J212)</x:f>
      </x:c>
      <x:c r="L212" s="26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31"/>
      <x:c r="B213" s="31"/>
      <x:c r="C213" s="29"/>
      <x:c r="D213" s="29"/>
      <x:c r="E213" s="29"/>
      <x:c r="F213" s="29"/>
      <x:c r="G213" s="29"/>
      <x:c r="H213" s="29"/>
      <x:c r="I213" s="32"/>
      <x:c r="J213" s="29"/>
      <x:c r="K213" s="35" t="str">
        <x:f>IF($F213="","",$I213*$J213)</x:f>
      </x:c>
      <x:c r="L213" s="26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31"/>
      <x:c r="B214" s="31"/>
      <x:c r="C214" s="29"/>
      <x:c r="D214" s="29"/>
      <x:c r="E214" s="29"/>
      <x:c r="F214" s="29"/>
      <x:c r="G214" s="29"/>
      <x:c r="H214" s="29"/>
      <x:c r="I214" s="32"/>
      <x:c r="J214" s="29"/>
      <x:c r="K214" s="35" t="str">
        <x:f>IF($F214="","",$I214*$J214)</x:f>
      </x:c>
      <x:c r="L214" s="26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31"/>
      <x:c r="B215" s="31"/>
      <x:c r="C215" s="29"/>
      <x:c r="D215" s="29"/>
      <x:c r="E215" s="29"/>
      <x:c r="F215" s="29"/>
      <x:c r="G215" s="29"/>
      <x:c r="H215" s="29"/>
      <x:c r="I215" s="32"/>
      <x:c r="J215" s="29"/>
      <x:c r="K215" s="35" t="str">
        <x:f>IF($F215="","",$I215*$J215)</x:f>
      </x:c>
      <x:c r="L215" s="26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31"/>
      <x:c r="B216" s="31"/>
      <x:c r="C216" s="29"/>
      <x:c r="D216" s="29"/>
      <x:c r="E216" s="29"/>
      <x:c r="F216" s="29"/>
      <x:c r="G216" s="29"/>
      <x:c r="H216" s="29"/>
      <x:c r="I216" s="32"/>
      <x:c r="J216" s="29"/>
      <x:c r="K216" s="35" t="str">
        <x:f>IF($F216="","",$I216*$J216)</x:f>
      </x:c>
      <x:c r="L216" s="26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31"/>
      <x:c r="B217" s="31"/>
      <x:c r="C217" s="29"/>
      <x:c r="D217" s="29"/>
      <x:c r="E217" s="29"/>
      <x:c r="F217" s="29"/>
      <x:c r="G217" s="29"/>
      <x:c r="H217" s="29"/>
      <x:c r="I217" s="32"/>
      <x:c r="J217" s="29"/>
      <x:c r="K217" s="35" t="str">
        <x:f>IF($F217="","",$I217*$J217)</x:f>
      </x:c>
      <x:c r="L217" s="26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31"/>
      <x:c r="B218" s="31"/>
      <x:c r="C218" s="29"/>
      <x:c r="D218" s="29"/>
      <x:c r="E218" s="29"/>
      <x:c r="F218" s="29"/>
      <x:c r="G218" s="29"/>
      <x:c r="H218" s="29"/>
      <x:c r="I218" s="32"/>
      <x:c r="J218" s="29"/>
      <x:c r="K218" s="35" t="str">
        <x:f>IF($F218="","",$I218*$J218)</x:f>
      </x:c>
      <x:c r="L218" s="26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31"/>
      <x:c r="B219" s="31"/>
      <x:c r="C219" s="29"/>
      <x:c r="D219" s="29"/>
      <x:c r="E219" s="29"/>
      <x:c r="F219" s="29"/>
      <x:c r="G219" s="29"/>
      <x:c r="H219" s="29"/>
      <x:c r="I219" s="32"/>
      <x:c r="J219" s="29"/>
      <x:c r="K219" s="35" t="str">
        <x:f>IF($F219="","",$I219*$J219)</x:f>
      </x:c>
      <x:c r="L219" s="26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31"/>
      <x:c r="B220" s="31"/>
      <x:c r="C220" s="29"/>
      <x:c r="D220" s="29"/>
      <x:c r="E220" s="29"/>
      <x:c r="F220" s="29"/>
      <x:c r="G220" s="29"/>
      <x:c r="H220" s="29"/>
      <x:c r="I220" s="32"/>
      <x:c r="J220" s="29"/>
      <x:c r="K220" s="35" t="str">
        <x:f>IF($F220="","",$I220*$J220)</x:f>
      </x:c>
      <x:c r="L220" s="26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31"/>
      <x:c r="B221" s="31"/>
      <x:c r="C221" s="29"/>
      <x:c r="D221" s="29"/>
      <x:c r="E221" s="29"/>
      <x:c r="F221" s="29"/>
      <x:c r="G221" s="29"/>
      <x:c r="H221" s="29"/>
      <x:c r="I221" s="32"/>
      <x:c r="J221" s="29"/>
      <x:c r="K221" s="35" t="str">
        <x:f>IF($F221="","",$I221*$J221)</x:f>
      </x:c>
      <x:c r="L221" s="26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31"/>
      <x:c r="B222" s="31"/>
      <x:c r="C222" s="29"/>
      <x:c r="D222" s="29"/>
      <x:c r="E222" s="29"/>
      <x:c r="F222" s="29"/>
      <x:c r="G222" s="29"/>
      <x:c r="H222" s="29"/>
      <x:c r="I222" s="32"/>
      <x:c r="J222" s="29"/>
      <x:c r="K222" s="35" t="str">
        <x:f>IF($F222="","",$I222*$J222)</x:f>
      </x:c>
      <x:c r="L222" s="26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31"/>
      <x:c r="B223" s="31"/>
      <x:c r="C223" s="29"/>
      <x:c r="D223" s="29"/>
      <x:c r="E223" s="29"/>
      <x:c r="F223" s="29"/>
      <x:c r="G223" s="29"/>
      <x:c r="H223" s="29"/>
      <x:c r="I223" s="32"/>
      <x:c r="J223" s="29"/>
      <x:c r="K223" s="35" t="str">
        <x:f>IF($F223="","",$I223*$J223)</x:f>
      </x:c>
      <x:c r="L223" s="26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31"/>
      <x:c r="B224" s="31"/>
      <x:c r="C224" s="29"/>
      <x:c r="D224" s="29"/>
      <x:c r="E224" s="29"/>
      <x:c r="F224" s="29"/>
      <x:c r="G224" s="29"/>
      <x:c r="H224" s="29"/>
      <x:c r="I224" s="32"/>
      <x:c r="J224" s="29"/>
      <x:c r="K224" s="35" t="str">
        <x:f>IF($F224="","",$I224*$J224)</x:f>
      </x:c>
      <x:c r="L224" s="26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31"/>
      <x:c r="B225" s="31"/>
      <x:c r="C225" s="29"/>
      <x:c r="D225" s="29"/>
      <x:c r="E225" s="29"/>
      <x:c r="F225" s="29"/>
      <x:c r="G225" s="29"/>
      <x:c r="H225" s="29"/>
      <x:c r="I225" s="32"/>
      <x:c r="J225" s="29"/>
      <x:c r="K225" s="35" t="str">
        <x:f>IF($F225="","",$I225*$J225)</x:f>
      </x:c>
      <x:c r="L225" s="26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31"/>
      <x:c r="B226" s="31"/>
      <x:c r="C226" s="29"/>
      <x:c r="D226" s="29"/>
      <x:c r="E226" s="29"/>
      <x:c r="F226" s="29"/>
      <x:c r="G226" s="29"/>
      <x:c r="H226" s="29"/>
      <x:c r="I226" s="32"/>
      <x:c r="J226" s="29"/>
      <x:c r="K226" s="35" t="str">
        <x:f>IF($F226="","",$I226*$J226)</x:f>
      </x:c>
      <x:c r="L226" s="26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31"/>
      <x:c r="B227" s="31"/>
      <x:c r="C227" s="29"/>
      <x:c r="D227" s="29"/>
      <x:c r="E227" s="29"/>
      <x:c r="F227" s="29"/>
      <x:c r="G227" s="29"/>
      <x:c r="H227" s="29"/>
      <x:c r="I227" s="32"/>
      <x:c r="J227" s="29"/>
      <x:c r="K227" s="35" t="str">
        <x:f>IF($F227="","",$I227*$J227)</x:f>
      </x:c>
      <x:c r="L227" s="26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31"/>
      <x:c r="B228" s="31"/>
      <x:c r="C228" s="29"/>
      <x:c r="D228" s="29"/>
      <x:c r="E228" s="29"/>
      <x:c r="F228" s="29"/>
      <x:c r="G228" s="29"/>
      <x:c r="H228" s="29"/>
      <x:c r="I228" s="32"/>
      <x:c r="J228" s="29"/>
      <x:c r="K228" s="35" t="str">
        <x:f>IF($F228="","",$I228*$J228)</x:f>
      </x:c>
      <x:c r="L228" s="26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31"/>
      <x:c r="B229" s="31"/>
      <x:c r="C229" s="29"/>
      <x:c r="D229" s="29"/>
      <x:c r="E229" s="29"/>
      <x:c r="F229" s="29"/>
      <x:c r="G229" s="29"/>
      <x:c r="H229" s="29"/>
      <x:c r="I229" s="32"/>
      <x:c r="J229" s="29"/>
      <x:c r="K229" s="35" t="str">
        <x:f>IF($F229="","",$I229*$J229)</x:f>
      </x:c>
      <x:c r="L229" s="26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31"/>
      <x:c r="B230" s="31"/>
      <x:c r="C230" s="29"/>
      <x:c r="D230" s="29"/>
      <x:c r="E230" s="29"/>
      <x:c r="F230" s="29"/>
      <x:c r="G230" s="29"/>
      <x:c r="H230" s="29"/>
      <x:c r="I230" s="32"/>
      <x:c r="J230" s="29"/>
      <x:c r="K230" s="35" t="str">
        <x:f>IF($F230="","",$I230*$J230)</x:f>
      </x:c>
      <x:c r="L230" s="26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31"/>
      <x:c r="B231" s="31"/>
      <x:c r="C231" s="29"/>
      <x:c r="D231" s="29"/>
      <x:c r="E231" s="29"/>
      <x:c r="F231" s="29"/>
      <x:c r="G231" s="29"/>
      <x:c r="H231" s="29"/>
      <x:c r="I231" s="32"/>
      <x:c r="J231" s="29"/>
      <x:c r="K231" s="35" t="str">
        <x:f>IF($F231="","",$I231*$J231)</x:f>
      </x:c>
      <x:c r="L231" s="26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31"/>
      <x:c r="B232" s="31"/>
      <x:c r="C232" s="29"/>
      <x:c r="D232" s="29"/>
      <x:c r="E232" s="29"/>
      <x:c r="F232" s="29"/>
      <x:c r="G232" s="29"/>
      <x:c r="H232" s="29"/>
      <x:c r="I232" s="32"/>
      <x:c r="J232" s="29"/>
      <x:c r="K232" s="35" t="str">
        <x:f>IF($F232="","",$I232*$J232)</x:f>
      </x:c>
      <x:c r="L232" s="26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31"/>
      <x:c r="B233" s="31"/>
      <x:c r="C233" s="29"/>
      <x:c r="D233" s="29"/>
      <x:c r="E233" s="29"/>
      <x:c r="F233" s="29"/>
      <x:c r="G233" s="29"/>
      <x:c r="H233" s="29"/>
      <x:c r="I233" s="32"/>
      <x:c r="J233" s="29"/>
      <x:c r="K233" s="35" t="str">
        <x:f>IF($F233="","",$I233*$J233)</x:f>
      </x:c>
      <x:c r="L233" s="26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31"/>
      <x:c r="B234" s="31"/>
      <x:c r="C234" s="29"/>
      <x:c r="D234" s="29"/>
      <x:c r="E234" s="29"/>
      <x:c r="F234" s="29"/>
      <x:c r="G234" s="29"/>
      <x:c r="H234" s="29"/>
      <x:c r="I234" s="32"/>
      <x:c r="J234" s="29"/>
      <x:c r="K234" s="35" t="str">
        <x:f>IF($F234="","",$I234*$J234)</x:f>
      </x:c>
      <x:c r="L234" s="26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31"/>
      <x:c r="B235" s="31"/>
      <x:c r="C235" s="29"/>
      <x:c r="D235" s="29"/>
      <x:c r="E235" s="29"/>
      <x:c r="F235" s="29"/>
      <x:c r="G235" s="29"/>
      <x:c r="H235" s="29"/>
      <x:c r="I235" s="32"/>
      <x:c r="J235" s="29"/>
      <x:c r="K235" s="35" t="str">
        <x:f>IF($F235="","",$I235*$J235)</x:f>
      </x:c>
      <x:c r="L235" s="26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31"/>
      <x:c r="B236" s="31"/>
      <x:c r="C236" s="29"/>
      <x:c r="D236" s="29"/>
      <x:c r="E236" s="29"/>
      <x:c r="F236" s="29"/>
      <x:c r="G236" s="29"/>
      <x:c r="H236" s="29"/>
      <x:c r="I236" s="32"/>
      <x:c r="J236" s="29"/>
      <x:c r="K236" s="35" t="str">
        <x:f>IF($F236="","",$I236*$J236)</x:f>
      </x:c>
      <x:c r="L236" s="26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31"/>
      <x:c r="B237" s="31"/>
      <x:c r="C237" s="29"/>
      <x:c r="D237" s="29"/>
      <x:c r="E237" s="29"/>
      <x:c r="F237" s="29"/>
      <x:c r="G237" s="29"/>
      <x:c r="H237" s="29"/>
      <x:c r="I237" s="32"/>
      <x:c r="J237" s="29"/>
      <x:c r="K237" s="35" t="str">
        <x:f>IF($F237="","",$I237*$J237)</x:f>
      </x:c>
      <x:c r="L237" s="26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31"/>
      <x:c r="B238" s="31"/>
      <x:c r="C238" s="29"/>
      <x:c r="D238" s="29"/>
      <x:c r="E238" s="29"/>
      <x:c r="F238" s="29"/>
      <x:c r="G238" s="29"/>
      <x:c r="H238" s="29"/>
      <x:c r="I238" s="32"/>
      <x:c r="J238" s="29"/>
      <x:c r="K238" s="35" t="str">
        <x:f>IF($F238="","",$I238*$J238)</x:f>
      </x:c>
      <x:c r="L238" s="26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31"/>
      <x:c r="B239" s="31"/>
      <x:c r="C239" s="29"/>
      <x:c r="D239" s="29"/>
      <x:c r="E239" s="29"/>
      <x:c r="F239" s="29"/>
      <x:c r="G239" s="29"/>
      <x:c r="H239" s="29"/>
      <x:c r="I239" s="32"/>
      <x:c r="J239" s="29"/>
      <x:c r="K239" s="35" t="str">
        <x:f>IF($F239="","",$I239*$J239)</x:f>
      </x:c>
      <x:c r="L239" s="26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31"/>
      <x:c r="B240" s="31"/>
      <x:c r="C240" s="29"/>
      <x:c r="D240" s="29"/>
      <x:c r="E240" s="29"/>
      <x:c r="F240" s="29"/>
      <x:c r="G240" s="29"/>
      <x:c r="H240" s="29"/>
      <x:c r="I240" s="32"/>
      <x:c r="J240" s="29"/>
      <x:c r="K240" s="35" t="str">
        <x:f>IF($F240="","",$I240*$J240)</x:f>
      </x:c>
      <x:c r="L240" s="26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31"/>
      <x:c r="B241" s="31"/>
      <x:c r="C241" s="29"/>
      <x:c r="D241" s="29"/>
      <x:c r="E241" s="29"/>
      <x:c r="F241" s="29"/>
      <x:c r="G241" s="29"/>
      <x:c r="H241" s="29"/>
      <x:c r="I241" s="32"/>
      <x:c r="J241" s="29"/>
      <x:c r="K241" s="35" t="str">
        <x:f>IF($F241="","",$I241*$J241)</x:f>
      </x:c>
      <x:c r="L241" s="26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31"/>
      <x:c r="B242" s="31"/>
      <x:c r="C242" s="29"/>
      <x:c r="D242" s="29"/>
      <x:c r="E242" s="29"/>
      <x:c r="F242" s="29"/>
      <x:c r="G242" s="29"/>
      <x:c r="H242" s="29"/>
      <x:c r="I242" s="32"/>
      <x:c r="J242" s="29"/>
      <x:c r="K242" s="35" t="str">
        <x:f>IF($F242="","",$I242*$J242)</x:f>
      </x:c>
      <x:c r="L242" s="26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31"/>
      <x:c r="B243" s="31"/>
      <x:c r="C243" s="29"/>
      <x:c r="D243" s="29"/>
      <x:c r="E243" s="29"/>
      <x:c r="F243" s="29"/>
      <x:c r="G243" s="29"/>
      <x:c r="H243" s="29"/>
      <x:c r="I243" s="32"/>
      <x:c r="J243" s="29"/>
      <x:c r="K243" s="35" t="str">
        <x:f>IF($F243="","",$I243*$J243)</x:f>
      </x:c>
      <x:c r="L243" s="26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31"/>
      <x:c r="B244" s="31"/>
      <x:c r="C244" s="29"/>
      <x:c r="D244" s="29"/>
      <x:c r="E244" s="29"/>
      <x:c r="F244" s="29"/>
      <x:c r="G244" s="29"/>
      <x:c r="H244" s="29"/>
      <x:c r="I244" s="32"/>
      <x:c r="J244" s="29"/>
      <x:c r="K244" s="35" t="str">
        <x:f>IF($F244="","",$I244*$J244)</x:f>
      </x:c>
      <x:c r="L244" s="26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31"/>
      <x:c r="B245" s="31"/>
      <x:c r="C245" s="29"/>
      <x:c r="D245" s="29"/>
      <x:c r="E245" s="29"/>
      <x:c r="F245" s="29"/>
      <x:c r="G245" s="29"/>
      <x:c r="H245" s="29"/>
      <x:c r="I245" s="32"/>
      <x:c r="J245" s="29"/>
      <x:c r="K245" s="35" t="str">
        <x:f>IF($F245="","",$I245*$J245)</x:f>
      </x:c>
      <x:c r="L245" s="26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31"/>
      <x:c r="B246" s="31"/>
      <x:c r="C246" s="29"/>
      <x:c r="D246" s="29"/>
      <x:c r="E246" s="29"/>
      <x:c r="F246" s="29"/>
      <x:c r="G246" s="29"/>
      <x:c r="H246" s="29"/>
      <x:c r="I246" s="32"/>
      <x:c r="J246" s="29"/>
      <x:c r="K246" s="35" t="str">
        <x:f>IF($F246="","",$I246*$J246)</x:f>
      </x:c>
      <x:c r="L246" s="26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31"/>
      <x:c r="B247" s="31"/>
      <x:c r="C247" s="29"/>
      <x:c r="D247" s="29"/>
      <x:c r="E247" s="29"/>
      <x:c r="F247" s="29"/>
      <x:c r="G247" s="29"/>
      <x:c r="H247" s="29"/>
      <x:c r="I247" s="32"/>
      <x:c r="J247" s="29"/>
      <x:c r="K247" s="35" t="str">
        <x:f>IF($F247="","",$I247*$J247)</x:f>
      </x:c>
      <x:c r="L247" s="26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31"/>
      <x:c r="B248" s="31"/>
      <x:c r="C248" s="29"/>
      <x:c r="D248" s="29"/>
      <x:c r="E248" s="29"/>
      <x:c r="F248" s="29"/>
      <x:c r="G248" s="29"/>
      <x:c r="H248" s="29"/>
      <x:c r="I248" s="32"/>
      <x:c r="J248" s="29"/>
      <x:c r="K248" s="35" t="str">
        <x:f>IF($F248="","",$I248*$J248)</x:f>
      </x:c>
      <x:c r="L248" s="26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31"/>
      <x:c r="B249" s="31"/>
      <x:c r="C249" s="29"/>
      <x:c r="D249" s="29"/>
      <x:c r="E249" s="29"/>
      <x:c r="F249" s="29"/>
      <x:c r="G249" s="29"/>
      <x:c r="H249" s="29"/>
      <x:c r="I249" s="32"/>
      <x:c r="J249" s="29"/>
      <x:c r="K249" s="35" t="str">
        <x:f>IF($F249="","",$I249*$J249)</x:f>
      </x:c>
      <x:c r="L249" s="26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31"/>
      <x:c r="B250" s="31"/>
      <x:c r="C250" s="29"/>
      <x:c r="D250" s="29"/>
      <x:c r="E250" s="29"/>
      <x:c r="F250" s="29"/>
      <x:c r="G250" s="29"/>
      <x:c r="H250" s="29"/>
      <x:c r="I250" s="32"/>
      <x:c r="J250" s="29"/>
      <x:c r="K250" s="35" t="str">
        <x:f>IF($F250="","",$I250*$J250)</x:f>
      </x:c>
      <x:c r="L250" s="26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31"/>
      <x:c r="B251" s="31"/>
      <x:c r="C251" s="29"/>
      <x:c r="D251" s="29"/>
      <x:c r="E251" s="29"/>
      <x:c r="F251" s="29"/>
      <x:c r="G251" s="29"/>
      <x:c r="H251" s="29"/>
      <x:c r="I251" s="32"/>
      <x:c r="J251" s="29"/>
      <x:c r="K251" s="35" t="str">
        <x:f>IF($F251="","",$I251*$J251)</x:f>
      </x:c>
      <x:c r="L251" s="26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31"/>
      <x:c r="B252" s="31"/>
      <x:c r="C252" s="29"/>
      <x:c r="D252" s="29"/>
      <x:c r="E252" s="29"/>
      <x:c r="F252" s="29"/>
      <x:c r="G252" s="29"/>
      <x:c r="H252" s="29"/>
      <x:c r="I252" s="32"/>
      <x:c r="J252" s="29"/>
      <x:c r="K252" s="35" t="str">
        <x:f>IF($F252="","",$I252*$J252)</x:f>
      </x:c>
      <x:c r="L252" s="26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31"/>
      <x:c r="B253" s="31"/>
      <x:c r="C253" s="29"/>
      <x:c r="D253" s="29"/>
      <x:c r="E253" s="29"/>
      <x:c r="F253" s="29"/>
      <x:c r="G253" s="29"/>
      <x:c r="H253" s="29"/>
      <x:c r="I253" s="32"/>
      <x:c r="J253" s="29"/>
      <x:c r="K253" s="35" t="str">
        <x:f>IF($F253="","",$I253*$J253)</x:f>
      </x:c>
      <x:c r="L253" s="26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31"/>
      <x:c r="B254" s="31"/>
      <x:c r="C254" s="29"/>
      <x:c r="D254" s="29"/>
      <x:c r="E254" s="29"/>
      <x:c r="F254" s="29"/>
      <x:c r="G254" s="29"/>
      <x:c r="H254" s="29"/>
      <x:c r="I254" s="32"/>
      <x:c r="J254" s="29"/>
      <x:c r="K254" s="35" t="str">
        <x:f>IF($F254="","",$I254*$J254)</x:f>
      </x:c>
      <x:c r="L254" s="26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31"/>
      <x:c r="B255" s="31"/>
      <x:c r="C255" s="29"/>
      <x:c r="D255" s="29"/>
      <x:c r="E255" s="29"/>
      <x:c r="F255" s="29"/>
      <x:c r="G255" s="29"/>
      <x:c r="H255" s="29"/>
      <x:c r="I255" s="32"/>
      <x:c r="J255" s="29"/>
      <x:c r="K255" s="35" t="str">
        <x:f>IF($F255="","",$I255*$J255)</x:f>
      </x:c>
      <x:c r="L255" s="26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31"/>
      <x:c r="B256" s="31"/>
      <x:c r="C256" s="29"/>
      <x:c r="D256" s="29"/>
      <x:c r="E256" s="29"/>
      <x:c r="F256" s="29"/>
      <x:c r="G256" s="29"/>
      <x:c r="H256" s="29"/>
      <x:c r="I256" s="32"/>
      <x:c r="J256" s="29"/>
      <x:c r="K256" s="35" t="str">
        <x:f>IF($F256="","",$I256*$J256)</x:f>
      </x:c>
      <x:c r="L256" s="26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31"/>
      <x:c r="B257" s="31"/>
      <x:c r="C257" s="29"/>
      <x:c r="D257" s="29"/>
      <x:c r="E257" s="29"/>
      <x:c r="F257" s="29"/>
      <x:c r="G257" s="29"/>
      <x:c r="H257" s="29"/>
      <x:c r="I257" s="32"/>
      <x:c r="J257" s="29"/>
      <x:c r="K257" s="35" t="str">
        <x:f>IF($F257="","",$I257*$J257)</x:f>
      </x:c>
      <x:c r="L257" s="26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31"/>
      <x:c r="B258" s="31"/>
      <x:c r="C258" s="29"/>
      <x:c r="D258" s="29"/>
      <x:c r="E258" s="29"/>
      <x:c r="F258" s="29"/>
      <x:c r="G258" s="29"/>
      <x:c r="H258" s="29"/>
      <x:c r="I258" s="32"/>
      <x:c r="J258" s="29"/>
      <x:c r="K258" s="35" t="str">
        <x:f>IF($F258="","",$I258*$J258)</x:f>
      </x:c>
      <x:c r="L258" s="26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31"/>
      <x:c r="B259" s="31"/>
      <x:c r="C259" s="29"/>
      <x:c r="D259" s="29"/>
      <x:c r="E259" s="29"/>
      <x:c r="F259" s="29"/>
      <x:c r="G259" s="29"/>
      <x:c r="H259" s="29"/>
      <x:c r="I259" s="32"/>
      <x:c r="J259" s="29"/>
      <x:c r="K259" s="35" t="str">
        <x:f>IF($F259="","",$I259*$J259)</x:f>
      </x:c>
      <x:c r="L259" s="26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31"/>
      <x:c r="B260" s="31"/>
      <x:c r="C260" s="29"/>
      <x:c r="D260" s="29"/>
      <x:c r="E260" s="29"/>
      <x:c r="F260" s="29"/>
      <x:c r="G260" s="29"/>
      <x:c r="H260" s="29"/>
      <x:c r="I260" s="32"/>
      <x:c r="J260" s="29"/>
      <x:c r="K260" s="35" t="str">
        <x:f>IF($F260="","",$I260*$J260)</x:f>
      </x:c>
      <x:c r="L260" s="26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31"/>
      <x:c r="B261" s="31"/>
      <x:c r="C261" s="29"/>
      <x:c r="D261" s="29"/>
      <x:c r="E261" s="29"/>
      <x:c r="F261" s="29"/>
      <x:c r="G261" s="29"/>
      <x:c r="H261" s="29"/>
      <x:c r="I261" s="32"/>
      <x:c r="J261" s="29"/>
      <x:c r="K261" s="35" t="str">
        <x:f>IF($F261="","",$I261*$J261)</x:f>
      </x:c>
      <x:c r="L261" s="26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31"/>
      <x:c r="B262" s="31"/>
      <x:c r="C262" s="29"/>
      <x:c r="D262" s="29"/>
      <x:c r="E262" s="29"/>
      <x:c r="F262" s="29"/>
      <x:c r="G262" s="29"/>
      <x:c r="H262" s="29"/>
      <x:c r="I262" s="32"/>
      <x:c r="J262" s="29"/>
      <x:c r="K262" s="35" t="str">
        <x:f>IF($F262="","",$I262*$J262)</x:f>
      </x:c>
      <x:c r="L262" s="26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31"/>
      <x:c r="B263" s="31"/>
      <x:c r="C263" s="29"/>
      <x:c r="D263" s="29"/>
      <x:c r="E263" s="29"/>
      <x:c r="F263" s="29"/>
      <x:c r="G263" s="29"/>
      <x:c r="H263" s="29"/>
      <x:c r="I263" s="32"/>
      <x:c r="J263" s="29"/>
      <x:c r="K263" s="35" t="str">
        <x:f>IF($F263="","",$I263*$J263)</x:f>
      </x:c>
      <x:c r="L263" s="26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31"/>
      <x:c r="B264" s="31"/>
      <x:c r="C264" s="29"/>
      <x:c r="D264" s="29"/>
      <x:c r="E264" s="29"/>
      <x:c r="F264" s="29"/>
      <x:c r="G264" s="29"/>
      <x:c r="H264" s="29"/>
      <x:c r="I264" s="32"/>
      <x:c r="J264" s="29"/>
      <x:c r="K264" s="35" t="str">
        <x:f>IF($F264="","",$I264*$J264)</x:f>
      </x:c>
      <x:c r="L264" s="26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31"/>
      <x:c r="B265" s="31"/>
      <x:c r="C265" s="29"/>
      <x:c r="D265" s="29"/>
      <x:c r="E265" s="29"/>
      <x:c r="F265" s="29"/>
      <x:c r="G265" s="29"/>
      <x:c r="H265" s="29"/>
      <x:c r="I265" s="32"/>
      <x:c r="J265" s="29"/>
      <x:c r="K265" s="35" t="str">
        <x:f>IF($F265="","",$I265*$J265)</x:f>
      </x:c>
      <x:c r="L265" s="26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31"/>
      <x:c r="B266" s="31"/>
      <x:c r="C266" s="29"/>
      <x:c r="D266" s="29"/>
      <x:c r="E266" s="29"/>
      <x:c r="F266" s="29"/>
      <x:c r="G266" s="29"/>
      <x:c r="H266" s="29"/>
      <x:c r="I266" s="32"/>
      <x:c r="J266" s="29"/>
      <x:c r="K266" s="35" t="str">
        <x:f>IF($F266="","",$I266*$J266)</x:f>
      </x:c>
      <x:c r="L266" s="26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31"/>
      <x:c r="B267" s="31"/>
      <x:c r="C267" s="29"/>
      <x:c r="D267" s="29"/>
      <x:c r="E267" s="29"/>
      <x:c r="F267" s="29"/>
      <x:c r="G267" s="29"/>
      <x:c r="H267" s="29"/>
      <x:c r="I267" s="32"/>
      <x:c r="J267" s="29"/>
      <x:c r="K267" s="35" t="str">
        <x:f>IF($F267="","",$I267*$J267)</x:f>
      </x:c>
      <x:c r="L267" s="26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31"/>
      <x:c r="B268" s="31"/>
      <x:c r="C268" s="29"/>
      <x:c r="D268" s="29"/>
      <x:c r="E268" s="29"/>
      <x:c r="F268" s="29"/>
      <x:c r="G268" s="29"/>
      <x:c r="H268" s="29"/>
      <x:c r="I268" s="32"/>
      <x:c r="J268" s="29"/>
      <x:c r="K268" s="35" t="str">
        <x:f>IF($F268="","",$I268*$J268)</x:f>
      </x:c>
      <x:c r="L268" s="26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31"/>
      <x:c r="B269" s="31"/>
      <x:c r="C269" s="29"/>
      <x:c r="D269" s="29"/>
      <x:c r="E269" s="29"/>
      <x:c r="F269" s="29"/>
      <x:c r="G269" s="29"/>
      <x:c r="H269" s="29"/>
      <x:c r="I269" s="32"/>
      <x:c r="J269" s="29"/>
      <x:c r="K269" s="35" t="str">
        <x:f>IF($F269="","",$I269*$J269)</x:f>
      </x:c>
      <x:c r="L269" s="26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31"/>
      <x:c r="B270" s="31"/>
      <x:c r="C270" s="29"/>
      <x:c r="D270" s="29"/>
      <x:c r="E270" s="29"/>
      <x:c r="F270" s="29"/>
      <x:c r="G270" s="29"/>
      <x:c r="H270" s="29"/>
      <x:c r="I270" s="32"/>
      <x:c r="J270" s="29"/>
      <x:c r="K270" s="35" t="str">
        <x:f>IF($F270="","",$I270*$J270)</x:f>
      </x:c>
      <x:c r="L270" s="26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31"/>
      <x:c r="B271" s="31"/>
      <x:c r="C271" s="29"/>
      <x:c r="D271" s="29"/>
      <x:c r="E271" s="29"/>
      <x:c r="F271" s="29"/>
      <x:c r="G271" s="29"/>
      <x:c r="H271" s="29"/>
      <x:c r="I271" s="32"/>
      <x:c r="J271" s="29"/>
      <x:c r="K271" s="35" t="str">
        <x:f>IF($F271="","",$I271*$J271)</x:f>
      </x:c>
      <x:c r="L271" s="26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31"/>
      <x:c r="B272" s="31"/>
      <x:c r="C272" s="29"/>
      <x:c r="D272" s="29"/>
      <x:c r="E272" s="29"/>
      <x:c r="F272" s="29"/>
      <x:c r="G272" s="29"/>
      <x:c r="H272" s="29"/>
      <x:c r="I272" s="32"/>
      <x:c r="J272" s="29"/>
      <x:c r="K272" s="35" t="str">
        <x:f>IF($F272="","",$I272*$J272)</x:f>
      </x:c>
      <x:c r="L272" s="26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31"/>
      <x:c r="B273" s="31"/>
      <x:c r="C273" s="29"/>
      <x:c r="D273" s="29"/>
      <x:c r="E273" s="29"/>
      <x:c r="F273" s="29"/>
      <x:c r="G273" s="29"/>
      <x:c r="H273" s="29"/>
      <x:c r="I273" s="32"/>
      <x:c r="J273" s="29"/>
      <x:c r="K273" s="35" t="str">
        <x:f>IF($F273="","",$I273*$J273)</x:f>
      </x:c>
      <x:c r="L273" s="26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31"/>
      <x:c r="B274" s="31"/>
      <x:c r="C274" s="29"/>
      <x:c r="D274" s="29"/>
      <x:c r="E274" s="29"/>
      <x:c r="F274" s="29"/>
      <x:c r="G274" s="29"/>
      <x:c r="H274" s="29"/>
      <x:c r="I274" s="32"/>
      <x:c r="J274" s="29"/>
      <x:c r="K274" s="35" t="str">
        <x:f>IF($F274="","",$I274*$J274)</x:f>
      </x:c>
      <x:c r="L274" s="26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31"/>
      <x:c r="B275" s="31"/>
      <x:c r="C275" s="29"/>
      <x:c r="D275" s="29"/>
      <x:c r="E275" s="29"/>
      <x:c r="F275" s="29"/>
      <x:c r="G275" s="29"/>
      <x:c r="H275" s="29"/>
      <x:c r="I275" s="32"/>
      <x:c r="J275" s="29"/>
      <x:c r="K275" s="35" t="str">
        <x:f>IF($F275="","",$I275*$J275)</x:f>
      </x:c>
      <x:c r="L275" s="26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31"/>
      <x:c r="B276" s="31"/>
      <x:c r="C276" s="29"/>
      <x:c r="D276" s="29"/>
      <x:c r="E276" s="29"/>
      <x:c r="F276" s="29"/>
      <x:c r="G276" s="29"/>
      <x:c r="H276" s="29"/>
      <x:c r="I276" s="32"/>
      <x:c r="J276" s="29"/>
      <x:c r="K276" s="35" t="str">
        <x:f>IF($F276="","",$I276*$J276)</x:f>
      </x:c>
      <x:c r="L276" s="26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31"/>
      <x:c r="B277" s="31"/>
      <x:c r="C277" s="29"/>
      <x:c r="D277" s="29"/>
      <x:c r="E277" s="29"/>
      <x:c r="F277" s="29"/>
      <x:c r="G277" s="29"/>
      <x:c r="H277" s="29"/>
      <x:c r="I277" s="32"/>
      <x:c r="J277" s="29"/>
      <x:c r="K277" s="35" t="str">
        <x:f>IF($F277="","",$I277*$J277)</x:f>
      </x:c>
      <x:c r="L277" s="26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31"/>
      <x:c r="B278" s="31"/>
      <x:c r="C278" s="29"/>
      <x:c r="D278" s="29"/>
      <x:c r="E278" s="29"/>
      <x:c r="F278" s="29"/>
      <x:c r="G278" s="29"/>
      <x:c r="H278" s="29"/>
      <x:c r="I278" s="32"/>
      <x:c r="J278" s="29"/>
      <x:c r="K278" s="35" t="str">
        <x:f>IF($F278="","",$I278*$J278)</x:f>
      </x:c>
      <x:c r="L278" s="26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31"/>
      <x:c r="B279" s="31"/>
      <x:c r="C279" s="29"/>
      <x:c r="D279" s="29"/>
      <x:c r="E279" s="29"/>
      <x:c r="F279" s="29"/>
      <x:c r="G279" s="29"/>
      <x:c r="H279" s="29"/>
      <x:c r="I279" s="32"/>
      <x:c r="J279" s="29"/>
      <x:c r="K279" s="35" t="str">
        <x:f>IF($F279="","",$I279*$J279)</x:f>
      </x:c>
      <x:c r="L279" s="26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31"/>
      <x:c r="B280" s="31"/>
      <x:c r="C280" s="29"/>
      <x:c r="D280" s="29"/>
      <x:c r="E280" s="29"/>
      <x:c r="F280" s="29"/>
      <x:c r="G280" s="29"/>
      <x:c r="H280" s="29"/>
      <x:c r="I280" s="32"/>
      <x:c r="J280" s="29"/>
      <x:c r="K280" s="35" t="str">
        <x:f>IF($F280="","",$I280*$J280)</x:f>
      </x:c>
      <x:c r="L280" s="26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31"/>
      <x:c r="B281" s="31"/>
      <x:c r="C281" s="29"/>
      <x:c r="D281" s="29"/>
      <x:c r="E281" s="29"/>
      <x:c r="F281" s="29"/>
      <x:c r="G281" s="29"/>
      <x:c r="H281" s="29"/>
      <x:c r="I281" s="32"/>
      <x:c r="J281" s="29"/>
      <x:c r="K281" s="35" t="str">
        <x:f>IF($F281="","",$I281*$J281)</x:f>
      </x:c>
      <x:c r="L281" s="26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31"/>
      <x:c r="B282" s="31"/>
      <x:c r="C282" s="29"/>
      <x:c r="D282" s="29"/>
      <x:c r="E282" s="29"/>
      <x:c r="F282" s="29"/>
      <x:c r="G282" s="29"/>
      <x:c r="H282" s="29"/>
      <x:c r="I282" s="32"/>
      <x:c r="J282" s="29"/>
      <x:c r="K282" s="35" t="str">
        <x:f>IF($F282="","",$I282*$J282)</x:f>
      </x:c>
      <x:c r="L282" s="26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31"/>
      <x:c r="B283" s="31"/>
      <x:c r="C283" s="29"/>
      <x:c r="D283" s="29"/>
      <x:c r="E283" s="29"/>
      <x:c r="F283" s="29"/>
      <x:c r="G283" s="29"/>
      <x:c r="H283" s="29"/>
      <x:c r="I283" s="32"/>
      <x:c r="J283" s="29"/>
      <x:c r="K283" s="35" t="str">
        <x:f>IF($F283="","",$I283*$J283)</x:f>
      </x:c>
      <x:c r="L283" s="26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31"/>
      <x:c r="B284" s="31"/>
      <x:c r="C284" s="29"/>
      <x:c r="D284" s="29"/>
      <x:c r="E284" s="29"/>
      <x:c r="F284" s="29"/>
      <x:c r="G284" s="29"/>
      <x:c r="H284" s="29"/>
      <x:c r="I284" s="32"/>
      <x:c r="J284" s="29"/>
      <x:c r="K284" s="35" t="str">
        <x:f>IF($F284="","",$I284*$J284)</x:f>
      </x:c>
      <x:c r="L284" s="26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31"/>
      <x:c r="B285" s="31"/>
      <x:c r="C285" s="29"/>
      <x:c r="D285" s="29"/>
      <x:c r="E285" s="29"/>
      <x:c r="F285" s="29"/>
      <x:c r="G285" s="29"/>
      <x:c r="H285" s="29"/>
      <x:c r="I285" s="32"/>
      <x:c r="J285" s="29"/>
      <x:c r="K285" s="35" t="str">
        <x:f>IF($F285="","",$I285*$J285)</x:f>
      </x:c>
      <x:c r="L285" s="26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31"/>
      <x:c r="B286" s="31"/>
      <x:c r="C286" s="29"/>
      <x:c r="D286" s="29"/>
      <x:c r="E286" s="29"/>
      <x:c r="F286" s="29"/>
      <x:c r="G286" s="29"/>
      <x:c r="H286" s="29"/>
      <x:c r="I286" s="32"/>
      <x:c r="J286" s="29"/>
      <x:c r="K286" s="35" t="str">
        <x:f>IF($F286="","",$I286*$J286)</x:f>
      </x:c>
      <x:c r="L286" s="26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31"/>
      <x:c r="B287" s="31"/>
      <x:c r="C287" s="29"/>
      <x:c r="D287" s="29"/>
      <x:c r="E287" s="29"/>
      <x:c r="F287" s="29"/>
      <x:c r="G287" s="29"/>
      <x:c r="H287" s="29"/>
      <x:c r="I287" s="32"/>
      <x:c r="J287" s="29"/>
      <x:c r="K287" s="35" t="str">
        <x:f>IF($F287="","",$I287*$J287)</x:f>
      </x:c>
      <x:c r="L287" s="26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31"/>
      <x:c r="B288" s="31"/>
      <x:c r="C288" s="29"/>
      <x:c r="D288" s="29"/>
      <x:c r="E288" s="29"/>
      <x:c r="F288" s="29"/>
      <x:c r="G288" s="29"/>
      <x:c r="H288" s="29"/>
      <x:c r="I288" s="32"/>
      <x:c r="J288" s="29"/>
      <x:c r="K288" s="35" t="str">
        <x:f>IF($F288="","",$I288*$J288)</x:f>
      </x:c>
      <x:c r="L288" s="26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31"/>
      <x:c r="B289" s="31"/>
      <x:c r="C289" s="29"/>
      <x:c r="D289" s="29"/>
      <x:c r="E289" s="29"/>
      <x:c r="F289" s="29"/>
      <x:c r="G289" s="29"/>
      <x:c r="H289" s="29"/>
      <x:c r="I289" s="32"/>
      <x:c r="J289" s="29"/>
      <x:c r="K289" s="35" t="str">
        <x:f>IF($F289="","",$I289*$J289)</x:f>
      </x:c>
      <x:c r="L289" s="26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31"/>
      <x:c r="B290" s="31"/>
      <x:c r="C290" s="29"/>
      <x:c r="D290" s="29"/>
      <x:c r="E290" s="29"/>
      <x:c r="F290" s="29"/>
      <x:c r="G290" s="29"/>
      <x:c r="H290" s="29"/>
      <x:c r="I290" s="32"/>
      <x:c r="J290" s="29"/>
      <x:c r="K290" s="35" t="str">
        <x:f>IF($F290="","",$I290*$J290)</x:f>
      </x:c>
      <x:c r="L290" s="26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31"/>
      <x:c r="B291" s="31"/>
      <x:c r="C291" s="29"/>
      <x:c r="D291" s="29"/>
      <x:c r="E291" s="29"/>
      <x:c r="F291" s="29"/>
      <x:c r="G291" s="29"/>
      <x:c r="H291" s="29"/>
      <x:c r="I291" s="32"/>
      <x:c r="J291" s="29"/>
      <x:c r="K291" s="35" t="str">
        <x:f>IF($F291="","",$I291*$J291)</x:f>
      </x:c>
      <x:c r="L291" s="26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31"/>
      <x:c r="B292" s="31"/>
      <x:c r="C292" s="29"/>
      <x:c r="D292" s="29"/>
      <x:c r="E292" s="29"/>
      <x:c r="F292" s="29"/>
      <x:c r="G292" s="29"/>
      <x:c r="H292" s="29"/>
      <x:c r="I292" s="32"/>
      <x:c r="J292" s="29"/>
      <x:c r="K292" s="35" t="str">
        <x:f>IF($F292="","",$I292*$J292)</x:f>
      </x:c>
      <x:c r="L292" s="26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31"/>
      <x:c r="B293" s="31"/>
      <x:c r="C293" s="29"/>
      <x:c r="D293" s="29"/>
      <x:c r="E293" s="29"/>
      <x:c r="F293" s="29"/>
      <x:c r="G293" s="29"/>
      <x:c r="H293" s="29"/>
      <x:c r="I293" s="32"/>
      <x:c r="J293" s="29"/>
      <x:c r="K293" s="35" t="str">
        <x:f>IF($F293="","",$I293*$J293)</x:f>
      </x:c>
      <x:c r="L293" s="26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31"/>
      <x:c r="B294" s="31"/>
      <x:c r="C294" s="29"/>
      <x:c r="D294" s="29"/>
      <x:c r="E294" s="29"/>
      <x:c r="F294" s="29"/>
      <x:c r="G294" s="29"/>
      <x:c r="H294" s="29"/>
      <x:c r="I294" s="32"/>
      <x:c r="J294" s="29"/>
      <x:c r="K294" s="35" t="str">
        <x:f>IF($F294="","",$I294*$J294)</x:f>
      </x:c>
      <x:c r="L294" s="26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31"/>
      <x:c r="B295" s="31"/>
      <x:c r="C295" s="29"/>
      <x:c r="D295" s="29"/>
      <x:c r="E295" s="29"/>
      <x:c r="F295" s="29"/>
      <x:c r="G295" s="29"/>
      <x:c r="H295" s="29"/>
      <x:c r="I295" s="32"/>
      <x:c r="J295" s="29"/>
      <x:c r="K295" s="35" t="str">
        <x:f>IF($F295="","",$I295*$J295)</x:f>
      </x:c>
      <x:c r="L295" s="26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31"/>
      <x:c r="B296" s="31"/>
      <x:c r="C296" s="29"/>
      <x:c r="D296" s="29"/>
      <x:c r="E296" s="29"/>
      <x:c r="F296" s="29"/>
      <x:c r="G296" s="29"/>
      <x:c r="H296" s="29"/>
      <x:c r="I296" s="32"/>
      <x:c r="J296" s="29"/>
      <x:c r="K296" s="35" t="str">
        <x:f>IF($F296="","",$I296*$J296)</x:f>
      </x:c>
      <x:c r="L296" s="26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31"/>
      <x:c r="B297" s="31"/>
      <x:c r="C297" s="29"/>
      <x:c r="D297" s="29"/>
      <x:c r="E297" s="29"/>
      <x:c r="F297" s="29"/>
      <x:c r="G297" s="29"/>
      <x:c r="H297" s="29"/>
      <x:c r="I297" s="32"/>
      <x:c r="J297" s="29"/>
      <x:c r="K297" s="35" t="str">
        <x:f>IF($F297="","",$I297*$J297)</x:f>
      </x:c>
      <x:c r="L297" s="26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31"/>
      <x:c r="B298" s="31"/>
      <x:c r="C298" s="29"/>
      <x:c r="D298" s="29"/>
      <x:c r="E298" s="29"/>
      <x:c r="F298" s="29"/>
      <x:c r="G298" s="29"/>
      <x:c r="H298" s="29"/>
      <x:c r="I298" s="32"/>
      <x:c r="J298" s="29"/>
      <x:c r="K298" s="35" t="str">
        <x:f>IF($F298="","",$I298*$J298)</x:f>
      </x:c>
      <x:c r="L298" s="26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31"/>
      <x:c r="B299" s="31"/>
      <x:c r="C299" s="29"/>
      <x:c r="D299" s="29"/>
      <x:c r="E299" s="29"/>
      <x:c r="F299" s="29"/>
      <x:c r="G299" s="29"/>
      <x:c r="H299" s="29"/>
      <x:c r="I299" s="32"/>
      <x:c r="J299" s="29"/>
      <x:c r="K299" s="35" t="str">
        <x:f>IF($F299="","",$I299*$J299)</x:f>
      </x:c>
      <x:c r="L299" s="26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31"/>
      <x:c r="B300" s="31"/>
      <x:c r="C300" s="29"/>
      <x:c r="D300" s="29"/>
      <x:c r="E300" s="29"/>
      <x:c r="F300" s="29"/>
      <x:c r="G300" s="29"/>
      <x:c r="H300" s="29"/>
      <x:c r="I300" s="32"/>
      <x:c r="J300" s="29"/>
      <x:c r="K300" s="35" t="str">
        <x:f>IF($F300="","",$I300*$J300)</x:f>
      </x:c>
      <x:c r="L300" s="26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31"/>
      <x:c r="B301" s="31"/>
      <x:c r="C301" s="29"/>
      <x:c r="D301" s="29"/>
      <x:c r="E301" s="29"/>
      <x:c r="F301" s="29"/>
      <x:c r="G301" s="29"/>
      <x:c r="H301" s="29"/>
      <x:c r="I301" s="32"/>
      <x:c r="J301" s="29"/>
      <x:c r="K301" s="35" t="str">
        <x:f>IF($F301="","",$I301*$J301)</x:f>
      </x:c>
      <x:c r="L301" s="26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31"/>
      <x:c r="B302" s="31"/>
      <x:c r="C302" s="29"/>
      <x:c r="D302" s="29"/>
      <x:c r="E302" s="29"/>
      <x:c r="F302" s="29"/>
      <x:c r="G302" s="29"/>
      <x:c r="H302" s="29"/>
      <x:c r="I302" s="32"/>
      <x:c r="J302" s="29"/>
      <x:c r="K302" s="35" t="str">
        <x:f>IF($F302="","",$I302*$J302)</x:f>
      </x:c>
      <x:c r="L302" s="26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31"/>
      <x:c r="B303" s="31"/>
      <x:c r="C303" s="29"/>
      <x:c r="D303" s="29"/>
      <x:c r="E303" s="29"/>
      <x:c r="F303" s="29"/>
      <x:c r="G303" s="29"/>
      <x:c r="H303" s="29"/>
      <x:c r="I303" s="32"/>
      <x:c r="J303" s="29"/>
      <x:c r="K303" s="35" t="str">
        <x:f>IF($F303="","",$I303*$J303)</x:f>
      </x:c>
      <x:c r="L303" s="26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31"/>
      <x:c r="B304" s="31"/>
      <x:c r="C304" s="29"/>
      <x:c r="D304" s="29"/>
      <x:c r="E304" s="29"/>
      <x:c r="F304" s="29"/>
      <x:c r="G304" s="29"/>
      <x:c r="H304" s="29"/>
      <x:c r="I304" s="32"/>
      <x:c r="J304" s="29"/>
      <x:c r="K304" s="35" t="str">
        <x:f>IF($F304="","",$I304*$J304)</x:f>
      </x:c>
      <x:c r="L304" s="26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L1"/>
    <x:mergeCell ref="A2:L2"/>
  </x:mergeCells>
  <x:conditionalFormatting sqref="L5:L304">
    <x:cfRule type="containsText" dxfId="0" priority="1" operator="containsText" text="Cancelado"/>
  </x:conditionalFormatting>
  <x:dataValidations count="5">
    <x:dataValidation type="list" sqref="E5:E304">
      <x:formula1>Plano_Contas!$A$5:$A$13</x:formula1>
    </x:dataValidation>
    <x:dataValidation type="list" sqref="F5:F304">
      <x:formula1>Plano_Contas!$B$5:$B$13</x:formula1>
    </x:dataValidation>
    <x:dataValidation type="list" sqref="G5:G304">
      <x:formula1>Listas!$E$6:$E$13</x:formula1>
    </x:dataValidation>
    <x:dataValidation type="list" sqref="H5:H304">
      <x:formula1>Listas!$H$6:$H$12</x:formula1>
    </x:dataValidation>
    <x:dataValidation type="list" sqref="L5:L304">
      <x:formula1>Listas!$F$6:$F$8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d4a605f67bc427a"/>
  </x:tableParts>
</x:worksheet>
</file>

<file path=xl/worksheets/sheet4.xml><?xml version="1.0" encoding="utf-8"?>
<x:worksheet xmlns:x="http://schemas.openxmlformats.org/spreadsheetml/2006/main">
  <x:sheetPr>
    <x:tabColor rgb="FFE39A2D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20" hidden="0" customWidth="1"/>
    <x:col min="15" max="15" width="20" hidden="0" customWidth="1"/>
    <x:col min="16" max="16" width="20" hidden="0" customWidth="1"/>
    <x:col min="17" max="17" width="17" hidden="0" customWidth="1"/>
  </x:cols>
  <x:sheetData>
    <x:row r="1" ht="34" customHeight="1">
      <x:c r="A1" s="4" t="str">
        <x:v>ORÇAMENTO E VARIAÇÕES</x:v>
      </x:c>
      <x:c r="B1" s="4" t="str">
        <x:v>ORÇAMENTO E VARIAÇÕES</x:v>
      </x:c>
      <x:c r="C1" s="4" t="str">
        <x:v>ORÇAMENTO E VARIAÇÕES</x:v>
      </x:c>
      <x:c r="D1" s="4" t="str">
        <x:v>ORÇAMENTO E VARIAÇÕES</x:v>
      </x:c>
      <x:c r="E1" s="4" t="str">
        <x:v>ORÇAMENTO E VARIAÇÕES</x:v>
      </x:c>
      <x:c r="F1" s="4" t="str">
        <x:v>ORÇAMENTO E VARIAÇÕES</x:v>
      </x:c>
      <x:c r="G1" s="4" t="str">
        <x:v>ORÇAMENTO E VARIAÇÕES</x:v>
      </x:c>
      <x:c r="H1" s="4" t="str">
        <x:v>ORÇAMENTO E VARIAÇÕES</x:v>
      </x:c>
      <x:c r="I1" s="4" t="str">
        <x:v>ORÇAMENTO E VARIAÇÕES</x:v>
      </x:c>
      <x:c r="J1" s="4" t="str">
        <x:v>ORÇAMENTO E VARIAÇÕES</x:v>
      </x:c>
      <x:c r="K1" s="4" t="str">
        <x:v>ORÇAMENTO E VARIAÇÕES</x:v>
      </x:c>
      <x:c r="L1" s="4" t="str">
        <x:v>ORÇAMENTO E VARIAÇÕES</x:v>
      </x:c>
      <x:c r="M1" s="4" t="str">
        <x:v>ORÇAMENTO E VARIAÇÕES</x:v>
      </x:c>
      <x:c r="N1" s="4" t="str">
        <x:v>ORÇAMENTO E VARIAÇÕES</x:v>
      </x:c>
      <x:c r="O1" s="4" t="str">
        <x:v>ORÇAMENTO E VARIAÇÕES</x:v>
      </x:c>
      <x:c r="P1" s="4" t="str">
        <x:v>ORÇAMENTO E VARIAÇÕES</x:v>
      </x:c>
      <x:c r="Q1" s="4" t="str">
        <x:v>ORÇAMENTO E VARIAÇÕES</x:v>
      </x:c>
      <x:c r="R1" s="1"/>
      <x:c r="S1" s="1"/>
      <x:c r="T1" s="1"/>
      <x:c r="U1" s="1"/>
      <x:c r="V1" s="1"/>
      <x:c r="W1" s="1"/>
    </x:row>
    <x:row r="2" ht="32" customHeight="1">
      <x:c r="A2" s="8" t="str">
        <x:v>Planeje por grupo e mês. O comparativo acumulado mostra onde a execução exige ação corretiva.</x:v>
      </x:c>
      <x:c r="B2" s="8" t="str">
        <x:v>Planeje por grupo e mês. O comparativo acumulado mostra onde a execução exige ação corretiva.</x:v>
      </x:c>
      <x:c r="C2" s="8" t="str">
        <x:v>Planeje por grupo e mês. O comparativo acumulado mostra onde a execução exige ação corretiva.</x:v>
      </x:c>
      <x:c r="D2" s="8" t="str">
        <x:v>Planeje por grupo e mês. O comparativo acumulado mostra onde a execução exige ação corretiva.</x:v>
      </x:c>
      <x:c r="E2" s="8" t="str">
        <x:v>Planeje por grupo e mês. O comparativo acumulado mostra onde a execução exige ação corretiva.</x:v>
      </x:c>
      <x:c r="F2" s="8" t="str">
        <x:v>Planeje por grupo e mês. O comparativo acumulado mostra onde a execução exige ação corretiva.</x:v>
      </x:c>
      <x:c r="G2" s="8" t="str">
        <x:v>Planeje por grupo e mês. O comparativo acumulado mostra onde a execução exige ação corretiva.</x:v>
      </x:c>
      <x:c r="H2" s="8" t="str">
        <x:v>Planeje por grupo e mês. O comparativo acumulado mostra onde a execução exige ação corretiva.</x:v>
      </x:c>
      <x:c r="I2" s="8" t="str">
        <x:v>Planeje por grupo e mês. O comparativo acumulado mostra onde a execução exige ação corretiva.</x:v>
      </x:c>
      <x:c r="J2" s="8" t="str">
        <x:v>Planeje por grupo e mês. O comparativo acumulado mostra onde a execução exige ação corretiva.</x:v>
      </x:c>
      <x:c r="K2" s="8" t="str">
        <x:v>Planeje por grupo e mês. O comparativo acumulado mostra onde a execução exige ação corretiva.</x:v>
      </x:c>
      <x:c r="L2" s="8" t="str">
        <x:v>Planeje por grupo e mês. O comparativo acumulado mostra onde a execução exige ação corretiva.</x:v>
      </x:c>
      <x:c r="M2" s="8" t="str">
        <x:v>Planeje por grupo e mês. O comparativo acumulado mostra onde a execução exige ação corretiva.</x:v>
      </x:c>
      <x:c r="N2" s="8" t="str">
        <x:v>Planeje por grupo e mês. O comparativo acumulado mostra onde a execução exige ação corretiva.</x:v>
      </x:c>
      <x:c r="O2" s="8" t="str">
        <x:v>Planeje por grupo e mês. O comparativo acumulado mostra onde a execução exige ação corretiva.</x:v>
      </x:c>
      <x:c r="P2" s="8" t="str">
        <x:v>Planeje por grupo e mês. O comparativo acumulado mostra onde a execução exige ação corretiva.</x:v>
      </x:c>
      <x:c r="Q2" s="8" t="str">
        <x:v>Planeje por grupo e mês. O comparativo acumulado mostra onde a execução exige ação corretiva.</x:v>
      </x:c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8" customHeight="1">
      <x:c r="A4" s="22" t="str">
        <x:v>Grupo DRE</x:v>
      </x:c>
      <x:c r="B4" s="36" t="n">
        <x:v>46023</x:v>
      </x:c>
      <x:c r="C4" s="36" t="n">
        <x:v>46054</x:v>
      </x:c>
      <x:c r="D4" s="36" t="n">
        <x:v>46082</x:v>
      </x:c>
      <x:c r="E4" s="36" t="n">
        <x:v>46113</x:v>
      </x:c>
      <x:c r="F4" s="36" t="n">
        <x:v>46143</x:v>
      </x:c>
      <x:c r="G4" s="36" t="n">
        <x:v>46174</x:v>
      </x:c>
      <x:c r="H4" s="36" t="n">
        <x:v>46204</x:v>
      </x:c>
      <x:c r="I4" s="36" t="n">
        <x:v>46235</x:v>
      </x:c>
      <x:c r="J4" s="36" t="n">
        <x:v>46266</x:v>
      </x:c>
      <x:c r="K4" s="36" t="n">
        <x:v>46296</x:v>
      </x:c>
      <x:c r="L4" s="36" t="n">
        <x:v>46327</x:v>
      </x:c>
      <x:c r="M4" s="36" t="n">
        <x:v>46357</x:v>
      </x:c>
      <x:c r="N4" s="23" t="str">
        <x:v>Orçado anual</x:v>
      </x:c>
      <x:c r="O4" s="23" t="str">
        <x:v>Orçado YTD</x:v>
      </x:c>
      <x:c r="P4" s="23" t="str">
        <x:v>Realizado YTD</x:v>
      </x:c>
      <x:c r="Q4" s="24" t="str">
        <x:v>Variação %</x:v>
      </x:c>
      <x:c r="R4" s="1"/>
      <x:c r="S4" s="1"/>
      <x:c r="T4" s="1"/>
      <x:c r="U4" s="1"/>
      <x:c r="V4" s="1"/>
      <x:c r="W4" s="1"/>
    </x:row>
    <x:row r="5">
      <x:c r="A5" s="1" t="str">
        <x:v>Receita Bruta</x:v>
      </x:c>
      <x:c r="B5" s="47" t="n">
        <x:v>155040</x:v>
      </x:c>
      <x:c r="C5" s="47" t="n">
        <x:v>161160</x:v>
      </x:c>
      <x:c r="D5" s="47" t="n">
        <x:v>167280</x:v>
      </x:c>
      <x:c r="E5" s="47" t="n">
        <x:v>172890</x:v>
      </x:c>
      <x:c r="F5" s="47" t="n">
        <x:v>176460</x:v>
      </x:c>
      <x:c r="G5" s="47" t="n">
        <x:v>181560</x:v>
      </x:c>
      <x:c r="H5" s="47" t="n">
        <x:v>186150</x:v>
      </x:c>
      <x:c r="I5" s="47" t="n">
        <x:v>189720</x:v>
      </x:c>
      <x:c r="J5" s="47" t="n">
        <x:v>194820</x:v>
      </x:c>
      <x:c r="K5" s="47" t="n">
        <x:v>198716</x:v>
      </x:c>
      <x:c r="L5" s="47" t="n">
        <x:v>202613</x:v>
      </x:c>
      <x:c r="M5" s="47" t="n">
        <x:v>206509</x:v>
      </x:c>
      <x:c r="N5" s="35" t="n">
        <x:f>SUM(B5:M5)</x:f>
        <x:v>2192918</x:v>
      </x:c>
      <x:c r="O5" s="35" t="n">
        <x:f>IF(NOT(ISNUMBER(Listas!$B$12)),"n.a.",SUMIFS(B5:M5,$B$4:$M$4,"&gt;="&amp;DATE(Listas!$B$6,1,1),$B$4:$M$4,"&lt;"&amp;Listas!$B$12))</x:f>
        <x:v>1585080</x:v>
      </x:c>
      <x:c r="P5" s="35" t="n">
        <x:f>IF(NOT(ISNUMBER(Listas!$B$12)),"n.a.",ABS(SUMIFS(Lancamentos!$K$5:$K$304,Lancamentos!$F$5:$F$304,$A5,Lancamentos!$L$5:$L$304,"Realizado",Lancamentos!$B$5:$B$304,"&gt;="&amp;DATE(Listas!$B$6,1,1),Lancamentos!$B$5:$B$304,"&lt;"&amp;Listas!$B$12)))</x:f>
        <x:v>1554000</x:v>
      </x:c>
      <x:c r="Q5" s="37" t="n">
        <x:f>IF(NOT(ISNUMBER(Listas!$B$12)),"n.a.",IF(O5=0,"n.a.",(P5-O5)/O5))</x:f>
        <x:v>-0.0196078431372549</x:v>
      </x:c>
      <x:c r="R5" s="1"/>
      <x:c r="S5" s="1"/>
      <x:c r="T5" s="1"/>
      <x:c r="U5" s="1"/>
      <x:c r="V5" s="1"/>
      <x:c r="W5" s="1"/>
    </x:row>
    <x:row r="6">
      <x:c r="A6" s="1" t="str">
        <x:v>Deduções e Impostos</x:v>
      </x:c>
      <x:c r="B6" s="47" t="n">
        <x:v>15504</x:v>
      </x:c>
      <x:c r="C6" s="47" t="n">
        <x:v>16116</x:v>
      </x:c>
      <x:c r="D6" s="47" t="n">
        <x:v>16728</x:v>
      </x:c>
      <x:c r="E6" s="47" t="n">
        <x:v>17289</x:v>
      </x:c>
      <x:c r="F6" s="47" t="n">
        <x:v>17646</x:v>
      </x:c>
      <x:c r="G6" s="47" t="n">
        <x:v>18156</x:v>
      </x:c>
      <x:c r="H6" s="47" t="n">
        <x:v>18615</x:v>
      </x:c>
      <x:c r="I6" s="47" t="n">
        <x:v>18972</x:v>
      </x:c>
      <x:c r="J6" s="47" t="n">
        <x:v>19482</x:v>
      </x:c>
      <x:c r="K6" s="47" t="n">
        <x:v>19872</x:v>
      </x:c>
      <x:c r="L6" s="47" t="n">
        <x:v>20261</x:v>
      </x:c>
      <x:c r="M6" s="47" t="n">
        <x:v>20651</x:v>
      </x:c>
      <x:c r="N6" s="35" t="n">
        <x:f>SUM(B6:M6)</x:f>
        <x:v>219292</x:v>
      </x:c>
      <x:c r="O6" s="35" t="n">
        <x:f>IF(NOT(ISNUMBER(Listas!$B$12)),"n.a.",SUMIFS(B6:M6,$B$4:$M$4,"&gt;="&amp;DATE(Listas!$B$6,1,1),$B$4:$M$4,"&lt;"&amp;Listas!$B$12))</x:f>
        <x:v>158508</x:v>
      </x:c>
      <x:c r="P6" s="35" t="n">
        <x:f>IF(NOT(ISNUMBER(Listas!$B$12)),"n.a.",ABS(SUMIFS(Lancamentos!$K$5:$K$304,Lancamentos!$F$5:$F$304,$A6,Lancamentos!$L$5:$L$304,"Realizado",Lancamentos!$B$5:$B$304,"&gt;="&amp;DATE(Listas!$B$6,1,1),Lancamentos!$B$5:$B$304,"&lt;"&amp;Listas!$B$12)))</x:f>
        <x:v>155400</x:v>
      </x:c>
      <x:c r="Q6" s="37" t="n">
        <x:f>IF(NOT(ISNUMBER(Listas!$B$12)),"n.a.",IF(O6=0,"n.a.",(P6-O6)/O6))</x:f>
        <x:v>-0.0196078431372549</x:v>
      </x:c>
      <x:c r="R6" s="1"/>
      <x:c r="S6" s="1"/>
      <x:c r="T6" s="1"/>
      <x:c r="U6" s="1"/>
      <x:c r="V6" s="1"/>
      <x:c r="W6" s="1"/>
    </x:row>
    <x:row r="7">
      <x:c r="A7" s="1" t="str">
        <x:v>Custos Variáveis</x:v>
      </x:c>
      <x:c r="B7" s="47" t="n">
        <x:v>61408</x:v>
      </x:c>
      <x:c r="C7" s="47" t="n">
        <x:v>63024</x:v>
      </x:c>
      <x:c r="D7" s="47" t="n">
        <x:v>66256</x:v>
      </x:c>
      <x:c r="E7" s="47" t="n">
        <x:v>67569</x:v>
      </x:c>
      <x:c r="F7" s="47" t="n">
        <x:v>69185</x:v>
      </x:c>
      <x:c r="G7" s="47" t="n">
        <x:v>71104</x:v>
      </x:c>
      <x:c r="H7" s="47" t="n">
        <x:v>72720</x:v>
      </x:c>
      <x:c r="I7" s="47" t="n">
        <x:v>74538</x:v>
      </x:c>
      <x:c r="J7" s="47" t="n">
        <x:v>75952</x:v>
      </x:c>
      <x:c r="K7" s="47" t="n">
        <x:v>77471</x:v>
      </x:c>
      <x:c r="L7" s="47" t="n">
        <x:v>78990</x:v>
      </x:c>
      <x:c r="M7" s="47" t="n">
        <x:v>80509</x:v>
      </x:c>
      <x:c r="N7" s="35" t="n">
        <x:f>SUM(B7:M7)</x:f>
        <x:v>858726</x:v>
      </x:c>
      <x:c r="O7" s="35" t="n">
        <x:f>IF(NOT(ISNUMBER(Listas!$B$12)),"n.a.",SUMIFS(B7:M7,$B$4:$M$4,"&gt;="&amp;DATE(Listas!$B$6,1,1),$B$4:$M$4,"&lt;"&amp;Listas!$B$12))</x:f>
        <x:v>621756</x:v>
      </x:c>
      <x:c r="P7" s="35" t="n">
        <x:f>IF(NOT(ISNUMBER(Listas!$B$12)),"n.a.",ABS(SUMIFS(Lancamentos!$K$5:$K$304,Lancamentos!$F$5:$F$304,$A7,Lancamentos!$L$5:$L$304,"Realizado",Lancamentos!$B$5:$B$304,"&gt;="&amp;DATE(Listas!$B$6,1,1),Lancamentos!$B$5:$B$304,"&lt;"&amp;Listas!$B$12)))</x:f>
        <x:v>615600</x:v>
      </x:c>
      <x:c r="Q7" s="37" t="n">
        <x:f>IF(NOT(ISNUMBER(Listas!$B$12)),"n.a.",IF(O7=0,"n.a.",(P7-O7)/O7))</x:f>
        <x:v>-0.009900990099009901</x:v>
      </x:c>
      <x:c r="R7" s="1"/>
      <x:c r="S7" s="1"/>
      <x:c r="T7" s="1"/>
      <x:c r="U7" s="1"/>
      <x:c r="V7" s="1"/>
      <x:c r="W7" s="1"/>
    </x:row>
    <x:row r="8">
      <x:c r="A8" s="1" t="str">
        <x:v>Despesas com Pessoal</x:v>
      </x:c>
      <x:c r="B8" s="47" t="n">
        <x:v>34542</x:v>
      </x:c>
      <x:c r="C8" s="47" t="n">
        <x:v>34542</x:v>
      </x:c>
      <x:c r="D8" s="47" t="n">
        <x:v>35350</x:v>
      </x:c>
      <x:c r="E8" s="47" t="n">
        <x:v>35350</x:v>
      </x:c>
      <x:c r="F8" s="47" t="n">
        <x:v>36158</x:v>
      </x:c>
      <x:c r="G8" s="47" t="n">
        <x:v>36158</x:v>
      </x:c>
      <x:c r="H8" s="47" t="n">
        <x:v>36865</x:v>
      </x:c>
      <x:c r="I8" s="47" t="n">
        <x:v>36865</x:v>
      </x:c>
      <x:c r="J8" s="47" t="n">
        <x:v>37572</x:v>
      </x:c>
      <x:c r="K8" s="47" t="n">
        <x:v>38323</x:v>
      </x:c>
      <x:c r="L8" s="47" t="n">
        <x:v>39075</x:v>
      </x:c>
      <x:c r="M8" s="47" t="n">
        <x:v>39826</x:v>
      </x:c>
      <x:c r="N8" s="35" t="n">
        <x:f>SUM(B8:M8)</x:f>
        <x:v>440626</x:v>
      </x:c>
      <x:c r="O8" s="35" t="n">
        <x:f>IF(NOT(ISNUMBER(Listas!$B$12)),"n.a.",SUMIFS(B8:M8,$B$4:$M$4,"&gt;="&amp;DATE(Listas!$B$6,1,1),$B$4:$M$4,"&lt;"&amp;Listas!$B$12))</x:f>
        <x:v>323402</x:v>
      </x:c>
      <x:c r="P8" s="35" t="n">
        <x:f>IF(NOT(ISNUMBER(Listas!$B$12)),"n.a.",ABS(SUMIFS(Lancamentos!$K$5:$K$304,Lancamentos!$F$5:$F$304,$A8,Lancamentos!$L$5:$L$304,"Realizado",Lancamentos!$B$5:$B$304,"&gt;="&amp;DATE(Listas!$B$6,1,1),Lancamentos!$B$5:$B$304,"&lt;"&amp;Listas!$B$12)))</x:f>
        <x:v>320200</x:v>
      </x:c>
      <x:c r="Q8" s="37" t="n">
        <x:f>IF(NOT(ISNUMBER(Listas!$B$12)),"n.a.",IF(O8=0,"n.a.",(P8-O8)/O8))</x:f>
        <x:v>-0.009900990099009901</x:v>
      </x:c>
      <x:c r="R8" s="1"/>
      <x:c r="S8" s="1"/>
      <x:c r="T8" s="1"/>
      <x:c r="U8" s="1"/>
      <x:c r="V8" s="1"/>
      <x:c r="W8" s="1"/>
    </x:row>
    <x:row r="9">
      <x:c r="A9" s="1" t="str">
        <x:v>Despesas Administrativas</x:v>
      </x:c>
      <x:c r="B9" s="47" t="n">
        <x:v>13800</x:v>
      </x:c>
      <x:c r="C9" s="47" t="n">
        <x:v>14000</x:v>
      </x:c>
      <x:c r="D9" s="47" t="n">
        <x:v>14100</x:v>
      </x:c>
      <x:c r="E9" s="47" t="n">
        <x:v>14300</x:v>
      </x:c>
      <x:c r="F9" s="47" t="n">
        <x:v>14500</x:v>
      </x:c>
      <x:c r="G9" s="47" t="n">
        <x:v>14600</x:v>
      </x:c>
      <x:c r="H9" s="47" t="n">
        <x:v>14800</x:v>
      </x:c>
      <x:c r="I9" s="47" t="n">
        <x:v>15000</x:v>
      </x:c>
      <x:c r="J9" s="47" t="n">
        <x:v>15100</x:v>
      </x:c>
      <x:c r="K9" s="47" t="n">
        <x:v>15402</x:v>
      </x:c>
      <x:c r="L9" s="47" t="n">
        <x:v>15704</x:v>
      </x:c>
      <x:c r="M9" s="47" t="n">
        <x:v>16006</x:v>
      </x:c>
      <x:c r="N9" s="35" t="n">
        <x:f>SUM(B9:M9)</x:f>
        <x:v>177312</x:v>
      </x:c>
      <x:c r="O9" s="35" t="n">
        <x:f>IF(NOT(ISNUMBER(Listas!$B$12)),"n.a.",SUMIFS(B9:M9,$B$4:$M$4,"&gt;="&amp;DATE(Listas!$B$6,1,1),$B$4:$M$4,"&lt;"&amp;Listas!$B$12))</x:f>
        <x:v>130200</x:v>
      </x:c>
      <x:c r="P9" s="35" t="n">
        <x:f>IF(NOT(ISNUMBER(Listas!$B$12)),"n.a.",ABS(SUMIFS(Lancamentos!$K$5:$K$304,Lancamentos!$F$5:$F$304,$A9,Lancamentos!$L$5:$L$304,"Realizado",Lancamentos!$B$5:$B$304,"&gt;="&amp;DATE(Listas!$B$6,1,1),Lancamentos!$B$5:$B$304,"&lt;"&amp;Listas!$B$12)))</x:f>
        <x:v>130200</x:v>
      </x:c>
      <x:c r="Q9" s="37" t="n">
        <x:f>IF(NOT(ISNUMBER(Listas!$B$12)),"n.a.",IF(O9=0,"n.a.",(P9-O9)/O9))</x:f>
        <x:v>0</x:v>
      </x:c>
      <x:c r="R9" s="1"/>
      <x:c r="S9" s="1"/>
      <x:c r="T9" s="1"/>
      <x:c r="U9" s="1"/>
      <x:c r="V9" s="1"/>
      <x:c r="W9" s="1"/>
    </x:row>
    <x:row r="10">
      <x:c r="A10" s="1" t="str">
        <x:v>Despesas Comerciais</x:v>
      </x:c>
      <x:c r="B10" s="47" t="n">
        <x:v>8200</x:v>
      </x:c>
      <x:c r="C10" s="47" t="n">
        <x:v>8500</x:v>
      </x:c>
      <x:c r="D10" s="47" t="n">
        <x:v>8800</x:v>
      </x:c>
      <x:c r="E10" s="47" t="n">
        <x:v>9000</x:v>
      </x:c>
      <x:c r="F10" s="47" t="n">
        <x:v>9400</x:v>
      </x:c>
      <x:c r="G10" s="47" t="n">
        <x:v>9600</x:v>
      </x:c>
      <x:c r="H10" s="47" t="n">
        <x:v>9800</x:v>
      </x:c>
      <x:c r="I10" s="47" t="n">
        <x:v>10100</x:v>
      </x:c>
      <x:c r="J10" s="47" t="n">
        <x:v>10400</x:v>
      </x:c>
      <x:c r="K10" s="47" t="n">
        <x:v>10608</x:v>
      </x:c>
      <x:c r="L10" s="47" t="n">
        <x:v>10816</x:v>
      </x:c>
      <x:c r="M10" s="47" t="n">
        <x:v>11024</x:v>
      </x:c>
      <x:c r="N10" s="35" t="n">
        <x:f>SUM(B10:M10)</x:f>
        <x:v>116248</x:v>
      </x:c>
      <x:c r="O10" s="35" t="n">
        <x:f>IF(NOT(ISNUMBER(Listas!$B$12)),"n.a.",SUMIFS(B10:M10,$B$4:$M$4,"&gt;="&amp;DATE(Listas!$B$6,1,1),$B$4:$M$4,"&lt;"&amp;Listas!$B$12))</x:f>
        <x:v>83800</x:v>
      </x:c>
      <x:c r="P10" s="35" t="n">
        <x:f>IF(NOT(ISNUMBER(Listas!$B$12)),"n.a.",ABS(SUMIFS(Lancamentos!$K$5:$K$304,Lancamentos!$F$5:$F$304,$A10,Lancamentos!$L$5:$L$304,"Realizado",Lancamentos!$B$5:$B$304,"&gt;="&amp;DATE(Listas!$B$6,1,1),Lancamentos!$B$5:$B$304,"&lt;"&amp;Listas!$B$12)))</x:f>
        <x:v>83800</x:v>
      </x:c>
      <x:c r="Q10" s="37" t="n">
        <x:f>IF(NOT(ISNUMBER(Listas!$B$12)),"n.a.",IF(O10=0,"n.a.",(P10-O10)/O10))</x:f>
        <x:v>0</x:v>
      </x:c>
      <x:c r="R10" s="1"/>
      <x:c r="S10" s="1"/>
      <x:c r="T10" s="1"/>
      <x:c r="U10" s="1"/>
      <x:c r="V10" s="1"/>
      <x:c r="W10" s="1"/>
    </x:row>
    <x:row r="11">
      <x:c r="A11" s="1" t="str">
        <x:v>Outras Despesas Operacionais</x:v>
      </x:c>
      <x:c r="B11" s="47" t="n">
        <x:v>3069</x:v>
      </x:c>
      <x:c r="C11" s="47" t="n">
        <x:v>3366</x:v>
      </x:c>
      <x:c r="D11" s="47" t="n">
        <x:v>3267</x:v>
      </x:c>
      <x:c r="E11" s="47" t="n">
        <x:v>3663</x:v>
      </x:c>
      <x:c r="F11" s="47" t="n">
        <x:v>3465</x:v>
      </x:c>
      <x:c r="G11" s="47" t="n">
        <x:v>3861</x:v>
      </x:c>
      <x:c r="H11" s="47" t="n">
        <x:v>3762</x:v>
      </x:c>
      <x:c r="I11" s="47" t="n">
        <x:v>4158</x:v>
      </x:c>
      <x:c r="J11" s="47" t="n">
        <x:v>3960</x:v>
      </x:c>
      <x:c r="K11" s="47" t="n">
        <x:v>4039</x:v>
      </x:c>
      <x:c r="L11" s="47" t="n">
        <x:v>4118</x:v>
      </x:c>
      <x:c r="M11" s="47" t="n">
        <x:v>4198</x:v>
      </x:c>
      <x:c r="N11" s="35" t="n">
        <x:f>SUM(B11:M11)</x:f>
        <x:v>44926</x:v>
      </x:c>
      <x:c r="O11" s="35" t="n">
        <x:f>IF(NOT(ISNUMBER(Listas!$B$12)),"n.a.",SUMIFS(B11:M11,$B$4:$M$4,"&gt;="&amp;DATE(Listas!$B$6,1,1),$B$4:$M$4,"&lt;"&amp;Listas!$B$12))</x:f>
        <x:v>32571</x:v>
      </x:c>
      <x:c r="P11" s="35" t="n">
        <x:f>IF(NOT(ISNUMBER(Listas!$B$12)),"n.a.",ABS(SUMIFS(Lancamentos!$K$5:$K$304,Lancamentos!$F$5:$F$304,$A11,Lancamentos!$L$5:$L$304,"Realizado",Lancamentos!$B$5:$B$304,"&gt;="&amp;DATE(Listas!$B$6,1,1),Lancamentos!$B$5:$B$304,"&lt;"&amp;Listas!$B$12)))</x:f>
        <x:v>32900</x:v>
      </x:c>
      <x:c r="Q11" s="37" t="n">
        <x:f>IF(NOT(ISNUMBER(Listas!$B$12)),"n.a.",IF(O11=0,"n.a.",(P11-O11)/O11))</x:f>
        <x:v>0.010101010101010102</x:v>
      </x:c>
      <x:c r="R11" s="1"/>
      <x:c r="S11" s="1"/>
      <x:c r="T11" s="1"/>
      <x:c r="U11" s="1"/>
      <x:c r="V11" s="1"/>
      <x:c r="W11" s="1"/>
    </x:row>
    <x:row r="12">
      <x:c r="A12" s="1" t="str">
        <x:v>Depreciação e Amortização</x:v>
      </x:c>
      <x:c r="B12" s="47" t="n">
        <x:v>2574</x:v>
      </x:c>
      <x:c r="C12" s="47" t="n">
        <x:v>2574</x:v>
      </x:c>
      <x:c r="D12" s="47" t="n">
        <x:v>2574</x:v>
      </x:c>
      <x:c r="E12" s="47" t="n">
        <x:v>2673</x:v>
      </x:c>
      <x:c r="F12" s="47" t="n">
        <x:v>2673</x:v>
      </x:c>
      <x:c r="G12" s="47" t="n">
        <x:v>2673</x:v>
      </x:c>
      <x:c r="H12" s="47" t="n">
        <x:v>2772</x:v>
      </x:c>
      <x:c r="I12" s="47" t="n">
        <x:v>2772</x:v>
      </x:c>
      <x:c r="J12" s="47" t="n">
        <x:v>2772</x:v>
      </x:c>
      <x:c r="K12" s="47" t="n">
        <x:v>2827</x:v>
      </x:c>
      <x:c r="L12" s="47" t="n">
        <x:v>2883</x:v>
      </x:c>
      <x:c r="M12" s="47" t="n">
        <x:v>2938</x:v>
      </x:c>
      <x:c r="N12" s="35" t="n">
        <x:f>SUM(B12:M12)</x:f>
        <x:v>32705</x:v>
      </x:c>
      <x:c r="O12" s="35" t="n">
        <x:f>IF(NOT(ISNUMBER(Listas!$B$12)),"n.a.",SUMIFS(B12:M12,$B$4:$M$4,"&gt;="&amp;DATE(Listas!$B$6,1,1),$B$4:$M$4,"&lt;"&amp;Listas!$B$12))</x:f>
        <x:v>24057</x:v>
      </x:c>
      <x:c r="P12" s="35" t="n">
        <x:f>IF(NOT(ISNUMBER(Listas!$B$12)),"n.a.",ABS(SUMIFS(Lancamentos!$K$5:$K$304,Lancamentos!$F$5:$F$304,$A12,Lancamentos!$L$5:$L$304,"Realizado",Lancamentos!$B$5:$B$304,"&gt;="&amp;DATE(Listas!$B$6,1,1),Lancamentos!$B$5:$B$304,"&lt;"&amp;Listas!$B$12)))</x:f>
        <x:v>24300</x:v>
      </x:c>
      <x:c r="Q12" s="37" t="n">
        <x:f>IF(NOT(ISNUMBER(Listas!$B$12)),"n.a.",IF(O12=0,"n.a.",(P12-O12)/O12))</x:f>
        <x:v>0.010101010101010102</x:v>
      </x:c>
      <x:c r="R12" s="1"/>
      <x:c r="S12" s="1"/>
      <x:c r="T12" s="1"/>
      <x:c r="U12" s="1"/>
      <x:c r="V12" s="1"/>
      <x:c r="W12" s="1"/>
    </x:row>
    <x:row r="13">
      <x:c r="A13" s="1" t="str">
        <x:v>Resultado Financeiro</x:v>
      </x:c>
      <x:c r="B13" s="47" t="n">
        <x:v>1176</x:v>
      </x:c>
      <x:c r="C13" s="47" t="n">
        <x:v>1323</x:v>
      </x:c>
      <x:c r="D13" s="47" t="n">
        <x:v>1078</x:v>
      </x:c>
      <x:c r="E13" s="47" t="n">
        <x:v>1421</x:v>
      </x:c>
      <x:c r="F13" s="47" t="n">
        <x:v>1274</x:v>
      </x:c>
      <x:c r="G13" s="47" t="n">
        <x:v>1568</x:v>
      </x:c>
      <x:c r="H13" s="47" t="n">
        <x:v>1470</x:v>
      </x:c>
      <x:c r="I13" s="47" t="n">
        <x:v>1617</x:v>
      </x:c>
      <x:c r="J13" s="47" t="n">
        <x:v>1372</x:v>
      </x:c>
      <x:c r="K13" s="47" t="n">
        <x:v>1399</x:v>
      </x:c>
      <x:c r="L13" s="47" t="n">
        <x:v>1427</x:v>
      </x:c>
      <x:c r="M13" s="47" t="n">
        <x:v>1454</x:v>
      </x:c>
      <x:c r="N13" s="35" t="n">
        <x:f>SUM(B13:M13)</x:f>
        <x:v>16579</x:v>
      </x:c>
      <x:c r="O13" s="35" t="n">
        <x:f>IF(NOT(ISNUMBER(Listas!$B$12)),"n.a.",SUMIFS(B13:M13,$B$4:$M$4,"&gt;="&amp;DATE(Listas!$B$6,1,1),$B$4:$M$4,"&lt;"&amp;Listas!$B$12))</x:f>
        <x:v>12299</x:v>
      </x:c>
      <x:c r="P13" s="35" t="n">
        <x:f>IF(NOT(ISNUMBER(Listas!$B$12)),"n.a.",ABS(SUMIFS(Lancamentos!$K$5:$K$304,Lancamentos!$F$5:$F$304,$A13,Lancamentos!$L$5:$L$304,"Realizado",Lancamentos!$B$5:$B$304,"&gt;="&amp;DATE(Listas!$B$6,1,1),Lancamentos!$B$5:$B$304,"&lt;"&amp;Listas!$B$12)))</x:f>
        <x:v>12550</x:v>
      </x:c>
      <x:c r="Q13" s="37" t="n">
        <x:f>IF(NOT(ISNUMBER(Listas!$B$12)),"n.a.",IF(O13=0,"n.a.",(P13-O13)/O13))</x:f>
        <x:v>0.02040816326530612</x:v>
      </x:c>
      <x:c r="R13" s="1"/>
      <x:c r="S13" s="1"/>
      <x:c r="T13" s="1"/>
      <x:c r="U13" s="1"/>
      <x:c r="V13" s="1"/>
      <x:c r="W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Q1"/>
    <x:mergeCell ref="A2:Q2"/>
  </x:mergeCells>
  <x:conditionalFormatting sqref="Q5:Q13">
    <x:cfRule type="expression" dxfId="2" priority="1">
      <x:formula>ABS($Q5)&gt;Listas!$B$9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AA7D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34" hidden="0" customWidth="1"/>
    <x:col min="3" max="3" width="24" hidden="0" customWidth="1"/>
    <x:col min="4" max="4" width="12" hidden="0" customWidth="1"/>
    <x:col min="5" max="5" width="35" hidden="0" customWidth="1"/>
    <x:col min="6" max="6" width="28" hidden="0" customWidth="1"/>
  </x:cols>
  <x:sheetData>
    <x:row r="1" ht="34" customHeight="1">
      <x:c r="A1" s="4" t="str">
        <x:v>PLANO DE CONTAS GERENCIAL</x:v>
      </x:c>
      <x:c r="B1" s="4" t="str">
        <x:v>PLANO DE CONTAS GERENCIAL</x:v>
      </x:c>
      <x:c r="C1" s="4" t="str">
        <x:v>PLANO DE CONTAS GERENCIAL</x:v>
      </x:c>
      <x:c r="D1" s="4" t="str">
        <x:v>PLANO DE CONTAS GERENCIAL</x:v>
      </x:c>
      <x:c r="E1" s="4" t="str">
        <x:v>PLANO DE CONTAS GERENCIAL</x:v>
      </x:c>
      <x:c r="F1" s="4" t="str">
        <x:v>PLANO DE CONTAS GERENCIAL</x:v>
      </x:c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2" customHeight="1">
      <x:c r="A2" s="8" t="str">
        <x:v>Use os grupos DRE exatamente como cadastrados. A ordem determina a apresentação no demonstrativo.</x:v>
      </x:c>
      <x:c r="B2" s="8" t="str">
        <x:v>Use os grupos DRE exatamente como cadastrados. A ordem determina a apresentação no demonstrativo.</x:v>
      </x:c>
      <x:c r="C2" s="8" t="str">
        <x:v>Use os grupos DRE exatamente como cadastrados. A ordem determina a apresentação no demonstrativo.</x:v>
      </x:c>
      <x:c r="D2" s="8" t="str">
        <x:v>Use os grupos DRE exatamente como cadastrados. A ordem determina a apresentação no demonstrativo.</x:v>
      </x:c>
      <x:c r="E2" s="8" t="str">
        <x:v>Use os grupos DRE exatamente como cadastrados. A ordem determina a apresentação no demonstrativo.</x:v>
      </x:c>
      <x:c r="F2" s="8" t="str">
        <x:v>Use os grupos DRE exatamente como cadastrados. A ordem determina a apresentação no demonstrativo.</x:v>
      </x:c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5" customHeight="1">
      <x:c r="A4" s="22" t="str">
        <x:v>Código</x:v>
      </x:c>
      <x:c r="B4" s="23" t="str">
        <x:v>Grupo DRE</x:v>
      </x:c>
      <x:c r="C4" s="23" t="str">
        <x:v>Natureza</x:v>
      </x:c>
      <x:c r="D4" s="23" t="str">
        <x:v>Sinal</x:v>
      </x:c>
      <x:c r="E4" s="23" t="str">
        <x:v>Exemplo</x:v>
      </x:c>
      <x:c r="F4" s="24" t="str">
        <x:v>Orientação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29" t="str">
        <x:v>3.01</x:v>
      </x:c>
      <x:c r="B5" s="29" t="str">
        <x:v>Receita Bruta</x:v>
      </x:c>
      <x:c r="C5" s="29" t="str">
        <x:v>Receita</x:v>
      </x:c>
      <x:c r="D5" s="29" t="n">
        <x:v>1</x:v>
      </x:c>
      <x:c r="E5" s="30" t="str">
        <x:v>Vendas e serviços</x:v>
      </x:c>
      <x:c r="F5" s="30" t="str">
        <x:v>Valor positivo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29" t="str">
        <x:v>3.02</x:v>
      </x:c>
      <x:c r="B6" s="29" t="str">
        <x:v>Deduções e Impostos</x:v>
      </x:c>
      <x:c r="C6" s="29" t="str">
        <x:v>Dedução</x:v>
      </x:c>
      <x:c r="D6" s="29" t="n">
        <x:v>-1</x:v>
      </x:c>
      <x:c r="E6" s="30" t="str">
        <x:v>Impostos sobre faturamento</x:v>
      </x:c>
      <x:c r="F6" s="30" t="str">
        <x:v>Valor positivo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29" t="str">
        <x:v>4.01</x:v>
      </x:c>
      <x:c r="B7" s="29" t="str">
        <x:v>Custos Variáveis</x:v>
      </x:c>
      <x:c r="C7" s="29" t="str">
        <x:v>Custo</x:v>
      </x:c>
      <x:c r="D7" s="29" t="n">
        <x:v>-1</x:v>
      </x:c>
      <x:c r="E7" s="30" t="str">
        <x:v>Mercadoria, comissão e frete</x:v>
      </x:c>
      <x:c r="F7" s="30" t="str">
        <x:v>Valor positivo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29" t="str">
        <x:v>4.02</x:v>
      </x:c>
      <x:c r="B8" s="29" t="str">
        <x:v>Despesas com Pessoal</x:v>
      </x:c>
      <x:c r="C8" s="29" t="str">
        <x:v>Despesa</x:v>
      </x:c>
      <x:c r="D8" s="29" t="n">
        <x:v>-1</x:v>
      </x:c>
      <x:c r="E8" s="30" t="str">
        <x:v>Salários e encargos</x:v>
      </x:c>
      <x:c r="F8" s="30" t="str">
        <x:v>Valor positivo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29" t="str">
        <x:v>4.03</x:v>
      </x:c>
      <x:c r="B9" s="29" t="str">
        <x:v>Despesas Administrativas</x:v>
      </x:c>
      <x:c r="C9" s="29" t="str">
        <x:v>Despesa</x:v>
      </x:c>
      <x:c r="D9" s="29" t="n">
        <x:v>-1</x:v>
      </x:c>
      <x:c r="E9" s="30" t="str">
        <x:v>Aluguel, sistemas e serviços</x:v>
      </x:c>
      <x:c r="F9" s="30" t="str">
        <x:v>Valor positivo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29" t="str">
        <x:v>4.04</x:v>
      </x:c>
      <x:c r="B10" s="29" t="str">
        <x:v>Despesas Comerciais</x:v>
      </x:c>
      <x:c r="C10" s="29" t="str">
        <x:v>Despesa</x:v>
      </x:c>
      <x:c r="D10" s="29" t="n">
        <x:v>-1</x:v>
      </x:c>
      <x:c r="E10" s="30" t="str">
        <x:v>Mídia, eventos e viagens</x:v>
      </x:c>
      <x:c r="F10" s="30" t="str">
        <x:v>Valor positivo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29" t="str">
        <x:v>4.05</x:v>
      </x:c>
      <x:c r="B11" s="29" t="str">
        <x:v>Outras Despesas Operacionais</x:v>
      </x:c>
      <x:c r="C11" s="29" t="str">
        <x:v>Despesa</x:v>
      </x:c>
      <x:c r="D11" s="29" t="n">
        <x:v>-1</x:v>
      </x:c>
      <x:c r="E11" s="30" t="str">
        <x:v>Despesas operacionais diversas</x:v>
      </x:c>
      <x:c r="F11" s="30" t="str">
        <x:v>Valor positivo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29" t="str">
        <x:v>4.06</x:v>
      </x:c>
      <x:c r="B12" s="29" t="str">
        <x:v>Depreciação e Amortização</x:v>
      </x:c>
      <x:c r="C12" s="29" t="str">
        <x:v>Despesa</x:v>
      </x:c>
      <x:c r="D12" s="29" t="n">
        <x:v>-1</x:v>
      </x:c>
      <x:c r="E12" s="30" t="str">
        <x:v>Depreciação e amortização</x:v>
      </x:c>
      <x:c r="F12" s="30" t="str">
        <x:v>Valor positivo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29" t="str">
        <x:v>5.01</x:v>
      </x:c>
      <x:c r="B13" s="29" t="str">
        <x:v>Resultado Financeiro</x:v>
      </x:c>
      <x:c r="C13" s="29" t="str">
        <x:v>Resultado financeiro</x:v>
      </x:c>
      <x:c r="D13" s="29" t="n">
        <x:v>1</x:v>
      </x:c>
      <x:c r="E13" s="30" t="str">
        <x:v>Receitas menos despesas financeiras</x:v>
      </x:c>
      <x:c r="F13" s="30" t="str">
        <x:v>Positivo ou negativo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29"/>
      <x:c r="B14" s="29"/>
      <x:c r="C14" s="29"/>
      <x:c r="D14" s="29"/>
      <x:c r="E14" s="30"/>
      <x:c r="F14" s="30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29"/>
      <x:c r="B15" s="29"/>
      <x:c r="C15" s="29"/>
      <x:c r="D15" s="29"/>
      <x:c r="E15" s="30"/>
      <x:c r="F15" s="30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29"/>
      <x:c r="B16" s="29"/>
      <x:c r="C16" s="29"/>
      <x:c r="D16" s="29"/>
      <x:c r="E16" s="30"/>
      <x:c r="F16" s="30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29"/>
      <x:c r="B17" s="29"/>
      <x:c r="C17" s="29"/>
      <x:c r="D17" s="29"/>
      <x:c r="E17" s="30"/>
      <x:c r="F17" s="30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29"/>
      <x:c r="B18" s="29"/>
      <x:c r="C18" s="29"/>
      <x:c r="D18" s="29"/>
      <x:c r="E18" s="30"/>
      <x:c r="F18" s="30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29"/>
      <x:c r="B19" s="29"/>
      <x:c r="C19" s="29"/>
      <x:c r="D19" s="29"/>
      <x:c r="E19" s="30"/>
      <x:c r="F19" s="30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29"/>
      <x:c r="B20" s="29"/>
      <x:c r="C20" s="29"/>
      <x:c r="D20" s="29"/>
      <x:c r="E20" s="30"/>
      <x:c r="F20" s="30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29"/>
      <x:c r="B21" s="29"/>
      <x:c r="C21" s="29"/>
      <x:c r="D21" s="29"/>
      <x:c r="E21" s="30"/>
      <x:c r="F21" s="30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29"/>
      <x:c r="B22" s="29"/>
      <x:c r="C22" s="29"/>
      <x:c r="D22" s="29"/>
      <x:c r="E22" s="30"/>
      <x:c r="F22" s="30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29"/>
      <x:c r="B23" s="29"/>
      <x:c r="C23" s="29"/>
      <x:c r="D23" s="29"/>
      <x:c r="E23" s="30"/>
      <x:c r="F23" s="30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29"/>
      <x:c r="B24" s="29"/>
      <x:c r="C24" s="29"/>
      <x:c r="D24" s="29"/>
      <x:c r="E24" s="30"/>
      <x:c r="F24" s="30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29"/>
      <x:c r="B25" s="29"/>
      <x:c r="C25" s="29"/>
      <x:c r="D25" s="29"/>
      <x:c r="E25" s="30"/>
      <x:c r="F25" s="30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29"/>
      <x:c r="B26" s="29"/>
      <x:c r="C26" s="29"/>
      <x:c r="D26" s="29"/>
      <x:c r="E26" s="30"/>
      <x:c r="F26" s="30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29"/>
      <x:c r="B27" s="29"/>
      <x:c r="C27" s="29"/>
      <x:c r="D27" s="29"/>
      <x:c r="E27" s="30"/>
      <x:c r="F27" s="30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29"/>
      <x:c r="B28" s="29"/>
      <x:c r="C28" s="29"/>
      <x:c r="D28" s="29"/>
      <x:c r="E28" s="30"/>
      <x:c r="F28" s="30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29"/>
      <x:c r="B29" s="29"/>
      <x:c r="C29" s="29"/>
      <x:c r="D29" s="29"/>
      <x:c r="E29" s="30"/>
      <x:c r="F29" s="30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29"/>
      <x:c r="B30" s="29"/>
      <x:c r="C30" s="29"/>
      <x:c r="D30" s="29"/>
      <x:c r="E30" s="30"/>
      <x:c r="F30" s="30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29"/>
      <x:c r="B31" s="29"/>
      <x:c r="C31" s="29"/>
      <x:c r="D31" s="29"/>
      <x:c r="E31" s="30"/>
      <x:c r="F31" s="30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29"/>
      <x:c r="B32" s="29"/>
      <x:c r="C32" s="29"/>
      <x:c r="D32" s="29"/>
      <x:c r="E32" s="30"/>
      <x:c r="F32" s="30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29"/>
      <x:c r="B33" s="29"/>
      <x:c r="C33" s="29"/>
      <x:c r="D33" s="29"/>
      <x:c r="E33" s="30"/>
      <x:c r="F33" s="30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29"/>
      <x:c r="B34" s="29"/>
      <x:c r="C34" s="29"/>
      <x:c r="D34" s="29"/>
      <x:c r="E34" s="30"/>
      <x:c r="F34" s="30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29"/>
      <x:c r="B35" s="29"/>
      <x:c r="C35" s="29"/>
      <x:c r="D35" s="29"/>
      <x:c r="E35" s="30"/>
      <x:c r="F35" s="30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29"/>
      <x:c r="B36" s="29"/>
      <x:c r="C36" s="29"/>
      <x:c r="D36" s="29"/>
      <x:c r="E36" s="30"/>
      <x:c r="F36" s="30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29"/>
      <x:c r="B37" s="29"/>
      <x:c r="C37" s="29"/>
      <x:c r="D37" s="29"/>
      <x:c r="E37" s="30"/>
      <x:c r="F37" s="30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29"/>
      <x:c r="B38" s="29"/>
      <x:c r="C38" s="29"/>
      <x:c r="D38" s="29"/>
      <x:c r="E38" s="30"/>
      <x:c r="F38" s="30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29"/>
      <x:c r="B39" s="29"/>
      <x:c r="C39" s="29"/>
      <x:c r="D39" s="29"/>
      <x:c r="E39" s="30"/>
      <x:c r="F39" s="30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29"/>
      <x:c r="B40" s="29"/>
      <x:c r="C40" s="29"/>
      <x:c r="D40" s="29"/>
      <x:c r="E40" s="30"/>
      <x:c r="F40" s="30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29"/>
      <x:c r="B41" s="29"/>
      <x:c r="C41" s="29"/>
      <x:c r="D41" s="29"/>
      <x:c r="E41" s="30"/>
      <x:c r="F41" s="30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29"/>
      <x:c r="B42" s="29"/>
      <x:c r="C42" s="29"/>
      <x:c r="D42" s="29"/>
      <x:c r="E42" s="30"/>
      <x:c r="F42" s="30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29"/>
      <x:c r="B43" s="29"/>
      <x:c r="C43" s="29"/>
      <x:c r="D43" s="29"/>
      <x:c r="E43" s="30"/>
      <x:c r="F43" s="30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29"/>
      <x:c r="B44" s="29"/>
      <x:c r="C44" s="29"/>
      <x:c r="D44" s="29"/>
      <x:c r="E44" s="30"/>
      <x:c r="F44" s="30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29"/>
      <x:c r="B45" s="29"/>
      <x:c r="C45" s="29"/>
      <x:c r="D45" s="29"/>
      <x:c r="E45" s="30"/>
      <x:c r="F45" s="30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29"/>
      <x:c r="B46" s="29"/>
      <x:c r="C46" s="29"/>
      <x:c r="D46" s="29"/>
      <x:c r="E46" s="30"/>
      <x:c r="F46" s="30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29"/>
      <x:c r="B47" s="29"/>
      <x:c r="C47" s="29"/>
      <x:c r="D47" s="29"/>
      <x:c r="E47" s="30"/>
      <x:c r="F47" s="30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29"/>
      <x:c r="B48" s="29"/>
      <x:c r="C48" s="29"/>
      <x:c r="D48" s="29"/>
      <x:c r="E48" s="30"/>
      <x:c r="F48" s="30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29"/>
      <x:c r="B49" s="29"/>
      <x:c r="C49" s="29"/>
      <x:c r="D49" s="29"/>
      <x:c r="E49" s="30"/>
      <x:c r="F49" s="30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29"/>
      <x:c r="B50" s="29"/>
      <x:c r="C50" s="29"/>
      <x:c r="D50" s="29"/>
      <x:c r="E50" s="30"/>
      <x:c r="F50" s="30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29"/>
      <x:c r="B51" s="29"/>
      <x:c r="C51" s="29"/>
      <x:c r="D51" s="29"/>
      <x:c r="E51" s="30"/>
      <x:c r="F51" s="30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29"/>
      <x:c r="B52" s="29"/>
      <x:c r="C52" s="29"/>
      <x:c r="D52" s="29"/>
      <x:c r="E52" s="30"/>
      <x:c r="F52" s="30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29"/>
      <x:c r="B53" s="29"/>
      <x:c r="C53" s="29"/>
      <x:c r="D53" s="29"/>
      <x:c r="E53" s="30"/>
      <x:c r="F53" s="30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29"/>
      <x:c r="B54" s="29"/>
      <x:c r="C54" s="29"/>
      <x:c r="D54" s="29"/>
      <x:c r="E54" s="30"/>
      <x:c r="F54" s="30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29"/>
      <x:c r="B55" s="29"/>
      <x:c r="C55" s="29"/>
      <x:c r="D55" s="29"/>
      <x:c r="E55" s="30"/>
      <x:c r="F55" s="30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29"/>
      <x:c r="B56" s="29"/>
      <x:c r="C56" s="29"/>
      <x:c r="D56" s="29"/>
      <x:c r="E56" s="30"/>
      <x:c r="F56" s="30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29"/>
      <x:c r="B57" s="29"/>
      <x:c r="C57" s="29"/>
      <x:c r="D57" s="29"/>
      <x:c r="E57" s="30"/>
      <x:c r="F57" s="30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29"/>
      <x:c r="B58" s="29"/>
      <x:c r="C58" s="29"/>
      <x:c r="D58" s="29"/>
      <x:c r="E58" s="30"/>
      <x:c r="F58" s="30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29"/>
      <x:c r="B59" s="29"/>
      <x:c r="C59" s="29"/>
      <x:c r="D59" s="29"/>
      <x:c r="E59" s="30"/>
      <x:c r="F59" s="30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29"/>
      <x:c r="B60" s="29"/>
      <x:c r="C60" s="29"/>
      <x:c r="D60" s="29"/>
      <x:c r="E60" s="30"/>
      <x:c r="F60" s="30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29"/>
      <x:c r="B61" s="29"/>
      <x:c r="C61" s="29"/>
      <x:c r="D61" s="29"/>
      <x:c r="E61" s="30"/>
      <x:c r="F61" s="30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29"/>
      <x:c r="B62" s="29"/>
      <x:c r="C62" s="29"/>
      <x:c r="D62" s="29"/>
      <x:c r="E62" s="30"/>
      <x:c r="F62" s="30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29"/>
      <x:c r="B63" s="29"/>
      <x:c r="C63" s="29"/>
      <x:c r="D63" s="29"/>
      <x:c r="E63" s="30"/>
      <x:c r="F63" s="30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29"/>
      <x:c r="B64" s="29"/>
      <x:c r="C64" s="29"/>
      <x:c r="D64" s="29"/>
      <x:c r="E64" s="30"/>
      <x:c r="F64" s="30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29"/>
      <x:c r="B65" s="29"/>
      <x:c r="C65" s="29"/>
      <x:c r="D65" s="29"/>
      <x:c r="E65" s="30"/>
      <x:c r="F65" s="30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29"/>
      <x:c r="B66" s="29"/>
      <x:c r="C66" s="29"/>
      <x:c r="D66" s="29"/>
      <x:c r="E66" s="30"/>
      <x:c r="F66" s="30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29"/>
      <x:c r="B67" s="29"/>
      <x:c r="C67" s="29"/>
      <x:c r="D67" s="29"/>
      <x:c r="E67" s="30"/>
      <x:c r="F67" s="30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29"/>
      <x:c r="B68" s="29"/>
      <x:c r="C68" s="29"/>
      <x:c r="D68" s="29"/>
      <x:c r="E68" s="30"/>
      <x:c r="F68" s="30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29"/>
      <x:c r="B69" s="29"/>
      <x:c r="C69" s="29"/>
      <x:c r="D69" s="29"/>
      <x:c r="E69" s="30"/>
      <x:c r="F69" s="30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29"/>
      <x:c r="B70" s="29"/>
      <x:c r="C70" s="29"/>
      <x:c r="D70" s="29"/>
      <x:c r="E70" s="30"/>
      <x:c r="F70" s="30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29"/>
      <x:c r="B71" s="29"/>
      <x:c r="C71" s="29"/>
      <x:c r="D71" s="29"/>
      <x:c r="E71" s="30"/>
      <x:c r="F71" s="30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29"/>
      <x:c r="B72" s="29"/>
      <x:c r="C72" s="29"/>
      <x:c r="D72" s="29"/>
      <x:c r="E72" s="30"/>
      <x:c r="F72" s="30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29"/>
      <x:c r="B73" s="29"/>
      <x:c r="C73" s="29"/>
      <x:c r="D73" s="29"/>
      <x:c r="E73" s="30"/>
      <x:c r="F73" s="30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29"/>
      <x:c r="B74" s="29"/>
      <x:c r="C74" s="29"/>
      <x:c r="D74" s="29"/>
      <x:c r="E74" s="30"/>
      <x:c r="F74" s="30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29"/>
      <x:c r="B75" s="29"/>
      <x:c r="C75" s="29"/>
      <x:c r="D75" s="29"/>
      <x:c r="E75" s="30"/>
      <x:c r="F75" s="30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29"/>
      <x:c r="B76" s="29"/>
      <x:c r="C76" s="29"/>
      <x:c r="D76" s="29"/>
      <x:c r="E76" s="30"/>
      <x:c r="F76" s="30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29"/>
      <x:c r="B77" s="29"/>
      <x:c r="C77" s="29"/>
      <x:c r="D77" s="29"/>
      <x:c r="E77" s="30"/>
      <x:c r="F77" s="30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29"/>
      <x:c r="B78" s="29"/>
      <x:c r="C78" s="29"/>
      <x:c r="D78" s="29"/>
      <x:c r="E78" s="30"/>
      <x:c r="F78" s="30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29"/>
      <x:c r="B79" s="29"/>
      <x:c r="C79" s="29"/>
      <x:c r="D79" s="29"/>
      <x:c r="E79" s="30"/>
      <x:c r="F79" s="30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29"/>
      <x:c r="B80" s="29"/>
      <x:c r="C80" s="29"/>
      <x:c r="D80" s="29"/>
      <x:c r="E80" s="30"/>
      <x:c r="F80" s="30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29"/>
      <x:c r="B81" s="29"/>
      <x:c r="C81" s="29"/>
      <x:c r="D81" s="29"/>
      <x:c r="E81" s="30"/>
      <x:c r="F81" s="30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29"/>
      <x:c r="B82" s="29"/>
      <x:c r="C82" s="29"/>
      <x:c r="D82" s="29"/>
      <x:c r="E82" s="30"/>
      <x:c r="F82" s="30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29"/>
      <x:c r="B83" s="29"/>
      <x:c r="C83" s="29"/>
      <x:c r="D83" s="29"/>
      <x:c r="E83" s="30"/>
      <x:c r="F83" s="30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29"/>
      <x:c r="B84" s="29"/>
      <x:c r="C84" s="29"/>
      <x:c r="D84" s="29"/>
      <x:c r="E84" s="30"/>
      <x:c r="F84" s="30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29"/>
      <x:c r="B85" s="29"/>
      <x:c r="C85" s="29"/>
      <x:c r="D85" s="29"/>
      <x:c r="E85" s="30"/>
      <x:c r="F85" s="30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29"/>
      <x:c r="B86" s="29"/>
      <x:c r="C86" s="29"/>
      <x:c r="D86" s="29"/>
      <x:c r="E86" s="30"/>
      <x:c r="F86" s="30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29"/>
      <x:c r="B87" s="29"/>
      <x:c r="C87" s="29"/>
      <x:c r="D87" s="29"/>
      <x:c r="E87" s="30"/>
      <x:c r="F87" s="30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29"/>
      <x:c r="B88" s="29"/>
      <x:c r="C88" s="29"/>
      <x:c r="D88" s="29"/>
      <x:c r="E88" s="30"/>
      <x:c r="F88" s="30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29"/>
      <x:c r="B89" s="29"/>
      <x:c r="C89" s="29"/>
      <x:c r="D89" s="29"/>
      <x:c r="E89" s="30"/>
      <x:c r="F89" s="30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29"/>
      <x:c r="B90" s="29"/>
      <x:c r="C90" s="29"/>
      <x:c r="D90" s="29"/>
      <x:c r="E90" s="30"/>
      <x:c r="F90" s="30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29"/>
      <x:c r="B91" s="29"/>
      <x:c r="C91" s="29"/>
      <x:c r="D91" s="29"/>
      <x:c r="E91" s="30"/>
      <x:c r="F91" s="30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29"/>
      <x:c r="B92" s="29"/>
      <x:c r="C92" s="29"/>
      <x:c r="D92" s="29"/>
      <x:c r="E92" s="30"/>
      <x:c r="F92" s="30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29"/>
      <x:c r="B93" s="29"/>
      <x:c r="C93" s="29"/>
      <x:c r="D93" s="29"/>
      <x:c r="E93" s="30"/>
      <x:c r="F93" s="30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29"/>
      <x:c r="B94" s="29"/>
      <x:c r="C94" s="29"/>
      <x:c r="D94" s="29"/>
      <x:c r="E94" s="30"/>
      <x:c r="F94" s="30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29"/>
      <x:c r="B95" s="29"/>
      <x:c r="C95" s="29"/>
      <x:c r="D95" s="29"/>
      <x:c r="E95" s="30"/>
      <x:c r="F95" s="30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29"/>
      <x:c r="B96" s="29"/>
      <x:c r="C96" s="29"/>
      <x:c r="D96" s="29"/>
      <x:c r="E96" s="30"/>
      <x:c r="F96" s="30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29"/>
      <x:c r="B97" s="29"/>
      <x:c r="C97" s="29"/>
      <x:c r="D97" s="29"/>
      <x:c r="E97" s="30"/>
      <x:c r="F97" s="30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29"/>
      <x:c r="B98" s="29"/>
      <x:c r="C98" s="29"/>
      <x:c r="D98" s="29"/>
      <x:c r="E98" s="30"/>
      <x:c r="F98" s="30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29"/>
      <x:c r="B99" s="29"/>
      <x:c r="C99" s="29"/>
      <x:c r="D99" s="29"/>
      <x:c r="E99" s="30"/>
      <x:c r="F99" s="30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29"/>
      <x:c r="B100" s="29"/>
      <x:c r="C100" s="29"/>
      <x:c r="D100" s="29"/>
      <x:c r="E100" s="30"/>
      <x:c r="F100" s="30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29"/>
      <x:c r="B101" s="29"/>
      <x:c r="C101" s="29"/>
      <x:c r="D101" s="29"/>
      <x:c r="E101" s="30"/>
      <x:c r="F101" s="30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29"/>
      <x:c r="B102" s="29"/>
      <x:c r="C102" s="29"/>
      <x:c r="D102" s="29"/>
      <x:c r="E102" s="30"/>
      <x:c r="F102" s="30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29"/>
      <x:c r="B103" s="29"/>
      <x:c r="C103" s="29"/>
      <x:c r="D103" s="29"/>
      <x:c r="E103" s="30"/>
      <x:c r="F103" s="30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29"/>
      <x:c r="B104" s="29"/>
      <x:c r="C104" s="29"/>
      <x:c r="D104" s="29"/>
      <x:c r="E104" s="30"/>
      <x:c r="F104" s="30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baf9acc015e342ff"/>
  </x:tableParts>
</x:worksheet>
</file>

<file path=xl/worksheets/sheet6.xml><?xml version="1.0" encoding="utf-8"?>
<x:worksheet xmlns:x="http://schemas.openxmlformats.org/spreadsheetml/2006/main">
  <x:sheetPr>
    <x:tabColor rgb="FF8B9490"/>
  </x:sheetPr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38" hidden="0" customWidth="1"/>
    <x:col min="4" max="4" width="3" hidden="0" customWidth="1"/>
    <x:col min="5" max="5" width="22" hidden="0" customWidth="1"/>
    <x:col min="6" max="6" width="18" hidden="0" customWidth="1"/>
    <x:col min="7" max="7" width="22" hidden="0" customWidth="1"/>
    <x:col min="8" max="8" width="18" hidden="0" customWidth="1"/>
  </x:cols>
  <x:sheetData>
    <x:row r="1" ht="34" customHeight="1">
      <x:c r="A1" s="4" t="str">
        <x:v>LISTAS E PARÂMETROS</x:v>
      </x:c>
      <x:c r="B1" s="4" t="str">
        <x:v>LISTAS E PARÂMETROS</x:v>
      </x:c>
      <x:c r="C1" s="4" t="str">
        <x:v>LISTAS E PARÂMETROS</x:v>
      </x:c>
      <x:c r="D1" s="4" t="str">
        <x:v>LISTAS E PARÂMETROS</x:v>
      </x:c>
      <x:c r="E1" s="4" t="str">
        <x:v>LISTAS E PARÂMETROS</x:v>
      </x:c>
      <x:c r="F1" s="4" t="str">
        <x:v>LISTAS E PARÂMETROS</x:v>
      </x:c>
      <x:c r="G1" s="4" t="str">
        <x:v>LISTAS E PARÂMETROS</x:v>
      </x:c>
      <x:c r="H1" s="4" t="str">
        <x:v>LISTAS E PARÂMETROS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2" customHeight="1">
      <x:c r="A2" s="8" t="str">
        <x:v>Defina o exercício e parâmetros gerenciais. Células amarelas são editáveis.</x:v>
      </x:c>
      <x:c r="B2" s="8" t="str">
        <x:v>Defina o exercício e parâmetros gerenciais. Células amarelas são editáveis.</x:v>
      </x:c>
      <x:c r="C2" s="8" t="str">
        <x:v>Defina o exercício e parâmetros gerenciais. Células amarelas são editáveis.</x:v>
      </x:c>
      <x:c r="D2" s="8" t="str">
        <x:v>Defina o exercício e parâmetros gerenciais. Células amarelas são editáveis.</x:v>
      </x:c>
      <x:c r="E2" s="8" t="str">
        <x:v>Defina o exercício e parâmetros gerenciais. Células amarelas são editáveis.</x:v>
      </x:c>
      <x:c r="F2" s="8" t="str">
        <x:v>Defina o exercício e parâmetros gerenciais. Células amarelas são editáveis.</x:v>
      </x:c>
      <x:c r="G2" s="8" t="str">
        <x:v>Defina o exercício e parâmetros gerenciais. Células amarelas são editáveis.</x:v>
      </x:c>
      <x:c r="H2" s="8" t="str">
        <x:v>Defina o exercício e parâmetros gerenciais. Células amarelas são editáveis.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PARÂMETROS</x:v>
      </x:c>
      <x:c r="B4" s="10" t="str">
        <x:v>PARÂMETROS</x:v>
      </x:c>
      <x:c r="C4" s="10" t="str">
        <x:v>PARÂMETROS</x:v>
      </x:c>
      <x:c r="D4" s="1"/>
      <x:c r="E4" s="10" t="str">
        <x:v>LISTAS DE PREENCHIMENTO</x:v>
      </x:c>
      <x:c r="F4" s="10" t="str">
        <x:v>LISTAS DE PREENCHIMENTO</x:v>
      </x:c>
      <x:c r="G4" s="10" t="str">
        <x:v>LISTAS DE PREENCHIMENTO</x:v>
      </x:c>
      <x:c r="H4" s="10" t="str">
        <x:v>LISTAS DE PREENCHIMENTO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36" customHeight="1">
      <x:c r="A5" s="22" t="str">
        <x:v>Parâmetro</x:v>
      </x:c>
      <x:c r="B5" s="23" t="str">
        <x:v>Valor</x:v>
      </x:c>
      <x:c r="C5" s="24" t="str">
        <x:v>Uso</x:v>
      </x:c>
      <x:c r="D5" s="1"/>
      <x:c r="E5" s="22" t="str">
        <x:v>Centro de resultado</x:v>
      </x:c>
      <x:c r="F5" s="23" t="str">
        <x:v>Status</x:v>
      </x:c>
      <x:c r="G5" s="23" t="str">
        <x:v>Natureza</x:v>
      </x:c>
      <x:c r="H5" s="24" t="str">
        <x:v>Origem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Exercício</x:v>
      </x:c>
      <x:c r="B6" s="26" t="n">
        <x:v>2026</x:v>
      </x:c>
      <x:c r="C6" s="1" t="str">
        <x:v>Período analisado</x:v>
      </x:c>
      <x:c r="D6" s="1"/>
      <x:c r="E6" s="1" t="str">
        <x:v>Loja online</x:v>
      </x:c>
      <x:c r="F6" s="1" t="str">
        <x:v>Realizado</x:v>
      </x:c>
      <x:c r="G6" s="1" t="str">
        <x:v>Receita</x:v>
      </x:c>
      <x:c r="H6" s="1" t="str">
        <x:v>Venda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Data da análise</x:v>
      </x:c>
      <x:c r="B7" s="27" t="n">
        <x:v>46293</x:v>
      </x:c>
      <x:c r="C7" s="1" t="str">
        <x:v>Atualiza alertas</x:v>
      </x:c>
      <x:c r="D7" s="1"/>
      <x:c r="E7" s="1" t="str">
        <x:v>Consultoria</x:v>
      </x:c>
      <x:c r="F7" s="1" t="str">
        <x:v>Previsto</x:v>
      </x:c>
      <x:c r="G7" s="1" t="str">
        <x:v>Dedução</x:v>
      </x:c>
      <x:c r="H7" s="1" t="str">
        <x:v>Nota fiscal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Meta margem líquida</x:v>
      </x:c>
      <x:c r="B8" s="28" t="n">
        <x:v>0.1</x:v>
      </x:c>
      <x:c r="C8" s="1" t="str">
        <x:v>Comparação no Dashboard</x:v>
      </x:c>
      <x:c r="D8" s="1"/>
      <x:c r="E8" s="1" t="str">
        <x:v>Administrativo</x:v>
      </x:c>
      <x:c r="F8" s="1" t="str">
        <x:v>Cancelado</x:v>
      </x:c>
      <x:c r="G8" s="1" t="str">
        <x:v>Custo</x:v>
      </x:c>
      <x:c r="H8" s="1" t="str">
        <x:v>Folha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" t="str">
        <x:v>Limite variação desfavorável</x:v>
      </x:c>
      <x:c r="B9" s="28" t="n">
        <x:v>0.1</x:v>
      </x:c>
      <x:c r="C9" s="1" t="str">
        <x:v>Alerta orçamentário</x:v>
      </x:c>
      <x:c r="D9" s="1"/>
      <x:c r="E9" s="1" t="str">
        <x:v>Comercial</x:v>
      </x:c>
      <x:c r="F9" s="1"/>
      <x:c r="G9" s="1" t="str">
        <x:v>Despesa</x:v>
      </x:c>
      <x:c r="H9" s="1" t="str">
        <x:v>Contrato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 t="str">
        <x:v>Limite concentração receita</x:v>
      </x:c>
      <x:c r="B10" s="28" t="n">
        <x:v>0.4</x:v>
      </x:c>
      <x:c r="C10" s="1" t="str">
        <x:v>Sinal gerencial</x:v>
      </x:c>
      <x:c r="D10" s="1"/>
      <x:c r="E10" s="1" t="str">
        <x:v>Operações</x:v>
      </x:c>
      <x:c r="F10" s="1"/>
      <x:c r="G10" s="1" t="str">
        <x:v>Resultado financeiro</x:v>
      </x:c>
      <x:c r="H10" s="1" t="str">
        <x:v>Extrato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 t="str">
        <x:v>Moeda</x:v>
      </x:c>
      <x:c r="B11" s="26" t="str">
        <x:v>R$</x:v>
      </x:c>
      <x:c r="C11" s="1" t="str">
        <x:v>Apresentação</x:v>
      </x:c>
      <x:c r="D11" s="1"/>
      <x:c r="E11" s="1" t="str">
        <x:v>Marketing</x:v>
      </x:c>
      <x:c r="F11" s="1"/>
      <x:c r="G11" s="1"/>
      <x:c r="H11" s="1" t="str">
        <x:v>Ajuste</x:v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 t="str">
        <x:v>Corte YTD exclusivo</x:v>
      </x:c>
      <x:c r="B12" s="167" t="n">
        <x:f>IF(OR(NOT(ISNUMBER(B6)),NOT(ISNUMBER(B7))),"REVISAR DATA",IF(OR(B6&lt;&gt;INT(B6),B6&lt;1900,B6&gt;9998,B7&lt;=0),"REVISAR DATA",MAX(DATE(B6,1,1),MIN(DATE(B6+1,1,1),EOMONTH(B7,0)+1))))</x:f>
        <x:v>46296</x:v>
      </x:c>
      <x:c r="C12" s="1" t="str">
        <x:v>Inclui a competência do mês da análise, limitado ao exercício.</x:v>
      </x:c>
      <x:c r="D12" s="1"/>
      <x:c r="E12" s="1" t="str">
        <x:v>Diretoria</x:v>
      </x:c>
      <x:c r="F12" s="1"/>
      <x:c r="G12" s="1"/>
      <x:c r="H12" s="1" t="str">
        <x:v>Outro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/>
      <x:c r="B13" s="1"/>
      <x:c r="C13" s="1"/>
      <x:c r="D13" s="1"/>
      <x:c r="E13" s="1" t="str">
        <x:v>Financeiro</x:v>
      </x:c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H1"/>
    <x:mergeCell ref="A2:H2"/>
    <x:mergeCell ref="A4:C4"/>
    <x:mergeCell ref="E4:H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5C7C6B"/>
  </x:sheetPr>
  <x:sheetViews>
    <x:sheetView showGridLines="0" workbookViewId="0"/>
  </x:sheetViews>
  <x:sheetFormatPr defaultRowHeight="15"/>
  <x:cols>
    <x:col min="1" max="1" width="31" hidden="0" customWidth="1"/>
    <x:col min="2" max="2" width="9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2" customHeight="1">
      <x:c r="A2" s="8" t="str">
        <x:v>Fluxo recomendado para transformar lançamentos em decisões mensais de rentabilidade.</x:v>
      </x:c>
      <x:c r="B2" s="8" t="str">
        <x:v>Fluxo recomendado para transformar lançamentos em decisões mensais de rentabilidade.</x:v>
      </x:c>
      <x:c r="C2" s="8" t="str">
        <x:v>Fluxo recomendado para transformar lançamentos em decisões mensais de rentabilidade.</x:v>
      </x:c>
      <x:c r="D2" s="8" t="str">
        <x:v>Fluxo recomendado para transformar lançamentos em decisões mensais de rentabilidade.</x:v>
      </x:c>
      <x:c r="E2" s="8" t="str">
        <x:v>Fluxo recomendado para transformar lançamentos em decisões mensais de rentabilidade.</x:v>
      </x:c>
      <x:c r="F2" s="8" t="str">
        <x:v>Fluxo recomendado para transformar lançamentos em decisões mensais de rentabilidade.</x:v>
      </x:c>
      <x:c r="G2" s="8" t="str">
        <x:v>Fluxo recomendado para transformar lançamentos em decisões mensais de rentabilidade.</x:v>
      </x:c>
      <x:c r="H2" s="8" t="str">
        <x:v>Fluxo recomendado para transformar lançamentos em decisões mensais de rentabilidade.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PASSO A PASSO</x:v>
      </x:c>
      <x:c r="B4" s="10" t="str">
        <x:v>PASSO A PASSO</x:v>
      </x:c>
      <x:c r="C4" s="10" t="str">
        <x:v>PASSO A PASSO</x:v>
      </x:c>
      <x:c r="D4" s="10" t="str">
        <x:v>PASSO A PASSO</x:v>
      </x:c>
      <x:c r="E4" s="10" t="str">
        <x:v>PASSO A PASSO</x:v>
      </x:c>
      <x:c r="F4" s="10" t="str">
        <x:v>PASSO A PASSO</x:v>
      </x:c>
      <x:c r="G4" s="10" t="str">
        <x:v>PASSO A PASSO</x:v>
      </x:c>
      <x:c r="H4" s="10" t="str">
        <x:v>PASSO A PASSO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8" customHeight="1">
      <x:c r="A5" s="133" t="str">
        <x:v>1. Ajuste parâmetros</x:v>
      </x:c>
      <x:c r="B5" s="137" t="str">
        <x:v>Defina exercício, data de análise, meta de margem e limites de alerta.</x:v>
      </x:c>
      <x:c r="C5" s="137"/>
      <x:c r="D5" s="137"/>
      <x:c r="E5" s="137"/>
      <x:c r="F5" s="137"/>
      <x:c r="G5" s="137"/>
      <x:c r="H5" s="137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8" customHeight="1">
      <x:c r="A6" s="133" t="str">
        <x:v>2. Revise o plano de contas</x:v>
      </x:c>
      <x:c r="B6" s="138" t="str">
        <x:v>Mantenha grupos estáveis e coerentes com a leitura gerencial do negócio.</x:v>
      </x:c>
      <x:c r="C6" s="138"/>
      <x:c r="D6" s="138"/>
      <x:c r="E6" s="138"/>
      <x:c r="F6" s="138"/>
      <x:c r="G6" s="138"/>
      <x:c r="H6" s="138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48" customHeight="1">
      <x:c r="A7" s="133" t="str">
        <x:v>3. Registre por competência</x:v>
      </x:c>
      <x:c r="B7" s="138" t="str">
        <x:v>Use a data econômica do fato, não apenas a data de pagamento.</x:v>
      </x:c>
      <x:c r="C7" s="138"/>
      <x:c r="D7" s="138"/>
      <x:c r="E7" s="138"/>
      <x:c r="F7" s="138"/>
      <x:c r="G7" s="138"/>
      <x:c r="H7" s="138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48" customHeight="1">
      <x:c r="A8" s="133" t="str">
        <x:v>4. Informe valores positivos</x:v>
      </x:c>
      <x:c r="B8" s="138" t="str">
        <x:v>Deduções, custos e despesas recebem o sinal automaticamente.</x:v>
      </x:c>
      <x:c r="C8" s="138"/>
      <x:c r="D8" s="138"/>
      <x:c r="E8" s="138"/>
      <x:c r="F8" s="138"/>
      <x:c r="G8" s="138"/>
      <x:c r="H8" s="138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48" customHeight="1">
      <x:c r="A9" s="133" t="str">
        <x:v>5. Confirme o status</x:v>
      </x:c>
      <x:c r="B9" s="138" t="str">
        <x:v>Somente lançamentos Realizados entram na DRE.</x:v>
      </x:c>
      <x:c r="C9" s="138"/>
      <x:c r="D9" s="138"/>
      <x:c r="E9" s="138"/>
      <x:c r="F9" s="138"/>
      <x:c r="G9" s="138"/>
      <x:c r="H9" s="138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48" customHeight="1">
      <x:c r="A10" s="133" t="str">
        <x:v>6. Preencha o orçamento</x:v>
      </x:c>
      <x:c r="B10" s="138" t="str">
        <x:v>Planeje os doze meses por grupo para comparar execução e meta.</x:v>
      </x:c>
      <x:c r="C10" s="138"/>
      <x:c r="D10" s="138"/>
      <x:c r="E10" s="138"/>
      <x:c r="F10" s="138"/>
      <x:c r="G10" s="138"/>
      <x:c r="H10" s="138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48" customHeight="1">
      <x:c r="A11" s="133" t="str">
        <x:v>7. Leia as margens</x:v>
      </x:c>
      <x:c r="B11" s="138" t="str">
        <x:v>Observe margem bruta, EBITDA, resultado operacional e margem líquida.</x:v>
      </x:c>
      <x:c r="C11" s="138"/>
      <x:c r="D11" s="138"/>
      <x:c r="E11" s="138"/>
      <x:c r="F11" s="138"/>
      <x:c r="G11" s="138"/>
      <x:c r="H11" s="138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48" customHeight="1">
      <x:c r="A12" s="133" t="str">
        <x:v>8. Trate variações</x:v>
      </x:c>
      <x:c r="B12" s="138" t="str">
        <x:v>Investigue desvios relevantes por grupo, mês e centro de resultado.</x:v>
      </x:c>
      <x:c r="C12" s="138"/>
      <x:c r="D12" s="138"/>
      <x:c r="E12" s="138"/>
      <x:c r="F12" s="138"/>
      <x:c r="G12" s="138"/>
      <x:c r="H12" s="138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48" customHeight="1">
      <x:c r="A13" s="133" t="str">
        <x:v>9. Registre uma ação</x:v>
      </x:c>
      <x:c r="B13" s="138" t="str">
        <x:v>Defina responsável, prazo e impacto esperado fora da planilha.</x:v>
      </x:c>
      <x:c r="C13" s="138"/>
      <x:c r="D13" s="138"/>
      <x:c r="E13" s="138"/>
      <x:c r="F13" s="138"/>
      <x:c r="G13" s="138"/>
      <x:c r="H13" s="138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48" customHeight="1">
      <x:c r="A14" s="133" t="str">
        <x:v>10. Preserve fórmulas</x:v>
      </x:c>
      <x:c r="B14" s="139" t="str">
        <x:v>Preencha células amarelas e copie uma linha completa ao ampliar a base.</x:v>
      </x:c>
      <x:c r="C14" s="139"/>
      <x:c r="D14" s="139"/>
      <x:c r="E14" s="139"/>
      <x:c r="F14" s="139"/>
      <x:c r="G14" s="139"/>
      <x:c r="H14" s="139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 ht="24" customHeight="1">
      <x:c r="A16" s="10" t="str">
        <x:v>BOAS PRÁTICAS E LIMITES</x:v>
      </x:c>
      <x:c r="B16" s="10" t="str">
        <x:v>BOAS PRÁTICAS E LIMITES</x:v>
      </x:c>
      <x:c r="C16" s="10" t="str">
        <x:v>BOAS PRÁTICAS E LIMITES</x:v>
      </x:c>
      <x:c r="D16" s="10" t="str">
        <x:v>BOAS PRÁTICAS E LIMITES</x:v>
      </x:c>
      <x:c r="E16" s="10" t="str">
        <x:v>BOAS PRÁTICAS E LIMITES</x:v>
      </x:c>
      <x:c r="F16" s="10" t="str">
        <x:v>BOAS PRÁTICAS E LIMITES</x:v>
      </x:c>
      <x:c r="G16" s="10" t="str">
        <x:v>BOAS PRÁTICAS E LIMITES</x:v>
      </x:c>
      <x:c r="H16" s="10" t="str">
        <x:v>BOAS PRÁTICAS E LIMITES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58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B17" s="159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C17" s="159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D17" s="159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E17" s="159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F17" s="159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G17" s="159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H17" s="160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61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B18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C18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D18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E18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F18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G18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H18" s="163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62" customHeight="1">
      <x:c r="A19" s="161" t="str">
        <x:v>Corte do acumulado YTD</x:v>
      </x:c>
      <x:c r="B19" s="162" t="str">
        <x:v>YTD O:P e sinais B29:B30 usam Listas B6/B7 até o fim do mês da análise. Antes do exercício: zero meses. Depois: exercício inteiro. DRE Mensal, cartões e gráfico mantêm o calendário dos cabeçalhos de 2026. Para outro exercício, use uma cópia e atualize cabeçalhos/dados/orçamento de modo consistente. Sem base: n.a.</x:v>
      </x:c>
      <x:c r="C19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D19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E19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F19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G19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H19" s="163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 ht="62" customHeight="1">
      <x:c r="A20" s="161" t="str">
        <x:v>Limites da base</x:v>
      </x:c>
      <x:c r="B20" s="162" t="str">
        <x:v>300 lançamentos nas linhas 5:304. Competência: primeiro dia do mês, como data real. Grupo, código e sinal são preenchimentos manuais: confira o plano de contas, +1 para receita e -1 para deduções/custos/despesas. Preserve K (Valor DRE). Para ampliar, estenda tabela, fórmulas, validações e todos os intervalos de resumo.</x:v>
      </x:c>
      <x:c r="C20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D20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E20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F20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G20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H20" s="163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61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B21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C21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D21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E21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F21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G21" s="162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H21" s="163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64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B22" s="165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C22" s="165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D22" s="165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E22" s="165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F22" s="165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G22" s="165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H22" s="166" t="str">
        <x:v>Feche cada competência, concilie a base com relatórios financeiros, documente critérios de rateio e mantenha o plano de contas estável. Uma DRE gerencial serve para analisar rentabilidade e operação; ela não substitui escrituração, obrigações fiscais nem demonstrações contábeis oficiais. Se houver regimes tributários, reconhecimento de receita ou estoques complexos, valide a estrutura com a contabilidade.</x:v>
      </x:c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</x:row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A16:H16"/>
    <x:mergeCell ref="A17:H22"/>
  </x:mergeCells>
  <x:pageMargins left="0.7" right="0.7" top="0.75" bottom="0.75" header="0.3" footer="0.3"/>
</x:worksheet>
</file>