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f7c4c18d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616bf1d1a12c41fa"/>
    <x:sheet xmlns:r="http://schemas.openxmlformats.org/officeDocument/2006/relationships" name="Assinaturas" sheetId="2" r:id="Rdb62608454ec4688"/>
    <x:sheet xmlns:r="http://schemas.openxmlformats.org/officeDocument/2006/relationships" name="Pagamentos" sheetId="3" r:id="R10f7f9df1d2b42cd"/>
    <x:sheet xmlns:r="http://schemas.openxmlformats.org/officeDocument/2006/relationships" name="Orcamento" sheetId="4" r:id="R2c6b6940c8644678"/>
    <x:sheet xmlns:r="http://schemas.openxmlformats.org/officeDocument/2006/relationships" name="Listas" sheetId="5" r:id="R8eb50825d5514d0b"/>
    <x:sheet xmlns:r="http://schemas.openxmlformats.org/officeDocument/2006/relationships" name="Instrucoes" sheetId="6" r:id="R07810d98800242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0%"/>
    <x:numFmt numFmtId="202" formatCode="dd/mm/yyyy"/>
    <x:numFmt numFmtId="203" formatCode="&quot;R$&quot; #,##0.00"/>
    <x:numFmt numFmtId="204" formatCode="0.0%"/>
  </x:numFmts>
  <x:fonts count="18">
    <x:font>
      <x:sz val="11"/>
      <x:name val="Carlito"/>
    </x:font>
    <x:font>
      <x:sz val="10"/>
      <x:color rgb="FF25352C"/>
      <x:name val="Arial"/>
    </x:font>
    <x:font>
      <x:b/>
      <x:sz val="16"/>
      <x:color rgb="FFFFFFFF"/>
      <x:name val="Arial"/>
    </x:font>
    <x:font>
      <x:i/>
      <x:sz val="10"/>
      <x:color rgb="FF245B91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5B4B00"/>
      <x:name val="Arial"/>
    </x:font>
    <x:font>
      <x:b/>
      <x:sz val="15"/>
      <x:color rgb="FF173D2B"/>
      <x:name val="Arial"/>
    </x:font>
    <x:font>
      <x:b/>
      <x:sz val="10"/>
      <x:color rgb="FF008000"/>
      <x:name val="Arial"/>
    </x:font>
    <x:font>
      <x:b/>
      <x:sz val="10"/>
      <x:color rgb="FF6F5200"/>
      <x:name val="Arial"/>
    </x:font>
    <x:font>
      <x:b/>
      <x:sz val="11"/>
      <x:color rgb="FFFFFFFF"/>
      <x:name val="Carlito"/>
    </x:font>
    <x:font>
      <x:sz val="11"/>
      <x:color rgb="FF203C46"/>
      <x:name val="Arial"/>
    </x:font>
    <x:font>
      <x:b/>
      <x:sz val="17"/>
      <x:color rgb="FF173E58"/>
      <x:name val="Arial"/>
    </x:font>
    <x:font>
      <x:b/>
      <x:sz val="11"/>
      <x:color rgb="FFFFFFFF"/>
      <x:name val="Arial"/>
    </x:font>
    <x:font>
      <x:b/>
      <x:sz val="21"/>
      <x:color rgb="FF173E58"/>
      <x:name val="Arial"/>
    </x:font>
    <x:font>
      <x:sz val="11"/>
      <x:color rgb="FF25352C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  <x:fill>
      <x:patternFill patternType="solid">
        <x:fgColor rgb="FFFFF2D3"/>
      </x:patternFill>
    </x:fill>
    <x:fill>
      <x:patternFill patternType="solid">
        <x:fgColor rgb="FF173E58"/>
      </x:patternFill>
    </x:fill>
    <x:fill>
      <x:patternFill patternType="solid">
        <x:fgColor rgb="FFEAF1F5"/>
      </x:patternFill>
    </x:fill>
    <x:fill>
      <x:patternFill patternType="solid">
        <x:fgColor rgb="FFF3F7FA"/>
      </x:patternFill>
    </x:fill>
  </x:fills>
  <x:borders count="18">
    <x:border/>
    <x:border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right style="thin">
        <x:color rgb="FFFFFFFF"/>
      </x:right>
      <x:bottom style="thin">
        <x:color rgb="FFCFD9D2"/>
      </x:bottom>
    </x:border>
    <x:border>
      <x:left style="thin">
        <x:color rgb="FFFFFFFF"/>
      </x:left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left style="thin">
        <x:color rgb="FFCFD9D2"/>
      </x:left>
      <x:right style="thin">
        <x:color rgb="FFCFD9D2"/>
      </x:right>
      <x:bottom style="thin">
        <x:color rgb="FFCFD9D2"/>
      </x:bottom>
    </x:border>
    <x:border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  <x:top style="thin">
        <x:color rgb="FFCFD9D2"/>
      </x:top>
      <x:bottom style="thin">
        <x:color rgb="FFCFD9D2"/>
      </x:bottom>
    </x:border>
    <x:border>
      <x:left style="thin">
        <x:color rgb="FFCFD9D2"/>
      </x:left>
      <x:right style="thin">
        <x:color rgb="FFCFD9D2"/>
      </x:right>
      <x:top style="thin">
        <x:color rgb="FFCFD9D2"/>
      </x:top>
    </x:border>
    <x:border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top style="thin">
        <x:color rgb="FFCFD9D2"/>
      </x:top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19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3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201" fontId="5" fillId="5" borderId="0" xfId="0" applyNumberFormat="1" applyFont="1" applyFill="1" applyBorder="1"/>
    <x:xf numFmtId="202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203" fontId="6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200" fontId="6" fillId="6" borderId="0" xfId="0" applyNumberFormat="1" applyFont="1" applyFill="1" applyBorder="1" applyAlignment="1">
      <x:alignment vertical="center"/>
    </x:xf>
    <x:xf numFmtId="203" fontId="5" fillId="5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204" fontId="6" fillId="6" borderId="0" xfId="0" applyNumberFormat="1" applyFont="1" applyFill="1" applyBorder="1"/>
    <x:xf numFmtId="203" fontId="5" fillId="5" borderId="0" xfId="0" applyNumberFormat="1" applyFont="1" applyFill="1" applyBorder="1"/>
    <x:xf numFmtId="200" fontId="6" fillId="6" borderId="0" xfId="0" applyNumberFormat="1" applyFont="1" applyFill="1" applyBorder="1"/>
    <x:xf numFmtId="202" fontId="1" fillId="0" borderId="0" xfId="0" applyNumberFormat="1" applyFont="1" applyFill="1" applyBorder="1"/>
    <x:xf numFmtId="202" fontId="1" fillId="5" borderId="0" xfId="0" applyNumberFormat="1" applyFont="1" applyFill="1" applyBorder="1"/>
    <x:xf numFmtId="0" fontId="7" fillId="5" borderId="0" xfId="0" applyNumberFormat="1" applyFont="1" applyFill="1" applyBorder="1"/>
    <x:xf numFmtId="202" fontId="7" fillId="5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4" xfId="0" applyNumberFormat="1" applyFont="1" applyFill="1" applyBorder="1"/>
    <x:xf numFmtId="0" fontId="8" fillId="7" borderId="5" xfId="0" applyNumberFormat="1" applyFont="1" applyFill="1" applyBorder="1"/>
    <x:xf numFmtId="0" fontId="8" fillId="7" borderId="6" xfId="0" applyNumberFormat="1" applyFont="1" applyFill="1" applyBorder="1"/>
    <x:xf numFmtId="0" fontId="8" fillId="7" borderId="7" xfId="0" applyNumberFormat="1" applyFont="1" applyFill="1" applyBorder="1"/>
    <x:xf numFmtId="200" fontId="8" fillId="7" borderId="4" xfId="0" applyNumberFormat="1" applyFont="1" applyFill="1" applyBorder="1"/>
    <x:xf numFmtId="200" fontId="8" fillId="7" borderId="5" xfId="0" applyNumberFormat="1" applyFont="1" applyFill="1" applyBorder="1"/>
    <x:xf numFmtId="200" fontId="8" fillId="7" borderId="6" xfId="0" applyNumberFormat="1" applyFont="1" applyFill="1" applyBorder="1"/>
    <x:xf numFmtId="200" fontId="8" fillId="7" borderId="7" xfId="0" applyNumberFormat="1" applyFont="1" applyFill="1" applyBorder="1"/>
    <x:xf numFmtId="200" fontId="8" fillId="7" borderId="4" xfId="0" applyNumberFormat="1" applyFont="1" applyFill="1" applyBorder="1" applyAlignment="1">
      <x:alignment horizontal="center"/>
    </x:xf>
    <x:xf numFmtId="200" fontId="8" fillId="7" borderId="5" xfId="0" applyNumberFormat="1" applyFont="1" applyFill="1" applyBorder="1" applyAlignment="1">
      <x:alignment horizontal="center"/>
    </x:xf>
    <x:xf numFmtId="200" fontId="8" fillId="7" borderId="6" xfId="0" applyNumberFormat="1" applyFont="1" applyFill="1" applyBorder="1" applyAlignment="1">
      <x:alignment horizontal="center"/>
    </x:xf>
    <x:xf numFmtId="200" fontId="8" fillId="7" borderId="7" xfId="0" applyNumberFormat="1" applyFont="1" applyFill="1" applyBorder="1" applyAlignment="1">
      <x:alignment horizontal="center"/>
    </x:xf>
    <x:xf numFmtId="200" fontId="8" fillId="7" borderId="4" xfId="0" applyNumberFormat="1" applyFont="1" applyFill="1" applyBorder="1" applyAlignment="1">
      <x:alignment horizontal="center" vertical="center"/>
    </x:xf>
    <x:xf numFmtId="200" fontId="8" fillId="7" borderId="5" xfId="0" applyNumberFormat="1" applyFont="1" applyFill="1" applyBorder="1" applyAlignment="1">
      <x:alignment horizontal="center" vertical="center"/>
    </x:xf>
    <x:xf numFmtId="200" fontId="8" fillId="7" borderId="6" xfId="0" applyNumberFormat="1" applyFont="1" applyFill="1" applyBorder="1" applyAlignment="1">
      <x:alignment horizontal="center" vertical="center"/>
    </x:xf>
    <x:xf numFmtId="200" fontId="8" fillId="7" borderId="7" xfId="0" applyNumberFormat="1" applyFont="1" applyFill="1" applyBorder="1" applyAlignment="1">
      <x:alignment horizontal="center" vertical="center"/>
    </x:xf>
    <x:xf numFmtId="203" fontId="8" fillId="7" borderId="4" xfId="0" applyNumberFormat="1" applyFont="1" applyFill="1" applyBorder="1"/>
    <x:xf numFmtId="203" fontId="8" fillId="7" borderId="5" xfId="0" applyNumberFormat="1" applyFont="1" applyFill="1" applyBorder="1"/>
    <x:xf numFmtId="203" fontId="8" fillId="7" borderId="6" xfId="0" applyNumberFormat="1" applyFont="1" applyFill="1" applyBorder="1"/>
    <x:xf numFmtId="203" fontId="8" fillId="7" borderId="7" xfId="0" applyNumberFormat="1" applyFont="1" applyFill="1" applyBorder="1"/>
    <x:xf numFmtId="203" fontId="8" fillId="7" borderId="4" xfId="0" applyNumberFormat="1" applyFont="1" applyFill="1" applyBorder="1" applyAlignment="1">
      <x:alignment horizontal="center"/>
    </x:xf>
    <x:xf numFmtId="203" fontId="8" fillId="7" borderId="5" xfId="0" applyNumberFormat="1" applyFont="1" applyFill="1" applyBorder="1" applyAlignment="1">
      <x:alignment horizontal="center"/>
    </x:xf>
    <x:xf numFmtId="203" fontId="8" fillId="7" borderId="6" xfId="0" applyNumberFormat="1" applyFont="1" applyFill="1" applyBorder="1" applyAlignment="1">
      <x:alignment horizontal="center"/>
    </x:xf>
    <x:xf numFmtId="203" fontId="8" fillId="7" borderId="7" xfId="0" applyNumberFormat="1" applyFont="1" applyFill="1" applyBorder="1" applyAlignment="1">
      <x:alignment horizontal="center"/>
    </x:xf>
    <x:xf numFmtId="203" fontId="8" fillId="7" borderId="4" xfId="0" applyNumberFormat="1" applyFont="1" applyFill="1" applyBorder="1" applyAlignment="1">
      <x:alignment horizontal="center" vertical="center"/>
    </x:xf>
    <x:xf numFmtId="203" fontId="8" fillId="7" borderId="5" xfId="0" applyNumberFormat="1" applyFont="1" applyFill="1" applyBorder="1" applyAlignment="1">
      <x:alignment horizontal="center" vertical="center"/>
    </x:xf>
    <x:xf numFmtId="203" fontId="8" fillId="7" borderId="6" xfId="0" applyNumberFormat="1" applyFont="1" applyFill="1" applyBorder="1" applyAlignment="1">
      <x:alignment horizontal="center" vertical="center"/>
    </x:xf>
    <x:xf numFmtId="203" fontId="8" fillId="7" borderId="7" xfId="0" applyNumberFormat="1" applyFont="1" applyFill="1" applyBorder="1" applyAlignment="1">
      <x:alignment horizontal="center" vertical="center"/>
    </x:xf>
    <x:xf numFmtId="0" fontId="1" fillId="6" borderId="7" xfId="0" applyNumberFormat="1" applyFont="1" applyFill="1" applyBorder="1"/>
    <x:xf numFmtId="0" fontId="1" fillId="6" borderId="8" xfId="0" applyNumberFormat="1" applyFont="1" applyFill="1" applyBorder="1"/>
    <x:xf numFmtId="0" fontId="1" fillId="6" borderId="6" xfId="0" applyNumberFormat="1" applyFont="1" applyFill="1" applyBorder="1"/>
    <x:xf numFmtId="0" fontId="1" fillId="6" borderId="9" xfId="0" applyNumberFormat="1" applyFont="1" applyFill="1" applyBorder="1"/>
    <x:xf numFmtId="0" fontId="1" fillId="6" borderId="10" xfId="0" applyNumberFormat="1" applyFont="1" applyFill="1" applyBorder="1"/>
    <x:xf numFmtId="0" fontId="1" fillId="6" borderId="11" xfId="0" applyNumberFormat="1" applyFont="1" applyFill="1" applyBorder="1"/>
    <x:xf numFmtId="0" fontId="1" fillId="6" borderId="5" xfId="0" applyNumberFormat="1" applyFont="1" applyFill="1" applyBorder="1"/>
    <x:xf numFmtId="0" fontId="1" fillId="6" borderId="12" xfId="0" applyNumberFormat="1" applyFont="1" applyFill="1" applyBorder="1"/>
    <x:xf numFmtId="0" fontId="1" fillId="6" borderId="4" xfId="0" applyNumberFormat="1" applyFont="1" applyFill="1" applyBorder="1"/>
    <x:xf numFmtId="0" fontId="1" fillId="6" borderId="7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1" fillId="6" borderId="12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203" fontId="1" fillId="6" borderId="8" xfId="0" applyNumberFormat="1" applyFont="1" applyFill="1" applyBorder="1" applyAlignment="1">
      <x:alignment vertical="center"/>
    </x:xf>
    <x:xf numFmtId="203" fontId="1" fillId="6" borderId="10" xfId="0" applyNumberFormat="1" applyFont="1" applyFill="1" applyBorder="1" applyAlignment="1">
      <x:alignment vertical="center"/>
    </x:xf>
    <x:xf numFmtId="203" fontId="1" fillId="6" borderId="12" xfId="0" applyNumberFormat="1" applyFont="1" applyFill="1" applyBorder="1" applyAlignment="1">
      <x:alignment vertical="center"/>
    </x:xf>
    <x:xf numFmtId="202" fontId="1" fillId="6" borderId="8" xfId="0" applyNumberFormat="1" applyFont="1" applyFill="1" applyBorder="1" applyAlignment="1">
      <x:alignment vertical="center"/>
    </x:xf>
    <x:xf numFmtId="202" fontId="1" fillId="6" borderId="10" xfId="0" applyNumberFormat="1" applyFont="1" applyFill="1" applyBorder="1" applyAlignment="1">
      <x:alignment vertical="center"/>
    </x:xf>
    <x:xf numFmtId="202" fontId="1" fillId="6" borderId="12" xfId="0" applyNumberFormat="1" applyFont="1" applyFill="1" applyBorder="1" applyAlignment="1">
      <x:alignment vertical="center"/>
    </x:xf>
    <x:xf numFmtId="202" fontId="1" fillId="6" borderId="8" xfId="0" applyNumberFormat="1" applyFont="1" applyFill="1" applyBorder="1" applyAlignment="1">
      <x:alignment horizontal="center" vertical="center"/>
    </x:xf>
    <x:xf numFmtId="202" fontId="1" fillId="6" borderId="10" xfId="0" applyNumberFormat="1" applyFont="1" applyFill="1" applyBorder="1" applyAlignment="1">
      <x:alignment horizontal="center" vertical="center"/>
    </x:xf>
    <x:xf numFmtId="202" fontId="1" fillId="6" borderId="12" xfId="0" applyNumberFormat="1" applyFont="1" applyFill="1" applyBorder="1" applyAlignment="1">
      <x:alignment horizontal="center" vertical="center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horizontal="left" vertical="center" wrapText="1"/>
    </x:xf>
    <x:xf numFmtId="0" fontId="1" fillId="6" borderId="11" xfId="0" applyNumberFormat="1" applyFont="1" applyFill="1" applyBorder="1" applyAlignment="1">
      <x:alignment horizontal="left" vertical="center" wrapText="1"/>
    </x:xf>
    <x:xf numFmtId="0" fontId="1" fillId="6" borderId="4" xfId="0" applyNumberFormat="1" applyFont="1" applyFill="1" applyBorder="1" applyAlignment="1">
      <x:alignment horizontal="left" vertical="center" wrapText="1"/>
    </x:xf>
    <x:xf numFmtId="0" fontId="1" fillId="6" borderId="13" xfId="0" applyNumberFormat="1" applyFont="1" applyFill="1" applyBorder="1"/>
    <x:xf numFmtId="0" fontId="1" fillId="6" borderId="14" xfId="0" applyNumberFormat="1" applyFont="1" applyFill="1" applyBorder="1"/>
    <x:xf numFmtId="0" fontId="1" fillId="6" borderId="15" xfId="0" applyNumberFormat="1" applyFont="1" applyFill="1" applyBorder="1"/>
    <x:xf numFmtId="0" fontId="9" fillId="6" borderId="13" xfId="0" applyNumberFormat="1" applyFont="1" applyFill="1" applyBorder="1"/>
    <x:xf numFmtId="0" fontId="9" fillId="6" borderId="14" xfId="0" applyNumberFormat="1" applyFont="1" applyFill="1" applyBorder="1"/>
    <x:xf numFmtId="0" fontId="9" fillId="6" borderId="15" xfId="0" applyNumberFormat="1" applyFont="1" applyFill="1" applyBorder="1"/>
    <x:xf numFmtId="0" fontId="9" fillId="6" borderId="13" xfId="0" applyNumberFormat="1" applyFont="1" applyFill="1" applyBorder="1" applyAlignment="1">
      <x:alignment horizontal="center"/>
    </x:xf>
    <x:xf numFmtId="0" fontId="9" fillId="6" borderId="14" xfId="0" applyNumberFormat="1" applyFont="1" applyFill="1" applyBorder="1" applyAlignment="1">
      <x:alignment horizontal="center"/>
    </x:xf>
    <x:xf numFmtId="0" fontId="9" fillId="6" borderId="15" xfId="0" applyNumberFormat="1" applyFont="1" applyFill="1" applyBorder="1" applyAlignment="1">
      <x:alignment horizontal="center"/>
    </x:xf>
    <x:xf numFmtId="203" fontId="1" fillId="0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202" fontId="7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6" borderId="13" xfId="0" applyNumberFormat="1" applyFont="1" applyFill="1" applyBorder="1" applyAlignment="1">
      <x:alignment vertical="center"/>
    </x:xf>
    <x:xf numFmtId="0" fontId="9" fillId="6" borderId="13" xfId="0" applyNumberFormat="1" applyFont="1" applyFill="1" applyBorder="1" applyAlignment="1">
      <x:alignment horizontal="center" vertical="center"/>
    </x:xf>
    <x:xf numFmtId="0" fontId="1" fillId="6" borderId="14" xfId="0" applyNumberFormat="1" applyFont="1" applyFill="1" applyBorder="1" applyAlignment="1">
      <x:alignment vertical="center"/>
    </x:xf>
    <x:xf numFmtId="0" fontId="9" fillId="6" borderId="14" xfId="0" applyNumberFormat="1" applyFont="1" applyFill="1" applyBorder="1" applyAlignment="1">
      <x:alignment horizontal="center" vertical="center"/>
    </x:xf>
    <x:xf numFmtId="0" fontId="1" fillId="6" borderId="15" xfId="0" applyNumberFormat="1" applyFont="1" applyFill="1" applyBorder="1" applyAlignment="1">
      <x:alignment vertical="center"/>
    </x:xf>
    <x:xf numFmtId="0" fontId="9" fillId="6" borderId="15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6" borderId="13" xfId="0" applyNumberFormat="1" applyFont="1" applyFill="1" applyBorder="1" applyAlignment="1">
      <x:alignment wrapText="1"/>
    </x:xf>
    <x:xf numFmtId="0" fontId="1" fillId="6" borderId="14" xfId="0" applyNumberFormat="1" applyFont="1" applyFill="1" applyBorder="1" applyAlignment="1">
      <x:alignment wrapText="1"/>
    </x:xf>
    <x:xf numFmtId="0" fontId="1" fillId="6" borderId="15" xfId="0" applyNumberFormat="1" applyFont="1" applyFill="1" applyBorder="1" applyAlignment="1">
      <x:alignment wrapText="1"/>
    </x:xf>
    <x:xf numFmtId="0" fontId="1" fillId="6" borderId="13" xfId="0" applyNumberFormat="1" applyFont="1" applyFill="1" applyBorder="1" applyAlignment="1">
      <x:alignment vertical="center" wrapText="1"/>
    </x:xf>
    <x:xf numFmtId="0" fontId="1" fillId="6" borderId="14" xfId="0" applyNumberFormat="1" applyFont="1" applyFill="1" applyBorder="1" applyAlignment="1">
      <x:alignment vertical="center" wrapText="1"/>
    </x:xf>
    <x:xf numFmtId="0" fontId="1" fillId="6" borderId="15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4" xfId="0" applyNumberFormat="1" applyFont="1" applyFill="1" applyBorder="1"/>
    <x:xf numFmtId="0" fontId="10" fillId="5" borderId="15" xfId="0" applyNumberFormat="1" applyFont="1" applyFill="1" applyBorder="1"/>
    <x:xf numFmtId="0" fontId="10" fillId="5" borderId="5" xfId="0" applyNumberFormat="1" applyFont="1" applyFill="1" applyBorder="1"/>
    <x:xf numFmtId="0" fontId="10" fillId="5" borderId="16" xfId="0" applyNumberFormat="1" applyFont="1" applyFill="1" applyBorder="1"/>
    <x:xf numFmtId="0" fontId="10" fillId="5" borderId="17" xfId="0" applyNumberFormat="1" applyFont="1" applyFill="1" applyBorder="1"/>
    <x:xf numFmtId="0" fontId="10" fillId="5" borderId="6" xfId="0" applyNumberFormat="1" applyFont="1" applyFill="1" applyBorder="1"/>
    <x:xf numFmtId="0" fontId="10" fillId="5" borderId="13" xfId="0" applyNumberFormat="1" applyFont="1" applyFill="1" applyBorder="1"/>
    <x:xf numFmtId="0" fontId="10" fillId="5" borderId="7" xfId="0" applyNumberFormat="1" applyFont="1" applyFill="1" applyBorder="1"/>
    <x:xf numFmtId="0" fontId="10" fillId="5" borderId="4" xfId="0" applyNumberFormat="1" applyFont="1" applyFill="1" applyBorder="1" applyAlignment="1">
      <x:alignment wrapText="1"/>
    </x:xf>
    <x:xf numFmtId="0" fontId="10" fillId="5" borderId="15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16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17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13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vertical="center" wrapText="1"/>
    </x:xf>
    <x:xf numFmtId="0" fontId="10" fillId="5" borderId="15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0" fontId="10" fillId="5" borderId="16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7" xfId="0" applyNumberFormat="1" applyFont="1" applyFill="1" applyBorder="1" applyAlignment="1">
      <x:alignment vertical="center"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13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1" fillId="9" borderId="0" xfId="0" applyNumberFormat="1" applyFont="1" applyFill="1" applyBorder="1"/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11" fillId="9" borderId="0" xfId="0" applyNumberFormat="1" applyFont="1" applyFill="1" applyBorder="1"/>
    <x:xf numFmtId="0" fontId="4" fillId="9" borderId="0" xfId="0" applyNumberFormat="1" applyFont="1" applyFill="1" applyBorder="1" applyAlignment="1">
      <x:alignment wrapText="1"/>
    </x:xf>
    <x:xf numFmtId="0" fontId="11" fillId="9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202" fontId="0" fillId="8" borderId="0" xfId="0" applyNumberFormat="1" applyFont="1" applyFill="1" applyBorder="1"/>
    <x:xf numFmtId="0" fontId="12" fillId="0" borderId="0" xfId="0" applyNumberFormat="1" applyFont="1" applyFill="1" applyBorder="1"/>
    <x:xf numFmtId="0" fontId="13" fillId="0" borderId="0" xfId="0" applyNumberFormat="1" applyFont="1" applyFill="1" applyBorder="1"/>
    <x:xf numFmtId="0" fontId="12" fillId="9" borderId="0" xfId="0" applyNumberFormat="1" applyFont="1" applyFill="1" applyBorder="1"/>
    <x:xf numFmtId="0" fontId="14" fillId="9" borderId="0" xfId="0" applyNumberFormat="1" applyFont="1" applyFill="1" applyBorder="1"/>
    <x:xf numFmtId="0" fontId="14" fillId="9" borderId="0" xfId="0" applyNumberFormat="1" applyFont="1" applyFill="1" applyBorder="1" applyAlignment="1">
      <x:alignment wrapText="1"/>
    </x:xf>
    <x:xf numFmtId="0" fontId="12" fillId="10" borderId="0" xfId="0" applyNumberFormat="1" applyFont="1" applyFill="1" applyBorder="1"/>
    <x:xf numFmtId="0" fontId="15" fillId="10" borderId="0" xfId="0" applyNumberFormat="1" applyFont="1" applyFill="1" applyBorder="1"/>
    <x:xf numFmtId="203" fontId="15" fillId="1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11" borderId="0" xfId="0" applyNumberFormat="1" applyFont="1" applyFill="1" applyBorder="1"/>
    <x:xf numFmtId="0" fontId="12" fillId="11" borderId="0" xfId="0" applyNumberFormat="1" applyFont="1" applyFill="1" applyBorder="1" applyAlignment="1">
      <x:alignment wrapText="1"/>
    </x:xf>
    <x:xf numFmtId="202" fontId="12" fillId="11" borderId="0" xfId="0" applyNumberFormat="1" applyFont="1" applyFill="1" applyBorder="1" applyAlignment="1">
      <x:alignment wrapText="1"/>
    </x:xf>
    <x:xf numFmtId="203" fontId="12" fillId="11" borderId="0" xfId="0" applyNumberFormat="1" applyFont="1" applyFill="1" applyBorder="1" applyAlignment="1">
      <x:alignment wrapText="1"/>
    </x:xf>
    <x:xf numFmtId="0" fontId="14" fillId="4" borderId="0" xfId="0" applyNumberFormat="1" applyFont="1" applyFill="1" applyBorder="1" applyAlignment="1">
      <x:alignment vertical="center" wrapText="1"/>
    </x:xf>
    <x:xf numFmtId="0" fontId="16" fillId="6" borderId="13" xfId="0" applyNumberFormat="1" applyFont="1" applyFill="1" applyBorder="1" applyAlignment="1">
      <x:alignment vertical="center" wrapText="1"/>
    </x:xf>
    <x:xf numFmtId="0" fontId="16" fillId="6" borderId="14" xfId="0" applyNumberFormat="1" applyFont="1" applyFill="1" applyBorder="1" applyAlignment="1">
      <x:alignment vertical="center" wrapText="1"/>
    </x:xf>
    <x:xf numFmtId="0" fontId="16" fillId="6" borderId="1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wrapText="1"/>
    </x:xf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6F5200"/>
      </x:font>
      <x:fill>
        <x:patternFill>
          <x:bgColor rgb="FFFFF4CC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C2727"/>
      </x:font>
      <x:fill>
        <x:patternFill patternType="solid">
          <x:bgColor rgb="FFFCE4E1"/>
        </x:patternFill>
      </x:fill>
    </x:dxf>
    <x:dxf>
      <x:font>
        <x:b/>
        <x:color rgb="FF9C2727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5779ef9b74d6f" /><Relationship Type="http://schemas.openxmlformats.org/officeDocument/2006/relationships/theme" Target="/xl/theme/theme1.xml" Id="Rc15ecf0e9f444921" /><Relationship Type="http://schemas.openxmlformats.org/officeDocument/2006/relationships/sharedStrings" Target="/xl/sharedStrings.xml" Id="R22dfd437569b4e8f" /><Relationship Type="http://schemas.openxmlformats.org/officeDocument/2006/relationships/worksheet" Target="/xl/worksheets/sheet1.xml" Id="R616bf1d1a12c41fa" /><Relationship Type="http://schemas.openxmlformats.org/officeDocument/2006/relationships/worksheet" Target="/xl/worksheets/sheet2.xml" Id="Rdb62608454ec4688" /><Relationship Type="http://schemas.openxmlformats.org/officeDocument/2006/relationships/worksheet" Target="/xl/worksheets/sheet3.xml" Id="R10f7f9df1d2b42cd" /><Relationship Type="http://schemas.openxmlformats.org/officeDocument/2006/relationships/worksheet" Target="/xl/worksheets/sheet4.xml" Id="R2c6b6940c8644678" /><Relationship Type="http://schemas.openxmlformats.org/officeDocument/2006/relationships/worksheet" Target="/xl/worksheets/sheet5.xml" Id="R8eb50825d5514d0b" /><Relationship Type="http://schemas.openxmlformats.org/officeDocument/2006/relationships/worksheet" Target="/xl/worksheets/sheet6.xml" Id="R07810d98800242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123940f0df24a4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Dez maiores categorias no contexto (R$/mês)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Mensal equivalente</c:v>
          </c:tx>
          <c:invertIfNegative val="0"/>
          <c:cat>
            <c:strRef>
              <c:f>'Dashboard'!$P$11:$P$20</c:f>
              <c:strCache>
                <c:ptCount val="0"/>
              </c:strCache>
            </c:strRef>
          </c:cat>
          <c:val>
            <c:numRef>
              <c:f>'Dashboard'!$Q$11:$Q$20</c:f>
              <c:numCache>
                <c:formatCode>"R$" 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9</xdr:row>
      <xdr:rowOff>0</xdr:rowOff>
    </xdr:from>
    <xdr:to>
      <xdr:col>8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123940f0df24a4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ssinaturasTable" displayName="AssinaturasTable" ref="A4:R104" headerRowCount="1" totalsRowCount="0" totalsRowShown="0">
  <x:autoFilter ref="A4:R104"/>
  <x:tableColumns count="18">
    <x:tableColumn id="1" name="ID"/>
    <x:tableColumn id="2" name="Serviço"/>
    <x:tableColumn id="3" name="Categoria"/>
    <x:tableColumn id="4" name="Responsável"/>
    <x:tableColumn id="5" name="Periodicidade"/>
    <x:tableColumn id="6" name="Valor por ciclo"/>
    <x:tableColumn id="7" name="Valor mensal eq."/>
    <x:tableColumn id="8" name="Próxima cobrança"/>
    <x:tableColumn id="9" name="Dias até cobrança"/>
    <x:tableColumn id="10" name="Renovação automática?"/>
    <x:tableColumn id="11" name="Status"/>
    <x:tableColumn id="12" name="Data de início"/>
    <x:tableColumn id="13" name="Último uso"/>
    <x:tableColumn id="14" name="Essencial?"/>
    <x:tableColumn id="15" name="Custo anual"/>
    <x:tableColumn id="16" name="Orçamento categoria"/>
    <x:tableColumn id="17" name="% orçamento"/>
    <x:tableColumn id="18" name="Ação recomendada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PagamentosTable" displayName="PagamentosTable" ref="A4:I204" headerRowCount="1" totalsRowCount="0" totalsRowShown="0">
  <x:autoFilter ref="A4:I204"/>
  <x:tableColumns count="9">
    <x:tableColumn id="1" name="Data"/>
    <x:tableColumn id="2" name="ID assinatura"/>
    <x:tableColumn id="3" name="Serviço"/>
    <x:tableColumn id="4" name="Competência"/>
    <x:tableColumn id="5" name="Valor pago"/>
    <x:tableColumn id="6" name="Pago?"/>
    <x:tableColumn id="7" name="Forma de pagamento"/>
    <x:tableColumn id="8" name="Variação vs ciclo"/>
    <x:tableColumn id="9" name="Observações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OrcamentoTable" displayName="OrcamentoTable" ref="A4:G104" headerRowCount="1" totalsRowCount="0" totalsRowShown="0">
  <x:autoFilter ref="A4:G104"/>
  <x:tableColumns count="7">
    <x:tableColumn id="1" name="Categoria"/>
    <x:tableColumn id="2" name="Orçamento mensal"/>
    <x:tableColumn id="3" name="Comprometido"/>
    <x:tableColumn id="4" name="Disponível"/>
    <x:tableColumn id="5" name="% utilizado"/>
    <x:tableColumn id="6" name="Assinaturas ativas"/>
    <x:tableColumn id="7" name="Decisã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f3a389007da43a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ce6e5bec5c04b5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1771d20a79d411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db23da711744529" /></Relationships>
</file>

<file path=xl/worksheets/sheet1.xml><?xml version="1.0" encoding="utf-8"?>
<x:worksheet xmlns:x="http://schemas.openxmlformats.org/spreadsheetml/2006/main">
  <x:sheetPr>
    <x:tabColor rgb="FF173D2B"/>
  </x:sheetPr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6" customHeight="1">
      <x:c r="A1" s="177" t="str">
        <x:v>Assinaturas: compromissos e próximas ações</x:v>
      </x:c>
      <x:c r="B1" s="177"/>
      <x:c r="C1" s="177"/>
      <x:c r="D1" s="177"/>
      <x:c r="E1" s="177"/>
      <x:c r="F1" s="177"/>
      <x:c r="G1" s="177"/>
      <x:c r="H1" s="177"/>
      <x:c r="I1" s="177"/>
      <x:c r="J1" s="177"/>
      <x:c r="K1" s="177"/>
      <x:c r="L1" s="177"/>
      <x:c r="M1" s="177"/>
      <x:c r="N1" s="177"/>
      <x:c r="O1"/>
      <x:c r="P1"/>
      <x:c r="Q1"/>
      <x:c r="R1"/>
      <x:c r="S1"/>
      <x:c r="T1"/>
      <x:c r="U1"/>
      <x:c r="V1"/>
      <x:c r="W1"/>
    </x:row>
    <x:row r="2" ht="26" customHeight="1">
      <x:c r="A2" s="177"/>
      <x:c r="B2" s="177"/>
      <x:c r="C2" s="177"/>
      <x:c r="D2" s="177"/>
      <x:c r="E2" s="177"/>
      <x:c r="F2" s="177"/>
      <x:c r="G2" s="177"/>
      <x:c r="H2" s="177"/>
      <x:c r="I2" s="177"/>
      <x:c r="J2" s="177"/>
      <x:c r="K2" s="177"/>
      <x:c r="L2" s="177"/>
      <x:c r="M2" s="177"/>
      <x:c r="N2" s="177"/>
      <x:c r="O2"/>
      <x:c r="P2"/>
      <x:c r="Q2"/>
      <x:c r="R2"/>
      <x:c r="S2"/>
      <x:c r="T2"/>
      <x:c r="U2"/>
      <x:c r="V2"/>
      <x:c r="W2"/>
    </x:row>
    <x:row r="3" ht="25" customHeight="1">
      <x:c r="A3" s="176" t="str">
        <x:f>"Data de análise: "&amp;TEXT(Listas!B9,"dd/mm/yyyy")&amp;". Responsável: "&amp;Listas!B13</x:f>
        <x:v>Data de análise: 27/09/2026. Responsável: Todos</x:v>
      </x:c>
      <x:c r="B3" s="176"/>
      <x:c r="C3" s="176"/>
      <x:c r="D3" s="176"/>
      <x:c r="E3" s="176"/>
      <x:c r="F3" s="176"/>
      <x:c r="G3" s="176"/>
      <x:c r="H3" s="176"/>
      <x:c r="I3" s="176"/>
      <x:c r="J3" s="176"/>
      <x:c r="K3" s="176"/>
      <x:c r="L3" s="176"/>
      <x:c r="M3" s="176"/>
      <x:c r="N3" s="176"/>
      <x:c r="O3"/>
      <x:c r="P3"/>
      <x:c r="Q3"/>
      <x:c r="R3"/>
      <x:c r="S3"/>
      <x:c r="T3"/>
      <x:c r="U3"/>
      <x:c r="V3"/>
      <x:c r="W3"/>
    </x:row>
    <x:row r="4" ht="2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/>
      <x:c r="P4"/>
      <x:c r="Q4"/>
      <x:c r="R4"/>
      <x:c r="S4"/>
      <x:c r="T4"/>
      <x:c r="U4"/>
      <x:c r="V4"/>
      <x:c r="W4"/>
    </x:row>
    <x:row r="5" ht="36" customHeight="1">
      <x:c r="A5" s="180" t="str">
        <x:v>ATIVAS VÁLIDAS</x:v>
      </x:c>
      <x:c r="B5" s="180"/>
      <x:c r="C5" s="180" t="str">
        <x:v>MENSAL EQUIVALENTE</x:v>
      </x:c>
      <x:c r="D5" s="180"/>
      <x:c r="E5" s="180" t="str">
        <x:v>ESTIMATIVA ANUAL</x:v>
      </x:c>
      <x:c r="F5" s="180"/>
      <x:c r="G5" s="180" t="str">
        <x:v>COBRANÇAS PRÓXIMAS</x:v>
      </x:c>
      <x:c r="H5" s="180"/>
      <x:c r="I5" s="180" t="str">
        <x:v>SERVIÇOS COM AÇÃO</x:v>
      </x:c>
      <x:c r="J5" s="180"/>
      <x:c r="K5" s="180"/>
      <x:c r="L5" s="180" t="str">
        <x:v>DADOS PENDENTES</x:v>
      </x:c>
      <x:c r="M5" s="180"/>
      <x:c r="N5" s="180"/>
      <x:c r="O5"/>
      <x:c r="P5"/>
      <x:c r="Q5"/>
      <x:c r="R5"/>
      <x:c r="S5"/>
      <x:c r="T5"/>
      <x:c r="U5"/>
      <x:c r="V5"/>
      <x:c r="W5"/>
    </x:row>
    <x:row r="6" ht="40" customHeight="1">
      <x:c r="A6" s="182" t="n">
        <x:f>IF(Listas!B17&lt;&gt;"OK","n.a.",COUNTIFS(Assinaturas!$U$5:$U$104,1,Assinaturas!$T$5:$T$104,1))</x:f>
        <x:v>8</x:v>
      </x:c>
      <x:c r="B6" s="182"/>
      <x:c r="C6" s="183" t="n">
        <x:f>IF(OR(Listas!B17&lt;&gt;"OK",SUMIFS(Assinaturas!$AE$5:$AE$104,Assinaturas!$T$5:$T$104,1)&gt;0),"n.a.",SUMIFS(Assinaturas!$G$5:$G$104,Assinaturas!$U$5:$U$104,1,Assinaturas!$T$5:$T$104,1))</x:f>
        <x:v>391.66499999999996</x:v>
      </x:c>
      <x:c r="D6" s="183"/>
      <x:c r="E6" s="183" t="n">
        <x:f>IF(ISNUMBER(C6),C6*12,"n.a.")</x:f>
        <x:v>4699.98</x:v>
      </x:c>
      <x:c r="F6" s="183"/>
      <x:c r="G6" s="182" t="n">
        <x:f>IF(Listas!B17&lt;&gt;"OK","n.a.",COUNTIFS(Assinaturas!$U$5:$U$104,1,Assinaturas!$T$5:$T$104,1,Assinaturas!$I$5:$I$104,"&gt;=0",Assinaturas!$I$5:$I$104,"&lt;="&amp;Listas!B6))</x:f>
        <x:v>4</x:v>
      </x:c>
      <x:c r="H6" s="182"/>
      <x:c r="I6" s="182" t="n">
        <x:f>IF(Listas!B17&lt;&gt;"OK","n.a.",COUNTIFS(Assinaturas!$AA$5:$AA$104,"&gt;0"))</x:f>
        <x:v>5</x:v>
      </x:c>
      <x:c r="J6" s="182"/>
      <x:c r="K6" s="182"/>
      <x:c r="L6" s="182" t="n">
        <x:f>SUMIFS(Assinaturas!$AE$5:$AE$104,Assinaturas!$T$5:$T$104,1)+SUMIFS(Pagamentos!$M$5:$M$204,Pagamentos!$K$5:$K$204,1)</x:f>
        <x:v>0</x:v>
      </x:c>
      <x:c r="M6" s="182"/>
      <x:c r="N6" s="182"/>
      <x:c r="O6"/>
      <x:c r="P6"/>
      <x:c r="Q6"/>
      <x:c r="R6"/>
      <x:c r="S6"/>
      <x:c r="T6"/>
      <x:c r="U6"/>
      <x:c r="V6"/>
      <x:c r="W6"/>
    </x:row>
    <x:row r="7" ht="25" customHeight="1">
      <x:c r="A7" s="176"/>
      <x:c r="B7" s="176"/>
      <x:c r="C7" s="176"/>
      <x:c r="D7" s="176"/>
      <x:c r="E7" s="176"/>
      <x:c r="F7" s="176"/>
      <x:c r="G7" s="176"/>
      <x:c r="H7" s="176"/>
      <x:c r="I7" s="176"/>
      <x:c r="J7" s="176"/>
      <x:c r="K7" s="176"/>
      <x:c r="L7" s="176"/>
      <x:c r="M7" s="176"/>
      <x:c r="N7" s="176"/>
      <x:c r="O7"/>
      <x:c r="P7"/>
      <x:c r="Q7"/>
      <x:c r="R7"/>
      <x:c r="S7"/>
      <x:c r="T7"/>
      <x:c r="U7"/>
      <x:c r="V7"/>
      <x:c r="W7"/>
    </x:row>
    <x:row r="8" ht="35" customHeight="1">
      <x:c r="A8" s="184" t="str">
        <x:v>Mensal e anual são equivalentes dos planos ativos. Não representam desembolso de caixa nem economia garantida.</x:v>
      </x:c>
      <x:c r="B8" s="184"/>
      <x:c r="C8" s="184"/>
      <x:c r="D8" s="184"/>
      <x:c r="E8" s="184"/>
      <x:c r="F8" s="184"/>
      <x:c r="G8" s="184"/>
      <x:c r="H8" s="184"/>
      <x:c r="I8" s="184"/>
      <x:c r="J8" s="184"/>
      <x:c r="K8" s="184"/>
      <x:c r="L8" s="184"/>
      <x:c r="M8" s="184"/>
      <x:c r="N8" s="184"/>
      <x:c r="O8"/>
      <x:c r="P8"/>
      <x:c r="Q8"/>
      <x:c r="R8"/>
      <x:c r="S8"/>
      <x:c r="T8"/>
      <x:c r="U8"/>
      <x:c r="V8"/>
      <x:c r="W8"/>
    </x:row>
    <x:row r="9" ht="25" customHeight="1">
      <x:c r="A9" s="176"/>
      <x:c r="B9" s="176"/>
      <x:c r="C9" s="176"/>
      <x:c r="D9" s="176"/>
      <x:c r="E9" s="176"/>
      <x:c r="F9" s="176"/>
      <x:c r="G9" s="176"/>
      <x:c r="H9" s="176"/>
      <x:c r="I9" s="176"/>
      <x:c r="J9" s="176"/>
      <x:c r="K9" s="176"/>
      <x:c r="L9" s="176"/>
      <x:c r="M9" s="176"/>
      <x:c r="N9" s="176"/>
      <x:c r="O9"/>
      <x:c r="P9"/>
      <x:c r="Q9"/>
      <x:c r="R9"/>
      <x:c r="S9"/>
      <x:c r="T9"/>
      <x:c r="U9"/>
      <x:c r="V9"/>
      <x:c r="W9"/>
    </x:row>
    <x:row r="10" ht="25" customHeight="1">
      <x:c r="A10" s="176"/>
      <x:c r="B10" s="176"/>
      <x:c r="C10" s="176"/>
      <x:c r="D10" s="176"/>
      <x:c r="E10" s="176"/>
      <x:c r="F10" s="176"/>
      <x:c r="G10" s="176"/>
      <x:c r="H10" s="176"/>
      <x:c r="I10" s="179" t="str">
        <x:v>Exceções no contexto</x:v>
      </x:c>
      <x:c r="J10" s="179"/>
      <x:c r="K10" s="179"/>
      <x:c r="L10" s="179"/>
      <x:c r="M10" s="179"/>
      <x:c r="N10" s="179"/>
      <x:c r="O10"/>
      <x:c r="P10" t="str">
        <x:v>Categoria</x:v>
      </x:c>
      <x:c r="Q10" t="str">
        <x:v>Mensal equivalente</x:v>
      </x:c>
      <x:c r="R10"/>
      <x:c r="S10"/>
      <x:c r="T10"/>
      <x:c r="U10"/>
      <x:c r="V10"/>
      <x:c r="W10"/>
    </x:row>
    <x:row r="11" ht="25" customHeight="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/>
      <x:c r="P11" t="str">
        <x:f>IF(COUNTIFS(Orcamento!$J$5:$J$104,1)=0,"",INDEX(Orcamento!$A$5:$A$104,MATCH(1,Orcamento!$J$5:$J$104,0)))</x:f>
        <x:v>Educação</x:v>
      </x:c>
      <x:c r="Q11" t="n">
        <x:f>IF(P11="","",INDEX(Orcamento!$H$5:$H$104,MATCH(1,Orcamento!$J$5:$J$104,0)))</x:f>
        <x:v>120</x:v>
      </x:c>
      <x:c r="R11"/>
      <x:c r="S11"/>
      <x:c r="T11"/>
      <x:c r="U11"/>
      <x:c r="V11"/>
      <x:c r="W11"/>
    </x:row>
    <x:row r="12" ht="25" customHeight="1">
      <x:c r="A12" s="176"/>
      <x:c r="B12" s="176"/>
      <x:c r="C12" s="176"/>
      <x:c r="D12" s="176"/>
      <x:c r="E12" s="176"/>
      <x:c r="F12" s="176"/>
      <x:c r="G12" s="176"/>
      <x:c r="H12" s="176"/>
      <x:c r="I12" s="176" t="str">
        <x:v>Cobrança passada</x:v>
      </x:c>
      <x:c r="J12" s="176"/>
      <x:c r="K12" s="176"/>
      <x:c r="L12" s="176"/>
      <x:c r="M12" s="176" t="n">
        <x:f>IF(Listas!B17&lt;&gt;"OK","n.a.",COUNTIFS(Assinaturas!$W$5:$W$104,1,Assinaturas!$T$5:$T$104,1))</x:f>
        <x:v>0</x:v>
      </x:c>
      <x:c r="N12" s="176"/>
      <x:c r="O12"/>
      <x:c r="P12" t="str">
        <x:f>IF(COUNTIFS(Orcamento!$J$5:$J$104,2)=0,"",INDEX(Orcamento!$A$5:$A$104,MATCH(2,Orcamento!$J$5:$J$104,0)))</x:f>
        <x:v>Entretenimento</x:v>
      </x:c>
      <x:c r="Q12" t="n">
        <x:f>IF(P12="","",INDEX(Orcamento!$H$5:$H$104,MATCH(2,Orcamento!$J$5:$J$104,0)))</x:f>
        <x:v>77.8</x:v>
      </x:c>
      <x:c r="R12"/>
      <x:c r="S12"/>
      <x:c r="T12"/>
      <x:c r="U12"/>
      <x:c r="V12"/>
      <x:c r="W12"/>
    </x:row>
    <x:row r="13" ht="25" customHeight="1">
      <x:c r="A13" s="176"/>
      <x:c r="B13" s="176"/>
      <x:c r="C13" s="176"/>
      <x:c r="D13" s="176"/>
      <x:c r="E13" s="176"/>
      <x:c r="F13" s="176"/>
      <x:c r="G13" s="176"/>
      <x:c r="H13" s="176"/>
      <x:c r="I13" s="176" t="str">
        <x:v>Renovação próxima</x:v>
      </x:c>
      <x:c r="J13" s="176"/>
      <x:c r="K13" s="176"/>
      <x:c r="L13" s="176"/>
      <x:c r="M13" s="176" t="n">
        <x:f>IF(Listas!B17&lt;&gt;"OK","n.a.",COUNTIFS(Assinaturas!$X$5:$X$104,1,Assinaturas!$T$5:$T$104,1))</x:f>
        <x:v>4</x:v>
      </x:c>
      <x:c r="N13" s="176"/>
      <x:c r="O13"/>
      <x:c r="P13" t="str">
        <x:f>IF(COUNTIFS(Orcamento!$J$5:$J$104,3)=0,"",INDEX(Orcamento!$A$5:$A$104,MATCH(3,Orcamento!$J$5:$J$104,0)))</x:f>
        <x:v>Saúde</x:v>
      </x:c>
      <x:c r="Q13" t="n">
        <x:f>IF(P13="","",INDEX(Orcamento!$H$5:$H$104,MATCH(3,Orcamento!$J$5:$J$104,0)))</x:f>
        <x:v>49.9</x:v>
      </x:c>
      <x:c r="R13"/>
      <x:c r="S13"/>
      <x:c r="T13"/>
      <x:c r="U13"/>
      <x:c r="V13"/>
      <x:c r="W13"/>
    </x:row>
    <x:row r="14" ht="25" customHeight="1">
      <x:c r="A14" s="176"/>
      <x:c r="B14" s="176"/>
      <x:c r="C14" s="176"/>
      <x:c r="D14" s="176"/>
      <x:c r="E14" s="176"/>
      <x:c r="F14" s="176"/>
      <x:c r="G14" s="176"/>
      <x:c r="H14" s="176"/>
      <x:c r="I14" s="176" t="str">
        <x:v>Uso antigo não essencial</x:v>
      </x:c>
      <x:c r="J14" s="176"/>
      <x:c r="K14" s="176"/>
      <x:c r="L14" s="176"/>
      <x:c r="M14" s="176" t="n">
        <x:f>IF(Listas!B17&lt;&gt;"OK","n.a.",COUNTIFS(Assinaturas!$Y$5:$Y$104,1,Assinaturas!$T$5:$T$104,1))</x:f>
        <x:v>2</x:v>
      </x:c>
      <x:c r="N14" s="176"/>
      <x:c r="O14"/>
      <x:c r="P14" t="str">
        <x:f>IF(COUNTIFS(Orcamento!$J$5:$J$104,4)=0,"",INDEX(Orcamento!$A$5:$A$104,MATCH(4,Orcamento!$J$5:$J$104,0)))</x:f>
        <x:v>Produtividade</x:v>
      </x:c>
      <x:c r="Q14" t="n">
        <x:f>IF(P14="","",INDEX(Orcamento!$H$5:$H$104,MATCH(4,Orcamento!$J$5:$J$104,0)))</x:f>
        <x:v>49.083333333333336</x:v>
      </x:c>
      <x:c r="R14"/>
      <x:c r="S14"/>
      <x:c r="T14"/>
      <x:c r="U14"/>
      <x:c r="V14"/>
      <x:c r="W14"/>
    </x:row>
    <x:row r="15" ht="25" customHeight="1">
      <x:c r="A15" s="176"/>
      <x:c r="B15" s="176"/>
      <x:c r="C15" s="176"/>
      <x:c r="D15" s="176"/>
      <x:c r="E15" s="176"/>
      <x:c r="F15" s="176"/>
      <x:c r="G15" s="176"/>
      <x:c r="H15" s="176"/>
      <x:c r="I15" s="176" t="str">
        <x:v>Orçamento exige revisão</x:v>
      </x:c>
      <x:c r="J15" s="176"/>
      <x:c r="K15" s="176"/>
      <x:c r="L15" s="176"/>
      <x:c r="M15" s="176" t="n">
        <x:f>IF(Listas!B17&lt;&gt;"OK","n.a.",COUNTIFS(Assinaturas!$Z$5:$Z$104,1,Assinaturas!$T$5:$T$104,1))</x:f>
        <x:v>0</x:v>
      </x:c>
      <x:c r="N15" s="176"/>
      <x:c r="O15"/>
      <x:c r="P15" t="str">
        <x:f>IF(COUNTIFS(Orcamento!$J$5:$J$104,5)=0,"",INDEX(Orcamento!$A$5:$A$104,MATCH(5,Orcamento!$J$5:$J$104,0)))</x:f>
        <x:v>Outros</x:v>
      </x:c>
      <x:c r="Q15" t="n">
        <x:f>IF(P15="","",INDEX(Orcamento!$H$5:$H$104,MATCH(5,Orcamento!$J$5:$J$104,0)))</x:f>
        <x:v>39.9</x:v>
      </x:c>
      <x:c r="R15"/>
      <x:c r="S15"/>
      <x:c r="T15"/>
      <x:c r="U15"/>
      <x:c r="V15"/>
      <x:c r="W15"/>
    </x:row>
    <x:row r="16" ht="25" customHeight="1">
      <x:c r="A16" s="176"/>
      <x:c r="B16" s="176"/>
      <x:c r="C16" s="176"/>
      <x:c r="D16" s="176"/>
      <x:c r="E16" s="176"/>
      <x:c r="F16" s="176"/>
      <x:c r="G16" s="176"/>
      <x:c r="H16" s="176"/>
      <x:c r="I16" s="176"/>
      <x:c r="J16" s="176"/>
      <x:c r="K16" s="176"/>
      <x:c r="L16" s="176"/>
      <x:c r="M16" s="176"/>
      <x:c r="N16" s="176"/>
      <x:c r="O16"/>
      <x:c r="P16" t="str">
        <x:f>IF(COUNTIFS(Orcamento!$J$5:$J$104,6)=0,"",INDEX(Orcamento!$A$5:$A$104,MATCH(6,Orcamento!$J$5:$J$104,0)))</x:f>
        <x:v>Armazenamento</x:v>
      </x:c>
      <x:c r="Q16" t="n">
        <x:f>IF(P16="","",INDEX(Orcamento!$H$5:$H$104,MATCH(6,Orcamento!$J$5:$J$104,0)))</x:f>
        <x:v>29.99</x:v>
      </x:c>
      <x:c r="R16"/>
      <x:c r="S16"/>
      <x:c r="T16"/>
      <x:c r="U16"/>
      <x:c r="V16"/>
      <x:c r="W16"/>
    </x:row>
    <x:row r="17" ht="25" customHeight="1">
      <x:c r="A17" s="176"/>
      <x:c r="B17" s="176"/>
      <x:c r="C17" s="176"/>
      <x:c r="D17" s="176"/>
      <x:c r="E17" s="176"/>
      <x:c r="F17" s="176"/>
      <x:c r="G17" s="176"/>
      <x:c r="H17" s="176"/>
      <x:c r="I17" s="176" t="str">
        <x:v>Pagamentos vencidos sem baixa</x:v>
      </x:c>
      <x:c r="J17" s="176"/>
      <x:c r="K17" s="176"/>
      <x:c r="L17" s="176"/>
      <x:c r="M17" s="176" t="n">
        <x:f>IF(OR(Listas!B17&lt;&gt;"OK",SUMIFS(Pagamentos!$M$5:$M$204,Pagamentos!$K$5:$K$204,1)&gt;0),"n.a.",SUMIFS(Pagamentos!$L$5:$L$204,Pagamentos!$K$5:$K$204,1))</x:f>
        <x:v>0</x:v>
      </x:c>
      <x:c r="N17" s="176"/>
      <x:c r="O17"/>
      <x:c r="P17" t="str">
        <x:f>IF(COUNTIFS(Orcamento!$J$5:$J$104,7)=0,"",INDEX(Orcamento!$A$5:$A$104,MATCH(7,Orcamento!$J$5:$J$104,0)))</x:f>
        <x:v>Segurança</x:v>
      </x:c>
      <x:c r="Q17" t="n">
        <x:f>IF(P17="","",INDEX(Orcamento!$H$5:$H$104,MATCH(7,Orcamento!$J$5:$J$104,0)))</x:f>
        <x:v>24.991666666666664</x:v>
      </x:c>
      <x:c r="R17"/>
      <x:c r="S17"/>
      <x:c r="T17"/>
      <x:c r="U17"/>
      <x:c r="V17"/>
      <x:c r="W17"/>
    </x:row>
    <x:row r="18" ht="25" customHeight="1">
      <x:c r="A18" s="176"/>
      <x:c r="B18" s="176"/>
      <x:c r="C18" s="176"/>
      <x:c r="D18" s="176"/>
      <x:c r="E18" s="176"/>
      <x:c r="F18" s="176"/>
      <x:c r="G18" s="176"/>
      <x:c r="H18" s="176"/>
      <x:c r="I18" s="176"/>
      <x:c r="J18" s="176"/>
      <x:c r="K18" s="176"/>
      <x:c r="L18" s="176"/>
      <x:c r="M18" s="176"/>
      <x:c r="N18" s="176"/>
      <x:c r="O18"/>
      <x:c r="P18" t="str">
        <x:f>IF(COUNTIFS(Orcamento!$J$5:$J$104,8)=0,"",INDEX(Orcamento!$A$5:$A$104,MATCH(8,Orcamento!$J$5:$J$104,0)))</x:f>
      </x:c>
      <x:c r="Q18" t="str">
        <x:f>IF(P18="","",INDEX(Orcamento!$H$5:$H$104,MATCH(8,Orcamento!$J$5:$J$104,0)))</x:f>
      </x:c>
      <x:c r="R18"/>
      <x:c r="S18"/>
      <x:c r="T18"/>
      <x:c r="U18"/>
      <x:c r="V18"/>
      <x:c r="W18"/>
    </x:row>
    <x:row r="19" ht="25" customHeight="1">
      <x:c r="A19" s="176"/>
      <x:c r="B19" s="176"/>
      <x:c r="C19" s="176"/>
      <x:c r="D19" s="176"/>
      <x:c r="E19" s="176"/>
      <x:c r="F19" s="176"/>
      <x:c r="G19" s="176"/>
      <x:c r="H19" s="176"/>
      <x:c r="I19" s="184" t="str">
        <x:f>IF(Listas!B17&lt;&gt;"OK","Revisar parâmetros em Listas.","Janela de cobrança: "&amp;Listas!B6&amp;" dias. Orçamento da categoria considera todos os responsáveis.")</x:f>
        <x:v>Janela de cobrança: 15 dias. Orçamento da categoria considera todos os responsáveis.</x:v>
      </x:c>
      <x:c r="J19" s="184"/>
      <x:c r="K19" s="184"/>
      <x:c r="L19" s="184"/>
      <x:c r="M19" s="184"/>
      <x:c r="N19" s="184"/>
      <x:c r="O19"/>
      <x:c r="P19" t="str">
        <x:f>IF(COUNTIFS(Orcamento!$J$5:$J$104,9)=0,"",INDEX(Orcamento!$A$5:$A$104,MATCH(9,Orcamento!$J$5:$J$104,0)))</x:f>
      </x:c>
      <x:c r="Q19" t="str">
        <x:f>IF(P19="","",INDEX(Orcamento!$H$5:$H$104,MATCH(9,Orcamento!$J$5:$J$104,0)))</x:f>
      </x:c>
      <x:c r="R19"/>
      <x:c r="S19"/>
      <x:c r="T19"/>
      <x:c r="U19"/>
      <x:c r="V19"/>
      <x:c r="W19"/>
    </x:row>
    <x:row r="20" ht="25" customHeight="1">
      <x:c r="A20" s="176"/>
      <x:c r="B20" s="176"/>
      <x:c r="C20" s="176"/>
      <x:c r="D20" s="176"/>
      <x:c r="E20" s="176"/>
      <x:c r="F20" s="176"/>
      <x:c r="G20" s="176"/>
      <x:c r="H20" s="176"/>
      <x:c r="I20" s="184"/>
      <x:c r="J20" s="184"/>
      <x:c r="K20" s="184"/>
      <x:c r="L20" s="184"/>
      <x:c r="M20" s="184"/>
      <x:c r="N20" s="184"/>
      <x:c r="O20"/>
      <x:c r="P20" t="str">
        <x:f>IF(COUNTIFS(Orcamento!$J$5:$J$104,10)=0,"",INDEX(Orcamento!$A$5:$A$104,MATCH(10,Orcamento!$J$5:$J$104,0)))</x:f>
      </x:c>
      <x:c r="Q20" t="str">
        <x:f>IF(P20="","",INDEX(Orcamento!$H$5:$H$104,MATCH(10,Orcamento!$J$5:$J$104,0)))</x:f>
      </x:c>
      <x:c r="R20"/>
      <x:c r="S20"/>
      <x:c r="T20"/>
      <x:c r="U20"/>
      <x:c r="V20"/>
      <x:c r="W20"/>
    </x:row>
    <x:row r="21" ht="25" customHeight="1">
      <x:c r="A21" s="176"/>
      <x:c r="B21" s="176"/>
      <x:c r="C21" s="176"/>
      <x:c r="D21" s="176"/>
      <x:c r="E21" s="176"/>
      <x:c r="F21" s="176"/>
      <x:c r="G21" s="176"/>
      <x:c r="H21" s="176"/>
      <x:c r="I21" s="184" t="str">
        <x:v>Uma assinatura pode ter vários motivos. Datas de cobrança e de análise são atualizadas manualmente.</x:v>
      </x:c>
      <x:c r="J21" s="184"/>
      <x:c r="K21" s="184"/>
      <x:c r="L21" s="184"/>
      <x:c r="M21" s="184"/>
      <x:c r="N21" s="184"/>
      <x:c r="O21"/>
      <x:c r="P21"/>
      <x:c r="Q21"/>
      <x:c r="R21"/>
      <x:c r="S21"/>
      <x:c r="T21"/>
      <x:c r="U21"/>
      <x:c r="V21"/>
      <x:c r="W21"/>
    </x:row>
    <x:row r="22" ht="25" customHeight="1">
      <x:c r="A22" s="176"/>
      <x:c r="B22" s="176"/>
      <x:c r="C22" s="176"/>
      <x:c r="D22" s="176"/>
      <x:c r="E22" s="176"/>
      <x:c r="F22" s="176"/>
      <x:c r="G22" s="176"/>
      <x:c r="H22" s="176"/>
      <x:c r="I22" s="184"/>
      <x:c r="J22" s="184"/>
      <x:c r="K22" s="184"/>
      <x:c r="L22" s="184"/>
      <x:c r="M22" s="184"/>
      <x:c r="N22" s="184"/>
      <x:c r="O22"/>
      <x:c r="P22"/>
      <x:c r="Q22"/>
      <x:c r="R22"/>
      <x:c r="S22"/>
      <x:c r="T22"/>
      <x:c r="U22"/>
      <x:c r="V22"/>
      <x:c r="W22"/>
    </x:row>
    <x:row r="23" ht="25" customHeight="1">
      <x:c r="A23" s="176"/>
      <x:c r="B23" s="176"/>
      <x:c r="C23" s="176"/>
      <x:c r="D23" s="176"/>
      <x:c r="E23" s="176"/>
      <x:c r="F23" s="176"/>
      <x:c r="G23" s="176"/>
      <x:c r="H23" s="176"/>
      <x:c r="I23" s="176"/>
      <x:c r="J23" s="176"/>
      <x:c r="K23" s="176"/>
      <x:c r="L23" s="176"/>
      <x:c r="M23" s="176"/>
      <x:c r="N23" s="176"/>
      <x:c r="O23"/>
      <x:c r="P23"/>
      <x:c r="Q23"/>
      <x:c r="R23"/>
      <x:c r="S23"/>
      <x:c r="T23"/>
      <x:c r="U23"/>
      <x:c r="V23"/>
      <x:c r="W23"/>
    </x:row>
    <x:row r="24" ht="25" customHeight="1">
      <x:c r="A24" s="179" t="str">
        <x:v>Dez prioridades: corrigir dados, conferir cobrança, revisar renovação, uso e orçamento</x:v>
      </x:c>
      <x:c r="B24" s="179"/>
      <x:c r="C24" s="179"/>
      <x:c r="D24" s="179"/>
      <x:c r="E24" s="179"/>
      <x:c r="F24" s="179"/>
      <x:c r="G24" s="179"/>
      <x:c r="H24" s="179"/>
      <x:c r="I24" s="179"/>
      <x:c r="J24" s="179"/>
      <x:c r="K24" s="179"/>
      <x:c r="L24" s="179"/>
      <x:c r="M24" s="179"/>
      <x:c r="N24" s="179"/>
      <x:c r="O24"/>
      <x:c r="P24"/>
      <x:c r="Q24"/>
      <x:c r="R24"/>
      <x:c r="S24"/>
      <x:c r="T24"/>
      <x:c r="U24"/>
      <x:c r="V24"/>
      <x:c r="W24"/>
    </x:row>
    <x:row r="25" ht="30" customHeight="1">
      <x:c r="A25" s="179" t="str">
        <x:v>Serviço</x:v>
      </x:c>
      <x:c r="B25" s="179"/>
      <x:c r="C25" s="179" t="str">
        <x:v>Responsável</x:v>
      </x:c>
      <x:c r="D25" s="179"/>
      <x:c r="E25" s="179" t="str">
        <x:v>Motivos</x:v>
      </x:c>
      <x:c r="F25" s="179"/>
      <x:c r="G25" s="179"/>
      <x:c r="H25" s="179" t="str">
        <x:v>Próxima ação</x:v>
      </x:c>
      <x:c r="I25" s="179"/>
      <x:c r="J25" s="179"/>
      <x:c r="K25" s="179" t="str">
        <x:v>Prazo da ação</x:v>
      </x:c>
      <x:c r="L25" s="179"/>
      <x:c r="M25" s="179" t="str">
        <x:v>Mensal eq.</x:v>
      </x:c>
      <x:c r="N25" s="179"/>
      <x:c r="O25"/>
      <x:c r="P25"/>
      <x:c r="Q25"/>
      <x:c r="R25"/>
      <x:c r="S25"/>
      <x:c r="T25"/>
      <x:c r="U25"/>
      <x:c r="V25"/>
      <x:c r="W25"/>
    </x:row>
    <x:row r="26" ht="48" customHeight="1">
      <x:c r="A26" s="186" t="str">
        <x:f>IF(COUNTIFS(Assinaturas!$AB$5:$AB$104,1)=0,"",IF(INDEX(Assinaturas!$B$5:$B$104,MATCH(1,Assinaturas!$AB$5:$AB$104,0))="","",INDEX(Assinaturas!$B$5:$B$104,MATCH(1,Assinaturas!$AB$5:$AB$104,0))))</x:f>
        <x:v>Streaming família</x:v>
      </x:c>
      <x:c r="B26" s="186"/>
      <x:c r="C26" s="186" t="str">
        <x:f>IF(COUNTIFS(Assinaturas!$AB$5:$AB$104,1)=0,"",IF(INDEX(Assinaturas!$D$5:$D$104,MATCH(1,Assinaturas!$AB$5:$AB$104,0))="","",INDEX(Assinaturas!$D$5:$D$104,MATCH(1,Assinaturas!$AB$5:$AB$104,0))))</x:f>
        <x:v>Casa</x:v>
      </x:c>
      <x:c r="D26" s="186"/>
      <x:c r="E26" s="186" t="str">
        <x:f>IF(COUNTIFS(Assinaturas!$AB$5:$AB$104,1)=0,"",IF(INDEX(Assinaturas!$R$5:$R$104,MATCH(1,Assinaturas!$AB$5:$AB$104,0))="","",INDEX(Assinaturas!$R$5:$R$104,MATCH(1,Assinaturas!$AB$5:$AB$104,0))))</x:f>
        <x:v>Revisar renovação. </x:v>
      </x:c>
      <x:c r="F26" s="186"/>
      <x:c r="G26" s="186"/>
      <x:c r="H26" s="186" t="str">
        <x:f>IF(COUNTIFS(Assinaturas!$AB$5:$AB$104,1)=0,"",IF(INDEX(Assinaturas!$AC$5:$AC$104,MATCH(1,Assinaturas!$AB$5:$AB$104,0))="","",INDEX(Assinaturas!$AC$5:$AC$104,MATCH(1,Assinaturas!$AB$5:$AB$104,0))))</x:f>
      </x:c>
      <x:c r="I26" s="186"/>
      <x:c r="J26" s="186"/>
      <x:c r="K26" s="187" t="str">
        <x:f>IF(COUNTIFS(Assinaturas!$AB$5:$AB$104,1)=0,"",IF(INDEX(Assinaturas!$AD$5:$AD$104,MATCH(1,Assinaturas!$AB$5:$AB$104,0))="","",INDEX(Assinaturas!$AD$5:$AD$104,MATCH(1,Assinaturas!$AB$5:$AB$104,0))))</x:f>
      </x:c>
      <x:c r="L26" s="187"/>
      <x:c r="M26" s="188" t="n">
        <x:f>IF(COUNTIFS(Assinaturas!$AB$5:$AB$104,1)=0,"",IF(INDEX(Assinaturas!$G$5:$G$104,MATCH(1,Assinaturas!$AB$5:$AB$104,0))="","",INDEX(Assinaturas!$G$5:$G$104,MATCH(1,Assinaturas!$AB$5:$AB$104,0))))</x:f>
        <x:v>55.9</x:v>
      </x:c>
      <x:c r="N26" s="188"/>
      <x:c r="O26"/>
      <x:c r="P26"/>
      <x:c r="Q26"/>
      <x:c r="R26"/>
      <x:c r="S26"/>
      <x:c r="T26"/>
      <x:c r="U26"/>
      <x:c r="V26"/>
      <x:c r="W26"/>
    </x:row>
    <x:row r="27" ht="48" customHeight="1">
      <x:c r="A27" s="186" t="str">
        <x:f>IF(COUNTIFS(Assinaturas!$AB$5:$AB$104,2)=0,"",IF(INDEX(Assinaturas!$B$5:$B$104,MATCH(2,Assinaturas!$AB$5:$AB$104,0))="","",INDEX(Assinaturas!$B$5:$B$104,MATCH(2,Assinaturas!$AB$5:$AB$104,0))))</x:f>
        <x:v>Música premium</x:v>
      </x:c>
      <x:c r="B27" s="186"/>
      <x:c r="C27" s="186" t="str">
        <x:f>IF(COUNTIFS(Assinaturas!$AB$5:$AB$104,2)=0,"",IF(INDEX(Assinaturas!$D$5:$D$104,MATCH(2,Assinaturas!$AB$5:$AB$104,0))="","",INDEX(Assinaturas!$D$5:$D$104,MATCH(2,Assinaturas!$AB$5:$AB$104,0))))</x:f>
        <x:v>Ana</x:v>
      </x:c>
      <x:c r="D27" s="186"/>
      <x:c r="E27" s="186" t="str">
        <x:f>IF(COUNTIFS(Assinaturas!$AB$5:$AB$104,2)=0,"",IF(INDEX(Assinaturas!$R$5:$R$104,MATCH(2,Assinaturas!$AB$5:$AB$104,0))="","",INDEX(Assinaturas!$R$5:$R$104,MATCH(2,Assinaturas!$AB$5:$AB$104,0))))</x:f>
        <x:v>Revisar renovação. </x:v>
      </x:c>
      <x:c r="F27" s="186"/>
      <x:c r="G27" s="186"/>
      <x:c r="H27" s="186" t="str">
        <x:f>IF(COUNTIFS(Assinaturas!$AB$5:$AB$104,2)=0,"",IF(INDEX(Assinaturas!$AC$5:$AC$104,MATCH(2,Assinaturas!$AB$5:$AB$104,0))="","",INDEX(Assinaturas!$AC$5:$AC$104,MATCH(2,Assinaturas!$AB$5:$AB$104,0))))</x:f>
      </x:c>
      <x:c r="I27" s="186"/>
      <x:c r="J27" s="186"/>
      <x:c r="K27" s="187" t="str">
        <x:f>IF(COUNTIFS(Assinaturas!$AB$5:$AB$104,2)=0,"",IF(INDEX(Assinaturas!$AD$5:$AD$104,MATCH(2,Assinaturas!$AB$5:$AB$104,0))="","",INDEX(Assinaturas!$AD$5:$AD$104,MATCH(2,Assinaturas!$AB$5:$AB$104,0))))</x:f>
      </x:c>
      <x:c r="L27" s="187"/>
      <x:c r="M27" s="188" t="n">
        <x:f>IF(COUNTIFS(Assinaturas!$AB$5:$AB$104,2)=0,"",IF(INDEX(Assinaturas!$G$5:$G$104,MATCH(2,Assinaturas!$AB$5:$AB$104,0))="","",INDEX(Assinaturas!$G$5:$G$104,MATCH(2,Assinaturas!$AB$5:$AB$104,0))))</x:f>
        <x:v>21.9</x:v>
      </x:c>
      <x:c r="N27" s="188"/>
      <x:c r="O27"/>
      <x:c r="P27"/>
      <x:c r="Q27"/>
      <x:c r="R27"/>
      <x:c r="S27"/>
      <x:c r="T27"/>
      <x:c r="U27"/>
      <x:c r="V27"/>
      <x:c r="W27"/>
    </x:row>
    <x:row r="28" ht="48" customHeight="1">
      <x:c r="A28" s="186" t="str">
        <x:f>IF(COUNTIFS(Assinaturas!$AB$5:$AB$104,3)=0,"",IF(INDEX(Assinaturas!$B$5:$B$104,MATCH(3,Assinaturas!$AB$5:$AB$104,0))="","",INDEX(Assinaturas!$B$5:$B$104,MATCH(3,Assinaturas!$AB$5:$AB$104,0))))</x:f>
        <x:v>Aplicativo de exercícios</x:v>
      </x:c>
      <x:c r="B28" s="186"/>
      <x:c r="C28" s="186" t="str">
        <x:f>IF(COUNTIFS(Assinaturas!$AB$5:$AB$104,3)=0,"",IF(INDEX(Assinaturas!$D$5:$D$104,MATCH(3,Assinaturas!$AB$5:$AB$104,0))="","",INDEX(Assinaturas!$D$5:$D$104,MATCH(3,Assinaturas!$AB$5:$AB$104,0))))</x:f>
        <x:v>Bruno</x:v>
      </x:c>
      <x:c r="D28" s="186"/>
      <x:c r="E28" s="186" t="str">
        <x:f>IF(COUNTIFS(Assinaturas!$AB$5:$AB$104,3)=0,"",IF(INDEX(Assinaturas!$R$5:$R$104,MATCH(3,Assinaturas!$AB$5:$AB$104,0))="","",INDEX(Assinaturas!$R$5:$R$104,MATCH(3,Assinaturas!$AB$5:$AB$104,0))))</x:f>
        <x:v>Revisar renovação. Validar uso ou cancelar. </x:v>
      </x:c>
      <x:c r="F28" s="186"/>
      <x:c r="G28" s="186"/>
      <x:c r="H28" s="186" t="str">
        <x:f>IF(COUNTIFS(Assinaturas!$AB$5:$AB$104,3)=0,"",IF(INDEX(Assinaturas!$AC$5:$AC$104,MATCH(3,Assinaturas!$AB$5:$AB$104,0))="","",INDEX(Assinaturas!$AC$5:$AC$104,MATCH(3,Assinaturas!$AB$5:$AB$104,0))))</x:f>
      </x:c>
      <x:c r="I28" s="186"/>
      <x:c r="J28" s="186"/>
      <x:c r="K28" s="187" t="str">
        <x:f>IF(COUNTIFS(Assinaturas!$AB$5:$AB$104,3)=0,"",IF(INDEX(Assinaturas!$AD$5:$AD$104,MATCH(3,Assinaturas!$AB$5:$AB$104,0))="","",INDEX(Assinaturas!$AD$5:$AD$104,MATCH(3,Assinaturas!$AB$5:$AB$104,0))))</x:f>
      </x:c>
      <x:c r="L28" s="187"/>
      <x:c r="M28" s="188" t="n">
        <x:f>IF(COUNTIFS(Assinaturas!$AB$5:$AB$104,3)=0,"",IF(INDEX(Assinaturas!$G$5:$G$104,MATCH(3,Assinaturas!$AB$5:$AB$104,0))="","",INDEX(Assinaturas!$G$5:$G$104,MATCH(3,Assinaturas!$AB$5:$AB$104,0))))</x:f>
        <x:v>49.9</x:v>
      </x:c>
      <x:c r="N28" s="188"/>
      <x:c r="O28"/>
      <x:c r="P28"/>
      <x:c r="Q28"/>
      <x:c r="R28"/>
      <x:c r="S28"/>
      <x:c r="T28"/>
      <x:c r="U28"/>
      <x:c r="V28"/>
      <x:c r="W28"/>
    </x:row>
    <x:row r="29" ht="48" customHeight="1">
      <x:c r="A29" s="186" t="str">
        <x:f>IF(COUNTIFS(Assinaturas!$AB$5:$AB$104,4)=0,"",IF(INDEX(Assinaturas!$B$5:$B$104,MATCH(4,Assinaturas!$AB$5:$AB$104,0))="","",INDEX(Assinaturas!$B$5:$B$104,MATCH(4,Assinaturas!$AB$5:$AB$104,0))))</x:f>
        <x:v>Proteção digital</x:v>
      </x:c>
      <x:c r="B29" s="186"/>
      <x:c r="C29" s="186" t="str">
        <x:f>IF(COUNTIFS(Assinaturas!$AB$5:$AB$104,4)=0,"",IF(INDEX(Assinaturas!$D$5:$D$104,MATCH(4,Assinaturas!$AB$5:$AB$104,0))="","",INDEX(Assinaturas!$D$5:$D$104,MATCH(4,Assinaturas!$AB$5:$AB$104,0))))</x:f>
        <x:v>Casa</x:v>
      </x:c>
      <x:c r="D29" s="186"/>
      <x:c r="E29" s="186" t="str">
        <x:f>IF(COUNTIFS(Assinaturas!$AB$5:$AB$104,4)=0,"",IF(INDEX(Assinaturas!$R$5:$R$104,MATCH(4,Assinaturas!$AB$5:$AB$104,0))="","",INDEX(Assinaturas!$R$5:$R$104,MATCH(4,Assinaturas!$AB$5:$AB$104,0))))</x:f>
        <x:v>Revisar renovação. </x:v>
      </x:c>
      <x:c r="F29" s="186"/>
      <x:c r="G29" s="186"/>
      <x:c r="H29" s="186" t="str">
        <x:f>IF(COUNTIFS(Assinaturas!$AB$5:$AB$104,4)=0,"",IF(INDEX(Assinaturas!$AC$5:$AC$104,MATCH(4,Assinaturas!$AB$5:$AB$104,0))="","",INDEX(Assinaturas!$AC$5:$AC$104,MATCH(4,Assinaturas!$AB$5:$AB$104,0))))</x:f>
      </x:c>
      <x:c r="I29" s="186"/>
      <x:c r="J29" s="186"/>
      <x:c r="K29" s="187" t="str">
        <x:f>IF(COUNTIFS(Assinaturas!$AB$5:$AB$104,4)=0,"",IF(INDEX(Assinaturas!$AD$5:$AD$104,MATCH(4,Assinaturas!$AB$5:$AB$104,0))="","",INDEX(Assinaturas!$AD$5:$AD$104,MATCH(4,Assinaturas!$AB$5:$AB$104,0))))</x:f>
      </x:c>
      <x:c r="L29" s="187"/>
      <x:c r="M29" s="188" t="n">
        <x:f>IF(COUNTIFS(Assinaturas!$AB$5:$AB$104,4)=0,"",IF(INDEX(Assinaturas!$G$5:$G$104,MATCH(4,Assinaturas!$AB$5:$AB$104,0))="","",INDEX(Assinaturas!$G$5:$G$104,MATCH(4,Assinaturas!$AB$5:$AB$104,0))))</x:f>
        <x:v>24.991666666666664</x:v>
      </x:c>
      <x:c r="N29" s="188"/>
      <x:c r="O29"/>
      <x:c r="P29"/>
      <x:c r="Q29"/>
      <x:c r="R29"/>
      <x:c r="S29"/>
      <x:c r="T29"/>
      <x:c r="U29"/>
      <x:c r="V29"/>
      <x:c r="W29"/>
    </x:row>
    <x:row r="30" ht="48" customHeight="1">
      <x:c r="A30" s="186" t="str">
        <x:f>IF(COUNTIFS(Assinaturas!$AB$5:$AB$104,5)=0,"",IF(INDEX(Assinaturas!$B$5:$B$104,MATCH(5,Assinaturas!$AB$5:$AB$104,0))="","",INDEX(Assinaturas!$B$5:$B$104,MATCH(5,Assinaturas!$AB$5:$AB$104,0))))</x:f>
        <x:v>Clube de benefícios</x:v>
      </x:c>
      <x:c r="B30" s="186"/>
      <x:c r="C30" s="186" t="str">
        <x:f>IF(COUNTIFS(Assinaturas!$AB$5:$AB$104,5)=0,"",IF(INDEX(Assinaturas!$D$5:$D$104,MATCH(5,Assinaturas!$AB$5:$AB$104,0))="","",INDEX(Assinaturas!$D$5:$D$104,MATCH(5,Assinaturas!$AB$5:$AB$104,0))))</x:f>
        <x:v>Ana</x:v>
      </x:c>
      <x:c r="D30" s="186"/>
      <x:c r="E30" s="186" t="str">
        <x:f>IF(COUNTIFS(Assinaturas!$AB$5:$AB$104,5)=0,"",IF(INDEX(Assinaturas!$R$5:$R$104,MATCH(5,Assinaturas!$AB$5:$AB$104,0))="","",INDEX(Assinaturas!$R$5:$R$104,MATCH(5,Assinaturas!$AB$5:$AB$104,0))))</x:f>
        <x:v>Validar uso ou cancelar. </x:v>
      </x:c>
      <x:c r="F30" s="186"/>
      <x:c r="G30" s="186"/>
      <x:c r="H30" s="186" t="str">
        <x:f>IF(COUNTIFS(Assinaturas!$AB$5:$AB$104,5)=0,"",IF(INDEX(Assinaturas!$AC$5:$AC$104,MATCH(5,Assinaturas!$AB$5:$AB$104,0))="","",INDEX(Assinaturas!$AC$5:$AC$104,MATCH(5,Assinaturas!$AB$5:$AB$104,0))))</x:f>
      </x:c>
      <x:c r="I30" s="186"/>
      <x:c r="J30" s="186"/>
      <x:c r="K30" s="187" t="str">
        <x:f>IF(COUNTIFS(Assinaturas!$AB$5:$AB$104,5)=0,"",IF(INDEX(Assinaturas!$AD$5:$AD$104,MATCH(5,Assinaturas!$AB$5:$AB$104,0))="","",INDEX(Assinaturas!$AD$5:$AD$104,MATCH(5,Assinaturas!$AB$5:$AB$104,0))))</x:f>
      </x:c>
      <x:c r="L30" s="187"/>
      <x:c r="M30" s="188" t="n">
        <x:f>IF(COUNTIFS(Assinaturas!$AB$5:$AB$104,5)=0,"",IF(INDEX(Assinaturas!$G$5:$G$104,MATCH(5,Assinaturas!$AB$5:$AB$104,0))="","",INDEX(Assinaturas!$G$5:$G$104,MATCH(5,Assinaturas!$AB$5:$AB$104,0))))</x:f>
        <x:v>39.9</x:v>
      </x:c>
      <x:c r="N30" s="188"/>
      <x:c r="O30"/>
      <x:c r="P30"/>
      <x:c r="Q30"/>
      <x:c r="R30"/>
      <x:c r="S30"/>
      <x:c r="T30"/>
      <x:c r="U30"/>
      <x:c r="V30"/>
      <x:c r="W30"/>
    </x:row>
    <x:row r="31" ht="48" customHeight="1">
      <x:c r="A31" s="186" t="str">
        <x:f>IF(COUNTIFS(Assinaturas!$AB$5:$AB$104,6)=0,"",IF(INDEX(Assinaturas!$B$5:$B$104,MATCH(6,Assinaturas!$AB$5:$AB$104,0))="","",INDEX(Assinaturas!$B$5:$B$104,MATCH(6,Assinaturas!$AB$5:$AB$104,0))))</x:f>
      </x:c>
      <x:c r="B31" s="186"/>
      <x:c r="C31" s="186" t="str">
        <x:f>IF(COUNTIFS(Assinaturas!$AB$5:$AB$104,6)=0,"",IF(INDEX(Assinaturas!$D$5:$D$104,MATCH(6,Assinaturas!$AB$5:$AB$104,0))="","",INDEX(Assinaturas!$D$5:$D$104,MATCH(6,Assinaturas!$AB$5:$AB$104,0))))</x:f>
      </x:c>
      <x:c r="D31" s="186"/>
      <x:c r="E31" s="186" t="str">
        <x:f>IF(COUNTIFS(Assinaturas!$AB$5:$AB$104,6)=0,"",IF(INDEX(Assinaturas!$R$5:$R$104,MATCH(6,Assinaturas!$AB$5:$AB$104,0))="","",INDEX(Assinaturas!$R$5:$R$104,MATCH(6,Assinaturas!$AB$5:$AB$104,0))))</x:f>
      </x:c>
      <x:c r="F31" s="186"/>
      <x:c r="G31" s="186"/>
      <x:c r="H31" s="186" t="str">
        <x:f>IF(COUNTIFS(Assinaturas!$AB$5:$AB$104,6)=0,"",IF(INDEX(Assinaturas!$AC$5:$AC$104,MATCH(6,Assinaturas!$AB$5:$AB$104,0))="","",INDEX(Assinaturas!$AC$5:$AC$104,MATCH(6,Assinaturas!$AB$5:$AB$104,0))))</x:f>
      </x:c>
      <x:c r="I31" s="186"/>
      <x:c r="J31" s="186"/>
      <x:c r="K31" s="187" t="str">
        <x:f>IF(COUNTIFS(Assinaturas!$AB$5:$AB$104,6)=0,"",IF(INDEX(Assinaturas!$AD$5:$AD$104,MATCH(6,Assinaturas!$AB$5:$AB$104,0))="","",INDEX(Assinaturas!$AD$5:$AD$104,MATCH(6,Assinaturas!$AB$5:$AB$104,0))))</x:f>
      </x:c>
      <x:c r="L31" s="187"/>
      <x:c r="M31" s="188" t="str">
        <x:f>IF(COUNTIFS(Assinaturas!$AB$5:$AB$104,6)=0,"",IF(INDEX(Assinaturas!$G$5:$G$104,MATCH(6,Assinaturas!$AB$5:$AB$104,0))="","",INDEX(Assinaturas!$G$5:$G$104,MATCH(6,Assinaturas!$AB$5:$AB$104,0))))</x:f>
      </x:c>
      <x:c r="N31" s="188"/>
      <x:c r="O31"/>
      <x:c r="P31"/>
      <x:c r="Q31"/>
      <x:c r="R31"/>
      <x:c r="S31"/>
      <x:c r="T31"/>
      <x:c r="U31"/>
      <x:c r="V31"/>
      <x:c r="W31"/>
    </x:row>
    <x:row r="32" ht="48" customHeight="1">
      <x:c r="A32" s="186" t="str">
        <x:f>IF(COUNTIFS(Assinaturas!$AB$5:$AB$104,7)=0,"",IF(INDEX(Assinaturas!$B$5:$B$104,MATCH(7,Assinaturas!$AB$5:$AB$104,0))="","",INDEX(Assinaturas!$B$5:$B$104,MATCH(7,Assinaturas!$AB$5:$AB$104,0))))</x:f>
      </x:c>
      <x:c r="B32" s="186"/>
      <x:c r="C32" s="186" t="str">
        <x:f>IF(COUNTIFS(Assinaturas!$AB$5:$AB$104,7)=0,"",IF(INDEX(Assinaturas!$D$5:$D$104,MATCH(7,Assinaturas!$AB$5:$AB$104,0))="","",INDEX(Assinaturas!$D$5:$D$104,MATCH(7,Assinaturas!$AB$5:$AB$104,0))))</x:f>
      </x:c>
      <x:c r="D32" s="186"/>
      <x:c r="E32" s="186" t="str">
        <x:f>IF(COUNTIFS(Assinaturas!$AB$5:$AB$104,7)=0,"",IF(INDEX(Assinaturas!$R$5:$R$104,MATCH(7,Assinaturas!$AB$5:$AB$104,0))="","",INDEX(Assinaturas!$R$5:$R$104,MATCH(7,Assinaturas!$AB$5:$AB$104,0))))</x:f>
      </x:c>
      <x:c r="F32" s="186"/>
      <x:c r="G32" s="186"/>
      <x:c r="H32" s="186" t="str">
        <x:f>IF(COUNTIFS(Assinaturas!$AB$5:$AB$104,7)=0,"",IF(INDEX(Assinaturas!$AC$5:$AC$104,MATCH(7,Assinaturas!$AB$5:$AB$104,0))="","",INDEX(Assinaturas!$AC$5:$AC$104,MATCH(7,Assinaturas!$AB$5:$AB$104,0))))</x:f>
      </x:c>
      <x:c r="I32" s="186"/>
      <x:c r="J32" s="186"/>
      <x:c r="K32" s="187" t="str">
        <x:f>IF(COUNTIFS(Assinaturas!$AB$5:$AB$104,7)=0,"",IF(INDEX(Assinaturas!$AD$5:$AD$104,MATCH(7,Assinaturas!$AB$5:$AB$104,0))="","",INDEX(Assinaturas!$AD$5:$AD$104,MATCH(7,Assinaturas!$AB$5:$AB$104,0))))</x:f>
      </x:c>
      <x:c r="L32" s="187"/>
      <x:c r="M32" s="188" t="str">
        <x:f>IF(COUNTIFS(Assinaturas!$AB$5:$AB$104,7)=0,"",IF(INDEX(Assinaturas!$G$5:$G$104,MATCH(7,Assinaturas!$AB$5:$AB$104,0))="","",INDEX(Assinaturas!$G$5:$G$104,MATCH(7,Assinaturas!$AB$5:$AB$104,0))))</x:f>
      </x:c>
      <x:c r="N32" s="188"/>
      <x:c r="O32"/>
      <x:c r="P32"/>
      <x:c r="Q32"/>
      <x:c r="R32"/>
      <x:c r="S32"/>
      <x:c r="T32"/>
      <x:c r="U32"/>
      <x:c r="V32"/>
      <x:c r="W32"/>
    </x:row>
    <x:row r="33" ht="48" customHeight="1">
      <x:c r="A33" s="186" t="str">
        <x:f>IF(COUNTIFS(Assinaturas!$AB$5:$AB$104,8)=0,"",IF(INDEX(Assinaturas!$B$5:$B$104,MATCH(8,Assinaturas!$AB$5:$AB$104,0))="","",INDEX(Assinaturas!$B$5:$B$104,MATCH(8,Assinaturas!$AB$5:$AB$104,0))))</x:f>
      </x:c>
      <x:c r="B33" s="186"/>
      <x:c r="C33" s="186" t="str">
        <x:f>IF(COUNTIFS(Assinaturas!$AB$5:$AB$104,8)=0,"",IF(INDEX(Assinaturas!$D$5:$D$104,MATCH(8,Assinaturas!$AB$5:$AB$104,0))="","",INDEX(Assinaturas!$D$5:$D$104,MATCH(8,Assinaturas!$AB$5:$AB$104,0))))</x:f>
      </x:c>
      <x:c r="D33" s="186"/>
      <x:c r="E33" s="186" t="str">
        <x:f>IF(COUNTIFS(Assinaturas!$AB$5:$AB$104,8)=0,"",IF(INDEX(Assinaturas!$R$5:$R$104,MATCH(8,Assinaturas!$AB$5:$AB$104,0))="","",INDEX(Assinaturas!$R$5:$R$104,MATCH(8,Assinaturas!$AB$5:$AB$104,0))))</x:f>
      </x:c>
      <x:c r="F33" s="186"/>
      <x:c r="G33" s="186"/>
      <x:c r="H33" s="186" t="str">
        <x:f>IF(COUNTIFS(Assinaturas!$AB$5:$AB$104,8)=0,"",IF(INDEX(Assinaturas!$AC$5:$AC$104,MATCH(8,Assinaturas!$AB$5:$AB$104,0))="","",INDEX(Assinaturas!$AC$5:$AC$104,MATCH(8,Assinaturas!$AB$5:$AB$104,0))))</x:f>
      </x:c>
      <x:c r="I33" s="186"/>
      <x:c r="J33" s="186"/>
      <x:c r="K33" s="187" t="str">
        <x:f>IF(COUNTIFS(Assinaturas!$AB$5:$AB$104,8)=0,"",IF(INDEX(Assinaturas!$AD$5:$AD$104,MATCH(8,Assinaturas!$AB$5:$AB$104,0))="","",INDEX(Assinaturas!$AD$5:$AD$104,MATCH(8,Assinaturas!$AB$5:$AB$104,0))))</x:f>
      </x:c>
      <x:c r="L33" s="187"/>
      <x:c r="M33" s="188" t="str">
        <x:f>IF(COUNTIFS(Assinaturas!$AB$5:$AB$104,8)=0,"",IF(INDEX(Assinaturas!$G$5:$G$104,MATCH(8,Assinaturas!$AB$5:$AB$104,0))="","",INDEX(Assinaturas!$G$5:$G$104,MATCH(8,Assinaturas!$AB$5:$AB$104,0))))</x:f>
      </x:c>
      <x:c r="N33" s="188"/>
      <x:c r="O33"/>
      <x:c r="P33"/>
      <x:c r="Q33"/>
      <x:c r="R33"/>
      <x:c r="S33"/>
      <x:c r="T33"/>
      <x:c r="U33"/>
      <x:c r="V33"/>
      <x:c r="W33"/>
    </x:row>
    <x:row r="34" ht="48" customHeight="1">
      <x:c r="A34" s="186" t="str">
        <x:f>IF(COUNTIFS(Assinaturas!$AB$5:$AB$104,9)=0,"",IF(INDEX(Assinaturas!$B$5:$B$104,MATCH(9,Assinaturas!$AB$5:$AB$104,0))="","",INDEX(Assinaturas!$B$5:$B$104,MATCH(9,Assinaturas!$AB$5:$AB$104,0))))</x:f>
      </x:c>
      <x:c r="B34" s="186"/>
      <x:c r="C34" s="186" t="str">
        <x:f>IF(COUNTIFS(Assinaturas!$AB$5:$AB$104,9)=0,"",IF(INDEX(Assinaturas!$D$5:$D$104,MATCH(9,Assinaturas!$AB$5:$AB$104,0))="","",INDEX(Assinaturas!$D$5:$D$104,MATCH(9,Assinaturas!$AB$5:$AB$104,0))))</x:f>
      </x:c>
      <x:c r="D34" s="186"/>
      <x:c r="E34" s="186" t="str">
        <x:f>IF(COUNTIFS(Assinaturas!$AB$5:$AB$104,9)=0,"",IF(INDEX(Assinaturas!$R$5:$R$104,MATCH(9,Assinaturas!$AB$5:$AB$104,0))="","",INDEX(Assinaturas!$R$5:$R$104,MATCH(9,Assinaturas!$AB$5:$AB$104,0))))</x:f>
      </x:c>
      <x:c r="F34" s="186"/>
      <x:c r="G34" s="186"/>
      <x:c r="H34" s="186" t="str">
        <x:f>IF(COUNTIFS(Assinaturas!$AB$5:$AB$104,9)=0,"",IF(INDEX(Assinaturas!$AC$5:$AC$104,MATCH(9,Assinaturas!$AB$5:$AB$104,0))="","",INDEX(Assinaturas!$AC$5:$AC$104,MATCH(9,Assinaturas!$AB$5:$AB$104,0))))</x:f>
      </x:c>
      <x:c r="I34" s="186"/>
      <x:c r="J34" s="186"/>
      <x:c r="K34" s="187" t="str">
        <x:f>IF(COUNTIFS(Assinaturas!$AB$5:$AB$104,9)=0,"",IF(INDEX(Assinaturas!$AD$5:$AD$104,MATCH(9,Assinaturas!$AB$5:$AB$104,0))="","",INDEX(Assinaturas!$AD$5:$AD$104,MATCH(9,Assinaturas!$AB$5:$AB$104,0))))</x:f>
      </x:c>
      <x:c r="L34" s="187"/>
      <x:c r="M34" s="188" t="str">
        <x:f>IF(COUNTIFS(Assinaturas!$AB$5:$AB$104,9)=0,"",IF(INDEX(Assinaturas!$G$5:$G$104,MATCH(9,Assinaturas!$AB$5:$AB$104,0))="","",INDEX(Assinaturas!$G$5:$G$104,MATCH(9,Assinaturas!$AB$5:$AB$104,0))))</x:f>
      </x:c>
      <x:c r="N34" s="188"/>
      <x:c r="O34"/>
      <x:c r="P34"/>
      <x:c r="Q34"/>
      <x:c r="R34"/>
      <x:c r="S34"/>
      <x:c r="T34"/>
      <x:c r="U34"/>
      <x:c r="V34"/>
      <x:c r="W34"/>
    </x:row>
    <x:row r="35" ht="48" customHeight="1">
      <x:c r="A35" s="186" t="str">
        <x:f>IF(COUNTIFS(Assinaturas!$AB$5:$AB$104,10)=0,"",IF(INDEX(Assinaturas!$B$5:$B$104,MATCH(10,Assinaturas!$AB$5:$AB$104,0))="","",INDEX(Assinaturas!$B$5:$B$104,MATCH(10,Assinaturas!$AB$5:$AB$104,0))))</x:f>
      </x:c>
      <x:c r="B35" s="186"/>
      <x:c r="C35" s="186" t="str">
        <x:f>IF(COUNTIFS(Assinaturas!$AB$5:$AB$104,10)=0,"",IF(INDEX(Assinaturas!$D$5:$D$104,MATCH(10,Assinaturas!$AB$5:$AB$104,0))="","",INDEX(Assinaturas!$D$5:$D$104,MATCH(10,Assinaturas!$AB$5:$AB$104,0))))</x:f>
      </x:c>
      <x:c r="D35" s="186"/>
      <x:c r="E35" s="186" t="str">
        <x:f>IF(COUNTIFS(Assinaturas!$AB$5:$AB$104,10)=0,"",IF(INDEX(Assinaturas!$R$5:$R$104,MATCH(10,Assinaturas!$AB$5:$AB$104,0))="","",INDEX(Assinaturas!$R$5:$R$104,MATCH(10,Assinaturas!$AB$5:$AB$104,0))))</x:f>
      </x:c>
      <x:c r="F35" s="186"/>
      <x:c r="G35" s="186"/>
      <x:c r="H35" s="186" t="str">
        <x:f>IF(COUNTIFS(Assinaturas!$AB$5:$AB$104,10)=0,"",IF(INDEX(Assinaturas!$AC$5:$AC$104,MATCH(10,Assinaturas!$AB$5:$AB$104,0))="","",INDEX(Assinaturas!$AC$5:$AC$104,MATCH(10,Assinaturas!$AB$5:$AB$104,0))))</x:f>
      </x:c>
      <x:c r="I35" s="186"/>
      <x:c r="J35" s="186"/>
      <x:c r="K35" s="187" t="str">
        <x:f>IF(COUNTIFS(Assinaturas!$AB$5:$AB$104,10)=0,"",IF(INDEX(Assinaturas!$AD$5:$AD$104,MATCH(10,Assinaturas!$AB$5:$AB$104,0))="","",INDEX(Assinaturas!$AD$5:$AD$104,MATCH(10,Assinaturas!$AB$5:$AB$104,0))))</x:f>
      </x:c>
      <x:c r="L35" s="187"/>
      <x:c r="M35" s="188" t="str">
        <x:f>IF(COUNTIFS(Assinaturas!$AB$5:$AB$104,10)=0,"",IF(INDEX(Assinaturas!$G$5:$G$104,MATCH(10,Assinaturas!$AB$5:$AB$104,0))="","",INDEX(Assinaturas!$G$5:$G$104,MATCH(10,Assinaturas!$AB$5:$AB$104,0))))</x:f>
      </x:c>
      <x:c r="N35" s="188"/>
      <x:c r="O35"/>
      <x:c r="P35"/>
      <x:c r="Q35"/>
      <x:c r="R35"/>
      <x:c r="S35"/>
      <x:c r="T35"/>
      <x:c r="U35"/>
      <x:c r="V35"/>
      <x:c r="W35"/>
    </x:row>
    <x:row r="36" ht="25" customHeight="1">
      <x:c r="A36" s="176"/>
      <x:c r="B36" s="176"/>
      <x:c r="C36" s="176"/>
      <x:c r="D36" s="176"/>
      <x:c r="E36" s="176"/>
      <x:c r="F36" s="176"/>
      <x:c r="G36" s="176"/>
      <x:c r="H36" s="176"/>
      <x:c r="I36" s="176"/>
      <x:c r="J36" s="176"/>
      <x:c r="K36" s="176"/>
      <x:c r="L36" s="176"/>
      <x:c r="M36" s="176"/>
      <x:c r="N36" s="176"/>
      <x:c r="O36"/>
      <x:c r="P36"/>
      <x:c r="Q36"/>
      <x:c r="R36"/>
      <x:c r="S36"/>
      <x:c r="T36"/>
      <x:c r="U36"/>
      <x:c r="V36"/>
      <x:c r="W36"/>
    </x:row>
    <x:row r="37" ht="25" customHeight="1">
      <x:c r="A37" s="184" t="str">
        <x:v>Preencha próxima ação e prazo em Assinaturas AC e AD. Empates seguem a ordem do cadastro. Lista e gráfico usam até100 assinaturas/categorias; gráfico mostra somente dez categorias.</x:v>
      </x:c>
      <x:c r="B37" s="184"/>
      <x:c r="C37" s="184"/>
      <x:c r="D37" s="184"/>
      <x:c r="E37" s="184"/>
      <x:c r="F37" s="184"/>
      <x:c r="G37" s="184"/>
      <x:c r="H37" s="184"/>
      <x:c r="I37" s="184"/>
      <x:c r="J37" s="184"/>
      <x:c r="K37" s="184"/>
      <x:c r="L37" s="184"/>
      <x:c r="M37" s="184"/>
      <x:c r="N37" s="184"/>
      <x:c r="O37"/>
      <x:c r="P37"/>
      <x:c r="Q37"/>
      <x:c r="R37"/>
      <x:c r="S37"/>
      <x:c r="T37"/>
      <x:c r="U37"/>
      <x:c r="V37"/>
      <x:c r="W37"/>
    </x:row>
    <x:row r="38" ht="25" customHeight="1">
      <x:c r="A38" s="184"/>
      <x:c r="B38" s="184"/>
      <x:c r="C38" s="184"/>
      <x:c r="D38" s="184"/>
      <x:c r="E38" s="184"/>
      <x:c r="F38" s="184"/>
      <x:c r="G38" s="184"/>
      <x:c r="H38" s="184"/>
      <x:c r="I38" s="184"/>
      <x:c r="J38" s="184"/>
      <x:c r="K38" s="184"/>
      <x:c r="L38" s="184"/>
      <x:c r="M38" s="184"/>
      <x:c r="N38" s="184"/>
      <x:c r="O38"/>
      <x:c r="P38"/>
      <x:c r="Q38"/>
      <x:c r="R38"/>
      <x:c r="S38"/>
      <x:c r="T38"/>
      <x:c r="U38"/>
      <x:c r="V38"/>
      <x:c r="W38"/>
    </x:row>
    <x:row r="39" ht="25" customHeight="1">
      <x:c r="A39" s="176"/>
      <x:c r="B39" s="176"/>
      <x:c r="C39" s="176"/>
      <x:c r="D39" s="176"/>
      <x:c r="E39" s="176"/>
      <x:c r="F39" s="176"/>
      <x:c r="G39" s="176"/>
      <x:c r="H39" s="176"/>
      <x:c r="I39" s="176"/>
      <x:c r="J39" s="176"/>
      <x:c r="K39" s="176"/>
      <x:c r="L39" s="176"/>
      <x:c r="M39" s="176"/>
      <x:c r="N39" s="176"/>
      <x:c r="O39"/>
      <x:c r="P39"/>
      <x:c r="Q39"/>
      <x:c r="R39"/>
      <x:c r="S39"/>
      <x:c r="T39"/>
      <x:c r="U39"/>
      <x:c r="V39"/>
      <x:c r="W39"/>
    </x:row>
    <x:row r="40" ht="25" customHeight="1">
      <x:c r="A40" s="184" t="str">
        <x:v>Versão3.0. Importação testada no Google Planilhas. Excel nativo não testado.</x:v>
      </x:c>
      <x:c r="B40" s="184"/>
      <x:c r="C40" s="184"/>
      <x:c r="D40" s="184"/>
      <x:c r="E40" s="184"/>
      <x:c r="F40" s="184"/>
      <x:c r="G40" s="184"/>
      <x:c r="H40" s="184"/>
      <x:c r="I40" s="184"/>
      <x:c r="J40" s="184"/>
      <x:c r="K40" s="184"/>
      <x:c r="L40" s="184"/>
      <x:c r="M40" s="184"/>
      <x:c r="N40" s="184"/>
      <x:c r="O40"/>
      <x:c r="P40"/>
      <x:c r="Q40"/>
      <x:c r="R40"/>
      <x:c r="S40"/>
      <x:c r="T40"/>
      <x:c r="U40"/>
      <x:c r="V40"/>
      <x:c r="W40"/>
    </x:row>
    <x:row r="41" ht="25" customHeight="1">
      <x:c r="A41" s="184"/>
      <x:c r="B41" s="184"/>
      <x:c r="C41" s="184"/>
      <x:c r="D41" s="184"/>
      <x:c r="E41" s="184"/>
      <x:c r="F41" s="184"/>
      <x:c r="G41" s="184"/>
      <x:c r="H41" s="184"/>
      <x:c r="I41" s="184"/>
      <x:c r="J41" s="184"/>
      <x:c r="K41" s="184"/>
      <x:c r="L41" s="184"/>
      <x:c r="M41" s="184"/>
      <x:c r="N41" s="184"/>
      <x:c r="O41"/>
      <x:c r="P41"/>
      <x:c r="Q41"/>
      <x:c r="R41"/>
      <x:c r="S41"/>
      <x:c r="T41"/>
      <x:c r="U41"/>
      <x:c r="V41"/>
      <x:c r="W41"/>
    </x:row>
    <x:row r="42" ht="25" customHeight="1">
      <x:c r="A42" s="176"/>
      <x:c r="B42" s="176"/>
      <x:c r="C42" s="176"/>
      <x:c r="D42" s="176"/>
      <x:c r="E42" s="176"/>
      <x:c r="F42" s="176"/>
      <x:c r="G42" s="176"/>
      <x:c r="H42" s="176"/>
      <x:c r="I42" s="176"/>
      <x:c r="J42" s="176"/>
      <x:c r="K42" s="176"/>
      <x:c r="L42" s="176"/>
      <x:c r="M42" s="176"/>
      <x:c r="N42" s="176"/>
      <x:c r="O42"/>
      <x:c r="P42"/>
      <x:c r="Q42"/>
      <x:c r="R42"/>
      <x:c r="S42"/>
      <x:c r="T42"/>
      <x:c r="U42"/>
      <x:c r="V42"/>
      <x:c r="W42"/>
    </x:row>
    <x:row r="43" ht="25" customHeight="1">
      <x:c r="A43" s="176"/>
      <x:c r="B43" s="176"/>
      <x:c r="C43" s="176"/>
      <x:c r="D43" s="176"/>
      <x:c r="E43" s="176"/>
      <x:c r="F43" s="176"/>
      <x:c r="G43" s="176"/>
      <x:c r="H43" s="176"/>
      <x:c r="I43" s="176"/>
      <x:c r="J43" s="176"/>
      <x:c r="K43" s="176"/>
      <x:c r="L43" s="176"/>
      <x:c r="M43" s="176"/>
      <x:c r="N43" s="176"/>
      <x:c r="O43"/>
      <x:c r="P43"/>
      <x:c r="Q43"/>
      <x:c r="R43"/>
      <x:c r="S43"/>
      <x:c r="T43"/>
      <x:c r="U43"/>
      <x:c r="V43"/>
      <x:c r="W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N2"/>
    <x:mergeCell ref="A3:N3"/>
    <x:mergeCell ref="A5:B5"/>
    <x:mergeCell ref="A6:B6"/>
    <x:mergeCell ref="C5:D5"/>
    <x:mergeCell ref="C6:D6"/>
    <x:mergeCell ref="E5:F5"/>
    <x:mergeCell ref="E6:F6"/>
    <x:mergeCell ref="G5:H5"/>
    <x:mergeCell ref="G6:H6"/>
    <x:mergeCell ref="I5:K5"/>
    <x:mergeCell ref="I6:K6"/>
    <x:mergeCell ref="L5:N5"/>
    <x:mergeCell ref="L6:N6"/>
    <x:mergeCell ref="A8:N8"/>
    <x:mergeCell ref="I10:N10"/>
    <x:mergeCell ref="I12:L12"/>
    <x:mergeCell ref="M12:N12"/>
    <x:mergeCell ref="I13:L13"/>
    <x:mergeCell ref="M13:N13"/>
    <x:mergeCell ref="I14:L14"/>
    <x:mergeCell ref="M14:N14"/>
    <x:mergeCell ref="I15:L15"/>
    <x:mergeCell ref="M15:N15"/>
    <x:mergeCell ref="I17:L17"/>
    <x:mergeCell ref="M17:N17"/>
    <x:mergeCell ref="I19:N20"/>
    <x:mergeCell ref="I21:N22"/>
    <x:mergeCell ref="A24:N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C25:D25"/>
    <x:mergeCell ref="C26:D26"/>
    <x:mergeCell ref="C27:D27"/>
    <x:mergeCell ref="C28:D28"/>
    <x:mergeCell ref="C29:D29"/>
    <x:mergeCell ref="C30:D30"/>
    <x:mergeCell ref="C31:D31"/>
    <x:mergeCell ref="C32:D32"/>
    <x:mergeCell ref="C33:D33"/>
    <x:mergeCell ref="C34:D34"/>
    <x:mergeCell ref="C35:D35"/>
    <x:mergeCell ref="E25:G25"/>
    <x:mergeCell ref="E26:G26"/>
    <x:mergeCell ref="E27:G27"/>
    <x:mergeCell ref="E28:G28"/>
    <x:mergeCell ref="E29:G29"/>
    <x:mergeCell ref="E30:G30"/>
    <x:mergeCell ref="E31:G31"/>
    <x:mergeCell ref="E32:G32"/>
    <x:mergeCell ref="E33:G33"/>
    <x:mergeCell ref="E34:G34"/>
    <x:mergeCell ref="E35:G35"/>
    <x:mergeCell ref="H25:J25"/>
    <x:mergeCell ref="H26:J26"/>
    <x:mergeCell ref="H27:J27"/>
    <x:mergeCell ref="H28:J28"/>
    <x:mergeCell ref="H29:J29"/>
    <x:mergeCell ref="H30:J30"/>
    <x:mergeCell ref="H31:J31"/>
    <x:mergeCell ref="H32:J32"/>
    <x:mergeCell ref="H33:J33"/>
    <x:mergeCell ref="H34:J34"/>
    <x:mergeCell ref="H35:J35"/>
    <x:mergeCell ref="K25:L25"/>
    <x:mergeCell ref="K26:L26"/>
    <x:mergeCell ref="K27:L27"/>
    <x:mergeCell ref="K28:L28"/>
    <x:mergeCell ref="K29:L29"/>
    <x:mergeCell ref="K30:L30"/>
    <x:mergeCell ref="K31:L31"/>
    <x:mergeCell ref="K32:L32"/>
    <x:mergeCell ref="K33:L33"/>
    <x:mergeCell ref="K34:L34"/>
    <x:mergeCell ref="K35:L35"/>
    <x:mergeCell ref="M25:N25"/>
    <x:mergeCell ref="M26:N26"/>
    <x:mergeCell ref="M27:N27"/>
    <x:mergeCell ref="M28:N28"/>
    <x:mergeCell ref="M29:N29"/>
    <x:mergeCell ref="M30:N30"/>
    <x:mergeCell ref="M31:N31"/>
    <x:mergeCell ref="M32:N32"/>
    <x:mergeCell ref="M33:N33"/>
    <x:mergeCell ref="M34:N34"/>
    <x:mergeCell ref="M35:N35"/>
    <x:mergeCell ref="A37:N38"/>
    <x:mergeCell ref="A40:N41"/>
  </x:mergeCells>
  <x:pageMargins left="0.7" right="0.7" top="0.75" bottom="0.75" header="0.3" footer="0.3"/>
  <x:drawing xmlns:r="http://schemas.openxmlformats.org/officeDocument/2006/relationships" r:id="Ref3a389007da43a6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26" hidden="0" customWidth="1"/>
    <x:col min="3" max="3" width="2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7" hidden="0" customWidth="1"/>
    <x:col min="10" max="10" width="20" hidden="0" customWidth="1"/>
    <x:col min="11" max="11" width="14" hidden="0" customWidth="1"/>
    <x:col min="12" max="12" width="16" hidden="0" customWidth="1"/>
    <x:col min="13" max="13" width="16" hidden="0" customWidth="1"/>
    <x:col min="14" max="14" width="14" hidden="0" customWidth="1"/>
    <x:col min="15" max="15" width="17" hidden="0" customWidth="1"/>
    <x:col min="16" max="16" width="19" hidden="0" customWidth="1"/>
    <x:col min="17" max="17" width="16" hidden="0" customWidth="1"/>
    <x:col min="18" max="18" width="38" hidden="0" customWidth="1"/>
    <x:col min="19" max="19" width="38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24" hidden="0" customWidth="1"/>
    <x:col min="25" max="25" width="24" hidden="0" customWidth="1"/>
    <x:col min="26" max="26" width="24" hidden="0" customWidth="1"/>
    <x:col min="27" max="27" width="24" hidden="0" customWidth="1"/>
    <x:col min="28" max="28" width="24" hidden="0" customWidth="1"/>
    <x:col min="29" max="29" width="24" hidden="0" customWidth="1"/>
    <x:col min="30" max="30" width="24" hidden="0" customWidth="1"/>
    <x:col min="31" max="31" width="20" hidden="0" customWidth="1"/>
  </x:cols>
  <x:sheetData>
    <x:row r="1" ht="34" customHeight="1">
      <x:c r="A1" s="4" t="str">
        <x:v>CONTROLE DE ASSINATURAS E GASTOS RECORRENTES</x:v>
      </x:c>
      <x:c r="B1" s="4" t="str">
        <x:v>CONTROLE DE ASSINATURAS E GASTOS RECORRENTES</x:v>
      </x:c>
      <x:c r="C1" s="4" t="str">
        <x:v>CONTROLE DE ASSINATURAS E GASTOS RECORRENTES</x:v>
      </x:c>
      <x:c r="D1" s="4" t="str">
        <x:v>CONTROLE DE ASSINATURAS E GASTOS RECORRENTES</x:v>
      </x:c>
      <x:c r="E1" s="4" t="str">
        <x:v>CONTROLE DE ASSINATURAS E GASTOS RECORRENTES</x:v>
      </x:c>
      <x:c r="F1" s="4" t="str">
        <x:v>CONTROLE DE ASSINATURAS E GASTOS RECORRENTES</x:v>
      </x:c>
      <x:c r="G1" s="4" t="str">
        <x:v>CONTROLE DE ASSINATURAS E GASTOS RECORRENTES</x:v>
      </x:c>
      <x:c r="H1" s="4" t="str">
        <x:v>CONTROLE DE ASSINATURAS E GASTOS RECORRENTES</x:v>
      </x:c>
      <x:c r="I1" s="4" t="str">
        <x:v>CONTROLE DE ASSINATURAS E GASTOS RECORRENTES</x:v>
      </x:c>
      <x:c r="J1" s="4" t="str">
        <x:v>CONTROLE DE ASSINATURAS E GASTOS RECORRENTES</x:v>
      </x:c>
      <x:c r="K1" s="4" t="str">
        <x:v>CONTROLE DE ASSINATURAS E GASTOS RECORRENTES</x:v>
      </x:c>
      <x:c r="L1" s="4" t="str">
        <x:v>CONTROLE DE ASSINATURAS E GASTOS RECORRENTES</x:v>
      </x:c>
      <x:c r="M1" s="4" t="str">
        <x:v>CONTROLE DE ASSINATURAS E GASTOS RECORRENTES</x:v>
      </x:c>
      <x:c r="N1" s="4" t="str">
        <x:v>CONTROLE DE ASSINATURAS E GASTOS RECORRENTES</x:v>
      </x:c>
      <x:c r="O1" s="4" t="str">
        <x:v>CONTROLE DE ASSINATURAS E GASTOS RECORRENTES</x:v>
      </x:c>
      <x:c r="P1" s="4" t="str">
        <x:v>CONTROLE DE ASSINATURAS E GASTOS RECORRENTES</x:v>
      </x:c>
      <x:c r="Q1" s="4" t="str">
        <x:v>CONTROLE DE ASSINATURAS E GASTOS RECORRENTES</x:v>
      </x:c>
      <x:c r="R1" s="4" t="str">
        <x:v>CONTROLE DE ASSINATURAS E GASTOS RECORRENTES</x:v>
      </x:c>
      <x:c r="S1" s="1"/>
      <x:c r="T1" s="1"/>
      <x:c r="U1" s="1"/>
      <x:c r="V1" s="1"/>
      <x:c r="W1" s="1"/>
    </x:row>
    <x:row r="2" ht="30" customHeight="1">
      <x:c r="A2" s="8" t="str">
        <x:v>Cadastre os serviços. A planilha converte periodicidades, mede impacto anual, sinaliza cobranças e sugere ações.</x:v>
      </x:c>
      <x:c r="B2" s="8" t="str">
        <x:v>Cadastre os serviços. A planilha converte periodicidades, mede impacto anual, sinaliza cobranças e sugere ações.</x:v>
      </x:c>
      <x:c r="C2" s="8" t="str">
        <x:v>Cadastre os serviços. A planilha converte periodicidades, mede impacto anual, sinaliza cobranças e sugere ações.</x:v>
      </x:c>
      <x:c r="D2" s="8" t="str">
        <x:v>Cadastre os serviços. A planilha converte periodicidades, mede impacto anual, sinaliza cobranças e sugere ações.</x:v>
      </x:c>
      <x:c r="E2" s="8" t="str">
        <x:v>Cadastre os serviços. A planilha converte periodicidades, mede impacto anual, sinaliza cobranças e sugere ações.</x:v>
      </x:c>
      <x:c r="F2" s="8" t="str">
        <x:v>Cadastre os serviços. A planilha converte periodicidades, mede impacto anual, sinaliza cobranças e sugere ações.</x:v>
      </x:c>
      <x:c r="G2" s="8" t="str">
        <x:v>Cadastre os serviços. A planilha converte periodicidades, mede impacto anual, sinaliza cobranças e sugere ações.</x:v>
      </x:c>
      <x:c r="H2" s="8" t="str">
        <x:v>Cadastre os serviços. A planilha converte periodicidades, mede impacto anual, sinaliza cobranças e sugere ações.</x:v>
      </x:c>
      <x:c r="I2" s="8" t="str">
        <x:v>Cadastre os serviços. A planilha converte periodicidades, mede impacto anual, sinaliza cobranças e sugere ações.</x:v>
      </x:c>
      <x:c r="J2" s="8" t="str">
        <x:v>Cadastre os serviços. A planilha converte periodicidades, mede impacto anual, sinaliza cobranças e sugere ações.</x:v>
      </x:c>
      <x:c r="K2" s="8" t="str">
        <x:v>Cadastre os serviços. A planilha converte periodicidades, mede impacto anual, sinaliza cobranças e sugere ações.</x:v>
      </x:c>
      <x:c r="L2" s="8" t="str">
        <x:v>Cadastre os serviços. A planilha converte periodicidades, mede impacto anual, sinaliza cobranças e sugere ações.</x:v>
      </x:c>
      <x:c r="M2" s="8" t="str">
        <x:v>Cadastre os serviços. A planilha converte periodicidades, mede impacto anual, sinaliza cobranças e sugere ações.</x:v>
      </x:c>
      <x:c r="N2" s="8" t="str">
        <x:v>Cadastre os serviços. A planilha converte periodicidades, mede impacto anual, sinaliza cobranças e sugere ações.</x:v>
      </x:c>
      <x:c r="O2" s="8" t="str">
        <x:v>Cadastre os serviços. A planilha converte periodicidades, mede impacto anual, sinaliza cobranças e sugere ações.</x:v>
      </x:c>
      <x:c r="P2" s="8" t="str">
        <x:v>Cadastre os serviços. A planilha converte periodicidades, mede impacto anual, sinaliza cobranças e sugere ações.</x:v>
      </x:c>
      <x:c r="Q2" s="8" t="str">
        <x:v>Cadastre os serviços. A planilha converte periodicidades, mede impacto anual, sinaliza cobranças e sugere ações.</x:v>
      </x:c>
      <x:c r="R2" s="8" t="str">
        <x:v>Cadastre os serviços. A planilha converte periodicidades, mede impacto anual, sinaliza cobranças e sugere ações.</x:v>
      </x:c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8" customHeight="1">
      <x:c r="A4" s="22" t="str">
        <x:v>ID</x:v>
      </x:c>
      <x:c r="B4" s="23" t="str">
        <x:v>Serviço</x:v>
      </x:c>
      <x:c r="C4" s="23" t="str">
        <x:v>Categoria</x:v>
      </x:c>
      <x:c r="D4" s="23" t="str">
        <x:v>Responsável</x:v>
      </x:c>
      <x:c r="E4" s="23" t="str">
        <x:v>Periodicidade</x:v>
      </x:c>
      <x:c r="F4" s="23" t="str">
        <x:v>Valor por ciclo</x:v>
      </x:c>
      <x:c r="G4" s="23" t="str">
        <x:v>Valor mensal eq.</x:v>
      </x:c>
      <x:c r="H4" s="23" t="str">
        <x:v>Próxima cobrança</x:v>
      </x:c>
      <x:c r="I4" s="23" t="str">
        <x:v>Dias até cobrança</x:v>
      </x:c>
      <x:c r="J4" s="23" t="str">
        <x:v>Renovação automática?</x:v>
      </x:c>
      <x:c r="K4" s="23" t="str">
        <x:v>Status</x:v>
      </x:c>
      <x:c r="L4" s="23" t="str">
        <x:v>Data de início</x:v>
      </x:c>
      <x:c r="M4" s="23" t="str">
        <x:v>Último uso</x:v>
      </x:c>
      <x:c r="N4" s="23" t="str">
        <x:v>Essencial?</x:v>
      </x:c>
      <x:c r="O4" s="23" t="str">
        <x:v>Custo anual</x:v>
      </x:c>
      <x:c r="P4" s="23" t="str">
        <x:v>Orçamento categoria</x:v>
      </x:c>
      <x:c r="Q4" s="23" t="str">
        <x:v>% orçamento</x:v>
      </x:c>
      <x:c r="R4" s="24" t="str">
        <x:v>Ação recomendada</x:v>
      </x:c>
      <x:c r="S4" s="172" t="str">
        <x:v>Pendência de dados</x:v>
      </x:c>
      <x:c r="T4" s="172" t="str">
        <x:v>No contexto</x:v>
      </x:c>
      <x:c r="U4" s="172" t="str">
        <x:v>Ativa válida</x:v>
      </x:c>
      <x:c r="V4" s="172" t="str">
        <x:v>Dias sem uso</x:v>
      </x:c>
      <x:c r="W4" s="172" t="str">
        <x:v>Cobrança passada</x:v>
      </x:c>
      <x:c r="X4" s="173" t="str">
        <x:v>Renovação próxima</x:v>
      </x:c>
      <x:c r="Y4" s="173" t="str">
        <x:v>Uso antigo</x:v>
      </x:c>
      <x:c r="Z4" s="173" t="str">
        <x:v>Orçamento exige ação</x:v>
      </x:c>
      <x:c r="AA4" s="173" t="str">
        <x:v>Prioridade</x:v>
      </x:c>
      <x:c r="AB4" s="173" t="str">
        <x:v>Ordem</x:v>
      </x:c>
      <x:c r="AC4" s="173" t="str">
        <x:v>Próxima ação (entrada)</x:v>
      </x:c>
      <x:c r="AD4" s="173" t="str">
        <x:v>Prazo da ação (entrada)</x:v>
      </x:c>
      <x:c r="AE4" s="173" t="str">
        <x:v>Pendência numérica</x:v>
      </x:c>
    </x:row>
    <x:row r="5" ht="32" customHeight="1">
      <x:c r="A5" s="30" t="str">
        <x:v>AS-001</x:v>
      </x:c>
      <x:c r="B5" s="30" t="str">
        <x:v>Streaming família</x:v>
      </x:c>
      <x:c r="C5" s="30" t="str">
        <x:v>Entretenimento</x:v>
      </x:c>
      <x:c r="D5" s="30" t="str">
        <x:v>Casa</x:v>
      </x:c>
      <x:c r="E5" s="30" t="str">
        <x:v>Mensal</x:v>
      </x:c>
      <x:c r="F5" s="37" t="n">
        <x:v>55.9</x:v>
      </x:c>
      <x:c r="G5" s="33" t="n">
        <x:f>IF(A5="","",IF(OR(NOT(ISNUMBER(F5)),F5&lt;0,AND(E5&lt;&gt;"Mensal",E5&lt;&gt;"Trimestral",E5&lt;&gt;"Semestral",E5&lt;&gt;"Anual",E5&lt;&gt;"Bienal")),"n.a.",F5/IF(E5="Mensal",1,IF(E5="Trimestral",3,IF(E5="Semestral",6,IF(E5="Anual",12,24))))))</x:f>
        <x:v>55.9</x:v>
      </x:c>
      <x:c r="H5" s="38" t="n">
        <x:v>46298</x:v>
      </x:c>
      <x:c r="I5" s="36" t="n">
        <x:f>IF(A5="","",IF(OR(Listas!$B$17&lt;&gt;"OK",NOT(ISNUMBER(H5)),H5&lt;=0),"n.a.",INT(H5-Listas!$B$9)))</x:f>
        <x:v>6</x:v>
      </x:c>
      <x:c r="J5" s="30" t="str">
        <x:v>Sim</x:v>
      </x:c>
      <x:c r="K5" s="30" t="str">
        <x:v>Ativa</x:v>
      </x:c>
      <x:c r="L5" s="38" t="n">
        <x:v>45323</x:v>
      </x:c>
      <x:c r="M5" s="38" t="n">
        <x:v>46290</x:v>
      </x:c>
      <x:c r="N5" s="30" t="str">
        <x:v>Sim</x:v>
      </x:c>
      <x:c r="O5" s="33" t="n">
        <x:f>IF(A5="","",IF(ISNUMBER(G5),G5*12,"n.a."))</x:f>
        <x:v>670.8</x:v>
      </x:c>
      <x:c r="P5" s="33" t="n">
        <x:f>IF(A5="","",IF(COUNTIFS(Orcamento!$A$5:$A$104,C5)&lt;&gt;1,"n.a.",SUMIFS(Orcamento!$B$5:$B$104,Orcamento!$A$5:$A$104,C5)))</x:f>
        <x:v>100</x:v>
      </x:c>
      <x:c r="Q5" s="39" t="n">
        <x:f>IF(A5="","",IF(AND(ISNUMBER(G5),ISNUMBER(P5),P5&gt;0),G5/P5,"n.a."))</x:f>
        <x:v>0.5589999999999999</x:v>
      </x:c>
      <x:c r="R5" s="193" t="str">
        <x:f>IF(COUNTA(A5:F5,H5,J5:N5)=0,"",IF(S5&lt;&gt;"",S5,IF(K5&lt;&gt;"Ativa",K5,IF(W5=1,"Confirmar cobrança passada. ","")&amp;IF(X5=1,"Revisar renovação. ","")&amp;IF(Y5=1,"Validar uso ou cancelar. ","")&amp;IF(Z5=1,"Revisar orçamento. ","")&amp;IF(SUM(W5:Z5)=0,"OK",""))))</x:f>
        <x:v>Revisar renovação. </x:v>
      </x:c>
      <x:c r="S5" s="166" t="str">
        <x:f>IF(COUNTA(A5:F5,H5,J5:N5)=0,"",IF(Listas!$B$17&lt;&gt;"OK","Revisar parâmetros",IF(OR(A5="",COUNTIFS($A$5:$A$104,A5)&lt;&gt;1),"ID ausente ou duplicado",IF(OR(B5="",C5="",D5=""),"Serviço, categoria ou responsável ausente",IF(COUNTIFS(Orcamento!$A$5:$A$104,C5)&lt;&gt;1,"Categoria ausente ou duplicada no orçamento",IF(AND(K5&lt;&gt;"Ativa",K5&lt;&gt;"Pausada",K5&lt;&gt;"Cancelada"),"Status inválido",IF(AND(E5&lt;&gt;"Mensal",E5&lt;&gt;"Trimestral",E5&lt;&gt;"Semestral",E5&lt;&gt;"Anual",E5&lt;&gt;"Bienal"),"Periodicidade inválida",IF(OR(NOT(ISNUMBER(F5)),F5&lt;0),"Valor do ciclo ausente ou inválido",IF(OR(NOT(ISNUMBER(H5)),H5&lt;=0),"Data de cobrança ausente ou inválida",IF(OR(AND(J5&lt;&gt;"Sim",J5&lt;&gt;"Não"),AND(N5&lt;&gt;"Sim",N5&lt;&gt;"Não")),"Renovação ou essencialidade inválida",IF(AND(N5="Não",OR(NOT(ISNUMBER(M5)),M5&lt;=0,M5&gt;Listas!$B$9)),"Último uso desconhecido ou inválido","")))))))))))</x:f>
      </x:c>
      <x:c r="T5" s="1" t="n">
        <x:f>IF(AND(COUNTA(A5:F5,H5,J5:N5)&gt;0,OR(Listas!$B$13="Todos",D5=Listas!$B$13)),1,0)</x:f>
        <x:v>1</x:v>
      </x:c>
      <x:c r="U5" s="1" t="n">
        <x:f>IF(AND(A5&lt;&gt;"",K5="Ativa",S5=""),1,0)</x:f>
        <x:v>1</x:v>
      </x:c>
      <x:c r="V5" s="1" t="n">
        <x:f>IF(A5="","",IF(OR(Listas!$B$17&lt;&gt;"OK",NOT(ISNUMBER(M5)),M5&lt;=0,M5&gt;Listas!$B$9),"n.a.",INT(Listas!$B$9-M5)))</x:f>
        <x:v>2</x:v>
      </x:c>
      <x:c r="W5" s="1" t="n">
        <x:f>IF(AND(U5=1,I5&lt;0),1,0)</x:f>
        <x:v>0</x:v>
      </x:c>
      <x:c r="X5" t="n">
        <x:f>IF(AND(U5=1,AND(I5&gt;=0,I5&lt;=Listas!$B$6,J5="Sim")),1,0)</x:f>
        <x:v>1</x:v>
      </x:c>
      <x:c r="Y5" t="n">
        <x:f>IF(AND(U5=1,AND(N5="Não",ISNUMBER(V5),V5&gt;Listas!$B$7)),1,0)</x:f>
        <x:v>0</x:v>
      </x:c>
      <x:c r="Z5" t="n">
        <x:f>IF(U5=0,0,IF(COUNTIFS(Orcamento!$A$5:$A$104,C5)&lt;&gt;1,1,IF(OR(INDEX(Orcamento!$G$5:$G$104,MATCH(C5,Orcamento!$A$5:$A$104,0))="REDUZIR AGORA",INDEX(Orcamento!$G$5:$G$104,MATCH(C5,Orcamento!$A$5:$A$104,0))="REVISAR",INDEX(Orcamento!$G$5:$G$104,MATCH(C5,Orcamento!$A$5:$A$104,0))="DEFINIR ORÇAMENTO",INDEX(Orcamento!$G$5:$G$104,MATCH(C5,Orcamento!$A$5:$A$104,0))="REVISAR DADOS"),1,0)))</x:f>
        <x:v>0</x:v>
      </x:c>
      <x:c r="AA5" t="n">
        <x:f>IF(T5=0,0,IF(S5&lt;&gt;"",1,IF(U5=0,0,IF(W5=1,2,IF(X5=1,3,IF(Y5=1,4,IF(Z5=1,5,0)))))))</x:f>
        <x:v>3</x:v>
      </x:c>
      <x:c r="AB5" t="n">
        <x:f>IF(AA5=0,"",COUNTIFS($AA$5:$AA$104,"&gt;0",$AA$5:$AA$104,"&lt;"&amp;AA5)+COUNTIFS($AA$5:AA5,AA5))</x:f>
        <x:v>1</x:v>
      </x:c>
      <x:c r="AC5" s="174"/>
      <x:c r="AD5" s="175"/>
      <x:c r="AE5" t="n">
        <x:f>IF(S5&lt;&gt;"",1,0)</x:f>
        <x:v>0</x:v>
      </x:c>
    </x:row>
    <x:row r="6" ht="32" customHeight="1">
      <x:c r="A6" s="30" t="str">
        <x:v>AS-002</x:v>
      </x:c>
      <x:c r="B6" s="30" t="str">
        <x:v>Música premium</x:v>
      </x:c>
      <x:c r="C6" s="30" t="str">
        <x:v>Entretenimento</x:v>
      </x:c>
      <x:c r="D6" s="30" t="str">
        <x:v>Ana</x:v>
      </x:c>
      <x:c r="E6" s="30" t="str">
        <x:v>Mensal</x:v>
      </x:c>
      <x:c r="F6" s="37" t="n">
        <x:v>21.9</x:v>
      </x:c>
      <x:c r="G6" s="33" t="n">
        <x:f>IF(A6="","",IF(OR(NOT(ISNUMBER(F6)),F6&lt;0,AND(E6&lt;&gt;"Mensal",E6&lt;&gt;"Trimestral",E6&lt;&gt;"Semestral",E6&lt;&gt;"Anual",E6&lt;&gt;"Bienal")),"n.a.",F6/IF(E6="Mensal",1,IF(E6="Trimestral",3,IF(E6="Semestral",6,IF(E6="Anual",12,24))))))</x:f>
        <x:v>21.9</x:v>
      </x:c>
      <x:c r="H6" s="38" t="n">
        <x:v>46305</x:v>
      </x:c>
      <x:c r="I6" s="36" t="n">
        <x:f>IF(A6="","",IF(OR(Listas!$B$17&lt;&gt;"OK",NOT(ISNUMBER(H6)),H6&lt;=0),"n.a.",INT(H6-Listas!$B$9)))</x:f>
        <x:v>13</x:v>
      </x:c>
      <x:c r="J6" s="30" t="str">
        <x:v>Sim</x:v>
      </x:c>
      <x:c r="K6" s="30" t="str">
        <x:v>Ativa</x:v>
      </x:c>
      <x:c r="L6" s="38" t="n">
        <x:v>45667</x:v>
      </x:c>
      <x:c r="M6" s="38" t="n">
        <x:v>46291</x:v>
      </x:c>
      <x:c r="N6" s="30" t="str">
        <x:v>Não</x:v>
      </x:c>
      <x:c r="O6" s="33" t="n">
        <x:f>IF(A6="","",IF(ISNUMBER(G6),G6*12,"n.a."))</x:f>
        <x:v>262.79999999999995</x:v>
      </x:c>
      <x:c r="P6" s="33" t="n">
        <x:f>IF(A6="","",IF(COUNTIFS(Orcamento!$A$5:$A$104,C6)&lt;&gt;1,"n.a.",SUMIFS(Orcamento!$B$5:$B$104,Orcamento!$A$5:$A$104,C6)))</x:f>
        <x:v>100</x:v>
      </x:c>
      <x:c r="Q6" s="39" t="n">
        <x:f>IF(A6="","",IF(AND(ISNUMBER(G6),ISNUMBER(P6),P6&gt;0),G6/P6,"n.a."))</x:f>
        <x:v>0.21899999999999997</x:v>
      </x:c>
      <x:c r="R6" s="193" t="str">
        <x:f>IF(COUNTA(A6:F6,H6,J6:N6)=0,"",IF(S6&lt;&gt;"",S6,IF(K6&lt;&gt;"Ativa",K6,IF(W6=1,"Confirmar cobrança passada. ","")&amp;IF(X6=1,"Revisar renovação. ","")&amp;IF(Y6=1,"Validar uso ou cancelar. ","")&amp;IF(Z6=1,"Revisar orçamento. ","")&amp;IF(SUM(W6:Z6)=0,"OK",""))))</x:f>
        <x:v>Revisar renovação. </x:v>
      </x:c>
      <x:c r="S6" s="166" t="str">
        <x:f>IF(COUNTA(A6:F6,H6,J6:N6)=0,"",IF(Listas!$B$17&lt;&gt;"OK","Revisar parâmetros",IF(OR(A6="",COUNTIFS($A$5:$A$104,A6)&lt;&gt;1),"ID ausente ou duplicado",IF(OR(B6="",C6="",D6=""),"Serviço, categoria ou responsável ausente",IF(COUNTIFS(Orcamento!$A$5:$A$104,C6)&lt;&gt;1,"Categoria ausente ou duplicada no orçamento",IF(AND(K6&lt;&gt;"Ativa",K6&lt;&gt;"Pausada",K6&lt;&gt;"Cancelada"),"Status inválido",IF(AND(E6&lt;&gt;"Mensal",E6&lt;&gt;"Trimestral",E6&lt;&gt;"Semestral",E6&lt;&gt;"Anual",E6&lt;&gt;"Bienal"),"Periodicidade inválida",IF(OR(NOT(ISNUMBER(F6)),F6&lt;0),"Valor do ciclo ausente ou inválido",IF(OR(NOT(ISNUMBER(H6)),H6&lt;=0),"Data de cobrança ausente ou inválida",IF(OR(AND(J6&lt;&gt;"Sim",J6&lt;&gt;"Não"),AND(N6&lt;&gt;"Sim",N6&lt;&gt;"Não")),"Renovação ou essencialidade inválida",IF(AND(N6="Não",OR(NOT(ISNUMBER(M6)),M6&lt;=0,M6&gt;Listas!$B$9)),"Último uso desconhecido ou inválido","")))))))))))</x:f>
      </x:c>
      <x:c r="T6" s="1" t="n">
        <x:f>IF(AND(COUNTA(A6:F6,H6,J6:N6)&gt;0,OR(Listas!$B$13="Todos",D6=Listas!$B$13)),1,0)</x:f>
        <x:v>1</x:v>
      </x:c>
      <x:c r="U6" s="1" t="n">
        <x:f>IF(AND(A6&lt;&gt;"",K6="Ativa",S6=""),1,0)</x:f>
        <x:v>1</x:v>
      </x:c>
      <x:c r="V6" s="1" t="n">
        <x:f>IF(A6="","",IF(OR(Listas!$B$17&lt;&gt;"OK",NOT(ISNUMBER(M6)),M6&lt;=0,M6&gt;Listas!$B$9),"n.a.",INT(Listas!$B$9-M6)))</x:f>
        <x:v>1</x:v>
      </x:c>
      <x:c r="W6" s="1" t="n">
        <x:f>IF(AND(U6=1,I6&lt;0),1,0)</x:f>
        <x:v>0</x:v>
      </x:c>
      <x:c r="X6" t="n">
        <x:f>IF(AND(U6=1,AND(I6&gt;=0,I6&lt;=Listas!$B$6,J6="Sim")),1,0)</x:f>
        <x:v>1</x:v>
      </x:c>
      <x:c r="Y6" t="n">
        <x:f>IF(AND(U6=1,AND(N6="Não",ISNUMBER(V6),V6&gt;Listas!$B$7)),1,0)</x:f>
        <x:v>0</x:v>
      </x:c>
      <x:c r="Z6" t="n">
        <x:f>IF(U6=0,0,IF(COUNTIFS(Orcamento!$A$5:$A$104,C6)&lt;&gt;1,1,IF(OR(INDEX(Orcamento!$G$5:$G$104,MATCH(C6,Orcamento!$A$5:$A$104,0))="REDUZIR AGORA",INDEX(Orcamento!$G$5:$G$104,MATCH(C6,Orcamento!$A$5:$A$104,0))="REVISAR",INDEX(Orcamento!$G$5:$G$104,MATCH(C6,Orcamento!$A$5:$A$104,0))="DEFINIR ORÇAMENTO",INDEX(Orcamento!$G$5:$G$104,MATCH(C6,Orcamento!$A$5:$A$104,0))="REVISAR DADOS"),1,0)))</x:f>
        <x:v>0</x:v>
      </x:c>
      <x:c r="AA6" t="n">
        <x:f>IF(T6=0,0,IF(S6&lt;&gt;"",1,IF(U6=0,0,IF(W6=1,2,IF(X6=1,3,IF(Y6=1,4,IF(Z6=1,5,0)))))))</x:f>
        <x:v>3</x:v>
      </x:c>
      <x:c r="AB6" t="n">
        <x:f>IF(AA6=0,"",COUNTIFS($AA$5:$AA$104,"&gt;0",$AA$5:$AA$104,"&lt;"&amp;AA6)+COUNTIFS($AA$5:AA6,AA6))</x:f>
        <x:v>2</x:v>
      </x:c>
      <x:c r="AC6" s="174"/>
      <x:c r="AD6" s="175"/>
      <x:c r="AE6" t="n">
        <x:f>IF(S6&lt;&gt;"",1,0)</x:f>
        <x:v>0</x:v>
      </x:c>
    </x:row>
    <x:row r="7" ht="32" customHeight="1">
      <x:c r="A7" s="30" t="str">
        <x:v>AS-003</x:v>
      </x:c>
      <x:c r="B7" s="30" t="str">
        <x:v>Armazenamento nuvem</x:v>
      </x:c>
      <x:c r="C7" s="30" t="str">
        <x:v>Armazenamento</x:v>
      </x:c>
      <x:c r="D7" s="30" t="str">
        <x:v>Bruno</x:v>
      </x:c>
      <x:c r="E7" s="30" t="str">
        <x:v>Anual</x:v>
      </x:c>
      <x:c r="F7" s="37" t="n">
        <x:v>359.88</x:v>
      </x:c>
      <x:c r="G7" s="33" t="n">
        <x:f>IF(A7="","",IF(OR(NOT(ISNUMBER(F7)),F7&lt;0,AND(E7&lt;&gt;"Mensal",E7&lt;&gt;"Trimestral",E7&lt;&gt;"Semestral",E7&lt;&gt;"Anual",E7&lt;&gt;"Bienal")),"n.a.",F7/IF(E7="Mensal",1,IF(E7="Trimestral",3,IF(E7="Semestral",6,IF(E7="Anual",12,24))))))</x:f>
        <x:v>29.99</x:v>
      </x:c>
      <x:c r="H7" s="38" t="n">
        <x:v>46341</x:v>
      </x:c>
      <x:c r="I7" s="36" t="n">
        <x:f>IF(A7="","",IF(OR(Listas!$B$17&lt;&gt;"OK",NOT(ISNUMBER(H7)),H7&lt;=0),"n.a.",INT(H7-Listas!$B$9)))</x:f>
        <x:v>49</x:v>
      </x:c>
      <x:c r="J7" s="30" t="str">
        <x:v>Sim</x:v>
      </x:c>
      <x:c r="K7" s="30" t="str">
        <x:v>Ativa</x:v>
      </x:c>
      <x:c r="L7" s="38" t="n">
        <x:v>45245</x:v>
      </x:c>
      <x:c r="M7" s="38" t="n">
        <x:v>46292</x:v>
      </x:c>
      <x:c r="N7" s="30" t="str">
        <x:v>Sim</x:v>
      </x:c>
      <x:c r="O7" s="33" t="n">
        <x:f>IF(A7="","",IF(ISNUMBER(G7),G7*12,"n.a."))</x:f>
        <x:v>359.88</x:v>
      </x:c>
      <x:c r="P7" s="33" t="n">
        <x:f>IF(A7="","",IF(COUNTIFS(Orcamento!$A$5:$A$104,C7)&lt;&gt;1,"n.a.",SUMIFS(Orcamento!$B$5:$B$104,Orcamento!$A$5:$A$104,C7)))</x:f>
        <x:v>45</x:v>
      </x:c>
      <x:c r="Q7" s="39" t="n">
        <x:f>IF(A7="","",IF(AND(ISNUMBER(G7),ISNUMBER(P7),P7&gt;0),G7/P7,"n.a."))</x:f>
        <x:v>0.6664444444444444</x:v>
      </x:c>
      <x:c r="R7" s="193" t="str">
        <x:f>IF(COUNTA(A7:F7,H7,J7:N7)=0,"",IF(S7&lt;&gt;"",S7,IF(K7&lt;&gt;"Ativa",K7,IF(W7=1,"Confirmar cobrança passada. ","")&amp;IF(X7=1,"Revisar renovação. ","")&amp;IF(Y7=1,"Validar uso ou cancelar. ","")&amp;IF(Z7=1,"Revisar orçamento. ","")&amp;IF(SUM(W7:Z7)=0,"OK",""))))</x:f>
        <x:v>OK</x:v>
      </x:c>
      <x:c r="S7" s="166" t="str">
        <x:f>IF(COUNTA(A7:F7,H7,J7:N7)=0,"",IF(Listas!$B$17&lt;&gt;"OK","Revisar parâmetros",IF(OR(A7="",COUNTIFS($A$5:$A$104,A7)&lt;&gt;1),"ID ausente ou duplicado",IF(OR(B7="",C7="",D7=""),"Serviço, categoria ou responsável ausente",IF(COUNTIFS(Orcamento!$A$5:$A$104,C7)&lt;&gt;1,"Categoria ausente ou duplicada no orçamento",IF(AND(K7&lt;&gt;"Ativa",K7&lt;&gt;"Pausada",K7&lt;&gt;"Cancelada"),"Status inválido",IF(AND(E7&lt;&gt;"Mensal",E7&lt;&gt;"Trimestral",E7&lt;&gt;"Semestral",E7&lt;&gt;"Anual",E7&lt;&gt;"Bienal"),"Periodicidade inválida",IF(OR(NOT(ISNUMBER(F7)),F7&lt;0),"Valor do ciclo ausente ou inválido",IF(OR(NOT(ISNUMBER(H7)),H7&lt;=0),"Data de cobrança ausente ou inválida",IF(OR(AND(J7&lt;&gt;"Sim",J7&lt;&gt;"Não"),AND(N7&lt;&gt;"Sim",N7&lt;&gt;"Não")),"Renovação ou essencialidade inválida",IF(AND(N7="Não",OR(NOT(ISNUMBER(M7)),M7&lt;=0,M7&gt;Listas!$B$9)),"Último uso desconhecido ou inválido","")))))))))))</x:f>
      </x:c>
      <x:c r="T7" s="1" t="n">
        <x:f>IF(AND(COUNTA(A7:F7,H7,J7:N7)&gt;0,OR(Listas!$B$13="Todos",D7=Listas!$B$13)),1,0)</x:f>
        <x:v>1</x:v>
      </x:c>
      <x:c r="U7" s="1" t="n">
        <x:f>IF(AND(A7&lt;&gt;"",K7="Ativa",S7=""),1,0)</x:f>
        <x:v>1</x:v>
      </x:c>
      <x:c r="V7" s="1" t="n">
        <x:f>IF(A7="","",IF(OR(Listas!$B$17&lt;&gt;"OK",NOT(ISNUMBER(M7)),M7&lt;=0,M7&gt;Listas!$B$9),"n.a.",INT(Listas!$B$9-M7)))</x:f>
        <x:v>0</x:v>
      </x:c>
      <x:c r="W7" s="1" t="n">
        <x:f>IF(AND(U7=1,I7&lt;0),1,0)</x:f>
        <x:v>0</x:v>
      </x:c>
      <x:c r="X7" t="n">
        <x:f>IF(AND(U7=1,AND(I7&gt;=0,I7&lt;=Listas!$B$6,J7="Sim")),1,0)</x:f>
        <x:v>0</x:v>
      </x:c>
      <x:c r="Y7" t="n">
        <x:f>IF(AND(U7=1,AND(N7="Não",ISNUMBER(V7),V7&gt;Listas!$B$7)),1,0)</x:f>
        <x:v>0</x:v>
      </x:c>
      <x:c r="Z7" t="n">
        <x:f>IF(U7=0,0,IF(COUNTIFS(Orcamento!$A$5:$A$104,C7)&lt;&gt;1,1,IF(OR(INDEX(Orcamento!$G$5:$G$104,MATCH(C7,Orcamento!$A$5:$A$104,0))="REDUZIR AGORA",INDEX(Orcamento!$G$5:$G$104,MATCH(C7,Orcamento!$A$5:$A$104,0))="REVISAR",INDEX(Orcamento!$G$5:$G$104,MATCH(C7,Orcamento!$A$5:$A$104,0))="DEFINIR ORÇAMENTO",INDEX(Orcamento!$G$5:$G$104,MATCH(C7,Orcamento!$A$5:$A$104,0))="REVISAR DADOS"),1,0)))</x:f>
        <x:v>0</x:v>
      </x:c>
      <x:c r="AA7" t="n">
        <x:f>IF(T7=0,0,IF(S7&lt;&gt;"",1,IF(U7=0,0,IF(W7=1,2,IF(X7=1,3,IF(Y7=1,4,IF(Z7=1,5,0)))))))</x:f>
        <x:v>0</x:v>
      </x:c>
      <x:c r="AB7" t="str">
        <x:f>IF(AA7=0,"",COUNTIFS($AA$5:$AA$104,"&gt;0",$AA$5:$AA$104,"&lt;"&amp;AA7)+COUNTIFS($AA$5:AA7,AA7))</x:f>
      </x:c>
      <x:c r="AC7" s="174"/>
      <x:c r="AD7" s="175"/>
      <x:c r="AE7" t="n">
        <x:f>IF(S7&lt;&gt;"",1,0)</x:f>
        <x:v>0</x:v>
      </x:c>
    </x:row>
    <x:row r="8" ht="32" customHeight="1">
      <x:c r="A8" s="30" t="str">
        <x:v>AS-004</x:v>
      </x:c>
      <x:c r="B8" s="30" t="str">
        <x:v>Curso de idiomas</x:v>
      </x:c>
      <x:c r="C8" s="30" t="str">
        <x:v>Educação</x:v>
      </x:c>
      <x:c r="D8" s="30" t="str">
        <x:v>Ana</x:v>
      </x:c>
      <x:c r="E8" s="30" t="str">
        <x:v>Semestral</x:v>
      </x:c>
      <x:c r="F8" s="37" t="n">
        <x:v>720</x:v>
      </x:c>
      <x:c r="G8" s="33" t="n">
        <x:f>IF(A8="","",IF(OR(NOT(ISNUMBER(F8)),F8&lt;0,AND(E8&lt;&gt;"Mensal",E8&lt;&gt;"Trimestral",E8&lt;&gt;"Semestral",E8&lt;&gt;"Anual",E8&lt;&gt;"Bienal")),"n.a.",F8/IF(E8="Mensal",1,IF(E8="Trimestral",3,IF(E8="Semestral",6,IF(E8="Anual",12,24))))))</x:f>
        <x:v>120</x:v>
      </x:c>
      <x:c r="H8" s="38" t="n">
        <x:v>46357</x:v>
      </x:c>
      <x:c r="I8" s="36" t="n">
        <x:f>IF(A8="","",IF(OR(Listas!$B$17&lt;&gt;"OK",NOT(ISNUMBER(H8)),H8&lt;=0),"n.a.",INT(H8-Listas!$B$9)))</x:f>
        <x:v>65</x:v>
      </x:c>
      <x:c r="J8" s="30" t="str">
        <x:v>Não</x:v>
      </x:c>
      <x:c r="K8" s="30" t="str">
        <x:v>Ativa</x:v>
      </x:c>
      <x:c r="L8" s="38" t="n">
        <x:v>46174</x:v>
      </x:c>
      <x:c r="M8" s="38" t="n">
        <x:v>46287</x:v>
      </x:c>
      <x:c r="N8" s="30" t="str">
        <x:v>Sim</x:v>
      </x:c>
      <x:c r="O8" s="33" t="n">
        <x:f>IF(A8="","",IF(ISNUMBER(G8),G8*12,"n.a."))</x:f>
        <x:v>1440</x:v>
      </x:c>
      <x:c r="P8" s="33" t="n">
        <x:f>IF(A8="","",IF(COUNTIFS(Orcamento!$A$5:$A$104,C8)&lt;&gt;1,"n.a.",SUMIFS(Orcamento!$B$5:$B$104,Orcamento!$A$5:$A$104,C8)))</x:f>
        <x:v>180</x:v>
      </x:c>
      <x:c r="Q8" s="39" t="n">
        <x:f>IF(A8="","",IF(AND(ISNUMBER(G8),ISNUMBER(P8),P8&gt;0),G8/P8,"n.a."))</x:f>
        <x:v>0.6666666666666666</x:v>
      </x:c>
      <x:c r="R8" s="193" t="str">
        <x:f>IF(COUNTA(A8:F8,H8,J8:N8)=0,"",IF(S8&lt;&gt;"",S8,IF(K8&lt;&gt;"Ativa",K8,IF(W8=1,"Confirmar cobrança passada. ","")&amp;IF(X8=1,"Revisar renovação. ","")&amp;IF(Y8=1,"Validar uso ou cancelar. ","")&amp;IF(Z8=1,"Revisar orçamento. ","")&amp;IF(SUM(W8:Z8)=0,"OK",""))))</x:f>
        <x:v>OK</x:v>
      </x:c>
      <x:c r="S8" s="166" t="str">
        <x:f>IF(COUNTA(A8:F8,H8,J8:N8)=0,"",IF(Listas!$B$17&lt;&gt;"OK","Revisar parâmetros",IF(OR(A8="",COUNTIFS($A$5:$A$104,A8)&lt;&gt;1),"ID ausente ou duplicado",IF(OR(B8="",C8="",D8=""),"Serviço, categoria ou responsável ausente",IF(COUNTIFS(Orcamento!$A$5:$A$104,C8)&lt;&gt;1,"Categoria ausente ou duplicada no orçamento",IF(AND(K8&lt;&gt;"Ativa",K8&lt;&gt;"Pausada",K8&lt;&gt;"Cancelada"),"Status inválido",IF(AND(E8&lt;&gt;"Mensal",E8&lt;&gt;"Trimestral",E8&lt;&gt;"Semestral",E8&lt;&gt;"Anual",E8&lt;&gt;"Bienal"),"Periodicidade inválida",IF(OR(NOT(ISNUMBER(F8)),F8&lt;0),"Valor do ciclo ausente ou inválido",IF(OR(NOT(ISNUMBER(H8)),H8&lt;=0),"Data de cobrança ausente ou inválida",IF(OR(AND(J8&lt;&gt;"Sim",J8&lt;&gt;"Não"),AND(N8&lt;&gt;"Sim",N8&lt;&gt;"Não")),"Renovação ou essencialidade inválida",IF(AND(N8="Não",OR(NOT(ISNUMBER(M8)),M8&lt;=0,M8&gt;Listas!$B$9)),"Último uso desconhecido ou inválido","")))))))))))</x:f>
      </x:c>
      <x:c r="T8" s="1" t="n">
        <x:f>IF(AND(COUNTA(A8:F8,H8,J8:N8)&gt;0,OR(Listas!$B$13="Todos",D8=Listas!$B$13)),1,0)</x:f>
        <x:v>1</x:v>
      </x:c>
      <x:c r="U8" s="1" t="n">
        <x:f>IF(AND(A8&lt;&gt;"",K8="Ativa",S8=""),1,0)</x:f>
        <x:v>1</x:v>
      </x:c>
      <x:c r="V8" s="1" t="n">
        <x:f>IF(A8="","",IF(OR(Listas!$B$17&lt;&gt;"OK",NOT(ISNUMBER(M8)),M8&lt;=0,M8&gt;Listas!$B$9),"n.a.",INT(Listas!$B$9-M8)))</x:f>
        <x:v>5</x:v>
      </x:c>
      <x:c r="W8" s="1" t="n">
        <x:f>IF(AND(U8=1,I8&lt;0),1,0)</x:f>
        <x:v>0</x:v>
      </x:c>
      <x:c r="X8" t="n">
        <x:f>IF(AND(U8=1,AND(I8&gt;=0,I8&lt;=Listas!$B$6,J8="Sim")),1,0)</x:f>
        <x:v>0</x:v>
      </x:c>
      <x:c r="Y8" t="n">
        <x:f>IF(AND(U8=1,AND(N8="Não",ISNUMBER(V8),V8&gt;Listas!$B$7)),1,0)</x:f>
        <x:v>0</x:v>
      </x:c>
      <x:c r="Z8" t="n">
        <x:f>IF(U8=0,0,IF(COUNTIFS(Orcamento!$A$5:$A$104,C8)&lt;&gt;1,1,IF(OR(INDEX(Orcamento!$G$5:$G$104,MATCH(C8,Orcamento!$A$5:$A$104,0))="REDUZIR AGORA",INDEX(Orcamento!$G$5:$G$104,MATCH(C8,Orcamento!$A$5:$A$104,0))="REVISAR",INDEX(Orcamento!$G$5:$G$104,MATCH(C8,Orcamento!$A$5:$A$104,0))="DEFINIR ORÇAMENTO",INDEX(Orcamento!$G$5:$G$104,MATCH(C8,Orcamento!$A$5:$A$104,0))="REVISAR DADOS"),1,0)))</x:f>
        <x:v>0</x:v>
      </x:c>
      <x:c r="AA8" t="n">
        <x:f>IF(T8=0,0,IF(S8&lt;&gt;"",1,IF(U8=0,0,IF(W8=1,2,IF(X8=1,3,IF(Y8=1,4,IF(Z8=1,5,0)))))))</x:f>
        <x:v>0</x:v>
      </x:c>
      <x:c r="AB8" t="str">
        <x:f>IF(AA8=0,"",COUNTIFS($AA$5:$AA$104,"&gt;0",$AA$5:$AA$104,"&lt;"&amp;AA8)+COUNTIFS($AA$5:AA8,AA8))</x:f>
      </x:c>
      <x:c r="AC8" s="174"/>
      <x:c r="AD8" s="175"/>
      <x:c r="AE8" t="n">
        <x:f>IF(S8&lt;&gt;"",1,0)</x:f>
        <x:v>0</x:v>
      </x:c>
    </x:row>
    <x:row r="9" ht="32" customHeight="1">
      <x:c r="A9" s="30" t="str">
        <x:v>AS-005</x:v>
      </x:c>
      <x:c r="B9" s="30" t="str">
        <x:v>Aplicativo de exercícios</x:v>
      </x:c>
      <x:c r="C9" s="30" t="str">
        <x:v>Saúde</x:v>
      </x:c>
      <x:c r="D9" s="30" t="str">
        <x:v>Bruno</x:v>
      </x:c>
      <x:c r="E9" s="30" t="str">
        <x:v>Mensal</x:v>
      </x:c>
      <x:c r="F9" s="37" t="n">
        <x:v>49.9</x:v>
      </x:c>
      <x:c r="G9" s="33" t="n">
        <x:f>IF(A9="","",IF(OR(NOT(ISNUMBER(F9)),F9&lt;0,AND(E9&lt;&gt;"Mensal",E9&lt;&gt;"Trimestral",E9&lt;&gt;"Semestral",E9&lt;&gt;"Anual",E9&lt;&gt;"Bienal")),"n.a.",F9/IF(E9="Mensal",1,IF(E9="Trimestral",3,IF(E9="Semestral",6,IF(E9="Anual",12,24))))))</x:f>
        <x:v>49.9</x:v>
      </x:c>
      <x:c r="H9" s="38" t="n">
        <x:v>46296</x:v>
      </x:c>
      <x:c r="I9" s="36" t="n">
        <x:f>IF(A9="","",IF(OR(Listas!$B$17&lt;&gt;"OK",NOT(ISNUMBER(H9)),H9&lt;=0),"n.a.",INT(H9-Listas!$B$9)))</x:f>
        <x:v>4</x:v>
      </x:c>
      <x:c r="J9" s="30" t="str">
        <x:v>Sim</x:v>
      </x:c>
      <x:c r="K9" s="30" t="str">
        <x:v>Ativa</x:v>
      </x:c>
      <x:c r="L9" s="38" t="n">
        <x:v>45778</x:v>
      </x:c>
      <x:c r="M9" s="38" t="n">
        <x:v>46193</x:v>
      </x:c>
      <x:c r="N9" s="30" t="str">
        <x:v>Não</x:v>
      </x:c>
      <x:c r="O9" s="33" t="n">
        <x:f>IF(A9="","",IF(ISNUMBER(G9),G9*12,"n.a."))</x:f>
        <x:v>598.8</x:v>
      </x:c>
      <x:c r="P9" s="33" t="n">
        <x:f>IF(A9="","",IF(COUNTIFS(Orcamento!$A$5:$A$104,C9)&lt;&gt;1,"n.a.",SUMIFS(Orcamento!$B$5:$B$104,Orcamento!$A$5:$A$104,C9)))</x:f>
        <x:v>90</x:v>
      </x:c>
      <x:c r="Q9" s="39" t="n">
        <x:f>IF(A9="","",IF(AND(ISNUMBER(G9),ISNUMBER(P9),P9&gt;0),G9/P9,"n.a."))</x:f>
        <x:v>0.5544444444444444</x:v>
      </x:c>
      <x:c r="R9" s="193" t="str">
        <x:f>IF(COUNTA(A9:F9,H9,J9:N9)=0,"",IF(S9&lt;&gt;"",S9,IF(K9&lt;&gt;"Ativa",K9,IF(W9=1,"Confirmar cobrança passada. ","")&amp;IF(X9=1,"Revisar renovação. ","")&amp;IF(Y9=1,"Validar uso ou cancelar. ","")&amp;IF(Z9=1,"Revisar orçamento. ","")&amp;IF(SUM(W9:Z9)=0,"OK",""))))</x:f>
        <x:v>Revisar renovação. Validar uso ou cancelar. </x:v>
      </x:c>
      <x:c r="S9" s="166" t="str">
        <x:f>IF(COUNTA(A9:F9,H9,J9:N9)=0,"",IF(Listas!$B$17&lt;&gt;"OK","Revisar parâmetros",IF(OR(A9="",COUNTIFS($A$5:$A$104,A9)&lt;&gt;1),"ID ausente ou duplicado",IF(OR(B9="",C9="",D9=""),"Serviço, categoria ou responsável ausente",IF(COUNTIFS(Orcamento!$A$5:$A$104,C9)&lt;&gt;1,"Categoria ausente ou duplicada no orçamento",IF(AND(K9&lt;&gt;"Ativa",K9&lt;&gt;"Pausada",K9&lt;&gt;"Cancelada"),"Status inválido",IF(AND(E9&lt;&gt;"Mensal",E9&lt;&gt;"Trimestral",E9&lt;&gt;"Semestral",E9&lt;&gt;"Anual",E9&lt;&gt;"Bienal"),"Periodicidade inválida",IF(OR(NOT(ISNUMBER(F9)),F9&lt;0),"Valor do ciclo ausente ou inválido",IF(OR(NOT(ISNUMBER(H9)),H9&lt;=0),"Data de cobrança ausente ou inválida",IF(OR(AND(J9&lt;&gt;"Sim",J9&lt;&gt;"Não"),AND(N9&lt;&gt;"Sim",N9&lt;&gt;"Não")),"Renovação ou essencialidade inválida",IF(AND(N9="Não",OR(NOT(ISNUMBER(M9)),M9&lt;=0,M9&gt;Listas!$B$9)),"Último uso desconhecido ou inválido","")))))))))))</x:f>
      </x:c>
      <x:c r="T9" s="1" t="n">
        <x:f>IF(AND(COUNTA(A9:F9,H9,J9:N9)&gt;0,OR(Listas!$B$13="Todos",D9=Listas!$B$13)),1,0)</x:f>
        <x:v>1</x:v>
      </x:c>
      <x:c r="U9" s="1" t="n">
        <x:f>IF(AND(A9&lt;&gt;"",K9="Ativa",S9=""),1,0)</x:f>
        <x:v>1</x:v>
      </x:c>
      <x:c r="V9" s="1" t="n">
        <x:f>IF(A9="","",IF(OR(Listas!$B$17&lt;&gt;"OK",NOT(ISNUMBER(M9)),M9&lt;=0,M9&gt;Listas!$B$9),"n.a.",INT(Listas!$B$9-M9)))</x:f>
        <x:v>99</x:v>
      </x:c>
      <x:c r="W9" s="1" t="n">
        <x:f>IF(AND(U9=1,I9&lt;0),1,0)</x:f>
        <x:v>0</x:v>
      </x:c>
      <x:c r="X9" t="n">
        <x:f>IF(AND(U9=1,AND(I9&gt;=0,I9&lt;=Listas!$B$6,J9="Sim")),1,0)</x:f>
        <x:v>1</x:v>
      </x:c>
      <x:c r="Y9" t="n">
        <x:f>IF(AND(U9=1,AND(N9="Não",ISNUMBER(V9),V9&gt;Listas!$B$7)),1,0)</x:f>
        <x:v>1</x:v>
      </x:c>
      <x:c r="Z9" t="n">
        <x:f>IF(U9=0,0,IF(COUNTIFS(Orcamento!$A$5:$A$104,C9)&lt;&gt;1,1,IF(OR(INDEX(Orcamento!$G$5:$G$104,MATCH(C9,Orcamento!$A$5:$A$104,0))="REDUZIR AGORA",INDEX(Orcamento!$G$5:$G$104,MATCH(C9,Orcamento!$A$5:$A$104,0))="REVISAR",INDEX(Orcamento!$G$5:$G$104,MATCH(C9,Orcamento!$A$5:$A$104,0))="DEFINIR ORÇAMENTO",INDEX(Orcamento!$G$5:$G$104,MATCH(C9,Orcamento!$A$5:$A$104,0))="REVISAR DADOS"),1,0)))</x:f>
        <x:v>0</x:v>
      </x:c>
      <x:c r="AA9" t="n">
        <x:f>IF(T9=0,0,IF(S9&lt;&gt;"",1,IF(U9=0,0,IF(W9=1,2,IF(X9=1,3,IF(Y9=1,4,IF(Z9=1,5,0)))))))</x:f>
        <x:v>3</x:v>
      </x:c>
      <x:c r="AB9" t="n">
        <x:f>IF(AA9=0,"",COUNTIFS($AA$5:$AA$104,"&gt;0",$AA$5:$AA$104,"&lt;"&amp;AA9)+COUNTIFS($AA$5:AA9,AA9))</x:f>
        <x:v>3</x:v>
      </x:c>
      <x:c r="AC9" s="174"/>
      <x:c r="AD9" s="175"/>
      <x:c r="AE9" t="n">
        <x:f>IF(S9&lt;&gt;"",1,0)</x:f>
        <x:v>0</x:v>
      </x:c>
    </x:row>
    <x:row r="10" ht="32" customHeight="1">
      <x:c r="A10" s="30" t="str">
        <x:v>AS-006</x:v>
      </x:c>
      <x:c r="B10" s="30" t="str">
        <x:v>Suite de produtividade</x:v>
      </x:c>
      <x:c r="C10" s="30" t="str">
        <x:v>Produtividade</x:v>
      </x:c>
      <x:c r="D10" s="30" t="str">
        <x:v>Casa</x:v>
      </x:c>
      <x:c r="E10" s="30" t="str">
        <x:v>Anual</x:v>
      </x:c>
      <x:c r="F10" s="37" t="n">
        <x:v>589</x:v>
      </x:c>
      <x:c r="G10" s="33" t="n">
        <x:f>IF(A10="","",IF(OR(NOT(ISNUMBER(F10)),F10&lt;0,AND(E10&lt;&gt;"Mensal",E10&lt;&gt;"Trimestral",E10&lt;&gt;"Semestral",E10&lt;&gt;"Anual",E10&lt;&gt;"Bienal")),"n.a.",F10/IF(E10="Mensal",1,IF(E10="Trimestral",3,IF(E10="Semestral",6,IF(E10="Anual",12,24))))))</x:f>
        <x:v>49.083333333333336</x:v>
      </x:c>
      <x:c r="H10" s="38" t="n">
        <x:v>46433</x:v>
      </x:c>
      <x:c r="I10" s="36" t="n">
        <x:f>IF(A10="","",IF(OR(Listas!$B$17&lt;&gt;"OK",NOT(ISNUMBER(H10)),H10&lt;=0),"n.a.",INT(H10-Listas!$B$9)))</x:f>
        <x:v>141</x:v>
      </x:c>
      <x:c r="J10" s="30" t="str">
        <x:v>Sim</x:v>
      </x:c>
      <x:c r="K10" s="30" t="str">
        <x:v>Ativa</x:v>
      </x:c>
      <x:c r="L10" s="38" t="n">
        <x:v>45337</x:v>
      </x:c>
      <x:c r="M10" s="38" t="n">
        <x:v>46291</x:v>
      </x:c>
      <x:c r="N10" s="30" t="str">
        <x:v>Sim</x:v>
      </x:c>
      <x:c r="O10" s="33" t="n">
        <x:f>IF(A10="","",IF(ISNUMBER(G10),G10*12,"n.a."))</x:f>
        <x:v>589</x:v>
      </x:c>
      <x:c r="P10" s="33" t="n">
        <x:f>IF(A10="","",IF(COUNTIFS(Orcamento!$A$5:$A$104,C10)&lt;&gt;1,"n.a.",SUMIFS(Orcamento!$B$5:$B$104,Orcamento!$A$5:$A$104,C10)))</x:f>
        <x:v>80</x:v>
      </x:c>
      <x:c r="Q10" s="39" t="n">
        <x:f>IF(A10="","",IF(AND(ISNUMBER(G10),ISNUMBER(P10),P10&gt;0),G10/P10,"n.a."))</x:f>
        <x:v>0.6135416666666667</x:v>
      </x:c>
      <x:c r="R10" s="193" t="str">
        <x:f>IF(COUNTA(A10:F10,H10,J10:N10)=0,"",IF(S10&lt;&gt;"",S10,IF(K10&lt;&gt;"Ativa",K10,IF(W10=1,"Confirmar cobrança passada. ","")&amp;IF(X10=1,"Revisar renovação. ","")&amp;IF(Y10=1,"Validar uso ou cancelar. ","")&amp;IF(Z10=1,"Revisar orçamento. ","")&amp;IF(SUM(W10:Z10)=0,"OK",""))))</x:f>
        <x:v>OK</x:v>
      </x:c>
      <x:c r="S10" s="166" t="str">
        <x:f>IF(COUNTA(A10:F10,H10,J10:N10)=0,"",IF(Listas!$B$17&lt;&gt;"OK","Revisar parâmetros",IF(OR(A10="",COUNTIFS($A$5:$A$104,A10)&lt;&gt;1),"ID ausente ou duplicado",IF(OR(B10="",C10="",D10=""),"Serviço, categoria ou responsável ausente",IF(COUNTIFS(Orcamento!$A$5:$A$104,C10)&lt;&gt;1,"Categoria ausente ou duplicada no orçamento",IF(AND(K10&lt;&gt;"Ativa",K10&lt;&gt;"Pausada",K10&lt;&gt;"Cancelada"),"Status inválido",IF(AND(E10&lt;&gt;"Mensal",E10&lt;&gt;"Trimestral",E10&lt;&gt;"Semestral",E10&lt;&gt;"Anual",E10&lt;&gt;"Bienal"),"Periodicidade inválida",IF(OR(NOT(ISNUMBER(F10)),F10&lt;0),"Valor do ciclo ausente ou inválido",IF(OR(NOT(ISNUMBER(H10)),H10&lt;=0),"Data de cobrança ausente ou inválida",IF(OR(AND(J10&lt;&gt;"Sim",J10&lt;&gt;"Não"),AND(N10&lt;&gt;"Sim",N10&lt;&gt;"Não")),"Renovação ou essencialidade inválida",IF(AND(N10="Não",OR(NOT(ISNUMBER(M10)),M10&lt;=0,M10&gt;Listas!$B$9)),"Último uso desconhecido ou inválido","")))))))))))</x:f>
      </x:c>
      <x:c r="T10" s="1" t="n">
        <x:f>IF(AND(COUNTA(A10:F10,H10,J10:N10)&gt;0,OR(Listas!$B$13="Todos",D10=Listas!$B$13)),1,0)</x:f>
        <x:v>1</x:v>
      </x:c>
      <x:c r="U10" s="1" t="n">
        <x:f>IF(AND(A10&lt;&gt;"",K10="Ativa",S10=""),1,0)</x:f>
        <x:v>1</x:v>
      </x:c>
      <x:c r="V10" s="1" t="n">
        <x:f>IF(A10="","",IF(OR(Listas!$B$17&lt;&gt;"OK",NOT(ISNUMBER(M10)),M10&lt;=0,M10&gt;Listas!$B$9),"n.a.",INT(Listas!$B$9-M10)))</x:f>
        <x:v>1</x:v>
      </x:c>
      <x:c r="W10" s="1" t="n">
        <x:f>IF(AND(U10=1,I10&lt;0),1,0)</x:f>
        <x:v>0</x:v>
      </x:c>
      <x:c r="X10" t="n">
        <x:f>IF(AND(U10=1,AND(I10&gt;=0,I10&lt;=Listas!$B$6,J10="Sim")),1,0)</x:f>
        <x:v>0</x:v>
      </x:c>
      <x:c r="Y10" t="n">
        <x:f>IF(AND(U10=1,AND(N10="Não",ISNUMBER(V10),V10&gt;Listas!$B$7)),1,0)</x:f>
        <x:v>0</x:v>
      </x:c>
      <x:c r="Z10" t="n">
        <x:f>IF(U10=0,0,IF(COUNTIFS(Orcamento!$A$5:$A$104,C10)&lt;&gt;1,1,IF(OR(INDEX(Orcamento!$G$5:$G$104,MATCH(C10,Orcamento!$A$5:$A$104,0))="REDUZIR AGORA",INDEX(Orcamento!$G$5:$G$104,MATCH(C10,Orcamento!$A$5:$A$104,0))="REVISAR",INDEX(Orcamento!$G$5:$G$104,MATCH(C10,Orcamento!$A$5:$A$104,0))="DEFINIR ORÇAMENTO",INDEX(Orcamento!$G$5:$G$104,MATCH(C10,Orcamento!$A$5:$A$104,0))="REVISAR DADOS"),1,0)))</x:f>
        <x:v>0</x:v>
      </x:c>
      <x:c r="AA10" t="n">
        <x:f>IF(T10=0,0,IF(S10&lt;&gt;"",1,IF(U10=0,0,IF(W10=1,2,IF(X10=1,3,IF(Y10=1,4,IF(Z10=1,5,0)))))))</x:f>
        <x:v>0</x:v>
      </x:c>
      <x:c r="AB10" t="str">
        <x:f>IF(AA10=0,"",COUNTIFS($AA$5:$AA$104,"&gt;0",$AA$5:$AA$104,"&lt;"&amp;AA10)+COUNTIFS($AA$5:AA10,AA10))</x:f>
      </x:c>
      <x:c r="AC10" s="174"/>
      <x:c r="AD10" s="175"/>
      <x:c r="AE10" t="n">
        <x:f>IF(S10&lt;&gt;"",1,0)</x:f>
        <x:v>0</x:v>
      </x:c>
    </x:row>
    <x:row r="11" ht="32" customHeight="1">
      <x:c r="A11" s="30" t="str">
        <x:v>AS-007</x:v>
      </x:c>
      <x:c r="B11" s="30" t="str">
        <x:v>Proteção digital</x:v>
      </x:c>
      <x:c r="C11" s="30" t="str">
        <x:v>Segurança</x:v>
      </x:c>
      <x:c r="D11" s="30" t="str">
        <x:v>Casa</x:v>
      </x:c>
      <x:c r="E11" s="30" t="str">
        <x:v>Anual</x:v>
      </x:c>
      <x:c r="F11" s="37" t="n">
        <x:v>299.9</x:v>
      </x:c>
      <x:c r="G11" s="33" t="n">
        <x:f>IF(A11="","",IF(OR(NOT(ISNUMBER(F11)),F11&lt;0,AND(E11&lt;&gt;"Mensal",E11&lt;&gt;"Trimestral",E11&lt;&gt;"Semestral",E11&lt;&gt;"Anual",E11&lt;&gt;"Bienal")),"n.a.",F11/IF(E11="Mensal",1,IF(E11="Trimestral",3,IF(E11="Semestral",6,IF(E11="Anual",12,24))))))</x:f>
        <x:v>24.991666666666664</x:v>
      </x:c>
      <x:c r="H11" s="38" t="n">
        <x:v>46301</x:v>
      </x:c>
      <x:c r="I11" s="36" t="n">
        <x:f>IF(A11="","",IF(OR(Listas!$B$17&lt;&gt;"OK",NOT(ISNUMBER(H11)),H11&lt;=0),"n.a.",INT(H11-Listas!$B$9)))</x:f>
        <x:v>9</x:v>
      </x:c>
      <x:c r="J11" s="30" t="str">
        <x:v>Sim</x:v>
      </x:c>
      <x:c r="K11" s="30" t="str">
        <x:v>Ativa</x:v>
      </x:c>
      <x:c r="L11" s="38" t="n">
        <x:v>45936</x:v>
      </x:c>
      <x:c r="M11" s="38" t="n">
        <x:v>46285</x:v>
      </x:c>
      <x:c r="N11" s="30" t="str">
        <x:v>Sim</x:v>
      </x:c>
      <x:c r="O11" s="33" t="n">
        <x:f>IF(A11="","",IF(ISNUMBER(G11),G11*12,"n.a."))</x:f>
        <x:v>299.9</x:v>
      </x:c>
      <x:c r="P11" s="33" t="n">
        <x:f>IF(A11="","",IF(COUNTIFS(Orcamento!$A$5:$A$104,C11)&lt;&gt;1,"n.a.",SUMIFS(Orcamento!$B$5:$B$104,Orcamento!$A$5:$A$104,C11)))</x:f>
        <x:v>35</x:v>
      </x:c>
      <x:c r="Q11" s="39" t="n">
        <x:f>IF(A11="","",IF(AND(ISNUMBER(G11),ISNUMBER(P11),P11&gt;0),G11/P11,"n.a."))</x:f>
        <x:v>0.7140476190476189</x:v>
      </x:c>
      <x:c r="R11" s="193" t="str">
        <x:f>IF(COUNTA(A11:F11,H11,J11:N11)=0,"",IF(S11&lt;&gt;"",S11,IF(K11&lt;&gt;"Ativa",K11,IF(W11=1,"Confirmar cobrança passada. ","")&amp;IF(X11=1,"Revisar renovação. ","")&amp;IF(Y11=1,"Validar uso ou cancelar. ","")&amp;IF(Z11=1,"Revisar orçamento. ","")&amp;IF(SUM(W11:Z11)=0,"OK",""))))</x:f>
        <x:v>Revisar renovação. </x:v>
      </x:c>
      <x:c r="S11" s="166" t="str">
        <x:f>IF(COUNTA(A11:F11,H11,J11:N11)=0,"",IF(Listas!$B$17&lt;&gt;"OK","Revisar parâmetros",IF(OR(A11="",COUNTIFS($A$5:$A$104,A11)&lt;&gt;1),"ID ausente ou duplicado",IF(OR(B11="",C11="",D11=""),"Serviço, categoria ou responsável ausente",IF(COUNTIFS(Orcamento!$A$5:$A$104,C11)&lt;&gt;1,"Categoria ausente ou duplicada no orçamento",IF(AND(K11&lt;&gt;"Ativa",K11&lt;&gt;"Pausada",K11&lt;&gt;"Cancelada"),"Status inválido",IF(AND(E11&lt;&gt;"Mensal",E11&lt;&gt;"Trimestral",E11&lt;&gt;"Semestral",E11&lt;&gt;"Anual",E11&lt;&gt;"Bienal"),"Periodicidade inválida",IF(OR(NOT(ISNUMBER(F11)),F11&lt;0),"Valor do ciclo ausente ou inválido",IF(OR(NOT(ISNUMBER(H11)),H11&lt;=0),"Data de cobrança ausente ou inválida",IF(OR(AND(J11&lt;&gt;"Sim",J11&lt;&gt;"Não"),AND(N11&lt;&gt;"Sim",N11&lt;&gt;"Não")),"Renovação ou essencialidade inválida",IF(AND(N11="Não",OR(NOT(ISNUMBER(M11)),M11&lt;=0,M11&gt;Listas!$B$9)),"Último uso desconhecido ou inválido","")))))))))))</x:f>
      </x:c>
      <x:c r="T11" s="1" t="n">
        <x:f>IF(AND(COUNTA(A11:F11,H11,J11:N11)&gt;0,OR(Listas!$B$13="Todos",D11=Listas!$B$13)),1,0)</x:f>
        <x:v>1</x:v>
      </x:c>
      <x:c r="U11" s="1" t="n">
        <x:f>IF(AND(A11&lt;&gt;"",K11="Ativa",S11=""),1,0)</x:f>
        <x:v>1</x:v>
      </x:c>
      <x:c r="V11" s="1" t="n">
        <x:f>IF(A11="","",IF(OR(Listas!$B$17&lt;&gt;"OK",NOT(ISNUMBER(M11)),M11&lt;=0,M11&gt;Listas!$B$9),"n.a.",INT(Listas!$B$9-M11)))</x:f>
        <x:v>7</x:v>
      </x:c>
      <x:c r="W11" s="1" t="n">
        <x:f>IF(AND(U11=1,I11&lt;0),1,0)</x:f>
        <x:v>0</x:v>
      </x:c>
      <x:c r="X11" t="n">
        <x:f>IF(AND(U11=1,AND(I11&gt;=0,I11&lt;=Listas!$B$6,J11="Sim")),1,0)</x:f>
        <x:v>1</x:v>
      </x:c>
      <x:c r="Y11" t="n">
        <x:f>IF(AND(U11=1,AND(N11="Não",ISNUMBER(V11),V11&gt;Listas!$B$7)),1,0)</x:f>
        <x:v>0</x:v>
      </x:c>
      <x:c r="Z11" t="n">
        <x:f>IF(U11=0,0,IF(COUNTIFS(Orcamento!$A$5:$A$104,C11)&lt;&gt;1,1,IF(OR(INDEX(Orcamento!$G$5:$G$104,MATCH(C11,Orcamento!$A$5:$A$104,0))="REDUZIR AGORA",INDEX(Orcamento!$G$5:$G$104,MATCH(C11,Orcamento!$A$5:$A$104,0))="REVISAR",INDEX(Orcamento!$G$5:$G$104,MATCH(C11,Orcamento!$A$5:$A$104,0))="DEFINIR ORÇAMENTO",INDEX(Orcamento!$G$5:$G$104,MATCH(C11,Orcamento!$A$5:$A$104,0))="REVISAR DADOS"),1,0)))</x:f>
        <x:v>0</x:v>
      </x:c>
      <x:c r="AA11" t="n">
        <x:f>IF(T11=0,0,IF(S11&lt;&gt;"",1,IF(U11=0,0,IF(W11=1,2,IF(X11=1,3,IF(Y11=1,4,IF(Z11=1,5,0)))))))</x:f>
        <x:v>3</x:v>
      </x:c>
      <x:c r="AB11" t="n">
        <x:f>IF(AA11=0,"",COUNTIFS($AA$5:$AA$104,"&gt;0",$AA$5:$AA$104,"&lt;"&amp;AA11)+COUNTIFS($AA$5:AA11,AA11))</x:f>
        <x:v>4</x:v>
      </x:c>
      <x:c r="AC11" s="174"/>
      <x:c r="AD11" s="175"/>
      <x:c r="AE11" t="n">
        <x:f>IF(S11&lt;&gt;"",1,0)</x:f>
        <x:v>0</x:v>
      </x:c>
    </x:row>
    <x:row r="12" ht="32" customHeight="1">
      <x:c r="A12" s="30" t="str">
        <x:v>AS-008</x:v>
      </x:c>
      <x:c r="B12" s="30" t="str">
        <x:v>Clube de benefícios</x:v>
      </x:c>
      <x:c r="C12" s="30" t="str">
        <x:v>Outros</x:v>
      </x:c>
      <x:c r="D12" s="30" t="str">
        <x:v>Ana</x:v>
      </x:c>
      <x:c r="E12" s="30" t="str">
        <x:v>Trimestral</x:v>
      </x:c>
      <x:c r="F12" s="37" t="n">
        <x:v>119.7</x:v>
      </x:c>
      <x:c r="G12" s="33" t="n">
        <x:f>IF(A12="","",IF(OR(NOT(ISNUMBER(F12)),F12&lt;0,AND(E12&lt;&gt;"Mensal",E12&lt;&gt;"Trimestral",E12&lt;&gt;"Semestral",E12&lt;&gt;"Anual",E12&lt;&gt;"Bienal")),"n.a.",F12/IF(E12="Mensal",1,IF(E12="Trimestral",3,IF(E12="Semestral",6,IF(E12="Anual",12,24))))))</x:f>
        <x:v>39.9</x:v>
      </x:c>
      <x:c r="H12" s="38" t="n">
        <x:v>46315</x:v>
      </x:c>
      <x:c r="I12" s="36" t="n">
        <x:f>IF(A12="","",IF(OR(Listas!$B$17&lt;&gt;"OK",NOT(ISNUMBER(H12)),H12&lt;=0),"n.a.",INT(H12-Listas!$B$9)))</x:f>
        <x:v>23</x:v>
      </x:c>
      <x:c r="J12" s="30" t="str">
        <x:v>Não</x:v>
      </x:c>
      <x:c r="K12" s="30" t="str">
        <x:v>Ativa</x:v>
      </x:c>
      <x:c r="L12" s="38" t="n">
        <x:v>46042</x:v>
      </x:c>
      <x:c r="M12" s="38" t="n">
        <x:v>46154</x:v>
      </x:c>
      <x:c r="N12" s="30" t="str">
        <x:v>Não</x:v>
      </x:c>
      <x:c r="O12" s="33" t="n">
        <x:f>IF(A12="","",IF(ISNUMBER(G12),G12*12,"n.a."))</x:f>
        <x:v>478.79999999999995</x:v>
      </x:c>
      <x:c r="P12" s="33" t="n">
        <x:f>IF(A12="","",IF(COUNTIFS(Orcamento!$A$5:$A$104,C12)&lt;&gt;1,"n.a.",SUMIFS(Orcamento!$B$5:$B$104,Orcamento!$A$5:$A$104,C12)))</x:f>
        <x:v>50</x:v>
      </x:c>
      <x:c r="Q12" s="39" t="n">
        <x:f>IF(A12="","",IF(AND(ISNUMBER(G12),ISNUMBER(P12),P12&gt;0),G12/P12,"n.a."))</x:f>
        <x:v>0.7979999999999999</x:v>
      </x:c>
      <x:c r="R12" s="193" t="str">
        <x:f>IF(COUNTA(A12:F12,H12,J12:N12)=0,"",IF(S12&lt;&gt;"",S12,IF(K12&lt;&gt;"Ativa",K12,IF(W12=1,"Confirmar cobrança passada. ","")&amp;IF(X12=1,"Revisar renovação. ","")&amp;IF(Y12=1,"Validar uso ou cancelar. ","")&amp;IF(Z12=1,"Revisar orçamento. ","")&amp;IF(SUM(W12:Z12)=0,"OK",""))))</x:f>
        <x:v>Validar uso ou cancelar. </x:v>
      </x:c>
      <x:c r="S12" s="166" t="str">
        <x:f>IF(COUNTA(A12:F12,H12,J12:N12)=0,"",IF(Listas!$B$17&lt;&gt;"OK","Revisar parâmetros",IF(OR(A12="",COUNTIFS($A$5:$A$104,A12)&lt;&gt;1),"ID ausente ou duplicado",IF(OR(B12="",C12="",D12=""),"Serviço, categoria ou responsável ausente",IF(COUNTIFS(Orcamento!$A$5:$A$104,C12)&lt;&gt;1,"Categoria ausente ou duplicada no orçamento",IF(AND(K12&lt;&gt;"Ativa",K12&lt;&gt;"Pausada",K12&lt;&gt;"Cancelada"),"Status inválido",IF(AND(E12&lt;&gt;"Mensal",E12&lt;&gt;"Trimestral",E12&lt;&gt;"Semestral",E12&lt;&gt;"Anual",E12&lt;&gt;"Bienal"),"Periodicidade inválida",IF(OR(NOT(ISNUMBER(F12)),F12&lt;0),"Valor do ciclo ausente ou inválido",IF(OR(NOT(ISNUMBER(H12)),H12&lt;=0),"Data de cobrança ausente ou inválida",IF(OR(AND(J12&lt;&gt;"Sim",J12&lt;&gt;"Não"),AND(N12&lt;&gt;"Sim",N12&lt;&gt;"Não")),"Renovação ou essencialidade inválida",IF(AND(N12="Não",OR(NOT(ISNUMBER(M12)),M12&lt;=0,M12&gt;Listas!$B$9)),"Último uso desconhecido ou inválido","")))))))))))</x:f>
      </x:c>
      <x:c r="T12" s="1" t="n">
        <x:f>IF(AND(COUNTA(A12:F12,H12,J12:N12)&gt;0,OR(Listas!$B$13="Todos",D12=Listas!$B$13)),1,0)</x:f>
        <x:v>1</x:v>
      </x:c>
      <x:c r="U12" s="1" t="n">
        <x:f>IF(AND(A12&lt;&gt;"",K12="Ativa",S12=""),1,0)</x:f>
        <x:v>1</x:v>
      </x:c>
      <x:c r="V12" s="1" t="n">
        <x:f>IF(A12="","",IF(OR(Listas!$B$17&lt;&gt;"OK",NOT(ISNUMBER(M12)),M12&lt;=0,M12&gt;Listas!$B$9),"n.a.",INT(Listas!$B$9-M12)))</x:f>
        <x:v>138</x:v>
      </x:c>
      <x:c r="W12" s="1" t="n">
        <x:f>IF(AND(U12=1,I12&lt;0),1,0)</x:f>
        <x:v>0</x:v>
      </x:c>
      <x:c r="X12" t="n">
        <x:f>IF(AND(U12=1,AND(I12&gt;=0,I12&lt;=Listas!$B$6,J12="Sim")),1,0)</x:f>
        <x:v>0</x:v>
      </x:c>
      <x:c r="Y12" t="n">
        <x:f>IF(AND(U12=1,AND(N12="Não",ISNUMBER(V12),V12&gt;Listas!$B$7)),1,0)</x:f>
        <x:v>1</x:v>
      </x:c>
      <x:c r="Z12" t="n">
        <x:f>IF(U12=0,0,IF(COUNTIFS(Orcamento!$A$5:$A$104,C12)&lt;&gt;1,1,IF(OR(INDEX(Orcamento!$G$5:$G$104,MATCH(C12,Orcamento!$A$5:$A$104,0))="REDUZIR AGORA",INDEX(Orcamento!$G$5:$G$104,MATCH(C12,Orcamento!$A$5:$A$104,0))="REVISAR",INDEX(Orcamento!$G$5:$G$104,MATCH(C12,Orcamento!$A$5:$A$104,0))="DEFINIR ORÇAMENTO",INDEX(Orcamento!$G$5:$G$104,MATCH(C12,Orcamento!$A$5:$A$104,0))="REVISAR DADOS"),1,0)))</x:f>
        <x:v>0</x:v>
      </x:c>
      <x:c r="AA12" t="n">
        <x:f>IF(T12=0,0,IF(S12&lt;&gt;"",1,IF(U12=0,0,IF(W12=1,2,IF(X12=1,3,IF(Y12=1,4,IF(Z12=1,5,0)))))))</x:f>
        <x:v>4</x:v>
      </x:c>
      <x:c r="AB12" t="n">
        <x:f>IF(AA12=0,"",COUNTIFS($AA$5:$AA$104,"&gt;0",$AA$5:$AA$104,"&lt;"&amp;AA12)+COUNTIFS($AA$5:AA12,AA12))</x:f>
        <x:v>5</x:v>
      </x:c>
      <x:c r="AC12" s="174"/>
      <x:c r="AD12" s="175"/>
      <x:c r="AE12" t="n">
        <x:f>IF(S12&lt;&gt;"",1,0)</x:f>
        <x:v>0</x:v>
      </x:c>
    </x:row>
    <x:row r="13" ht="32" customHeight="1">
      <x:c r="A13" s="30"/>
      <x:c r="B13" s="30"/>
      <x:c r="C13" s="30"/>
      <x:c r="D13" s="30"/>
      <x:c r="E13" s="30"/>
      <x:c r="F13" s="37"/>
      <x:c r="G13" s="33" t="str">
        <x:f>IF(A13="","",IF(OR(NOT(ISNUMBER(F13)),F13&lt;0,AND(E13&lt;&gt;"Mensal",E13&lt;&gt;"Trimestral",E13&lt;&gt;"Semestral",E13&lt;&gt;"Anual",E13&lt;&gt;"Bienal")),"n.a.",F13/IF(E13="Mensal",1,IF(E13="Trimestral",3,IF(E13="Semestral",6,IF(E13="Anual",12,24))))))</x:f>
      </x:c>
      <x:c r="H13" s="38"/>
      <x:c r="I13" s="36" t="str">
        <x:f>IF(A13="","",IF(OR(Listas!$B$17&lt;&gt;"OK",NOT(ISNUMBER(H13)),H13&lt;=0),"n.a.",INT(H13-Listas!$B$9)))</x:f>
      </x:c>
      <x:c r="J13" s="30"/>
      <x:c r="K13" s="30"/>
      <x:c r="L13" s="38"/>
      <x:c r="M13" s="38"/>
      <x:c r="N13" s="30"/>
      <x:c r="O13" s="33" t="str">
        <x:f>IF(A13="","",IF(ISNUMBER(G13),G13*12,"n.a."))</x:f>
      </x:c>
      <x:c r="P13" s="33" t="str">
        <x:f>IF(A13="","",IF(COUNTIFS(Orcamento!$A$5:$A$104,C13)&lt;&gt;1,"n.a.",SUMIFS(Orcamento!$B$5:$B$104,Orcamento!$A$5:$A$104,C13)))</x:f>
      </x:c>
      <x:c r="Q13" s="39" t="str">
        <x:f>IF(A13="","",IF(AND(ISNUMBER(G13),ISNUMBER(P13),P13&gt;0),G13/P13,"n.a."))</x:f>
      </x:c>
      <x:c r="R13" s="193" t="str">
        <x:f>IF(COUNTA(A13:F13,H13,J13:N13)=0,"",IF(S13&lt;&gt;"",S13,IF(K13&lt;&gt;"Ativa",K13,IF(W13=1,"Confirmar cobrança passada. ","")&amp;IF(X13=1,"Revisar renovação. ","")&amp;IF(Y13=1,"Validar uso ou cancelar. ","")&amp;IF(Z13=1,"Revisar orçamento. ","")&amp;IF(SUM(W13:Z13)=0,"OK",""))))</x:f>
      </x:c>
      <x:c r="S13" s="166" t="str">
        <x:f>IF(COUNTA(A13:F13,H13,J13:N13)=0,"",IF(Listas!$B$17&lt;&gt;"OK","Revisar parâmetros",IF(OR(A13="",COUNTIFS($A$5:$A$104,A13)&lt;&gt;1),"ID ausente ou duplicado",IF(OR(B13="",C13="",D13=""),"Serviço, categoria ou responsável ausente",IF(COUNTIFS(Orcamento!$A$5:$A$104,C13)&lt;&gt;1,"Categoria ausente ou duplicada no orçamento",IF(AND(K13&lt;&gt;"Ativa",K13&lt;&gt;"Pausada",K13&lt;&gt;"Cancelada"),"Status inválido",IF(AND(E13&lt;&gt;"Mensal",E13&lt;&gt;"Trimestral",E13&lt;&gt;"Semestral",E13&lt;&gt;"Anual",E13&lt;&gt;"Bienal"),"Periodicidade inválida",IF(OR(NOT(ISNUMBER(F13)),F13&lt;0),"Valor do ciclo ausente ou inválido",IF(OR(NOT(ISNUMBER(H13)),H13&lt;=0),"Data de cobrança ausente ou inválida",IF(OR(AND(J13&lt;&gt;"Sim",J13&lt;&gt;"Não"),AND(N13&lt;&gt;"Sim",N13&lt;&gt;"Não")),"Renovação ou essencialidade inválida",IF(AND(N13="Não",OR(NOT(ISNUMBER(M13)),M13&lt;=0,M13&gt;Listas!$B$9)),"Último uso desconhecido ou inválido","")))))))))))</x:f>
      </x:c>
      <x:c r="T13" s="1" t="n">
        <x:f>IF(AND(COUNTA(A13:F13,H13,J13:N13)&gt;0,OR(Listas!$B$13="Todos",D13=Listas!$B$13)),1,0)</x:f>
        <x:v>0</x:v>
      </x:c>
      <x:c r="U13" s="1" t="n">
        <x:f>IF(AND(A13&lt;&gt;"",K13="Ativa",S13=""),1,0)</x:f>
        <x:v>0</x:v>
      </x:c>
      <x:c r="V13" s="1" t="str">
        <x:f>IF(A13="","",IF(OR(Listas!$B$17&lt;&gt;"OK",NOT(ISNUMBER(M13)),M13&lt;=0,M13&gt;Listas!$B$9),"n.a.",INT(Listas!$B$9-M13)))</x:f>
      </x:c>
      <x:c r="W13" s="1" t="n">
        <x:f>IF(AND(U13=1,I13&lt;0),1,0)</x:f>
        <x:v>0</x:v>
      </x:c>
      <x:c r="X13" t="n">
        <x:f>IF(AND(U13=1,AND(I13&gt;=0,I13&lt;=Listas!$B$6,J13="Sim")),1,0)</x:f>
        <x:v>0</x:v>
      </x:c>
      <x:c r="Y13" t="n">
        <x:f>IF(AND(U13=1,AND(N13="Não",ISNUMBER(V13),V13&gt;Listas!$B$7)),1,0)</x:f>
        <x:v>0</x:v>
      </x:c>
      <x:c r="Z13" t="n">
        <x:f>IF(U13=0,0,IF(COUNTIFS(Orcamento!$A$5:$A$104,C13)&lt;&gt;1,1,IF(OR(INDEX(Orcamento!$G$5:$G$104,MATCH(C13,Orcamento!$A$5:$A$104,0))="REDUZIR AGORA",INDEX(Orcamento!$G$5:$G$104,MATCH(C13,Orcamento!$A$5:$A$104,0))="REVISAR",INDEX(Orcamento!$G$5:$G$104,MATCH(C13,Orcamento!$A$5:$A$104,0))="DEFINIR ORÇAMENTO",INDEX(Orcamento!$G$5:$G$104,MATCH(C13,Orcamento!$A$5:$A$104,0))="REVISAR DADOS"),1,0)))</x:f>
        <x:v>0</x:v>
      </x:c>
      <x:c r="AA13" t="n">
        <x:f>IF(T13=0,0,IF(S13&lt;&gt;"",1,IF(U13=0,0,IF(W13=1,2,IF(X13=1,3,IF(Y13=1,4,IF(Z13=1,5,0)))))))</x:f>
        <x:v>0</x:v>
      </x:c>
      <x:c r="AB13" t="str">
        <x:f>IF(AA13=0,"",COUNTIFS($AA$5:$AA$104,"&gt;0",$AA$5:$AA$104,"&lt;"&amp;AA13)+COUNTIFS($AA$5:AA13,AA13))</x:f>
      </x:c>
      <x:c r="AC13" s="174"/>
      <x:c r="AD13" s="175"/>
      <x:c r="AE13" t="n">
        <x:f>IF(S13&lt;&gt;"",1,0)</x:f>
        <x:v>0</x:v>
      </x:c>
    </x:row>
    <x:row r="14" ht="32" customHeight="1">
      <x:c r="A14" s="30"/>
      <x:c r="B14" s="30"/>
      <x:c r="C14" s="30"/>
      <x:c r="D14" s="30"/>
      <x:c r="E14" s="30"/>
      <x:c r="F14" s="37"/>
      <x:c r="G14" s="33" t="str">
        <x:f>IF(A14="","",IF(OR(NOT(ISNUMBER(F14)),F14&lt;0,AND(E14&lt;&gt;"Mensal",E14&lt;&gt;"Trimestral",E14&lt;&gt;"Semestral",E14&lt;&gt;"Anual",E14&lt;&gt;"Bienal")),"n.a.",F14/IF(E14="Mensal",1,IF(E14="Trimestral",3,IF(E14="Semestral",6,IF(E14="Anual",12,24))))))</x:f>
      </x:c>
      <x:c r="H14" s="38"/>
      <x:c r="I14" s="36" t="str">
        <x:f>IF(A14="","",IF(OR(Listas!$B$17&lt;&gt;"OK",NOT(ISNUMBER(H14)),H14&lt;=0),"n.a.",INT(H14-Listas!$B$9)))</x:f>
      </x:c>
      <x:c r="J14" s="30"/>
      <x:c r="K14" s="30"/>
      <x:c r="L14" s="38"/>
      <x:c r="M14" s="38"/>
      <x:c r="N14" s="30"/>
      <x:c r="O14" s="33" t="str">
        <x:f>IF(A14="","",IF(ISNUMBER(G14),G14*12,"n.a."))</x:f>
      </x:c>
      <x:c r="P14" s="33" t="str">
        <x:f>IF(A14="","",IF(COUNTIFS(Orcamento!$A$5:$A$104,C14)&lt;&gt;1,"n.a.",SUMIFS(Orcamento!$B$5:$B$104,Orcamento!$A$5:$A$104,C14)))</x:f>
      </x:c>
      <x:c r="Q14" s="39" t="str">
        <x:f>IF(A14="","",IF(AND(ISNUMBER(G14),ISNUMBER(P14),P14&gt;0),G14/P14,"n.a."))</x:f>
      </x:c>
      <x:c r="R14" s="193" t="str">
        <x:f>IF(COUNTA(A14:F14,H14,J14:N14)=0,"",IF(S14&lt;&gt;"",S14,IF(K14&lt;&gt;"Ativa",K14,IF(W14=1,"Confirmar cobrança passada. ","")&amp;IF(X14=1,"Revisar renovação. ","")&amp;IF(Y14=1,"Validar uso ou cancelar. ","")&amp;IF(Z14=1,"Revisar orçamento. ","")&amp;IF(SUM(W14:Z14)=0,"OK",""))))</x:f>
      </x:c>
      <x:c r="S14" s="166" t="str">
        <x:f>IF(COUNTA(A14:F14,H14,J14:N14)=0,"",IF(Listas!$B$17&lt;&gt;"OK","Revisar parâmetros",IF(OR(A14="",COUNTIFS($A$5:$A$104,A14)&lt;&gt;1),"ID ausente ou duplicado",IF(OR(B14="",C14="",D14=""),"Serviço, categoria ou responsável ausente",IF(COUNTIFS(Orcamento!$A$5:$A$104,C14)&lt;&gt;1,"Categoria ausente ou duplicada no orçamento",IF(AND(K14&lt;&gt;"Ativa",K14&lt;&gt;"Pausada",K14&lt;&gt;"Cancelada"),"Status inválido",IF(AND(E14&lt;&gt;"Mensal",E14&lt;&gt;"Trimestral",E14&lt;&gt;"Semestral",E14&lt;&gt;"Anual",E14&lt;&gt;"Bienal"),"Periodicidade inválida",IF(OR(NOT(ISNUMBER(F14)),F14&lt;0),"Valor do ciclo ausente ou inválido",IF(OR(NOT(ISNUMBER(H14)),H14&lt;=0),"Data de cobrança ausente ou inválida",IF(OR(AND(J14&lt;&gt;"Sim",J14&lt;&gt;"Não"),AND(N14&lt;&gt;"Sim",N14&lt;&gt;"Não")),"Renovação ou essencialidade inválida",IF(AND(N14="Não",OR(NOT(ISNUMBER(M14)),M14&lt;=0,M14&gt;Listas!$B$9)),"Último uso desconhecido ou inválido","")))))))))))</x:f>
      </x:c>
      <x:c r="T14" s="1" t="n">
        <x:f>IF(AND(COUNTA(A14:F14,H14,J14:N14)&gt;0,OR(Listas!$B$13="Todos",D14=Listas!$B$13)),1,0)</x:f>
        <x:v>0</x:v>
      </x:c>
      <x:c r="U14" s="1" t="n">
        <x:f>IF(AND(A14&lt;&gt;"",K14="Ativa",S14=""),1,0)</x:f>
        <x:v>0</x:v>
      </x:c>
      <x:c r="V14" s="1" t="str">
        <x:f>IF(A14="","",IF(OR(Listas!$B$17&lt;&gt;"OK",NOT(ISNUMBER(M14)),M14&lt;=0,M14&gt;Listas!$B$9),"n.a.",INT(Listas!$B$9-M14)))</x:f>
      </x:c>
      <x:c r="W14" s="1" t="n">
        <x:f>IF(AND(U14=1,I14&lt;0),1,0)</x:f>
        <x:v>0</x:v>
      </x:c>
      <x:c r="X14" t="n">
        <x:f>IF(AND(U14=1,AND(I14&gt;=0,I14&lt;=Listas!$B$6,J14="Sim")),1,0)</x:f>
        <x:v>0</x:v>
      </x:c>
      <x:c r="Y14" t="n">
        <x:f>IF(AND(U14=1,AND(N14="Não",ISNUMBER(V14),V14&gt;Listas!$B$7)),1,0)</x:f>
        <x:v>0</x:v>
      </x:c>
      <x:c r="Z14" t="n">
        <x:f>IF(U14=0,0,IF(COUNTIFS(Orcamento!$A$5:$A$104,C14)&lt;&gt;1,1,IF(OR(INDEX(Orcamento!$G$5:$G$104,MATCH(C14,Orcamento!$A$5:$A$104,0))="REDUZIR AGORA",INDEX(Orcamento!$G$5:$G$104,MATCH(C14,Orcamento!$A$5:$A$104,0))="REVISAR",INDEX(Orcamento!$G$5:$G$104,MATCH(C14,Orcamento!$A$5:$A$104,0))="DEFINIR ORÇAMENTO",INDEX(Orcamento!$G$5:$G$104,MATCH(C14,Orcamento!$A$5:$A$104,0))="REVISAR DADOS"),1,0)))</x:f>
        <x:v>0</x:v>
      </x:c>
      <x:c r="AA14" t="n">
        <x:f>IF(T14=0,0,IF(S14&lt;&gt;"",1,IF(U14=0,0,IF(W14=1,2,IF(X14=1,3,IF(Y14=1,4,IF(Z14=1,5,0)))))))</x:f>
        <x:v>0</x:v>
      </x:c>
      <x:c r="AB14" t="str">
        <x:f>IF(AA14=0,"",COUNTIFS($AA$5:$AA$104,"&gt;0",$AA$5:$AA$104,"&lt;"&amp;AA14)+COUNTIFS($AA$5:AA14,AA14))</x:f>
      </x:c>
      <x:c r="AC14" s="174"/>
      <x:c r="AD14" s="175"/>
      <x:c r="AE14" t="n">
        <x:f>IF(S14&lt;&gt;"",1,0)</x:f>
        <x:v>0</x:v>
      </x:c>
    </x:row>
    <x:row r="15" ht="32" customHeight="1">
      <x:c r="A15" s="30"/>
      <x:c r="B15" s="30"/>
      <x:c r="C15" s="30"/>
      <x:c r="D15" s="30"/>
      <x:c r="E15" s="30"/>
      <x:c r="F15" s="37"/>
      <x:c r="G15" s="33" t="str">
        <x:f>IF(A15="","",IF(OR(NOT(ISNUMBER(F15)),F15&lt;0,AND(E15&lt;&gt;"Mensal",E15&lt;&gt;"Trimestral",E15&lt;&gt;"Semestral",E15&lt;&gt;"Anual",E15&lt;&gt;"Bienal")),"n.a.",F15/IF(E15="Mensal",1,IF(E15="Trimestral",3,IF(E15="Semestral",6,IF(E15="Anual",12,24))))))</x:f>
      </x:c>
      <x:c r="H15" s="38"/>
      <x:c r="I15" s="36" t="str">
        <x:f>IF(A15="","",IF(OR(Listas!$B$17&lt;&gt;"OK",NOT(ISNUMBER(H15)),H15&lt;=0),"n.a.",INT(H15-Listas!$B$9)))</x:f>
      </x:c>
      <x:c r="J15" s="30"/>
      <x:c r="K15" s="30"/>
      <x:c r="L15" s="38"/>
      <x:c r="M15" s="38"/>
      <x:c r="N15" s="30"/>
      <x:c r="O15" s="33" t="str">
        <x:f>IF(A15="","",IF(ISNUMBER(G15),G15*12,"n.a."))</x:f>
      </x:c>
      <x:c r="P15" s="33" t="str">
        <x:f>IF(A15="","",IF(COUNTIFS(Orcamento!$A$5:$A$104,C15)&lt;&gt;1,"n.a.",SUMIFS(Orcamento!$B$5:$B$104,Orcamento!$A$5:$A$104,C15)))</x:f>
      </x:c>
      <x:c r="Q15" s="39" t="str">
        <x:f>IF(A15="","",IF(AND(ISNUMBER(G15),ISNUMBER(P15),P15&gt;0),G15/P15,"n.a."))</x:f>
      </x:c>
      <x:c r="R15" s="193" t="str">
        <x:f>IF(COUNTA(A15:F15,H15,J15:N15)=0,"",IF(S15&lt;&gt;"",S15,IF(K15&lt;&gt;"Ativa",K15,IF(W15=1,"Confirmar cobrança passada. ","")&amp;IF(X15=1,"Revisar renovação. ","")&amp;IF(Y15=1,"Validar uso ou cancelar. ","")&amp;IF(Z15=1,"Revisar orçamento. ","")&amp;IF(SUM(W15:Z15)=0,"OK",""))))</x:f>
      </x:c>
      <x:c r="S15" s="166" t="str">
        <x:f>IF(COUNTA(A15:F15,H15,J15:N15)=0,"",IF(Listas!$B$17&lt;&gt;"OK","Revisar parâmetros",IF(OR(A15="",COUNTIFS($A$5:$A$104,A15)&lt;&gt;1),"ID ausente ou duplicado",IF(OR(B15="",C15="",D15=""),"Serviço, categoria ou responsável ausente",IF(COUNTIFS(Orcamento!$A$5:$A$104,C15)&lt;&gt;1,"Categoria ausente ou duplicada no orçamento",IF(AND(K15&lt;&gt;"Ativa",K15&lt;&gt;"Pausada",K15&lt;&gt;"Cancelada"),"Status inválido",IF(AND(E15&lt;&gt;"Mensal",E15&lt;&gt;"Trimestral",E15&lt;&gt;"Semestral",E15&lt;&gt;"Anual",E15&lt;&gt;"Bienal"),"Periodicidade inválida",IF(OR(NOT(ISNUMBER(F15)),F15&lt;0),"Valor do ciclo ausente ou inválido",IF(OR(NOT(ISNUMBER(H15)),H15&lt;=0),"Data de cobrança ausente ou inválida",IF(OR(AND(J15&lt;&gt;"Sim",J15&lt;&gt;"Não"),AND(N15&lt;&gt;"Sim",N15&lt;&gt;"Não")),"Renovação ou essencialidade inválida",IF(AND(N15="Não",OR(NOT(ISNUMBER(M15)),M15&lt;=0,M15&gt;Listas!$B$9)),"Último uso desconhecido ou inválido","")))))))))))</x:f>
      </x:c>
      <x:c r="T15" s="1" t="n">
        <x:f>IF(AND(COUNTA(A15:F15,H15,J15:N15)&gt;0,OR(Listas!$B$13="Todos",D15=Listas!$B$13)),1,0)</x:f>
        <x:v>0</x:v>
      </x:c>
      <x:c r="U15" s="1" t="n">
        <x:f>IF(AND(A15&lt;&gt;"",K15="Ativa",S15=""),1,0)</x:f>
        <x:v>0</x:v>
      </x:c>
      <x:c r="V15" s="1" t="str">
        <x:f>IF(A15="","",IF(OR(Listas!$B$17&lt;&gt;"OK",NOT(ISNUMBER(M15)),M15&lt;=0,M15&gt;Listas!$B$9),"n.a.",INT(Listas!$B$9-M15)))</x:f>
      </x:c>
      <x:c r="W15" s="1" t="n">
        <x:f>IF(AND(U15=1,I15&lt;0),1,0)</x:f>
        <x:v>0</x:v>
      </x:c>
      <x:c r="X15" t="n">
        <x:f>IF(AND(U15=1,AND(I15&gt;=0,I15&lt;=Listas!$B$6,J15="Sim")),1,0)</x:f>
        <x:v>0</x:v>
      </x:c>
      <x:c r="Y15" t="n">
        <x:f>IF(AND(U15=1,AND(N15="Não",ISNUMBER(V15),V15&gt;Listas!$B$7)),1,0)</x:f>
        <x:v>0</x:v>
      </x:c>
      <x:c r="Z15" t="n">
        <x:f>IF(U15=0,0,IF(COUNTIFS(Orcamento!$A$5:$A$104,C15)&lt;&gt;1,1,IF(OR(INDEX(Orcamento!$G$5:$G$104,MATCH(C15,Orcamento!$A$5:$A$104,0))="REDUZIR AGORA",INDEX(Orcamento!$G$5:$G$104,MATCH(C15,Orcamento!$A$5:$A$104,0))="REVISAR",INDEX(Orcamento!$G$5:$G$104,MATCH(C15,Orcamento!$A$5:$A$104,0))="DEFINIR ORÇAMENTO",INDEX(Orcamento!$G$5:$G$104,MATCH(C15,Orcamento!$A$5:$A$104,0))="REVISAR DADOS"),1,0)))</x:f>
        <x:v>0</x:v>
      </x:c>
      <x:c r="AA15" t="n">
        <x:f>IF(T15=0,0,IF(S15&lt;&gt;"",1,IF(U15=0,0,IF(W15=1,2,IF(X15=1,3,IF(Y15=1,4,IF(Z15=1,5,0)))))))</x:f>
        <x:v>0</x:v>
      </x:c>
      <x:c r="AB15" t="str">
        <x:f>IF(AA15=0,"",COUNTIFS($AA$5:$AA$104,"&gt;0",$AA$5:$AA$104,"&lt;"&amp;AA15)+COUNTIFS($AA$5:AA15,AA15))</x:f>
      </x:c>
      <x:c r="AC15" s="174"/>
      <x:c r="AD15" s="175"/>
      <x:c r="AE15" t="n">
        <x:f>IF(S15&lt;&gt;"",1,0)</x:f>
        <x:v>0</x:v>
      </x:c>
    </x:row>
    <x:row r="16" ht="32" customHeight="1">
      <x:c r="A16" s="30"/>
      <x:c r="B16" s="30"/>
      <x:c r="C16" s="30"/>
      <x:c r="D16" s="30"/>
      <x:c r="E16" s="30"/>
      <x:c r="F16" s="37"/>
      <x:c r="G16" s="33" t="str">
        <x:f>IF(A16="","",IF(OR(NOT(ISNUMBER(F16)),F16&lt;0,AND(E16&lt;&gt;"Mensal",E16&lt;&gt;"Trimestral",E16&lt;&gt;"Semestral",E16&lt;&gt;"Anual",E16&lt;&gt;"Bienal")),"n.a.",F16/IF(E16="Mensal",1,IF(E16="Trimestral",3,IF(E16="Semestral",6,IF(E16="Anual",12,24))))))</x:f>
      </x:c>
      <x:c r="H16" s="38"/>
      <x:c r="I16" s="36" t="str">
        <x:f>IF(A16="","",IF(OR(Listas!$B$17&lt;&gt;"OK",NOT(ISNUMBER(H16)),H16&lt;=0),"n.a.",INT(H16-Listas!$B$9)))</x:f>
      </x:c>
      <x:c r="J16" s="30"/>
      <x:c r="K16" s="30"/>
      <x:c r="L16" s="38"/>
      <x:c r="M16" s="38"/>
      <x:c r="N16" s="30"/>
      <x:c r="O16" s="33" t="str">
        <x:f>IF(A16="","",IF(ISNUMBER(G16),G16*12,"n.a."))</x:f>
      </x:c>
      <x:c r="P16" s="33" t="str">
        <x:f>IF(A16="","",IF(COUNTIFS(Orcamento!$A$5:$A$104,C16)&lt;&gt;1,"n.a.",SUMIFS(Orcamento!$B$5:$B$104,Orcamento!$A$5:$A$104,C16)))</x:f>
      </x:c>
      <x:c r="Q16" s="39" t="str">
        <x:f>IF(A16="","",IF(AND(ISNUMBER(G16),ISNUMBER(P16),P16&gt;0),G16/P16,"n.a."))</x:f>
      </x:c>
      <x:c r="R16" s="193" t="str">
        <x:f>IF(COUNTA(A16:F16,H16,J16:N16)=0,"",IF(S16&lt;&gt;"",S16,IF(K16&lt;&gt;"Ativa",K16,IF(W16=1,"Confirmar cobrança passada. ","")&amp;IF(X16=1,"Revisar renovação. ","")&amp;IF(Y16=1,"Validar uso ou cancelar. ","")&amp;IF(Z16=1,"Revisar orçamento. ","")&amp;IF(SUM(W16:Z16)=0,"OK",""))))</x:f>
      </x:c>
      <x:c r="S16" s="166" t="str">
        <x:f>IF(COUNTA(A16:F16,H16,J16:N16)=0,"",IF(Listas!$B$17&lt;&gt;"OK","Revisar parâmetros",IF(OR(A16="",COUNTIFS($A$5:$A$104,A16)&lt;&gt;1),"ID ausente ou duplicado",IF(OR(B16="",C16="",D16=""),"Serviço, categoria ou responsável ausente",IF(COUNTIFS(Orcamento!$A$5:$A$104,C16)&lt;&gt;1,"Categoria ausente ou duplicada no orçamento",IF(AND(K16&lt;&gt;"Ativa",K16&lt;&gt;"Pausada",K16&lt;&gt;"Cancelada"),"Status inválido",IF(AND(E16&lt;&gt;"Mensal",E16&lt;&gt;"Trimestral",E16&lt;&gt;"Semestral",E16&lt;&gt;"Anual",E16&lt;&gt;"Bienal"),"Periodicidade inválida",IF(OR(NOT(ISNUMBER(F16)),F16&lt;0),"Valor do ciclo ausente ou inválido",IF(OR(NOT(ISNUMBER(H16)),H16&lt;=0),"Data de cobrança ausente ou inválida",IF(OR(AND(J16&lt;&gt;"Sim",J16&lt;&gt;"Não"),AND(N16&lt;&gt;"Sim",N16&lt;&gt;"Não")),"Renovação ou essencialidade inválida",IF(AND(N16="Não",OR(NOT(ISNUMBER(M16)),M16&lt;=0,M16&gt;Listas!$B$9)),"Último uso desconhecido ou inválido","")))))))))))</x:f>
      </x:c>
      <x:c r="T16" s="1" t="n">
        <x:f>IF(AND(COUNTA(A16:F16,H16,J16:N16)&gt;0,OR(Listas!$B$13="Todos",D16=Listas!$B$13)),1,0)</x:f>
        <x:v>0</x:v>
      </x:c>
      <x:c r="U16" s="1" t="n">
        <x:f>IF(AND(A16&lt;&gt;"",K16="Ativa",S16=""),1,0)</x:f>
        <x:v>0</x:v>
      </x:c>
      <x:c r="V16" s="1" t="str">
        <x:f>IF(A16="","",IF(OR(Listas!$B$17&lt;&gt;"OK",NOT(ISNUMBER(M16)),M16&lt;=0,M16&gt;Listas!$B$9),"n.a.",INT(Listas!$B$9-M16)))</x:f>
      </x:c>
      <x:c r="W16" s="1" t="n">
        <x:f>IF(AND(U16=1,I16&lt;0),1,0)</x:f>
        <x:v>0</x:v>
      </x:c>
      <x:c r="X16" t="n">
        <x:f>IF(AND(U16=1,AND(I16&gt;=0,I16&lt;=Listas!$B$6,J16="Sim")),1,0)</x:f>
        <x:v>0</x:v>
      </x:c>
      <x:c r="Y16" t="n">
        <x:f>IF(AND(U16=1,AND(N16="Não",ISNUMBER(V16),V16&gt;Listas!$B$7)),1,0)</x:f>
        <x:v>0</x:v>
      </x:c>
      <x:c r="Z16" t="n">
        <x:f>IF(U16=0,0,IF(COUNTIFS(Orcamento!$A$5:$A$104,C16)&lt;&gt;1,1,IF(OR(INDEX(Orcamento!$G$5:$G$104,MATCH(C16,Orcamento!$A$5:$A$104,0))="REDUZIR AGORA",INDEX(Orcamento!$G$5:$G$104,MATCH(C16,Orcamento!$A$5:$A$104,0))="REVISAR",INDEX(Orcamento!$G$5:$G$104,MATCH(C16,Orcamento!$A$5:$A$104,0))="DEFINIR ORÇAMENTO",INDEX(Orcamento!$G$5:$G$104,MATCH(C16,Orcamento!$A$5:$A$104,0))="REVISAR DADOS"),1,0)))</x:f>
        <x:v>0</x:v>
      </x:c>
      <x:c r="AA16" t="n">
        <x:f>IF(T16=0,0,IF(S16&lt;&gt;"",1,IF(U16=0,0,IF(W16=1,2,IF(X16=1,3,IF(Y16=1,4,IF(Z16=1,5,0)))))))</x:f>
        <x:v>0</x:v>
      </x:c>
      <x:c r="AB16" t="str">
        <x:f>IF(AA16=0,"",COUNTIFS($AA$5:$AA$104,"&gt;0",$AA$5:$AA$104,"&lt;"&amp;AA16)+COUNTIFS($AA$5:AA16,AA16))</x:f>
      </x:c>
      <x:c r="AC16" s="174"/>
      <x:c r="AD16" s="175"/>
      <x:c r="AE16" t="n">
        <x:f>IF(S16&lt;&gt;"",1,0)</x:f>
        <x:v>0</x:v>
      </x:c>
    </x:row>
    <x:row r="17" ht="32" customHeight="1">
      <x:c r="A17" s="30"/>
      <x:c r="B17" s="30"/>
      <x:c r="C17" s="30"/>
      <x:c r="D17" s="30"/>
      <x:c r="E17" s="30"/>
      <x:c r="F17" s="37"/>
      <x:c r="G17" s="33" t="str">
        <x:f>IF(A17="","",IF(OR(NOT(ISNUMBER(F17)),F17&lt;0,AND(E17&lt;&gt;"Mensal",E17&lt;&gt;"Trimestral",E17&lt;&gt;"Semestral",E17&lt;&gt;"Anual",E17&lt;&gt;"Bienal")),"n.a.",F17/IF(E17="Mensal",1,IF(E17="Trimestral",3,IF(E17="Semestral",6,IF(E17="Anual",12,24))))))</x:f>
      </x:c>
      <x:c r="H17" s="38"/>
      <x:c r="I17" s="36" t="str">
        <x:f>IF(A17="","",IF(OR(Listas!$B$17&lt;&gt;"OK",NOT(ISNUMBER(H17)),H17&lt;=0),"n.a.",INT(H17-Listas!$B$9)))</x:f>
      </x:c>
      <x:c r="J17" s="30"/>
      <x:c r="K17" s="30"/>
      <x:c r="L17" s="38"/>
      <x:c r="M17" s="38"/>
      <x:c r="N17" s="30"/>
      <x:c r="O17" s="33" t="str">
        <x:f>IF(A17="","",IF(ISNUMBER(G17),G17*12,"n.a."))</x:f>
      </x:c>
      <x:c r="P17" s="33" t="str">
        <x:f>IF(A17="","",IF(COUNTIFS(Orcamento!$A$5:$A$104,C17)&lt;&gt;1,"n.a.",SUMIFS(Orcamento!$B$5:$B$104,Orcamento!$A$5:$A$104,C17)))</x:f>
      </x:c>
      <x:c r="Q17" s="39" t="str">
        <x:f>IF(A17="","",IF(AND(ISNUMBER(G17),ISNUMBER(P17),P17&gt;0),G17/P17,"n.a."))</x:f>
      </x:c>
      <x:c r="R17" s="193" t="str">
        <x:f>IF(COUNTA(A17:F17,H17,J17:N17)=0,"",IF(S17&lt;&gt;"",S17,IF(K17&lt;&gt;"Ativa",K17,IF(W17=1,"Confirmar cobrança passada. ","")&amp;IF(X17=1,"Revisar renovação. ","")&amp;IF(Y17=1,"Validar uso ou cancelar. ","")&amp;IF(Z17=1,"Revisar orçamento. ","")&amp;IF(SUM(W17:Z17)=0,"OK",""))))</x:f>
      </x:c>
      <x:c r="S17" s="166" t="str">
        <x:f>IF(COUNTA(A17:F17,H17,J17:N17)=0,"",IF(Listas!$B$17&lt;&gt;"OK","Revisar parâmetros",IF(OR(A17="",COUNTIFS($A$5:$A$104,A17)&lt;&gt;1),"ID ausente ou duplicado",IF(OR(B17="",C17="",D17=""),"Serviço, categoria ou responsável ausente",IF(COUNTIFS(Orcamento!$A$5:$A$104,C17)&lt;&gt;1,"Categoria ausente ou duplicada no orçamento",IF(AND(K17&lt;&gt;"Ativa",K17&lt;&gt;"Pausada",K17&lt;&gt;"Cancelada"),"Status inválido",IF(AND(E17&lt;&gt;"Mensal",E17&lt;&gt;"Trimestral",E17&lt;&gt;"Semestral",E17&lt;&gt;"Anual",E17&lt;&gt;"Bienal"),"Periodicidade inválida",IF(OR(NOT(ISNUMBER(F17)),F17&lt;0),"Valor do ciclo ausente ou inválido",IF(OR(NOT(ISNUMBER(H17)),H17&lt;=0),"Data de cobrança ausente ou inválida",IF(OR(AND(J17&lt;&gt;"Sim",J17&lt;&gt;"Não"),AND(N17&lt;&gt;"Sim",N17&lt;&gt;"Não")),"Renovação ou essencialidade inválida",IF(AND(N17="Não",OR(NOT(ISNUMBER(M17)),M17&lt;=0,M17&gt;Listas!$B$9)),"Último uso desconhecido ou inválido","")))))))))))</x:f>
      </x:c>
      <x:c r="T17" s="1" t="n">
        <x:f>IF(AND(COUNTA(A17:F17,H17,J17:N17)&gt;0,OR(Listas!$B$13="Todos",D17=Listas!$B$13)),1,0)</x:f>
        <x:v>0</x:v>
      </x:c>
      <x:c r="U17" s="1" t="n">
        <x:f>IF(AND(A17&lt;&gt;"",K17="Ativa",S17=""),1,0)</x:f>
        <x:v>0</x:v>
      </x:c>
      <x:c r="V17" s="1" t="str">
        <x:f>IF(A17="","",IF(OR(Listas!$B$17&lt;&gt;"OK",NOT(ISNUMBER(M17)),M17&lt;=0,M17&gt;Listas!$B$9),"n.a.",INT(Listas!$B$9-M17)))</x:f>
      </x:c>
      <x:c r="W17" s="1" t="n">
        <x:f>IF(AND(U17=1,I17&lt;0),1,0)</x:f>
        <x:v>0</x:v>
      </x:c>
      <x:c r="X17" t="n">
        <x:f>IF(AND(U17=1,AND(I17&gt;=0,I17&lt;=Listas!$B$6,J17="Sim")),1,0)</x:f>
        <x:v>0</x:v>
      </x:c>
      <x:c r="Y17" t="n">
        <x:f>IF(AND(U17=1,AND(N17="Não",ISNUMBER(V17),V17&gt;Listas!$B$7)),1,0)</x:f>
        <x:v>0</x:v>
      </x:c>
      <x:c r="Z17" t="n">
        <x:f>IF(U17=0,0,IF(COUNTIFS(Orcamento!$A$5:$A$104,C17)&lt;&gt;1,1,IF(OR(INDEX(Orcamento!$G$5:$G$104,MATCH(C17,Orcamento!$A$5:$A$104,0))="REDUZIR AGORA",INDEX(Orcamento!$G$5:$G$104,MATCH(C17,Orcamento!$A$5:$A$104,0))="REVISAR",INDEX(Orcamento!$G$5:$G$104,MATCH(C17,Orcamento!$A$5:$A$104,0))="DEFINIR ORÇAMENTO",INDEX(Orcamento!$G$5:$G$104,MATCH(C17,Orcamento!$A$5:$A$104,0))="REVISAR DADOS"),1,0)))</x:f>
        <x:v>0</x:v>
      </x:c>
      <x:c r="AA17" t="n">
        <x:f>IF(T17=0,0,IF(S17&lt;&gt;"",1,IF(U17=0,0,IF(W17=1,2,IF(X17=1,3,IF(Y17=1,4,IF(Z17=1,5,0)))))))</x:f>
        <x:v>0</x:v>
      </x:c>
      <x:c r="AB17" t="str">
        <x:f>IF(AA17=0,"",COUNTIFS($AA$5:$AA$104,"&gt;0",$AA$5:$AA$104,"&lt;"&amp;AA17)+COUNTIFS($AA$5:AA17,AA17))</x:f>
      </x:c>
      <x:c r="AC17" s="174"/>
      <x:c r="AD17" s="175"/>
      <x:c r="AE17" t="n">
        <x:f>IF(S17&lt;&gt;"",1,0)</x:f>
        <x:v>0</x:v>
      </x:c>
    </x:row>
    <x:row r="18" ht="32" customHeight="1">
      <x:c r="A18" s="30"/>
      <x:c r="B18" s="30"/>
      <x:c r="C18" s="30"/>
      <x:c r="D18" s="30"/>
      <x:c r="E18" s="30"/>
      <x:c r="F18" s="37"/>
      <x:c r="G18" s="33" t="str">
        <x:f>IF(A18="","",IF(OR(NOT(ISNUMBER(F18)),F18&lt;0,AND(E18&lt;&gt;"Mensal",E18&lt;&gt;"Trimestral",E18&lt;&gt;"Semestral",E18&lt;&gt;"Anual",E18&lt;&gt;"Bienal")),"n.a.",F18/IF(E18="Mensal",1,IF(E18="Trimestral",3,IF(E18="Semestral",6,IF(E18="Anual",12,24))))))</x:f>
      </x:c>
      <x:c r="H18" s="38"/>
      <x:c r="I18" s="36" t="str">
        <x:f>IF(A18="","",IF(OR(Listas!$B$17&lt;&gt;"OK",NOT(ISNUMBER(H18)),H18&lt;=0),"n.a.",INT(H18-Listas!$B$9)))</x:f>
      </x:c>
      <x:c r="J18" s="30"/>
      <x:c r="K18" s="30"/>
      <x:c r="L18" s="38"/>
      <x:c r="M18" s="38"/>
      <x:c r="N18" s="30"/>
      <x:c r="O18" s="33" t="str">
        <x:f>IF(A18="","",IF(ISNUMBER(G18),G18*12,"n.a."))</x:f>
      </x:c>
      <x:c r="P18" s="33" t="str">
        <x:f>IF(A18="","",IF(COUNTIFS(Orcamento!$A$5:$A$104,C18)&lt;&gt;1,"n.a.",SUMIFS(Orcamento!$B$5:$B$104,Orcamento!$A$5:$A$104,C18)))</x:f>
      </x:c>
      <x:c r="Q18" s="39" t="str">
        <x:f>IF(A18="","",IF(AND(ISNUMBER(G18),ISNUMBER(P18),P18&gt;0),G18/P18,"n.a."))</x:f>
      </x:c>
      <x:c r="R18" s="193" t="str">
        <x:f>IF(COUNTA(A18:F18,H18,J18:N18)=0,"",IF(S18&lt;&gt;"",S18,IF(K18&lt;&gt;"Ativa",K18,IF(W18=1,"Confirmar cobrança passada. ","")&amp;IF(X18=1,"Revisar renovação. ","")&amp;IF(Y18=1,"Validar uso ou cancelar. ","")&amp;IF(Z18=1,"Revisar orçamento. ","")&amp;IF(SUM(W18:Z18)=0,"OK",""))))</x:f>
      </x:c>
      <x:c r="S18" s="166" t="str">
        <x:f>IF(COUNTA(A18:F18,H18,J18:N18)=0,"",IF(Listas!$B$17&lt;&gt;"OK","Revisar parâmetros",IF(OR(A18="",COUNTIFS($A$5:$A$104,A18)&lt;&gt;1),"ID ausente ou duplicado",IF(OR(B18="",C18="",D18=""),"Serviço, categoria ou responsável ausente",IF(COUNTIFS(Orcamento!$A$5:$A$104,C18)&lt;&gt;1,"Categoria ausente ou duplicada no orçamento",IF(AND(K18&lt;&gt;"Ativa",K18&lt;&gt;"Pausada",K18&lt;&gt;"Cancelada"),"Status inválido",IF(AND(E18&lt;&gt;"Mensal",E18&lt;&gt;"Trimestral",E18&lt;&gt;"Semestral",E18&lt;&gt;"Anual",E18&lt;&gt;"Bienal"),"Periodicidade inválida",IF(OR(NOT(ISNUMBER(F18)),F18&lt;0),"Valor do ciclo ausente ou inválido",IF(OR(NOT(ISNUMBER(H18)),H18&lt;=0),"Data de cobrança ausente ou inválida",IF(OR(AND(J18&lt;&gt;"Sim",J18&lt;&gt;"Não"),AND(N18&lt;&gt;"Sim",N18&lt;&gt;"Não")),"Renovação ou essencialidade inválida",IF(AND(N18="Não",OR(NOT(ISNUMBER(M18)),M18&lt;=0,M18&gt;Listas!$B$9)),"Último uso desconhecido ou inválido","")))))))))))</x:f>
      </x:c>
      <x:c r="T18" s="1" t="n">
        <x:f>IF(AND(COUNTA(A18:F18,H18,J18:N18)&gt;0,OR(Listas!$B$13="Todos",D18=Listas!$B$13)),1,0)</x:f>
        <x:v>0</x:v>
      </x:c>
      <x:c r="U18" s="1" t="n">
        <x:f>IF(AND(A18&lt;&gt;"",K18="Ativa",S18=""),1,0)</x:f>
        <x:v>0</x:v>
      </x:c>
      <x:c r="V18" s="1" t="str">
        <x:f>IF(A18="","",IF(OR(Listas!$B$17&lt;&gt;"OK",NOT(ISNUMBER(M18)),M18&lt;=0,M18&gt;Listas!$B$9),"n.a.",INT(Listas!$B$9-M18)))</x:f>
      </x:c>
      <x:c r="W18" s="1" t="n">
        <x:f>IF(AND(U18=1,I18&lt;0),1,0)</x:f>
        <x:v>0</x:v>
      </x:c>
      <x:c r="X18" t="n">
        <x:f>IF(AND(U18=1,AND(I18&gt;=0,I18&lt;=Listas!$B$6,J18="Sim")),1,0)</x:f>
        <x:v>0</x:v>
      </x:c>
      <x:c r="Y18" t="n">
        <x:f>IF(AND(U18=1,AND(N18="Não",ISNUMBER(V18),V18&gt;Listas!$B$7)),1,0)</x:f>
        <x:v>0</x:v>
      </x:c>
      <x:c r="Z18" t="n">
        <x:f>IF(U18=0,0,IF(COUNTIFS(Orcamento!$A$5:$A$104,C18)&lt;&gt;1,1,IF(OR(INDEX(Orcamento!$G$5:$G$104,MATCH(C18,Orcamento!$A$5:$A$104,0))="REDUZIR AGORA",INDEX(Orcamento!$G$5:$G$104,MATCH(C18,Orcamento!$A$5:$A$104,0))="REVISAR",INDEX(Orcamento!$G$5:$G$104,MATCH(C18,Orcamento!$A$5:$A$104,0))="DEFINIR ORÇAMENTO",INDEX(Orcamento!$G$5:$G$104,MATCH(C18,Orcamento!$A$5:$A$104,0))="REVISAR DADOS"),1,0)))</x:f>
        <x:v>0</x:v>
      </x:c>
      <x:c r="AA18" t="n">
        <x:f>IF(T18=0,0,IF(S18&lt;&gt;"",1,IF(U18=0,0,IF(W18=1,2,IF(X18=1,3,IF(Y18=1,4,IF(Z18=1,5,0)))))))</x:f>
        <x:v>0</x:v>
      </x:c>
      <x:c r="AB18" t="str">
        <x:f>IF(AA18=0,"",COUNTIFS($AA$5:$AA$104,"&gt;0",$AA$5:$AA$104,"&lt;"&amp;AA18)+COUNTIFS($AA$5:AA18,AA18))</x:f>
      </x:c>
      <x:c r="AC18" s="174"/>
      <x:c r="AD18" s="175"/>
      <x:c r="AE18" t="n">
        <x:f>IF(S18&lt;&gt;"",1,0)</x:f>
        <x:v>0</x:v>
      </x:c>
    </x:row>
    <x:row r="19" ht="32" customHeight="1">
      <x:c r="A19" s="30"/>
      <x:c r="B19" s="30"/>
      <x:c r="C19" s="30"/>
      <x:c r="D19" s="30"/>
      <x:c r="E19" s="30"/>
      <x:c r="F19" s="37"/>
      <x:c r="G19" s="33" t="str">
        <x:f>IF(A19="","",IF(OR(NOT(ISNUMBER(F19)),F19&lt;0,AND(E19&lt;&gt;"Mensal",E19&lt;&gt;"Trimestral",E19&lt;&gt;"Semestral",E19&lt;&gt;"Anual",E19&lt;&gt;"Bienal")),"n.a.",F19/IF(E19="Mensal",1,IF(E19="Trimestral",3,IF(E19="Semestral",6,IF(E19="Anual",12,24))))))</x:f>
      </x:c>
      <x:c r="H19" s="38"/>
      <x:c r="I19" s="36" t="str">
        <x:f>IF(A19="","",IF(OR(Listas!$B$17&lt;&gt;"OK",NOT(ISNUMBER(H19)),H19&lt;=0),"n.a.",INT(H19-Listas!$B$9)))</x:f>
      </x:c>
      <x:c r="J19" s="30"/>
      <x:c r="K19" s="30"/>
      <x:c r="L19" s="38"/>
      <x:c r="M19" s="38"/>
      <x:c r="N19" s="30"/>
      <x:c r="O19" s="33" t="str">
        <x:f>IF(A19="","",IF(ISNUMBER(G19),G19*12,"n.a."))</x:f>
      </x:c>
      <x:c r="P19" s="33" t="str">
        <x:f>IF(A19="","",IF(COUNTIFS(Orcamento!$A$5:$A$104,C19)&lt;&gt;1,"n.a.",SUMIFS(Orcamento!$B$5:$B$104,Orcamento!$A$5:$A$104,C19)))</x:f>
      </x:c>
      <x:c r="Q19" s="39" t="str">
        <x:f>IF(A19="","",IF(AND(ISNUMBER(G19),ISNUMBER(P19),P19&gt;0),G19/P19,"n.a."))</x:f>
      </x:c>
      <x:c r="R19" s="193" t="str">
        <x:f>IF(COUNTA(A19:F19,H19,J19:N19)=0,"",IF(S19&lt;&gt;"",S19,IF(K19&lt;&gt;"Ativa",K19,IF(W19=1,"Confirmar cobrança passada. ","")&amp;IF(X19=1,"Revisar renovação. ","")&amp;IF(Y19=1,"Validar uso ou cancelar. ","")&amp;IF(Z19=1,"Revisar orçamento. ","")&amp;IF(SUM(W19:Z19)=0,"OK",""))))</x:f>
      </x:c>
      <x:c r="S19" s="166" t="str">
        <x:f>IF(COUNTA(A19:F19,H19,J19:N19)=0,"",IF(Listas!$B$17&lt;&gt;"OK","Revisar parâmetros",IF(OR(A19="",COUNTIFS($A$5:$A$104,A19)&lt;&gt;1),"ID ausente ou duplicado",IF(OR(B19="",C19="",D19=""),"Serviço, categoria ou responsável ausente",IF(COUNTIFS(Orcamento!$A$5:$A$104,C19)&lt;&gt;1,"Categoria ausente ou duplicada no orçamento",IF(AND(K19&lt;&gt;"Ativa",K19&lt;&gt;"Pausada",K19&lt;&gt;"Cancelada"),"Status inválido",IF(AND(E19&lt;&gt;"Mensal",E19&lt;&gt;"Trimestral",E19&lt;&gt;"Semestral",E19&lt;&gt;"Anual",E19&lt;&gt;"Bienal"),"Periodicidade inválida",IF(OR(NOT(ISNUMBER(F19)),F19&lt;0),"Valor do ciclo ausente ou inválido",IF(OR(NOT(ISNUMBER(H19)),H19&lt;=0),"Data de cobrança ausente ou inválida",IF(OR(AND(J19&lt;&gt;"Sim",J19&lt;&gt;"Não"),AND(N19&lt;&gt;"Sim",N19&lt;&gt;"Não")),"Renovação ou essencialidade inválida",IF(AND(N19="Não",OR(NOT(ISNUMBER(M19)),M19&lt;=0,M19&gt;Listas!$B$9)),"Último uso desconhecido ou inválido","")))))))))))</x:f>
      </x:c>
      <x:c r="T19" s="1" t="n">
        <x:f>IF(AND(COUNTA(A19:F19,H19,J19:N19)&gt;0,OR(Listas!$B$13="Todos",D19=Listas!$B$13)),1,0)</x:f>
        <x:v>0</x:v>
      </x:c>
      <x:c r="U19" s="1" t="n">
        <x:f>IF(AND(A19&lt;&gt;"",K19="Ativa",S19=""),1,0)</x:f>
        <x:v>0</x:v>
      </x:c>
      <x:c r="V19" s="1" t="str">
        <x:f>IF(A19="","",IF(OR(Listas!$B$17&lt;&gt;"OK",NOT(ISNUMBER(M19)),M19&lt;=0,M19&gt;Listas!$B$9),"n.a.",INT(Listas!$B$9-M19)))</x:f>
      </x:c>
      <x:c r="W19" s="1" t="n">
        <x:f>IF(AND(U19=1,I19&lt;0),1,0)</x:f>
        <x:v>0</x:v>
      </x:c>
      <x:c r="X19" t="n">
        <x:f>IF(AND(U19=1,AND(I19&gt;=0,I19&lt;=Listas!$B$6,J19="Sim")),1,0)</x:f>
        <x:v>0</x:v>
      </x:c>
      <x:c r="Y19" t="n">
        <x:f>IF(AND(U19=1,AND(N19="Não",ISNUMBER(V19),V19&gt;Listas!$B$7)),1,0)</x:f>
        <x:v>0</x:v>
      </x:c>
      <x:c r="Z19" t="n">
        <x:f>IF(U19=0,0,IF(COUNTIFS(Orcamento!$A$5:$A$104,C19)&lt;&gt;1,1,IF(OR(INDEX(Orcamento!$G$5:$G$104,MATCH(C19,Orcamento!$A$5:$A$104,0))="REDUZIR AGORA",INDEX(Orcamento!$G$5:$G$104,MATCH(C19,Orcamento!$A$5:$A$104,0))="REVISAR",INDEX(Orcamento!$G$5:$G$104,MATCH(C19,Orcamento!$A$5:$A$104,0))="DEFINIR ORÇAMENTO",INDEX(Orcamento!$G$5:$G$104,MATCH(C19,Orcamento!$A$5:$A$104,0))="REVISAR DADOS"),1,0)))</x:f>
        <x:v>0</x:v>
      </x:c>
      <x:c r="AA19" t="n">
        <x:f>IF(T19=0,0,IF(S19&lt;&gt;"",1,IF(U19=0,0,IF(W19=1,2,IF(X19=1,3,IF(Y19=1,4,IF(Z19=1,5,0)))))))</x:f>
        <x:v>0</x:v>
      </x:c>
      <x:c r="AB19" t="str">
        <x:f>IF(AA19=0,"",COUNTIFS($AA$5:$AA$104,"&gt;0",$AA$5:$AA$104,"&lt;"&amp;AA19)+COUNTIFS($AA$5:AA19,AA19))</x:f>
      </x:c>
      <x:c r="AC19" s="174"/>
      <x:c r="AD19" s="175"/>
      <x:c r="AE19" t="n">
        <x:f>IF(S19&lt;&gt;"",1,0)</x:f>
        <x:v>0</x:v>
      </x:c>
    </x:row>
    <x:row r="20" ht="32" customHeight="1">
      <x:c r="A20" s="30"/>
      <x:c r="B20" s="30"/>
      <x:c r="C20" s="30"/>
      <x:c r="D20" s="30"/>
      <x:c r="E20" s="30"/>
      <x:c r="F20" s="37"/>
      <x:c r="G20" s="33" t="str">
        <x:f>IF(A20="","",IF(OR(NOT(ISNUMBER(F20)),F20&lt;0,AND(E20&lt;&gt;"Mensal",E20&lt;&gt;"Trimestral",E20&lt;&gt;"Semestral",E20&lt;&gt;"Anual",E20&lt;&gt;"Bienal")),"n.a.",F20/IF(E20="Mensal",1,IF(E20="Trimestral",3,IF(E20="Semestral",6,IF(E20="Anual",12,24))))))</x:f>
      </x:c>
      <x:c r="H20" s="38"/>
      <x:c r="I20" s="36" t="str">
        <x:f>IF(A20="","",IF(OR(Listas!$B$17&lt;&gt;"OK",NOT(ISNUMBER(H20)),H20&lt;=0),"n.a.",INT(H20-Listas!$B$9)))</x:f>
      </x:c>
      <x:c r="J20" s="30"/>
      <x:c r="K20" s="30"/>
      <x:c r="L20" s="38"/>
      <x:c r="M20" s="38"/>
      <x:c r="N20" s="30"/>
      <x:c r="O20" s="33" t="str">
        <x:f>IF(A20="","",IF(ISNUMBER(G20),G20*12,"n.a."))</x:f>
      </x:c>
      <x:c r="P20" s="33" t="str">
        <x:f>IF(A20="","",IF(COUNTIFS(Orcamento!$A$5:$A$104,C20)&lt;&gt;1,"n.a.",SUMIFS(Orcamento!$B$5:$B$104,Orcamento!$A$5:$A$104,C20)))</x:f>
      </x:c>
      <x:c r="Q20" s="39" t="str">
        <x:f>IF(A20="","",IF(AND(ISNUMBER(G20),ISNUMBER(P20),P20&gt;0),G20/P20,"n.a."))</x:f>
      </x:c>
      <x:c r="R20" s="193" t="str">
        <x:f>IF(COUNTA(A20:F20,H20,J20:N20)=0,"",IF(S20&lt;&gt;"",S20,IF(K20&lt;&gt;"Ativa",K20,IF(W20=1,"Confirmar cobrança passada. ","")&amp;IF(X20=1,"Revisar renovação. ","")&amp;IF(Y20=1,"Validar uso ou cancelar. ","")&amp;IF(Z20=1,"Revisar orçamento. ","")&amp;IF(SUM(W20:Z20)=0,"OK",""))))</x:f>
      </x:c>
      <x:c r="S20" s="166" t="str">
        <x:f>IF(COUNTA(A20:F20,H20,J20:N20)=0,"",IF(Listas!$B$17&lt;&gt;"OK","Revisar parâmetros",IF(OR(A20="",COUNTIFS($A$5:$A$104,A20)&lt;&gt;1),"ID ausente ou duplicado",IF(OR(B20="",C20="",D20=""),"Serviço, categoria ou responsável ausente",IF(COUNTIFS(Orcamento!$A$5:$A$104,C20)&lt;&gt;1,"Categoria ausente ou duplicada no orçamento",IF(AND(K20&lt;&gt;"Ativa",K20&lt;&gt;"Pausada",K20&lt;&gt;"Cancelada"),"Status inválido",IF(AND(E20&lt;&gt;"Mensal",E20&lt;&gt;"Trimestral",E20&lt;&gt;"Semestral",E20&lt;&gt;"Anual",E20&lt;&gt;"Bienal"),"Periodicidade inválida",IF(OR(NOT(ISNUMBER(F20)),F20&lt;0),"Valor do ciclo ausente ou inválido",IF(OR(NOT(ISNUMBER(H20)),H20&lt;=0),"Data de cobrança ausente ou inválida",IF(OR(AND(J20&lt;&gt;"Sim",J20&lt;&gt;"Não"),AND(N20&lt;&gt;"Sim",N20&lt;&gt;"Não")),"Renovação ou essencialidade inválida",IF(AND(N20="Não",OR(NOT(ISNUMBER(M20)),M20&lt;=0,M20&gt;Listas!$B$9)),"Último uso desconhecido ou inválido","")))))))))))</x:f>
      </x:c>
      <x:c r="T20" s="1" t="n">
        <x:f>IF(AND(COUNTA(A20:F20,H20,J20:N20)&gt;0,OR(Listas!$B$13="Todos",D20=Listas!$B$13)),1,0)</x:f>
        <x:v>0</x:v>
      </x:c>
      <x:c r="U20" s="1" t="n">
        <x:f>IF(AND(A20&lt;&gt;"",K20="Ativa",S20=""),1,0)</x:f>
        <x:v>0</x:v>
      </x:c>
      <x:c r="V20" s="1" t="str">
        <x:f>IF(A20="","",IF(OR(Listas!$B$17&lt;&gt;"OK",NOT(ISNUMBER(M20)),M20&lt;=0,M20&gt;Listas!$B$9),"n.a.",INT(Listas!$B$9-M20)))</x:f>
      </x:c>
      <x:c r="W20" s="1" t="n">
        <x:f>IF(AND(U20=1,I20&lt;0),1,0)</x:f>
        <x:v>0</x:v>
      </x:c>
      <x:c r="X20" t="n">
        <x:f>IF(AND(U20=1,AND(I20&gt;=0,I20&lt;=Listas!$B$6,J20="Sim")),1,0)</x:f>
        <x:v>0</x:v>
      </x:c>
      <x:c r="Y20" t="n">
        <x:f>IF(AND(U20=1,AND(N20="Não",ISNUMBER(V20),V20&gt;Listas!$B$7)),1,0)</x:f>
        <x:v>0</x:v>
      </x:c>
      <x:c r="Z20" t="n">
        <x:f>IF(U20=0,0,IF(COUNTIFS(Orcamento!$A$5:$A$104,C20)&lt;&gt;1,1,IF(OR(INDEX(Orcamento!$G$5:$G$104,MATCH(C20,Orcamento!$A$5:$A$104,0))="REDUZIR AGORA",INDEX(Orcamento!$G$5:$G$104,MATCH(C20,Orcamento!$A$5:$A$104,0))="REVISAR",INDEX(Orcamento!$G$5:$G$104,MATCH(C20,Orcamento!$A$5:$A$104,0))="DEFINIR ORÇAMENTO",INDEX(Orcamento!$G$5:$G$104,MATCH(C20,Orcamento!$A$5:$A$104,0))="REVISAR DADOS"),1,0)))</x:f>
        <x:v>0</x:v>
      </x:c>
      <x:c r="AA20" t="n">
        <x:f>IF(T20=0,0,IF(S20&lt;&gt;"",1,IF(U20=0,0,IF(W20=1,2,IF(X20=1,3,IF(Y20=1,4,IF(Z20=1,5,0)))))))</x:f>
        <x:v>0</x:v>
      </x:c>
      <x:c r="AB20" t="str">
        <x:f>IF(AA20=0,"",COUNTIFS($AA$5:$AA$104,"&gt;0",$AA$5:$AA$104,"&lt;"&amp;AA20)+COUNTIFS($AA$5:AA20,AA20))</x:f>
      </x:c>
      <x:c r="AC20" s="174"/>
      <x:c r="AD20" s="175"/>
      <x:c r="AE20" t="n">
        <x:f>IF(S20&lt;&gt;"",1,0)</x:f>
        <x:v>0</x:v>
      </x:c>
    </x:row>
    <x:row r="21" ht="32" customHeight="1">
      <x:c r="A21" s="30"/>
      <x:c r="B21" s="30"/>
      <x:c r="C21" s="30"/>
      <x:c r="D21" s="30"/>
      <x:c r="E21" s="30"/>
      <x:c r="F21" s="37"/>
      <x:c r="G21" s="33" t="str">
        <x:f>IF(A21="","",IF(OR(NOT(ISNUMBER(F21)),F21&lt;0,AND(E21&lt;&gt;"Mensal",E21&lt;&gt;"Trimestral",E21&lt;&gt;"Semestral",E21&lt;&gt;"Anual",E21&lt;&gt;"Bienal")),"n.a.",F21/IF(E21="Mensal",1,IF(E21="Trimestral",3,IF(E21="Semestral",6,IF(E21="Anual",12,24))))))</x:f>
      </x:c>
      <x:c r="H21" s="38"/>
      <x:c r="I21" s="36" t="str">
        <x:f>IF(A21="","",IF(OR(Listas!$B$17&lt;&gt;"OK",NOT(ISNUMBER(H21)),H21&lt;=0),"n.a.",INT(H21-Listas!$B$9)))</x:f>
      </x:c>
      <x:c r="J21" s="30"/>
      <x:c r="K21" s="30"/>
      <x:c r="L21" s="38"/>
      <x:c r="M21" s="38"/>
      <x:c r="N21" s="30"/>
      <x:c r="O21" s="33" t="str">
        <x:f>IF(A21="","",IF(ISNUMBER(G21),G21*12,"n.a."))</x:f>
      </x:c>
      <x:c r="P21" s="33" t="str">
        <x:f>IF(A21="","",IF(COUNTIFS(Orcamento!$A$5:$A$104,C21)&lt;&gt;1,"n.a.",SUMIFS(Orcamento!$B$5:$B$104,Orcamento!$A$5:$A$104,C21)))</x:f>
      </x:c>
      <x:c r="Q21" s="39" t="str">
        <x:f>IF(A21="","",IF(AND(ISNUMBER(G21),ISNUMBER(P21),P21&gt;0),G21/P21,"n.a."))</x:f>
      </x:c>
      <x:c r="R21" s="193" t="str">
        <x:f>IF(COUNTA(A21:F21,H21,J21:N21)=0,"",IF(S21&lt;&gt;"",S21,IF(K21&lt;&gt;"Ativa",K21,IF(W21=1,"Confirmar cobrança passada. ","")&amp;IF(X21=1,"Revisar renovação. ","")&amp;IF(Y21=1,"Validar uso ou cancelar. ","")&amp;IF(Z21=1,"Revisar orçamento. ","")&amp;IF(SUM(W21:Z21)=0,"OK",""))))</x:f>
      </x:c>
      <x:c r="S21" s="166" t="str">
        <x:f>IF(COUNTA(A21:F21,H21,J21:N21)=0,"",IF(Listas!$B$17&lt;&gt;"OK","Revisar parâmetros",IF(OR(A21="",COUNTIFS($A$5:$A$104,A21)&lt;&gt;1),"ID ausente ou duplicado",IF(OR(B21="",C21="",D21=""),"Serviço, categoria ou responsável ausente",IF(COUNTIFS(Orcamento!$A$5:$A$104,C21)&lt;&gt;1,"Categoria ausente ou duplicada no orçamento",IF(AND(K21&lt;&gt;"Ativa",K21&lt;&gt;"Pausada",K21&lt;&gt;"Cancelada"),"Status inválido",IF(AND(E21&lt;&gt;"Mensal",E21&lt;&gt;"Trimestral",E21&lt;&gt;"Semestral",E21&lt;&gt;"Anual",E21&lt;&gt;"Bienal"),"Periodicidade inválida",IF(OR(NOT(ISNUMBER(F21)),F21&lt;0),"Valor do ciclo ausente ou inválido",IF(OR(NOT(ISNUMBER(H21)),H21&lt;=0),"Data de cobrança ausente ou inválida",IF(OR(AND(J21&lt;&gt;"Sim",J21&lt;&gt;"Não"),AND(N21&lt;&gt;"Sim",N21&lt;&gt;"Não")),"Renovação ou essencialidade inválida",IF(AND(N21="Não",OR(NOT(ISNUMBER(M21)),M21&lt;=0,M21&gt;Listas!$B$9)),"Último uso desconhecido ou inválido","")))))))))))</x:f>
      </x:c>
      <x:c r="T21" s="1" t="n">
        <x:f>IF(AND(COUNTA(A21:F21,H21,J21:N21)&gt;0,OR(Listas!$B$13="Todos",D21=Listas!$B$13)),1,0)</x:f>
        <x:v>0</x:v>
      </x:c>
      <x:c r="U21" s="1" t="n">
        <x:f>IF(AND(A21&lt;&gt;"",K21="Ativa",S21=""),1,0)</x:f>
        <x:v>0</x:v>
      </x:c>
      <x:c r="V21" s="1" t="str">
        <x:f>IF(A21="","",IF(OR(Listas!$B$17&lt;&gt;"OK",NOT(ISNUMBER(M21)),M21&lt;=0,M21&gt;Listas!$B$9),"n.a.",INT(Listas!$B$9-M21)))</x:f>
      </x:c>
      <x:c r="W21" s="1" t="n">
        <x:f>IF(AND(U21=1,I21&lt;0),1,0)</x:f>
        <x:v>0</x:v>
      </x:c>
      <x:c r="X21" t="n">
        <x:f>IF(AND(U21=1,AND(I21&gt;=0,I21&lt;=Listas!$B$6,J21="Sim")),1,0)</x:f>
        <x:v>0</x:v>
      </x:c>
      <x:c r="Y21" t="n">
        <x:f>IF(AND(U21=1,AND(N21="Não",ISNUMBER(V21),V21&gt;Listas!$B$7)),1,0)</x:f>
        <x:v>0</x:v>
      </x:c>
      <x:c r="Z21" t="n">
        <x:f>IF(U21=0,0,IF(COUNTIFS(Orcamento!$A$5:$A$104,C21)&lt;&gt;1,1,IF(OR(INDEX(Orcamento!$G$5:$G$104,MATCH(C21,Orcamento!$A$5:$A$104,0))="REDUZIR AGORA",INDEX(Orcamento!$G$5:$G$104,MATCH(C21,Orcamento!$A$5:$A$104,0))="REVISAR",INDEX(Orcamento!$G$5:$G$104,MATCH(C21,Orcamento!$A$5:$A$104,0))="DEFINIR ORÇAMENTO",INDEX(Orcamento!$G$5:$G$104,MATCH(C21,Orcamento!$A$5:$A$104,0))="REVISAR DADOS"),1,0)))</x:f>
        <x:v>0</x:v>
      </x:c>
      <x:c r="AA21" t="n">
        <x:f>IF(T21=0,0,IF(S21&lt;&gt;"",1,IF(U21=0,0,IF(W21=1,2,IF(X21=1,3,IF(Y21=1,4,IF(Z21=1,5,0)))))))</x:f>
        <x:v>0</x:v>
      </x:c>
      <x:c r="AB21" t="str">
        <x:f>IF(AA21=0,"",COUNTIFS($AA$5:$AA$104,"&gt;0",$AA$5:$AA$104,"&lt;"&amp;AA21)+COUNTIFS($AA$5:AA21,AA21))</x:f>
      </x:c>
      <x:c r="AC21" s="174"/>
      <x:c r="AD21" s="175"/>
      <x:c r="AE21" t="n">
        <x:f>IF(S21&lt;&gt;"",1,0)</x:f>
        <x:v>0</x:v>
      </x:c>
    </x:row>
    <x:row r="22" ht="32" customHeight="1">
      <x:c r="A22" s="30"/>
      <x:c r="B22" s="30"/>
      <x:c r="C22" s="30"/>
      <x:c r="D22" s="30"/>
      <x:c r="E22" s="30"/>
      <x:c r="F22" s="37"/>
      <x:c r="G22" s="33" t="str">
        <x:f>IF(A22="","",IF(OR(NOT(ISNUMBER(F22)),F22&lt;0,AND(E22&lt;&gt;"Mensal",E22&lt;&gt;"Trimestral",E22&lt;&gt;"Semestral",E22&lt;&gt;"Anual",E22&lt;&gt;"Bienal")),"n.a.",F22/IF(E22="Mensal",1,IF(E22="Trimestral",3,IF(E22="Semestral",6,IF(E22="Anual",12,24))))))</x:f>
      </x:c>
      <x:c r="H22" s="38"/>
      <x:c r="I22" s="36" t="str">
        <x:f>IF(A22="","",IF(OR(Listas!$B$17&lt;&gt;"OK",NOT(ISNUMBER(H22)),H22&lt;=0),"n.a.",INT(H22-Listas!$B$9)))</x:f>
      </x:c>
      <x:c r="J22" s="30"/>
      <x:c r="K22" s="30"/>
      <x:c r="L22" s="38"/>
      <x:c r="M22" s="38"/>
      <x:c r="N22" s="30"/>
      <x:c r="O22" s="33" t="str">
        <x:f>IF(A22="","",IF(ISNUMBER(G22),G22*12,"n.a."))</x:f>
      </x:c>
      <x:c r="P22" s="33" t="str">
        <x:f>IF(A22="","",IF(COUNTIFS(Orcamento!$A$5:$A$104,C22)&lt;&gt;1,"n.a.",SUMIFS(Orcamento!$B$5:$B$104,Orcamento!$A$5:$A$104,C22)))</x:f>
      </x:c>
      <x:c r="Q22" s="39" t="str">
        <x:f>IF(A22="","",IF(AND(ISNUMBER(G22),ISNUMBER(P22),P22&gt;0),G22/P22,"n.a."))</x:f>
      </x:c>
      <x:c r="R22" s="193" t="str">
        <x:f>IF(COUNTA(A22:F22,H22,J22:N22)=0,"",IF(S22&lt;&gt;"",S22,IF(K22&lt;&gt;"Ativa",K22,IF(W22=1,"Confirmar cobrança passada. ","")&amp;IF(X22=1,"Revisar renovação. ","")&amp;IF(Y22=1,"Validar uso ou cancelar. ","")&amp;IF(Z22=1,"Revisar orçamento. ","")&amp;IF(SUM(W22:Z22)=0,"OK",""))))</x:f>
      </x:c>
      <x:c r="S22" s="166" t="str">
        <x:f>IF(COUNTA(A22:F22,H22,J22:N22)=0,"",IF(Listas!$B$17&lt;&gt;"OK","Revisar parâmetros",IF(OR(A22="",COUNTIFS($A$5:$A$104,A22)&lt;&gt;1),"ID ausente ou duplicado",IF(OR(B22="",C22="",D22=""),"Serviço, categoria ou responsável ausente",IF(COUNTIFS(Orcamento!$A$5:$A$104,C22)&lt;&gt;1,"Categoria ausente ou duplicada no orçamento",IF(AND(K22&lt;&gt;"Ativa",K22&lt;&gt;"Pausada",K22&lt;&gt;"Cancelada"),"Status inválido",IF(AND(E22&lt;&gt;"Mensal",E22&lt;&gt;"Trimestral",E22&lt;&gt;"Semestral",E22&lt;&gt;"Anual",E22&lt;&gt;"Bienal"),"Periodicidade inválida",IF(OR(NOT(ISNUMBER(F22)),F22&lt;0),"Valor do ciclo ausente ou inválido",IF(OR(NOT(ISNUMBER(H22)),H22&lt;=0),"Data de cobrança ausente ou inválida",IF(OR(AND(J22&lt;&gt;"Sim",J22&lt;&gt;"Não"),AND(N22&lt;&gt;"Sim",N22&lt;&gt;"Não")),"Renovação ou essencialidade inválida",IF(AND(N22="Não",OR(NOT(ISNUMBER(M22)),M22&lt;=0,M22&gt;Listas!$B$9)),"Último uso desconhecido ou inválido","")))))))))))</x:f>
      </x:c>
      <x:c r="T22" s="1" t="n">
        <x:f>IF(AND(COUNTA(A22:F22,H22,J22:N22)&gt;0,OR(Listas!$B$13="Todos",D22=Listas!$B$13)),1,0)</x:f>
        <x:v>0</x:v>
      </x:c>
      <x:c r="U22" s="1" t="n">
        <x:f>IF(AND(A22&lt;&gt;"",K22="Ativa",S22=""),1,0)</x:f>
        <x:v>0</x:v>
      </x:c>
      <x:c r="V22" s="1" t="str">
        <x:f>IF(A22="","",IF(OR(Listas!$B$17&lt;&gt;"OK",NOT(ISNUMBER(M22)),M22&lt;=0,M22&gt;Listas!$B$9),"n.a.",INT(Listas!$B$9-M22)))</x:f>
      </x:c>
      <x:c r="W22" s="1" t="n">
        <x:f>IF(AND(U22=1,I22&lt;0),1,0)</x:f>
        <x:v>0</x:v>
      </x:c>
      <x:c r="X22" t="n">
        <x:f>IF(AND(U22=1,AND(I22&gt;=0,I22&lt;=Listas!$B$6,J22="Sim")),1,0)</x:f>
        <x:v>0</x:v>
      </x:c>
      <x:c r="Y22" t="n">
        <x:f>IF(AND(U22=1,AND(N22="Não",ISNUMBER(V22),V22&gt;Listas!$B$7)),1,0)</x:f>
        <x:v>0</x:v>
      </x:c>
      <x:c r="Z22" t="n">
        <x:f>IF(U22=0,0,IF(COUNTIFS(Orcamento!$A$5:$A$104,C22)&lt;&gt;1,1,IF(OR(INDEX(Orcamento!$G$5:$G$104,MATCH(C22,Orcamento!$A$5:$A$104,0))="REDUZIR AGORA",INDEX(Orcamento!$G$5:$G$104,MATCH(C22,Orcamento!$A$5:$A$104,0))="REVISAR",INDEX(Orcamento!$G$5:$G$104,MATCH(C22,Orcamento!$A$5:$A$104,0))="DEFINIR ORÇAMENTO",INDEX(Orcamento!$G$5:$G$104,MATCH(C22,Orcamento!$A$5:$A$104,0))="REVISAR DADOS"),1,0)))</x:f>
        <x:v>0</x:v>
      </x:c>
      <x:c r="AA22" t="n">
        <x:f>IF(T22=0,0,IF(S22&lt;&gt;"",1,IF(U22=0,0,IF(W22=1,2,IF(X22=1,3,IF(Y22=1,4,IF(Z22=1,5,0)))))))</x:f>
        <x:v>0</x:v>
      </x:c>
      <x:c r="AB22" t="str">
        <x:f>IF(AA22=0,"",COUNTIFS($AA$5:$AA$104,"&gt;0",$AA$5:$AA$104,"&lt;"&amp;AA22)+COUNTIFS($AA$5:AA22,AA22))</x:f>
      </x:c>
      <x:c r="AC22" s="174"/>
      <x:c r="AD22" s="175"/>
      <x:c r="AE22" t="n">
        <x:f>IF(S22&lt;&gt;"",1,0)</x:f>
        <x:v>0</x:v>
      </x:c>
    </x:row>
    <x:row r="23" ht="32" customHeight="1">
      <x:c r="A23" s="30"/>
      <x:c r="B23" s="30"/>
      <x:c r="C23" s="30"/>
      <x:c r="D23" s="30"/>
      <x:c r="E23" s="30"/>
      <x:c r="F23" s="37"/>
      <x:c r="G23" s="33" t="str">
        <x:f>IF(A23="","",IF(OR(NOT(ISNUMBER(F23)),F23&lt;0,AND(E23&lt;&gt;"Mensal",E23&lt;&gt;"Trimestral",E23&lt;&gt;"Semestral",E23&lt;&gt;"Anual",E23&lt;&gt;"Bienal")),"n.a.",F23/IF(E23="Mensal",1,IF(E23="Trimestral",3,IF(E23="Semestral",6,IF(E23="Anual",12,24))))))</x:f>
      </x:c>
      <x:c r="H23" s="38"/>
      <x:c r="I23" s="36" t="str">
        <x:f>IF(A23="","",IF(OR(Listas!$B$17&lt;&gt;"OK",NOT(ISNUMBER(H23)),H23&lt;=0),"n.a.",INT(H23-Listas!$B$9)))</x:f>
      </x:c>
      <x:c r="J23" s="30"/>
      <x:c r="K23" s="30"/>
      <x:c r="L23" s="38"/>
      <x:c r="M23" s="38"/>
      <x:c r="N23" s="30"/>
      <x:c r="O23" s="33" t="str">
        <x:f>IF(A23="","",IF(ISNUMBER(G23),G23*12,"n.a."))</x:f>
      </x:c>
      <x:c r="P23" s="33" t="str">
        <x:f>IF(A23="","",IF(COUNTIFS(Orcamento!$A$5:$A$104,C23)&lt;&gt;1,"n.a.",SUMIFS(Orcamento!$B$5:$B$104,Orcamento!$A$5:$A$104,C23)))</x:f>
      </x:c>
      <x:c r="Q23" s="39" t="str">
        <x:f>IF(A23="","",IF(AND(ISNUMBER(G23),ISNUMBER(P23),P23&gt;0),G23/P23,"n.a."))</x:f>
      </x:c>
      <x:c r="R23" s="193" t="str">
        <x:f>IF(COUNTA(A23:F23,H23,J23:N23)=0,"",IF(S23&lt;&gt;"",S23,IF(K23&lt;&gt;"Ativa",K23,IF(W23=1,"Confirmar cobrança passada. ","")&amp;IF(X23=1,"Revisar renovação. ","")&amp;IF(Y23=1,"Validar uso ou cancelar. ","")&amp;IF(Z23=1,"Revisar orçamento. ","")&amp;IF(SUM(W23:Z23)=0,"OK",""))))</x:f>
      </x:c>
      <x:c r="S23" s="166" t="str">
        <x:f>IF(COUNTA(A23:F23,H23,J23:N23)=0,"",IF(Listas!$B$17&lt;&gt;"OK","Revisar parâmetros",IF(OR(A23="",COUNTIFS($A$5:$A$104,A23)&lt;&gt;1),"ID ausente ou duplicado",IF(OR(B23="",C23="",D23=""),"Serviço, categoria ou responsável ausente",IF(COUNTIFS(Orcamento!$A$5:$A$104,C23)&lt;&gt;1,"Categoria ausente ou duplicada no orçamento",IF(AND(K23&lt;&gt;"Ativa",K23&lt;&gt;"Pausada",K23&lt;&gt;"Cancelada"),"Status inválido",IF(AND(E23&lt;&gt;"Mensal",E23&lt;&gt;"Trimestral",E23&lt;&gt;"Semestral",E23&lt;&gt;"Anual",E23&lt;&gt;"Bienal"),"Periodicidade inválida",IF(OR(NOT(ISNUMBER(F23)),F23&lt;0),"Valor do ciclo ausente ou inválido",IF(OR(NOT(ISNUMBER(H23)),H23&lt;=0),"Data de cobrança ausente ou inválida",IF(OR(AND(J23&lt;&gt;"Sim",J23&lt;&gt;"Não"),AND(N23&lt;&gt;"Sim",N23&lt;&gt;"Não")),"Renovação ou essencialidade inválida",IF(AND(N23="Não",OR(NOT(ISNUMBER(M23)),M23&lt;=0,M23&gt;Listas!$B$9)),"Último uso desconhecido ou inválido","")))))))))))</x:f>
      </x:c>
      <x:c r="T23" s="1" t="n">
        <x:f>IF(AND(COUNTA(A23:F23,H23,J23:N23)&gt;0,OR(Listas!$B$13="Todos",D23=Listas!$B$13)),1,0)</x:f>
        <x:v>0</x:v>
      </x:c>
      <x:c r="U23" s="1" t="n">
        <x:f>IF(AND(A23&lt;&gt;"",K23="Ativa",S23=""),1,0)</x:f>
        <x:v>0</x:v>
      </x:c>
      <x:c r="V23" s="1" t="str">
        <x:f>IF(A23="","",IF(OR(Listas!$B$17&lt;&gt;"OK",NOT(ISNUMBER(M23)),M23&lt;=0,M23&gt;Listas!$B$9),"n.a.",INT(Listas!$B$9-M23)))</x:f>
      </x:c>
      <x:c r="W23" s="1" t="n">
        <x:f>IF(AND(U23=1,I23&lt;0),1,0)</x:f>
        <x:v>0</x:v>
      </x:c>
      <x:c r="X23" t="n">
        <x:f>IF(AND(U23=1,AND(I23&gt;=0,I23&lt;=Listas!$B$6,J23="Sim")),1,0)</x:f>
        <x:v>0</x:v>
      </x:c>
      <x:c r="Y23" t="n">
        <x:f>IF(AND(U23=1,AND(N23="Não",ISNUMBER(V23),V23&gt;Listas!$B$7)),1,0)</x:f>
        <x:v>0</x:v>
      </x:c>
      <x:c r="Z23" t="n">
        <x:f>IF(U23=0,0,IF(COUNTIFS(Orcamento!$A$5:$A$104,C23)&lt;&gt;1,1,IF(OR(INDEX(Orcamento!$G$5:$G$104,MATCH(C23,Orcamento!$A$5:$A$104,0))="REDUZIR AGORA",INDEX(Orcamento!$G$5:$G$104,MATCH(C23,Orcamento!$A$5:$A$104,0))="REVISAR",INDEX(Orcamento!$G$5:$G$104,MATCH(C23,Orcamento!$A$5:$A$104,0))="DEFINIR ORÇAMENTO",INDEX(Orcamento!$G$5:$G$104,MATCH(C23,Orcamento!$A$5:$A$104,0))="REVISAR DADOS"),1,0)))</x:f>
        <x:v>0</x:v>
      </x:c>
      <x:c r="AA23" t="n">
        <x:f>IF(T23=0,0,IF(S23&lt;&gt;"",1,IF(U23=0,0,IF(W23=1,2,IF(X23=1,3,IF(Y23=1,4,IF(Z23=1,5,0)))))))</x:f>
        <x:v>0</x:v>
      </x:c>
      <x:c r="AB23" t="str">
        <x:f>IF(AA23=0,"",COUNTIFS($AA$5:$AA$104,"&gt;0",$AA$5:$AA$104,"&lt;"&amp;AA23)+COUNTIFS($AA$5:AA23,AA23))</x:f>
      </x:c>
      <x:c r="AC23" s="174"/>
      <x:c r="AD23" s="175"/>
      <x:c r="AE23" t="n">
        <x:f>IF(S23&lt;&gt;"",1,0)</x:f>
        <x:v>0</x:v>
      </x:c>
    </x:row>
    <x:row r="24" ht="32" customHeight="1">
      <x:c r="A24" s="30"/>
      <x:c r="B24" s="30"/>
      <x:c r="C24" s="30"/>
      <x:c r="D24" s="30"/>
      <x:c r="E24" s="30"/>
      <x:c r="F24" s="37"/>
      <x:c r="G24" s="33" t="str">
        <x:f>IF(A24="","",IF(OR(NOT(ISNUMBER(F24)),F24&lt;0,AND(E24&lt;&gt;"Mensal",E24&lt;&gt;"Trimestral",E24&lt;&gt;"Semestral",E24&lt;&gt;"Anual",E24&lt;&gt;"Bienal")),"n.a.",F24/IF(E24="Mensal",1,IF(E24="Trimestral",3,IF(E24="Semestral",6,IF(E24="Anual",12,24))))))</x:f>
      </x:c>
      <x:c r="H24" s="38"/>
      <x:c r="I24" s="36" t="str">
        <x:f>IF(A24="","",IF(OR(Listas!$B$17&lt;&gt;"OK",NOT(ISNUMBER(H24)),H24&lt;=0),"n.a.",INT(H24-Listas!$B$9)))</x:f>
      </x:c>
      <x:c r="J24" s="30"/>
      <x:c r="K24" s="30"/>
      <x:c r="L24" s="38"/>
      <x:c r="M24" s="38"/>
      <x:c r="N24" s="30"/>
      <x:c r="O24" s="33" t="str">
        <x:f>IF(A24="","",IF(ISNUMBER(G24),G24*12,"n.a."))</x:f>
      </x:c>
      <x:c r="P24" s="33" t="str">
        <x:f>IF(A24="","",IF(COUNTIFS(Orcamento!$A$5:$A$104,C24)&lt;&gt;1,"n.a.",SUMIFS(Orcamento!$B$5:$B$104,Orcamento!$A$5:$A$104,C24)))</x:f>
      </x:c>
      <x:c r="Q24" s="39" t="str">
        <x:f>IF(A24="","",IF(AND(ISNUMBER(G24),ISNUMBER(P24),P24&gt;0),G24/P24,"n.a."))</x:f>
      </x:c>
      <x:c r="R24" s="193" t="str">
        <x:f>IF(COUNTA(A24:F24,H24,J24:N24)=0,"",IF(S24&lt;&gt;"",S24,IF(K24&lt;&gt;"Ativa",K24,IF(W24=1,"Confirmar cobrança passada. ","")&amp;IF(X24=1,"Revisar renovação. ","")&amp;IF(Y24=1,"Validar uso ou cancelar. ","")&amp;IF(Z24=1,"Revisar orçamento. ","")&amp;IF(SUM(W24:Z24)=0,"OK",""))))</x:f>
      </x:c>
      <x:c r="S24" s="166" t="str">
        <x:f>IF(COUNTA(A24:F24,H24,J24:N24)=0,"",IF(Listas!$B$17&lt;&gt;"OK","Revisar parâmetros",IF(OR(A24="",COUNTIFS($A$5:$A$104,A24)&lt;&gt;1),"ID ausente ou duplicado",IF(OR(B24="",C24="",D24=""),"Serviço, categoria ou responsável ausente",IF(COUNTIFS(Orcamento!$A$5:$A$104,C24)&lt;&gt;1,"Categoria ausente ou duplicada no orçamento",IF(AND(K24&lt;&gt;"Ativa",K24&lt;&gt;"Pausada",K24&lt;&gt;"Cancelada"),"Status inválido",IF(AND(E24&lt;&gt;"Mensal",E24&lt;&gt;"Trimestral",E24&lt;&gt;"Semestral",E24&lt;&gt;"Anual",E24&lt;&gt;"Bienal"),"Periodicidade inválida",IF(OR(NOT(ISNUMBER(F24)),F24&lt;0),"Valor do ciclo ausente ou inválido",IF(OR(NOT(ISNUMBER(H24)),H24&lt;=0),"Data de cobrança ausente ou inválida",IF(OR(AND(J24&lt;&gt;"Sim",J24&lt;&gt;"Não"),AND(N24&lt;&gt;"Sim",N24&lt;&gt;"Não")),"Renovação ou essencialidade inválida",IF(AND(N24="Não",OR(NOT(ISNUMBER(M24)),M24&lt;=0,M24&gt;Listas!$B$9)),"Último uso desconhecido ou inválido","")))))))))))</x:f>
      </x:c>
      <x:c r="T24" s="1" t="n">
        <x:f>IF(AND(COUNTA(A24:F24,H24,J24:N24)&gt;0,OR(Listas!$B$13="Todos",D24=Listas!$B$13)),1,0)</x:f>
        <x:v>0</x:v>
      </x:c>
      <x:c r="U24" s="1" t="n">
        <x:f>IF(AND(A24&lt;&gt;"",K24="Ativa",S24=""),1,0)</x:f>
        <x:v>0</x:v>
      </x:c>
      <x:c r="V24" s="1" t="str">
        <x:f>IF(A24="","",IF(OR(Listas!$B$17&lt;&gt;"OK",NOT(ISNUMBER(M24)),M24&lt;=0,M24&gt;Listas!$B$9),"n.a.",INT(Listas!$B$9-M24)))</x:f>
      </x:c>
      <x:c r="W24" s="1" t="n">
        <x:f>IF(AND(U24=1,I24&lt;0),1,0)</x:f>
        <x:v>0</x:v>
      </x:c>
      <x:c r="X24" t="n">
        <x:f>IF(AND(U24=1,AND(I24&gt;=0,I24&lt;=Listas!$B$6,J24="Sim")),1,0)</x:f>
        <x:v>0</x:v>
      </x:c>
      <x:c r="Y24" t="n">
        <x:f>IF(AND(U24=1,AND(N24="Não",ISNUMBER(V24),V24&gt;Listas!$B$7)),1,0)</x:f>
        <x:v>0</x:v>
      </x:c>
      <x:c r="Z24" t="n">
        <x:f>IF(U24=0,0,IF(COUNTIFS(Orcamento!$A$5:$A$104,C24)&lt;&gt;1,1,IF(OR(INDEX(Orcamento!$G$5:$G$104,MATCH(C24,Orcamento!$A$5:$A$104,0))="REDUZIR AGORA",INDEX(Orcamento!$G$5:$G$104,MATCH(C24,Orcamento!$A$5:$A$104,0))="REVISAR",INDEX(Orcamento!$G$5:$G$104,MATCH(C24,Orcamento!$A$5:$A$104,0))="DEFINIR ORÇAMENTO",INDEX(Orcamento!$G$5:$G$104,MATCH(C24,Orcamento!$A$5:$A$104,0))="REVISAR DADOS"),1,0)))</x:f>
        <x:v>0</x:v>
      </x:c>
      <x:c r="AA24" t="n">
        <x:f>IF(T24=0,0,IF(S24&lt;&gt;"",1,IF(U24=0,0,IF(W24=1,2,IF(X24=1,3,IF(Y24=1,4,IF(Z24=1,5,0)))))))</x:f>
        <x:v>0</x:v>
      </x:c>
      <x:c r="AB24" t="str">
        <x:f>IF(AA24=0,"",COUNTIFS($AA$5:$AA$104,"&gt;0",$AA$5:$AA$104,"&lt;"&amp;AA24)+COUNTIFS($AA$5:AA24,AA24))</x:f>
      </x:c>
      <x:c r="AC24" s="174"/>
      <x:c r="AD24" s="175"/>
      <x:c r="AE24" t="n">
        <x:f>IF(S24&lt;&gt;"",1,0)</x:f>
        <x:v>0</x:v>
      </x:c>
    </x:row>
    <x:row r="25" ht="32" customHeight="1">
      <x:c r="A25" s="30"/>
      <x:c r="B25" s="30"/>
      <x:c r="C25" s="30"/>
      <x:c r="D25" s="30"/>
      <x:c r="E25" s="30"/>
      <x:c r="F25" s="37"/>
      <x:c r="G25" s="33" t="str">
        <x:f>IF(A25="","",IF(OR(NOT(ISNUMBER(F25)),F25&lt;0,AND(E25&lt;&gt;"Mensal",E25&lt;&gt;"Trimestral",E25&lt;&gt;"Semestral",E25&lt;&gt;"Anual",E25&lt;&gt;"Bienal")),"n.a.",F25/IF(E25="Mensal",1,IF(E25="Trimestral",3,IF(E25="Semestral",6,IF(E25="Anual",12,24))))))</x:f>
      </x:c>
      <x:c r="H25" s="38"/>
      <x:c r="I25" s="36" t="str">
        <x:f>IF(A25="","",IF(OR(Listas!$B$17&lt;&gt;"OK",NOT(ISNUMBER(H25)),H25&lt;=0),"n.a.",INT(H25-Listas!$B$9)))</x:f>
      </x:c>
      <x:c r="J25" s="30"/>
      <x:c r="K25" s="30"/>
      <x:c r="L25" s="38"/>
      <x:c r="M25" s="38"/>
      <x:c r="N25" s="30"/>
      <x:c r="O25" s="33" t="str">
        <x:f>IF(A25="","",IF(ISNUMBER(G25),G25*12,"n.a."))</x:f>
      </x:c>
      <x:c r="P25" s="33" t="str">
        <x:f>IF(A25="","",IF(COUNTIFS(Orcamento!$A$5:$A$104,C25)&lt;&gt;1,"n.a.",SUMIFS(Orcamento!$B$5:$B$104,Orcamento!$A$5:$A$104,C25)))</x:f>
      </x:c>
      <x:c r="Q25" s="39" t="str">
        <x:f>IF(A25="","",IF(AND(ISNUMBER(G25),ISNUMBER(P25),P25&gt;0),G25/P25,"n.a."))</x:f>
      </x:c>
      <x:c r="R25" s="193" t="str">
        <x:f>IF(COUNTA(A25:F25,H25,J25:N25)=0,"",IF(S25&lt;&gt;"",S25,IF(K25&lt;&gt;"Ativa",K25,IF(W25=1,"Confirmar cobrança passada. ","")&amp;IF(X25=1,"Revisar renovação. ","")&amp;IF(Y25=1,"Validar uso ou cancelar. ","")&amp;IF(Z25=1,"Revisar orçamento. ","")&amp;IF(SUM(W25:Z25)=0,"OK",""))))</x:f>
      </x:c>
      <x:c r="S25" s="166" t="str">
        <x:f>IF(COUNTA(A25:F25,H25,J25:N25)=0,"",IF(Listas!$B$17&lt;&gt;"OK","Revisar parâmetros",IF(OR(A25="",COUNTIFS($A$5:$A$104,A25)&lt;&gt;1),"ID ausente ou duplicado",IF(OR(B25="",C25="",D25=""),"Serviço, categoria ou responsável ausente",IF(COUNTIFS(Orcamento!$A$5:$A$104,C25)&lt;&gt;1,"Categoria ausente ou duplicada no orçamento",IF(AND(K25&lt;&gt;"Ativa",K25&lt;&gt;"Pausada",K25&lt;&gt;"Cancelada"),"Status inválido",IF(AND(E25&lt;&gt;"Mensal",E25&lt;&gt;"Trimestral",E25&lt;&gt;"Semestral",E25&lt;&gt;"Anual",E25&lt;&gt;"Bienal"),"Periodicidade inválida",IF(OR(NOT(ISNUMBER(F25)),F25&lt;0),"Valor do ciclo ausente ou inválido",IF(OR(NOT(ISNUMBER(H25)),H25&lt;=0),"Data de cobrança ausente ou inválida",IF(OR(AND(J25&lt;&gt;"Sim",J25&lt;&gt;"Não"),AND(N25&lt;&gt;"Sim",N25&lt;&gt;"Não")),"Renovação ou essencialidade inválida",IF(AND(N25="Não",OR(NOT(ISNUMBER(M25)),M25&lt;=0,M25&gt;Listas!$B$9)),"Último uso desconhecido ou inválido","")))))))))))</x:f>
      </x:c>
      <x:c r="T25" s="1" t="n">
        <x:f>IF(AND(COUNTA(A25:F25,H25,J25:N25)&gt;0,OR(Listas!$B$13="Todos",D25=Listas!$B$13)),1,0)</x:f>
        <x:v>0</x:v>
      </x:c>
      <x:c r="U25" s="1" t="n">
        <x:f>IF(AND(A25&lt;&gt;"",K25="Ativa",S25=""),1,0)</x:f>
        <x:v>0</x:v>
      </x:c>
      <x:c r="V25" s="1" t="str">
        <x:f>IF(A25="","",IF(OR(Listas!$B$17&lt;&gt;"OK",NOT(ISNUMBER(M25)),M25&lt;=0,M25&gt;Listas!$B$9),"n.a.",INT(Listas!$B$9-M25)))</x:f>
      </x:c>
      <x:c r="W25" s="1" t="n">
        <x:f>IF(AND(U25=1,I25&lt;0),1,0)</x:f>
        <x:v>0</x:v>
      </x:c>
      <x:c r="X25" t="n">
        <x:f>IF(AND(U25=1,AND(I25&gt;=0,I25&lt;=Listas!$B$6,J25="Sim")),1,0)</x:f>
        <x:v>0</x:v>
      </x:c>
      <x:c r="Y25" t="n">
        <x:f>IF(AND(U25=1,AND(N25="Não",ISNUMBER(V25),V25&gt;Listas!$B$7)),1,0)</x:f>
        <x:v>0</x:v>
      </x:c>
      <x:c r="Z25" t="n">
        <x:f>IF(U25=0,0,IF(COUNTIFS(Orcamento!$A$5:$A$104,C25)&lt;&gt;1,1,IF(OR(INDEX(Orcamento!$G$5:$G$104,MATCH(C25,Orcamento!$A$5:$A$104,0))="REDUZIR AGORA",INDEX(Orcamento!$G$5:$G$104,MATCH(C25,Orcamento!$A$5:$A$104,0))="REVISAR",INDEX(Orcamento!$G$5:$G$104,MATCH(C25,Orcamento!$A$5:$A$104,0))="DEFINIR ORÇAMENTO",INDEX(Orcamento!$G$5:$G$104,MATCH(C25,Orcamento!$A$5:$A$104,0))="REVISAR DADOS"),1,0)))</x:f>
        <x:v>0</x:v>
      </x:c>
      <x:c r="AA25" t="n">
        <x:f>IF(T25=0,0,IF(S25&lt;&gt;"",1,IF(U25=0,0,IF(W25=1,2,IF(X25=1,3,IF(Y25=1,4,IF(Z25=1,5,0)))))))</x:f>
        <x:v>0</x:v>
      </x:c>
      <x:c r="AB25" t="str">
        <x:f>IF(AA25=0,"",COUNTIFS($AA$5:$AA$104,"&gt;0",$AA$5:$AA$104,"&lt;"&amp;AA25)+COUNTIFS($AA$5:AA25,AA25))</x:f>
      </x:c>
      <x:c r="AC25" s="174"/>
      <x:c r="AD25" s="175"/>
      <x:c r="AE25" t="n">
        <x:f>IF(S25&lt;&gt;"",1,0)</x:f>
        <x:v>0</x:v>
      </x:c>
    </x:row>
    <x:row r="26" ht="32" customHeight="1">
      <x:c r="A26" s="30"/>
      <x:c r="B26" s="30"/>
      <x:c r="C26" s="30"/>
      <x:c r="D26" s="30"/>
      <x:c r="E26" s="30"/>
      <x:c r="F26" s="37"/>
      <x:c r="G26" s="33" t="str">
        <x:f>IF(A26="","",IF(OR(NOT(ISNUMBER(F26)),F26&lt;0,AND(E26&lt;&gt;"Mensal",E26&lt;&gt;"Trimestral",E26&lt;&gt;"Semestral",E26&lt;&gt;"Anual",E26&lt;&gt;"Bienal")),"n.a.",F26/IF(E26="Mensal",1,IF(E26="Trimestral",3,IF(E26="Semestral",6,IF(E26="Anual",12,24))))))</x:f>
      </x:c>
      <x:c r="H26" s="38"/>
      <x:c r="I26" s="36" t="str">
        <x:f>IF(A26="","",IF(OR(Listas!$B$17&lt;&gt;"OK",NOT(ISNUMBER(H26)),H26&lt;=0),"n.a.",INT(H26-Listas!$B$9)))</x:f>
      </x:c>
      <x:c r="J26" s="30"/>
      <x:c r="K26" s="30"/>
      <x:c r="L26" s="38"/>
      <x:c r="M26" s="38"/>
      <x:c r="N26" s="30"/>
      <x:c r="O26" s="33" t="str">
        <x:f>IF(A26="","",IF(ISNUMBER(G26),G26*12,"n.a."))</x:f>
      </x:c>
      <x:c r="P26" s="33" t="str">
        <x:f>IF(A26="","",IF(COUNTIFS(Orcamento!$A$5:$A$104,C26)&lt;&gt;1,"n.a.",SUMIFS(Orcamento!$B$5:$B$104,Orcamento!$A$5:$A$104,C26)))</x:f>
      </x:c>
      <x:c r="Q26" s="39" t="str">
        <x:f>IF(A26="","",IF(AND(ISNUMBER(G26),ISNUMBER(P26),P26&gt;0),G26/P26,"n.a."))</x:f>
      </x:c>
      <x:c r="R26" s="193" t="str">
        <x:f>IF(COUNTA(A26:F26,H26,J26:N26)=0,"",IF(S26&lt;&gt;"",S26,IF(K26&lt;&gt;"Ativa",K26,IF(W26=1,"Confirmar cobrança passada. ","")&amp;IF(X26=1,"Revisar renovação. ","")&amp;IF(Y26=1,"Validar uso ou cancelar. ","")&amp;IF(Z26=1,"Revisar orçamento. ","")&amp;IF(SUM(W26:Z26)=0,"OK",""))))</x:f>
      </x:c>
      <x:c r="S26" s="166" t="str">
        <x:f>IF(COUNTA(A26:F26,H26,J26:N26)=0,"",IF(Listas!$B$17&lt;&gt;"OK","Revisar parâmetros",IF(OR(A26="",COUNTIFS($A$5:$A$104,A26)&lt;&gt;1),"ID ausente ou duplicado",IF(OR(B26="",C26="",D26=""),"Serviço, categoria ou responsável ausente",IF(COUNTIFS(Orcamento!$A$5:$A$104,C26)&lt;&gt;1,"Categoria ausente ou duplicada no orçamento",IF(AND(K26&lt;&gt;"Ativa",K26&lt;&gt;"Pausada",K26&lt;&gt;"Cancelada"),"Status inválido",IF(AND(E26&lt;&gt;"Mensal",E26&lt;&gt;"Trimestral",E26&lt;&gt;"Semestral",E26&lt;&gt;"Anual",E26&lt;&gt;"Bienal"),"Periodicidade inválida",IF(OR(NOT(ISNUMBER(F26)),F26&lt;0),"Valor do ciclo ausente ou inválido",IF(OR(NOT(ISNUMBER(H26)),H26&lt;=0),"Data de cobrança ausente ou inválida",IF(OR(AND(J26&lt;&gt;"Sim",J26&lt;&gt;"Não"),AND(N26&lt;&gt;"Sim",N26&lt;&gt;"Não")),"Renovação ou essencialidade inválida",IF(AND(N26="Não",OR(NOT(ISNUMBER(M26)),M26&lt;=0,M26&gt;Listas!$B$9)),"Último uso desconhecido ou inválido","")))))))))))</x:f>
      </x:c>
      <x:c r="T26" s="1" t="n">
        <x:f>IF(AND(COUNTA(A26:F26,H26,J26:N26)&gt;0,OR(Listas!$B$13="Todos",D26=Listas!$B$13)),1,0)</x:f>
        <x:v>0</x:v>
      </x:c>
      <x:c r="U26" s="1" t="n">
        <x:f>IF(AND(A26&lt;&gt;"",K26="Ativa",S26=""),1,0)</x:f>
        <x:v>0</x:v>
      </x:c>
      <x:c r="V26" s="1" t="str">
        <x:f>IF(A26="","",IF(OR(Listas!$B$17&lt;&gt;"OK",NOT(ISNUMBER(M26)),M26&lt;=0,M26&gt;Listas!$B$9),"n.a.",INT(Listas!$B$9-M26)))</x:f>
      </x:c>
      <x:c r="W26" s="1" t="n">
        <x:f>IF(AND(U26=1,I26&lt;0),1,0)</x:f>
        <x:v>0</x:v>
      </x:c>
      <x:c r="X26" t="n">
        <x:f>IF(AND(U26=1,AND(I26&gt;=0,I26&lt;=Listas!$B$6,J26="Sim")),1,0)</x:f>
        <x:v>0</x:v>
      </x:c>
      <x:c r="Y26" t="n">
        <x:f>IF(AND(U26=1,AND(N26="Não",ISNUMBER(V26),V26&gt;Listas!$B$7)),1,0)</x:f>
        <x:v>0</x:v>
      </x:c>
      <x:c r="Z26" t="n">
        <x:f>IF(U26=0,0,IF(COUNTIFS(Orcamento!$A$5:$A$104,C26)&lt;&gt;1,1,IF(OR(INDEX(Orcamento!$G$5:$G$104,MATCH(C26,Orcamento!$A$5:$A$104,0))="REDUZIR AGORA",INDEX(Orcamento!$G$5:$G$104,MATCH(C26,Orcamento!$A$5:$A$104,0))="REVISAR",INDEX(Orcamento!$G$5:$G$104,MATCH(C26,Orcamento!$A$5:$A$104,0))="DEFINIR ORÇAMENTO",INDEX(Orcamento!$G$5:$G$104,MATCH(C26,Orcamento!$A$5:$A$104,0))="REVISAR DADOS"),1,0)))</x:f>
        <x:v>0</x:v>
      </x:c>
      <x:c r="AA26" t="n">
        <x:f>IF(T26=0,0,IF(S26&lt;&gt;"",1,IF(U26=0,0,IF(W26=1,2,IF(X26=1,3,IF(Y26=1,4,IF(Z26=1,5,0)))))))</x:f>
        <x:v>0</x:v>
      </x:c>
      <x:c r="AB26" t="str">
        <x:f>IF(AA26=0,"",COUNTIFS($AA$5:$AA$104,"&gt;0",$AA$5:$AA$104,"&lt;"&amp;AA26)+COUNTIFS($AA$5:AA26,AA26))</x:f>
      </x:c>
      <x:c r="AC26" s="174"/>
      <x:c r="AD26" s="175"/>
      <x:c r="AE26" t="n">
        <x:f>IF(S26&lt;&gt;"",1,0)</x:f>
        <x:v>0</x:v>
      </x:c>
    </x:row>
    <x:row r="27" ht="32" customHeight="1">
      <x:c r="A27" s="30"/>
      <x:c r="B27" s="30"/>
      <x:c r="C27" s="30"/>
      <x:c r="D27" s="30"/>
      <x:c r="E27" s="30"/>
      <x:c r="F27" s="37"/>
      <x:c r="G27" s="33" t="str">
        <x:f>IF(A27="","",IF(OR(NOT(ISNUMBER(F27)),F27&lt;0,AND(E27&lt;&gt;"Mensal",E27&lt;&gt;"Trimestral",E27&lt;&gt;"Semestral",E27&lt;&gt;"Anual",E27&lt;&gt;"Bienal")),"n.a.",F27/IF(E27="Mensal",1,IF(E27="Trimestral",3,IF(E27="Semestral",6,IF(E27="Anual",12,24))))))</x:f>
      </x:c>
      <x:c r="H27" s="38"/>
      <x:c r="I27" s="36" t="str">
        <x:f>IF(A27="","",IF(OR(Listas!$B$17&lt;&gt;"OK",NOT(ISNUMBER(H27)),H27&lt;=0),"n.a.",INT(H27-Listas!$B$9)))</x:f>
      </x:c>
      <x:c r="J27" s="30"/>
      <x:c r="K27" s="30"/>
      <x:c r="L27" s="38"/>
      <x:c r="M27" s="38"/>
      <x:c r="N27" s="30"/>
      <x:c r="O27" s="33" t="str">
        <x:f>IF(A27="","",IF(ISNUMBER(G27),G27*12,"n.a."))</x:f>
      </x:c>
      <x:c r="P27" s="33" t="str">
        <x:f>IF(A27="","",IF(COUNTIFS(Orcamento!$A$5:$A$104,C27)&lt;&gt;1,"n.a.",SUMIFS(Orcamento!$B$5:$B$104,Orcamento!$A$5:$A$104,C27)))</x:f>
      </x:c>
      <x:c r="Q27" s="39" t="str">
        <x:f>IF(A27="","",IF(AND(ISNUMBER(G27),ISNUMBER(P27),P27&gt;0),G27/P27,"n.a."))</x:f>
      </x:c>
      <x:c r="R27" s="193" t="str">
        <x:f>IF(COUNTA(A27:F27,H27,J27:N27)=0,"",IF(S27&lt;&gt;"",S27,IF(K27&lt;&gt;"Ativa",K27,IF(W27=1,"Confirmar cobrança passada. ","")&amp;IF(X27=1,"Revisar renovação. ","")&amp;IF(Y27=1,"Validar uso ou cancelar. ","")&amp;IF(Z27=1,"Revisar orçamento. ","")&amp;IF(SUM(W27:Z27)=0,"OK",""))))</x:f>
      </x:c>
      <x:c r="S27" s="166" t="str">
        <x:f>IF(COUNTA(A27:F27,H27,J27:N27)=0,"",IF(Listas!$B$17&lt;&gt;"OK","Revisar parâmetros",IF(OR(A27="",COUNTIFS($A$5:$A$104,A27)&lt;&gt;1),"ID ausente ou duplicado",IF(OR(B27="",C27="",D27=""),"Serviço, categoria ou responsável ausente",IF(COUNTIFS(Orcamento!$A$5:$A$104,C27)&lt;&gt;1,"Categoria ausente ou duplicada no orçamento",IF(AND(K27&lt;&gt;"Ativa",K27&lt;&gt;"Pausada",K27&lt;&gt;"Cancelada"),"Status inválido",IF(AND(E27&lt;&gt;"Mensal",E27&lt;&gt;"Trimestral",E27&lt;&gt;"Semestral",E27&lt;&gt;"Anual",E27&lt;&gt;"Bienal"),"Periodicidade inválida",IF(OR(NOT(ISNUMBER(F27)),F27&lt;0),"Valor do ciclo ausente ou inválido",IF(OR(NOT(ISNUMBER(H27)),H27&lt;=0),"Data de cobrança ausente ou inválida",IF(OR(AND(J27&lt;&gt;"Sim",J27&lt;&gt;"Não"),AND(N27&lt;&gt;"Sim",N27&lt;&gt;"Não")),"Renovação ou essencialidade inválida",IF(AND(N27="Não",OR(NOT(ISNUMBER(M27)),M27&lt;=0,M27&gt;Listas!$B$9)),"Último uso desconhecido ou inválido","")))))))))))</x:f>
      </x:c>
      <x:c r="T27" s="1" t="n">
        <x:f>IF(AND(COUNTA(A27:F27,H27,J27:N27)&gt;0,OR(Listas!$B$13="Todos",D27=Listas!$B$13)),1,0)</x:f>
        <x:v>0</x:v>
      </x:c>
      <x:c r="U27" s="1" t="n">
        <x:f>IF(AND(A27&lt;&gt;"",K27="Ativa",S27=""),1,0)</x:f>
        <x:v>0</x:v>
      </x:c>
      <x:c r="V27" s="1" t="str">
        <x:f>IF(A27="","",IF(OR(Listas!$B$17&lt;&gt;"OK",NOT(ISNUMBER(M27)),M27&lt;=0,M27&gt;Listas!$B$9),"n.a.",INT(Listas!$B$9-M27)))</x:f>
      </x:c>
      <x:c r="W27" s="1" t="n">
        <x:f>IF(AND(U27=1,I27&lt;0),1,0)</x:f>
        <x:v>0</x:v>
      </x:c>
      <x:c r="X27" t="n">
        <x:f>IF(AND(U27=1,AND(I27&gt;=0,I27&lt;=Listas!$B$6,J27="Sim")),1,0)</x:f>
        <x:v>0</x:v>
      </x:c>
      <x:c r="Y27" t="n">
        <x:f>IF(AND(U27=1,AND(N27="Não",ISNUMBER(V27),V27&gt;Listas!$B$7)),1,0)</x:f>
        <x:v>0</x:v>
      </x:c>
      <x:c r="Z27" t="n">
        <x:f>IF(U27=0,0,IF(COUNTIFS(Orcamento!$A$5:$A$104,C27)&lt;&gt;1,1,IF(OR(INDEX(Orcamento!$G$5:$G$104,MATCH(C27,Orcamento!$A$5:$A$104,0))="REDUZIR AGORA",INDEX(Orcamento!$G$5:$G$104,MATCH(C27,Orcamento!$A$5:$A$104,0))="REVISAR",INDEX(Orcamento!$G$5:$G$104,MATCH(C27,Orcamento!$A$5:$A$104,0))="DEFINIR ORÇAMENTO",INDEX(Orcamento!$G$5:$G$104,MATCH(C27,Orcamento!$A$5:$A$104,0))="REVISAR DADOS"),1,0)))</x:f>
        <x:v>0</x:v>
      </x:c>
      <x:c r="AA27" t="n">
        <x:f>IF(T27=0,0,IF(S27&lt;&gt;"",1,IF(U27=0,0,IF(W27=1,2,IF(X27=1,3,IF(Y27=1,4,IF(Z27=1,5,0)))))))</x:f>
        <x:v>0</x:v>
      </x:c>
      <x:c r="AB27" t="str">
        <x:f>IF(AA27=0,"",COUNTIFS($AA$5:$AA$104,"&gt;0",$AA$5:$AA$104,"&lt;"&amp;AA27)+COUNTIFS($AA$5:AA27,AA27))</x:f>
      </x:c>
      <x:c r="AC27" s="174"/>
      <x:c r="AD27" s="175"/>
      <x:c r="AE27" t="n">
        <x:f>IF(S27&lt;&gt;"",1,0)</x:f>
        <x:v>0</x:v>
      </x:c>
    </x:row>
    <x:row r="28" ht="32" customHeight="1">
      <x:c r="A28" s="30"/>
      <x:c r="B28" s="30"/>
      <x:c r="C28" s="30"/>
      <x:c r="D28" s="30"/>
      <x:c r="E28" s="30"/>
      <x:c r="F28" s="37"/>
      <x:c r="G28" s="33" t="str">
        <x:f>IF(A28="","",IF(OR(NOT(ISNUMBER(F28)),F28&lt;0,AND(E28&lt;&gt;"Mensal",E28&lt;&gt;"Trimestral",E28&lt;&gt;"Semestral",E28&lt;&gt;"Anual",E28&lt;&gt;"Bienal")),"n.a.",F28/IF(E28="Mensal",1,IF(E28="Trimestral",3,IF(E28="Semestral",6,IF(E28="Anual",12,24))))))</x:f>
      </x:c>
      <x:c r="H28" s="38"/>
      <x:c r="I28" s="36" t="str">
        <x:f>IF(A28="","",IF(OR(Listas!$B$17&lt;&gt;"OK",NOT(ISNUMBER(H28)),H28&lt;=0),"n.a.",INT(H28-Listas!$B$9)))</x:f>
      </x:c>
      <x:c r="J28" s="30"/>
      <x:c r="K28" s="30"/>
      <x:c r="L28" s="38"/>
      <x:c r="M28" s="38"/>
      <x:c r="N28" s="30"/>
      <x:c r="O28" s="33" t="str">
        <x:f>IF(A28="","",IF(ISNUMBER(G28),G28*12,"n.a."))</x:f>
      </x:c>
      <x:c r="P28" s="33" t="str">
        <x:f>IF(A28="","",IF(COUNTIFS(Orcamento!$A$5:$A$104,C28)&lt;&gt;1,"n.a.",SUMIFS(Orcamento!$B$5:$B$104,Orcamento!$A$5:$A$104,C28)))</x:f>
      </x:c>
      <x:c r="Q28" s="39" t="str">
        <x:f>IF(A28="","",IF(AND(ISNUMBER(G28),ISNUMBER(P28),P28&gt;0),G28/P28,"n.a."))</x:f>
      </x:c>
      <x:c r="R28" s="193" t="str">
        <x:f>IF(COUNTA(A28:F28,H28,J28:N28)=0,"",IF(S28&lt;&gt;"",S28,IF(K28&lt;&gt;"Ativa",K28,IF(W28=1,"Confirmar cobrança passada. ","")&amp;IF(X28=1,"Revisar renovação. ","")&amp;IF(Y28=1,"Validar uso ou cancelar. ","")&amp;IF(Z28=1,"Revisar orçamento. ","")&amp;IF(SUM(W28:Z28)=0,"OK",""))))</x:f>
      </x:c>
      <x:c r="S28" s="166" t="str">
        <x:f>IF(COUNTA(A28:F28,H28,J28:N28)=0,"",IF(Listas!$B$17&lt;&gt;"OK","Revisar parâmetros",IF(OR(A28="",COUNTIFS($A$5:$A$104,A28)&lt;&gt;1),"ID ausente ou duplicado",IF(OR(B28="",C28="",D28=""),"Serviço, categoria ou responsável ausente",IF(COUNTIFS(Orcamento!$A$5:$A$104,C28)&lt;&gt;1,"Categoria ausente ou duplicada no orçamento",IF(AND(K28&lt;&gt;"Ativa",K28&lt;&gt;"Pausada",K28&lt;&gt;"Cancelada"),"Status inválido",IF(AND(E28&lt;&gt;"Mensal",E28&lt;&gt;"Trimestral",E28&lt;&gt;"Semestral",E28&lt;&gt;"Anual",E28&lt;&gt;"Bienal"),"Periodicidade inválida",IF(OR(NOT(ISNUMBER(F28)),F28&lt;0),"Valor do ciclo ausente ou inválido",IF(OR(NOT(ISNUMBER(H28)),H28&lt;=0),"Data de cobrança ausente ou inválida",IF(OR(AND(J28&lt;&gt;"Sim",J28&lt;&gt;"Não"),AND(N28&lt;&gt;"Sim",N28&lt;&gt;"Não")),"Renovação ou essencialidade inválida",IF(AND(N28="Não",OR(NOT(ISNUMBER(M28)),M28&lt;=0,M28&gt;Listas!$B$9)),"Último uso desconhecido ou inválido","")))))))))))</x:f>
      </x:c>
      <x:c r="T28" s="1" t="n">
        <x:f>IF(AND(COUNTA(A28:F28,H28,J28:N28)&gt;0,OR(Listas!$B$13="Todos",D28=Listas!$B$13)),1,0)</x:f>
        <x:v>0</x:v>
      </x:c>
      <x:c r="U28" s="1" t="n">
        <x:f>IF(AND(A28&lt;&gt;"",K28="Ativa",S28=""),1,0)</x:f>
        <x:v>0</x:v>
      </x:c>
      <x:c r="V28" s="1" t="str">
        <x:f>IF(A28="","",IF(OR(Listas!$B$17&lt;&gt;"OK",NOT(ISNUMBER(M28)),M28&lt;=0,M28&gt;Listas!$B$9),"n.a.",INT(Listas!$B$9-M28)))</x:f>
      </x:c>
      <x:c r="W28" s="1" t="n">
        <x:f>IF(AND(U28=1,I28&lt;0),1,0)</x:f>
        <x:v>0</x:v>
      </x:c>
      <x:c r="X28" t="n">
        <x:f>IF(AND(U28=1,AND(I28&gt;=0,I28&lt;=Listas!$B$6,J28="Sim")),1,0)</x:f>
        <x:v>0</x:v>
      </x:c>
      <x:c r="Y28" t="n">
        <x:f>IF(AND(U28=1,AND(N28="Não",ISNUMBER(V28),V28&gt;Listas!$B$7)),1,0)</x:f>
        <x:v>0</x:v>
      </x:c>
      <x:c r="Z28" t="n">
        <x:f>IF(U28=0,0,IF(COUNTIFS(Orcamento!$A$5:$A$104,C28)&lt;&gt;1,1,IF(OR(INDEX(Orcamento!$G$5:$G$104,MATCH(C28,Orcamento!$A$5:$A$104,0))="REDUZIR AGORA",INDEX(Orcamento!$G$5:$G$104,MATCH(C28,Orcamento!$A$5:$A$104,0))="REVISAR",INDEX(Orcamento!$G$5:$G$104,MATCH(C28,Orcamento!$A$5:$A$104,0))="DEFINIR ORÇAMENTO",INDEX(Orcamento!$G$5:$G$104,MATCH(C28,Orcamento!$A$5:$A$104,0))="REVISAR DADOS"),1,0)))</x:f>
        <x:v>0</x:v>
      </x:c>
      <x:c r="AA28" t="n">
        <x:f>IF(T28=0,0,IF(S28&lt;&gt;"",1,IF(U28=0,0,IF(W28=1,2,IF(X28=1,3,IF(Y28=1,4,IF(Z28=1,5,0)))))))</x:f>
        <x:v>0</x:v>
      </x:c>
      <x:c r="AB28" t="str">
        <x:f>IF(AA28=0,"",COUNTIFS($AA$5:$AA$104,"&gt;0",$AA$5:$AA$104,"&lt;"&amp;AA28)+COUNTIFS($AA$5:AA28,AA28))</x:f>
      </x:c>
      <x:c r="AC28" s="174"/>
      <x:c r="AD28" s="175"/>
      <x:c r="AE28" t="n">
        <x:f>IF(S28&lt;&gt;"",1,0)</x:f>
        <x:v>0</x:v>
      </x:c>
    </x:row>
    <x:row r="29" ht="32" customHeight="1">
      <x:c r="A29" s="30"/>
      <x:c r="B29" s="30"/>
      <x:c r="C29" s="30"/>
      <x:c r="D29" s="30"/>
      <x:c r="E29" s="30"/>
      <x:c r="F29" s="37"/>
      <x:c r="G29" s="33" t="str">
        <x:f>IF(A29="","",IF(OR(NOT(ISNUMBER(F29)),F29&lt;0,AND(E29&lt;&gt;"Mensal",E29&lt;&gt;"Trimestral",E29&lt;&gt;"Semestral",E29&lt;&gt;"Anual",E29&lt;&gt;"Bienal")),"n.a.",F29/IF(E29="Mensal",1,IF(E29="Trimestral",3,IF(E29="Semestral",6,IF(E29="Anual",12,24))))))</x:f>
      </x:c>
      <x:c r="H29" s="38"/>
      <x:c r="I29" s="36" t="str">
        <x:f>IF(A29="","",IF(OR(Listas!$B$17&lt;&gt;"OK",NOT(ISNUMBER(H29)),H29&lt;=0),"n.a.",INT(H29-Listas!$B$9)))</x:f>
      </x:c>
      <x:c r="J29" s="30"/>
      <x:c r="K29" s="30"/>
      <x:c r="L29" s="38"/>
      <x:c r="M29" s="38"/>
      <x:c r="N29" s="30"/>
      <x:c r="O29" s="33" t="str">
        <x:f>IF(A29="","",IF(ISNUMBER(G29),G29*12,"n.a."))</x:f>
      </x:c>
      <x:c r="P29" s="33" t="str">
        <x:f>IF(A29="","",IF(COUNTIFS(Orcamento!$A$5:$A$104,C29)&lt;&gt;1,"n.a.",SUMIFS(Orcamento!$B$5:$B$104,Orcamento!$A$5:$A$104,C29)))</x:f>
      </x:c>
      <x:c r="Q29" s="39" t="str">
        <x:f>IF(A29="","",IF(AND(ISNUMBER(G29),ISNUMBER(P29),P29&gt;0),G29/P29,"n.a."))</x:f>
      </x:c>
      <x:c r="R29" s="193" t="str">
        <x:f>IF(COUNTA(A29:F29,H29,J29:N29)=0,"",IF(S29&lt;&gt;"",S29,IF(K29&lt;&gt;"Ativa",K29,IF(W29=1,"Confirmar cobrança passada. ","")&amp;IF(X29=1,"Revisar renovação. ","")&amp;IF(Y29=1,"Validar uso ou cancelar. ","")&amp;IF(Z29=1,"Revisar orçamento. ","")&amp;IF(SUM(W29:Z29)=0,"OK",""))))</x:f>
      </x:c>
      <x:c r="S29" s="166" t="str">
        <x:f>IF(COUNTA(A29:F29,H29,J29:N29)=0,"",IF(Listas!$B$17&lt;&gt;"OK","Revisar parâmetros",IF(OR(A29="",COUNTIFS($A$5:$A$104,A29)&lt;&gt;1),"ID ausente ou duplicado",IF(OR(B29="",C29="",D29=""),"Serviço, categoria ou responsável ausente",IF(COUNTIFS(Orcamento!$A$5:$A$104,C29)&lt;&gt;1,"Categoria ausente ou duplicada no orçamento",IF(AND(K29&lt;&gt;"Ativa",K29&lt;&gt;"Pausada",K29&lt;&gt;"Cancelada"),"Status inválido",IF(AND(E29&lt;&gt;"Mensal",E29&lt;&gt;"Trimestral",E29&lt;&gt;"Semestral",E29&lt;&gt;"Anual",E29&lt;&gt;"Bienal"),"Periodicidade inválida",IF(OR(NOT(ISNUMBER(F29)),F29&lt;0),"Valor do ciclo ausente ou inválido",IF(OR(NOT(ISNUMBER(H29)),H29&lt;=0),"Data de cobrança ausente ou inválida",IF(OR(AND(J29&lt;&gt;"Sim",J29&lt;&gt;"Não"),AND(N29&lt;&gt;"Sim",N29&lt;&gt;"Não")),"Renovação ou essencialidade inválida",IF(AND(N29="Não",OR(NOT(ISNUMBER(M29)),M29&lt;=0,M29&gt;Listas!$B$9)),"Último uso desconhecido ou inválido","")))))))))))</x:f>
      </x:c>
      <x:c r="T29" s="1" t="n">
        <x:f>IF(AND(COUNTA(A29:F29,H29,J29:N29)&gt;0,OR(Listas!$B$13="Todos",D29=Listas!$B$13)),1,0)</x:f>
        <x:v>0</x:v>
      </x:c>
      <x:c r="U29" s="1" t="n">
        <x:f>IF(AND(A29&lt;&gt;"",K29="Ativa",S29=""),1,0)</x:f>
        <x:v>0</x:v>
      </x:c>
      <x:c r="V29" s="1" t="str">
        <x:f>IF(A29="","",IF(OR(Listas!$B$17&lt;&gt;"OK",NOT(ISNUMBER(M29)),M29&lt;=0,M29&gt;Listas!$B$9),"n.a.",INT(Listas!$B$9-M29)))</x:f>
      </x:c>
      <x:c r="W29" s="1" t="n">
        <x:f>IF(AND(U29=1,I29&lt;0),1,0)</x:f>
        <x:v>0</x:v>
      </x:c>
      <x:c r="X29" t="n">
        <x:f>IF(AND(U29=1,AND(I29&gt;=0,I29&lt;=Listas!$B$6,J29="Sim")),1,0)</x:f>
        <x:v>0</x:v>
      </x:c>
      <x:c r="Y29" t="n">
        <x:f>IF(AND(U29=1,AND(N29="Não",ISNUMBER(V29),V29&gt;Listas!$B$7)),1,0)</x:f>
        <x:v>0</x:v>
      </x:c>
      <x:c r="Z29" t="n">
        <x:f>IF(U29=0,0,IF(COUNTIFS(Orcamento!$A$5:$A$104,C29)&lt;&gt;1,1,IF(OR(INDEX(Orcamento!$G$5:$G$104,MATCH(C29,Orcamento!$A$5:$A$104,0))="REDUZIR AGORA",INDEX(Orcamento!$G$5:$G$104,MATCH(C29,Orcamento!$A$5:$A$104,0))="REVISAR",INDEX(Orcamento!$G$5:$G$104,MATCH(C29,Orcamento!$A$5:$A$104,0))="DEFINIR ORÇAMENTO",INDEX(Orcamento!$G$5:$G$104,MATCH(C29,Orcamento!$A$5:$A$104,0))="REVISAR DADOS"),1,0)))</x:f>
        <x:v>0</x:v>
      </x:c>
      <x:c r="AA29" t="n">
        <x:f>IF(T29=0,0,IF(S29&lt;&gt;"",1,IF(U29=0,0,IF(W29=1,2,IF(X29=1,3,IF(Y29=1,4,IF(Z29=1,5,0)))))))</x:f>
        <x:v>0</x:v>
      </x:c>
      <x:c r="AB29" t="str">
        <x:f>IF(AA29=0,"",COUNTIFS($AA$5:$AA$104,"&gt;0",$AA$5:$AA$104,"&lt;"&amp;AA29)+COUNTIFS($AA$5:AA29,AA29))</x:f>
      </x:c>
      <x:c r="AC29" s="174"/>
      <x:c r="AD29" s="175"/>
      <x:c r="AE29" t="n">
        <x:f>IF(S29&lt;&gt;"",1,0)</x:f>
        <x:v>0</x:v>
      </x:c>
    </x:row>
    <x:row r="30" ht="32" customHeight="1">
      <x:c r="A30" s="30"/>
      <x:c r="B30" s="30"/>
      <x:c r="C30" s="30"/>
      <x:c r="D30" s="30"/>
      <x:c r="E30" s="30"/>
      <x:c r="F30" s="37"/>
      <x:c r="G30" s="33" t="str">
        <x:f>IF(A30="","",IF(OR(NOT(ISNUMBER(F30)),F30&lt;0,AND(E30&lt;&gt;"Mensal",E30&lt;&gt;"Trimestral",E30&lt;&gt;"Semestral",E30&lt;&gt;"Anual",E30&lt;&gt;"Bienal")),"n.a.",F30/IF(E30="Mensal",1,IF(E30="Trimestral",3,IF(E30="Semestral",6,IF(E30="Anual",12,24))))))</x:f>
      </x:c>
      <x:c r="H30" s="38"/>
      <x:c r="I30" s="36" t="str">
        <x:f>IF(A30="","",IF(OR(Listas!$B$17&lt;&gt;"OK",NOT(ISNUMBER(H30)),H30&lt;=0),"n.a.",INT(H30-Listas!$B$9)))</x:f>
      </x:c>
      <x:c r="J30" s="30"/>
      <x:c r="K30" s="30"/>
      <x:c r="L30" s="38"/>
      <x:c r="M30" s="38"/>
      <x:c r="N30" s="30"/>
      <x:c r="O30" s="33" t="str">
        <x:f>IF(A30="","",IF(ISNUMBER(G30),G30*12,"n.a."))</x:f>
      </x:c>
      <x:c r="P30" s="33" t="str">
        <x:f>IF(A30="","",IF(COUNTIFS(Orcamento!$A$5:$A$104,C30)&lt;&gt;1,"n.a.",SUMIFS(Orcamento!$B$5:$B$104,Orcamento!$A$5:$A$104,C30)))</x:f>
      </x:c>
      <x:c r="Q30" s="39" t="str">
        <x:f>IF(A30="","",IF(AND(ISNUMBER(G30),ISNUMBER(P30),P30&gt;0),G30/P30,"n.a."))</x:f>
      </x:c>
      <x:c r="R30" s="193" t="str">
        <x:f>IF(COUNTA(A30:F30,H30,J30:N30)=0,"",IF(S30&lt;&gt;"",S30,IF(K30&lt;&gt;"Ativa",K30,IF(W30=1,"Confirmar cobrança passada. ","")&amp;IF(X30=1,"Revisar renovação. ","")&amp;IF(Y30=1,"Validar uso ou cancelar. ","")&amp;IF(Z30=1,"Revisar orçamento. ","")&amp;IF(SUM(W30:Z30)=0,"OK",""))))</x:f>
      </x:c>
      <x:c r="S30" s="166" t="str">
        <x:f>IF(COUNTA(A30:F30,H30,J30:N30)=0,"",IF(Listas!$B$17&lt;&gt;"OK","Revisar parâmetros",IF(OR(A30="",COUNTIFS($A$5:$A$104,A30)&lt;&gt;1),"ID ausente ou duplicado",IF(OR(B30="",C30="",D30=""),"Serviço, categoria ou responsável ausente",IF(COUNTIFS(Orcamento!$A$5:$A$104,C30)&lt;&gt;1,"Categoria ausente ou duplicada no orçamento",IF(AND(K30&lt;&gt;"Ativa",K30&lt;&gt;"Pausada",K30&lt;&gt;"Cancelada"),"Status inválido",IF(AND(E30&lt;&gt;"Mensal",E30&lt;&gt;"Trimestral",E30&lt;&gt;"Semestral",E30&lt;&gt;"Anual",E30&lt;&gt;"Bienal"),"Periodicidade inválida",IF(OR(NOT(ISNUMBER(F30)),F30&lt;0),"Valor do ciclo ausente ou inválido",IF(OR(NOT(ISNUMBER(H30)),H30&lt;=0),"Data de cobrança ausente ou inválida",IF(OR(AND(J30&lt;&gt;"Sim",J30&lt;&gt;"Não"),AND(N30&lt;&gt;"Sim",N30&lt;&gt;"Não")),"Renovação ou essencialidade inválida",IF(AND(N30="Não",OR(NOT(ISNUMBER(M30)),M30&lt;=0,M30&gt;Listas!$B$9)),"Último uso desconhecido ou inválido","")))))))))))</x:f>
      </x:c>
      <x:c r="T30" s="1" t="n">
        <x:f>IF(AND(COUNTA(A30:F30,H30,J30:N30)&gt;0,OR(Listas!$B$13="Todos",D30=Listas!$B$13)),1,0)</x:f>
        <x:v>0</x:v>
      </x:c>
      <x:c r="U30" s="1" t="n">
        <x:f>IF(AND(A30&lt;&gt;"",K30="Ativa",S30=""),1,0)</x:f>
        <x:v>0</x:v>
      </x:c>
      <x:c r="V30" s="1" t="str">
        <x:f>IF(A30="","",IF(OR(Listas!$B$17&lt;&gt;"OK",NOT(ISNUMBER(M30)),M30&lt;=0,M30&gt;Listas!$B$9),"n.a.",INT(Listas!$B$9-M30)))</x:f>
      </x:c>
      <x:c r="W30" s="1" t="n">
        <x:f>IF(AND(U30=1,I30&lt;0),1,0)</x:f>
        <x:v>0</x:v>
      </x:c>
      <x:c r="X30" t="n">
        <x:f>IF(AND(U30=1,AND(I30&gt;=0,I30&lt;=Listas!$B$6,J30="Sim")),1,0)</x:f>
        <x:v>0</x:v>
      </x:c>
      <x:c r="Y30" t="n">
        <x:f>IF(AND(U30=1,AND(N30="Não",ISNUMBER(V30),V30&gt;Listas!$B$7)),1,0)</x:f>
        <x:v>0</x:v>
      </x:c>
      <x:c r="Z30" t="n">
        <x:f>IF(U30=0,0,IF(COUNTIFS(Orcamento!$A$5:$A$104,C30)&lt;&gt;1,1,IF(OR(INDEX(Orcamento!$G$5:$G$104,MATCH(C30,Orcamento!$A$5:$A$104,0))="REDUZIR AGORA",INDEX(Orcamento!$G$5:$G$104,MATCH(C30,Orcamento!$A$5:$A$104,0))="REVISAR",INDEX(Orcamento!$G$5:$G$104,MATCH(C30,Orcamento!$A$5:$A$104,0))="DEFINIR ORÇAMENTO",INDEX(Orcamento!$G$5:$G$104,MATCH(C30,Orcamento!$A$5:$A$104,0))="REVISAR DADOS"),1,0)))</x:f>
        <x:v>0</x:v>
      </x:c>
      <x:c r="AA30" t="n">
        <x:f>IF(T30=0,0,IF(S30&lt;&gt;"",1,IF(U30=0,0,IF(W30=1,2,IF(X30=1,3,IF(Y30=1,4,IF(Z30=1,5,0)))))))</x:f>
        <x:v>0</x:v>
      </x:c>
      <x:c r="AB30" t="str">
        <x:f>IF(AA30=0,"",COUNTIFS($AA$5:$AA$104,"&gt;0",$AA$5:$AA$104,"&lt;"&amp;AA30)+COUNTIFS($AA$5:AA30,AA30))</x:f>
      </x:c>
      <x:c r="AC30" s="174"/>
      <x:c r="AD30" s="175"/>
      <x:c r="AE30" t="n">
        <x:f>IF(S30&lt;&gt;"",1,0)</x:f>
        <x:v>0</x:v>
      </x:c>
    </x:row>
    <x:row r="31" ht="32" customHeight="1">
      <x:c r="A31" s="30"/>
      <x:c r="B31" s="30"/>
      <x:c r="C31" s="30"/>
      <x:c r="D31" s="30"/>
      <x:c r="E31" s="30"/>
      <x:c r="F31" s="37"/>
      <x:c r="G31" s="33" t="str">
        <x:f>IF(A31="","",IF(OR(NOT(ISNUMBER(F31)),F31&lt;0,AND(E31&lt;&gt;"Mensal",E31&lt;&gt;"Trimestral",E31&lt;&gt;"Semestral",E31&lt;&gt;"Anual",E31&lt;&gt;"Bienal")),"n.a.",F31/IF(E31="Mensal",1,IF(E31="Trimestral",3,IF(E31="Semestral",6,IF(E31="Anual",12,24))))))</x:f>
      </x:c>
      <x:c r="H31" s="38"/>
      <x:c r="I31" s="36" t="str">
        <x:f>IF(A31="","",IF(OR(Listas!$B$17&lt;&gt;"OK",NOT(ISNUMBER(H31)),H31&lt;=0),"n.a.",INT(H31-Listas!$B$9)))</x:f>
      </x:c>
      <x:c r="J31" s="30"/>
      <x:c r="K31" s="30"/>
      <x:c r="L31" s="38"/>
      <x:c r="M31" s="38"/>
      <x:c r="N31" s="30"/>
      <x:c r="O31" s="33" t="str">
        <x:f>IF(A31="","",IF(ISNUMBER(G31),G31*12,"n.a."))</x:f>
      </x:c>
      <x:c r="P31" s="33" t="str">
        <x:f>IF(A31="","",IF(COUNTIFS(Orcamento!$A$5:$A$104,C31)&lt;&gt;1,"n.a.",SUMIFS(Orcamento!$B$5:$B$104,Orcamento!$A$5:$A$104,C31)))</x:f>
      </x:c>
      <x:c r="Q31" s="39" t="str">
        <x:f>IF(A31="","",IF(AND(ISNUMBER(G31),ISNUMBER(P31),P31&gt;0),G31/P31,"n.a."))</x:f>
      </x:c>
      <x:c r="R31" s="193" t="str">
        <x:f>IF(COUNTA(A31:F31,H31,J31:N31)=0,"",IF(S31&lt;&gt;"",S31,IF(K31&lt;&gt;"Ativa",K31,IF(W31=1,"Confirmar cobrança passada. ","")&amp;IF(X31=1,"Revisar renovação. ","")&amp;IF(Y31=1,"Validar uso ou cancelar. ","")&amp;IF(Z31=1,"Revisar orçamento. ","")&amp;IF(SUM(W31:Z31)=0,"OK",""))))</x:f>
      </x:c>
      <x:c r="S31" s="166" t="str">
        <x:f>IF(COUNTA(A31:F31,H31,J31:N31)=0,"",IF(Listas!$B$17&lt;&gt;"OK","Revisar parâmetros",IF(OR(A31="",COUNTIFS($A$5:$A$104,A31)&lt;&gt;1),"ID ausente ou duplicado",IF(OR(B31="",C31="",D31=""),"Serviço, categoria ou responsável ausente",IF(COUNTIFS(Orcamento!$A$5:$A$104,C31)&lt;&gt;1,"Categoria ausente ou duplicada no orçamento",IF(AND(K31&lt;&gt;"Ativa",K31&lt;&gt;"Pausada",K31&lt;&gt;"Cancelada"),"Status inválido",IF(AND(E31&lt;&gt;"Mensal",E31&lt;&gt;"Trimestral",E31&lt;&gt;"Semestral",E31&lt;&gt;"Anual",E31&lt;&gt;"Bienal"),"Periodicidade inválida",IF(OR(NOT(ISNUMBER(F31)),F31&lt;0),"Valor do ciclo ausente ou inválido",IF(OR(NOT(ISNUMBER(H31)),H31&lt;=0),"Data de cobrança ausente ou inválida",IF(OR(AND(J31&lt;&gt;"Sim",J31&lt;&gt;"Não"),AND(N31&lt;&gt;"Sim",N31&lt;&gt;"Não")),"Renovação ou essencialidade inválida",IF(AND(N31="Não",OR(NOT(ISNUMBER(M31)),M31&lt;=0,M31&gt;Listas!$B$9)),"Último uso desconhecido ou inválido","")))))))))))</x:f>
      </x:c>
      <x:c r="T31" s="1" t="n">
        <x:f>IF(AND(COUNTA(A31:F31,H31,J31:N31)&gt;0,OR(Listas!$B$13="Todos",D31=Listas!$B$13)),1,0)</x:f>
        <x:v>0</x:v>
      </x:c>
      <x:c r="U31" s="1" t="n">
        <x:f>IF(AND(A31&lt;&gt;"",K31="Ativa",S31=""),1,0)</x:f>
        <x:v>0</x:v>
      </x:c>
      <x:c r="V31" s="1" t="str">
        <x:f>IF(A31="","",IF(OR(Listas!$B$17&lt;&gt;"OK",NOT(ISNUMBER(M31)),M31&lt;=0,M31&gt;Listas!$B$9),"n.a.",INT(Listas!$B$9-M31)))</x:f>
      </x:c>
      <x:c r="W31" s="1" t="n">
        <x:f>IF(AND(U31=1,I31&lt;0),1,0)</x:f>
        <x:v>0</x:v>
      </x:c>
      <x:c r="X31" t="n">
        <x:f>IF(AND(U31=1,AND(I31&gt;=0,I31&lt;=Listas!$B$6,J31="Sim")),1,0)</x:f>
        <x:v>0</x:v>
      </x:c>
      <x:c r="Y31" t="n">
        <x:f>IF(AND(U31=1,AND(N31="Não",ISNUMBER(V31),V31&gt;Listas!$B$7)),1,0)</x:f>
        <x:v>0</x:v>
      </x:c>
      <x:c r="Z31" t="n">
        <x:f>IF(U31=0,0,IF(COUNTIFS(Orcamento!$A$5:$A$104,C31)&lt;&gt;1,1,IF(OR(INDEX(Orcamento!$G$5:$G$104,MATCH(C31,Orcamento!$A$5:$A$104,0))="REDUZIR AGORA",INDEX(Orcamento!$G$5:$G$104,MATCH(C31,Orcamento!$A$5:$A$104,0))="REVISAR",INDEX(Orcamento!$G$5:$G$104,MATCH(C31,Orcamento!$A$5:$A$104,0))="DEFINIR ORÇAMENTO",INDEX(Orcamento!$G$5:$G$104,MATCH(C31,Orcamento!$A$5:$A$104,0))="REVISAR DADOS"),1,0)))</x:f>
        <x:v>0</x:v>
      </x:c>
      <x:c r="AA31" t="n">
        <x:f>IF(T31=0,0,IF(S31&lt;&gt;"",1,IF(U31=0,0,IF(W31=1,2,IF(X31=1,3,IF(Y31=1,4,IF(Z31=1,5,0)))))))</x:f>
        <x:v>0</x:v>
      </x:c>
      <x:c r="AB31" t="str">
        <x:f>IF(AA31=0,"",COUNTIFS($AA$5:$AA$104,"&gt;0",$AA$5:$AA$104,"&lt;"&amp;AA31)+COUNTIFS($AA$5:AA31,AA31))</x:f>
      </x:c>
      <x:c r="AC31" s="174"/>
      <x:c r="AD31" s="175"/>
      <x:c r="AE31" t="n">
        <x:f>IF(S31&lt;&gt;"",1,0)</x:f>
        <x:v>0</x:v>
      </x:c>
    </x:row>
    <x:row r="32" ht="32" customHeight="1">
      <x:c r="A32" s="30"/>
      <x:c r="B32" s="30"/>
      <x:c r="C32" s="30"/>
      <x:c r="D32" s="30"/>
      <x:c r="E32" s="30"/>
      <x:c r="F32" s="37"/>
      <x:c r="G32" s="33" t="str">
        <x:f>IF(A32="","",IF(OR(NOT(ISNUMBER(F32)),F32&lt;0,AND(E32&lt;&gt;"Mensal",E32&lt;&gt;"Trimestral",E32&lt;&gt;"Semestral",E32&lt;&gt;"Anual",E32&lt;&gt;"Bienal")),"n.a.",F32/IF(E32="Mensal",1,IF(E32="Trimestral",3,IF(E32="Semestral",6,IF(E32="Anual",12,24))))))</x:f>
      </x:c>
      <x:c r="H32" s="38"/>
      <x:c r="I32" s="36" t="str">
        <x:f>IF(A32="","",IF(OR(Listas!$B$17&lt;&gt;"OK",NOT(ISNUMBER(H32)),H32&lt;=0),"n.a.",INT(H32-Listas!$B$9)))</x:f>
      </x:c>
      <x:c r="J32" s="30"/>
      <x:c r="K32" s="30"/>
      <x:c r="L32" s="38"/>
      <x:c r="M32" s="38"/>
      <x:c r="N32" s="30"/>
      <x:c r="O32" s="33" t="str">
        <x:f>IF(A32="","",IF(ISNUMBER(G32),G32*12,"n.a."))</x:f>
      </x:c>
      <x:c r="P32" s="33" t="str">
        <x:f>IF(A32="","",IF(COUNTIFS(Orcamento!$A$5:$A$104,C32)&lt;&gt;1,"n.a.",SUMIFS(Orcamento!$B$5:$B$104,Orcamento!$A$5:$A$104,C32)))</x:f>
      </x:c>
      <x:c r="Q32" s="39" t="str">
        <x:f>IF(A32="","",IF(AND(ISNUMBER(G32),ISNUMBER(P32),P32&gt;0),G32/P32,"n.a."))</x:f>
      </x:c>
      <x:c r="R32" s="193" t="str">
        <x:f>IF(COUNTA(A32:F32,H32,J32:N32)=0,"",IF(S32&lt;&gt;"",S32,IF(K32&lt;&gt;"Ativa",K32,IF(W32=1,"Confirmar cobrança passada. ","")&amp;IF(X32=1,"Revisar renovação. ","")&amp;IF(Y32=1,"Validar uso ou cancelar. ","")&amp;IF(Z32=1,"Revisar orçamento. ","")&amp;IF(SUM(W32:Z32)=0,"OK",""))))</x:f>
      </x:c>
      <x:c r="S32" s="166" t="str">
        <x:f>IF(COUNTA(A32:F32,H32,J32:N32)=0,"",IF(Listas!$B$17&lt;&gt;"OK","Revisar parâmetros",IF(OR(A32="",COUNTIFS($A$5:$A$104,A32)&lt;&gt;1),"ID ausente ou duplicado",IF(OR(B32="",C32="",D32=""),"Serviço, categoria ou responsável ausente",IF(COUNTIFS(Orcamento!$A$5:$A$104,C32)&lt;&gt;1,"Categoria ausente ou duplicada no orçamento",IF(AND(K32&lt;&gt;"Ativa",K32&lt;&gt;"Pausada",K32&lt;&gt;"Cancelada"),"Status inválido",IF(AND(E32&lt;&gt;"Mensal",E32&lt;&gt;"Trimestral",E32&lt;&gt;"Semestral",E32&lt;&gt;"Anual",E32&lt;&gt;"Bienal"),"Periodicidade inválida",IF(OR(NOT(ISNUMBER(F32)),F32&lt;0),"Valor do ciclo ausente ou inválido",IF(OR(NOT(ISNUMBER(H32)),H32&lt;=0),"Data de cobrança ausente ou inválida",IF(OR(AND(J32&lt;&gt;"Sim",J32&lt;&gt;"Não"),AND(N32&lt;&gt;"Sim",N32&lt;&gt;"Não")),"Renovação ou essencialidade inválida",IF(AND(N32="Não",OR(NOT(ISNUMBER(M32)),M32&lt;=0,M32&gt;Listas!$B$9)),"Último uso desconhecido ou inválido","")))))))))))</x:f>
      </x:c>
      <x:c r="T32" s="1" t="n">
        <x:f>IF(AND(COUNTA(A32:F32,H32,J32:N32)&gt;0,OR(Listas!$B$13="Todos",D32=Listas!$B$13)),1,0)</x:f>
        <x:v>0</x:v>
      </x:c>
      <x:c r="U32" s="1" t="n">
        <x:f>IF(AND(A32&lt;&gt;"",K32="Ativa",S32=""),1,0)</x:f>
        <x:v>0</x:v>
      </x:c>
      <x:c r="V32" s="1" t="str">
        <x:f>IF(A32="","",IF(OR(Listas!$B$17&lt;&gt;"OK",NOT(ISNUMBER(M32)),M32&lt;=0,M32&gt;Listas!$B$9),"n.a.",INT(Listas!$B$9-M32)))</x:f>
      </x:c>
      <x:c r="W32" s="1" t="n">
        <x:f>IF(AND(U32=1,I32&lt;0),1,0)</x:f>
        <x:v>0</x:v>
      </x:c>
      <x:c r="X32" t="n">
        <x:f>IF(AND(U32=1,AND(I32&gt;=0,I32&lt;=Listas!$B$6,J32="Sim")),1,0)</x:f>
        <x:v>0</x:v>
      </x:c>
      <x:c r="Y32" t="n">
        <x:f>IF(AND(U32=1,AND(N32="Não",ISNUMBER(V32),V32&gt;Listas!$B$7)),1,0)</x:f>
        <x:v>0</x:v>
      </x:c>
      <x:c r="Z32" t="n">
        <x:f>IF(U32=0,0,IF(COUNTIFS(Orcamento!$A$5:$A$104,C32)&lt;&gt;1,1,IF(OR(INDEX(Orcamento!$G$5:$G$104,MATCH(C32,Orcamento!$A$5:$A$104,0))="REDUZIR AGORA",INDEX(Orcamento!$G$5:$G$104,MATCH(C32,Orcamento!$A$5:$A$104,0))="REVISAR",INDEX(Orcamento!$G$5:$G$104,MATCH(C32,Orcamento!$A$5:$A$104,0))="DEFINIR ORÇAMENTO",INDEX(Orcamento!$G$5:$G$104,MATCH(C32,Orcamento!$A$5:$A$104,0))="REVISAR DADOS"),1,0)))</x:f>
        <x:v>0</x:v>
      </x:c>
      <x:c r="AA32" t="n">
        <x:f>IF(T32=0,0,IF(S32&lt;&gt;"",1,IF(U32=0,0,IF(W32=1,2,IF(X32=1,3,IF(Y32=1,4,IF(Z32=1,5,0)))))))</x:f>
        <x:v>0</x:v>
      </x:c>
      <x:c r="AB32" t="str">
        <x:f>IF(AA32=0,"",COUNTIFS($AA$5:$AA$104,"&gt;0",$AA$5:$AA$104,"&lt;"&amp;AA32)+COUNTIFS($AA$5:AA32,AA32))</x:f>
      </x:c>
      <x:c r="AC32" s="174"/>
      <x:c r="AD32" s="175"/>
      <x:c r="AE32" t="n">
        <x:f>IF(S32&lt;&gt;"",1,0)</x:f>
        <x:v>0</x:v>
      </x:c>
    </x:row>
    <x:row r="33" ht="32" customHeight="1">
      <x:c r="A33" s="30"/>
      <x:c r="B33" s="30"/>
      <x:c r="C33" s="30"/>
      <x:c r="D33" s="30"/>
      <x:c r="E33" s="30"/>
      <x:c r="F33" s="37"/>
      <x:c r="G33" s="33" t="str">
        <x:f>IF(A33="","",IF(OR(NOT(ISNUMBER(F33)),F33&lt;0,AND(E33&lt;&gt;"Mensal",E33&lt;&gt;"Trimestral",E33&lt;&gt;"Semestral",E33&lt;&gt;"Anual",E33&lt;&gt;"Bienal")),"n.a.",F33/IF(E33="Mensal",1,IF(E33="Trimestral",3,IF(E33="Semestral",6,IF(E33="Anual",12,24))))))</x:f>
      </x:c>
      <x:c r="H33" s="38"/>
      <x:c r="I33" s="36" t="str">
        <x:f>IF(A33="","",IF(OR(Listas!$B$17&lt;&gt;"OK",NOT(ISNUMBER(H33)),H33&lt;=0),"n.a.",INT(H33-Listas!$B$9)))</x:f>
      </x:c>
      <x:c r="J33" s="30"/>
      <x:c r="K33" s="30"/>
      <x:c r="L33" s="38"/>
      <x:c r="M33" s="38"/>
      <x:c r="N33" s="30"/>
      <x:c r="O33" s="33" t="str">
        <x:f>IF(A33="","",IF(ISNUMBER(G33),G33*12,"n.a."))</x:f>
      </x:c>
      <x:c r="P33" s="33" t="str">
        <x:f>IF(A33="","",IF(COUNTIFS(Orcamento!$A$5:$A$104,C33)&lt;&gt;1,"n.a.",SUMIFS(Orcamento!$B$5:$B$104,Orcamento!$A$5:$A$104,C33)))</x:f>
      </x:c>
      <x:c r="Q33" s="39" t="str">
        <x:f>IF(A33="","",IF(AND(ISNUMBER(G33),ISNUMBER(P33),P33&gt;0),G33/P33,"n.a."))</x:f>
      </x:c>
      <x:c r="R33" s="193" t="str">
        <x:f>IF(COUNTA(A33:F33,H33,J33:N33)=0,"",IF(S33&lt;&gt;"",S33,IF(K33&lt;&gt;"Ativa",K33,IF(W33=1,"Confirmar cobrança passada. ","")&amp;IF(X33=1,"Revisar renovação. ","")&amp;IF(Y33=1,"Validar uso ou cancelar. ","")&amp;IF(Z33=1,"Revisar orçamento. ","")&amp;IF(SUM(W33:Z33)=0,"OK",""))))</x:f>
      </x:c>
      <x:c r="S33" s="166" t="str">
        <x:f>IF(COUNTA(A33:F33,H33,J33:N33)=0,"",IF(Listas!$B$17&lt;&gt;"OK","Revisar parâmetros",IF(OR(A33="",COUNTIFS($A$5:$A$104,A33)&lt;&gt;1),"ID ausente ou duplicado",IF(OR(B33="",C33="",D33=""),"Serviço, categoria ou responsável ausente",IF(COUNTIFS(Orcamento!$A$5:$A$104,C33)&lt;&gt;1,"Categoria ausente ou duplicada no orçamento",IF(AND(K33&lt;&gt;"Ativa",K33&lt;&gt;"Pausada",K33&lt;&gt;"Cancelada"),"Status inválido",IF(AND(E33&lt;&gt;"Mensal",E33&lt;&gt;"Trimestral",E33&lt;&gt;"Semestral",E33&lt;&gt;"Anual",E33&lt;&gt;"Bienal"),"Periodicidade inválida",IF(OR(NOT(ISNUMBER(F33)),F33&lt;0),"Valor do ciclo ausente ou inválido",IF(OR(NOT(ISNUMBER(H33)),H33&lt;=0),"Data de cobrança ausente ou inválida",IF(OR(AND(J33&lt;&gt;"Sim",J33&lt;&gt;"Não"),AND(N33&lt;&gt;"Sim",N33&lt;&gt;"Não")),"Renovação ou essencialidade inválida",IF(AND(N33="Não",OR(NOT(ISNUMBER(M33)),M33&lt;=0,M33&gt;Listas!$B$9)),"Último uso desconhecido ou inválido","")))))))))))</x:f>
      </x:c>
      <x:c r="T33" s="1" t="n">
        <x:f>IF(AND(COUNTA(A33:F33,H33,J33:N33)&gt;0,OR(Listas!$B$13="Todos",D33=Listas!$B$13)),1,0)</x:f>
        <x:v>0</x:v>
      </x:c>
      <x:c r="U33" s="1" t="n">
        <x:f>IF(AND(A33&lt;&gt;"",K33="Ativa",S33=""),1,0)</x:f>
        <x:v>0</x:v>
      </x:c>
      <x:c r="V33" s="1" t="str">
        <x:f>IF(A33="","",IF(OR(Listas!$B$17&lt;&gt;"OK",NOT(ISNUMBER(M33)),M33&lt;=0,M33&gt;Listas!$B$9),"n.a.",INT(Listas!$B$9-M33)))</x:f>
      </x:c>
      <x:c r="W33" s="1" t="n">
        <x:f>IF(AND(U33=1,I33&lt;0),1,0)</x:f>
        <x:v>0</x:v>
      </x:c>
      <x:c r="X33" t="n">
        <x:f>IF(AND(U33=1,AND(I33&gt;=0,I33&lt;=Listas!$B$6,J33="Sim")),1,0)</x:f>
        <x:v>0</x:v>
      </x:c>
      <x:c r="Y33" t="n">
        <x:f>IF(AND(U33=1,AND(N33="Não",ISNUMBER(V33),V33&gt;Listas!$B$7)),1,0)</x:f>
        <x:v>0</x:v>
      </x:c>
      <x:c r="Z33" t="n">
        <x:f>IF(U33=0,0,IF(COUNTIFS(Orcamento!$A$5:$A$104,C33)&lt;&gt;1,1,IF(OR(INDEX(Orcamento!$G$5:$G$104,MATCH(C33,Orcamento!$A$5:$A$104,0))="REDUZIR AGORA",INDEX(Orcamento!$G$5:$G$104,MATCH(C33,Orcamento!$A$5:$A$104,0))="REVISAR",INDEX(Orcamento!$G$5:$G$104,MATCH(C33,Orcamento!$A$5:$A$104,0))="DEFINIR ORÇAMENTO",INDEX(Orcamento!$G$5:$G$104,MATCH(C33,Orcamento!$A$5:$A$104,0))="REVISAR DADOS"),1,0)))</x:f>
        <x:v>0</x:v>
      </x:c>
      <x:c r="AA33" t="n">
        <x:f>IF(T33=0,0,IF(S33&lt;&gt;"",1,IF(U33=0,0,IF(W33=1,2,IF(X33=1,3,IF(Y33=1,4,IF(Z33=1,5,0)))))))</x:f>
        <x:v>0</x:v>
      </x:c>
      <x:c r="AB33" t="str">
        <x:f>IF(AA33=0,"",COUNTIFS($AA$5:$AA$104,"&gt;0",$AA$5:$AA$104,"&lt;"&amp;AA33)+COUNTIFS($AA$5:AA33,AA33))</x:f>
      </x:c>
      <x:c r="AC33" s="174"/>
      <x:c r="AD33" s="175"/>
      <x:c r="AE33" t="n">
        <x:f>IF(S33&lt;&gt;"",1,0)</x:f>
        <x:v>0</x:v>
      </x:c>
    </x:row>
    <x:row r="34" ht="32" customHeight="1">
      <x:c r="A34" s="30"/>
      <x:c r="B34" s="30"/>
      <x:c r="C34" s="30"/>
      <x:c r="D34" s="30"/>
      <x:c r="E34" s="30"/>
      <x:c r="F34" s="37"/>
      <x:c r="G34" s="33" t="str">
        <x:f>IF(A34="","",IF(OR(NOT(ISNUMBER(F34)),F34&lt;0,AND(E34&lt;&gt;"Mensal",E34&lt;&gt;"Trimestral",E34&lt;&gt;"Semestral",E34&lt;&gt;"Anual",E34&lt;&gt;"Bienal")),"n.a.",F34/IF(E34="Mensal",1,IF(E34="Trimestral",3,IF(E34="Semestral",6,IF(E34="Anual",12,24))))))</x:f>
      </x:c>
      <x:c r="H34" s="38"/>
      <x:c r="I34" s="36" t="str">
        <x:f>IF(A34="","",IF(OR(Listas!$B$17&lt;&gt;"OK",NOT(ISNUMBER(H34)),H34&lt;=0),"n.a.",INT(H34-Listas!$B$9)))</x:f>
      </x:c>
      <x:c r="J34" s="30"/>
      <x:c r="K34" s="30"/>
      <x:c r="L34" s="38"/>
      <x:c r="M34" s="38"/>
      <x:c r="N34" s="30"/>
      <x:c r="O34" s="33" t="str">
        <x:f>IF(A34="","",IF(ISNUMBER(G34),G34*12,"n.a."))</x:f>
      </x:c>
      <x:c r="P34" s="33" t="str">
        <x:f>IF(A34="","",IF(COUNTIFS(Orcamento!$A$5:$A$104,C34)&lt;&gt;1,"n.a.",SUMIFS(Orcamento!$B$5:$B$104,Orcamento!$A$5:$A$104,C34)))</x:f>
      </x:c>
      <x:c r="Q34" s="39" t="str">
        <x:f>IF(A34="","",IF(AND(ISNUMBER(G34),ISNUMBER(P34),P34&gt;0),G34/P34,"n.a."))</x:f>
      </x:c>
      <x:c r="R34" s="193" t="str">
        <x:f>IF(COUNTA(A34:F34,H34,J34:N34)=0,"",IF(S34&lt;&gt;"",S34,IF(K34&lt;&gt;"Ativa",K34,IF(W34=1,"Confirmar cobrança passada. ","")&amp;IF(X34=1,"Revisar renovação. ","")&amp;IF(Y34=1,"Validar uso ou cancelar. ","")&amp;IF(Z34=1,"Revisar orçamento. ","")&amp;IF(SUM(W34:Z34)=0,"OK",""))))</x:f>
      </x:c>
      <x:c r="S34" s="166" t="str">
        <x:f>IF(COUNTA(A34:F34,H34,J34:N34)=0,"",IF(Listas!$B$17&lt;&gt;"OK","Revisar parâmetros",IF(OR(A34="",COUNTIFS($A$5:$A$104,A34)&lt;&gt;1),"ID ausente ou duplicado",IF(OR(B34="",C34="",D34=""),"Serviço, categoria ou responsável ausente",IF(COUNTIFS(Orcamento!$A$5:$A$104,C34)&lt;&gt;1,"Categoria ausente ou duplicada no orçamento",IF(AND(K34&lt;&gt;"Ativa",K34&lt;&gt;"Pausada",K34&lt;&gt;"Cancelada"),"Status inválido",IF(AND(E34&lt;&gt;"Mensal",E34&lt;&gt;"Trimestral",E34&lt;&gt;"Semestral",E34&lt;&gt;"Anual",E34&lt;&gt;"Bienal"),"Periodicidade inválida",IF(OR(NOT(ISNUMBER(F34)),F34&lt;0),"Valor do ciclo ausente ou inválido",IF(OR(NOT(ISNUMBER(H34)),H34&lt;=0),"Data de cobrança ausente ou inválida",IF(OR(AND(J34&lt;&gt;"Sim",J34&lt;&gt;"Não"),AND(N34&lt;&gt;"Sim",N34&lt;&gt;"Não")),"Renovação ou essencialidade inválida",IF(AND(N34="Não",OR(NOT(ISNUMBER(M34)),M34&lt;=0,M34&gt;Listas!$B$9)),"Último uso desconhecido ou inválido","")))))))))))</x:f>
      </x:c>
      <x:c r="T34" s="1" t="n">
        <x:f>IF(AND(COUNTA(A34:F34,H34,J34:N34)&gt;0,OR(Listas!$B$13="Todos",D34=Listas!$B$13)),1,0)</x:f>
        <x:v>0</x:v>
      </x:c>
      <x:c r="U34" s="1" t="n">
        <x:f>IF(AND(A34&lt;&gt;"",K34="Ativa",S34=""),1,0)</x:f>
        <x:v>0</x:v>
      </x:c>
      <x:c r="V34" s="1" t="str">
        <x:f>IF(A34="","",IF(OR(Listas!$B$17&lt;&gt;"OK",NOT(ISNUMBER(M34)),M34&lt;=0,M34&gt;Listas!$B$9),"n.a.",INT(Listas!$B$9-M34)))</x:f>
      </x:c>
      <x:c r="W34" s="1" t="n">
        <x:f>IF(AND(U34=1,I34&lt;0),1,0)</x:f>
        <x:v>0</x:v>
      </x:c>
      <x:c r="X34" t="n">
        <x:f>IF(AND(U34=1,AND(I34&gt;=0,I34&lt;=Listas!$B$6,J34="Sim")),1,0)</x:f>
        <x:v>0</x:v>
      </x:c>
      <x:c r="Y34" t="n">
        <x:f>IF(AND(U34=1,AND(N34="Não",ISNUMBER(V34),V34&gt;Listas!$B$7)),1,0)</x:f>
        <x:v>0</x:v>
      </x:c>
      <x:c r="Z34" t="n">
        <x:f>IF(U34=0,0,IF(COUNTIFS(Orcamento!$A$5:$A$104,C34)&lt;&gt;1,1,IF(OR(INDEX(Orcamento!$G$5:$G$104,MATCH(C34,Orcamento!$A$5:$A$104,0))="REDUZIR AGORA",INDEX(Orcamento!$G$5:$G$104,MATCH(C34,Orcamento!$A$5:$A$104,0))="REVISAR",INDEX(Orcamento!$G$5:$G$104,MATCH(C34,Orcamento!$A$5:$A$104,0))="DEFINIR ORÇAMENTO",INDEX(Orcamento!$G$5:$G$104,MATCH(C34,Orcamento!$A$5:$A$104,0))="REVISAR DADOS"),1,0)))</x:f>
        <x:v>0</x:v>
      </x:c>
      <x:c r="AA34" t="n">
        <x:f>IF(T34=0,0,IF(S34&lt;&gt;"",1,IF(U34=0,0,IF(W34=1,2,IF(X34=1,3,IF(Y34=1,4,IF(Z34=1,5,0)))))))</x:f>
        <x:v>0</x:v>
      </x:c>
      <x:c r="AB34" t="str">
        <x:f>IF(AA34=0,"",COUNTIFS($AA$5:$AA$104,"&gt;0",$AA$5:$AA$104,"&lt;"&amp;AA34)+COUNTIFS($AA$5:AA34,AA34))</x:f>
      </x:c>
      <x:c r="AC34" s="174"/>
      <x:c r="AD34" s="175"/>
      <x:c r="AE34" t="n">
        <x:f>IF(S34&lt;&gt;"",1,0)</x:f>
        <x:v>0</x:v>
      </x:c>
    </x:row>
    <x:row r="35" ht="32" customHeight="1">
      <x:c r="A35" s="30"/>
      <x:c r="B35" s="30"/>
      <x:c r="C35" s="30"/>
      <x:c r="D35" s="30"/>
      <x:c r="E35" s="30"/>
      <x:c r="F35" s="37"/>
      <x:c r="G35" s="33" t="str">
        <x:f>IF(A35="","",IF(OR(NOT(ISNUMBER(F35)),F35&lt;0,AND(E35&lt;&gt;"Mensal",E35&lt;&gt;"Trimestral",E35&lt;&gt;"Semestral",E35&lt;&gt;"Anual",E35&lt;&gt;"Bienal")),"n.a.",F35/IF(E35="Mensal",1,IF(E35="Trimestral",3,IF(E35="Semestral",6,IF(E35="Anual",12,24))))))</x:f>
      </x:c>
      <x:c r="H35" s="38"/>
      <x:c r="I35" s="36" t="str">
        <x:f>IF(A35="","",IF(OR(Listas!$B$17&lt;&gt;"OK",NOT(ISNUMBER(H35)),H35&lt;=0),"n.a.",INT(H35-Listas!$B$9)))</x:f>
      </x:c>
      <x:c r="J35" s="30"/>
      <x:c r="K35" s="30"/>
      <x:c r="L35" s="38"/>
      <x:c r="M35" s="38"/>
      <x:c r="N35" s="30"/>
      <x:c r="O35" s="33" t="str">
        <x:f>IF(A35="","",IF(ISNUMBER(G35),G35*12,"n.a."))</x:f>
      </x:c>
      <x:c r="P35" s="33" t="str">
        <x:f>IF(A35="","",IF(COUNTIFS(Orcamento!$A$5:$A$104,C35)&lt;&gt;1,"n.a.",SUMIFS(Orcamento!$B$5:$B$104,Orcamento!$A$5:$A$104,C35)))</x:f>
      </x:c>
      <x:c r="Q35" s="39" t="str">
        <x:f>IF(A35="","",IF(AND(ISNUMBER(G35),ISNUMBER(P35),P35&gt;0),G35/P35,"n.a."))</x:f>
      </x:c>
      <x:c r="R35" s="193" t="str">
        <x:f>IF(COUNTA(A35:F35,H35,J35:N35)=0,"",IF(S35&lt;&gt;"",S35,IF(K35&lt;&gt;"Ativa",K35,IF(W35=1,"Confirmar cobrança passada. ","")&amp;IF(X35=1,"Revisar renovação. ","")&amp;IF(Y35=1,"Validar uso ou cancelar. ","")&amp;IF(Z35=1,"Revisar orçamento. ","")&amp;IF(SUM(W35:Z35)=0,"OK",""))))</x:f>
      </x:c>
      <x:c r="S35" s="166" t="str">
        <x:f>IF(COUNTA(A35:F35,H35,J35:N35)=0,"",IF(Listas!$B$17&lt;&gt;"OK","Revisar parâmetros",IF(OR(A35="",COUNTIFS($A$5:$A$104,A35)&lt;&gt;1),"ID ausente ou duplicado",IF(OR(B35="",C35="",D35=""),"Serviço, categoria ou responsável ausente",IF(COUNTIFS(Orcamento!$A$5:$A$104,C35)&lt;&gt;1,"Categoria ausente ou duplicada no orçamento",IF(AND(K35&lt;&gt;"Ativa",K35&lt;&gt;"Pausada",K35&lt;&gt;"Cancelada"),"Status inválido",IF(AND(E35&lt;&gt;"Mensal",E35&lt;&gt;"Trimestral",E35&lt;&gt;"Semestral",E35&lt;&gt;"Anual",E35&lt;&gt;"Bienal"),"Periodicidade inválida",IF(OR(NOT(ISNUMBER(F35)),F35&lt;0),"Valor do ciclo ausente ou inválido",IF(OR(NOT(ISNUMBER(H35)),H35&lt;=0),"Data de cobrança ausente ou inválida",IF(OR(AND(J35&lt;&gt;"Sim",J35&lt;&gt;"Não"),AND(N35&lt;&gt;"Sim",N35&lt;&gt;"Não")),"Renovação ou essencialidade inválida",IF(AND(N35="Não",OR(NOT(ISNUMBER(M35)),M35&lt;=0,M35&gt;Listas!$B$9)),"Último uso desconhecido ou inválido","")))))))))))</x:f>
      </x:c>
      <x:c r="T35" s="1" t="n">
        <x:f>IF(AND(COUNTA(A35:F35,H35,J35:N35)&gt;0,OR(Listas!$B$13="Todos",D35=Listas!$B$13)),1,0)</x:f>
        <x:v>0</x:v>
      </x:c>
      <x:c r="U35" s="1" t="n">
        <x:f>IF(AND(A35&lt;&gt;"",K35="Ativa",S35=""),1,0)</x:f>
        <x:v>0</x:v>
      </x:c>
      <x:c r="V35" s="1" t="str">
        <x:f>IF(A35="","",IF(OR(Listas!$B$17&lt;&gt;"OK",NOT(ISNUMBER(M35)),M35&lt;=0,M35&gt;Listas!$B$9),"n.a.",INT(Listas!$B$9-M35)))</x:f>
      </x:c>
      <x:c r="W35" s="1" t="n">
        <x:f>IF(AND(U35=1,I35&lt;0),1,0)</x:f>
        <x:v>0</x:v>
      </x:c>
      <x:c r="X35" t="n">
        <x:f>IF(AND(U35=1,AND(I35&gt;=0,I35&lt;=Listas!$B$6,J35="Sim")),1,0)</x:f>
        <x:v>0</x:v>
      </x:c>
      <x:c r="Y35" t="n">
        <x:f>IF(AND(U35=1,AND(N35="Não",ISNUMBER(V35),V35&gt;Listas!$B$7)),1,0)</x:f>
        <x:v>0</x:v>
      </x:c>
      <x:c r="Z35" t="n">
        <x:f>IF(U35=0,0,IF(COUNTIFS(Orcamento!$A$5:$A$104,C35)&lt;&gt;1,1,IF(OR(INDEX(Orcamento!$G$5:$G$104,MATCH(C35,Orcamento!$A$5:$A$104,0))="REDUZIR AGORA",INDEX(Orcamento!$G$5:$G$104,MATCH(C35,Orcamento!$A$5:$A$104,0))="REVISAR",INDEX(Orcamento!$G$5:$G$104,MATCH(C35,Orcamento!$A$5:$A$104,0))="DEFINIR ORÇAMENTO",INDEX(Orcamento!$G$5:$G$104,MATCH(C35,Orcamento!$A$5:$A$104,0))="REVISAR DADOS"),1,0)))</x:f>
        <x:v>0</x:v>
      </x:c>
      <x:c r="AA35" t="n">
        <x:f>IF(T35=0,0,IF(S35&lt;&gt;"",1,IF(U35=0,0,IF(W35=1,2,IF(X35=1,3,IF(Y35=1,4,IF(Z35=1,5,0)))))))</x:f>
        <x:v>0</x:v>
      </x:c>
      <x:c r="AB35" t="str">
        <x:f>IF(AA35=0,"",COUNTIFS($AA$5:$AA$104,"&gt;0",$AA$5:$AA$104,"&lt;"&amp;AA35)+COUNTIFS($AA$5:AA35,AA35))</x:f>
      </x:c>
      <x:c r="AC35" s="174"/>
      <x:c r="AD35" s="175"/>
      <x:c r="AE35" t="n">
        <x:f>IF(S35&lt;&gt;"",1,0)</x:f>
        <x:v>0</x:v>
      </x:c>
    </x:row>
    <x:row r="36" ht="32" customHeight="1">
      <x:c r="A36" s="30"/>
      <x:c r="B36" s="30"/>
      <x:c r="C36" s="30"/>
      <x:c r="D36" s="30"/>
      <x:c r="E36" s="30"/>
      <x:c r="F36" s="37"/>
      <x:c r="G36" s="33" t="str">
        <x:f>IF(A36="","",IF(OR(NOT(ISNUMBER(F36)),F36&lt;0,AND(E36&lt;&gt;"Mensal",E36&lt;&gt;"Trimestral",E36&lt;&gt;"Semestral",E36&lt;&gt;"Anual",E36&lt;&gt;"Bienal")),"n.a.",F36/IF(E36="Mensal",1,IF(E36="Trimestral",3,IF(E36="Semestral",6,IF(E36="Anual",12,24))))))</x:f>
      </x:c>
      <x:c r="H36" s="38"/>
      <x:c r="I36" s="36" t="str">
        <x:f>IF(A36="","",IF(OR(Listas!$B$17&lt;&gt;"OK",NOT(ISNUMBER(H36)),H36&lt;=0),"n.a.",INT(H36-Listas!$B$9)))</x:f>
      </x:c>
      <x:c r="J36" s="30"/>
      <x:c r="K36" s="30"/>
      <x:c r="L36" s="38"/>
      <x:c r="M36" s="38"/>
      <x:c r="N36" s="30"/>
      <x:c r="O36" s="33" t="str">
        <x:f>IF(A36="","",IF(ISNUMBER(G36),G36*12,"n.a."))</x:f>
      </x:c>
      <x:c r="P36" s="33" t="str">
        <x:f>IF(A36="","",IF(COUNTIFS(Orcamento!$A$5:$A$104,C36)&lt;&gt;1,"n.a.",SUMIFS(Orcamento!$B$5:$B$104,Orcamento!$A$5:$A$104,C36)))</x:f>
      </x:c>
      <x:c r="Q36" s="39" t="str">
        <x:f>IF(A36="","",IF(AND(ISNUMBER(G36),ISNUMBER(P36),P36&gt;0),G36/P36,"n.a."))</x:f>
      </x:c>
      <x:c r="R36" s="193" t="str">
        <x:f>IF(COUNTA(A36:F36,H36,J36:N36)=0,"",IF(S36&lt;&gt;"",S36,IF(K36&lt;&gt;"Ativa",K36,IF(W36=1,"Confirmar cobrança passada. ","")&amp;IF(X36=1,"Revisar renovação. ","")&amp;IF(Y36=1,"Validar uso ou cancelar. ","")&amp;IF(Z36=1,"Revisar orçamento. ","")&amp;IF(SUM(W36:Z36)=0,"OK",""))))</x:f>
      </x:c>
      <x:c r="S36" s="166" t="str">
        <x:f>IF(COUNTA(A36:F36,H36,J36:N36)=0,"",IF(Listas!$B$17&lt;&gt;"OK","Revisar parâmetros",IF(OR(A36="",COUNTIFS($A$5:$A$104,A36)&lt;&gt;1),"ID ausente ou duplicado",IF(OR(B36="",C36="",D36=""),"Serviço, categoria ou responsável ausente",IF(COUNTIFS(Orcamento!$A$5:$A$104,C36)&lt;&gt;1,"Categoria ausente ou duplicada no orçamento",IF(AND(K36&lt;&gt;"Ativa",K36&lt;&gt;"Pausada",K36&lt;&gt;"Cancelada"),"Status inválido",IF(AND(E36&lt;&gt;"Mensal",E36&lt;&gt;"Trimestral",E36&lt;&gt;"Semestral",E36&lt;&gt;"Anual",E36&lt;&gt;"Bienal"),"Periodicidade inválida",IF(OR(NOT(ISNUMBER(F36)),F36&lt;0),"Valor do ciclo ausente ou inválido",IF(OR(NOT(ISNUMBER(H36)),H36&lt;=0),"Data de cobrança ausente ou inválida",IF(OR(AND(J36&lt;&gt;"Sim",J36&lt;&gt;"Não"),AND(N36&lt;&gt;"Sim",N36&lt;&gt;"Não")),"Renovação ou essencialidade inválida",IF(AND(N36="Não",OR(NOT(ISNUMBER(M36)),M36&lt;=0,M36&gt;Listas!$B$9)),"Último uso desconhecido ou inválido","")))))))))))</x:f>
      </x:c>
      <x:c r="T36" s="1" t="n">
        <x:f>IF(AND(COUNTA(A36:F36,H36,J36:N36)&gt;0,OR(Listas!$B$13="Todos",D36=Listas!$B$13)),1,0)</x:f>
        <x:v>0</x:v>
      </x:c>
      <x:c r="U36" s="1" t="n">
        <x:f>IF(AND(A36&lt;&gt;"",K36="Ativa",S36=""),1,0)</x:f>
        <x:v>0</x:v>
      </x:c>
      <x:c r="V36" s="1" t="str">
        <x:f>IF(A36="","",IF(OR(Listas!$B$17&lt;&gt;"OK",NOT(ISNUMBER(M36)),M36&lt;=0,M36&gt;Listas!$B$9),"n.a.",INT(Listas!$B$9-M36)))</x:f>
      </x:c>
      <x:c r="W36" s="1" t="n">
        <x:f>IF(AND(U36=1,I36&lt;0),1,0)</x:f>
        <x:v>0</x:v>
      </x:c>
      <x:c r="X36" t="n">
        <x:f>IF(AND(U36=1,AND(I36&gt;=0,I36&lt;=Listas!$B$6,J36="Sim")),1,0)</x:f>
        <x:v>0</x:v>
      </x:c>
      <x:c r="Y36" t="n">
        <x:f>IF(AND(U36=1,AND(N36="Não",ISNUMBER(V36),V36&gt;Listas!$B$7)),1,0)</x:f>
        <x:v>0</x:v>
      </x:c>
      <x:c r="Z36" t="n">
        <x:f>IF(U36=0,0,IF(COUNTIFS(Orcamento!$A$5:$A$104,C36)&lt;&gt;1,1,IF(OR(INDEX(Orcamento!$G$5:$G$104,MATCH(C36,Orcamento!$A$5:$A$104,0))="REDUZIR AGORA",INDEX(Orcamento!$G$5:$G$104,MATCH(C36,Orcamento!$A$5:$A$104,0))="REVISAR",INDEX(Orcamento!$G$5:$G$104,MATCH(C36,Orcamento!$A$5:$A$104,0))="DEFINIR ORÇAMENTO",INDEX(Orcamento!$G$5:$G$104,MATCH(C36,Orcamento!$A$5:$A$104,0))="REVISAR DADOS"),1,0)))</x:f>
        <x:v>0</x:v>
      </x:c>
      <x:c r="AA36" t="n">
        <x:f>IF(T36=0,0,IF(S36&lt;&gt;"",1,IF(U36=0,0,IF(W36=1,2,IF(X36=1,3,IF(Y36=1,4,IF(Z36=1,5,0)))))))</x:f>
        <x:v>0</x:v>
      </x:c>
      <x:c r="AB36" t="str">
        <x:f>IF(AA36=0,"",COUNTIFS($AA$5:$AA$104,"&gt;0",$AA$5:$AA$104,"&lt;"&amp;AA36)+COUNTIFS($AA$5:AA36,AA36))</x:f>
      </x:c>
      <x:c r="AC36" s="174"/>
      <x:c r="AD36" s="175"/>
      <x:c r="AE36" t="n">
        <x:f>IF(S36&lt;&gt;"",1,0)</x:f>
        <x:v>0</x:v>
      </x:c>
    </x:row>
    <x:row r="37" ht="32" customHeight="1">
      <x:c r="A37" s="30"/>
      <x:c r="B37" s="30"/>
      <x:c r="C37" s="30"/>
      <x:c r="D37" s="30"/>
      <x:c r="E37" s="30"/>
      <x:c r="F37" s="37"/>
      <x:c r="G37" s="33" t="str">
        <x:f>IF(A37="","",IF(OR(NOT(ISNUMBER(F37)),F37&lt;0,AND(E37&lt;&gt;"Mensal",E37&lt;&gt;"Trimestral",E37&lt;&gt;"Semestral",E37&lt;&gt;"Anual",E37&lt;&gt;"Bienal")),"n.a.",F37/IF(E37="Mensal",1,IF(E37="Trimestral",3,IF(E37="Semestral",6,IF(E37="Anual",12,24))))))</x:f>
      </x:c>
      <x:c r="H37" s="38"/>
      <x:c r="I37" s="36" t="str">
        <x:f>IF(A37="","",IF(OR(Listas!$B$17&lt;&gt;"OK",NOT(ISNUMBER(H37)),H37&lt;=0),"n.a.",INT(H37-Listas!$B$9)))</x:f>
      </x:c>
      <x:c r="J37" s="30"/>
      <x:c r="K37" s="30"/>
      <x:c r="L37" s="38"/>
      <x:c r="M37" s="38"/>
      <x:c r="N37" s="30"/>
      <x:c r="O37" s="33" t="str">
        <x:f>IF(A37="","",IF(ISNUMBER(G37),G37*12,"n.a."))</x:f>
      </x:c>
      <x:c r="P37" s="33" t="str">
        <x:f>IF(A37="","",IF(COUNTIFS(Orcamento!$A$5:$A$104,C37)&lt;&gt;1,"n.a.",SUMIFS(Orcamento!$B$5:$B$104,Orcamento!$A$5:$A$104,C37)))</x:f>
      </x:c>
      <x:c r="Q37" s="39" t="str">
        <x:f>IF(A37="","",IF(AND(ISNUMBER(G37),ISNUMBER(P37),P37&gt;0),G37/P37,"n.a."))</x:f>
      </x:c>
      <x:c r="R37" s="193" t="str">
        <x:f>IF(COUNTA(A37:F37,H37,J37:N37)=0,"",IF(S37&lt;&gt;"",S37,IF(K37&lt;&gt;"Ativa",K37,IF(W37=1,"Confirmar cobrança passada. ","")&amp;IF(X37=1,"Revisar renovação. ","")&amp;IF(Y37=1,"Validar uso ou cancelar. ","")&amp;IF(Z37=1,"Revisar orçamento. ","")&amp;IF(SUM(W37:Z37)=0,"OK",""))))</x:f>
      </x:c>
      <x:c r="S37" s="166" t="str">
        <x:f>IF(COUNTA(A37:F37,H37,J37:N37)=0,"",IF(Listas!$B$17&lt;&gt;"OK","Revisar parâmetros",IF(OR(A37="",COUNTIFS($A$5:$A$104,A37)&lt;&gt;1),"ID ausente ou duplicado",IF(OR(B37="",C37="",D37=""),"Serviço, categoria ou responsável ausente",IF(COUNTIFS(Orcamento!$A$5:$A$104,C37)&lt;&gt;1,"Categoria ausente ou duplicada no orçamento",IF(AND(K37&lt;&gt;"Ativa",K37&lt;&gt;"Pausada",K37&lt;&gt;"Cancelada"),"Status inválido",IF(AND(E37&lt;&gt;"Mensal",E37&lt;&gt;"Trimestral",E37&lt;&gt;"Semestral",E37&lt;&gt;"Anual",E37&lt;&gt;"Bienal"),"Periodicidade inválida",IF(OR(NOT(ISNUMBER(F37)),F37&lt;0),"Valor do ciclo ausente ou inválido",IF(OR(NOT(ISNUMBER(H37)),H37&lt;=0),"Data de cobrança ausente ou inválida",IF(OR(AND(J37&lt;&gt;"Sim",J37&lt;&gt;"Não"),AND(N37&lt;&gt;"Sim",N37&lt;&gt;"Não")),"Renovação ou essencialidade inválida",IF(AND(N37="Não",OR(NOT(ISNUMBER(M37)),M37&lt;=0,M37&gt;Listas!$B$9)),"Último uso desconhecido ou inválido","")))))))))))</x:f>
      </x:c>
      <x:c r="T37" s="1" t="n">
        <x:f>IF(AND(COUNTA(A37:F37,H37,J37:N37)&gt;0,OR(Listas!$B$13="Todos",D37=Listas!$B$13)),1,0)</x:f>
        <x:v>0</x:v>
      </x:c>
      <x:c r="U37" s="1" t="n">
        <x:f>IF(AND(A37&lt;&gt;"",K37="Ativa",S37=""),1,0)</x:f>
        <x:v>0</x:v>
      </x:c>
      <x:c r="V37" s="1" t="str">
        <x:f>IF(A37="","",IF(OR(Listas!$B$17&lt;&gt;"OK",NOT(ISNUMBER(M37)),M37&lt;=0,M37&gt;Listas!$B$9),"n.a.",INT(Listas!$B$9-M37)))</x:f>
      </x:c>
      <x:c r="W37" s="1" t="n">
        <x:f>IF(AND(U37=1,I37&lt;0),1,0)</x:f>
        <x:v>0</x:v>
      </x:c>
      <x:c r="X37" t="n">
        <x:f>IF(AND(U37=1,AND(I37&gt;=0,I37&lt;=Listas!$B$6,J37="Sim")),1,0)</x:f>
        <x:v>0</x:v>
      </x:c>
      <x:c r="Y37" t="n">
        <x:f>IF(AND(U37=1,AND(N37="Não",ISNUMBER(V37),V37&gt;Listas!$B$7)),1,0)</x:f>
        <x:v>0</x:v>
      </x:c>
      <x:c r="Z37" t="n">
        <x:f>IF(U37=0,0,IF(COUNTIFS(Orcamento!$A$5:$A$104,C37)&lt;&gt;1,1,IF(OR(INDEX(Orcamento!$G$5:$G$104,MATCH(C37,Orcamento!$A$5:$A$104,0))="REDUZIR AGORA",INDEX(Orcamento!$G$5:$G$104,MATCH(C37,Orcamento!$A$5:$A$104,0))="REVISAR",INDEX(Orcamento!$G$5:$G$104,MATCH(C37,Orcamento!$A$5:$A$104,0))="DEFINIR ORÇAMENTO",INDEX(Orcamento!$G$5:$G$104,MATCH(C37,Orcamento!$A$5:$A$104,0))="REVISAR DADOS"),1,0)))</x:f>
        <x:v>0</x:v>
      </x:c>
      <x:c r="AA37" t="n">
        <x:f>IF(T37=0,0,IF(S37&lt;&gt;"",1,IF(U37=0,0,IF(W37=1,2,IF(X37=1,3,IF(Y37=1,4,IF(Z37=1,5,0)))))))</x:f>
        <x:v>0</x:v>
      </x:c>
      <x:c r="AB37" t="str">
        <x:f>IF(AA37=0,"",COUNTIFS($AA$5:$AA$104,"&gt;0",$AA$5:$AA$104,"&lt;"&amp;AA37)+COUNTIFS($AA$5:AA37,AA37))</x:f>
      </x:c>
      <x:c r="AC37" s="174"/>
      <x:c r="AD37" s="175"/>
      <x:c r="AE37" t="n">
        <x:f>IF(S37&lt;&gt;"",1,0)</x:f>
        <x:v>0</x:v>
      </x:c>
    </x:row>
    <x:row r="38" ht="32" customHeight="1">
      <x:c r="A38" s="30"/>
      <x:c r="B38" s="30"/>
      <x:c r="C38" s="30"/>
      <x:c r="D38" s="30"/>
      <x:c r="E38" s="30"/>
      <x:c r="F38" s="37"/>
      <x:c r="G38" s="33" t="str">
        <x:f>IF(A38="","",IF(OR(NOT(ISNUMBER(F38)),F38&lt;0,AND(E38&lt;&gt;"Mensal",E38&lt;&gt;"Trimestral",E38&lt;&gt;"Semestral",E38&lt;&gt;"Anual",E38&lt;&gt;"Bienal")),"n.a.",F38/IF(E38="Mensal",1,IF(E38="Trimestral",3,IF(E38="Semestral",6,IF(E38="Anual",12,24))))))</x:f>
      </x:c>
      <x:c r="H38" s="38"/>
      <x:c r="I38" s="36" t="str">
        <x:f>IF(A38="","",IF(OR(Listas!$B$17&lt;&gt;"OK",NOT(ISNUMBER(H38)),H38&lt;=0),"n.a.",INT(H38-Listas!$B$9)))</x:f>
      </x:c>
      <x:c r="J38" s="30"/>
      <x:c r="K38" s="30"/>
      <x:c r="L38" s="38"/>
      <x:c r="M38" s="38"/>
      <x:c r="N38" s="30"/>
      <x:c r="O38" s="33" t="str">
        <x:f>IF(A38="","",IF(ISNUMBER(G38),G38*12,"n.a."))</x:f>
      </x:c>
      <x:c r="P38" s="33" t="str">
        <x:f>IF(A38="","",IF(COUNTIFS(Orcamento!$A$5:$A$104,C38)&lt;&gt;1,"n.a.",SUMIFS(Orcamento!$B$5:$B$104,Orcamento!$A$5:$A$104,C38)))</x:f>
      </x:c>
      <x:c r="Q38" s="39" t="str">
        <x:f>IF(A38="","",IF(AND(ISNUMBER(G38),ISNUMBER(P38),P38&gt;0),G38/P38,"n.a."))</x:f>
      </x:c>
      <x:c r="R38" s="193" t="str">
        <x:f>IF(COUNTA(A38:F38,H38,J38:N38)=0,"",IF(S38&lt;&gt;"",S38,IF(K38&lt;&gt;"Ativa",K38,IF(W38=1,"Confirmar cobrança passada. ","")&amp;IF(X38=1,"Revisar renovação. ","")&amp;IF(Y38=1,"Validar uso ou cancelar. ","")&amp;IF(Z38=1,"Revisar orçamento. ","")&amp;IF(SUM(W38:Z38)=0,"OK",""))))</x:f>
      </x:c>
      <x:c r="S38" s="166" t="str">
        <x:f>IF(COUNTA(A38:F38,H38,J38:N38)=0,"",IF(Listas!$B$17&lt;&gt;"OK","Revisar parâmetros",IF(OR(A38="",COUNTIFS($A$5:$A$104,A38)&lt;&gt;1),"ID ausente ou duplicado",IF(OR(B38="",C38="",D38=""),"Serviço, categoria ou responsável ausente",IF(COUNTIFS(Orcamento!$A$5:$A$104,C38)&lt;&gt;1,"Categoria ausente ou duplicada no orçamento",IF(AND(K38&lt;&gt;"Ativa",K38&lt;&gt;"Pausada",K38&lt;&gt;"Cancelada"),"Status inválido",IF(AND(E38&lt;&gt;"Mensal",E38&lt;&gt;"Trimestral",E38&lt;&gt;"Semestral",E38&lt;&gt;"Anual",E38&lt;&gt;"Bienal"),"Periodicidade inválida",IF(OR(NOT(ISNUMBER(F38)),F38&lt;0),"Valor do ciclo ausente ou inválido",IF(OR(NOT(ISNUMBER(H38)),H38&lt;=0),"Data de cobrança ausente ou inválida",IF(OR(AND(J38&lt;&gt;"Sim",J38&lt;&gt;"Não"),AND(N38&lt;&gt;"Sim",N38&lt;&gt;"Não")),"Renovação ou essencialidade inválida",IF(AND(N38="Não",OR(NOT(ISNUMBER(M38)),M38&lt;=0,M38&gt;Listas!$B$9)),"Último uso desconhecido ou inválido","")))))))))))</x:f>
      </x:c>
      <x:c r="T38" s="1" t="n">
        <x:f>IF(AND(COUNTA(A38:F38,H38,J38:N38)&gt;0,OR(Listas!$B$13="Todos",D38=Listas!$B$13)),1,0)</x:f>
        <x:v>0</x:v>
      </x:c>
      <x:c r="U38" s="1" t="n">
        <x:f>IF(AND(A38&lt;&gt;"",K38="Ativa",S38=""),1,0)</x:f>
        <x:v>0</x:v>
      </x:c>
      <x:c r="V38" s="1" t="str">
        <x:f>IF(A38="","",IF(OR(Listas!$B$17&lt;&gt;"OK",NOT(ISNUMBER(M38)),M38&lt;=0,M38&gt;Listas!$B$9),"n.a.",INT(Listas!$B$9-M38)))</x:f>
      </x:c>
      <x:c r="W38" s="1" t="n">
        <x:f>IF(AND(U38=1,I38&lt;0),1,0)</x:f>
        <x:v>0</x:v>
      </x:c>
      <x:c r="X38" t="n">
        <x:f>IF(AND(U38=1,AND(I38&gt;=0,I38&lt;=Listas!$B$6,J38="Sim")),1,0)</x:f>
        <x:v>0</x:v>
      </x:c>
      <x:c r="Y38" t="n">
        <x:f>IF(AND(U38=1,AND(N38="Não",ISNUMBER(V38),V38&gt;Listas!$B$7)),1,0)</x:f>
        <x:v>0</x:v>
      </x:c>
      <x:c r="Z38" t="n">
        <x:f>IF(U38=0,0,IF(COUNTIFS(Orcamento!$A$5:$A$104,C38)&lt;&gt;1,1,IF(OR(INDEX(Orcamento!$G$5:$G$104,MATCH(C38,Orcamento!$A$5:$A$104,0))="REDUZIR AGORA",INDEX(Orcamento!$G$5:$G$104,MATCH(C38,Orcamento!$A$5:$A$104,0))="REVISAR",INDEX(Orcamento!$G$5:$G$104,MATCH(C38,Orcamento!$A$5:$A$104,0))="DEFINIR ORÇAMENTO",INDEX(Orcamento!$G$5:$G$104,MATCH(C38,Orcamento!$A$5:$A$104,0))="REVISAR DADOS"),1,0)))</x:f>
        <x:v>0</x:v>
      </x:c>
      <x:c r="AA38" t="n">
        <x:f>IF(T38=0,0,IF(S38&lt;&gt;"",1,IF(U38=0,0,IF(W38=1,2,IF(X38=1,3,IF(Y38=1,4,IF(Z38=1,5,0)))))))</x:f>
        <x:v>0</x:v>
      </x:c>
      <x:c r="AB38" t="str">
        <x:f>IF(AA38=0,"",COUNTIFS($AA$5:$AA$104,"&gt;0",$AA$5:$AA$104,"&lt;"&amp;AA38)+COUNTIFS($AA$5:AA38,AA38))</x:f>
      </x:c>
      <x:c r="AC38" s="174"/>
      <x:c r="AD38" s="175"/>
      <x:c r="AE38" t="n">
        <x:f>IF(S38&lt;&gt;"",1,0)</x:f>
        <x:v>0</x:v>
      </x:c>
    </x:row>
    <x:row r="39" ht="32" customHeight="1">
      <x:c r="A39" s="30"/>
      <x:c r="B39" s="30"/>
      <x:c r="C39" s="30"/>
      <x:c r="D39" s="30"/>
      <x:c r="E39" s="30"/>
      <x:c r="F39" s="37"/>
      <x:c r="G39" s="33" t="str">
        <x:f>IF(A39="","",IF(OR(NOT(ISNUMBER(F39)),F39&lt;0,AND(E39&lt;&gt;"Mensal",E39&lt;&gt;"Trimestral",E39&lt;&gt;"Semestral",E39&lt;&gt;"Anual",E39&lt;&gt;"Bienal")),"n.a.",F39/IF(E39="Mensal",1,IF(E39="Trimestral",3,IF(E39="Semestral",6,IF(E39="Anual",12,24))))))</x:f>
      </x:c>
      <x:c r="H39" s="38"/>
      <x:c r="I39" s="36" t="str">
        <x:f>IF(A39="","",IF(OR(Listas!$B$17&lt;&gt;"OK",NOT(ISNUMBER(H39)),H39&lt;=0),"n.a.",INT(H39-Listas!$B$9)))</x:f>
      </x:c>
      <x:c r="J39" s="30"/>
      <x:c r="K39" s="30"/>
      <x:c r="L39" s="38"/>
      <x:c r="M39" s="38"/>
      <x:c r="N39" s="30"/>
      <x:c r="O39" s="33" t="str">
        <x:f>IF(A39="","",IF(ISNUMBER(G39),G39*12,"n.a."))</x:f>
      </x:c>
      <x:c r="P39" s="33" t="str">
        <x:f>IF(A39="","",IF(COUNTIFS(Orcamento!$A$5:$A$104,C39)&lt;&gt;1,"n.a.",SUMIFS(Orcamento!$B$5:$B$104,Orcamento!$A$5:$A$104,C39)))</x:f>
      </x:c>
      <x:c r="Q39" s="39" t="str">
        <x:f>IF(A39="","",IF(AND(ISNUMBER(G39),ISNUMBER(P39),P39&gt;0),G39/P39,"n.a."))</x:f>
      </x:c>
      <x:c r="R39" s="193" t="str">
        <x:f>IF(COUNTA(A39:F39,H39,J39:N39)=0,"",IF(S39&lt;&gt;"",S39,IF(K39&lt;&gt;"Ativa",K39,IF(W39=1,"Confirmar cobrança passada. ","")&amp;IF(X39=1,"Revisar renovação. ","")&amp;IF(Y39=1,"Validar uso ou cancelar. ","")&amp;IF(Z39=1,"Revisar orçamento. ","")&amp;IF(SUM(W39:Z39)=0,"OK",""))))</x:f>
      </x:c>
      <x:c r="S39" s="166" t="str">
        <x:f>IF(COUNTA(A39:F39,H39,J39:N39)=0,"",IF(Listas!$B$17&lt;&gt;"OK","Revisar parâmetros",IF(OR(A39="",COUNTIFS($A$5:$A$104,A39)&lt;&gt;1),"ID ausente ou duplicado",IF(OR(B39="",C39="",D39=""),"Serviço, categoria ou responsável ausente",IF(COUNTIFS(Orcamento!$A$5:$A$104,C39)&lt;&gt;1,"Categoria ausente ou duplicada no orçamento",IF(AND(K39&lt;&gt;"Ativa",K39&lt;&gt;"Pausada",K39&lt;&gt;"Cancelada"),"Status inválido",IF(AND(E39&lt;&gt;"Mensal",E39&lt;&gt;"Trimestral",E39&lt;&gt;"Semestral",E39&lt;&gt;"Anual",E39&lt;&gt;"Bienal"),"Periodicidade inválida",IF(OR(NOT(ISNUMBER(F39)),F39&lt;0),"Valor do ciclo ausente ou inválido",IF(OR(NOT(ISNUMBER(H39)),H39&lt;=0),"Data de cobrança ausente ou inválida",IF(OR(AND(J39&lt;&gt;"Sim",J39&lt;&gt;"Não"),AND(N39&lt;&gt;"Sim",N39&lt;&gt;"Não")),"Renovação ou essencialidade inválida",IF(AND(N39="Não",OR(NOT(ISNUMBER(M39)),M39&lt;=0,M39&gt;Listas!$B$9)),"Último uso desconhecido ou inválido","")))))))))))</x:f>
      </x:c>
      <x:c r="T39" s="1" t="n">
        <x:f>IF(AND(COUNTA(A39:F39,H39,J39:N39)&gt;0,OR(Listas!$B$13="Todos",D39=Listas!$B$13)),1,0)</x:f>
        <x:v>0</x:v>
      </x:c>
      <x:c r="U39" s="1" t="n">
        <x:f>IF(AND(A39&lt;&gt;"",K39="Ativa",S39=""),1,0)</x:f>
        <x:v>0</x:v>
      </x:c>
      <x:c r="V39" s="1" t="str">
        <x:f>IF(A39="","",IF(OR(Listas!$B$17&lt;&gt;"OK",NOT(ISNUMBER(M39)),M39&lt;=0,M39&gt;Listas!$B$9),"n.a.",INT(Listas!$B$9-M39)))</x:f>
      </x:c>
      <x:c r="W39" s="1" t="n">
        <x:f>IF(AND(U39=1,I39&lt;0),1,0)</x:f>
        <x:v>0</x:v>
      </x:c>
      <x:c r="X39" t="n">
        <x:f>IF(AND(U39=1,AND(I39&gt;=0,I39&lt;=Listas!$B$6,J39="Sim")),1,0)</x:f>
        <x:v>0</x:v>
      </x:c>
      <x:c r="Y39" t="n">
        <x:f>IF(AND(U39=1,AND(N39="Não",ISNUMBER(V39),V39&gt;Listas!$B$7)),1,0)</x:f>
        <x:v>0</x:v>
      </x:c>
      <x:c r="Z39" t="n">
        <x:f>IF(U39=0,0,IF(COUNTIFS(Orcamento!$A$5:$A$104,C39)&lt;&gt;1,1,IF(OR(INDEX(Orcamento!$G$5:$G$104,MATCH(C39,Orcamento!$A$5:$A$104,0))="REDUZIR AGORA",INDEX(Orcamento!$G$5:$G$104,MATCH(C39,Orcamento!$A$5:$A$104,0))="REVISAR",INDEX(Orcamento!$G$5:$G$104,MATCH(C39,Orcamento!$A$5:$A$104,0))="DEFINIR ORÇAMENTO",INDEX(Orcamento!$G$5:$G$104,MATCH(C39,Orcamento!$A$5:$A$104,0))="REVISAR DADOS"),1,0)))</x:f>
        <x:v>0</x:v>
      </x:c>
      <x:c r="AA39" t="n">
        <x:f>IF(T39=0,0,IF(S39&lt;&gt;"",1,IF(U39=0,0,IF(W39=1,2,IF(X39=1,3,IF(Y39=1,4,IF(Z39=1,5,0)))))))</x:f>
        <x:v>0</x:v>
      </x:c>
      <x:c r="AB39" t="str">
        <x:f>IF(AA39=0,"",COUNTIFS($AA$5:$AA$104,"&gt;0",$AA$5:$AA$104,"&lt;"&amp;AA39)+COUNTIFS($AA$5:AA39,AA39))</x:f>
      </x:c>
      <x:c r="AC39" s="174"/>
      <x:c r="AD39" s="175"/>
      <x:c r="AE39" t="n">
        <x:f>IF(S39&lt;&gt;"",1,0)</x:f>
        <x:v>0</x:v>
      </x:c>
    </x:row>
    <x:row r="40" ht="32" customHeight="1">
      <x:c r="A40" s="30"/>
      <x:c r="B40" s="30"/>
      <x:c r="C40" s="30"/>
      <x:c r="D40" s="30"/>
      <x:c r="E40" s="30"/>
      <x:c r="F40" s="37"/>
      <x:c r="G40" s="33" t="str">
        <x:f>IF(A40="","",IF(OR(NOT(ISNUMBER(F40)),F40&lt;0,AND(E40&lt;&gt;"Mensal",E40&lt;&gt;"Trimestral",E40&lt;&gt;"Semestral",E40&lt;&gt;"Anual",E40&lt;&gt;"Bienal")),"n.a.",F40/IF(E40="Mensal",1,IF(E40="Trimestral",3,IF(E40="Semestral",6,IF(E40="Anual",12,24))))))</x:f>
      </x:c>
      <x:c r="H40" s="38"/>
      <x:c r="I40" s="36" t="str">
        <x:f>IF(A40="","",IF(OR(Listas!$B$17&lt;&gt;"OK",NOT(ISNUMBER(H40)),H40&lt;=0),"n.a.",INT(H40-Listas!$B$9)))</x:f>
      </x:c>
      <x:c r="J40" s="30"/>
      <x:c r="K40" s="30"/>
      <x:c r="L40" s="38"/>
      <x:c r="M40" s="38"/>
      <x:c r="N40" s="30"/>
      <x:c r="O40" s="33" t="str">
        <x:f>IF(A40="","",IF(ISNUMBER(G40),G40*12,"n.a."))</x:f>
      </x:c>
      <x:c r="P40" s="33" t="str">
        <x:f>IF(A40="","",IF(COUNTIFS(Orcamento!$A$5:$A$104,C40)&lt;&gt;1,"n.a.",SUMIFS(Orcamento!$B$5:$B$104,Orcamento!$A$5:$A$104,C40)))</x:f>
      </x:c>
      <x:c r="Q40" s="39" t="str">
        <x:f>IF(A40="","",IF(AND(ISNUMBER(G40),ISNUMBER(P40),P40&gt;0),G40/P40,"n.a."))</x:f>
      </x:c>
      <x:c r="R40" s="193" t="str">
        <x:f>IF(COUNTA(A40:F40,H40,J40:N40)=0,"",IF(S40&lt;&gt;"",S40,IF(K40&lt;&gt;"Ativa",K40,IF(W40=1,"Confirmar cobrança passada. ","")&amp;IF(X40=1,"Revisar renovação. ","")&amp;IF(Y40=1,"Validar uso ou cancelar. ","")&amp;IF(Z40=1,"Revisar orçamento. ","")&amp;IF(SUM(W40:Z40)=0,"OK",""))))</x:f>
      </x:c>
      <x:c r="S40" s="166" t="str">
        <x:f>IF(COUNTA(A40:F40,H40,J40:N40)=0,"",IF(Listas!$B$17&lt;&gt;"OK","Revisar parâmetros",IF(OR(A40="",COUNTIFS($A$5:$A$104,A40)&lt;&gt;1),"ID ausente ou duplicado",IF(OR(B40="",C40="",D40=""),"Serviço, categoria ou responsável ausente",IF(COUNTIFS(Orcamento!$A$5:$A$104,C40)&lt;&gt;1,"Categoria ausente ou duplicada no orçamento",IF(AND(K40&lt;&gt;"Ativa",K40&lt;&gt;"Pausada",K40&lt;&gt;"Cancelada"),"Status inválido",IF(AND(E40&lt;&gt;"Mensal",E40&lt;&gt;"Trimestral",E40&lt;&gt;"Semestral",E40&lt;&gt;"Anual",E40&lt;&gt;"Bienal"),"Periodicidade inválida",IF(OR(NOT(ISNUMBER(F40)),F40&lt;0),"Valor do ciclo ausente ou inválido",IF(OR(NOT(ISNUMBER(H40)),H40&lt;=0),"Data de cobrança ausente ou inválida",IF(OR(AND(J40&lt;&gt;"Sim",J40&lt;&gt;"Não"),AND(N40&lt;&gt;"Sim",N40&lt;&gt;"Não")),"Renovação ou essencialidade inválida",IF(AND(N40="Não",OR(NOT(ISNUMBER(M40)),M40&lt;=0,M40&gt;Listas!$B$9)),"Último uso desconhecido ou inválido","")))))))))))</x:f>
      </x:c>
      <x:c r="T40" s="1" t="n">
        <x:f>IF(AND(COUNTA(A40:F40,H40,J40:N40)&gt;0,OR(Listas!$B$13="Todos",D40=Listas!$B$13)),1,0)</x:f>
        <x:v>0</x:v>
      </x:c>
      <x:c r="U40" s="1" t="n">
        <x:f>IF(AND(A40&lt;&gt;"",K40="Ativa",S40=""),1,0)</x:f>
        <x:v>0</x:v>
      </x:c>
      <x:c r="V40" s="1" t="str">
        <x:f>IF(A40="","",IF(OR(Listas!$B$17&lt;&gt;"OK",NOT(ISNUMBER(M40)),M40&lt;=0,M40&gt;Listas!$B$9),"n.a.",INT(Listas!$B$9-M40)))</x:f>
      </x:c>
      <x:c r="W40" s="1" t="n">
        <x:f>IF(AND(U40=1,I40&lt;0),1,0)</x:f>
        <x:v>0</x:v>
      </x:c>
      <x:c r="X40" t="n">
        <x:f>IF(AND(U40=1,AND(I40&gt;=0,I40&lt;=Listas!$B$6,J40="Sim")),1,0)</x:f>
        <x:v>0</x:v>
      </x:c>
      <x:c r="Y40" t="n">
        <x:f>IF(AND(U40=1,AND(N40="Não",ISNUMBER(V40),V40&gt;Listas!$B$7)),1,0)</x:f>
        <x:v>0</x:v>
      </x:c>
      <x:c r="Z40" t="n">
        <x:f>IF(U40=0,0,IF(COUNTIFS(Orcamento!$A$5:$A$104,C40)&lt;&gt;1,1,IF(OR(INDEX(Orcamento!$G$5:$G$104,MATCH(C40,Orcamento!$A$5:$A$104,0))="REDUZIR AGORA",INDEX(Orcamento!$G$5:$G$104,MATCH(C40,Orcamento!$A$5:$A$104,0))="REVISAR",INDEX(Orcamento!$G$5:$G$104,MATCH(C40,Orcamento!$A$5:$A$104,0))="DEFINIR ORÇAMENTO",INDEX(Orcamento!$G$5:$G$104,MATCH(C40,Orcamento!$A$5:$A$104,0))="REVISAR DADOS"),1,0)))</x:f>
        <x:v>0</x:v>
      </x:c>
      <x:c r="AA40" t="n">
        <x:f>IF(T40=0,0,IF(S40&lt;&gt;"",1,IF(U40=0,0,IF(W40=1,2,IF(X40=1,3,IF(Y40=1,4,IF(Z40=1,5,0)))))))</x:f>
        <x:v>0</x:v>
      </x:c>
      <x:c r="AB40" t="str">
        <x:f>IF(AA40=0,"",COUNTIFS($AA$5:$AA$104,"&gt;0",$AA$5:$AA$104,"&lt;"&amp;AA40)+COUNTIFS($AA$5:AA40,AA40))</x:f>
      </x:c>
      <x:c r="AC40" s="174"/>
      <x:c r="AD40" s="175"/>
      <x:c r="AE40" t="n">
        <x:f>IF(S40&lt;&gt;"",1,0)</x:f>
        <x:v>0</x:v>
      </x:c>
    </x:row>
    <x:row r="41" ht="32" customHeight="1">
      <x:c r="A41" s="30"/>
      <x:c r="B41" s="30"/>
      <x:c r="C41" s="30"/>
      <x:c r="D41" s="30"/>
      <x:c r="E41" s="30"/>
      <x:c r="F41" s="37"/>
      <x:c r="G41" s="33" t="str">
        <x:f>IF(A41="","",IF(OR(NOT(ISNUMBER(F41)),F41&lt;0,AND(E41&lt;&gt;"Mensal",E41&lt;&gt;"Trimestral",E41&lt;&gt;"Semestral",E41&lt;&gt;"Anual",E41&lt;&gt;"Bienal")),"n.a.",F41/IF(E41="Mensal",1,IF(E41="Trimestral",3,IF(E41="Semestral",6,IF(E41="Anual",12,24))))))</x:f>
      </x:c>
      <x:c r="H41" s="38"/>
      <x:c r="I41" s="36" t="str">
        <x:f>IF(A41="","",IF(OR(Listas!$B$17&lt;&gt;"OK",NOT(ISNUMBER(H41)),H41&lt;=0),"n.a.",INT(H41-Listas!$B$9)))</x:f>
      </x:c>
      <x:c r="J41" s="30"/>
      <x:c r="K41" s="30"/>
      <x:c r="L41" s="38"/>
      <x:c r="M41" s="38"/>
      <x:c r="N41" s="30"/>
      <x:c r="O41" s="33" t="str">
        <x:f>IF(A41="","",IF(ISNUMBER(G41),G41*12,"n.a."))</x:f>
      </x:c>
      <x:c r="P41" s="33" t="str">
        <x:f>IF(A41="","",IF(COUNTIFS(Orcamento!$A$5:$A$104,C41)&lt;&gt;1,"n.a.",SUMIFS(Orcamento!$B$5:$B$104,Orcamento!$A$5:$A$104,C41)))</x:f>
      </x:c>
      <x:c r="Q41" s="39" t="str">
        <x:f>IF(A41="","",IF(AND(ISNUMBER(G41),ISNUMBER(P41),P41&gt;0),G41/P41,"n.a."))</x:f>
      </x:c>
      <x:c r="R41" s="193" t="str">
        <x:f>IF(COUNTA(A41:F41,H41,J41:N41)=0,"",IF(S41&lt;&gt;"",S41,IF(K41&lt;&gt;"Ativa",K41,IF(W41=1,"Confirmar cobrança passada. ","")&amp;IF(X41=1,"Revisar renovação. ","")&amp;IF(Y41=1,"Validar uso ou cancelar. ","")&amp;IF(Z41=1,"Revisar orçamento. ","")&amp;IF(SUM(W41:Z41)=0,"OK",""))))</x:f>
      </x:c>
      <x:c r="S41" s="166" t="str">
        <x:f>IF(COUNTA(A41:F41,H41,J41:N41)=0,"",IF(Listas!$B$17&lt;&gt;"OK","Revisar parâmetros",IF(OR(A41="",COUNTIFS($A$5:$A$104,A41)&lt;&gt;1),"ID ausente ou duplicado",IF(OR(B41="",C41="",D41=""),"Serviço, categoria ou responsável ausente",IF(COUNTIFS(Orcamento!$A$5:$A$104,C41)&lt;&gt;1,"Categoria ausente ou duplicada no orçamento",IF(AND(K41&lt;&gt;"Ativa",K41&lt;&gt;"Pausada",K41&lt;&gt;"Cancelada"),"Status inválido",IF(AND(E41&lt;&gt;"Mensal",E41&lt;&gt;"Trimestral",E41&lt;&gt;"Semestral",E41&lt;&gt;"Anual",E41&lt;&gt;"Bienal"),"Periodicidade inválida",IF(OR(NOT(ISNUMBER(F41)),F41&lt;0),"Valor do ciclo ausente ou inválido",IF(OR(NOT(ISNUMBER(H41)),H41&lt;=0),"Data de cobrança ausente ou inválida",IF(OR(AND(J41&lt;&gt;"Sim",J41&lt;&gt;"Não"),AND(N41&lt;&gt;"Sim",N41&lt;&gt;"Não")),"Renovação ou essencialidade inválida",IF(AND(N41="Não",OR(NOT(ISNUMBER(M41)),M41&lt;=0,M41&gt;Listas!$B$9)),"Último uso desconhecido ou inválido","")))))))))))</x:f>
      </x:c>
      <x:c r="T41" s="1" t="n">
        <x:f>IF(AND(COUNTA(A41:F41,H41,J41:N41)&gt;0,OR(Listas!$B$13="Todos",D41=Listas!$B$13)),1,0)</x:f>
        <x:v>0</x:v>
      </x:c>
      <x:c r="U41" s="1" t="n">
        <x:f>IF(AND(A41&lt;&gt;"",K41="Ativa",S41=""),1,0)</x:f>
        <x:v>0</x:v>
      </x:c>
      <x:c r="V41" s="1" t="str">
        <x:f>IF(A41="","",IF(OR(Listas!$B$17&lt;&gt;"OK",NOT(ISNUMBER(M41)),M41&lt;=0,M41&gt;Listas!$B$9),"n.a.",INT(Listas!$B$9-M41)))</x:f>
      </x:c>
      <x:c r="W41" s="1" t="n">
        <x:f>IF(AND(U41=1,I41&lt;0),1,0)</x:f>
        <x:v>0</x:v>
      </x:c>
      <x:c r="X41" t="n">
        <x:f>IF(AND(U41=1,AND(I41&gt;=0,I41&lt;=Listas!$B$6,J41="Sim")),1,0)</x:f>
        <x:v>0</x:v>
      </x:c>
      <x:c r="Y41" t="n">
        <x:f>IF(AND(U41=1,AND(N41="Não",ISNUMBER(V41),V41&gt;Listas!$B$7)),1,0)</x:f>
        <x:v>0</x:v>
      </x:c>
      <x:c r="Z41" t="n">
        <x:f>IF(U41=0,0,IF(COUNTIFS(Orcamento!$A$5:$A$104,C41)&lt;&gt;1,1,IF(OR(INDEX(Orcamento!$G$5:$G$104,MATCH(C41,Orcamento!$A$5:$A$104,0))="REDUZIR AGORA",INDEX(Orcamento!$G$5:$G$104,MATCH(C41,Orcamento!$A$5:$A$104,0))="REVISAR",INDEX(Orcamento!$G$5:$G$104,MATCH(C41,Orcamento!$A$5:$A$104,0))="DEFINIR ORÇAMENTO",INDEX(Orcamento!$G$5:$G$104,MATCH(C41,Orcamento!$A$5:$A$104,0))="REVISAR DADOS"),1,0)))</x:f>
        <x:v>0</x:v>
      </x:c>
      <x:c r="AA41" t="n">
        <x:f>IF(T41=0,0,IF(S41&lt;&gt;"",1,IF(U41=0,0,IF(W41=1,2,IF(X41=1,3,IF(Y41=1,4,IF(Z41=1,5,0)))))))</x:f>
        <x:v>0</x:v>
      </x:c>
      <x:c r="AB41" t="str">
        <x:f>IF(AA41=0,"",COUNTIFS($AA$5:$AA$104,"&gt;0",$AA$5:$AA$104,"&lt;"&amp;AA41)+COUNTIFS($AA$5:AA41,AA41))</x:f>
      </x:c>
      <x:c r="AC41" s="174"/>
      <x:c r="AD41" s="175"/>
      <x:c r="AE41" t="n">
        <x:f>IF(S41&lt;&gt;"",1,0)</x:f>
        <x:v>0</x:v>
      </x:c>
    </x:row>
    <x:row r="42" ht="32" customHeight="1">
      <x:c r="A42" s="30"/>
      <x:c r="B42" s="30"/>
      <x:c r="C42" s="30"/>
      <x:c r="D42" s="30"/>
      <x:c r="E42" s="30"/>
      <x:c r="F42" s="37"/>
      <x:c r="G42" s="33" t="str">
        <x:f>IF(A42="","",IF(OR(NOT(ISNUMBER(F42)),F42&lt;0,AND(E42&lt;&gt;"Mensal",E42&lt;&gt;"Trimestral",E42&lt;&gt;"Semestral",E42&lt;&gt;"Anual",E42&lt;&gt;"Bienal")),"n.a.",F42/IF(E42="Mensal",1,IF(E42="Trimestral",3,IF(E42="Semestral",6,IF(E42="Anual",12,24))))))</x:f>
      </x:c>
      <x:c r="H42" s="38"/>
      <x:c r="I42" s="36" t="str">
        <x:f>IF(A42="","",IF(OR(Listas!$B$17&lt;&gt;"OK",NOT(ISNUMBER(H42)),H42&lt;=0),"n.a.",INT(H42-Listas!$B$9)))</x:f>
      </x:c>
      <x:c r="J42" s="30"/>
      <x:c r="K42" s="30"/>
      <x:c r="L42" s="38"/>
      <x:c r="M42" s="38"/>
      <x:c r="N42" s="30"/>
      <x:c r="O42" s="33" t="str">
        <x:f>IF(A42="","",IF(ISNUMBER(G42),G42*12,"n.a."))</x:f>
      </x:c>
      <x:c r="P42" s="33" t="str">
        <x:f>IF(A42="","",IF(COUNTIFS(Orcamento!$A$5:$A$104,C42)&lt;&gt;1,"n.a.",SUMIFS(Orcamento!$B$5:$B$104,Orcamento!$A$5:$A$104,C42)))</x:f>
      </x:c>
      <x:c r="Q42" s="39" t="str">
        <x:f>IF(A42="","",IF(AND(ISNUMBER(G42),ISNUMBER(P42),P42&gt;0),G42/P42,"n.a."))</x:f>
      </x:c>
      <x:c r="R42" s="193" t="str">
        <x:f>IF(COUNTA(A42:F42,H42,J42:N42)=0,"",IF(S42&lt;&gt;"",S42,IF(K42&lt;&gt;"Ativa",K42,IF(W42=1,"Confirmar cobrança passada. ","")&amp;IF(X42=1,"Revisar renovação. ","")&amp;IF(Y42=1,"Validar uso ou cancelar. ","")&amp;IF(Z42=1,"Revisar orçamento. ","")&amp;IF(SUM(W42:Z42)=0,"OK",""))))</x:f>
      </x:c>
      <x:c r="S42" s="166" t="str">
        <x:f>IF(COUNTA(A42:F42,H42,J42:N42)=0,"",IF(Listas!$B$17&lt;&gt;"OK","Revisar parâmetros",IF(OR(A42="",COUNTIFS($A$5:$A$104,A42)&lt;&gt;1),"ID ausente ou duplicado",IF(OR(B42="",C42="",D42=""),"Serviço, categoria ou responsável ausente",IF(COUNTIFS(Orcamento!$A$5:$A$104,C42)&lt;&gt;1,"Categoria ausente ou duplicada no orçamento",IF(AND(K42&lt;&gt;"Ativa",K42&lt;&gt;"Pausada",K42&lt;&gt;"Cancelada"),"Status inválido",IF(AND(E42&lt;&gt;"Mensal",E42&lt;&gt;"Trimestral",E42&lt;&gt;"Semestral",E42&lt;&gt;"Anual",E42&lt;&gt;"Bienal"),"Periodicidade inválida",IF(OR(NOT(ISNUMBER(F42)),F42&lt;0),"Valor do ciclo ausente ou inválido",IF(OR(NOT(ISNUMBER(H42)),H42&lt;=0),"Data de cobrança ausente ou inválida",IF(OR(AND(J42&lt;&gt;"Sim",J42&lt;&gt;"Não"),AND(N42&lt;&gt;"Sim",N42&lt;&gt;"Não")),"Renovação ou essencialidade inválida",IF(AND(N42="Não",OR(NOT(ISNUMBER(M42)),M42&lt;=0,M42&gt;Listas!$B$9)),"Último uso desconhecido ou inválido","")))))))))))</x:f>
      </x:c>
      <x:c r="T42" s="1" t="n">
        <x:f>IF(AND(COUNTA(A42:F42,H42,J42:N42)&gt;0,OR(Listas!$B$13="Todos",D42=Listas!$B$13)),1,0)</x:f>
        <x:v>0</x:v>
      </x:c>
      <x:c r="U42" s="1" t="n">
        <x:f>IF(AND(A42&lt;&gt;"",K42="Ativa",S42=""),1,0)</x:f>
        <x:v>0</x:v>
      </x:c>
      <x:c r="V42" s="1" t="str">
        <x:f>IF(A42="","",IF(OR(Listas!$B$17&lt;&gt;"OK",NOT(ISNUMBER(M42)),M42&lt;=0,M42&gt;Listas!$B$9),"n.a.",INT(Listas!$B$9-M42)))</x:f>
      </x:c>
      <x:c r="W42" s="1" t="n">
        <x:f>IF(AND(U42=1,I42&lt;0),1,0)</x:f>
        <x:v>0</x:v>
      </x:c>
      <x:c r="X42" t="n">
        <x:f>IF(AND(U42=1,AND(I42&gt;=0,I42&lt;=Listas!$B$6,J42="Sim")),1,0)</x:f>
        <x:v>0</x:v>
      </x:c>
      <x:c r="Y42" t="n">
        <x:f>IF(AND(U42=1,AND(N42="Não",ISNUMBER(V42),V42&gt;Listas!$B$7)),1,0)</x:f>
        <x:v>0</x:v>
      </x:c>
      <x:c r="Z42" t="n">
        <x:f>IF(U42=0,0,IF(COUNTIFS(Orcamento!$A$5:$A$104,C42)&lt;&gt;1,1,IF(OR(INDEX(Orcamento!$G$5:$G$104,MATCH(C42,Orcamento!$A$5:$A$104,0))="REDUZIR AGORA",INDEX(Orcamento!$G$5:$G$104,MATCH(C42,Orcamento!$A$5:$A$104,0))="REVISAR",INDEX(Orcamento!$G$5:$G$104,MATCH(C42,Orcamento!$A$5:$A$104,0))="DEFINIR ORÇAMENTO",INDEX(Orcamento!$G$5:$G$104,MATCH(C42,Orcamento!$A$5:$A$104,0))="REVISAR DADOS"),1,0)))</x:f>
        <x:v>0</x:v>
      </x:c>
      <x:c r="AA42" t="n">
        <x:f>IF(T42=0,0,IF(S42&lt;&gt;"",1,IF(U42=0,0,IF(W42=1,2,IF(X42=1,3,IF(Y42=1,4,IF(Z42=1,5,0)))))))</x:f>
        <x:v>0</x:v>
      </x:c>
      <x:c r="AB42" t="str">
        <x:f>IF(AA42=0,"",COUNTIFS($AA$5:$AA$104,"&gt;0",$AA$5:$AA$104,"&lt;"&amp;AA42)+COUNTIFS($AA$5:AA42,AA42))</x:f>
      </x:c>
      <x:c r="AC42" s="174"/>
      <x:c r="AD42" s="175"/>
      <x:c r="AE42" t="n">
        <x:f>IF(S42&lt;&gt;"",1,0)</x:f>
        <x:v>0</x:v>
      </x:c>
    </x:row>
    <x:row r="43" ht="32" customHeight="1">
      <x:c r="A43" s="30"/>
      <x:c r="B43" s="30"/>
      <x:c r="C43" s="30"/>
      <x:c r="D43" s="30"/>
      <x:c r="E43" s="30"/>
      <x:c r="F43" s="37"/>
      <x:c r="G43" s="33" t="str">
        <x:f>IF(A43="","",IF(OR(NOT(ISNUMBER(F43)),F43&lt;0,AND(E43&lt;&gt;"Mensal",E43&lt;&gt;"Trimestral",E43&lt;&gt;"Semestral",E43&lt;&gt;"Anual",E43&lt;&gt;"Bienal")),"n.a.",F43/IF(E43="Mensal",1,IF(E43="Trimestral",3,IF(E43="Semestral",6,IF(E43="Anual",12,24))))))</x:f>
      </x:c>
      <x:c r="H43" s="38"/>
      <x:c r="I43" s="36" t="str">
        <x:f>IF(A43="","",IF(OR(Listas!$B$17&lt;&gt;"OK",NOT(ISNUMBER(H43)),H43&lt;=0),"n.a.",INT(H43-Listas!$B$9)))</x:f>
      </x:c>
      <x:c r="J43" s="30"/>
      <x:c r="K43" s="30"/>
      <x:c r="L43" s="38"/>
      <x:c r="M43" s="38"/>
      <x:c r="N43" s="30"/>
      <x:c r="O43" s="33" t="str">
        <x:f>IF(A43="","",IF(ISNUMBER(G43),G43*12,"n.a."))</x:f>
      </x:c>
      <x:c r="P43" s="33" t="str">
        <x:f>IF(A43="","",IF(COUNTIFS(Orcamento!$A$5:$A$104,C43)&lt;&gt;1,"n.a.",SUMIFS(Orcamento!$B$5:$B$104,Orcamento!$A$5:$A$104,C43)))</x:f>
      </x:c>
      <x:c r="Q43" s="39" t="str">
        <x:f>IF(A43="","",IF(AND(ISNUMBER(G43),ISNUMBER(P43),P43&gt;0),G43/P43,"n.a."))</x:f>
      </x:c>
      <x:c r="R43" s="193" t="str">
        <x:f>IF(COUNTA(A43:F43,H43,J43:N43)=0,"",IF(S43&lt;&gt;"",S43,IF(K43&lt;&gt;"Ativa",K43,IF(W43=1,"Confirmar cobrança passada. ","")&amp;IF(X43=1,"Revisar renovação. ","")&amp;IF(Y43=1,"Validar uso ou cancelar. ","")&amp;IF(Z43=1,"Revisar orçamento. ","")&amp;IF(SUM(W43:Z43)=0,"OK",""))))</x:f>
      </x:c>
      <x:c r="S43" s="166" t="str">
        <x:f>IF(COUNTA(A43:F43,H43,J43:N43)=0,"",IF(Listas!$B$17&lt;&gt;"OK","Revisar parâmetros",IF(OR(A43="",COUNTIFS($A$5:$A$104,A43)&lt;&gt;1),"ID ausente ou duplicado",IF(OR(B43="",C43="",D43=""),"Serviço, categoria ou responsável ausente",IF(COUNTIFS(Orcamento!$A$5:$A$104,C43)&lt;&gt;1,"Categoria ausente ou duplicada no orçamento",IF(AND(K43&lt;&gt;"Ativa",K43&lt;&gt;"Pausada",K43&lt;&gt;"Cancelada"),"Status inválido",IF(AND(E43&lt;&gt;"Mensal",E43&lt;&gt;"Trimestral",E43&lt;&gt;"Semestral",E43&lt;&gt;"Anual",E43&lt;&gt;"Bienal"),"Periodicidade inválida",IF(OR(NOT(ISNUMBER(F43)),F43&lt;0),"Valor do ciclo ausente ou inválido",IF(OR(NOT(ISNUMBER(H43)),H43&lt;=0),"Data de cobrança ausente ou inválida",IF(OR(AND(J43&lt;&gt;"Sim",J43&lt;&gt;"Não"),AND(N43&lt;&gt;"Sim",N43&lt;&gt;"Não")),"Renovação ou essencialidade inválida",IF(AND(N43="Não",OR(NOT(ISNUMBER(M43)),M43&lt;=0,M43&gt;Listas!$B$9)),"Último uso desconhecido ou inválido","")))))))))))</x:f>
      </x:c>
      <x:c r="T43" s="1" t="n">
        <x:f>IF(AND(COUNTA(A43:F43,H43,J43:N43)&gt;0,OR(Listas!$B$13="Todos",D43=Listas!$B$13)),1,0)</x:f>
        <x:v>0</x:v>
      </x:c>
      <x:c r="U43" s="1" t="n">
        <x:f>IF(AND(A43&lt;&gt;"",K43="Ativa",S43=""),1,0)</x:f>
        <x:v>0</x:v>
      </x:c>
      <x:c r="V43" s="1" t="str">
        <x:f>IF(A43="","",IF(OR(Listas!$B$17&lt;&gt;"OK",NOT(ISNUMBER(M43)),M43&lt;=0,M43&gt;Listas!$B$9),"n.a.",INT(Listas!$B$9-M43)))</x:f>
      </x:c>
      <x:c r="W43" s="1" t="n">
        <x:f>IF(AND(U43=1,I43&lt;0),1,0)</x:f>
        <x:v>0</x:v>
      </x:c>
      <x:c r="X43" t="n">
        <x:f>IF(AND(U43=1,AND(I43&gt;=0,I43&lt;=Listas!$B$6,J43="Sim")),1,0)</x:f>
        <x:v>0</x:v>
      </x:c>
      <x:c r="Y43" t="n">
        <x:f>IF(AND(U43=1,AND(N43="Não",ISNUMBER(V43),V43&gt;Listas!$B$7)),1,0)</x:f>
        <x:v>0</x:v>
      </x:c>
      <x:c r="Z43" t="n">
        <x:f>IF(U43=0,0,IF(COUNTIFS(Orcamento!$A$5:$A$104,C43)&lt;&gt;1,1,IF(OR(INDEX(Orcamento!$G$5:$G$104,MATCH(C43,Orcamento!$A$5:$A$104,0))="REDUZIR AGORA",INDEX(Orcamento!$G$5:$G$104,MATCH(C43,Orcamento!$A$5:$A$104,0))="REVISAR",INDEX(Orcamento!$G$5:$G$104,MATCH(C43,Orcamento!$A$5:$A$104,0))="DEFINIR ORÇAMENTO",INDEX(Orcamento!$G$5:$G$104,MATCH(C43,Orcamento!$A$5:$A$104,0))="REVISAR DADOS"),1,0)))</x:f>
        <x:v>0</x:v>
      </x:c>
      <x:c r="AA43" t="n">
        <x:f>IF(T43=0,0,IF(S43&lt;&gt;"",1,IF(U43=0,0,IF(W43=1,2,IF(X43=1,3,IF(Y43=1,4,IF(Z43=1,5,0)))))))</x:f>
        <x:v>0</x:v>
      </x:c>
      <x:c r="AB43" t="str">
        <x:f>IF(AA43=0,"",COUNTIFS($AA$5:$AA$104,"&gt;0",$AA$5:$AA$104,"&lt;"&amp;AA43)+COUNTIFS($AA$5:AA43,AA43))</x:f>
      </x:c>
      <x:c r="AC43" s="174"/>
      <x:c r="AD43" s="175"/>
      <x:c r="AE43" t="n">
        <x:f>IF(S43&lt;&gt;"",1,0)</x:f>
        <x:v>0</x:v>
      </x:c>
    </x:row>
    <x:row r="44" ht="32" customHeight="1">
      <x:c r="A44" s="30"/>
      <x:c r="B44" s="30"/>
      <x:c r="C44" s="30"/>
      <x:c r="D44" s="30"/>
      <x:c r="E44" s="30"/>
      <x:c r="F44" s="37"/>
      <x:c r="G44" s="33" t="str">
        <x:f>IF(A44="","",IF(OR(NOT(ISNUMBER(F44)),F44&lt;0,AND(E44&lt;&gt;"Mensal",E44&lt;&gt;"Trimestral",E44&lt;&gt;"Semestral",E44&lt;&gt;"Anual",E44&lt;&gt;"Bienal")),"n.a.",F44/IF(E44="Mensal",1,IF(E44="Trimestral",3,IF(E44="Semestral",6,IF(E44="Anual",12,24))))))</x:f>
      </x:c>
      <x:c r="H44" s="38"/>
      <x:c r="I44" s="36" t="str">
        <x:f>IF(A44="","",IF(OR(Listas!$B$17&lt;&gt;"OK",NOT(ISNUMBER(H44)),H44&lt;=0),"n.a.",INT(H44-Listas!$B$9)))</x:f>
      </x:c>
      <x:c r="J44" s="30"/>
      <x:c r="K44" s="30"/>
      <x:c r="L44" s="38"/>
      <x:c r="M44" s="38"/>
      <x:c r="N44" s="30"/>
      <x:c r="O44" s="33" t="str">
        <x:f>IF(A44="","",IF(ISNUMBER(G44),G44*12,"n.a."))</x:f>
      </x:c>
      <x:c r="P44" s="33" t="str">
        <x:f>IF(A44="","",IF(COUNTIFS(Orcamento!$A$5:$A$104,C44)&lt;&gt;1,"n.a.",SUMIFS(Orcamento!$B$5:$B$104,Orcamento!$A$5:$A$104,C44)))</x:f>
      </x:c>
      <x:c r="Q44" s="39" t="str">
        <x:f>IF(A44="","",IF(AND(ISNUMBER(G44),ISNUMBER(P44),P44&gt;0),G44/P44,"n.a."))</x:f>
      </x:c>
      <x:c r="R44" s="193" t="str">
        <x:f>IF(COUNTA(A44:F44,H44,J44:N44)=0,"",IF(S44&lt;&gt;"",S44,IF(K44&lt;&gt;"Ativa",K44,IF(W44=1,"Confirmar cobrança passada. ","")&amp;IF(X44=1,"Revisar renovação. ","")&amp;IF(Y44=1,"Validar uso ou cancelar. ","")&amp;IF(Z44=1,"Revisar orçamento. ","")&amp;IF(SUM(W44:Z44)=0,"OK",""))))</x:f>
      </x:c>
      <x:c r="S44" s="166" t="str">
        <x:f>IF(COUNTA(A44:F44,H44,J44:N44)=0,"",IF(Listas!$B$17&lt;&gt;"OK","Revisar parâmetros",IF(OR(A44="",COUNTIFS($A$5:$A$104,A44)&lt;&gt;1),"ID ausente ou duplicado",IF(OR(B44="",C44="",D44=""),"Serviço, categoria ou responsável ausente",IF(COUNTIFS(Orcamento!$A$5:$A$104,C44)&lt;&gt;1,"Categoria ausente ou duplicada no orçamento",IF(AND(K44&lt;&gt;"Ativa",K44&lt;&gt;"Pausada",K44&lt;&gt;"Cancelada"),"Status inválido",IF(AND(E44&lt;&gt;"Mensal",E44&lt;&gt;"Trimestral",E44&lt;&gt;"Semestral",E44&lt;&gt;"Anual",E44&lt;&gt;"Bienal"),"Periodicidade inválida",IF(OR(NOT(ISNUMBER(F44)),F44&lt;0),"Valor do ciclo ausente ou inválido",IF(OR(NOT(ISNUMBER(H44)),H44&lt;=0),"Data de cobrança ausente ou inválida",IF(OR(AND(J44&lt;&gt;"Sim",J44&lt;&gt;"Não"),AND(N44&lt;&gt;"Sim",N44&lt;&gt;"Não")),"Renovação ou essencialidade inválida",IF(AND(N44="Não",OR(NOT(ISNUMBER(M44)),M44&lt;=0,M44&gt;Listas!$B$9)),"Último uso desconhecido ou inválido","")))))))))))</x:f>
      </x:c>
      <x:c r="T44" s="1" t="n">
        <x:f>IF(AND(COUNTA(A44:F44,H44,J44:N44)&gt;0,OR(Listas!$B$13="Todos",D44=Listas!$B$13)),1,0)</x:f>
        <x:v>0</x:v>
      </x:c>
      <x:c r="U44" s="1" t="n">
        <x:f>IF(AND(A44&lt;&gt;"",K44="Ativa",S44=""),1,0)</x:f>
        <x:v>0</x:v>
      </x:c>
      <x:c r="V44" s="1" t="str">
        <x:f>IF(A44="","",IF(OR(Listas!$B$17&lt;&gt;"OK",NOT(ISNUMBER(M44)),M44&lt;=0,M44&gt;Listas!$B$9),"n.a.",INT(Listas!$B$9-M44)))</x:f>
      </x:c>
      <x:c r="W44" s="1" t="n">
        <x:f>IF(AND(U44=1,I44&lt;0),1,0)</x:f>
        <x:v>0</x:v>
      </x:c>
      <x:c r="X44" t="n">
        <x:f>IF(AND(U44=1,AND(I44&gt;=0,I44&lt;=Listas!$B$6,J44="Sim")),1,0)</x:f>
        <x:v>0</x:v>
      </x:c>
      <x:c r="Y44" t="n">
        <x:f>IF(AND(U44=1,AND(N44="Não",ISNUMBER(V44),V44&gt;Listas!$B$7)),1,0)</x:f>
        <x:v>0</x:v>
      </x:c>
      <x:c r="Z44" t="n">
        <x:f>IF(U44=0,0,IF(COUNTIFS(Orcamento!$A$5:$A$104,C44)&lt;&gt;1,1,IF(OR(INDEX(Orcamento!$G$5:$G$104,MATCH(C44,Orcamento!$A$5:$A$104,0))="REDUZIR AGORA",INDEX(Orcamento!$G$5:$G$104,MATCH(C44,Orcamento!$A$5:$A$104,0))="REVISAR",INDEX(Orcamento!$G$5:$G$104,MATCH(C44,Orcamento!$A$5:$A$104,0))="DEFINIR ORÇAMENTO",INDEX(Orcamento!$G$5:$G$104,MATCH(C44,Orcamento!$A$5:$A$104,0))="REVISAR DADOS"),1,0)))</x:f>
        <x:v>0</x:v>
      </x:c>
      <x:c r="AA44" t="n">
        <x:f>IF(T44=0,0,IF(S44&lt;&gt;"",1,IF(U44=0,0,IF(W44=1,2,IF(X44=1,3,IF(Y44=1,4,IF(Z44=1,5,0)))))))</x:f>
        <x:v>0</x:v>
      </x:c>
      <x:c r="AB44" t="str">
        <x:f>IF(AA44=0,"",COUNTIFS($AA$5:$AA$104,"&gt;0",$AA$5:$AA$104,"&lt;"&amp;AA44)+COUNTIFS($AA$5:AA44,AA44))</x:f>
      </x:c>
      <x:c r="AC44" s="174"/>
      <x:c r="AD44" s="175"/>
      <x:c r="AE44" t="n">
        <x:f>IF(S44&lt;&gt;"",1,0)</x:f>
        <x:v>0</x:v>
      </x:c>
    </x:row>
    <x:row r="45" ht="32" customHeight="1">
      <x:c r="A45" s="30"/>
      <x:c r="B45" s="30"/>
      <x:c r="C45" s="30"/>
      <x:c r="D45" s="30"/>
      <x:c r="E45" s="30"/>
      <x:c r="F45" s="37"/>
      <x:c r="G45" s="33" t="str">
        <x:f>IF(A45="","",IF(OR(NOT(ISNUMBER(F45)),F45&lt;0,AND(E45&lt;&gt;"Mensal",E45&lt;&gt;"Trimestral",E45&lt;&gt;"Semestral",E45&lt;&gt;"Anual",E45&lt;&gt;"Bienal")),"n.a.",F45/IF(E45="Mensal",1,IF(E45="Trimestral",3,IF(E45="Semestral",6,IF(E45="Anual",12,24))))))</x:f>
      </x:c>
      <x:c r="H45" s="38"/>
      <x:c r="I45" s="36" t="str">
        <x:f>IF(A45="","",IF(OR(Listas!$B$17&lt;&gt;"OK",NOT(ISNUMBER(H45)),H45&lt;=0),"n.a.",INT(H45-Listas!$B$9)))</x:f>
      </x:c>
      <x:c r="J45" s="30"/>
      <x:c r="K45" s="30"/>
      <x:c r="L45" s="38"/>
      <x:c r="M45" s="38"/>
      <x:c r="N45" s="30"/>
      <x:c r="O45" s="33" t="str">
        <x:f>IF(A45="","",IF(ISNUMBER(G45),G45*12,"n.a."))</x:f>
      </x:c>
      <x:c r="P45" s="33" t="str">
        <x:f>IF(A45="","",IF(COUNTIFS(Orcamento!$A$5:$A$104,C45)&lt;&gt;1,"n.a.",SUMIFS(Orcamento!$B$5:$B$104,Orcamento!$A$5:$A$104,C45)))</x:f>
      </x:c>
      <x:c r="Q45" s="39" t="str">
        <x:f>IF(A45="","",IF(AND(ISNUMBER(G45),ISNUMBER(P45),P45&gt;0),G45/P45,"n.a."))</x:f>
      </x:c>
      <x:c r="R45" s="193" t="str">
        <x:f>IF(COUNTA(A45:F45,H45,J45:N45)=0,"",IF(S45&lt;&gt;"",S45,IF(K45&lt;&gt;"Ativa",K45,IF(W45=1,"Confirmar cobrança passada. ","")&amp;IF(X45=1,"Revisar renovação. ","")&amp;IF(Y45=1,"Validar uso ou cancelar. ","")&amp;IF(Z45=1,"Revisar orçamento. ","")&amp;IF(SUM(W45:Z45)=0,"OK",""))))</x:f>
      </x:c>
      <x:c r="S45" s="166" t="str">
        <x:f>IF(COUNTA(A45:F45,H45,J45:N45)=0,"",IF(Listas!$B$17&lt;&gt;"OK","Revisar parâmetros",IF(OR(A45="",COUNTIFS($A$5:$A$104,A45)&lt;&gt;1),"ID ausente ou duplicado",IF(OR(B45="",C45="",D45=""),"Serviço, categoria ou responsável ausente",IF(COUNTIFS(Orcamento!$A$5:$A$104,C45)&lt;&gt;1,"Categoria ausente ou duplicada no orçamento",IF(AND(K45&lt;&gt;"Ativa",K45&lt;&gt;"Pausada",K45&lt;&gt;"Cancelada"),"Status inválido",IF(AND(E45&lt;&gt;"Mensal",E45&lt;&gt;"Trimestral",E45&lt;&gt;"Semestral",E45&lt;&gt;"Anual",E45&lt;&gt;"Bienal"),"Periodicidade inválida",IF(OR(NOT(ISNUMBER(F45)),F45&lt;0),"Valor do ciclo ausente ou inválido",IF(OR(NOT(ISNUMBER(H45)),H45&lt;=0),"Data de cobrança ausente ou inválida",IF(OR(AND(J45&lt;&gt;"Sim",J45&lt;&gt;"Não"),AND(N45&lt;&gt;"Sim",N45&lt;&gt;"Não")),"Renovação ou essencialidade inválida",IF(AND(N45="Não",OR(NOT(ISNUMBER(M45)),M45&lt;=0,M45&gt;Listas!$B$9)),"Último uso desconhecido ou inválido","")))))))))))</x:f>
      </x:c>
      <x:c r="T45" s="1" t="n">
        <x:f>IF(AND(COUNTA(A45:F45,H45,J45:N45)&gt;0,OR(Listas!$B$13="Todos",D45=Listas!$B$13)),1,0)</x:f>
        <x:v>0</x:v>
      </x:c>
      <x:c r="U45" s="1" t="n">
        <x:f>IF(AND(A45&lt;&gt;"",K45="Ativa",S45=""),1,0)</x:f>
        <x:v>0</x:v>
      </x:c>
      <x:c r="V45" s="1" t="str">
        <x:f>IF(A45="","",IF(OR(Listas!$B$17&lt;&gt;"OK",NOT(ISNUMBER(M45)),M45&lt;=0,M45&gt;Listas!$B$9),"n.a.",INT(Listas!$B$9-M45)))</x:f>
      </x:c>
      <x:c r="W45" s="1" t="n">
        <x:f>IF(AND(U45=1,I45&lt;0),1,0)</x:f>
        <x:v>0</x:v>
      </x:c>
      <x:c r="X45" t="n">
        <x:f>IF(AND(U45=1,AND(I45&gt;=0,I45&lt;=Listas!$B$6,J45="Sim")),1,0)</x:f>
        <x:v>0</x:v>
      </x:c>
      <x:c r="Y45" t="n">
        <x:f>IF(AND(U45=1,AND(N45="Não",ISNUMBER(V45),V45&gt;Listas!$B$7)),1,0)</x:f>
        <x:v>0</x:v>
      </x:c>
      <x:c r="Z45" t="n">
        <x:f>IF(U45=0,0,IF(COUNTIFS(Orcamento!$A$5:$A$104,C45)&lt;&gt;1,1,IF(OR(INDEX(Orcamento!$G$5:$G$104,MATCH(C45,Orcamento!$A$5:$A$104,0))="REDUZIR AGORA",INDEX(Orcamento!$G$5:$G$104,MATCH(C45,Orcamento!$A$5:$A$104,0))="REVISAR",INDEX(Orcamento!$G$5:$G$104,MATCH(C45,Orcamento!$A$5:$A$104,0))="DEFINIR ORÇAMENTO",INDEX(Orcamento!$G$5:$G$104,MATCH(C45,Orcamento!$A$5:$A$104,0))="REVISAR DADOS"),1,0)))</x:f>
        <x:v>0</x:v>
      </x:c>
      <x:c r="AA45" t="n">
        <x:f>IF(T45=0,0,IF(S45&lt;&gt;"",1,IF(U45=0,0,IF(W45=1,2,IF(X45=1,3,IF(Y45=1,4,IF(Z45=1,5,0)))))))</x:f>
        <x:v>0</x:v>
      </x:c>
      <x:c r="AB45" t="str">
        <x:f>IF(AA45=0,"",COUNTIFS($AA$5:$AA$104,"&gt;0",$AA$5:$AA$104,"&lt;"&amp;AA45)+COUNTIFS($AA$5:AA45,AA45))</x:f>
      </x:c>
      <x:c r="AC45" s="174"/>
      <x:c r="AD45" s="175"/>
      <x:c r="AE45" t="n">
        <x:f>IF(S45&lt;&gt;"",1,0)</x:f>
        <x:v>0</x:v>
      </x:c>
    </x:row>
    <x:row r="46" ht="32" customHeight="1">
      <x:c r="A46" s="30"/>
      <x:c r="B46" s="30"/>
      <x:c r="C46" s="30"/>
      <x:c r="D46" s="30"/>
      <x:c r="E46" s="30"/>
      <x:c r="F46" s="37"/>
      <x:c r="G46" s="33" t="str">
        <x:f>IF(A46="","",IF(OR(NOT(ISNUMBER(F46)),F46&lt;0,AND(E46&lt;&gt;"Mensal",E46&lt;&gt;"Trimestral",E46&lt;&gt;"Semestral",E46&lt;&gt;"Anual",E46&lt;&gt;"Bienal")),"n.a.",F46/IF(E46="Mensal",1,IF(E46="Trimestral",3,IF(E46="Semestral",6,IF(E46="Anual",12,24))))))</x:f>
      </x:c>
      <x:c r="H46" s="38"/>
      <x:c r="I46" s="36" t="str">
        <x:f>IF(A46="","",IF(OR(Listas!$B$17&lt;&gt;"OK",NOT(ISNUMBER(H46)),H46&lt;=0),"n.a.",INT(H46-Listas!$B$9)))</x:f>
      </x:c>
      <x:c r="J46" s="30"/>
      <x:c r="K46" s="30"/>
      <x:c r="L46" s="38"/>
      <x:c r="M46" s="38"/>
      <x:c r="N46" s="30"/>
      <x:c r="O46" s="33" t="str">
        <x:f>IF(A46="","",IF(ISNUMBER(G46),G46*12,"n.a."))</x:f>
      </x:c>
      <x:c r="P46" s="33" t="str">
        <x:f>IF(A46="","",IF(COUNTIFS(Orcamento!$A$5:$A$104,C46)&lt;&gt;1,"n.a.",SUMIFS(Orcamento!$B$5:$B$104,Orcamento!$A$5:$A$104,C46)))</x:f>
      </x:c>
      <x:c r="Q46" s="39" t="str">
        <x:f>IF(A46="","",IF(AND(ISNUMBER(G46),ISNUMBER(P46),P46&gt;0),G46/P46,"n.a."))</x:f>
      </x:c>
      <x:c r="R46" s="193" t="str">
        <x:f>IF(COUNTA(A46:F46,H46,J46:N46)=0,"",IF(S46&lt;&gt;"",S46,IF(K46&lt;&gt;"Ativa",K46,IF(W46=1,"Confirmar cobrança passada. ","")&amp;IF(X46=1,"Revisar renovação. ","")&amp;IF(Y46=1,"Validar uso ou cancelar. ","")&amp;IF(Z46=1,"Revisar orçamento. ","")&amp;IF(SUM(W46:Z46)=0,"OK",""))))</x:f>
      </x:c>
      <x:c r="S46" s="166" t="str">
        <x:f>IF(COUNTA(A46:F46,H46,J46:N46)=0,"",IF(Listas!$B$17&lt;&gt;"OK","Revisar parâmetros",IF(OR(A46="",COUNTIFS($A$5:$A$104,A46)&lt;&gt;1),"ID ausente ou duplicado",IF(OR(B46="",C46="",D46=""),"Serviço, categoria ou responsável ausente",IF(COUNTIFS(Orcamento!$A$5:$A$104,C46)&lt;&gt;1,"Categoria ausente ou duplicada no orçamento",IF(AND(K46&lt;&gt;"Ativa",K46&lt;&gt;"Pausada",K46&lt;&gt;"Cancelada"),"Status inválido",IF(AND(E46&lt;&gt;"Mensal",E46&lt;&gt;"Trimestral",E46&lt;&gt;"Semestral",E46&lt;&gt;"Anual",E46&lt;&gt;"Bienal"),"Periodicidade inválida",IF(OR(NOT(ISNUMBER(F46)),F46&lt;0),"Valor do ciclo ausente ou inválido",IF(OR(NOT(ISNUMBER(H46)),H46&lt;=0),"Data de cobrança ausente ou inválida",IF(OR(AND(J46&lt;&gt;"Sim",J46&lt;&gt;"Não"),AND(N46&lt;&gt;"Sim",N46&lt;&gt;"Não")),"Renovação ou essencialidade inválida",IF(AND(N46="Não",OR(NOT(ISNUMBER(M46)),M46&lt;=0,M46&gt;Listas!$B$9)),"Último uso desconhecido ou inválido","")))))))))))</x:f>
      </x:c>
      <x:c r="T46" s="1" t="n">
        <x:f>IF(AND(COUNTA(A46:F46,H46,J46:N46)&gt;0,OR(Listas!$B$13="Todos",D46=Listas!$B$13)),1,0)</x:f>
        <x:v>0</x:v>
      </x:c>
      <x:c r="U46" s="1" t="n">
        <x:f>IF(AND(A46&lt;&gt;"",K46="Ativa",S46=""),1,0)</x:f>
        <x:v>0</x:v>
      </x:c>
      <x:c r="V46" s="1" t="str">
        <x:f>IF(A46="","",IF(OR(Listas!$B$17&lt;&gt;"OK",NOT(ISNUMBER(M46)),M46&lt;=0,M46&gt;Listas!$B$9),"n.a.",INT(Listas!$B$9-M46)))</x:f>
      </x:c>
      <x:c r="W46" s="1" t="n">
        <x:f>IF(AND(U46=1,I46&lt;0),1,0)</x:f>
        <x:v>0</x:v>
      </x:c>
      <x:c r="X46" t="n">
        <x:f>IF(AND(U46=1,AND(I46&gt;=0,I46&lt;=Listas!$B$6,J46="Sim")),1,0)</x:f>
        <x:v>0</x:v>
      </x:c>
      <x:c r="Y46" t="n">
        <x:f>IF(AND(U46=1,AND(N46="Não",ISNUMBER(V46),V46&gt;Listas!$B$7)),1,0)</x:f>
        <x:v>0</x:v>
      </x:c>
      <x:c r="Z46" t="n">
        <x:f>IF(U46=0,0,IF(COUNTIFS(Orcamento!$A$5:$A$104,C46)&lt;&gt;1,1,IF(OR(INDEX(Orcamento!$G$5:$G$104,MATCH(C46,Orcamento!$A$5:$A$104,0))="REDUZIR AGORA",INDEX(Orcamento!$G$5:$G$104,MATCH(C46,Orcamento!$A$5:$A$104,0))="REVISAR",INDEX(Orcamento!$G$5:$G$104,MATCH(C46,Orcamento!$A$5:$A$104,0))="DEFINIR ORÇAMENTO",INDEX(Orcamento!$G$5:$G$104,MATCH(C46,Orcamento!$A$5:$A$104,0))="REVISAR DADOS"),1,0)))</x:f>
        <x:v>0</x:v>
      </x:c>
      <x:c r="AA46" t="n">
        <x:f>IF(T46=0,0,IF(S46&lt;&gt;"",1,IF(U46=0,0,IF(W46=1,2,IF(X46=1,3,IF(Y46=1,4,IF(Z46=1,5,0)))))))</x:f>
        <x:v>0</x:v>
      </x:c>
      <x:c r="AB46" t="str">
        <x:f>IF(AA46=0,"",COUNTIFS($AA$5:$AA$104,"&gt;0",$AA$5:$AA$104,"&lt;"&amp;AA46)+COUNTIFS($AA$5:AA46,AA46))</x:f>
      </x:c>
      <x:c r="AC46" s="174"/>
      <x:c r="AD46" s="175"/>
      <x:c r="AE46" t="n">
        <x:f>IF(S46&lt;&gt;"",1,0)</x:f>
        <x:v>0</x:v>
      </x:c>
    </x:row>
    <x:row r="47" ht="32" customHeight="1">
      <x:c r="A47" s="30"/>
      <x:c r="B47" s="30"/>
      <x:c r="C47" s="30"/>
      <x:c r="D47" s="30"/>
      <x:c r="E47" s="30"/>
      <x:c r="F47" s="37"/>
      <x:c r="G47" s="33" t="str">
        <x:f>IF(A47="","",IF(OR(NOT(ISNUMBER(F47)),F47&lt;0,AND(E47&lt;&gt;"Mensal",E47&lt;&gt;"Trimestral",E47&lt;&gt;"Semestral",E47&lt;&gt;"Anual",E47&lt;&gt;"Bienal")),"n.a.",F47/IF(E47="Mensal",1,IF(E47="Trimestral",3,IF(E47="Semestral",6,IF(E47="Anual",12,24))))))</x:f>
      </x:c>
      <x:c r="H47" s="38"/>
      <x:c r="I47" s="36" t="str">
        <x:f>IF(A47="","",IF(OR(Listas!$B$17&lt;&gt;"OK",NOT(ISNUMBER(H47)),H47&lt;=0),"n.a.",INT(H47-Listas!$B$9)))</x:f>
      </x:c>
      <x:c r="J47" s="30"/>
      <x:c r="K47" s="30"/>
      <x:c r="L47" s="38"/>
      <x:c r="M47" s="38"/>
      <x:c r="N47" s="30"/>
      <x:c r="O47" s="33" t="str">
        <x:f>IF(A47="","",IF(ISNUMBER(G47),G47*12,"n.a."))</x:f>
      </x:c>
      <x:c r="P47" s="33" t="str">
        <x:f>IF(A47="","",IF(COUNTIFS(Orcamento!$A$5:$A$104,C47)&lt;&gt;1,"n.a.",SUMIFS(Orcamento!$B$5:$B$104,Orcamento!$A$5:$A$104,C47)))</x:f>
      </x:c>
      <x:c r="Q47" s="39" t="str">
        <x:f>IF(A47="","",IF(AND(ISNUMBER(G47),ISNUMBER(P47),P47&gt;0),G47/P47,"n.a."))</x:f>
      </x:c>
      <x:c r="R47" s="193" t="str">
        <x:f>IF(COUNTA(A47:F47,H47,J47:N47)=0,"",IF(S47&lt;&gt;"",S47,IF(K47&lt;&gt;"Ativa",K47,IF(W47=1,"Confirmar cobrança passada. ","")&amp;IF(X47=1,"Revisar renovação. ","")&amp;IF(Y47=1,"Validar uso ou cancelar. ","")&amp;IF(Z47=1,"Revisar orçamento. ","")&amp;IF(SUM(W47:Z47)=0,"OK",""))))</x:f>
      </x:c>
      <x:c r="S47" s="166" t="str">
        <x:f>IF(COUNTA(A47:F47,H47,J47:N47)=0,"",IF(Listas!$B$17&lt;&gt;"OK","Revisar parâmetros",IF(OR(A47="",COUNTIFS($A$5:$A$104,A47)&lt;&gt;1),"ID ausente ou duplicado",IF(OR(B47="",C47="",D47=""),"Serviço, categoria ou responsável ausente",IF(COUNTIFS(Orcamento!$A$5:$A$104,C47)&lt;&gt;1,"Categoria ausente ou duplicada no orçamento",IF(AND(K47&lt;&gt;"Ativa",K47&lt;&gt;"Pausada",K47&lt;&gt;"Cancelada"),"Status inválido",IF(AND(E47&lt;&gt;"Mensal",E47&lt;&gt;"Trimestral",E47&lt;&gt;"Semestral",E47&lt;&gt;"Anual",E47&lt;&gt;"Bienal"),"Periodicidade inválida",IF(OR(NOT(ISNUMBER(F47)),F47&lt;0),"Valor do ciclo ausente ou inválido",IF(OR(NOT(ISNUMBER(H47)),H47&lt;=0),"Data de cobrança ausente ou inválida",IF(OR(AND(J47&lt;&gt;"Sim",J47&lt;&gt;"Não"),AND(N47&lt;&gt;"Sim",N47&lt;&gt;"Não")),"Renovação ou essencialidade inválida",IF(AND(N47="Não",OR(NOT(ISNUMBER(M47)),M47&lt;=0,M47&gt;Listas!$B$9)),"Último uso desconhecido ou inválido","")))))))))))</x:f>
      </x:c>
      <x:c r="T47" s="1" t="n">
        <x:f>IF(AND(COUNTA(A47:F47,H47,J47:N47)&gt;0,OR(Listas!$B$13="Todos",D47=Listas!$B$13)),1,0)</x:f>
        <x:v>0</x:v>
      </x:c>
      <x:c r="U47" s="1" t="n">
        <x:f>IF(AND(A47&lt;&gt;"",K47="Ativa",S47=""),1,0)</x:f>
        <x:v>0</x:v>
      </x:c>
      <x:c r="V47" s="1" t="str">
        <x:f>IF(A47="","",IF(OR(Listas!$B$17&lt;&gt;"OK",NOT(ISNUMBER(M47)),M47&lt;=0,M47&gt;Listas!$B$9),"n.a.",INT(Listas!$B$9-M47)))</x:f>
      </x:c>
      <x:c r="W47" s="1" t="n">
        <x:f>IF(AND(U47=1,I47&lt;0),1,0)</x:f>
        <x:v>0</x:v>
      </x:c>
      <x:c r="X47" t="n">
        <x:f>IF(AND(U47=1,AND(I47&gt;=0,I47&lt;=Listas!$B$6,J47="Sim")),1,0)</x:f>
        <x:v>0</x:v>
      </x:c>
      <x:c r="Y47" t="n">
        <x:f>IF(AND(U47=1,AND(N47="Não",ISNUMBER(V47),V47&gt;Listas!$B$7)),1,0)</x:f>
        <x:v>0</x:v>
      </x:c>
      <x:c r="Z47" t="n">
        <x:f>IF(U47=0,0,IF(COUNTIFS(Orcamento!$A$5:$A$104,C47)&lt;&gt;1,1,IF(OR(INDEX(Orcamento!$G$5:$G$104,MATCH(C47,Orcamento!$A$5:$A$104,0))="REDUZIR AGORA",INDEX(Orcamento!$G$5:$G$104,MATCH(C47,Orcamento!$A$5:$A$104,0))="REVISAR",INDEX(Orcamento!$G$5:$G$104,MATCH(C47,Orcamento!$A$5:$A$104,0))="DEFINIR ORÇAMENTO",INDEX(Orcamento!$G$5:$G$104,MATCH(C47,Orcamento!$A$5:$A$104,0))="REVISAR DADOS"),1,0)))</x:f>
        <x:v>0</x:v>
      </x:c>
      <x:c r="AA47" t="n">
        <x:f>IF(T47=0,0,IF(S47&lt;&gt;"",1,IF(U47=0,0,IF(W47=1,2,IF(X47=1,3,IF(Y47=1,4,IF(Z47=1,5,0)))))))</x:f>
        <x:v>0</x:v>
      </x:c>
      <x:c r="AB47" t="str">
        <x:f>IF(AA47=0,"",COUNTIFS($AA$5:$AA$104,"&gt;0",$AA$5:$AA$104,"&lt;"&amp;AA47)+COUNTIFS($AA$5:AA47,AA47))</x:f>
      </x:c>
      <x:c r="AC47" s="174"/>
      <x:c r="AD47" s="175"/>
      <x:c r="AE47" t="n">
        <x:f>IF(S47&lt;&gt;"",1,0)</x:f>
        <x:v>0</x:v>
      </x:c>
    </x:row>
    <x:row r="48" ht="32" customHeight="1">
      <x:c r="A48" s="30"/>
      <x:c r="B48" s="30"/>
      <x:c r="C48" s="30"/>
      <x:c r="D48" s="30"/>
      <x:c r="E48" s="30"/>
      <x:c r="F48" s="37"/>
      <x:c r="G48" s="33" t="str">
        <x:f>IF(A48="","",IF(OR(NOT(ISNUMBER(F48)),F48&lt;0,AND(E48&lt;&gt;"Mensal",E48&lt;&gt;"Trimestral",E48&lt;&gt;"Semestral",E48&lt;&gt;"Anual",E48&lt;&gt;"Bienal")),"n.a.",F48/IF(E48="Mensal",1,IF(E48="Trimestral",3,IF(E48="Semestral",6,IF(E48="Anual",12,24))))))</x:f>
      </x:c>
      <x:c r="H48" s="38"/>
      <x:c r="I48" s="36" t="str">
        <x:f>IF(A48="","",IF(OR(Listas!$B$17&lt;&gt;"OK",NOT(ISNUMBER(H48)),H48&lt;=0),"n.a.",INT(H48-Listas!$B$9)))</x:f>
      </x:c>
      <x:c r="J48" s="30"/>
      <x:c r="K48" s="30"/>
      <x:c r="L48" s="38"/>
      <x:c r="M48" s="38"/>
      <x:c r="N48" s="30"/>
      <x:c r="O48" s="33" t="str">
        <x:f>IF(A48="","",IF(ISNUMBER(G48),G48*12,"n.a."))</x:f>
      </x:c>
      <x:c r="P48" s="33" t="str">
        <x:f>IF(A48="","",IF(COUNTIFS(Orcamento!$A$5:$A$104,C48)&lt;&gt;1,"n.a.",SUMIFS(Orcamento!$B$5:$B$104,Orcamento!$A$5:$A$104,C48)))</x:f>
      </x:c>
      <x:c r="Q48" s="39" t="str">
        <x:f>IF(A48="","",IF(AND(ISNUMBER(G48),ISNUMBER(P48),P48&gt;0),G48/P48,"n.a."))</x:f>
      </x:c>
      <x:c r="R48" s="193" t="str">
        <x:f>IF(COUNTA(A48:F48,H48,J48:N48)=0,"",IF(S48&lt;&gt;"",S48,IF(K48&lt;&gt;"Ativa",K48,IF(W48=1,"Confirmar cobrança passada. ","")&amp;IF(X48=1,"Revisar renovação. ","")&amp;IF(Y48=1,"Validar uso ou cancelar. ","")&amp;IF(Z48=1,"Revisar orçamento. ","")&amp;IF(SUM(W48:Z48)=0,"OK",""))))</x:f>
      </x:c>
      <x:c r="S48" s="166" t="str">
        <x:f>IF(COUNTA(A48:F48,H48,J48:N48)=0,"",IF(Listas!$B$17&lt;&gt;"OK","Revisar parâmetros",IF(OR(A48="",COUNTIFS($A$5:$A$104,A48)&lt;&gt;1),"ID ausente ou duplicado",IF(OR(B48="",C48="",D48=""),"Serviço, categoria ou responsável ausente",IF(COUNTIFS(Orcamento!$A$5:$A$104,C48)&lt;&gt;1,"Categoria ausente ou duplicada no orçamento",IF(AND(K48&lt;&gt;"Ativa",K48&lt;&gt;"Pausada",K48&lt;&gt;"Cancelada"),"Status inválido",IF(AND(E48&lt;&gt;"Mensal",E48&lt;&gt;"Trimestral",E48&lt;&gt;"Semestral",E48&lt;&gt;"Anual",E48&lt;&gt;"Bienal"),"Periodicidade inválida",IF(OR(NOT(ISNUMBER(F48)),F48&lt;0),"Valor do ciclo ausente ou inválido",IF(OR(NOT(ISNUMBER(H48)),H48&lt;=0),"Data de cobrança ausente ou inválida",IF(OR(AND(J48&lt;&gt;"Sim",J48&lt;&gt;"Não"),AND(N48&lt;&gt;"Sim",N48&lt;&gt;"Não")),"Renovação ou essencialidade inválida",IF(AND(N48="Não",OR(NOT(ISNUMBER(M48)),M48&lt;=0,M48&gt;Listas!$B$9)),"Último uso desconhecido ou inválido","")))))))))))</x:f>
      </x:c>
      <x:c r="T48" s="1" t="n">
        <x:f>IF(AND(COUNTA(A48:F48,H48,J48:N48)&gt;0,OR(Listas!$B$13="Todos",D48=Listas!$B$13)),1,0)</x:f>
        <x:v>0</x:v>
      </x:c>
      <x:c r="U48" s="1" t="n">
        <x:f>IF(AND(A48&lt;&gt;"",K48="Ativa",S48=""),1,0)</x:f>
        <x:v>0</x:v>
      </x:c>
      <x:c r="V48" s="1" t="str">
        <x:f>IF(A48="","",IF(OR(Listas!$B$17&lt;&gt;"OK",NOT(ISNUMBER(M48)),M48&lt;=0,M48&gt;Listas!$B$9),"n.a.",INT(Listas!$B$9-M48)))</x:f>
      </x:c>
      <x:c r="W48" s="1" t="n">
        <x:f>IF(AND(U48=1,I48&lt;0),1,0)</x:f>
        <x:v>0</x:v>
      </x:c>
      <x:c r="X48" t="n">
        <x:f>IF(AND(U48=1,AND(I48&gt;=0,I48&lt;=Listas!$B$6,J48="Sim")),1,0)</x:f>
        <x:v>0</x:v>
      </x:c>
      <x:c r="Y48" t="n">
        <x:f>IF(AND(U48=1,AND(N48="Não",ISNUMBER(V48),V48&gt;Listas!$B$7)),1,0)</x:f>
        <x:v>0</x:v>
      </x:c>
      <x:c r="Z48" t="n">
        <x:f>IF(U48=0,0,IF(COUNTIFS(Orcamento!$A$5:$A$104,C48)&lt;&gt;1,1,IF(OR(INDEX(Orcamento!$G$5:$G$104,MATCH(C48,Orcamento!$A$5:$A$104,0))="REDUZIR AGORA",INDEX(Orcamento!$G$5:$G$104,MATCH(C48,Orcamento!$A$5:$A$104,0))="REVISAR",INDEX(Orcamento!$G$5:$G$104,MATCH(C48,Orcamento!$A$5:$A$104,0))="DEFINIR ORÇAMENTO",INDEX(Orcamento!$G$5:$G$104,MATCH(C48,Orcamento!$A$5:$A$104,0))="REVISAR DADOS"),1,0)))</x:f>
        <x:v>0</x:v>
      </x:c>
      <x:c r="AA48" t="n">
        <x:f>IF(T48=0,0,IF(S48&lt;&gt;"",1,IF(U48=0,0,IF(W48=1,2,IF(X48=1,3,IF(Y48=1,4,IF(Z48=1,5,0)))))))</x:f>
        <x:v>0</x:v>
      </x:c>
      <x:c r="AB48" t="str">
        <x:f>IF(AA48=0,"",COUNTIFS($AA$5:$AA$104,"&gt;0",$AA$5:$AA$104,"&lt;"&amp;AA48)+COUNTIFS($AA$5:AA48,AA48))</x:f>
      </x:c>
      <x:c r="AC48" s="174"/>
      <x:c r="AD48" s="175"/>
      <x:c r="AE48" t="n">
        <x:f>IF(S48&lt;&gt;"",1,0)</x:f>
        <x:v>0</x:v>
      </x:c>
    </x:row>
    <x:row r="49" ht="32" customHeight="1">
      <x:c r="A49" s="30"/>
      <x:c r="B49" s="30"/>
      <x:c r="C49" s="30"/>
      <x:c r="D49" s="30"/>
      <x:c r="E49" s="30"/>
      <x:c r="F49" s="37"/>
      <x:c r="G49" s="33" t="str">
        <x:f>IF(A49="","",IF(OR(NOT(ISNUMBER(F49)),F49&lt;0,AND(E49&lt;&gt;"Mensal",E49&lt;&gt;"Trimestral",E49&lt;&gt;"Semestral",E49&lt;&gt;"Anual",E49&lt;&gt;"Bienal")),"n.a.",F49/IF(E49="Mensal",1,IF(E49="Trimestral",3,IF(E49="Semestral",6,IF(E49="Anual",12,24))))))</x:f>
      </x:c>
      <x:c r="H49" s="38"/>
      <x:c r="I49" s="36" t="str">
        <x:f>IF(A49="","",IF(OR(Listas!$B$17&lt;&gt;"OK",NOT(ISNUMBER(H49)),H49&lt;=0),"n.a.",INT(H49-Listas!$B$9)))</x:f>
      </x:c>
      <x:c r="J49" s="30"/>
      <x:c r="K49" s="30"/>
      <x:c r="L49" s="38"/>
      <x:c r="M49" s="38"/>
      <x:c r="N49" s="30"/>
      <x:c r="O49" s="33" t="str">
        <x:f>IF(A49="","",IF(ISNUMBER(G49),G49*12,"n.a."))</x:f>
      </x:c>
      <x:c r="P49" s="33" t="str">
        <x:f>IF(A49="","",IF(COUNTIFS(Orcamento!$A$5:$A$104,C49)&lt;&gt;1,"n.a.",SUMIFS(Orcamento!$B$5:$B$104,Orcamento!$A$5:$A$104,C49)))</x:f>
      </x:c>
      <x:c r="Q49" s="39" t="str">
        <x:f>IF(A49="","",IF(AND(ISNUMBER(G49),ISNUMBER(P49),P49&gt;0),G49/P49,"n.a."))</x:f>
      </x:c>
      <x:c r="R49" s="193" t="str">
        <x:f>IF(COUNTA(A49:F49,H49,J49:N49)=0,"",IF(S49&lt;&gt;"",S49,IF(K49&lt;&gt;"Ativa",K49,IF(W49=1,"Confirmar cobrança passada. ","")&amp;IF(X49=1,"Revisar renovação. ","")&amp;IF(Y49=1,"Validar uso ou cancelar. ","")&amp;IF(Z49=1,"Revisar orçamento. ","")&amp;IF(SUM(W49:Z49)=0,"OK",""))))</x:f>
      </x:c>
      <x:c r="S49" s="166" t="str">
        <x:f>IF(COUNTA(A49:F49,H49,J49:N49)=0,"",IF(Listas!$B$17&lt;&gt;"OK","Revisar parâmetros",IF(OR(A49="",COUNTIFS($A$5:$A$104,A49)&lt;&gt;1),"ID ausente ou duplicado",IF(OR(B49="",C49="",D49=""),"Serviço, categoria ou responsável ausente",IF(COUNTIFS(Orcamento!$A$5:$A$104,C49)&lt;&gt;1,"Categoria ausente ou duplicada no orçamento",IF(AND(K49&lt;&gt;"Ativa",K49&lt;&gt;"Pausada",K49&lt;&gt;"Cancelada"),"Status inválido",IF(AND(E49&lt;&gt;"Mensal",E49&lt;&gt;"Trimestral",E49&lt;&gt;"Semestral",E49&lt;&gt;"Anual",E49&lt;&gt;"Bienal"),"Periodicidade inválida",IF(OR(NOT(ISNUMBER(F49)),F49&lt;0),"Valor do ciclo ausente ou inválido",IF(OR(NOT(ISNUMBER(H49)),H49&lt;=0),"Data de cobrança ausente ou inválida",IF(OR(AND(J49&lt;&gt;"Sim",J49&lt;&gt;"Não"),AND(N49&lt;&gt;"Sim",N49&lt;&gt;"Não")),"Renovação ou essencialidade inválida",IF(AND(N49="Não",OR(NOT(ISNUMBER(M49)),M49&lt;=0,M49&gt;Listas!$B$9)),"Último uso desconhecido ou inválido","")))))))))))</x:f>
      </x:c>
      <x:c r="T49" s="1" t="n">
        <x:f>IF(AND(COUNTA(A49:F49,H49,J49:N49)&gt;0,OR(Listas!$B$13="Todos",D49=Listas!$B$13)),1,0)</x:f>
        <x:v>0</x:v>
      </x:c>
      <x:c r="U49" s="1" t="n">
        <x:f>IF(AND(A49&lt;&gt;"",K49="Ativa",S49=""),1,0)</x:f>
        <x:v>0</x:v>
      </x:c>
      <x:c r="V49" s="1" t="str">
        <x:f>IF(A49="","",IF(OR(Listas!$B$17&lt;&gt;"OK",NOT(ISNUMBER(M49)),M49&lt;=0,M49&gt;Listas!$B$9),"n.a.",INT(Listas!$B$9-M49)))</x:f>
      </x:c>
      <x:c r="W49" s="1" t="n">
        <x:f>IF(AND(U49=1,I49&lt;0),1,0)</x:f>
        <x:v>0</x:v>
      </x:c>
      <x:c r="X49" t="n">
        <x:f>IF(AND(U49=1,AND(I49&gt;=0,I49&lt;=Listas!$B$6,J49="Sim")),1,0)</x:f>
        <x:v>0</x:v>
      </x:c>
      <x:c r="Y49" t="n">
        <x:f>IF(AND(U49=1,AND(N49="Não",ISNUMBER(V49),V49&gt;Listas!$B$7)),1,0)</x:f>
        <x:v>0</x:v>
      </x:c>
      <x:c r="Z49" t="n">
        <x:f>IF(U49=0,0,IF(COUNTIFS(Orcamento!$A$5:$A$104,C49)&lt;&gt;1,1,IF(OR(INDEX(Orcamento!$G$5:$G$104,MATCH(C49,Orcamento!$A$5:$A$104,0))="REDUZIR AGORA",INDEX(Orcamento!$G$5:$G$104,MATCH(C49,Orcamento!$A$5:$A$104,0))="REVISAR",INDEX(Orcamento!$G$5:$G$104,MATCH(C49,Orcamento!$A$5:$A$104,0))="DEFINIR ORÇAMENTO",INDEX(Orcamento!$G$5:$G$104,MATCH(C49,Orcamento!$A$5:$A$104,0))="REVISAR DADOS"),1,0)))</x:f>
        <x:v>0</x:v>
      </x:c>
      <x:c r="AA49" t="n">
        <x:f>IF(T49=0,0,IF(S49&lt;&gt;"",1,IF(U49=0,0,IF(W49=1,2,IF(X49=1,3,IF(Y49=1,4,IF(Z49=1,5,0)))))))</x:f>
        <x:v>0</x:v>
      </x:c>
      <x:c r="AB49" t="str">
        <x:f>IF(AA49=0,"",COUNTIFS($AA$5:$AA$104,"&gt;0",$AA$5:$AA$104,"&lt;"&amp;AA49)+COUNTIFS($AA$5:AA49,AA49))</x:f>
      </x:c>
      <x:c r="AC49" s="174"/>
      <x:c r="AD49" s="175"/>
      <x:c r="AE49" t="n">
        <x:f>IF(S49&lt;&gt;"",1,0)</x:f>
        <x:v>0</x:v>
      </x:c>
    </x:row>
    <x:row r="50" ht="32" customHeight="1">
      <x:c r="A50" s="30"/>
      <x:c r="B50" s="30"/>
      <x:c r="C50" s="30"/>
      <x:c r="D50" s="30"/>
      <x:c r="E50" s="30"/>
      <x:c r="F50" s="37"/>
      <x:c r="G50" s="33" t="str">
        <x:f>IF(A50="","",IF(OR(NOT(ISNUMBER(F50)),F50&lt;0,AND(E50&lt;&gt;"Mensal",E50&lt;&gt;"Trimestral",E50&lt;&gt;"Semestral",E50&lt;&gt;"Anual",E50&lt;&gt;"Bienal")),"n.a.",F50/IF(E50="Mensal",1,IF(E50="Trimestral",3,IF(E50="Semestral",6,IF(E50="Anual",12,24))))))</x:f>
      </x:c>
      <x:c r="H50" s="38"/>
      <x:c r="I50" s="36" t="str">
        <x:f>IF(A50="","",IF(OR(Listas!$B$17&lt;&gt;"OK",NOT(ISNUMBER(H50)),H50&lt;=0),"n.a.",INT(H50-Listas!$B$9)))</x:f>
      </x:c>
      <x:c r="J50" s="30"/>
      <x:c r="K50" s="30"/>
      <x:c r="L50" s="38"/>
      <x:c r="M50" s="38"/>
      <x:c r="N50" s="30"/>
      <x:c r="O50" s="33" t="str">
        <x:f>IF(A50="","",IF(ISNUMBER(G50),G50*12,"n.a."))</x:f>
      </x:c>
      <x:c r="P50" s="33" t="str">
        <x:f>IF(A50="","",IF(COUNTIFS(Orcamento!$A$5:$A$104,C50)&lt;&gt;1,"n.a.",SUMIFS(Orcamento!$B$5:$B$104,Orcamento!$A$5:$A$104,C50)))</x:f>
      </x:c>
      <x:c r="Q50" s="39" t="str">
        <x:f>IF(A50="","",IF(AND(ISNUMBER(G50),ISNUMBER(P50),P50&gt;0),G50/P50,"n.a."))</x:f>
      </x:c>
      <x:c r="R50" s="193" t="str">
        <x:f>IF(COUNTA(A50:F50,H50,J50:N50)=0,"",IF(S50&lt;&gt;"",S50,IF(K50&lt;&gt;"Ativa",K50,IF(W50=1,"Confirmar cobrança passada. ","")&amp;IF(X50=1,"Revisar renovação. ","")&amp;IF(Y50=1,"Validar uso ou cancelar. ","")&amp;IF(Z50=1,"Revisar orçamento. ","")&amp;IF(SUM(W50:Z50)=0,"OK",""))))</x:f>
      </x:c>
      <x:c r="S50" s="166" t="str">
        <x:f>IF(COUNTA(A50:F50,H50,J50:N50)=0,"",IF(Listas!$B$17&lt;&gt;"OK","Revisar parâmetros",IF(OR(A50="",COUNTIFS($A$5:$A$104,A50)&lt;&gt;1),"ID ausente ou duplicado",IF(OR(B50="",C50="",D50=""),"Serviço, categoria ou responsável ausente",IF(COUNTIFS(Orcamento!$A$5:$A$104,C50)&lt;&gt;1,"Categoria ausente ou duplicada no orçamento",IF(AND(K50&lt;&gt;"Ativa",K50&lt;&gt;"Pausada",K50&lt;&gt;"Cancelada"),"Status inválido",IF(AND(E50&lt;&gt;"Mensal",E50&lt;&gt;"Trimestral",E50&lt;&gt;"Semestral",E50&lt;&gt;"Anual",E50&lt;&gt;"Bienal"),"Periodicidade inválida",IF(OR(NOT(ISNUMBER(F50)),F50&lt;0),"Valor do ciclo ausente ou inválido",IF(OR(NOT(ISNUMBER(H50)),H50&lt;=0),"Data de cobrança ausente ou inválida",IF(OR(AND(J50&lt;&gt;"Sim",J50&lt;&gt;"Não"),AND(N50&lt;&gt;"Sim",N50&lt;&gt;"Não")),"Renovação ou essencialidade inválida",IF(AND(N50="Não",OR(NOT(ISNUMBER(M50)),M50&lt;=0,M50&gt;Listas!$B$9)),"Último uso desconhecido ou inválido","")))))))))))</x:f>
      </x:c>
      <x:c r="T50" s="1" t="n">
        <x:f>IF(AND(COUNTA(A50:F50,H50,J50:N50)&gt;0,OR(Listas!$B$13="Todos",D50=Listas!$B$13)),1,0)</x:f>
        <x:v>0</x:v>
      </x:c>
      <x:c r="U50" s="1" t="n">
        <x:f>IF(AND(A50&lt;&gt;"",K50="Ativa",S50=""),1,0)</x:f>
        <x:v>0</x:v>
      </x:c>
      <x:c r="V50" s="1" t="str">
        <x:f>IF(A50="","",IF(OR(Listas!$B$17&lt;&gt;"OK",NOT(ISNUMBER(M50)),M50&lt;=0,M50&gt;Listas!$B$9),"n.a.",INT(Listas!$B$9-M50)))</x:f>
      </x:c>
      <x:c r="W50" s="1" t="n">
        <x:f>IF(AND(U50=1,I50&lt;0),1,0)</x:f>
        <x:v>0</x:v>
      </x:c>
      <x:c r="X50" t="n">
        <x:f>IF(AND(U50=1,AND(I50&gt;=0,I50&lt;=Listas!$B$6,J50="Sim")),1,0)</x:f>
        <x:v>0</x:v>
      </x:c>
      <x:c r="Y50" t="n">
        <x:f>IF(AND(U50=1,AND(N50="Não",ISNUMBER(V50),V50&gt;Listas!$B$7)),1,0)</x:f>
        <x:v>0</x:v>
      </x:c>
      <x:c r="Z50" t="n">
        <x:f>IF(U50=0,0,IF(COUNTIFS(Orcamento!$A$5:$A$104,C50)&lt;&gt;1,1,IF(OR(INDEX(Orcamento!$G$5:$G$104,MATCH(C50,Orcamento!$A$5:$A$104,0))="REDUZIR AGORA",INDEX(Orcamento!$G$5:$G$104,MATCH(C50,Orcamento!$A$5:$A$104,0))="REVISAR",INDEX(Orcamento!$G$5:$G$104,MATCH(C50,Orcamento!$A$5:$A$104,0))="DEFINIR ORÇAMENTO",INDEX(Orcamento!$G$5:$G$104,MATCH(C50,Orcamento!$A$5:$A$104,0))="REVISAR DADOS"),1,0)))</x:f>
        <x:v>0</x:v>
      </x:c>
      <x:c r="AA50" t="n">
        <x:f>IF(T50=0,0,IF(S50&lt;&gt;"",1,IF(U50=0,0,IF(W50=1,2,IF(X50=1,3,IF(Y50=1,4,IF(Z50=1,5,0)))))))</x:f>
        <x:v>0</x:v>
      </x:c>
      <x:c r="AB50" t="str">
        <x:f>IF(AA50=0,"",COUNTIFS($AA$5:$AA$104,"&gt;0",$AA$5:$AA$104,"&lt;"&amp;AA50)+COUNTIFS($AA$5:AA50,AA50))</x:f>
      </x:c>
      <x:c r="AC50" s="174"/>
      <x:c r="AD50" s="175"/>
      <x:c r="AE50" t="n">
        <x:f>IF(S50&lt;&gt;"",1,0)</x:f>
        <x:v>0</x:v>
      </x:c>
    </x:row>
    <x:row r="51" ht="32" customHeight="1">
      <x:c r="A51" s="30"/>
      <x:c r="B51" s="30"/>
      <x:c r="C51" s="30"/>
      <x:c r="D51" s="30"/>
      <x:c r="E51" s="30"/>
      <x:c r="F51" s="37"/>
      <x:c r="G51" s="33" t="str">
        <x:f>IF(A51="","",IF(OR(NOT(ISNUMBER(F51)),F51&lt;0,AND(E51&lt;&gt;"Mensal",E51&lt;&gt;"Trimestral",E51&lt;&gt;"Semestral",E51&lt;&gt;"Anual",E51&lt;&gt;"Bienal")),"n.a.",F51/IF(E51="Mensal",1,IF(E51="Trimestral",3,IF(E51="Semestral",6,IF(E51="Anual",12,24))))))</x:f>
      </x:c>
      <x:c r="H51" s="38"/>
      <x:c r="I51" s="36" t="str">
        <x:f>IF(A51="","",IF(OR(Listas!$B$17&lt;&gt;"OK",NOT(ISNUMBER(H51)),H51&lt;=0),"n.a.",INT(H51-Listas!$B$9)))</x:f>
      </x:c>
      <x:c r="J51" s="30"/>
      <x:c r="K51" s="30"/>
      <x:c r="L51" s="38"/>
      <x:c r="M51" s="38"/>
      <x:c r="N51" s="30"/>
      <x:c r="O51" s="33" t="str">
        <x:f>IF(A51="","",IF(ISNUMBER(G51),G51*12,"n.a."))</x:f>
      </x:c>
      <x:c r="P51" s="33" t="str">
        <x:f>IF(A51="","",IF(COUNTIFS(Orcamento!$A$5:$A$104,C51)&lt;&gt;1,"n.a.",SUMIFS(Orcamento!$B$5:$B$104,Orcamento!$A$5:$A$104,C51)))</x:f>
      </x:c>
      <x:c r="Q51" s="39" t="str">
        <x:f>IF(A51="","",IF(AND(ISNUMBER(G51),ISNUMBER(P51),P51&gt;0),G51/P51,"n.a."))</x:f>
      </x:c>
      <x:c r="R51" s="193" t="str">
        <x:f>IF(COUNTA(A51:F51,H51,J51:N51)=0,"",IF(S51&lt;&gt;"",S51,IF(K51&lt;&gt;"Ativa",K51,IF(W51=1,"Confirmar cobrança passada. ","")&amp;IF(X51=1,"Revisar renovação. ","")&amp;IF(Y51=1,"Validar uso ou cancelar. ","")&amp;IF(Z51=1,"Revisar orçamento. ","")&amp;IF(SUM(W51:Z51)=0,"OK",""))))</x:f>
      </x:c>
      <x:c r="S51" s="166" t="str">
        <x:f>IF(COUNTA(A51:F51,H51,J51:N51)=0,"",IF(Listas!$B$17&lt;&gt;"OK","Revisar parâmetros",IF(OR(A51="",COUNTIFS($A$5:$A$104,A51)&lt;&gt;1),"ID ausente ou duplicado",IF(OR(B51="",C51="",D51=""),"Serviço, categoria ou responsável ausente",IF(COUNTIFS(Orcamento!$A$5:$A$104,C51)&lt;&gt;1,"Categoria ausente ou duplicada no orçamento",IF(AND(K51&lt;&gt;"Ativa",K51&lt;&gt;"Pausada",K51&lt;&gt;"Cancelada"),"Status inválido",IF(AND(E51&lt;&gt;"Mensal",E51&lt;&gt;"Trimestral",E51&lt;&gt;"Semestral",E51&lt;&gt;"Anual",E51&lt;&gt;"Bienal"),"Periodicidade inválida",IF(OR(NOT(ISNUMBER(F51)),F51&lt;0),"Valor do ciclo ausente ou inválido",IF(OR(NOT(ISNUMBER(H51)),H51&lt;=0),"Data de cobrança ausente ou inválida",IF(OR(AND(J51&lt;&gt;"Sim",J51&lt;&gt;"Não"),AND(N51&lt;&gt;"Sim",N51&lt;&gt;"Não")),"Renovação ou essencialidade inválida",IF(AND(N51="Não",OR(NOT(ISNUMBER(M51)),M51&lt;=0,M51&gt;Listas!$B$9)),"Último uso desconhecido ou inválido","")))))))))))</x:f>
      </x:c>
      <x:c r="T51" s="1" t="n">
        <x:f>IF(AND(COUNTA(A51:F51,H51,J51:N51)&gt;0,OR(Listas!$B$13="Todos",D51=Listas!$B$13)),1,0)</x:f>
        <x:v>0</x:v>
      </x:c>
      <x:c r="U51" s="1" t="n">
        <x:f>IF(AND(A51&lt;&gt;"",K51="Ativa",S51=""),1,0)</x:f>
        <x:v>0</x:v>
      </x:c>
      <x:c r="V51" s="1" t="str">
        <x:f>IF(A51="","",IF(OR(Listas!$B$17&lt;&gt;"OK",NOT(ISNUMBER(M51)),M51&lt;=0,M51&gt;Listas!$B$9),"n.a.",INT(Listas!$B$9-M51)))</x:f>
      </x:c>
      <x:c r="W51" s="1" t="n">
        <x:f>IF(AND(U51=1,I51&lt;0),1,0)</x:f>
        <x:v>0</x:v>
      </x:c>
      <x:c r="X51" t="n">
        <x:f>IF(AND(U51=1,AND(I51&gt;=0,I51&lt;=Listas!$B$6,J51="Sim")),1,0)</x:f>
        <x:v>0</x:v>
      </x:c>
      <x:c r="Y51" t="n">
        <x:f>IF(AND(U51=1,AND(N51="Não",ISNUMBER(V51),V51&gt;Listas!$B$7)),1,0)</x:f>
        <x:v>0</x:v>
      </x:c>
      <x:c r="Z51" t="n">
        <x:f>IF(U51=0,0,IF(COUNTIFS(Orcamento!$A$5:$A$104,C51)&lt;&gt;1,1,IF(OR(INDEX(Orcamento!$G$5:$G$104,MATCH(C51,Orcamento!$A$5:$A$104,0))="REDUZIR AGORA",INDEX(Orcamento!$G$5:$G$104,MATCH(C51,Orcamento!$A$5:$A$104,0))="REVISAR",INDEX(Orcamento!$G$5:$G$104,MATCH(C51,Orcamento!$A$5:$A$104,0))="DEFINIR ORÇAMENTO",INDEX(Orcamento!$G$5:$G$104,MATCH(C51,Orcamento!$A$5:$A$104,0))="REVISAR DADOS"),1,0)))</x:f>
        <x:v>0</x:v>
      </x:c>
      <x:c r="AA51" t="n">
        <x:f>IF(T51=0,0,IF(S51&lt;&gt;"",1,IF(U51=0,0,IF(W51=1,2,IF(X51=1,3,IF(Y51=1,4,IF(Z51=1,5,0)))))))</x:f>
        <x:v>0</x:v>
      </x:c>
      <x:c r="AB51" t="str">
        <x:f>IF(AA51=0,"",COUNTIFS($AA$5:$AA$104,"&gt;0",$AA$5:$AA$104,"&lt;"&amp;AA51)+COUNTIFS($AA$5:AA51,AA51))</x:f>
      </x:c>
      <x:c r="AC51" s="174"/>
      <x:c r="AD51" s="175"/>
      <x:c r="AE51" t="n">
        <x:f>IF(S51&lt;&gt;"",1,0)</x:f>
        <x:v>0</x:v>
      </x:c>
    </x:row>
    <x:row r="52" ht="32" customHeight="1">
      <x:c r="A52" s="30"/>
      <x:c r="B52" s="30"/>
      <x:c r="C52" s="30"/>
      <x:c r="D52" s="30"/>
      <x:c r="E52" s="30"/>
      <x:c r="F52" s="37"/>
      <x:c r="G52" s="33" t="str">
        <x:f>IF(A52="","",IF(OR(NOT(ISNUMBER(F52)),F52&lt;0,AND(E52&lt;&gt;"Mensal",E52&lt;&gt;"Trimestral",E52&lt;&gt;"Semestral",E52&lt;&gt;"Anual",E52&lt;&gt;"Bienal")),"n.a.",F52/IF(E52="Mensal",1,IF(E52="Trimestral",3,IF(E52="Semestral",6,IF(E52="Anual",12,24))))))</x:f>
      </x:c>
      <x:c r="H52" s="38"/>
      <x:c r="I52" s="36" t="str">
        <x:f>IF(A52="","",IF(OR(Listas!$B$17&lt;&gt;"OK",NOT(ISNUMBER(H52)),H52&lt;=0),"n.a.",INT(H52-Listas!$B$9)))</x:f>
      </x:c>
      <x:c r="J52" s="30"/>
      <x:c r="K52" s="30"/>
      <x:c r="L52" s="38"/>
      <x:c r="M52" s="38"/>
      <x:c r="N52" s="30"/>
      <x:c r="O52" s="33" t="str">
        <x:f>IF(A52="","",IF(ISNUMBER(G52),G52*12,"n.a."))</x:f>
      </x:c>
      <x:c r="P52" s="33" t="str">
        <x:f>IF(A52="","",IF(COUNTIFS(Orcamento!$A$5:$A$104,C52)&lt;&gt;1,"n.a.",SUMIFS(Orcamento!$B$5:$B$104,Orcamento!$A$5:$A$104,C52)))</x:f>
      </x:c>
      <x:c r="Q52" s="39" t="str">
        <x:f>IF(A52="","",IF(AND(ISNUMBER(G52),ISNUMBER(P52),P52&gt;0),G52/P52,"n.a."))</x:f>
      </x:c>
      <x:c r="R52" s="193" t="str">
        <x:f>IF(COUNTA(A52:F52,H52,J52:N52)=0,"",IF(S52&lt;&gt;"",S52,IF(K52&lt;&gt;"Ativa",K52,IF(W52=1,"Confirmar cobrança passada. ","")&amp;IF(X52=1,"Revisar renovação. ","")&amp;IF(Y52=1,"Validar uso ou cancelar. ","")&amp;IF(Z52=1,"Revisar orçamento. ","")&amp;IF(SUM(W52:Z52)=0,"OK",""))))</x:f>
      </x:c>
      <x:c r="S52" s="166" t="str">
        <x:f>IF(COUNTA(A52:F52,H52,J52:N52)=0,"",IF(Listas!$B$17&lt;&gt;"OK","Revisar parâmetros",IF(OR(A52="",COUNTIFS($A$5:$A$104,A52)&lt;&gt;1),"ID ausente ou duplicado",IF(OR(B52="",C52="",D52=""),"Serviço, categoria ou responsável ausente",IF(COUNTIFS(Orcamento!$A$5:$A$104,C52)&lt;&gt;1,"Categoria ausente ou duplicada no orçamento",IF(AND(K52&lt;&gt;"Ativa",K52&lt;&gt;"Pausada",K52&lt;&gt;"Cancelada"),"Status inválido",IF(AND(E52&lt;&gt;"Mensal",E52&lt;&gt;"Trimestral",E52&lt;&gt;"Semestral",E52&lt;&gt;"Anual",E52&lt;&gt;"Bienal"),"Periodicidade inválida",IF(OR(NOT(ISNUMBER(F52)),F52&lt;0),"Valor do ciclo ausente ou inválido",IF(OR(NOT(ISNUMBER(H52)),H52&lt;=0),"Data de cobrança ausente ou inválida",IF(OR(AND(J52&lt;&gt;"Sim",J52&lt;&gt;"Não"),AND(N52&lt;&gt;"Sim",N52&lt;&gt;"Não")),"Renovação ou essencialidade inválida",IF(AND(N52="Não",OR(NOT(ISNUMBER(M52)),M52&lt;=0,M52&gt;Listas!$B$9)),"Último uso desconhecido ou inválido","")))))))))))</x:f>
      </x:c>
      <x:c r="T52" s="1" t="n">
        <x:f>IF(AND(COUNTA(A52:F52,H52,J52:N52)&gt;0,OR(Listas!$B$13="Todos",D52=Listas!$B$13)),1,0)</x:f>
        <x:v>0</x:v>
      </x:c>
      <x:c r="U52" s="1" t="n">
        <x:f>IF(AND(A52&lt;&gt;"",K52="Ativa",S52=""),1,0)</x:f>
        <x:v>0</x:v>
      </x:c>
      <x:c r="V52" s="1" t="str">
        <x:f>IF(A52="","",IF(OR(Listas!$B$17&lt;&gt;"OK",NOT(ISNUMBER(M52)),M52&lt;=0,M52&gt;Listas!$B$9),"n.a.",INT(Listas!$B$9-M52)))</x:f>
      </x:c>
      <x:c r="W52" s="1" t="n">
        <x:f>IF(AND(U52=1,I52&lt;0),1,0)</x:f>
        <x:v>0</x:v>
      </x:c>
      <x:c r="X52" t="n">
        <x:f>IF(AND(U52=1,AND(I52&gt;=0,I52&lt;=Listas!$B$6,J52="Sim")),1,0)</x:f>
        <x:v>0</x:v>
      </x:c>
      <x:c r="Y52" t="n">
        <x:f>IF(AND(U52=1,AND(N52="Não",ISNUMBER(V52),V52&gt;Listas!$B$7)),1,0)</x:f>
        <x:v>0</x:v>
      </x:c>
      <x:c r="Z52" t="n">
        <x:f>IF(U52=0,0,IF(COUNTIFS(Orcamento!$A$5:$A$104,C52)&lt;&gt;1,1,IF(OR(INDEX(Orcamento!$G$5:$G$104,MATCH(C52,Orcamento!$A$5:$A$104,0))="REDUZIR AGORA",INDEX(Orcamento!$G$5:$G$104,MATCH(C52,Orcamento!$A$5:$A$104,0))="REVISAR",INDEX(Orcamento!$G$5:$G$104,MATCH(C52,Orcamento!$A$5:$A$104,0))="DEFINIR ORÇAMENTO",INDEX(Orcamento!$G$5:$G$104,MATCH(C52,Orcamento!$A$5:$A$104,0))="REVISAR DADOS"),1,0)))</x:f>
        <x:v>0</x:v>
      </x:c>
      <x:c r="AA52" t="n">
        <x:f>IF(T52=0,0,IF(S52&lt;&gt;"",1,IF(U52=0,0,IF(W52=1,2,IF(X52=1,3,IF(Y52=1,4,IF(Z52=1,5,0)))))))</x:f>
        <x:v>0</x:v>
      </x:c>
      <x:c r="AB52" t="str">
        <x:f>IF(AA52=0,"",COUNTIFS($AA$5:$AA$104,"&gt;0",$AA$5:$AA$104,"&lt;"&amp;AA52)+COUNTIFS($AA$5:AA52,AA52))</x:f>
      </x:c>
      <x:c r="AC52" s="174"/>
      <x:c r="AD52" s="175"/>
      <x:c r="AE52" t="n">
        <x:f>IF(S52&lt;&gt;"",1,0)</x:f>
        <x:v>0</x:v>
      </x:c>
    </x:row>
    <x:row r="53" ht="32" customHeight="1">
      <x:c r="A53" s="30"/>
      <x:c r="B53" s="30"/>
      <x:c r="C53" s="30"/>
      <x:c r="D53" s="30"/>
      <x:c r="E53" s="30"/>
      <x:c r="F53" s="37"/>
      <x:c r="G53" s="33" t="str">
        <x:f>IF(A53="","",IF(OR(NOT(ISNUMBER(F53)),F53&lt;0,AND(E53&lt;&gt;"Mensal",E53&lt;&gt;"Trimestral",E53&lt;&gt;"Semestral",E53&lt;&gt;"Anual",E53&lt;&gt;"Bienal")),"n.a.",F53/IF(E53="Mensal",1,IF(E53="Trimestral",3,IF(E53="Semestral",6,IF(E53="Anual",12,24))))))</x:f>
      </x:c>
      <x:c r="H53" s="38"/>
      <x:c r="I53" s="36" t="str">
        <x:f>IF(A53="","",IF(OR(Listas!$B$17&lt;&gt;"OK",NOT(ISNUMBER(H53)),H53&lt;=0),"n.a.",INT(H53-Listas!$B$9)))</x:f>
      </x:c>
      <x:c r="J53" s="30"/>
      <x:c r="K53" s="30"/>
      <x:c r="L53" s="38"/>
      <x:c r="M53" s="38"/>
      <x:c r="N53" s="30"/>
      <x:c r="O53" s="33" t="str">
        <x:f>IF(A53="","",IF(ISNUMBER(G53),G53*12,"n.a."))</x:f>
      </x:c>
      <x:c r="P53" s="33" t="str">
        <x:f>IF(A53="","",IF(COUNTIFS(Orcamento!$A$5:$A$104,C53)&lt;&gt;1,"n.a.",SUMIFS(Orcamento!$B$5:$B$104,Orcamento!$A$5:$A$104,C53)))</x:f>
      </x:c>
      <x:c r="Q53" s="39" t="str">
        <x:f>IF(A53="","",IF(AND(ISNUMBER(G53),ISNUMBER(P53),P53&gt;0),G53/P53,"n.a."))</x:f>
      </x:c>
      <x:c r="R53" s="193" t="str">
        <x:f>IF(COUNTA(A53:F53,H53,J53:N53)=0,"",IF(S53&lt;&gt;"",S53,IF(K53&lt;&gt;"Ativa",K53,IF(W53=1,"Confirmar cobrança passada. ","")&amp;IF(X53=1,"Revisar renovação. ","")&amp;IF(Y53=1,"Validar uso ou cancelar. ","")&amp;IF(Z53=1,"Revisar orçamento. ","")&amp;IF(SUM(W53:Z53)=0,"OK",""))))</x:f>
      </x:c>
      <x:c r="S53" s="166" t="str">
        <x:f>IF(COUNTA(A53:F53,H53,J53:N53)=0,"",IF(Listas!$B$17&lt;&gt;"OK","Revisar parâmetros",IF(OR(A53="",COUNTIFS($A$5:$A$104,A53)&lt;&gt;1),"ID ausente ou duplicado",IF(OR(B53="",C53="",D53=""),"Serviço, categoria ou responsável ausente",IF(COUNTIFS(Orcamento!$A$5:$A$104,C53)&lt;&gt;1,"Categoria ausente ou duplicada no orçamento",IF(AND(K53&lt;&gt;"Ativa",K53&lt;&gt;"Pausada",K53&lt;&gt;"Cancelada"),"Status inválido",IF(AND(E53&lt;&gt;"Mensal",E53&lt;&gt;"Trimestral",E53&lt;&gt;"Semestral",E53&lt;&gt;"Anual",E53&lt;&gt;"Bienal"),"Periodicidade inválida",IF(OR(NOT(ISNUMBER(F53)),F53&lt;0),"Valor do ciclo ausente ou inválido",IF(OR(NOT(ISNUMBER(H53)),H53&lt;=0),"Data de cobrança ausente ou inválida",IF(OR(AND(J53&lt;&gt;"Sim",J53&lt;&gt;"Não"),AND(N53&lt;&gt;"Sim",N53&lt;&gt;"Não")),"Renovação ou essencialidade inválida",IF(AND(N53="Não",OR(NOT(ISNUMBER(M53)),M53&lt;=0,M53&gt;Listas!$B$9)),"Último uso desconhecido ou inválido","")))))))))))</x:f>
      </x:c>
      <x:c r="T53" s="1" t="n">
        <x:f>IF(AND(COUNTA(A53:F53,H53,J53:N53)&gt;0,OR(Listas!$B$13="Todos",D53=Listas!$B$13)),1,0)</x:f>
        <x:v>0</x:v>
      </x:c>
      <x:c r="U53" s="1" t="n">
        <x:f>IF(AND(A53&lt;&gt;"",K53="Ativa",S53=""),1,0)</x:f>
        <x:v>0</x:v>
      </x:c>
      <x:c r="V53" s="1" t="str">
        <x:f>IF(A53="","",IF(OR(Listas!$B$17&lt;&gt;"OK",NOT(ISNUMBER(M53)),M53&lt;=0,M53&gt;Listas!$B$9),"n.a.",INT(Listas!$B$9-M53)))</x:f>
      </x:c>
      <x:c r="W53" s="1" t="n">
        <x:f>IF(AND(U53=1,I53&lt;0),1,0)</x:f>
        <x:v>0</x:v>
      </x:c>
      <x:c r="X53" t="n">
        <x:f>IF(AND(U53=1,AND(I53&gt;=0,I53&lt;=Listas!$B$6,J53="Sim")),1,0)</x:f>
        <x:v>0</x:v>
      </x:c>
      <x:c r="Y53" t="n">
        <x:f>IF(AND(U53=1,AND(N53="Não",ISNUMBER(V53),V53&gt;Listas!$B$7)),1,0)</x:f>
        <x:v>0</x:v>
      </x:c>
      <x:c r="Z53" t="n">
        <x:f>IF(U53=0,0,IF(COUNTIFS(Orcamento!$A$5:$A$104,C53)&lt;&gt;1,1,IF(OR(INDEX(Orcamento!$G$5:$G$104,MATCH(C53,Orcamento!$A$5:$A$104,0))="REDUZIR AGORA",INDEX(Orcamento!$G$5:$G$104,MATCH(C53,Orcamento!$A$5:$A$104,0))="REVISAR",INDEX(Orcamento!$G$5:$G$104,MATCH(C53,Orcamento!$A$5:$A$104,0))="DEFINIR ORÇAMENTO",INDEX(Orcamento!$G$5:$G$104,MATCH(C53,Orcamento!$A$5:$A$104,0))="REVISAR DADOS"),1,0)))</x:f>
        <x:v>0</x:v>
      </x:c>
      <x:c r="AA53" t="n">
        <x:f>IF(T53=0,0,IF(S53&lt;&gt;"",1,IF(U53=0,0,IF(W53=1,2,IF(X53=1,3,IF(Y53=1,4,IF(Z53=1,5,0)))))))</x:f>
        <x:v>0</x:v>
      </x:c>
      <x:c r="AB53" t="str">
        <x:f>IF(AA53=0,"",COUNTIFS($AA$5:$AA$104,"&gt;0",$AA$5:$AA$104,"&lt;"&amp;AA53)+COUNTIFS($AA$5:AA53,AA53))</x:f>
      </x:c>
      <x:c r="AC53" s="174"/>
      <x:c r="AD53" s="175"/>
      <x:c r="AE53" t="n">
        <x:f>IF(S53&lt;&gt;"",1,0)</x:f>
        <x:v>0</x:v>
      </x:c>
    </x:row>
    <x:row r="54" ht="32" customHeight="1">
      <x:c r="A54" s="30"/>
      <x:c r="B54" s="30"/>
      <x:c r="C54" s="30"/>
      <x:c r="D54" s="30"/>
      <x:c r="E54" s="30"/>
      <x:c r="F54" s="37"/>
      <x:c r="G54" s="33" t="str">
        <x:f>IF(A54="","",IF(OR(NOT(ISNUMBER(F54)),F54&lt;0,AND(E54&lt;&gt;"Mensal",E54&lt;&gt;"Trimestral",E54&lt;&gt;"Semestral",E54&lt;&gt;"Anual",E54&lt;&gt;"Bienal")),"n.a.",F54/IF(E54="Mensal",1,IF(E54="Trimestral",3,IF(E54="Semestral",6,IF(E54="Anual",12,24))))))</x:f>
      </x:c>
      <x:c r="H54" s="38"/>
      <x:c r="I54" s="36" t="str">
        <x:f>IF(A54="","",IF(OR(Listas!$B$17&lt;&gt;"OK",NOT(ISNUMBER(H54)),H54&lt;=0),"n.a.",INT(H54-Listas!$B$9)))</x:f>
      </x:c>
      <x:c r="J54" s="30"/>
      <x:c r="K54" s="30"/>
      <x:c r="L54" s="38"/>
      <x:c r="M54" s="38"/>
      <x:c r="N54" s="30"/>
      <x:c r="O54" s="33" t="str">
        <x:f>IF(A54="","",IF(ISNUMBER(G54),G54*12,"n.a."))</x:f>
      </x:c>
      <x:c r="P54" s="33" t="str">
        <x:f>IF(A54="","",IF(COUNTIFS(Orcamento!$A$5:$A$104,C54)&lt;&gt;1,"n.a.",SUMIFS(Orcamento!$B$5:$B$104,Orcamento!$A$5:$A$104,C54)))</x:f>
      </x:c>
      <x:c r="Q54" s="39" t="str">
        <x:f>IF(A54="","",IF(AND(ISNUMBER(G54),ISNUMBER(P54),P54&gt;0),G54/P54,"n.a."))</x:f>
      </x:c>
      <x:c r="R54" s="193" t="str">
        <x:f>IF(COUNTA(A54:F54,H54,J54:N54)=0,"",IF(S54&lt;&gt;"",S54,IF(K54&lt;&gt;"Ativa",K54,IF(W54=1,"Confirmar cobrança passada. ","")&amp;IF(X54=1,"Revisar renovação. ","")&amp;IF(Y54=1,"Validar uso ou cancelar. ","")&amp;IF(Z54=1,"Revisar orçamento. ","")&amp;IF(SUM(W54:Z54)=0,"OK",""))))</x:f>
      </x:c>
      <x:c r="S54" s="166" t="str">
        <x:f>IF(COUNTA(A54:F54,H54,J54:N54)=0,"",IF(Listas!$B$17&lt;&gt;"OK","Revisar parâmetros",IF(OR(A54="",COUNTIFS($A$5:$A$104,A54)&lt;&gt;1),"ID ausente ou duplicado",IF(OR(B54="",C54="",D54=""),"Serviço, categoria ou responsável ausente",IF(COUNTIFS(Orcamento!$A$5:$A$104,C54)&lt;&gt;1,"Categoria ausente ou duplicada no orçamento",IF(AND(K54&lt;&gt;"Ativa",K54&lt;&gt;"Pausada",K54&lt;&gt;"Cancelada"),"Status inválido",IF(AND(E54&lt;&gt;"Mensal",E54&lt;&gt;"Trimestral",E54&lt;&gt;"Semestral",E54&lt;&gt;"Anual",E54&lt;&gt;"Bienal"),"Periodicidade inválida",IF(OR(NOT(ISNUMBER(F54)),F54&lt;0),"Valor do ciclo ausente ou inválido",IF(OR(NOT(ISNUMBER(H54)),H54&lt;=0),"Data de cobrança ausente ou inválida",IF(OR(AND(J54&lt;&gt;"Sim",J54&lt;&gt;"Não"),AND(N54&lt;&gt;"Sim",N54&lt;&gt;"Não")),"Renovação ou essencialidade inválida",IF(AND(N54="Não",OR(NOT(ISNUMBER(M54)),M54&lt;=0,M54&gt;Listas!$B$9)),"Último uso desconhecido ou inválido","")))))))))))</x:f>
      </x:c>
      <x:c r="T54" s="1" t="n">
        <x:f>IF(AND(COUNTA(A54:F54,H54,J54:N54)&gt;0,OR(Listas!$B$13="Todos",D54=Listas!$B$13)),1,0)</x:f>
        <x:v>0</x:v>
      </x:c>
      <x:c r="U54" s="1" t="n">
        <x:f>IF(AND(A54&lt;&gt;"",K54="Ativa",S54=""),1,0)</x:f>
        <x:v>0</x:v>
      </x:c>
      <x:c r="V54" s="1" t="str">
        <x:f>IF(A54="","",IF(OR(Listas!$B$17&lt;&gt;"OK",NOT(ISNUMBER(M54)),M54&lt;=0,M54&gt;Listas!$B$9),"n.a.",INT(Listas!$B$9-M54)))</x:f>
      </x:c>
      <x:c r="W54" s="1" t="n">
        <x:f>IF(AND(U54=1,I54&lt;0),1,0)</x:f>
        <x:v>0</x:v>
      </x:c>
      <x:c r="X54" t="n">
        <x:f>IF(AND(U54=1,AND(I54&gt;=0,I54&lt;=Listas!$B$6,J54="Sim")),1,0)</x:f>
        <x:v>0</x:v>
      </x:c>
      <x:c r="Y54" t="n">
        <x:f>IF(AND(U54=1,AND(N54="Não",ISNUMBER(V54),V54&gt;Listas!$B$7)),1,0)</x:f>
        <x:v>0</x:v>
      </x:c>
      <x:c r="Z54" t="n">
        <x:f>IF(U54=0,0,IF(COUNTIFS(Orcamento!$A$5:$A$104,C54)&lt;&gt;1,1,IF(OR(INDEX(Orcamento!$G$5:$G$104,MATCH(C54,Orcamento!$A$5:$A$104,0))="REDUZIR AGORA",INDEX(Orcamento!$G$5:$G$104,MATCH(C54,Orcamento!$A$5:$A$104,0))="REVISAR",INDEX(Orcamento!$G$5:$G$104,MATCH(C54,Orcamento!$A$5:$A$104,0))="DEFINIR ORÇAMENTO",INDEX(Orcamento!$G$5:$G$104,MATCH(C54,Orcamento!$A$5:$A$104,0))="REVISAR DADOS"),1,0)))</x:f>
        <x:v>0</x:v>
      </x:c>
      <x:c r="AA54" t="n">
        <x:f>IF(T54=0,0,IF(S54&lt;&gt;"",1,IF(U54=0,0,IF(W54=1,2,IF(X54=1,3,IF(Y54=1,4,IF(Z54=1,5,0)))))))</x:f>
        <x:v>0</x:v>
      </x:c>
      <x:c r="AB54" t="str">
        <x:f>IF(AA54=0,"",COUNTIFS($AA$5:$AA$104,"&gt;0",$AA$5:$AA$104,"&lt;"&amp;AA54)+COUNTIFS($AA$5:AA54,AA54))</x:f>
      </x:c>
      <x:c r="AC54" s="174"/>
      <x:c r="AD54" s="175"/>
      <x:c r="AE54" t="n">
        <x:f>IF(S54&lt;&gt;"",1,0)</x:f>
        <x:v>0</x:v>
      </x:c>
    </x:row>
    <x:row r="55" ht="32" customHeight="1">
      <x:c r="A55" s="30"/>
      <x:c r="B55" s="30"/>
      <x:c r="C55" s="30"/>
      <x:c r="D55" s="30"/>
      <x:c r="E55" s="30"/>
      <x:c r="F55" s="37"/>
      <x:c r="G55" s="33" t="str">
        <x:f>IF(A55="","",IF(OR(NOT(ISNUMBER(F55)),F55&lt;0,AND(E55&lt;&gt;"Mensal",E55&lt;&gt;"Trimestral",E55&lt;&gt;"Semestral",E55&lt;&gt;"Anual",E55&lt;&gt;"Bienal")),"n.a.",F55/IF(E55="Mensal",1,IF(E55="Trimestral",3,IF(E55="Semestral",6,IF(E55="Anual",12,24))))))</x:f>
      </x:c>
      <x:c r="H55" s="38"/>
      <x:c r="I55" s="36" t="str">
        <x:f>IF(A55="","",IF(OR(Listas!$B$17&lt;&gt;"OK",NOT(ISNUMBER(H55)),H55&lt;=0),"n.a.",INT(H55-Listas!$B$9)))</x:f>
      </x:c>
      <x:c r="J55" s="30"/>
      <x:c r="K55" s="30"/>
      <x:c r="L55" s="38"/>
      <x:c r="M55" s="38"/>
      <x:c r="N55" s="30"/>
      <x:c r="O55" s="33" t="str">
        <x:f>IF(A55="","",IF(ISNUMBER(G55),G55*12,"n.a."))</x:f>
      </x:c>
      <x:c r="P55" s="33" t="str">
        <x:f>IF(A55="","",IF(COUNTIFS(Orcamento!$A$5:$A$104,C55)&lt;&gt;1,"n.a.",SUMIFS(Orcamento!$B$5:$B$104,Orcamento!$A$5:$A$104,C55)))</x:f>
      </x:c>
      <x:c r="Q55" s="39" t="str">
        <x:f>IF(A55="","",IF(AND(ISNUMBER(G55),ISNUMBER(P55),P55&gt;0),G55/P55,"n.a."))</x:f>
      </x:c>
      <x:c r="R55" s="193" t="str">
        <x:f>IF(COUNTA(A55:F55,H55,J55:N55)=0,"",IF(S55&lt;&gt;"",S55,IF(K55&lt;&gt;"Ativa",K55,IF(W55=1,"Confirmar cobrança passada. ","")&amp;IF(X55=1,"Revisar renovação. ","")&amp;IF(Y55=1,"Validar uso ou cancelar. ","")&amp;IF(Z55=1,"Revisar orçamento. ","")&amp;IF(SUM(W55:Z55)=0,"OK",""))))</x:f>
      </x:c>
      <x:c r="S55" s="166" t="str">
        <x:f>IF(COUNTA(A55:F55,H55,J55:N55)=0,"",IF(Listas!$B$17&lt;&gt;"OK","Revisar parâmetros",IF(OR(A55="",COUNTIFS($A$5:$A$104,A55)&lt;&gt;1),"ID ausente ou duplicado",IF(OR(B55="",C55="",D55=""),"Serviço, categoria ou responsável ausente",IF(COUNTIFS(Orcamento!$A$5:$A$104,C55)&lt;&gt;1,"Categoria ausente ou duplicada no orçamento",IF(AND(K55&lt;&gt;"Ativa",K55&lt;&gt;"Pausada",K55&lt;&gt;"Cancelada"),"Status inválido",IF(AND(E55&lt;&gt;"Mensal",E55&lt;&gt;"Trimestral",E55&lt;&gt;"Semestral",E55&lt;&gt;"Anual",E55&lt;&gt;"Bienal"),"Periodicidade inválida",IF(OR(NOT(ISNUMBER(F55)),F55&lt;0),"Valor do ciclo ausente ou inválido",IF(OR(NOT(ISNUMBER(H55)),H55&lt;=0),"Data de cobrança ausente ou inválida",IF(OR(AND(J55&lt;&gt;"Sim",J55&lt;&gt;"Não"),AND(N55&lt;&gt;"Sim",N55&lt;&gt;"Não")),"Renovação ou essencialidade inválida",IF(AND(N55="Não",OR(NOT(ISNUMBER(M55)),M55&lt;=0,M55&gt;Listas!$B$9)),"Último uso desconhecido ou inválido","")))))))))))</x:f>
      </x:c>
      <x:c r="T55" s="1" t="n">
        <x:f>IF(AND(COUNTA(A55:F55,H55,J55:N55)&gt;0,OR(Listas!$B$13="Todos",D55=Listas!$B$13)),1,0)</x:f>
        <x:v>0</x:v>
      </x:c>
      <x:c r="U55" s="1" t="n">
        <x:f>IF(AND(A55&lt;&gt;"",K55="Ativa",S55=""),1,0)</x:f>
        <x:v>0</x:v>
      </x:c>
      <x:c r="V55" s="1" t="str">
        <x:f>IF(A55="","",IF(OR(Listas!$B$17&lt;&gt;"OK",NOT(ISNUMBER(M55)),M55&lt;=0,M55&gt;Listas!$B$9),"n.a.",INT(Listas!$B$9-M55)))</x:f>
      </x:c>
      <x:c r="W55" s="1" t="n">
        <x:f>IF(AND(U55=1,I55&lt;0),1,0)</x:f>
        <x:v>0</x:v>
      </x:c>
      <x:c r="X55" t="n">
        <x:f>IF(AND(U55=1,AND(I55&gt;=0,I55&lt;=Listas!$B$6,J55="Sim")),1,0)</x:f>
        <x:v>0</x:v>
      </x:c>
      <x:c r="Y55" t="n">
        <x:f>IF(AND(U55=1,AND(N55="Não",ISNUMBER(V55),V55&gt;Listas!$B$7)),1,0)</x:f>
        <x:v>0</x:v>
      </x:c>
      <x:c r="Z55" t="n">
        <x:f>IF(U55=0,0,IF(COUNTIFS(Orcamento!$A$5:$A$104,C55)&lt;&gt;1,1,IF(OR(INDEX(Orcamento!$G$5:$G$104,MATCH(C55,Orcamento!$A$5:$A$104,0))="REDUZIR AGORA",INDEX(Orcamento!$G$5:$G$104,MATCH(C55,Orcamento!$A$5:$A$104,0))="REVISAR",INDEX(Orcamento!$G$5:$G$104,MATCH(C55,Orcamento!$A$5:$A$104,0))="DEFINIR ORÇAMENTO",INDEX(Orcamento!$G$5:$G$104,MATCH(C55,Orcamento!$A$5:$A$104,0))="REVISAR DADOS"),1,0)))</x:f>
        <x:v>0</x:v>
      </x:c>
      <x:c r="AA55" t="n">
        <x:f>IF(T55=0,0,IF(S55&lt;&gt;"",1,IF(U55=0,0,IF(W55=1,2,IF(X55=1,3,IF(Y55=1,4,IF(Z55=1,5,0)))))))</x:f>
        <x:v>0</x:v>
      </x:c>
      <x:c r="AB55" t="str">
        <x:f>IF(AA55=0,"",COUNTIFS($AA$5:$AA$104,"&gt;0",$AA$5:$AA$104,"&lt;"&amp;AA55)+COUNTIFS($AA$5:AA55,AA55))</x:f>
      </x:c>
      <x:c r="AC55" s="174"/>
      <x:c r="AD55" s="175"/>
      <x:c r="AE55" t="n">
        <x:f>IF(S55&lt;&gt;"",1,0)</x:f>
        <x:v>0</x:v>
      </x:c>
    </x:row>
    <x:row r="56" ht="32" customHeight="1">
      <x:c r="A56" s="30"/>
      <x:c r="B56" s="30"/>
      <x:c r="C56" s="30"/>
      <x:c r="D56" s="30"/>
      <x:c r="E56" s="30"/>
      <x:c r="F56" s="37"/>
      <x:c r="G56" s="33" t="str">
        <x:f>IF(A56="","",IF(OR(NOT(ISNUMBER(F56)),F56&lt;0,AND(E56&lt;&gt;"Mensal",E56&lt;&gt;"Trimestral",E56&lt;&gt;"Semestral",E56&lt;&gt;"Anual",E56&lt;&gt;"Bienal")),"n.a.",F56/IF(E56="Mensal",1,IF(E56="Trimestral",3,IF(E56="Semestral",6,IF(E56="Anual",12,24))))))</x:f>
      </x:c>
      <x:c r="H56" s="38"/>
      <x:c r="I56" s="36" t="str">
        <x:f>IF(A56="","",IF(OR(Listas!$B$17&lt;&gt;"OK",NOT(ISNUMBER(H56)),H56&lt;=0),"n.a.",INT(H56-Listas!$B$9)))</x:f>
      </x:c>
      <x:c r="J56" s="30"/>
      <x:c r="K56" s="30"/>
      <x:c r="L56" s="38"/>
      <x:c r="M56" s="38"/>
      <x:c r="N56" s="30"/>
      <x:c r="O56" s="33" t="str">
        <x:f>IF(A56="","",IF(ISNUMBER(G56),G56*12,"n.a."))</x:f>
      </x:c>
      <x:c r="P56" s="33" t="str">
        <x:f>IF(A56="","",IF(COUNTIFS(Orcamento!$A$5:$A$104,C56)&lt;&gt;1,"n.a.",SUMIFS(Orcamento!$B$5:$B$104,Orcamento!$A$5:$A$104,C56)))</x:f>
      </x:c>
      <x:c r="Q56" s="39" t="str">
        <x:f>IF(A56="","",IF(AND(ISNUMBER(G56),ISNUMBER(P56),P56&gt;0),G56/P56,"n.a."))</x:f>
      </x:c>
      <x:c r="R56" s="193" t="str">
        <x:f>IF(COUNTA(A56:F56,H56,J56:N56)=0,"",IF(S56&lt;&gt;"",S56,IF(K56&lt;&gt;"Ativa",K56,IF(W56=1,"Confirmar cobrança passada. ","")&amp;IF(X56=1,"Revisar renovação. ","")&amp;IF(Y56=1,"Validar uso ou cancelar. ","")&amp;IF(Z56=1,"Revisar orçamento. ","")&amp;IF(SUM(W56:Z56)=0,"OK",""))))</x:f>
      </x:c>
      <x:c r="S56" s="166" t="str">
        <x:f>IF(COUNTA(A56:F56,H56,J56:N56)=0,"",IF(Listas!$B$17&lt;&gt;"OK","Revisar parâmetros",IF(OR(A56="",COUNTIFS($A$5:$A$104,A56)&lt;&gt;1),"ID ausente ou duplicado",IF(OR(B56="",C56="",D56=""),"Serviço, categoria ou responsável ausente",IF(COUNTIFS(Orcamento!$A$5:$A$104,C56)&lt;&gt;1,"Categoria ausente ou duplicada no orçamento",IF(AND(K56&lt;&gt;"Ativa",K56&lt;&gt;"Pausada",K56&lt;&gt;"Cancelada"),"Status inválido",IF(AND(E56&lt;&gt;"Mensal",E56&lt;&gt;"Trimestral",E56&lt;&gt;"Semestral",E56&lt;&gt;"Anual",E56&lt;&gt;"Bienal"),"Periodicidade inválida",IF(OR(NOT(ISNUMBER(F56)),F56&lt;0),"Valor do ciclo ausente ou inválido",IF(OR(NOT(ISNUMBER(H56)),H56&lt;=0),"Data de cobrança ausente ou inválida",IF(OR(AND(J56&lt;&gt;"Sim",J56&lt;&gt;"Não"),AND(N56&lt;&gt;"Sim",N56&lt;&gt;"Não")),"Renovação ou essencialidade inválida",IF(AND(N56="Não",OR(NOT(ISNUMBER(M56)),M56&lt;=0,M56&gt;Listas!$B$9)),"Último uso desconhecido ou inválido","")))))))))))</x:f>
      </x:c>
      <x:c r="T56" s="1" t="n">
        <x:f>IF(AND(COUNTA(A56:F56,H56,J56:N56)&gt;0,OR(Listas!$B$13="Todos",D56=Listas!$B$13)),1,0)</x:f>
        <x:v>0</x:v>
      </x:c>
      <x:c r="U56" s="1" t="n">
        <x:f>IF(AND(A56&lt;&gt;"",K56="Ativa",S56=""),1,0)</x:f>
        <x:v>0</x:v>
      </x:c>
      <x:c r="V56" s="1" t="str">
        <x:f>IF(A56="","",IF(OR(Listas!$B$17&lt;&gt;"OK",NOT(ISNUMBER(M56)),M56&lt;=0,M56&gt;Listas!$B$9),"n.a.",INT(Listas!$B$9-M56)))</x:f>
      </x:c>
      <x:c r="W56" s="1" t="n">
        <x:f>IF(AND(U56=1,I56&lt;0),1,0)</x:f>
        <x:v>0</x:v>
      </x:c>
      <x:c r="X56" t="n">
        <x:f>IF(AND(U56=1,AND(I56&gt;=0,I56&lt;=Listas!$B$6,J56="Sim")),1,0)</x:f>
        <x:v>0</x:v>
      </x:c>
      <x:c r="Y56" t="n">
        <x:f>IF(AND(U56=1,AND(N56="Não",ISNUMBER(V56),V56&gt;Listas!$B$7)),1,0)</x:f>
        <x:v>0</x:v>
      </x:c>
      <x:c r="Z56" t="n">
        <x:f>IF(U56=0,0,IF(COUNTIFS(Orcamento!$A$5:$A$104,C56)&lt;&gt;1,1,IF(OR(INDEX(Orcamento!$G$5:$G$104,MATCH(C56,Orcamento!$A$5:$A$104,0))="REDUZIR AGORA",INDEX(Orcamento!$G$5:$G$104,MATCH(C56,Orcamento!$A$5:$A$104,0))="REVISAR",INDEX(Orcamento!$G$5:$G$104,MATCH(C56,Orcamento!$A$5:$A$104,0))="DEFINIR ORÇAMENTO",INDEX(Orcamento!$G$5:$G$104,MATCH(C56,Orcamento!$A$5:$A$104,0))="REVISAR DADOS"),1,0)))</x:f>
        <x:v>0</x:v>
      </x:c>
      <x:c r="AA56" t="n">
        <x:f>IF(T56=0,0,IF(S56&lt;&gt;"",1,IF(U56=0,0,IF(W56=1,2,IF(X56=1,3,IF(Y56=1,4,IF(Z56=1,5,0)))))))</x:f>
        <x:v>0</x:v>
      </x:c>
      <x:c r="AB56" t="str">
        <x:f>IF(AA56=0,"",COUNTIFS($AA$5:$AA$104,"&gt;0",$AA$5:$AA$104,"&lt;"&amp;AA56)+COUNTIFS($AA$5:AA56,AA56))</x:f>
      </x:c>
      <x:c r="AC56" s="174"/>
      <x:c r="AD56" s="175"/>
      <x:c r="AE56" t="n">
        <x:f>IF(S56&lt;&gt;"",1,0)</x:f>
        <x:v>0</x:v>
      </x:c>
    </x:row>
    <x:row r="57" ht="32" customHeight="1">
      <x:c r="A57" s="30"/>
      <x:c r="B57" s="30"/>
      <x:c r="C57" s="30"/>
      <x:c r="D57" s="30"/>
      <x:c r="E57" s="30"/>
      <x:c r="F57" s="37"/>
      <x:c r="G57" s="33" t="str">
        <x:f>IF(A57="","",IF(OR(NOT(ISNUMBER(F57)),F57&lt;0,AND(E57&lt;&gt;"Mensal",E57&lt;&gt;"Trimestral",E57&lt;&gt;"Semestral",E57&lt;&gt;"Anual",E57&lt;&gt;"Bienal")),"n.a.",F57/IF(E57="Mensal",1,IF(E57="Trimestral",3,IF(E57="Semestral",6,IF(E57="Anual",12,24))))))</x:f>
      </x:c>
      <x:c r="H57" s="38"/>
      <x:c r="I57" s="36" t="str">
        <x:f>IF(A57="","",IF(OR(Listas!$B$17&lt;&gt;"OK",NOT(ISNUMBER(H57)),H57&lt;=0),"n.a.",INT(H57-Listas!$B$9)))</x:f>
      </x:c>
      <x:c r="J57" s="30"/>
      <x:c r="K57" s="30"/>
      <x:c r="L57" s="38"/>
      <x:c r="M57" s="38"/>
      <x:c r="N57" s="30"/>
      <x:c r="O57" s="33" t="str">
        <x:f>IF(A57="","",IF(ISNUMBER(G57),G57*12,"n.a."))</x:f>
      </x:c>
      <x:c r="P57" s="33" t="str">
        <x:f>IF(A57="","",IF(COUNTIFS(Orcamento!$A$5:$A$104,C57)&lt;&gt;1,"n.a.",SUMIFS(Orcamento!$B$5:$B$104,Orcamento!$A$5:$A$104,C57)))</x:f>
      </x:c>
      <x:c r="Q57" s="39" t="str">
        <x:f>IF(A57="","",IF(AND(ISNUMBER(G57),ISNUMBER(P57),P57&gt;0),G57/P57,"n.a."))</x:f>
      </x:c>
      <x:c r="R57" s="193" t="str">
        <x:f>IF(COUNTA(A57:F57,H57,J57:N57)=0,"",IF(S57&lt;&gt;"",S57,IF(K57&lt;&gt;"Ativa",K57,IF(W57=1,"Confirmar cobrança passada. ","")&amp;IF(X57=1,"Revisar renovação. ","")&amp;IF(Y57=1,"Validar uso ou cancelar. ","")&amp;IF(Z57=1,"Revisar orçamento. ","")&amp;IF(SUM(W57:Z57)=0,"OK",""))))</x:f>
      </x:c>
      <x:c r="S57" s="166" t="str">
        <x:f>IF(COUNTA(A57:F57,H57,J57:N57)=0,"",IF(Listas!$B$17&lt;&gt;"OK","Revisar parâmetros",IF(OR(A57="",COUNTIFS($A$5:$A$104,A57)&lt;&gt;1),"ID ausente ou duplicado",IF(OR(B57="",C57="",D57=""),"Serviço, categoria ou responsável ausente",IF(COUNTIFS(Orcamento!$A$5:$A$104,C57)&lt;&gt;1,"Categoria ausente ou duplicada no orçamento",IF(AND(K57&lt;&gt;"Ativa",K57&lt;&gt;"Pausada",K57&lt;&gt;"Cancelada"),"Status inválido",IF(AND(E57&lt;&gt;"Mensal",E57&lt;&gt;"Trimestral",E57&lt;&gt;"Semestral",E57&lt;&gt;"Anual",E57&lt;&gt;"Bienal"),"Periodicidade inválida",IF(OR(NOT(ISNUMBER(F57)),F57&lt;0),"Valor do ciclo ausente ou inválido",IF(OR(NOT(ISNUMBER(H57)),H57&lt;=0),"Data de cobrança ausente ou inválida",IF(OR(AND(J57&lt;&gt;"Sim",J57&lt;&gt;"Não"),AND(N57&lt;&gt;"Sim",N57&lt;&gt;"Não")),"Renovação ou essencialidade inválida",IF(AND(N57="Não",OR(NOT(ISNUMBER(M57)),M57&lt;=0,M57&gt;Listas!$B$9)),"Último uso desconhecido ou inválido","")))))))))))</x:f>
      </x:c>
      <x:c r="T57" s="1" t="n">
        <x:f>IF(AND(COUNTA(A57:F57,H57,J57:N57)&gt;0,OR(Listas!$B$13="Todos",D57=Listas!$B$13)),1,0)</x:f>
        <x:v>0</x:v>
      </x:c>
      <x:c r="U57" s="1" t="n">
        <x:f>IF(AND(A57&lt;&gt;"",K57="Ativa",S57=""),1,0)</x:f>
        <x:v>0</x:v>
      </x:c>
      <x:c r="V57" s="1" t="str">
        <x:f>IF(A57="","",IF(OR(Listas!$B$17&lt;&gt;"OK",NOT(ISNUMBER(M57)),M57&lt;=0,M57&gt;Listas!$B$9),"n.a.",INT(Listas!$B$9-M57)))</x:f>
      </x:c>
      <x:c r="W57" s="1" t="n">
        <x:f>IF(AND(U57=1,I57&lt;0),1,0)</x:f>
        <x:v>0</x:v>
      </x:c>
      <x:c r="X57" t="n">
        <x:f>IF(AND(U57=1,AND(I57&gt;=0,I57&lt;=Listas!$B$6,J57="Sim")),1,0)</x:f>
        <x:v>0</x:v>
      </x:c>
      <x:c r="Y57" t="n">
        <x:f>IF(AND(U57=1,AND(N57="Não",ISNUMBER(V57),V57&gt;Listas!$B$7)),1,0)</x:f>
        <x:v>0</x:v>
      </x:c>
      <x:c r="Z57" t="n">
        <x:f>IF(U57=0,0,IF(COUNTIFS(Orcamento!$A$5:$A$104,C57)&lt;&gt;1,1,IF(OR(INDEX(Orcamento!$G$5:$G$104,MATCH(C57,Orcamento!$A$5:$A$104,0))="REDUZIR AGORA",INDEX(Orcamento!$G$5:$G$104,MATCH(C57,Orcamento!$A$5:$A$104,0))="REVISAR",INDEX(Orcamento!$G$5:$G$104,MATCH(C57,Orcamento!$A$5:$A$104,0))="DEFINIR ORÇAMENTO",INDEX(Orcamento!$G$5:$G$104,MATCH(C57,Orcamento!$A$5:$A$104,0))="REVISAR DADOS"),1,0)))</x:f>
        <x:v>0</x:v>
      </x:c>
      <x:c r="AA57" t="n">
        <x:f>IF(T57=0,0,IF(S57&lt;&gt;"",1,IF(U57=0,0,IF(W57=1,2,IF(X57=1,3,IF(Y57=1,4,IF(Z57=1,5,0)))))))</x:f>
        <x:v>0</x:v>
      </x:c>
      <x:c r="AB57" t="str">
        <x:f>IF(AA57=0,"",COUNTIFS($AA$5:$AA$104,"&gt;0",$AA$5:$AA$104,"&lt;"&amp;AA57)+COUNTIFS($AA$5:AA57,AA57))</x:f>
      </x:c>
      <x:c r="AC57" s="174"/>
      <x:c r="AD57" s="175"/>
      <x:c r="AE57" t="n">
        <x:f>IF(S57&lt;&gt;"",1,0)</x:f>
        <x:v>0</x:v>
      </x:c>
    </x:row>
    <x:row r="58" ht="32" customHeight="1">
      <x:c r="A58" s="30"/>
      <x:c r="B58" s="30"/>
      <x:c r="C58" s="30"/>
      <x:c r="D58" s="30"/>
      <x:c r="E58" s="30"/>
      <x:c r="F58" s="37"/>
      <x:c r="G58" s="33" t="str">
        <x:f>IF(A58="","",IF(OR(NOT(ISNUMBER(F58)),F58&lt;0,AND(E58&lt;&gt;"Mensal",E58&lt;&gt;"Trimestral",E58&lt;&gt;"Semestral",E58&lt;&gt;"Anual",E58&lt;&gt;"Bienal")),"n.a.",F58/IF(E58="Mensal",1,IF(E58="Trimestral",3,IF(E58="Semestral",6,IF(E58="Anual",12,24))))))</x:f>
      </x:c>
      <x:c r="H58" s="38"/>
      <x:c r="I58" s="36" t="str">
        <x:f>IF(A58="","",IF(OR(Listas!$B$17&lt;&gt;"OK",NOT(ISNUMBER(H58)),H58&lt;=0),"n.a.",INT(H58-Listas!$B$9)))</x:f>
      </x:c>
      <x:c r="J58" s="30"/>
      <x:c r="K58" s="30"/>
      <x:c r="L58" s="38"/>
      <x:c r="M58" s="38"/>
      <x:c r="N58" s="30"/>
      <x:c r="O58" s="33" t="str">
        <x:f>IF(A58="","",IF(ISNUMBER(G58),G58*12,"n.a."))</x:f>
      </x:c>
      <x:c r="P58" s="33" t="str">
        <x:f>IF(A58="","",IF(COUNTIFS(Orcamento!$A$5:$A$104,C58)&lt;&gt;1,"n.a.",SUMIFS(Orcamento!$B$5:$B$104,Orcamento!$A$5:$A$104,C58)))</x:f>
      </x:c>
      <x:c r="Q58" s="39" t="str">
        <x:f>IF(A58="","",IF(AND(ISNUMBER(G58),ISNUMBER(P58),P58&gt;0),G58/P58,"n.a."))</x:f>
      </x:c>
      <x:c r="R58" s="193" t="str">
        <x:f>IF(COUNTA(A58:F58,H58,J58:N58)=0,"",IF(S58&lt;&gt;"",S58,IF(K58&lt;&gt;"Ativa",K58,IF(W58=1,"Confirmar cobrança passada. ","")&amp;IF(X58=1,"Revisar renovação. ","")&amp;IF(Y58=1,"Validar uso ou cancelar. ","")&amp;IF(Z58=1,"Revisar orçamento. ","")&amp;IF(SUM(W58:Z58)=0,"OK",""))))</x:f>
      </x:c>
      <x:c r="S58" s="166" t="str">
        <x:f>IF(COUNTA(A58:F58,H58,J58:N58)=0,"",IF(Listas!$B$17&lt;&gt;"OK","Revisar parâmetros",IF(OR(A58="",COUNTIFS($A$5:$A$104,A58)&lt;&gt;1),"ID ausente ou duplicado",IF(OR(B58="",C58="",D58=""),"Serviço, categoria ou responsável ausente",IF(COUNTIFS(Orcamento!$A$5:$A$104,C58)&lt;&gt;1,"Categoria ausente ou duplicada no orçamento",IF(AND(K58&lt;&gt;"Ativa",K58&lt;&gt;"Pausada",K58&lt;&gt;"Cancelada"),"Status inválido",IF(AND(E58&lt;&gt;"Mensal",E58&lt;&gt;"Trimestral",E58&lt;&gt;"Semestral",E58&lt;&gt;"Anual",E58&lt;&gt;"Bienal"),"Periodicidade inválida",IF(OR(NOT(ISNUMBER(F58)),F58&lt;0),"Valor do ciclo ausente ou inválido",IF(OR(NOT(ISNUMBER(H58)),H58&lt;=0),"Data de cobrança ausente ou inválida",IF(OR(AND(J58&lt;&gt;"Sim",J58&lt;&gt;"Não"),AND(N58&lt;&gt;"Sim",N58&lt;&gt;"Não")),"Renovação ou essencialidade inválida",IF(AND(N58="Não",OR(NOT(ISNUMBER(M58)),M58&lt;=0,M58&gt;Listas!$B$9)),"Último uso desconhecido ou inválido","")))))))))))</x:f>
      </x:c>
      <x:c r="T58" s="1" t="n">
        <x:f>IF(AND(COUNTA(A58:F58,H58,J58:N58)&gt;0,OR(Listas!$B$13="Todos",D58=Listas!$B$13)),1,0)</x:f>
        <x:v>0</x:v>
      </x:c>
      <x:c r="U58" s="1" t="n">
        <x:f>IF(AND(A58&lt;&gt;"",K58="Ativa",S58=""),1,0)</x:f>
        <x:v>0</x:v>
      </x:c>
      <x:c r="V58" s="1" t="str">
        <x:f>IF(A58="","",IF(OR(Listas!$B$17&lt;&gt;"OK",NOT(ISNUMBER(M58)),M58&lt;=0,M58&gt;Listas!$B$9),"n.a.",INT(Listas!$B$9-M58)))</x:f>
      </x:c>
      <x:c r="W58" s="1" t="n">
        <x:f>IF(AND(U58=1,I58&lt;0),1,0)</x:f>
        <x:v>0</x:v>
      </x:c>
      <x:c r="X58" t="n">
        <x:f>IF(AND(U58=1,AND(I58&gt;=0,I58&lt;=Listas!$B$6,J58="Sim")),1,0)</x:f>
        <x:v>0</x:v>
      </x:c>
      <x:c r="Y58" t="n">
        <x:f>IF(AND(U58=1,AND(N58="Não",ISNUMBER(V58),V58&gt;Listas!$B$7)),1,0)</x:f>
        <x:v>0</x:v>
      </x:c>
      <x:c r="Z58" t="n">
        <x:f>IF(U58=0,0,IF(COUNTIFS(Orcamento!$A$5:$A$104,C58)&lt;&gt;1,1,IF(OR(INDEX(Orcamento!$G$5:$G$104,MATCH(C58,Orcamento!$A$5:$A$104,0))="REDUZIR AGORA",INDEX(Orcamento!$G$5:$G$104,MATCH(C58,Orcamento!$A$5:$A$104,0))="REVISAR",INDEX(Orcamento!$G$5:$G$104,MATCH(C58,Orcamento!$A$5:$A$104,0))="DEFINIR ORÇAMENTO",INDEX(Orcamento!$G$5:$G$104,MATCH(C58,Orcamento!$A$5:$A$104,0))="REVISAR DADOS"),1,0)))</x:f>
        <x:v>0</x:v>
      </x:c>
      <x:c r="AA58" t="n">
        <x:f>IF(T58=0,0,IF(S58&lt;&gt;"",1,IF(U58=0,0,IF(W58=1,2,IF(X58=1,3,IF(Y58=1,4,IF(Z58=1,5,0)))))))</x:f>
        <x:v>0</x:v>
      </x:c>
      <x:c r="AB58" t="str">
        <x:f>IF(AA58=0,"",COUNTIFS($AA$5:$AA$104,"&gt;0",$AA$5:$AA$104,"&lt;"&amp;AA58)+COUNTIFS($AA$5:AA58,AA58))</x:f>
      </x:c>
      <x:c r="AC58" s="174"/>
      <x:c r="AD58" s="175"/>
      <x:c r="AE58" t="n">
        <x:f>IF(S58&lt;&gt;"",1,0)</x:f>
        <x:v>0</x:v>
      </x:c>
    </x:row>
    <x:row r="59" ht="32" customHeight="1">
      <x:c r="A59" s="30"/>
      <x:c r="B59" s="30"/>
      <x:c r="C59" s="30"/>
      <x:c r="D59" s="30"/>
      <x:c r="E59" s="30"/>
      <x:c r="F59" s="37"/>
      <x:c r="G59" s="33" t="str">
        <x:f>IF(A59="","",IF(OR(NOT(ISNUMBER(F59)),F59&lt;0,AND(E59&lt;&gt;"Mensal",E59&lt;&gt;"Trimestral",E59&lt;&gt;"Semestral",E59&lt;&gt;"Anual",E59&lt;&gt;"Bienal")),"n.a.",F59/IF(E59="Mensal",1,IF(E59="Trimestral",3,IF(E59="Semestral",6,IF(E59="Anual",12,24))))))</x:f>
      </x:c>
      <x:c r="H59" s="38"/>
      <x:c r="I59" s="36" t="str">
        <x:f>IF(A59="","",IF(OR(Listas!$B$17&lt;&gt;"OK",NOT(ISNUMBER(H59)),H59&lt;=0),"n.a.",INT(H59-Listas!$B$9)))</x:f>
      </x:c>
      <x:c r="J59" s="30"/>
      <x:c r="K59" s="30"/>
      <x:c r="L59" s="38"/>
      <x:c r="M59" s="38"/>
      <x:c r="N59" s="30"/>
      <x:c r="O59" s="33" t="str">
        <x:f>IF(A59="","",IF(ISNUMBER(G59),G59*12,"n.a."))</x:f>
      </x:c>
      <x:c r="P59" s="33" t="str">
        <x:f>IF(A59="","",IF(COUNTIFS(Orcamento!$A$5:$A$104,C59)&lt;&gt;1,"n.a.",SUMIFS(Orcamento!$B$5:$B$104,Orcamento!$A$5:$A$104,C59)))</x:f>
      </x:c>
      <x:c r="Q59" s="39" t="str">
        <x:f>IF(A59="","",IF(AND(ISNUMBER(G59),ISNUMBER(P59),P59&gt;0),G59/P59,"n.a."))</x:f>
      </x:c>
      <x:c r="R59" s="193" t="str">
        <x:f>IF(COUNTA(A59:F59,H59,J59:N59)=0,"",IF(S59&lt;&gt;"",S59,IF(K59&lt;&gt;"Ativa",K59,IF(W59=1,"Confirmar cobrança passada. ","")&amp;IF(X59=1,"Revisar renovação. ","")&amp;IF(Y59=1,"Validar uso ou cancelar. ","")&amp;IF(Z59=1,"Revisar orçamento. ","")&amp;IF(SUM(W59:Z59)=0,"OK",""))))</x:f>
      </x:c>
      <x:c r="S59" s="166" t="str">
        <x:f>IF(COUNTA(A59:F59,H59,J59:N59)=0,"",IF(Listas!$B$17&lt;&gt;"OK","Revisar parâmetros",IF(OR(A59="",COUNTIFS($A$5:$A$104,A59)&lt;&gt;1),"ID ausente ou duplicado",IF(OR(B59="",C59="",D59=""),"Serviço, categoria ou responsável ausente",IF(COUNTIFS(Orcamento!$A$5:$A$104,C59)&lt;&gt;1,"Categoria ausente ou duplicada no orçamento",IF(AND(K59&lt;&gt;"Ativa",K59&lt;&gt;"Pausada",K59&lt;&gt;"Cancelada"),"Status inválido",IF(AND(E59&lt;&gt;"Mensal",E59&lt;&gt;"Trimestral",E59&lt;&gt;"Semestral",E59&lt;&gt;"Anual",E59&lt;&gt;"Bienal"),"Periodicidade inválida",IF(OR(NOT(ISNUMBER(F59)),F59&lt;0),"Valor do ciclo ausente ou inválido",IF(OR(NOT(ISNUMBER(H59)),H59&lt;=0),"Data de cobrança ausente ou inválida",IF(OR(AND(J59&lt;&gt;"Sim",J59&lt;&gt;"Não"),AND(N59&lt;&gt;"Sim",N59&lt;&gt;"Não")),"Renovação ou essencialidade inválida",IF(AND(N59="Não",OR(NOT(ISNUMBER(M59)),M59&lt;=0,M59&gt;Listas!$B$9)),"Último uso desconhecido ou inválido","")))))))))))</x:f>
      </x:c>
      <x:c r="T59" s="1" t="n">
        <x:f>IF(AND(COUNTA(A59:F59,H59,J59:N59)&gt;0,OR(Listas!$B$13="Todos",D59=Listas!$B$13)),1,0)</x:f>
        <x:v>0</x:v>
      </x:c>
      <x:c r="U59" s="1" t="n">
        <x:f>IF(AND(A59&lt;&gt;"",K59="Ativa",S59=""),1,0)</x:f>
        <x:v>0</x:v>
      </x:c>
      <x:c r="V59" s="1" t="str">
        <x:f>IF(A59="","",IF(OR(Listas!$B$17&lt;&gt;"OK",NOT(ISNUMBER(M59)),M59&lt;=0,M59&gt;Listas!$B$9),"n.a.",INT(Listas!$B$9-M59)))</x:f>
      </x:c>
      <x:c r="W59" s="1" t="n">
        <x:f>IF(AND(U59=1,I59&lt;0),1,0)</x:f>
        <x:v>0</x:v>
      </x:c>
      <x:c r="X59" t="n">
        <x:f>IF(AND(U59=1,AND(I59&gt;=0,I59&lt;=Listas!$B$6,J59="Sim")),1,0)</x:f>
        <x:v>0</x:v>
      </x:c>
      <x:c r="Y59" t="n">
        <x:f>IF(AND(U59=1,AND(N59="Não",ISNUMBER(V59),V59&gt;Listas!$B$7)),1,0)</x:f>
        <x:v>0</x:v>
      </x:c>
      <x:c r="Z59" t="n">
        <x:f>IF(U59=0,0,IF(COUNTIFS(Orcamento!$A$5:$A$104,C59)&lt;&gt;1,1,IF(OR(INDEX(Orcamento!$G$5:$G$104,MATCH(C59,Orcamento!$A$5:$A$104,0))="REDUZIR AGORA",INDEX(Orcamento!$G$5:$G$104,MATCH(C59,Orcamento!$A$5:$A$104,0))="REVISAR",INDEX(Orcamento!$G$5:$G$104,MATCH(C59,Orcamento!$A$5:$A$104,0))="DEFINIR ORÇAMENTO",INDEX(Orcamento!$G$5:$G$104,MATCH(C59,Orcamento!$A$5:$A$104,0))="REVISAR DADOS"),1,0)))</x:f>
        <x:v>0</x:v>
      </x:c>
      <x:c r="AA59" t="n">
        <x:f>IF(T59=0,0,IF(S59&lt;&gt;"",1,IF(U59=0,0,IF(W59=1,2,IF(X59=1,3,IF(Y59=1,4,IF(Z59=1,5,0)))))))</x:f>
        <x:v>0</x:v>
      </x:c>
      <x:c r="AB59" t="str">
        <x:f>IF(AA59=0,"",COUNTIFS($AA$5:$AA$104,"&gt;0",$AA$5:$AA$104,"&lt;"&amp;AA59)+COUNTIFS($AA$5:AA59,AA59))</x:f>
      </x:c>
      <x:c r="AC59" s="174"/>
      <x:c r="AD59" s="175"/>
      <x:c r="AE59" t="n">
        <x:f>IF(S59&lt;&gt;"",1,0)</x:f>
        <x:v>0</x:v>
      </x:c>
    </x:row>
    <x:row r="60" ht="32" customHeight="1">
      <x:c r="A60" s="30"/>
      <x:c r="B60" s="30"/>
      <x:c r="C60" s="30"/>
      <x:c r="D60" s="30"/>
      <x:c r="E60" s="30"/>
      <x:c r="F60" s="37"/>
      <x:c r="G60" s="33" t="str">
        <x:f>IF(A60="","",IF(OR(NOT(ISNUMBER(F60)),F60&lt;0,AND(E60&lt;&gt;"Mensal",E60&lt;&gt;"Trimestral",E60&lt;&gt;"Semestral",E60&lt;&gt;"Anual",E60&lt;&gt;"Bienal")),"n.a.",F60/IF(E60="Mensal",1,IF(E60="Trimestral",3,IF(E60="Semestral",6,IF(E60="Anual",12,24))))))</x:f>
      </x:c>
      <x:c r="H60" s="38"/>
      <x:c r="I60" s="36" t="str">
        <x:f>IF(A60="","",IF(OR(Listas!$B$17&lt;&gt;"OK",NOT(ISNUMBER(H60)),H60&lt;=0),"n.a.",INT(H60-Listas!$B$9)))</x:f>
      </x:c>
      <x:c r="J60" s="30"/>
      <x:c r="K60" s="30"/>
      <x:c r="L60" s="38"/>
      <x:c r="M60" s="38"/>
      <x:c r="N60" s="30"/>
      <x:c r="O60" s="33" t="str">
        <x:f>IF(A60="","",IF(ISNUMBER(G60),G60*12,"n.a."))</x:f>
      </x:c>
      <x:c r="P60" s="33" t="str">
        <x:f>IF(A60="","",IF(COUNTIFS(Orcamento!$A$5:$A$104,C60)&lt;&gt;1,"n.a.",SUMIFS(Orcamento!$B$5:$B$104,Orcamento!$A$5:$A$104,C60)))</x:f>
      </x:c>
      <x:c r="Q60" s="39" t="str">
        <x:f>IF(A60="","",IF(AND(ISNUMBER(G60),ISNUMBER(P60),P60&gt;0),G60/P60,"n.a."))</x:f>
      </x:c>
      <x:c r="R60" s="193" t="str">
        <x:f>IF(COUNTA(A60:F60,H60,J60:N60)=0,"",IF(S60&lt;&gt;"",S60,IF(K60&lt;&gt;"Ativa",K60,IF(W60=1,"Confirmar cobrança passada. ","")&amp;IF(X60=1,"Revisar renovação. ","")&amp;IF(Y60=1,"Validar uso ou cancelar. ","")&amp;IF(Z60=1,"Revisar orçamento. ","")&amp;IF(SUM(W60:Z60)=0,"OK",""))))</x:f>
      </x:c>
      <x:c r="S60" s="166" t="str">
        <x:f>IF(COUNTA(A60:F60,H60,J60:N60)=0,"",IF(Listas!$B$17&lt;&gt;"OK","Revisar parâmetros",IF(OR(A60="",COUNTIFS($A$5:$A$104,A60)&lt;&gt;1),"ID ausente ou duplicado",IF(OR(B60="",C60="",D60=""),"Serviço, categoria ou responsável ausente",IF(COUNTIFS(Orcamento!$A$5:$A$104,C60)&lt;&gt;1,"Categoria ausente ou duplicada no orçamento",IF(AND(K60&lt;&gt;"Ativa",K60&lt;&gt;"Pausada",K60&lt;&gt;"Cancelada"),"Status inválido",IF(AND(E60&lt;&gt;"Mensal",E60&lt;&gt;"Trimestral",E60&lt;&gt;"Semestral",E60&lt;&gt;"Anual",E60&lt;&gt;"Bienal"),"Periodicidade inválida",IF(OR(NOT(ISNUMBER(F60)),F60&lt;0),"Valor do ciclo ausente ou inválido",IF(OR(NOT(ISNUMBER(H60)),H60&lt;=0),"Data de cobrança ausente ou inválida",IF(OR(AND(J60&lt;&gt;"Sim",J60&lt;&gt;"Não"),AND(N60&lt;&gt;"Sim",N60&lt;&gt;"Não")),"Renovação ou essencialidade inválida",IF(AND(N60="Não",OR(NOT(ISNUMBER(M60)),M60&lt;=0,M60&gt;Listas!$B$9)),"Último uso desconhecido ou inválido","")))))))))))</x:f>
      </x:c>
      <x:c r="T60" s="1" t="n">
        <x:f>IF(AND(COUNTA(A60:F60,H60,J60:N60)&gt;0,OR(Listas!$B$13="Todos",D60=Listas!$B$13)),1,0)</x:f>
        <x:v>0</x:v>
      </x:c>
      <x:c r="U60" s="1" t="n">
        <x:f>IF(AND(A60&lt;&gt;"",K60="Ativa",S60=""),1,0)</x:f>
        <x:v>0</x:v>
      </x:c>
      <x:c r="V60" s="1" t="str">
        <x:f>IF(A60="","",IF(OR(Listas!$B$17&lt;&gt;"OK",NOT(ISNUMBER(M60)),M60&lt;=0,M60&gt;Listas!$B$9),"n.a.",INT(Listas!$B$9-M60)))</x:f>
      </x:c>
      <x:c r="W60" s="1" t="n">
        <x:f>IF(AND(U60=1,I60&lt;0),1,0)</x:f>
        <x:v>0</x:v>
      </x:c>
      <x:c r="X60" t="n">
        <x:f>IF(AND(U60=1,AND(I60&gt;=0,I60&lt;=Listas!$B$6,J60="Sim")),1,0)</x:f>
        <x:v>0</x:v>
      </x:c>
      <x:c r="Y60" t="n">
        <x:f>IF(AND(U60=1,AND(N60="Não",ISNUMBER(V60),V60&gt;Listas!$B$7)),1,0)</x:f>
        <x:v>0</x:v>
      </x:c>
      <x:c r="Z60" t="n">
        <x:f>IF(U60=0,0,IF(COUNTIFS(Orcamento!$A$5:$A$104,C60)&lt;&gt;1,1,IF(OR(INDEX(Orcamento!$G$5:$G$104,MATCH(C60,Orcamento!$A$5:$A$104,0))="REDUZIR AGORA",INDEX(Orcamento!$G$5:$G$104,MATCH(C60,Orcamento!$A$5:$A$104,0))="REVISAR",INDEX(Orcamento!$G$5:$G$104,MATCH(C60,Orcamento!$A$5:$A$104,0))="DEFINIR ORÇAMENTO",INDEX(Orcamento!$G$5:$G$104,MATCH(C60,Orcamento!$A$5:$A$104,0))="REVISAR DADOS"),1,0)))</x:f>
        <x:v>0</x:v>
      </x:c>
      <x:c r="AA60" t="n">
        <x:f>IF(T60=0,0,IF(S60&lt;&gt;"",1,IF(U60=0,0,IF(W60=1,2,IF(X60=1,3,IF(Y60=1,4,IF(Z60=1,5,0)))))))</x:f>
        <x:v>0</x:v>
      </x:c>
      <x:c r="AB60" t="str">
        <x:f>IF(AA60=0,"",COUNTIFS($AA$5:$AA$104,"&gt;0",$AA$5:$AA$104,"&lt;"&amp;AA60)+COUNTIFS($AA$5:AA60,AA60))</x:f>
      </x:c>
      <x:c r="AC60" s="174"/>
      <x:c r="AD60" s="175"/>
      <x:c r="AE60" t="n">
        <x:f>IF(S60&lt;&gt;"",1,0)</x:f>
        <x:v>0</x:v>
      </x:c>
    </x:row>
    <x:row r="61" ht="32" customHeight="1">
      <x:c r="A61" s="30"/>
      <x:c r="B61" s="30"/>
      <x:c r="C61" s="30"/>
      <x:c r="D61" s="30"/>
      <x:c r="E61" s="30"/>
      <x:c r="F61" s="37"/>
      <x:c r="G61" s="33" t="str">
        <x:f>IF(A61="","",IF(OR(NOT(ISNUMBER(F61)),F61&lt;0,AND(E61&lt;&gt;"Mensal",E61&lt;&gt;"Trimestral",E61&lt;&gt;"Semestral",E61&lt;&gt;"Anual",E61&lt;&gt;"Bienal")),"n.a.",F61/IF(E61="Mensal",1,IF(E61="Trimestral",3,IF(E61="Semestral",6,IF(E61="Anual",12,24))))))</x:f>
      </x:c>
      <x:c r="H61" s="38"/>
      <x:c r="I61" s="36" t="str">
        <x:f>IF(A61="","",IF(OR(Listas!$B$17&lt;&gt;"OK",NOT(ISNUMBER(H61)),H61&lt;=0),"n.a.",INT(H61-Listas!$B$9)))</x:f>
      </x:c>
      <x:c r="J61" s="30"/>
      <x:c r="K61" s="30"/>
      <x:c r="L61" s="38"/>
      <x:c r="M61" s="38"/>
      <x:c r="N61" s="30"/>
      <x:c r="O61" s="33" t="str">
        <x:f>IF(A61="","",IF(ISNUMBER(G61),G61*12,"n.a."))</x:f>
      </x:c>
      <x:c r="P61" s="33" t="str">
        <x:f>IF(A61="","",IF(COUNTIFS(Orcamento!$A$5:$A$104,C61)&lt;&gt;1,"n.a.",SUMIFS(Orcamento!$B$5:$B$104,Orcamento!$A$5:$A$104,C61)))</x:f>
      </x:c>
      <x:c r="Q61" s="39" t="str">
        <x:f>IF(A61="","",IF(AND(ISNUMBER(G61),ISNUMBER(P61),P61&gt;0),G61/P61,"n.a."))</x:f>
      </x:c>
      <x:c r="R61" s="193" t="str">
        <x:f>IF(COUNTA(A61:F61,H61,J61:N61)=0,"",IF(S61&lt;&gt;"",S61,IF(K61&lt;&gt;"Ativa",K61,IF(W61=1,"Confirmar cobrança passada. ","")&amp;IF(X61=1,"Revisar renovação. ","")&amp;IF(Y61=1,"Validar uso ou cancelar. ","")&amp;IF(Z61=1,"Revisar orçamento. ","")&amp;IF(SUM(W61:Z61)=0,"OK",""))))</x:f>
      </x:c>
      <x:c r="S61" s="166" t="str">
        <x:f>IF(COUNTA(A61:F61,H61,J61:N61)=0,"",IF(Listas!$B$17&lt;&gt;"OK","Revisar parâmetros",IF(OR(A61="",COUNTIFS($A$5:$A$104,A61)&lt;&gt;1),"ID ausente ou duplicado",IF(OR(B61="",C61="",D61=""),"Serviço, categoria ou responsável ausente",IF(COUNTIFS(Orcamento!$A$5:$A$104,C61)&lt;&gt;1,"Categoria ausente ou duplicada no orçamento",IF(AND(K61&lt;&gt;"Ativa",K61&lt;&gt;"Pausada",K61&lt;&gt;"Cancelada"),"Status inválido",IF(AND(E61&lt;&gt;"Mensal",E61&lt;&gt;"Trimestral",E61&lt;&gt;"Semestral",E61&lt;&gt;"Anual",E61&lt;&gt;"Bienal"),"Periodicidade inválida",IF(OR(NOT(ISNUMBER(F61)),F61&lt;0),"Valor do ciclo ausente ou inválido",IF(OR(NOT(ISNUMBER(H61)),H61&lt;=0),"Data de cobrança ausente ou inválida",IF(OR(AND(J61&lt;&gt;"Sim",J61&lt;&gt;"Não"),AND(N61&lt;&gt;"Sim",N61&lt;&gt;"Não")),"Renovação ou essencialidade inválida",IF(AND(N61="Não",OR(NOT(ISNUMBER(M61)),M61&lt;=0,M61&gt;Listas!$B$9)),"Último uso desconhecido ou inválido","")))))))))))</x:f>
      </x:c>
      <x:c r="T61" s="1" t="n">
        <x:f>IF(AND(COUNTA(A61:F61,H61,J61:N61)&gt;0,OR(Listas!$B$13="Todos",D61=Listas!$B$13)),1,0)</x:f>
        <x:v>0</x:v>
      </x:c>
      <x:c r="U61" s="1" t="n">
        <x:f>IF(AND(A61&lt;&gt;"",K61="Ativa",S61=""),1,0)</x:f>
        <x:v>0</x:v>
      </x:c>
      <x:c r="V61" s="1" t="str">
        <x:f>IF(A61="","",IF(OR(Listas!$B$17&lt;&gt;"OK",NOT(ISNUMBER(M61)),M61&lt;=0,M61&gt;Listas!$B$9),"n.a.",INT(Listas!$B$9-M61)))</x:f>
      </x:c>
      <x:c r="W61" s="1" t="n">
        <x:f>IF(AND(U61=1,I61&lt;0),1,0)</x:f>
        <x:v>0</x:v>
      </x:c>
      <x:c r="X61" t="n">
        <x:f>IF(AND(U61=1,AND(I61&gt;=0,I61&lt;=Listas!$B$6,J61="Sim")),1,0)</x:f>
        <x:v>0</x:v>
      </x:c>
      <x:c r="Y61" t="n">
        <x:f>IF(AND(U61=1,AND(N61="Não",ISNUMBER(V61),V61&gt;Listas!$B$7)),1,0)</x:f>
        <x:v>0</x:v>
      </x:c>
      <x:c r="Z61" t="n">
        <x:f>IF(U61=0,0,IF(COUNTIFS(Orcamento!$A$5:$A$104,C61)&lt;&gt;1,1,IF(OR(INDEX(Orcamento!$G$5:$G$104,MATCH(C61,Orcamento!$A$5:$A$104,0))="REDUZIR AGORA",INDEX(Orcamento!$G$5:$G$104,MATCH(C61,Orcamento!$A$5:$A$104,0))="REVISAR",INDEX(Orcamento!$G$5:$G$104,MATCH(C61,Orcamento!$A$5:$A$104,0))="DEFINIR ORÇAMENTO",INDEX(Orcamento!$G$5:$G$104,MATCH(C61,Orcamento!$A$5:$A$104,0))="REVISAR DADOS"),1,0)))</x:f>
        <x:v>0</x:v>
      </x:c>
      <x:c r="AA61" t="n">
        <x:f>IF(T61=0,0,IF(S61&lt;&gt;"",1,IF(U61=0,0,IF(W61=1,2,IF(X61=1,3,IF(Y61=1,4,IF(Z61=1,5,0)))))))</x:f>
        <x:v>0</x:v>
      </x:c>
      <x:c r="AB61" t="str">
        <x:f>IF(AA61=0,"",COUNTIFS($AA$5:$AA$104,"&gt;0",$AA$5:$AA$104,"&lt;"&amp;AA61)+COUNTIFS($AA$5:AA61,AA61))</x:f>
      </x:c>
      <x:c r="AC61" s="174"/>
      <x:c r="AD61" s="175"/>
      <x:c r="AE61" t="n">
        <x:f>IF(S61&lt;&gt;"",1,0)</x:f>
        <x:v>0</x:v>
      </x:c>
    </x:row>
    <x:row r="62" ht="32" customHeight="1">
      <x:c r="A62" s="30"/>
      <x:c r="B62" s="30"/>
      <x:c r="C62" s="30"/>
      <x:c r="D62" s="30"/>
      <x:c r="E62" s="30"/>
      <x:c r="F62" s="37"/>
      <x:c r="G62" s="33" t="str">
        <x:f>IF(A62="","",IF(OR(NOT(ISNUMBER(F62)),F62&lt;0,AND(E62&lt;&gt;"Mensal",E62&lt;&gt;"Trimestral",E62&lt;&gt;"Semestral",E62&lt;&gt;"Anual",E62&lt;&gt;"Bienal")),"n.a.",F62/IF(E62="Mensal",1,IF(E62="Trimestral",3,IF(E62="Semestral",6,IF(E62="Anual",12,24))))))</x:f>
      </x:c>
      <x:c r="H62" s="38"/>
      <x:c r="I62" s="36" t="str">
        <x:f>IF(A62="","",IF(OR(Listas!$B$17&lt;&gt;"OK",NOT(ISNUMBER(H62)),H62&lt;=0),"n.a.",INT(H62-Listas!$B$9)))</x:f>
      </x:c>
      <x:c r="J62" s="30"/>
      <x:c r="K62" s="30"/>
      <x:c r="L62" s="38"/>
      <x:c r="M62" s="38"/>
      <x:c r="N62" s="30"/>
      <x:c r="O62" s="33" t="str">
        <x:f>IF(A62="","",IF(ISNUMBER(G62),G62*12,"n.a."))</x:f>
      </x:c>
      <x:c r="P62" s="33" t="str">
        <x:f>IF(A62="","",IF(COUNTIFS(Orcamento!$A$5:$A$104,C62)&lt;&gt;1,"n.a.",SUMIFS(Orcamento!$B$5:$B$104,Orcamento!$A$5:$A$104,C62)))</x:f>
      </x:c>
      <x:c r="Q62" s="39" t="str">
        <x:f>IF(A62="","",IF(AND(ISNUMBER(G62),ISNUMBER(P62),P62&gt;0),G62/P62,"n.a."))</x:f>
      </x:c>
      <x:c r="R62" s="193" t="str">
        <x:f>IF(COUNTA(A62:F62,H62,J62:N62)=0,"",IF(S62&lt;&gt;"",S62,IF(K62&lt;&gt;"Ativa",K62,IF(W62=1,"Confirmar cobrança passada. ","")&amp;IF(X62=1,"Revisar renovação. ","")&amp;IF(Y62=1,"Validar uso ou cancelar. ","")&amp;IF(Z62=1,"Revisar orçamento. ","")&amp;IF(SUM(W62:Z62)=0,"OK",""))))</x:f>
      </x:c>
      <x:c r="S62" s="166" t="str">
        <x:f>IF(COUNTA(A62:F62,H62,J62:N62)=0,"",IF(Listas!$B$17&lt;&gt;"OK","Revisar parâmetros",IF(OR(A62="",COUNTIFS($A$5:$A$104,A62)&lt;&gt;1),"ID ausente ou duplicado",IF(OR(B62="",C62="",D62=""),"Serviço, categoria ou responsável ausente",IF(COUNTIFS(Orcamento!$A$5:$A$104,C62)&lt;&gt;1,"Categoria ausente ou duplicada no orçamento",IF(AND(K62&lt;&gt;"Ativa",K62&lt;&gt;"Pausada",K62&lt;&gt;"Cancelada"),"Status inválido",IF(AND(E62&lt;&gt;"Mensal",E62&lt;&gt;"Trimestral",E62&lt;&gt;"Semestral",E62&lt;&gt;"Anual",E62&lt;&gt;"Bienal"),"Periodicidade inválida",IF(OR(NOT(ISNUMBER(F62)),F62&lt;0),"Valor do ciclo ausente ou inválido",IF(OR(NOT(ISNUMBER(H62)),H62&lt;=0),"Data de cobrança ausente ou inválida",IF(OR(AND(J62&lt;&gt;"Sim",J62&lt;&gt;"Não"),AND(N62&lt;&gt;"Sim",N62&lt;&gt;"Não")),"Renovação ou essencialidade inválida",IF(AND(N62="Não",OR(NOT(ISNUMBER(M62)),M62&lt;=0,M62&gt;Listas!$B$9)),"Último uso desconhecido ou inválido","")))))))))))</x:f>
      </x:c>
      <x:c r="T62" s="1" t="n">
        <x:f>IF(AND(COUNTA(A62:F62,H62,J62:N62)&gt;0,OR(Listas!$B$13="Todos",D62=Listas!$B$13)),1,0)</x:f>
        <x:v>0</x:v>
      </x:c>
      <x:c r="U62" s="1" t="n">
        <x:f>IF(AND(A62&lt;&gt;"",K62="Ativa",S62=""),1,0)</x:f>
        <x:v>0</x:v>
      </x:c>
      <x:c r="V62" s="1" t="str">
        <x:f>IF(A62="","",IF(OR(Listas!$B$17&lt;&gt;"OK",NOT(ISNUMBER(M62)),M62&lt;=0,M62&gt;Listas!$B$9),"n.a.",INT(Listas!$B$9-M62)))</x:f>
      </x:c>
      <x:c r="W62" s="1" t="n">
        <x:f>IF(AND(U62=1,I62&lt;0),1,0)</x:f>
        <x:v>0</x:v>
      </x:c>
      <x:c r="X62" t="n">
        <x:f>IF(AND(U62=1,AND(I62&gt;=0,I62&lt;=Listas!$B$6,J62="Sim")),1,0)</x:f>
        <x:v>0</x:v>
      </x:c>
      <x:c r="Y62" t="n">
        <x:f>IF(AND(U62=1,AND(N62="Não",ISNUMBER(V62),V62&gt;Listas!$B$7)),1,0)</x:f>
        <x:v>0</x:v>
      </x:c>
      <x:c r="Z62" t="n">
        <x:f>IF(U62=0,0,IF(COUNTIFS(Orcamento!$A$5:$A$104,C62)&lt;&gt;1,1,IF(OR(INDEX(Orcamento!$G$5:$G$104,MATCH(C62,Orcamento!$A$5:$A$104,0))="REDUZIR AGORA",INDEX(Orcamento!$G$5:$G$104,MATCH(C62,Orcamento!$A$5:$A$104,0))="REVISAR",INDEX(Orcamento!$G$5:$G$104,MATCH(C62,Orcamento!$A$5:$A$104,0))="DEFINIR ORÇAMENTO",INDEX(Orcamento!$G$5:$G$104,MATCH(C62,Orcamento!$A$5:$A$104,0))="REVISAR DADOS"),1,0)))</x:f>
        <x:v>0</x:v>
      </x:c>
      <x:c r="AA62" t="n">
        <x:f>IF(T62=0,0,IF(S62&lt;&gt;"",1,IF(U62=0,0,IF(W62=1,2,IF(X62=1,3,IF(Y62=1,4,IF(Z62=1,5,0)))))))</x:f>
        <x:v>0</x:v>
      </x:c>
      <x:c r="AB62" t="str">
        <x:f>IF(AA62=0,"",COUNTIFS($AA$5:$AA$104,"&gt;0",$AA$5:$AA$104,"&lt;"&amp;AA62)+COUNTIFS($AA$5:AA62,AA62))</x:f>
      </x:c>
      <x:c r="AC62" s="174"/>
      <x:c r="AD62" s="175"/>
      <x:c r="AE62" t="n">
        <x:f>IF(S62&lt;&gt;"",1,0)</x:f>
        <x:v>0</x:v>
      </x:c>
    </x:row>
    <x:row r="63" ht="32" customHeight="1">
      <x:c r="A63" s="30"/>
      <x:c r="B63" s="30"/>
      <x:c r="C63" s="30"/>
      <x:c r="D63" s="30"/>
      <x:c r="E63" s="30"/>
      <x:c r="F63" s="37"/>
      <x:c r="G63" s="33" t="str">
        <x:f>IF(A63="","",IF(OR(NOT(ISNUMBER(F63)),F63&lt;0,AND(E63&lt;&gt;"Mensal",E63&lt;&gt;"Trimestral",E63&lt;&gt;"Semestral",E63&lt;&gt;"Anual",E63&lt;&gt;"Bienal")),"n.a.",F63/IF(E63="Mensal",1,IF(E63="Trimestral",3,IF(E63="Semestral",6,IF(E63="Anual",12,24))))))</x:f>
      </x:c>
      <x:c r="H63" s="38"/>
      <x:c r="I63" s="36" t="str">
        <x:f>IF(A63="","",IF(OR(Listas!$B$17&lt;&gt;"OK",NOT(ISNUMBER(H63)),H63&lt;=0),"n.a.",INT(H63-Listas!$B$9)))</x:f>
      </x:c>
      <x:c r="J63" s="30"/>
      <x:c r="K63" s="30"/>
      <x:c r="L63" s="38"/>
      <x:c r="M63" s="38"/>
      <x:c r="N63" s="30"/>
      <x:c r="O63" s="33" t="str">
        <x:f>IF(A63="","",IF(ISNUMBER(G63),G63*12,"n.a."))</x:f>
      </x:c>
      <x:c r="P63" s="33" t="str">
        <x:f>IF(A63="","",IF(COUNTIFS(Orcamento!$A$5:$A$104,C63)&lt;&gt;1,"n.a.",SUMIFS(Orcamento!$B$5:$B$104,Orcamento!$A$5:$A$104,C63)))</x:f>
      </x:c>
      <x:c r="Q63" s="39" t="str">
        <x:f>IF(A63="","",IF(AND(ISNUMBER(G63),ISNUMBER(P63),P63&gt;0),G63/P63,"n.a."))</x:f>
      </x:c>
      <x:c r="R63" s="193" t="str">
        <x:f>IF(COUNTA(A63:F63,H63,J63:N63)=0,"",IF(S63&lt;&gt;"",S63,IF(K63&lt;&gt;"Ativa",K63,IF(W63=1,"Confirmar cobrança passada. ","")&amp;IF(X63=1,"Revisar renovação. ","")&amp;IF(Y63=1,"Validar uso ou cancelar. ","")&amp;IF(Z63=1,"Revisar orçamento. ","")&amp;IF(SUM(W63:Z63)=0,"OK",""))))</x:f>
      </x:c>
      <x:c r="S63" s="166" t="str">
        <x:f>IF(COUNTA(A63:F63,H63,J63:N63)=0,"",IF(Listas!$B$17&lt;&gt;"OK","Revisar parâmetros",IF(OR(A63="",COUNTIFS($A$5:$A$104,A63)&lt;&gt;1),"ID ausente ou duplicado",IF(OR(B63="",C63="",D63=""),"Serviço, categoria ou responsável ausente",IF(COUNTIFS(Orcamento!$A$5:$A$104,C63)&lt;&gt;1,"Categoria ausente ou duplicada no orçamento",IF(AND(K63&lt;&gt;"Ativa",K63&lt;&gt;"Pausada",K63&lt;&gt;"Cancelada"),"Status inválido",IF(AND(E63&lt;&gt;"Mensal",E63&lt;&gt;"Trimestral",E63&lt;&gt;"Semestral",E63&lt;&gt;"Anual",E63&lt;&gt;"Bienal"),"Periodicidade inválida",IF(OR(NOT(ISNUMBER(F63)),F63&lt;0),"Valor do ciclo ausente ou inválido",IF(OR(NOT(ISNUMBER(H63)),H63&lt;=0),"Data de cobrança ausente ou inválida",IF(OR(AND(J63&lt;&gt;"Sim",J63&lt;&gt;"Não"),AND(N63&lt;&gt;"Sim",N63&lt;&gt;"Não")),"Renovação ou essencialidade inválida",IF(AND(N63="Não",OR(NOT(ISNUMBER(M63)),M63&lt;=0,M63&gt;Listas!$B$9)),"Último uso desconhecido ou inválido","")))))))))))</x:f>
      </x:c>
      <x:c r="T63" s="1" t="n">
        <x:f>IF(AND(COUNTA(A63:F63,H63,J63:N63)&gt;0,OR(Listas!$B$13="Todos",D63=Listas!$B$13)),1,0)</x:f>
        <x:v>0</x:v>
      </x:c>
      <x:c r="U63" s="1" t="n">
        <x:f>IF(AND(A63&lt;&gt;"",K63="Ativa",S63=""),1,0)</x:f>
        <x:v>0</x:v>
      </x:c>
      <x:c r="V63" s="1" t="str">
        <x:f>IF(A63="","",IF(OR(Listas!$B$17&lt;&gt;"OK",NOT(ISNUMBER(M63)),M63&lt;=0,M63&gt;Listas!$B$9),"n.a.",INT(Listas!$B$9-M63)))</x:f>
      </x:c>
      <x:c r="W63" s="1" t="n">
        <x:f>IF(AND(U63=1,I63&lt;0),1,0)</x:f>
        <x:v>0</x:v>
      </x:c>
      <x:c r="X63" t="n">
        <x:f>IF(AND(U63=1,AND(I63&gt;=0,I63&lt;=Listas!$B$6,J63="Sim")),1,0)</x:f>
        <x:v>0</x:v>
      </x:c>
      <x:c r="Y63" t="n">
        <x:f>IF(AND(U63=1,AND(N63="Não",ISNUMBER(V63),V63&gt;Listas!$B$7)),1,0)</x:f>
        <x:v>0</x:v>
      </x:c>
      <x:c r="Z63" t="n">
        <x:f>IF(U63=0,0,IF(COUNTIFS(Orcamento!$A$5:$A$104,C63)&lt;&gt;1,1,IF(OR(INDEX(Orcamento!$G$5:$G$104,MATCH(C63,Orcamento!$A$5:$A$104,0))="REDUZIR AGORA",INDEX(Orcamento!$G$5:$G$104,MATCH(C63,Orcamento!$A$5:$A$104,0))="REVISAR",INDEX(Orcamento!$G$5:$G$104,MATCH(C63,Orcamento!$A$5:$A$104,0))="DEFINIR ORÇAMENTO",INDEX(Orcamento!$G$5:$G$104,MATCH(C63,Orcamento!$A$5:$A$104,0))="REVISAR DADOS"),1,0)))</x:f>
        <x:v>0</x:v>
      </x:c>
      <x:c r="AA63" t="n">
        <x:f>IF(T63=0,0,IF(S63&lt;&gt;"",1,IF(U63=0,0,IF(W63=1,2,IF(X63=1,3,IF(Y63=1,4,IF(Z63=1,5,0)))))))</x:f>
        <x:v>0</x:v>
      </x:c>
      <x:c r="AB63" t="str">
        <x:f>IF(AA63=0,"",COUNTIFS($AA$5:$AA$104,"&gt;0",$AA$5:$AA$104,"&lt;"&amp;AA63)+COUNTIFS($AA$5:AA63,AA63))</x:f>
      </x:c>
      <x:c r="AC63" s="174"/>
      <x:c r="AD63" s="175"/>
      <x:c r="AE63" t="n">
        <x:f>IF(S63&lt;&gt;"",1,0)</x:f>
        <x:v>0</x:v>
      </x:c>
    </x:row>
    <x:row r="64" ht="32" customHeight="1">
      <x:c r="A64" s="30"/>
      <x:c r="B64" s="30"/>
      <x:c r="C64" s="30"/>
      <x:c r="D64" s="30"/>
      <x:c r="E64" s="30"/>
      <x:c r="F64" s="37"/>
      <x:c r="G64" s="33" t="str">
        <x:f>IF(A64="","",IF(OR(NOT(ISNUMBER(F64)),F64&lt;0,AND(E64&lt;&gt;"Mensal",E64&lt;&gt;"Trimestral",E64&lt;&gt;"Semestral",E64&lt;&gt;"Anual",E64&lt;&gt;"Bienal")),"n.a.",F64/IF(E64="Mensal",1,IF(E64="Trimestral",3,IF(E64="Semestral",6,IF(E64="Anual",12,24))))))</x:f>
      </x:c>
      <x:c r="H64" s="38"/>
      <x:c r="I64" s="36" t="str">
        <x:f>IF(A64="","",IF(OR(Listas!$B$17&lt;&gt;"OK",NOT(ISNUMBER(H64)),H64&lt;=0),"n.a.",INT(H64-Listas!$B$9)))</x:f>
      </x:c>
      <x:c r="J64" s="30"/>
      <x:c r="K64" s="30"/>
      <x:c r="L64" s="38"/>
      <x:c r="M64" s="38"/>
      <x:c r="N64" s="30"/>
      <x:c r="O64" s="33" t="str">
        <x:f>IF(A64="","",IF(ISNUMBER(G64),G64*12,"n.a."))</x:f>
      </x:c>
      <x:c r="P64" s="33" t="str">
        <x:f>IF(A64="","",IF(COUNTIFS(Orcamento!$A$5:$A$104,C64)&lt;&gt;1,"n.a.",SUMIFS(Orcamento!$B$5:$B$104,Orcamento!$A$5:$A$104,C64)))</x:f>
      </x:c>
      <x:c r="Q64" s="39" t="str">
        <x:f>IF(A64="","",IF(AND(ISNUMBER(G64),ISNUMBER(P64),P64&gt;0),G64/P64,"n.a."))</x:f>
      </x:c>
      <x:c r="R64" s="193" t="str">
        <x:f>IF(COUNTA(A64:F64,H64,J64:N64)=0,"",IF(S64&lt;&gt;"",S64,IF(K64&lt;&gt;"Ativa",K64,IF(W64=1,"Confirmar cobrança passada. ","")&amp;IF(X64=1,"Revisar renovação. ","")&amp;IF(Y64=1,"Validar uso ou cancelar. ","")&amp;IF(Z64=1,"Revisar orçamento. ","")&amp;IF(SUM(W64:Z64)=0,"OK",""))))</x:f>
      </x:c>
      <x:c r="S64" s="166" t="str">
        <x:f>IF(COUNTA(A64:F64,H64,J64:N64)=0,"",IF(Listas!$B$17&lt;&gt;"OK","Revisar parâmetros",IF(OR(A64="",COUNTIFS($A$5:$A$104,A64)&lt;&gt;1),"ID ausente ou duplicado",IF(OR(B64="",C64="",D64=""),"Serviço, categoria ou responsável ausente",IF(COUNTIFS(Orcamento!$A$5:$A$104,C64)&lt;&gt;1,"Categoria ausente ou duplicada no orçamento",IF(AND(K64&lt;&gt;"Ativa",K64&lt;&gt;"Pausada",K64&lt;&gt;"Cancelada"),"Status inválido",IF(AND(E64&lt;&gt;"Mensal",E64&lt;&gt;"Trimestral",E64&lt;&gt;"Semestral",E64&lt;&gt;"Anual",E64&lt;&gt;"Bienal"),"Periodicidade inválida",IF(OR(NOT(ISNUMBER(F64)),F64&lt;0),"Valor do ciclo ausente ou inválido",IF(OR(NOT(ISNUMBER(H64)),H64&lt;=0),"Data de cobrança ausente ou inválida",IF(OR(AND(J64&lt;&gt;"Sim",J64&lt;&gt;"Não"),AND(N64&lt;&gt;"Sim",N64&lt;&gt;"Não")),"Renovação ou essencialidade inválida",IF(AND(N64="Não",OR(NOT(ISNUMBER(M64)),M64&lt;=0,M64&gt;Listas!$B$9)),"Último uso desconhecido ou inválido","")))))))))))</x:f>
      </x:c>
      <x:c r="T64" s="1" t="n">
        <x:f>IF(AND(COUNTA(A64:F64,H64,J64:N64)&gt;0,OR(Listas!$B$13="Todos",D64=Listas!$B$13)),1,0)</x:f>
        <x:v>0</x:v>
      </x:c>
      <x:c r="U64" s="1" t="n">
        <x:f>IF(AND(A64&lt;&gt;"",K64="Ativa",S64=""),1,0)</x:f>
        <x:v>0</x:v>
      </x:c>
      <x:c r="V64" s="1" t="str">
        <x:f>IF(A64="","",IF(OR(Listas!$B$17&lt;&gt;"OK",NOT(ISNUMBER(M64)),M64&lt;=0,M64&gt;Listas!$B$9),"n.a.",INT(Listas!$B$9-M64)))</x:f>
      </x:c>
      <x:c r="W64" s="1" t="n">
        <x:f>IF(AND(U64=1,I64&lt;0),1,0)</x:f>
        <x:v>0</x:v>
      </x:c>
      <x:c r="X64" t="n">
        <x:f>IF(AND(U64=1,AND(I64&gt;=0,I64&lt;=Listas!$B$6,J64="Sim")),1,0)</x:f>
        <x:v>0</x:v>
      </x:c>
      <x:c r="Y64" t="n">
        <x:f>IF(AND(U64=1,AND(N64="Não",ISNUMBER(V64),V64&gt;Listas!$B$7)),1,0)</x:f>
        <x:v>0</x:v>
      </x:c>
      <x:c r="Z64" t="n">
        <x:f>IF(U64=0,0,IF(COUNTIFS(Orcamento!$A$5:$A$104,C64)&lt;&gt;1,1,IF(OR(INDEX(Orcamento!$G$5:$G$104,MATCH(C64,Orcamento!$A$5:$A$104,0))="REDUZIR AGORA",INDEX(Orcamento!$G$5:$G$104,MATCH(C64,Orcamento!$A$5:$A$104,0))="REVISAR",INDEX(Orcamento!$G$5:$G$104,MATCH(C64,Orcamento!$A$5:$A$104,0))="DEFINIR ORÇAMENTO",INDEX(Orcamento!$G$5:$G$104,MATCH(C64,Orcamento!$A$5:$A$104,0))="REVISAR DADOS"),1,0)))</x:f>
        <x:v>0</x:v>
      </x:c>
      <x:c r="AA64" t="n">
        <x:f>IF(T64=0,0,IF(S64&lt;&gt;"",1,IF(U64=0,0,IF(W64=1,2,IF(X64=1,3,IF(Y64=1,4,IF(Z64=1,5,0)))))))</x:f>
        <x:v>0</x:v>
      </x:c>
      <x:c r="AB64" t="str">
        <x:f>IF(AA64=0,"",COUNTIFS($AA$5:$AA$104,"&gt;0",$AA$5:$AA$104,"&lt;"&amp;AA64)+COUNTIFS($AA$5:AA64,AA64))</x:f>
      </x:c>
      <x:c r="AC64" s="174"/>
      <x:c r="AD64" s="175"/>
      <x:c r="AE64" t="n">
        <x:f>IF(S64&lt;&gt;"",1,0)</x:f>
        <x:v>0</x:v>
      </x:c>
    </x:row>
    <x:row r="65" ht="32" customHeight="1">
      <x:c r="A65" s="30"/>
      <x:c r="B65" s="30"/>
      <x:c r="C65" s="30"/>
      <x:c r="D65" s="30"/>
      <x:c r="E65" s="30"/>
      <x:c r="F65" s="37"/>
      <x:c r="G65" s="33" t="str">
        <x:f>IF(A65="","",IF(OR(NOT(ISNUMBER(F65)),F65&lt;0,AND(E65&lt;&gt;"Mensal",E65&lt;&gt;"Trimestral",E65&lt;&gt;"Semestral",E65&lt;&gt;"Anual",E65&lt;&gt;"Bienal")),"n.a.",F65/IF(E65="Mensal",1,IF(E65="Trimestral",3,IF(E65="Semestral",6,IF(E65="Anual",12,24))))))</x:f>
      </x:c>
      <x:c r="H65" s="38"/>
      <x:c r="I65" s="36" t="str">
        <x:f>IF(A65="","",IF(OR(Listas!$B$17&lt;&gt;"OK",NOT(ISNUMBER(H65)),H65&lt;=0),"n.a.",INT(H65-Listas!$B$9)))</x:f>
      </x:c>
      <x:c r="J65" s="30"/>
      <x:c r="K65" s="30"/>
      <x:c r="L65" s="38"/>
      <x:c r="M65" s="38"/>
      <x:c r="N65" s="30"/>
      <x:c r="O65" s="33" t="str">
        <x:f>IF(A65="","",IF(ISNUMBER(G65),G65*12,"n.a."))</x:f>
      </x:c>
      <x:c r="P65" s="33" t="str">
        <x:f>IF(A65="","",IF(COUNTIFS(Orcamento!$A$5:$A$104,C65)&lt;&gt;1,"n.a.",SUMIFS(Orcamento!$B$5:$B$104,Orcamento!$A$5:$A$104,C65)))</x:f>
      </x:c>
      <x:c r="Q65" s="39" t="str">
        <x:f>IF(A65="","",IF(AND(ISNUMBER(G65),ISNUMBER(P65),P65&gt;0),G65/P65,"n.a."))</x:f>
      </x:c>
      <x:c r="R65" s="193" t="str">
        <x:f>IF(COUNTA(A65:F65,H65,J65:N65)=0,"",IF(S65&lt;&gt;"",S65,IF(K65&lt;&gt;"Ativa",K65,IF(W65=1,"Confirmar cobrança passada. ","")&amp;IF(X65=1,"Revisar renovação. ","")&amp;IF(Y65=1,"Validar uso ou cancelar. ","")&amp;IF(Z65=1,"Revisar orçamento. ","")&amp;IF(SUM(W65:Z65)=0,"OK",""))))</x:f>
      </x:c>
      <x:c r="S65" s="166" t="str">
        <x:f>IF(COUNTA(A65:F65,H65,J65:N65)=0,"",IF(Listas!$B$17&lt;&gt;"OK","Revisar parâmetros",IF(OR(A65="",COUNTIFS($A$5:$A$104,A65)&lt;&gt;1),"ID ausente ou duplicado",IF(OR(B65="",C65="",D65=""),"Serviço, categoria ou responsável ausente",IF(COUNTIFS(Orcamento!$A$5:$A$104,C65)&lt;&gt;1,"Categoria ausente ou duplicada no orçamento",IF(AND(K65&lt;&gt;"Ativa",K65&lt;&gt;"Pausada",K65&lt;&gt;"Cancelada"),"Status inválido",IF(AND(E65&lt;&gt;"Mensal",E65&lt;&gt;"Trimestral",E65&lt;&gt;"Semestral",E65&lt;&gt;"Anual",E65&lt;&gt;"Bienal"),"Periodicidade inválida",IF(OR(NOT(ISNUMBER(F65)),F65&lt;0),"Valor do ciclo ausente ou inválido",IF(OR(NOT(ISNUMBER(H65)),H65&lt;=0),"Data de cobrança ausente ou inválida",IF(OR(AND(J65&lt;&gt;"Sim",J65&lt;&gt;"Não"),AND(N65&lt;&gt;"Sim",N65&lt;&gt;"Não")),"Renovação ou essencialidade inválida",IF(AND(N65="Não",OR(NOT(ISNUMBER(M65)),M65&lt;=0,M65&gt;Listas!$B$9)),"Último uso desconhecido ou inválido","")))))))))))</x:f>
      </x:c>
      <x:c r="T65" s="1" t="n">
        <x:f>IF(AND(COUNTA(A65:F65,H65,J65:N65)&gt;0,OR(Listas!$B$13="Todos",D65=Listas!$B$13)),1,0)</x:f>
        <x:v>0</x:v>
      </x:c>
      <x:c r="U65" s="1" t="n">
        <x:f>IF(AND(A65&lt;&gt;"",K65="Ativa",S65=""),1,0)</x:f>
        <x:v>0</x:v>
      </x:c>
      <x:c r="V65" s="1" t="str">
        <x:f>IF(A65="","",IF(OR(Listas!$B$17&lt;&gt;"OK",NOT(ISNUMBER(M65)),M65&lt;=0,M65&gt;Listas!$B$9),"n.a.",INT(Listas!$B$9-M65)))</x:f>
      </x:c>
      <x:c r="W65" s="1" t="n">
        <x:f>IF(AND(U65=1,I65&lt;0),1,0)</x:f>
        <x:v>0</x:v>
      </x:c>
      <x:c r="X65" t="n">
        <x:f>IF(AND(U65=1,AND(I65&gt;=0,I65&lt;=Listas!$B$6,J65="Sim")),1,0)</x:f>
        <x:v>0</x:v>
      </x:c>
      <x:c r="Y65" t="n">
        <x:f>IF(AND(U65=1,AND(N65="Não",ISNUMBER(V65),V65&gt;Listas!$B$7)),1,0)</x:f>
        <x:v>0</x:v>
      </x:c>
      <x:c r="Z65" t="n">
        <x:f>IF(U65=0,0,IF(COUNTIFS(Orcamento!$A$5:$A$104,C65)&lt;&gt;1,1,IF(OR(INDEX(Orcamento!$G$5:$G$104,MATCH(C65,Orcamento!$A$5:$A$104,0))="REDUZIR AGORA",INDEX(Orcamento!$G$5:$G$104,MATCH(C65,Orcamento!$A$5:$A$104,0))="REVISAR",INDEX(Orcamento!$G$5:$G$104,MATCH(C65,Orcamento!$A$5:$A$104,0))="DEFINIR ORÇAMENTO",INDEX(Orcamento!$G$5:$G$104,MATCH(C65,Orcamento!$A$5:$A$104,0))="REVISAR DADOS"),1,0)))</x:f>
        <x:v>0</x:v>
      </x:c>
      <x:c r="AA65" t="n">
        <x:f>IF(T65=0,0,IF(S65&lt;&gt;"",1,IF(U65=0,0,IF(W65=1,2,IF(X65=1,3,IF(Y65=1,4,IF(Z65=1,5,0)))))))</x:f>
        <x:v>0</x:v>
      </x:c>
      <x:c r="AB65" t="str">
        <x:f>IF(AA65=0,"",COUNTIFS($AA$5:$AA$104,"&gt;0",$AA$5:$AA$104,"&lt;"&amp;AA65)+COUNTIFS($AA$5:AA65,AA65))</x:f>
      </x:c>
      <x:c r="AC65" s="174"/>
      <x:c r="AD65" s="175"/>
      <x:c r="AE65" t="n">
        <x:f>IF(S65&lt;&gt;"",1,0)</x:f>
        <x:v>0</x:v>
      </x:c>
    </x:row>
    <x:row r="66" ht="32" customHeight="1">
      <x:c r="A66" s="30"/>
      <x:c r="B66" s="30"/>
      <x:c r="C66" s="30"/>
      <x:c r="D66" s="30"/>
      <x:c r="E66" s="30"/>
      <x:c r="F66" s="37"/>
      <x:c r="G66" s="33" t="str">
        <x:f>IF(A66="","",IF(OR(NOT(ISNUMBER(F66)),F66&lt;0,AND(E66&lt;&gt;"Mensal",E66&lt;&gt;"Trimestral",E66&lt;&gt;"Semestral",E66&lt;&gt;"Anual",E66&lt;&gt;"Bienal")),"n.a.",F66/IF(E66="Mensal",1,IF(E66="Trimestral",3,IF(E66="Semestral",6,IF(E66="Anual",12,24))))))</x:f>
      </x:c>
      <x:c r="H66" s="38"/>
      <x:c r="I66" s="36" t="str">
        <x:f>IF(A66="","",IF(OR(Listas!$B$17&lt;&gt;"OK",NOT(ISNUMBER(H66)),H66&lt;=0),"n.a.",INT(H66-Listas!$B$9)))</x:f>
      </x:c>
      <x:c r="J66" s="30"/>
      <x:c r="K66" s="30"/>
      <x:c r="L66" s="38"/>
      <x:c r="M66" s="38"/>
      <x:c r="N66" s="30"/>
      <x:c r="O66" s="33" t="str">
        <x:f>IF(A66="","",IF(ISNUMBER(G66),G66*12,"n.a."))</x:f>
      </x:c>
      <x:c r="P66" s="33" t="str">
        <x:f>IF(A66="","",IF(COUNTIFS(Orcamento!$A$5:$A$104,C66)&lt;&gt;1,"n.a.",SUMIFS(Orcamento!$B$5:$B$104,Orcamento!$A$5:$A$104,C66)))</x:f>
      </x:c>
      <x:c r="Q66" s="39" t="str">
        <x:f>IF(A66="","",IF(AND(ISNUMBER(G66),ISNUMBER(P66),P66&gt;0),G66/P66,"n.a."))</x:f>
      </x:c>
      <x:c r="R66" s="193" t="str">
        <x:f>IF(COUNTA(A66:F66,H66,J66:N66)=0,"",IF(S66&lt;&gt;"",S66,IF(K66&lt;&gt;"Ativa",K66,IF(W66=1,"Confirmar cobrança passada. ","")&amp;IF(X66=1,"Revisar renovação. ","")&amp;IF(Y66=1,"Validar uso ou cancelar. ","")&amp;IF(Z66=1,"Revisar orçamento. ","")&amp;IF(SUM(W66:Z66)=0,"OK",""))))</x:f>
      </x:c>
      <x:c r="S66" s="166" t="str">
        <x:f>IF(COUNTA(A66:F66,H66,J66:N66)=0,"",IF(Listas!$B$17&lt;&gt;"OK","Revisar parâmetros",IF(OR(A66="",COUNTIFS($A$5:$A$104,A66)&lt;&gt;1),"ID ausente ou duplicado",IF(OR(B66="",C66="",D66=""),"Serviço, categoria ou responsável ausente",IF(COUNTIFS(Orcamento!$A$5:$A$104,C66)&lt;&gt;1,"Categoria ausente ou duplicada no orçamento",IF(AND(K66&lt;&gt;"Ativa",K66&lt;&gt;"Pausada",K66&lt;&gt;"Cancelada"),"Status inválido",IF(AND(E66&lt;&gt;"Mensal",E66&lt;&gt;"Trimestral",E66&lt;&gt;"Semestral",E66&lt;&gt;"Anual",E66&lt;&gt;"Bienal"),"Periodicidade inválida",IF(OR(NOT(ISNUMBER(F66)),F66&lt;0),"Valor do ciclo ausente ou inválido",IF(OR(NOT(ISNUMBER(H66)),H66&lt;=0),"Data de cobrança ausente ou inválida",IF(OR(AND(J66&lt;&gt;"Sim",J66&lt;&gt;"Não"),AND(N66&lt;&gt;"Sim",N66&lt;&gt;"Não")),"Renovação ou essencialidade inválida",IF(AND(N66="Não",OR(NOT(ISNUMBER(M66)),M66&lt;=0,M66&gt;Listas!$B$9)),"Último uso desconhecido ou inválido","")))))))))))</x:f>
      </x:c>
      <x:c r="T66" s="1" t="n">
        <x:f>IF(AND(COUNTA(A66:F66,H66,J66:N66)&gt;0,OR(Listas!$B$13="Todos",D66=Listas!$B$13)),1,0)</x:f>
        <x:v>0</x:v>
      </x:c>
      <x:c r="U66" s="1" t="n">
        <x:f>IF(AND(A66&lt;&gt;"",K66="Ativa",S66=""),1,0)</x:f>
        <x:v>0</x:v>
      </x:c>
      <x:c r="V66" s="1" t="str">
        <x:f>IF(A66="","",IF(OR(Listas!$B$17&lt;&gt;"OK",NOT(ISNUMBER(M66)),M66&lt;=0,M66&gt;Listas!$B$9),"n.a.",INT(Listas!$B$9-M66)))</x:f>
      </x:c>
      <x:c r="W66" s="1" t="n">
        <x:f>IF(AND(U66=1,I66&lt;0),1,0)</x:f>
        <x:v>0</x:v>
      </x:c>
      <x:c r="X66" t="n">
        <x:f>IF(AND(U66=1,AND(I66&gt;=0,I66&lt;=Listas!$B$6,J66="Sim")),1,0)</x:f>
        <x:v>0</x:v>
      </x:c>
      <x:c r="Y66" t="n">
        <x:f>IF(AND(U66=1,AND(N66="Não",ISNUMBER(V66),V66&gt;Listas!$B$7)),1,0)</x:f>
        <x:v>0</x:v>
      </x:c>
      <x:c r="Z66" t="n">
        <x:f>IF(U66=0,0,IF(COUNTIFS(Orcamento!$A$5:$A$104,C66)&lt;&gt;1,1,IF(OR(INDEX(Orcamento!$G$5:$G$104,MATCH(C66,Orcamento!$A$5:$A$104,0))="REDUZIR AGORA",INDEX(Orcamento!$G$5:$G$104,MATCH(C66,Orcamento!$A$5:$A$104,0))="REVISAR",INDEX(Orcamento!$G$5:$G$104,MATCH(C66,Orcamento!$A$5:$A$104,0))="DEFINIR ORÇAMENTO",INDEX(Orcamento!$G$5:$G$104,MATCH(C66,Orcamento!$A$5:$A$104,0))="REVISAR DADOS"),1,0)))</x:f>
        <x:v>0</x:v>
      </x:c>
      <x:c r="AA66" t="n">
        <x:f>IF(T66=0,0,IF(S66&lt;&gt;"",1,IF(U66=0,0,IF(W66=1,2,IF(X66=1,3,IF(Y66=1,4,IF(Z66=1,5,0)))))))</x:f>
        <x:v>0</x:v>
      </x:c>
      <x:c r="AB66" t="str">
        <x:f>IF(AA66=0,"",COUNTIFS($AA$5:$AA$104,"&gt;0",$AA$5:$AA$104,"&lt;"&amp;AA66)+COUNTIFS($AA$5:AA66,AA66))</x:f>
      </x:c>
      <x:c r="AC66" s="174"/>
      <x:c r="AD66" s="175"/>
      <x:c r="AE66" t="n">
        <x:f>IF(S66&lt;&gt;"",1,0)</x:f>
        <x:v>0</x:v>
      </x:c>
    </x:row>
    <x:row r="67" ht="32" customHeight="1">
      <x:c r="A67" s="30"/>
      <x:c r="B67" s="30"/>
      <x:c r="C67" s="30"/>
      <x:c r="D67" s="30"/>
      <x:c r="E67" s="30"/>
      <x:c r="F67" s="37"/>
      <x:c r="G67" s="33" t="str">
        <x:f>IF(A67="","",IF(OR(NOT(ISNUMBER(F67)),F67&lt;0,AND(E67&lt;&gt;"Mensal",E67&lt;&gt;"Trimestral",E67&lt;&gt;"Semestral",E67&lt;&gt;"Anual",E67&lt;&gt;"Bienal")),"n.a.",F67/IF(E67="Mensal",1,IF(E67="Trimestral",3,IF(E67="Semestral",6,IF(E67="Anual",12,24))))))</x:f>
      </x:c>
      <x:c r="H67" s="38"/>
      <x:c r="I67" s="36" t="str">
        <x:f>IF(A67="","",IF(OR(Listas!$B$17&lt;&gt;"OK",NOT(ISNUMBER(H67)),H67&lt;=0),"n.a.",INT(H67-Listas!$B$9)))</x:f>
      </x:c>
      <x:c r="J67" s="30"/>
      <x:c r="K67" s="30"/>
      <x:c r="L67" s="38"/>
      <x:c r="M67" s="38"/>
      <x:c r="N67" s="30"/>
      <x:c r="O67" s="33" t="str">
        <x:f>IF(A67="","",IF(ISNUMBER(G67),G67*12,"n.a."))</x:f>
      </x:c>
      <x:c r="P67" s="33" t="str">
        <x:f>IF(A67="","",IF(COUNTIFS(Orcamento!$A$5:$A$104,C67)&lt;&gt;1,"n.a.",SUMIFS(Orcamento!$B$5:$B$104,Orcamento!$A$5:$A$104,C67)))</x:f>
      </x:c>
      <x:c r="Q67" s="39" t="str">
        <x:f>IF(A67="","",IF(AND(ISNUMBER(G67),ISNUMBER(P67),P67&gt;0),G67/P67,"n.a."))</x:f>
      </x:c>
      <x:c r="R67" s="193" t="str">
        <x:f>IF(COUNTA(A67:F67,H67,J67:N67)=0,"",IF(S67&lt;&gt;"",S67,IF(K67&lt;&gt;"Ativa",K67,IF(W67=1,"Confirmar cobrança passada. ","")&amp;IF(X67=1,"Revisar renovação. ","")&amp;IF(Y67=1,"Validar uso ou cancelar. ","")&amp;IF(Z67=1,"Revisar orçamento. ","")&amp;IF(SUM(W67:Z67)=0,"OK",""))))</x:f>
      </x:c>
      <x:c r="S67" s="166" t="str">
        <x:f>IF(COUNTA(A67:F67,H67,J67:N67)=0,"",IF(Listas!$B$17&lt;&gt;"OK","Revisar parâmetros",IF(OR(A67="",COUNTIFS($A$5:$A$104,A67)&lt;&gt;1),"ID ausente ou duplicado",IF(OR(B67="",C67="",D67=""),"Serviço, categoria ou responsável ausente",IF(COUNTIFS(Orcamento!$A$5:$A$104,C67)&lt;&gt;1,"Categoria ausente ou duplicada no orçamento",IF(AND(K67&lt;&gt;"Ativa",K67&lt;&gt;"Pausada",K67&lt;&gt;"Cancelada"),"Status inválido",IF(AND(E67&lt;&gt;"Mensal",E67&lt;&gt;"Trimestral",E67&lt;&gt;"Semestral",E67&lt;&gt;"Anual",E67&lt;&gt;"Bienal"),"Periodicidade inválida",IF(OR(NOT(ISNUMBER(F67)),F67&lt;0),"Valor do ciclo ausente ou inválido",IF(OR(NOT(ISNUMBER(H67)),H67&lt;=0),"Data de cobrança ausente ou inválida",IF(OR(AND(J67&lt;&gt;"Sim",J67&lt;&gt;"Não"),AND(N67&lt;&gt;"Sim",N67&lt;&gt;"Não")),"Renovação ou essencialidade inválida",IF(AND(N67="Não",OR(NOT(ISNUMBER(M67)),M67&lt;=0,M67&gt;Listas!$B$9)),"Último uso desconhecido ou inválido","")))))))))))</x:f>
      </x:c>
      <x:c r="T67" s="1" t="n">
        <x:f>IF(AND(COUNTA(A67:F67,H67,J67:N67)&gt;0,OR(Listas!$B$13="Todos",D67=Listas!$B$13)),1,0)</x:f>
        <x:v>0</x:v>
      </x:c>
      <x:c r="U67" s="1" t="n">
        <x:f>IF(AND(A67&lt;&gt;"",K67="Ativa",S67=""),1,0)</x:f>
        <x:v>0</x:v>
      </x:c>
      <x:c r="V67" s="1" t="str">
        <x:f>IF(A67="","",IF(OR(Listas!$B$17&lt;&gt;"OK",NOT(ISNUMBER(M67)),M67&lt;=0,M67&gt;Listas!$B$9),"n.a.",INT(Listas!$B$9-M67)))</x:f>
      </x:c>
      <x:c r="W67" s="1" t="n">
        <x:f>IF(AND(U67=1,I67&lt;0),1,0)</x:f>
        <x:v>0</x:v>
      </x:c>
      <x:c r="X67" t="n">
        <x:f>IF(AND(U67=1,AND(I67&gt;=0,I67&lt;=Listas!$B$6,J67="Sim")),1,0)</x:f>
        <x:v>0</x:v>
      </x:c>
      <x:c r="Y67" t="n">
        <x:f>IF(AND(U67=1,AND(N67="Não",ISNUMBER(V67),V67&gt;Listas!$B$7)),1,0)</x:f>
        <x:v>0</x:v>
      </x:c>
      <x:c r="Z67" t="n">
        <x:f>IF(U67=0,0,IF(COUNTIFS(Orcamento!$A$5:$A$104,C67)&lt;&gt;1,1,IF(OR(INDEX(Orcamento!$G$5:$G$104,MATCH(C67,Orcamento!$A$5:$A$104,0))="REDUZIR AGORA",INDEX(Orcamento!$G$5:$G$104,MATCH(C67,Orcamento!$A$5:$A$104,0))="REVISAR",INDEX(Orcamento!$G$5:$G$104,MATCH(C67,Orcamento!$A$5:$A$104,0))="DEFINIR ORÇAMENTO",INDEX(Orcamento!$G$5:$G$104,MATCH(C67,Orcamento!$A$5:$A$104,0))="REVISAR DADOS"),1,0)))</x:f>
        <x:v>0</x:v>
      </x:c>
      <x:c r="AA67" t="n">
        <x:f>IF(T67=0,0,IF(S67&lt;&gt;"",1,IF(U67=0,0,IF(W67=1,2,IF(X67=1,3,IF(Y67=1,4,IF(Z67=1,5,0)))))))</x:f>
        <x:v>0</x:v>
      </x:c>
      <x:c r="AB67" t="str">
        <x:f>IF(AA67=0,"",COUNTIFS($AA$5:$AA$104,"&gt;0",$AA$5:$AA$104,"&lt;"&amp;AA67)+COUNTIFS($AA$5:AA67,AA67))</x:f>
      </x:c>
      <x:c r="AC67" s="174"/>
      <x:c r="AD67" s="175"/>
      <x:c r="AE67" t="n">
        <x:f>IF(S67&lt;&gt;"",1,0)</x:f>
        <x:v>0</x:v>
      </x:c>
    </x:row>
    <x:row r="68" ht="32" customHeight="1">
      <x:c r="A68" s="30"/>
      <x:c r="B68" s="30"/>
      <x:c r="C68" s="30"/>
      <x:c r="D68" s="30"/>
      <x:c r="E68" s="30"/>
      <x:c r="F68" s="37"/>
      <x:c r="G68" s="33" t="str">
        <x:f>IF(A68="","",IF(OR(NOT(ISNUMBER(F68)),F68&lt;0,AND(E68&lt;&gt;"Mensal",E68&lt;&gt;"Trimestral",E68&lt;&gt;"Semestral",E68&lt;&gt;"Anual",E68&lt;&gt;"Bienal")),"n.a.",F68/IF(E68="Mensal",1,IF(E68="Trimestral",3,IF(E68="Semestral",6,IF(E68="Anual",12,24))))))</x:f>
      </x:c>
      <x:c r="H68" s="38"/>
      <x:c r="I68" s="36" t="str">
        <x:f>IF(A68="","",IF(OR(Listas!$B$17&lt;&gt;"OK",NOT(ISNUMBER(H68)),H68&lt;=0),"n.a.",INT(H68-Listas!$B$9)))</x:f>
      </x:c>
      <x:c r="J68" s="30"/>
      <x:c r="K68" s="30"/>
      <x:c r="L68" s="38"/>
      <x:c r="M68" s="38"/>
      <x:c r="N68" s="30"/>
      <x:c r="O68" s="33" t="str">
        <x:f>IF(A68="","",IF(ISNUMBER(G68),G68*12,"n.a."))</x:f>
      </x:c>
      <x:c r="P68" s="33" t="str">
        <x:f>IF(A68="","",IF(COUNTIFS(Orcamento!$A$5:$A$104,C68)&lt;&gt;1,"n.a.",SUMIFS(Orcamento!$B$5:$B$104,Orcamento!$A$5:$A$104,C68)))</x:f>
      </x:c>
      <x:c r="Q68" s="39" t="str">
        <x:f>IF(A68="","",IF(AND(ISNUMBER(G68),ISNUMBER(P68),P68&gt;0),G68/P68,"n.a."))</x:f>
      </x:c>
      <x:c r="R68" s="193" t="str">
        <x:f>IF(COUNTA(A68:F68,H68,J68:N68)=0,"",IF(S68&lt;&gt;"",S68,IF(K68&lt;&gt;"Ativa",K68,IF(W68=1,"Confirmar cobrança passada. ","")&amp;IF(X68=1,"Revisar renovação. ","")&amp;IF(Y68=1,"Validar uso ou cancelar. ","")&amp;IF(Z68=1,"Revisar orçamento. ","")&amp;IF(SUM(W68:Z68)=0,"OK",""))))</x:f>
      </x:c>
      <x:c r="S68" s="166" t="str">
        <x:f>IF(COUNTA(A68:F68,H68,J68:N68)=0,"",IF(Listas!$B$17&lt;&gt;"OK","Revisar parâmetros",IF(OR(A68="",COUNTIFS($A$5:$A$104,A68)&lt;&gt;1),"ID ausente ou duplicado",IF(OR(B68="",C68="",D68=""),"Serviço, categoria ou responsável ausente",IF(COUNTIFS(Orcamento!$A$5:$A$104,C68)&lt;&gt;1,"Categoria ausente ou duplicada no orçamento",IF(AND(K68&lt;&gt;"Ativa",K68&lt;&gt;"Pausada",K68&lt;&gt;"Cancelada"),"Status inválido",IF(AND(E68&lt;&gt;"Mensal",E68&lt;&gt;"Trimestral",E68&lt;&gt;"Semestral",E68&lt;&gt;"Anual",E68&lt;&gt;"Bienal"),"Periodicidade inválida",IF(OR(NOT(ISNUMBER(F68)),F68&lt;0),"Valor do ciclo ausente ou inválido",IF(OR(NOT(ISNUMBER(H68)),H68&lt;=0),"Data de cobrança ausente ou inválida",IF(OR(AND(J68&lt;&gt;"Sim",J68&lt;&gt;"Não"),AND(N68&lt;&gt;"Sim",N68&lt;&gt;"Não")),"Renovação ou essencialidade inválida",IF(AND(N68="Não",OR(NOT(ISNUMBER(M68)),M68&lt;=0,M68&gt;Listas!$B$9)),"Último uso desconhecido ou inválido","")))))))))))</x:f>
      </x:c>
      <x:c r="T68" s="1" t="n">
        <x:f>IF(AND(COUNTA(A68:F68,H68,J68:N68)&gt;0,OR(Listas!$B$13="Todos",D68=Listas!$B$13)),1,0)</x:f>
        <x:v>0</x:v>
      </x:c>
      <x:c r="U68" s="1" t="n">
        <x:f>IF(AND(A68&lt;&gt;"",K68="Ativa",S68=""),1,0)</x:f>
        <x:v>0</x:v>
      </x:c>
      <x:c r="V68" s="1" t="str">
        <x:f>IF(A68="","",IF(OR(Listas!$B$17&lt;&gt;"OK",NOT(ISNUMBER(M68)),M68&lt;=0,M68&gt;Listas!$B$9),"n.a.",INT(Listas!$B$9-M68)))</x:f>
      </x:c>
      <x:c r="W68" s="1" t="n">
        <x:f>IF(AND(U68=1,I68&lt;0),1,0)</x:f>
        <x:v>0</x:v>
      </x:c>
      <x:c r="X68" t="n">
        <x:f>IF(AND(U68=1,AND(I68&gt;=0,I68&lt;=Listas!$B$6,J68="Sim")),1,0)</x:f>
        <x:v>0</x:v>
      </x:c>
      <x:c r="Y68" t="n">
        <x:f>IF(AND(U68=1,AND(N68="Não",ISNUMBER(V68),V68&gt;Listas!$B$7)),1,0)</x:f>
        <x:v>0</x:v>
      </x:c>
      <x:c r="Z68" t="n">
        <x:f>IF(U68=0,0,IF(COUNTIFS(Orcamento!$A$5:$A$104,C68)&lt;&gt;1,1,IF(OR(INDEX(Orcamento!$G$5:$G$104,MATCH(C68,Orcamento!$A$5:$A$104,0))="REDUZIR AGORA",INDEX(Orcamento!$G$5:$G$104,MATCH(C68,Orcamento!$A$5:$A$104,0))="REVISAR",INDEX(Orcamento!$G$5:$G$104,MATCH(C68,Orcamento!$A$5:$A$104,0))="DEFINIR ORÇAMENTO",INDEX(Orcamento!$G$5:$G$104,MATCH(C68,Orcamento!$A$5:$A$104,0))="REVISAR DADOS"),1,0)))</x:f>
        <x:v>0</x:v>
      </x:c>
      <x:c r="AA68" t="n">
        <x:f>IF(T68=0,0,IF(S68&lt;&gt;"",1,IF(U68=0,0,IF(W68=1,2,IF(X68=1,3,IF(Y68=1,4,IF(Z68=1,5,0)))))))</x:f>
        <x:v>0</x:v>
      </x:c>
      <x:c r="AB68" t="str">
        <x:f>IF(AA68=0,"",COUNTIFS($AA$5:$AA$104,"&gt;0",$AA$5:$AA$104,"&lt;"&amp;AA68)+COUNTIFS($AA$5:AA68,AA68))</x:f>
      </x:c>
      <x:c r="AC68" s="174"/>
      <x:c r="AD68" s="175"/>
      <x:c r="AE68" t="n">
        <x:f>IF(S68&lt;&gt;"",1,0)</x:f>
        <x:v>0</x:v>
      </x:c>
    </x:row>
    <x:row r="69" ht="32" customHeight="1">
      <x:c r="A69" s="30"/>
      <x:c r="B69" s="30"/>
      <x:c r="C69" s="30"/>
      <x:c r="D69" s="30"/>
      <x:c r="E69" s="30"/>
      <x:c r="F69" s="37"/>
      <x:c r="G69" s="33" t="str">
        <x:f>IF(A69="","",IF(OR(NOT(ISNUMBER(F69)),F69&lt;0,AND(E69&lt;&gt;"Mensal",E69&lt;&gt;"Trimestral",E69&lt;&gt;"Semestral",E69&lt;&gt;"Anual",E69&lt;&gt;"Bienal")),"n.a.",F69/IF(E69="Mensal",1,IF(E69="Trimestral",3,IF(E69="Semestral",6,IF(E69="Anual",12,24))))))</x:f>
      </x:c>
      <x:c r="H69" s="38"/>
      <x:c r="I69" s="36" t="str">
        <x:f>IF(A69="","",IF(OR(Listas!$B$17&lt;&gt;"OK",NOT(ISNUMBER(H69)),H69&lt;=0),"n.a.",INT(H69-Listas!$B$9)))</x:f>
      </x:c>
      <x:c r="J69" s="30"/>
      <x:c r="K69" s="30"/>
      <x:c r="L69" s="38"/>
      <x:c r="M69" s="38"/>
      <x:c r="N69" s="30"/>
      <x:c r="O69" s="33" t="str">
        <x:f>IF(A69="","",IF(ISNUMBER(G69),G69*12,"n.a."))</x:f>
      </x:c>
      <x:c r="P69" s="33" t="str">
        <x:f>IF(A69="","",IF(COUNTIFS(Orcamento!$A$5:$A$104,C69)&lt;&gt;1,"n.a.",SUMIFS(Orcamento!$B$5:$B$104,Orcamento!$A$5:$A$104,C69)))</x:f>
      </x:c>
      <x:c r="Q69" s="39" t="str">
        <x:f>IF(A69="","",IF(AND(ISNUMBER(G69),ISNUMBER(P69),P69&gt;0),G69/P69,"n.a."))</x:f>
      </x:c>
      <x:c r="R69" s="193" t="str">
        <x:f>IF(COUNTA(A69:F69,H69,J69:N69)=0,"",IF(S69&lt;&gt;"",S69,IF(K69&lt;&gt;"Ativa",K69,IF(W69=1,"Confirmar cobrança passada. ","")&amp;IF(X69=1,"Revisar renovação. ","")&amp;IF(Y69=1,"Validar uso ou cancelar. ","")&amp;IF(Z69=1,"Revisar orçamento. ","")&amp;IF(SUM(W69:Z69)=0,"OK",""))))</x:f>
      </x:c>
      <x:c r="S69" s="166" t="str">
        <x:f>IF(COUNTA(A69:F69,H69,J69:N69)=0,"",IF(Listas!$B$17&lt;&gt;"OK","Revisar parâmetros",IF(OR(A69="",COUNTIFS($A$5:$A$104,A69)&lt;&gt;1),"ID ausente ou duplicado",IF(OR(B69="",C69="",D69=""),"Serviço, categoria ou responsável ausente",IF(COUNTIFS(Orcamento!$A$5:$A$104,C69)&lt;&gt;1,"Categoria ausente ou duplicada no orçamento",IF(AND(K69&lt;&gt;"Ativa",K69&lt;&gt;"Pausada",K69&lt;&gt;"Cancelada"),"Status inválido",IF(AND(E69&lt;&gt;"Mensal",E69&lt;&gt;"Trimestral",E69&lt;&gt;"Semestral",E69&lt;&gt;"Anual",E69&lt;&gt;"Bienal"),"Periodicidade inválida",IF(OR(NOT(ISNUMBER(F69)),F69&lt;0),"Valor do ciclo ausente ou inválido",IF(OR(NOT(ISNUMBER(H69)),H69&lt;=0),"Data de cobrança ausente ou inválida",IF(OR(AND(J69&lt;&gt;"Sim",J69&lt;&gt;"Não"),AND(N69&lt;&gt;"Sim",N69&lt;&gt;"Não")),"Renovação ou essencialidade inválida",IF(AND(N69="Não",OR(NOT(ISNUMBER(M69)),M69&lt;=0,M69&gt;Listas!$B$9)),"Último uso desconhecido ou inválido","")))))))))))</x:f>
      </x:c>
      <x:c r="T69" s="1" t="n">
        <x:f>IF(AND(COUNTA(A69:F69,H69,J69:N69)&gt;0,OR(Listas!$B$13="Todos",D69=Listas!$B$13)),1,0)</x:f>
        <x:v>0</x:v>
      </x:c>
      <x:c r="U69" s="1" t="n">
        <x:f>IF(AND(A69&lt;&gt;"",K69="Ativa",S69=""),1,0)</x:f>
        <x:v>0</x:v>
      </x:c>
      <x:c r="V69" s="1" t="str">
        <x:f>IF(A69="","",IF(OR(Listas!$B$17&lt;&gt;"OK",NOT(ISNUMBER(M69)),M69&lt;=0,M69&gt;Listas!$B$9),"n.a.",INT(Listas!$B$9-M69)))</x:f>
      </x:c>
      <x:c r="W69" s="1" t="n">
        <x:f>IF(AND(U69=1,I69&lt;0),1,0)</x:f>
        <x:v>0</x:v>
      </x:c>
      <x:c r="X69" t="n">
        <x:f>IF(AND(U69=1,AND(I69&gt;=0,I69&lt;=Listas!$B$6,J69="Sim")),1,0)</x:f>
        <x:v>0</x:v>
      </x:c>
      <x:c r="Y69" t="n">
        <x:f>IF(AND(U69=1,AND(N69="Não",ISNUMBER(V69),V69&gt;Listas!$B$7)),1,0)</x:f>
        <x:v>0</x:v>
      </x:c>
      <x:c r="Z69" t="n">
        <x:f>IF(U69=0,0,IF(COUNTIFS(Orcamento!$A$5:$A$104,C69)&lt;&gt;1,1,IF(OR(INDEX(Orcamento!$G$5:$G$104,MATCH(C69,Orcamento!$A$5:$A$104,0))="REDUZIR AGORA",INDEX(Orcamento!$G$5:$G$104,MATCH(C69,Orcamento!$A$5:$A$104,0))="REVISAR",INDEX(Orcamento!$G$5:$G$104,MATCH(C69,Orcamento!$A$5:$A$104,0))="DEFINIR ORÇAMENTO",INDEX(Orcamento!$G$5:$G$104,MATCH(C69,Orcamento!$A$5:$A$104,0))="REVISAR DADOS"),1,0)))</x:f>
        <x:v>0</x:v>
      </x:c>
      <x:c r="AA69" t="n">
        <x:f>IF(T69=0,0,IF(S69&lt;&gt;"",1,IF(U69=0,0,IF(W69=1,2,IF(X69=1,3,IF(Y69=1,4,IF(Z69=1,5,0)))))))</x:f>
        <x:v>0</x:v>
      </x:c>
      <x:c r="AB69" t="str">
        <x:f>IF(AA69=0,"",COUNTIFS($AA$5:$AA$104,"&gt;0",$AA$5:$AA$104,"&lt;"&amp;AA69)+COUNTIFS($AA$5:AA69,AA69))</x:f>
      </x:c>
      <x:c r="AC69" s="174"/>
      <x:c r="AD69" s="175"/>
      <x:c r="AE69" t="n">
        <x:f>IF(S69&lt;&gt;"",1,0)</x:f>
        <x:v>0</x:v>
      </x:c>
    </x:row>
    <x:row r="70" ht="32" customHeight="1">
      <x:c r="A70" s="30"/>
      <x:c r="B70" s="30"/>
      <x:c r="C70" s="30"/>
      <x:c r="D70" s="30"/>
      <x:c r="E70" s="30"/>
      <x:c r="F70" s="37"/>
      <x:c r="G70" s="33" t="str">
        <x:f>IF(A70="","",IF(OR(NOT(ISNUMBER(F70)),F70&lt;0,AND(E70&lt;&gt;"Mensal",E70&lt;&gt;"Trimestral",E70&lt;&gt;"Semestral",E70&lt;&gt;"Anual",E70&lt;&gt;"Bienal")),"n.a.",F70/IF(E70="Mensal",1,IF(E70="Trimestral",3,IF(E70="Semestral",6,IF(E70="Anual",12,24))))))</x:f>
      </x:c>
      <x:c r="H70" s="38"/>
      <x:c r="I70" s="36" t="str">
        <x:f>IF(A70="","",IF(OR(Listas!$B$17&lt;&gt;"OK",NOT(ISNUMBER(H70)),H70&lt;=0),"n.a.",INT(H70-Listas!$B$9)))</x:f>
      </x:c>
      <x:c r="J70" s="30"/>
      <x:c r="K70" s="30"/>
      <x:c r="L70" s="38"/>
      <x:c r="M70" s="38"/>
      <x:c r="N70" s="30"/>
      <x:c r="O70" s="33" t="str">
        <x:f>IF(A70="","",IF(ISNUMBER(G70),G70*12,"n.a."))</x:f>
      </x:c>
      <x:c r="P70" s="33" t="str">
        <x:f>IF(A70="","",IF(COUNTIFS(Orcamento!$A$5:$A$104,C70)&lt;&gt;1,"n.a.",SUMIFS(Orcamento!$B$5:$B$104,Orcamento!$A$5:$A$104,C70)))</x:f>
      </x:c>
      <x:c r="Q70" s="39" t="str">
        <x:f>IF(A70="","",IF(AND(ISNUMBER(G70),ISNUMBER(P70),P70&gt;0),G70/P70,"n.a."))</x:f>
      </x:c>
      <x:c r="R70" s="193" t="str">
        <x:f>IF(COUNTA(A70:F70,H70,J70:N70)=0,"",IF(S70&lt;&gt;"",S70,IF(K70&lt;&gt;"Ativa",K70,IF(W70=1,"Confirmar cobrança passada. ","")&amp;IF(X70=1,"Revisar renovação. ","")&amp;IF(Y70=1,"Validar uso ou cancelar. ","")&amp;IF(Z70=1,"Revisar orçamento. ","")&amp;IF(SUM(W70:Z70)=0,"OK",""))))</x:f>
      </x:c>
      <x:c r="S70" s="166" t="str">
        <x:f>IF(COUNTA(A70:F70,H70,J70:N70)=0,"",IF(Listas!$B$17&lt;&gt;"OK","Revisar parâmetros",IF(OR(A70="",COUNTIFS($A$5:$A$104,A70)&lt;&gt;1),"ID ausente ou duplicado",IF(OR(B70="",C70="",D70=""),"Serviço, categoria ou responsável ausente",IF(COUNTIFS(Orcamento!$A$5:$A$104,C70)&lt;&gt;1,"Categoria ausente ou duplicada no orçamento",IF(AND(K70&lt;&gt;"Ativa",K70&lt;&gt;"Pausada",K70&lt;&gt;"Cancelada"),"Status inválido",IF(AND(E70&lt;&gt;"Mensal",E70&lt;&gt;"Trimestral",E70&lt;&gt;"Semestral",E70&lt;&gt;"Anual",E70&lt;&gt;"Bienal"),"Periodicidade inválida",IF(OR(NOT(ISNUMBER(F70)),F70&lt;0),"Valor do ciclo ausente ou inválido",IF(OR(NOT(ISNUMBER(H70)),H70&lt;=0),"Data de cobrança ausente ou inválida",IF(OR(AND(J70&lt;&gt;"Sim",J70&lt;&gt;"Não"),AND(N70&lt;&gt;"Sim",N70&lt;&gt;"Não")),"Renovação ou essencialidade inválida",IF(AND(N70="Não",OR(NOT(ISNUMBER(M70)),M70&lt;=0,M70&gt;Listas!$B$9)),"Último uso desconhecido ou inválido","")))))))))))</x:f>
      </x:c>
      <x:c r="T70" s="1" t="n">
        <x:f>IF(AND(COUNTA(A70:F70,H70,J70:N70)&gt;0,OR(Listas!$B$13="Todos",D70=Listas!$B$13)),1,0)</x:f>
        <x:v>0</x:v>
      </x:c>
      <x:c r="U70" s="1" t="n">
        <x:f>IF(AND(A70&lt;&gt;"",K70="Ativa",S70=""),1,0)</x:f>
        <x:v>0</x:v>
      </x:c>
      <x:c r="V70" s="1" t="str">
        <x:f>IF(A70="","",IF(OR(Listas!$B$17&lt;&gt;"OK",NOT(ISNUMBER(M70)),M70&lt;=0,M70&gt;Listas!$B$9),"n.a.",INT(Listas!$B$9-M70)))</x:f>
      </x:c>
      <x:c r="W70" s="1" t="n">
        <x:f>IF(AND(U70=1,I70&lt;0),1,0)</x:f>
        <x:v>0</x:v>
      </x:c>
      <x:c r="X70" t="n">
        <x:f>IF(AND(U70=1,AND(I70&gt;=0,I70&lt;=Listas!$B$6,J70="Sim")),1,0)</x:f>
        <x:v>0</x:v>
      </x:c>
      <x:c r="Y70" t="n">
        <x:f>IF(AND(U70=1,AND(N70="Não",ISNUMBER(V70),V70&gt;Listas!$B$7)),1,0)</x:f>
        <x:v>0</x:v>
      </x:c>
      <x:c r="Z70" t="n">
        <x:f>IF(U70=0,0,IF(COUNTIFS(Orcamento!$A$5:$A$104,C70)&lt;&gt;1,1,IF(OR(INDEX(Orcamento!$G$5:$G$104,MATCH(C70,Orcamento!$A$5:$A$104,0))="REDUZIR AGORA",INDEX(Orcamento!$G$5:$G$104,MATCH(C70,Orcamento!$A$5:$A$104,0))="REVISAR",INDEX(Orcamento!$G$5:$G$104,MATCH(C70,Orcamento!$A$5:$A$104,0))="DEFINIR ORÇAMENTO",INDEX(Orcamento!$G$5:$G$104,MATCH(C70,Orcamento!$A$5:$A$104,0))="REVISAR DADOS"),1,0)))</x:f>
        <x:v>0</x:v>
      </x:c>
      <x:c r="AA70" t="n">
        <x:f>IF(T70=0,0,IF(S70&lt;&gt;"",1,IF(U70=0,0,IF(W70=1,2,IF(X70=1,3,IF(Y70=1,4,IF(Z70=1,5,0)))))))</x:f>
        <x:v>0</x:v>
      </x:c>
      <x:c r="AB70" t="str">
        <x:f>IF(AA70=0,"",COUNTIFS($AA$5:$AA$104,"&gt;0",$AA$5:$AA$104,"&lt;"&amp;AA70)+COUNTIFS($AA$5:AA70,AA70))</x:f>
      </x:c>
      <x:c r="AC70" s="174"/>
      <x:c r="AD70" s="175"/>
      <x:c r="AE70" t="n">
        <x:f>IF(S70&lt;&gt;"",1,0)</x:f>
        <x:v>0</x:v>
      </x:c>
    </x:row>
    <x:row r="71" ht="32" customHeight="1">
      <x:c r="A71" s="30"/>
      <x:c r="B71" s="30"/>
      <x:c r="C71" s="30"/>
      <x:c r="D71" s="30"/>
      <x:c r="E71" s="30"/>
      <x:c r="F71" s="37"/>
      <x:c r="G71" s="33" t="str">
        <x:f>IF(A71="","",IF(OR(NOT(ISNUMBER(F71)),F71&lt;0,AND(E71&lt;&gt;"Mensal",E71&lt;&gt;"Trimestral",E71&lt;&gt;"Semestral",E71&lt;&gt;"Anual",E71&lt;&gt;"Bienal")),"n.a.",F71/IF(E71="Mensal",1,IF(E71="Trimestral",3,IF(E71="Semestral",6,IF(E71="Anual",12,24))))))</x:f>
      </x:c>
      <x:c r="H71" s="38"/>
      <x:c r="I71" s="36" t="str">
        <x:f>IF(A71="","",IF(OR(Listas!$B$17&lt;&gt;"OK",NOT(ISNUMBER(H71)),H71&lt;=0),"n.a.",INT(H71-Listas!$B$9)))</x:f>
      </x:c>
      <x:c r="J71" s="30"/>
      <x:c r="K71" s="30"/>
      <x:c r="L71" s="38"/>
      <x:c r="M71" s="38"/>
      <x:c r="N71" s="30"/>
      <x:c r="O71" s="33" t="str">
        <x:f>IF(A71="","",IF(ISNUMBER(G71),G71*12,"n.a."))</x:f>
      </x:c>
      <x:c r="P71" s="33" t="str">
        <x:f>IF(A71="","",IF(COUNTIFS(Orcamento!$A$5:$A$104,C71)&lt;&gt;1,"n.a.",SUMIFS(Orcamento!$B$5:$B$104,Orcamento!$A$5:$A$104,C71)))</x:f>
      </x:c>
      <x:c r="Q71" s="39" t="str">
        <x:f>IF(A71="","",IF(AND(ISNUMBER(G71),ISNUMBER(P71),P71&gt;0),G71/P71,"n.a."))</x:f>
      </x:c>
      <x:c r="R71" s="193" t="str">
        <x:f>IF(COUNTA(A71:F71,H71,J71:N71)=0,"",IF(S71&lt;&gt;"",S71,IF(K71&lt;&gt;"Ativa",K71,IF(W71=1,"Confirmar cobrança passada. ","")&amp;IF(X71=1,"Revisar renovação. ","")&amp;IF(Y71=1,"Validar uso ou cancelar. ","")&amp;IF(Z71=1,"Revisar orçamento. ","")&amp;IF(SUM(W71:Z71)=0,"OK",""))))</x:f>
      </x:c>
      <x:c r="S71" s="166" t="str">
        <x:f>IF(COUNTA(A71:F71,H71,J71:N71)=0,"",IF(Listas!$B$17&lt;&gt;"OK","Revisar parâmetros",IF(OR(A71="",COUNTIFS($A$5:$A$104,A71)&lt;&gt;1),"ID ausente ou duplicado",IF(OR(B71="",C71="",D71=""),"Serviço, categoria ou responsável ausente",IF(COUNTIFS(Orcamento!$A$5:$A$104,C71)&lt;&gt;1,"Categoria ausente ou duplicada no orçamento",IF(AND(K71&lt;&gt;"Ativa",K71&lt;&gt;"Pausada",K71&lt;&gt;"Cancelada"),"Status inválido",IF(AND(E71&lt;&gt;"Mensal",E71&lt;&gt;"Trimestral",E71&lt;&gt;"Semestral",E71&lt;&gt;"Anual",E71&lt;&gt;"Bienal"),"Periodicidade inválida",IF(OR(NOT(ISNUMBER(F71)),F71&lt;0),"Valor do ciclo ausente ou inválido",IF(OR(NOT(ISNUMBER(H71)),H71&lt;=0),"Data de cobrança ausente ou inválida",IF(OR(AND(J71&lt;&gt;"Sim",J71&lt;&gt;"Não"),AND(N71&lt;&gt;"Sim",N71&lt;&gt;"Não")),"Renovação ou essencialidade inválida",IF(AND(N71="Não",OR(NOT(ISNUMBER(M71)),M71&lt;=0,M71&gt;Listas!$B$9)),"Último uso desconhecido ou inválido","")))))))))))</x:f>
      </x:c>
      <x:c r="T71" s="1" t="n">
        <x:f>IF(AND(COUNTA(A71:F71,H71,J71:N71)&gt;0,OR(Listas!$B$13="Todos",D71=Listas!$B$13)),1,0)</x:f>
        <x:v>0</x:v>
      </x:c>
      <x:c r="U71" s="1" t="n">
        <x:f>IF(AND(A71&lt;&gt;"",K71="Ativa",S71=""),1,0)</x:f>
        <x:v>0</x:v>
      </x:c>
      <x:c r="V71" s="1" t="str">
        <x:f>IF(A71="","",IF(OR(Listas!$B$17&lt;&gt;"OK",NOT(ISNUMBER(M71)),M71&lt;=0,M71&gt;Listas!$B$9),"n.a.",INT(Listas!$B$9-M71)))</x:f>
      </x:c>
      <x:c r="W71" s="1" t="n">
        <x:f>IF(AND(U71=1,I71&lt;0),1,0)</x:f>
        <x:v>0</x:v>
      </x:c>
      <x:c r="X71" t="n">
        <x:f>IF(AND(U71=1,AND(I71&gt;=0,I71&lt;=Listas!$B$6,J71="Sim")),1,0)</x:f>
        <x:v>0</x:v>
      </x:c>
      <x:c r="Y71" t="n">
        <x:f>IF(AND(U71=1,AND(N71="Não",ISNUMBER(V71),V71&gt;Listas!$B$7)),1,0)</x:f>
        <x:v>0</x:v>
      </x:c>
      <x:c r="Z71" t="n">
        <x:f>IF(U71=0,0,IF(COUNTIFS(Orcamento!$A$5:$A$104,C71)&lt;&gt;1,1,IF(OR(INDEX(Orcamento!$G$5:$G$104,MATCH(C71,Orcamento!$A$5:$A$104,0))="REDUZIR AGORA",INDEX(Orcamento!$G$5:$G$104,MATCH(C71,Orcamento!$A$5:$A$104,0))="REVISAR",INDEX(Orcamento!$G$5:$G$104,MATCH(C71,Orcamento!$A$5:$A$104,0))="DEFINIR ORÇAMENTO",INDEX(Orcamento!$G$5:$G$104,MATCH(C71,Orcamento!$A$5:$A$104,0))="REVISAR DADOS"),1,0)))</x:f>
        <x:v>0</x:v>
      </x:c>
      <x:c r="AA71" t="n">
        <x:f>IF(T71=0,0,IF(S71&lt;&gt;"",1,IF(U71=0,0,IF(W71=1,2,IF(X71=1,3,IF(Y71=1,4,IF(Z71=1,5,0)))))))</x:f>
        <x:v>0</x:v>
      </x:c>
      <x:c r="AB71" t="str">
        <x:f>IF(AA71=0,"",COUNTIFS($AA$5:$AA$104,"&gt;0",$AA$5:$AA$104,"&lt;"&amp;AA71)+COUNTIFS($AA$5:AA71,AA71))</x:f>
      </x:c>
      <x:c r="AC71" s="174"/>
      <x:c r="AD71" s="175"/>
      <x:c r="AE71" t="n">
        <x:f>IF(S71&lt;&gt;"",1,0)</x:f>
        <x:v>0</x:v>
      </x:c>
    </x:row>
    <x:row r="72" ht="32" customHeight="1">
      <x:c r="A72" s="30"/>
      <x:c r="B72" s="30"/>
      <x:c r="C72" s="30"/>
      <x:c r="D72" s="30"/>
      <x:c r="E72" s="30"/>
      <x:c r="F72" s="37"/>
      <x:c r="G72" s="33" t="str">
        <x:f>IF(A72="","",IF(OR(NOT(ISNUMBER(F72)),F72&lt;0,AND(E72&lt;&gt;"Mensal",E72&lt;&gt;"Trimestral",E72&lt;&gt;"Semestral",E72&lt;&gt;"Anual",E72&lt;&gt;"Bienal")),"n.a.",F72/IF(E72="Mensal",1,IF(E72="Trimestral",3,IF(E72="Semestral",6,IF(E72="Anual",12,24))))))</x:f>
      </x:c>
      <x:c r="H72" s="38"/>
      <x:c r="I72" s="36" t="str">
        <x:f>IF(A72="","",IF(OR(Listas!$B$17&lt;&gt;"OK",NOT(ISNUMBER(H72)),H72&lt;=0),"n.a.",INT(H72-Listas!$B$9)))</x:f>
      </x:c>
      <x:c r="J72" s="30"/>
      <x:c r="K72" s="30"/>
      <x:c r="L72" s="38"/>
      <x:c r="M72" s="38"/>
      <x:c r="N72" s="30"/>
      <x:c r="O72" s="33" t="str">
        <x:f>IF(A72="","",IF(ISNUMBER(G72),G72*12,"n.a."))</x:f>
      </x:c>
      <x:c r="P72" s="33" t="str">
        <x:f>IF(A72="","",IF(COUNTIFS(Orcamento!$A$5:$A$104,C72)&lt;&gt;1,"n.a.",SUMIFS(Orcamento!$B$5:$B$104,Orcamento!$A$5:$A$104,C72)))</x:f>
      </x:c>
      <x:c r="Q72" s="39" t="str">
        <x:f>IF(A72="","",IF(AND(ISNUMBER(G72),ISNUMBER(P72),P72&gt;0),G72/P72,"n.a."))</x:f>
      </x:c>
      <x:c r="R72" s="193" t="str">
        <x:f>IF(COUNTA(A72:F72,H72,J72:N72)=0,"",IF(S72&lt;&gt;"",S72,IF(K72&lt;&gt;"Ativa",K72,IF(W72=1,"Confirmar cobrança passada. ","")&amp;IF(X72=1,"Revisar renovação. ","")&amp;IF(Y72=1,"Validar uso ou cancelar. ","")&amp;IF(Z72=1,"Revisar orçamento. ","")&amp;IF(SUM(W72:Z72)=0,"OK",""))))</x:f>
      </x:c>
      <x:c r="S72" s="166" t="str">
        <x:f>IF(COUNTA(A72:F72,H72,J72:N72)=0,"",IF(Listas!$B$17&lt;&gt;"OK","Revisar parâmetros",IF(OR(A72="",COUNTIFS($A$5:$A$104,A72)&lt;&gt;1),"ID ausente ou duplicado",IF(OR(B72="",C72="",D72=""),"Serviço, categoria ou responsável ausente",IF(COUNTIFS(Orcamento!$A$5:$A$104,C72)&lt;&gt;1,"Categoria ausente ou duplicada no orçamento",IF(AND(K72&lt;&gt;"Ativa",K72&lt;&gt;"Pausada",K72&lt;&gt;"Cancelada"),"Status inválido",IF(AND(E72&lt;&gt;"Mensal",E72&lt;&gt;"Trimestral",E72&lt;&gt;"Semestral",E72&lt;&gt;"Anual",E72&lt;&gt;"Bienal"),"Periodicidade inválida",IF(OR(NOT(ISNUMBER(F72)),F72&lt;0),"Valor do ciclo ausente ou inválido",IF(OR(NOT(ISNUMBER(H72)),H72&lt;=0),"Data de cobrança ausente ou inválida",IF(OR(AND(J72&lt;&gt;"Sim",J72&lt;&gt;"Não"),AND(N72&lt;&gt;"Sim",N72&lt;&gt;"Não")),"Renovação ou essencialidade inválida",IF(AND(N72="Não",OR(NOT(ISNUMBER(M72)),M72&lt;=0,M72&gt;Listas!$B$9)),"Último uso desconhecido ou inválido","")))))))))))</x:f>
      </x:c>
      <x:c r="T72" s="1" t="n">
        <x:f>IF(AND(COUNTA(A72:F72,H72,J72:N72)&gt;0,OR(Listas!$B$13="Todos",D72=Listas!$B$13)),1,0)</x:f>
        <x:v>0</x:v>
      </x:c>
      <x:c r="U72" s="1" t="n">
        <x:f>IF(AND(A72&lt;&gt;"",K72="Ativa",S72=""),1,0)</x:f>
        <x:v>0</x:v>
      </x:c>
      <x:c r="V72" s="1" t="str">
        <x:f>IF(A72="","",IF(OR(Listas!$B$17&lt;&gt;"OK",NOT(ISNUMBER(M72)),M72&lt;=0,M72&gt;Listas!$B$9),"n.a.",INT(Listas!$B$9-M72)))</x:f>
      </x:c>
      <x:c r="W72" s="1" t="n">
        <x:f>IF(AND(U72=1,I72&lt;0),1,0)</x:f>
        <x:v>0</x:v>
      </x:c>
      <x:c r="X72" t="n">
        <x:f>IF(AND(U72=1,AND(I72&gt;=0,I72&lt;=Listas!$B$6,J72="Sim")),1,0)</x:f>
        <x:v>0</x:v>
      </x:c>
      <x:c r="Y72" t="n">
        <x:f>IF(AND(U72=1,AND(N72="Não",ISNUMBER(V72),V72&gt;Listas!$B$7)),1,0)</x:f>
        <x:v>0</x:v>
      </x:c>
      <x:c r="Z72" t="n">
        <x:f>IF(U72=0,0,IF(COUNTIFS(Orcamento!$A$5:$A$104,C72)&lt;&gt;1,1,IF(OR(INDEX(Orcamento!$G$5:$G$104,MATCH(C72,Orcamento!$A$5:$A$104,0))="REDUZIR AGORA",INDEX(Orcamento!$G$5:$G$104,MATCH(C72,Orcamento!$A$5:$A$104,0))="REVISAR",INDEX(Orcamento!$G$5:$G$104,MATCH(C72,Orcamento!$A$5:$A$104,0))="DEFINIR ORÇAMENTO",INDEX(Orcamento!$G$5:$G$104,MATCH(C72,Orcamento!$A$5:$A$104,0))="REVISAR DADOS"),1,0)))</x:f>
        <x:v>0</x:v>
      </x:c>
      <x:c r="AA72" t="n">
        <x:f>IF(T72=0,0,IF(S72&lt;&gt;"",1,IF(U72=0,0,IF(W72=1,2,IF(X72=1,3,IF(Y72=1,4,IF(Z72=1,5,0)))))))</x:f>
        <x:v>0</x:v>
      </x:c>
      <x:c r="AB72" t="str">
        <x:f>IF(AA72=0,"",COUNTIFS($AA$5:$AA$104,"&gt;0",$AA$5:$AA$104,"&lt;"&amp;AA72)+COUNTIFS($AA$5:AA72,AA72))</x:f>
      </x:c>
      <x:c r="AC72" s="174"/>
      <x:c r="AD72" s="175"/>
      <x:c r="AE72" t="n">
        <x:f>IF(S72&lt;&gt;"",1,0)</x:f>
        <x:v>0</x:v>
      </x:c>
    </x:row>
    <x:row r="73" ht="32" customHeight="1">
      <x:c r="A73" s="30"/>
      <x:c r="B73" s="30"/>
      <x:c r="C73" s="30"/>
      <x:c r="D73" s="30"/>
      <x:c r="E73" s="30"/>
      <x:c r="F73" s="37"/>
      <x:c r="G73" s="33" t="str">
        <x:f>IF(A73="","",IF(OR(NOT(ISNUMBER(F73)),F73&lt;0,AND(E73&lt;&gt;"Mensal",E73&lt;&gt;"Trimestral",E73&lt;&gt;"Semestral",E73&lt;&gt;"Anual",E73&lt;&gt;"Bienal")),"n.a.",F73/IF(E73="Mensal",1,IF(E73="Trimestral",3,IF(E73="Semestral",6,IF(E73="Anual",12,24))))))</x:f>
      </x:c>
      <x:c r="H73" s="38"/>
      <x:c r="I73" s="36" t="str">
        <x:f>IF(A73="","",IF(OR(Listas!$B$17&lt;&gt;"OK",NOT(ISNUMBER(H73)),H73&lt;=0),"n.a.",INT(H73-Listas!$B$9)))</x:f>
      </x:c>
      <x:c r="J73" s="30"/>
      <x:c r="K73" s="30"/>
      <x:c r="L73" s="38"/>
      <x:c r="M73" s="38"/>
      <x:c r="N73" s="30"/>
      <x:c r="O73" s="33" t="str">
        <x:f>IF(A73="","",IF(ISNUMBER(G73),G73*12,"n.a."))</x:f>
      </x:c>
      <x:c r="P73" s="33" t="str">
        <x:f>IF(A73="","",IF(COUNTIFS(Orcamento!$A$5:$A$104,C73)&lt;&gt;1,"n.a.",SUMIFS(Orcamento!$B$5:$B$104,Orcamento!$A$5:$A$104,C73)))</x:f>
      </x:c>
      <x:c r="Q73" s="39" t="str">
        <x:f>IF(A73="","",IF(AND(ISNUMBER(G73),ISNUMBER(P73),P73&gt;0),G73/P73,"n.a."))</x:f>
      </x:c>
      <x:c r="R73" s="193" t="str">
        <x:f>IF(COUNTA(A73:F73,H73,J73:N73)=0,"",IF(S73&lt;&gt;"",S73,IF(K73&lt;&gt;"Ativa",K73,IF(W73=1,"Confirmar cobrança passada. ","")&amp;IF(X73=1,"Revisar renovação. ","")&amp;IF(Y73=1,"Validar uso ou cancelar. ","")&amp;IF(Z73=1,"Revisar orçamento. ","")&amp;IF(SUM(W73:Z73)=0,"OK",""))))</x:f>
      </x:c>
      <x:c r="S73" s="166" t="str">
        <x:f>IF(COUNTA(A73:F73,H73,J73:N73)=0,"",IF(Listas!$B$17&lt;&gt;"OK","Revisar parâmetros",IF(OR(A73="",COUNTIFS($A$5:$A$104,A73)&lt;&gt;1),"ID ausente ou duplicado",IF(OR(B73="",C73="",D73=""),"Serviço, categoria ou responsável ausente",IF(COUNTIFS(Orcamento!$A$5:$A$104,C73)&lt;&gt;1,"Categoria ausente ou duplicada no orçamento",IF(AND(K73&lt;&gt;"Ativa",K73&lt;&gt;"Pausada",K73&lt;&gt;"Cancelada"),"Status inválido",IF(AND(E73&lt;&gt;"Mensal",E73&lt;&gt;"Trimestral",E73&lt;&gt;"Semestral",E73&lt;&gt;"Anual",E73&lt;&gt;"Bienal"),"Periodicidade inválida",IF(OR(NOT(ISNUMBER(F73)),F73&lt;0),"Valor do ciclo ausente ou inválido",IF(OR(NOT(ISNUMBER(H73)),H73&lt;=0),"Data de cobrança ausente ou inválida",IF(OR(AND(J73&lt;&gt;"Sim",J73&lt;&gt;"Não"),AND(N73&lt;&gt;"Sim",N73&lt;&gt;"Não")),"Renovação ou essencialidade inválida",IF(AND(N73="Não",OR(NOT(ISNUMBER(M73)),M73&lt;=0,M73&gt;Listas!$B$9)),"Último uso desconhecido ou inválido","")))))))))))</x:f>
      </x:c>
      <x:c r="T73" s="1" t="n">
        <x:f>IF(AND(COUNTA(A73:F73,H73,J73:N73)&gt;0,OR(Listas!$B$13="Todos",D73=Listas!$B$13)),1,0)</x:f>
        <x:v>0</x:v>
      </x:c>
      <x:c r="U73" s="1" t="n">
        <x:f>IF(AND(A73&lt;&gt;"",K73="Ativa",S73=""),1,0)</x:f>
        <x:v>0</x:v>
      </x:c>
      <x:c r="V73" s="1" t="str">
        <x:f>IF(A73="","",IF(OR(Listas!$B$17&lt;&gt;"OK",NOT(ISNUMBER(M73)),M73&lt;=0,M73&gt;Listas!$B$9),"n.a.",INT(Listas!$B$9-M73)))</x:f>
      </x:c>
      <x:c r="W73" s="1" t="n">
        <x:f>IF(AND(U73=1,I73&lt;0),1,0)</x:f>
        <x:v>0</x:v>
      </x:c>
      <x:c r="X73" t="n">
        <x:f>IF(AND(U73=1,AND(I73&gt;=0,I73&lt;=Listas!$B$6,J73="Sim")),1,0)</x:f>
        <x:v>0</x:v>
      </x:c>
      <x:c r="Y73" t="n">
        <x:f>IF(AND(U73=1,AND(N73="Não",ISNUMBER(V73),V73&gt;Listas!$B$7)),1,0)</x:f>
        <x:v>0</x:v>
      </x:c>
      <x:c r="Z73" t="n">
        <x:f>IF(U73=0,0,IF(COUNTIFS(Orcamento!$A$5:$A$104,C73)&lt;&gt;1,1,IF(OR(INDEX(Orcamento!$G$5:$G$104,MATCH(C73,Orcamento!$A$5:$A$104,0))="REDUZIR AGORA",INDEX(Orcamento!$G$5:$G$104,MATCH(C73,Orcamento!$A$5:$A$104,0))="REVISAR",INDEX(Orcamento!$G$5:$G$104,MATCH(C73,Orcamento!$A$5:$A$104,0))="DEFINIR ORÇAMENTO",INDEX(Orcamento!$G$5:$G$104,MATCH(C73,Orcamento!$A$5:$A$104,0))="REVISAR DADOS"),1,0)))</x:f>
        <x:v>0</x:v>
      </x:c>
      <x:c r="AA73" t="n">
        <x:f>IF(T73=0,0,IF(S73&lt;&gt;"",1,IF(U73=0,0,IF(W73=1,2,IF(X73=1,3,IF(Y73=1,4,IF(Z73=1,5,0)))))))</x:f>
        <x:v>0</x:v>
      </x:c>
      <x:c r="AB73" t="str">
        <x:f>IF(AA73=0,"",COUNTIFS($AA$5:$AA$104,"&gt;0",$AA$5:$AA$104,"&lt;"&amp;AA73)+COUNTIFS($AA$5:AA73,AA73))</x:f>
      </x:c>
      <x:c r="AC73" s="174"/>
      <x:c r="AD73" s="175"/>
      <x:c r="AE73" t="n">
        <x:f>IF(S73&lt;&gt;"",1,0)</x:f>
        <x:v>0</x:v>
      </x:c>
    </x:row>
    <x:row r="74" ht="32" customHeight="1">
      <x:c r="A74" s="30"/>
      <x:c r="B74" s="30"/>
      <x:c r="C74" s="30"/>
      <x:c r="D74" s="30"/>
      <x:c r="E74" s="30"/>
      <x:c r="F74" s="37"/>
      <x:c r="G74" s="33" t="str">
        <x:f>IF(A74="","",IF(OR(NOT(ISNUMBER(F74)),F74&lt;0,AND(E74&lt;&gt;"Mensal",E74&lt;&gt;"Trimestral",E74&lt;&gt;"Semestral",E74&lt;&gt;"Anual",E74&lt;&gt;"Bienal")),"n.a.",F74/IF(E74="Mensal",1,IF(E74="Trimestral",3,IF(E74="Semestral",6,IF(E74="Anual",12,24))))))</x:f>
      </x:c>
      <x:c r="H74" s="38"/>
      <x:c r="I74" s="36" t="str">
        <x:f>IF(A74="","",IF(OR(Listas!$B$17&lt;&gt;"OK",NOT(ISNUMBER(H74)),H74&lt;=0),"n.a.",INT(H74-Listas!$B$9)))</x:f>
      </x:c>
      <x:c r="J74" s="30"/>
      <x:c r="K74" s="30"/>
      <x:c r="L74" s="38"/>
      <x:c r="M74" s="38"/>
      <x:c r="N74" s="30"/>
      <x:c r="O74" s="33" t="str">
        <x:f>IF(A74="","",IF(ISNUMBER(G74),G74*12,"n.a."))</x:f>
      </x:c>
      <x:c r="P74" s="33" t="str">
        <x:f>IF(A74="","",IF(COUNTIFS(Orcamento!$A$5:$A$104,C74)&lt;&gt;1,"n.a.",SUMIFS(Orcamento!$B$5:$B$104,Orcamento!$A$5:$A$104,C74)))</x:f>
      </x:c>
      <x:c r="Q74" s="39" t="str">
        <x:f>IF(A74="","",IF(AND(ISNUMBER(G74),ISNUMBER(P74),P74&gt;0),G74/P74,"n.a."))</x:f>
      </x:c>
      <x:c r="R74" s="193" t="str">
        <x:f>IF(COUNTA(A74:F74,H74,J74:N74)=0,"",IF(S74&lt;&gt;"",S74,IF(K74&lt;&gt;"Ativa",K74,IF(W74=1,"Confirmar cobrança passada. ","")&amp;IF(X74=1,"Revisar renovação. ","")&amp;IF(Y74=1,"Validar uso ou cancelar. ","")&amp;IF(Z74=1,"Revisar orçamento. ","")&amp;IF(SUM(W74:Z74)=0,"OK",""))))</x:f>
      </x:c>
      <x:c r="S74" s="166" t="str">
        <x:f>IF(COUNTA(A74:F74,H74,J74:N74)=0,"",IF(Listas!$B$17&lt;&gt;"OK","Revisar parâmetros",IF(OR(A74="",COUNTIFS($A$5:$A$104,A74)&lt;&gt;1),"ID ausente ou duplicado",IF(OR(B74="",C74="",D74=""),"Serviço, categoria ou responsável ausente",IF(COUNTIFS(Orcamento!$A$5:$A$104,C74)&lt;&gt;1,"Categoria ausente ou duplicada no orçamento",IF(AND(K74&lt;&gt;"Ativa",K74&lt;&gt;"Pausada",K74&lt;&gt;"Cancelada"),"Status inválido",IF(AND(E74&lt;&gt;"Mensal",E74&lt;&gt;"Trimestral",E74&lt;&gt;"Semestral",E74&lt;&gt;"Anual",E74&lt;&gt;"Bienal"),"Periodicidade inválida",IF(OR(NOT(ISNUMBER(F74)),F74&lt;0),"Valor do ciclo ausente ou inválido",IF(OR(NOT(ISNUMBER(H74)),H74&lt;=0),"Data de cobrança ausente ou inválida",IF(OR(AND(J74&lt;&gt;"Sim",J74&lt;&gt;"Não"),AND(N74&lt;&gt;"Sim",N74&lt;&gt;"Não")),"Renovação ou essencialidade inválida",IF(AND(N74="Não",OR(NOT(ISNUMBER(M74)),M74&lt;=0,M74&gt;Listas!$B$9)),"Último uso desconhecido ou inválido","")))))))))))</x:f>
      </x:c>
      <x:c r="T74" s="1" t="n">
        <x:f>IF(AND(COUNTA(A74:F74,H74,J74:N74)&gt;0,OR(Listas!$B$13="Todos",D74=Listas!$B$13)),1,0)</x:f>
        <x:v>0</x:v>
      </x:c>
      <x:c r="U74" s="1" t="n">
        <x:f>IF(AND(A74&lt;&gt;"",K74="Ativa",S74=""),1,0)</x:f>
        <x:v>0</x:v>
      </x:c>
      <x:c r="V74" s="1" t="str">
        <x:f>IF(A74="","",IF(OR(Listas!$B$17&lt;&gt;"OK",NOT(ISNUMBER(M74)),M74&lt;=0,M74&gt;Listas!$B$9),"n.a.",INT(Listas!$B$9-M74)))</x:f>
      </x:c>
      <x:c r="W74" s="1" t="n">
        <x:f>IF(AND(U74=1,I74&lt;0),1,0)</x:f>
        <x:v>0</x:v>
      </x:c>
      <x:c r="X74" t="n">
        <x:f>IF(AND(U74=1,AND(I74&gt;=0,I74&lt;=Listas!$B$6,J74="Sim")),1,0)</x:f>
        <x:v>0</x:v>
      </x:c>
      <x:c r="Y74" t="n">
        <x:f>IF(AND(U74=1,AND(N74="Não",ISNUMBER(V74),V74&gt;Listas!$B$7)),1,0)</x:f>
        <x:v>0</x:v>
      </x:c>
      <x:c r="Z74" t="n">
        <x:f>IF(U74=0,0,IF(COUNTIFS(Orcamento!$A$5:$A$104,C74)&lt;&gt;1,1,IF(OR(INDEX(Orcamento!$G$5:$G$104,MATCH(C74,Orcamento!$A$5:$A$104,0))="REDUZIR AGORA",INDEX(Orcamento!$G$5:$G$104,MATCH(C74,Orcamento!$A$5:$A$104,0))="REVISAR",INDEX(Orcamento!$G$5:$G$104,MATCH(C74,Orcamento!$A$5:$A$104,0))="DEFINIR ORÇAMENTO",INDEX(Orcamento!$G$5:$G$104,MATCH(C74,Orcamento!$A$5:$A$104,0))="REVISAR DADOS"),1,0)))</x:f>
        <x:v>0</x:v>
      </x:c>
      <x:c r="AA74" t="n">
        <x:f>IF(T74=0,0,IF(S74&lt;&gt;"",1,IF(U74=0,0,IF(W74=1,2,IF(X74=1,3,IF(Y74=1,4,IF(Z74=1,5,0)))))))</x:f>
        <x:v>0</x:v>
      </x:c>
      <x:c r="AB74" t="str">
        <x:f>IF(AA74=0,"",COUNTIFS($AA$5:$AA$104,"&gt;0",$AA$5:$AA$104,"&lt;"&amp;AA74)+COUNTIFS($AA$5:AA74,AA74))</x:f>
      </x:c>
      <x:c r="AC74" s="174"/>
      <x:c r="AD74" s="175"/>
      <x:c r="AE74" t="n">
        <x:f>IF(S74&lt;&gt;"",1,0)</x:f>
        <x:v>0</x:v>
      </x:c>
    </x:row>
    <x:row r="75" ht="32" customHeight="1">
      <x:c r="A75" s="30"/>
      <x:c r="B75" s="30"/>
      <x:c r="C75" s="30"/>
      <x:c r="D75" s="30"/>
      <x:c r="E75" s="30"/>
      <x:c r="F75" s="37"/>
      <x:c r="G75" s="33" t="str">
        <x:f>IF(A75="","",IF(OR(NOT(ISNUMBER(F75)),F75&lt;0,AND(E75&lt;&gt;"Mensal",E75&lt;&gt;"Trimestral",E75&lt;&gt;"Semestral",E75&lt;&gt;"Anual",E75&lt;&gt;"Bienal")),"n.a.",F75/IF(E75="Mensal",1,IF(E75="Trimestral",3,IF(E75="Semestral",6,IF(E75="Anual",12,24))))))</x:f>
      </x:c>
      <x:c r="H75" s="38"/>
      <x:c r="I75" s="36" t="str">
        <x:f>IF(A75="","",IF(OR(Listas!$B$17&lt;&gt;"OK",NOT(ISNUMBER(H75)),H75&lt;=0),"n.a.",INT(H75-Listas!$B$9)))</x:f>
      </x:c>
      <x:c r="J75" s="30"/>
      <x:c r="K75" s="30"/>
      <x:c r="L75" s="38"/>
      <x:c r="M75" s="38"/>
      <x:c r="N75" s="30"/>
      <x:c r="O75" s="33" t="str">
        <x:f>IF(A75="","",IF(ISNUMBER(G75),G75*12,"n.a."))</x:f>
      </x:c>
      <x:c r="P75" s="33" t="str">
        <x:f>IF(A75="","",IF(COUNTIFS(Orcamento!$A$5:$A$104,C75)&lt;&gt;1,"n.a.",SUMIFS(Orcamento!$B$5:$B$104,Orcamento!$A$5:$A$104,C75)))</x:f>
      </x:c>
      <x:c r="Q75" s="39" t="str">
        <x:f>IF(A75="","",IF(AND(ISNUMBER(G75),ISNUMBER(P75),P75&gt;0),G75/P75,"n.a."))</x:f>
      </x:c>
      <x:c r="R75" s="193" t="str">
        <x:f>IF(COUNTA(A75:F75,H75,J75:N75)=0,"",IF(S75&lt;&gt;"",S75,IF(K75&lt;&gt;"Ativa",K75,IF(W75=1,"Confirmar cobrança passada. ","")&amp;IF(X75=1,"Revisar renovação. ","")&amp;IF(Y75=1,"Validar uso ou cancelar. ","")&amp;IF(Z75=1,"Revisar orçamento. ","")&amp;IF(SUM(W75:Z75)=0,"OK",""))))</x:f>
      </x:c>
      <x:c r="S75" s="166" t="str">
        <x:f>IF(COUNTA(A75:F75,H75,J75:N75)=0,"",IF(Listas!$B$17&lt;&gt;"OK","Revisar parâmetros",IF(OR(A75="",COUNTIFS($A$5:$A$104,A75)&lt;&gt;1),"ID ausente ou duplicado",IF(OR(B75="",C75="",D75=""),"Serviço, categoria ou responsável ausente",IF(COUNTIFS(Orcamento!$A$5:$A$104,C75)&lt;&gt;1,"Categoria ausente ou duplicada no orçamento",IF(AND(K75&lt;&gt;"Ativa",K75&lt;&gt;"Pausada",K75&lt;&gt;"Cancelada"),"Status inválido",IF(AND(E75&lt;&gt;"Mensal",E75&lt;&gt;"Trimestral",E75&lt;&gt;"Semestral",E75&lt;&gt;"Anual",E75&lt;&gt;"Bienal"),"Periodicidade inválida",IF(OR(NOT(ISNUMBER(F75)),F75&lt;0),"Valor do ciclo ausente ou inválido",IF(OR(NOT(ISNUMBER(H75)),H75&lt;=0),"Data de cobrança ausente ou inválida",IF(OR(AND(J75&lt;&gt;"Sim",J75&lt;&gt;"Não"),AND(N75&lt;&gt;"Sim",N75&lt;&gt;"Não")),"Renovação ou essencialidade inválida",IF(AND(N75="Não",OR(NOT(ISNUMBER(M75)),M75&lt;=0,M75&gt;Listas!$B$9)),"Último uso desconhecido ou inválido","")))))))))))</x:f>
      </x:c>
      <x:c r="T75" s="1" t="n">
        <x:f>IF(AND(COUNTA(A75:F75,H75,J75:N75)&gt;0,OR(Listas!$B$13="Todos",D75=Listas!$B$13)),1,0)</x:f>
        <x:v>0</x:v>
      </x:c>
      <x:c r="U75" s="1" t="n">
        <x:f>IF(AND(A75&lt;&gt;"",K75="Ativa",S75=""),1,0)</x:f>
        <x:v>0</x:v>
      </x:c>
      <x:c r="V75" s="1" t="str">
        <x:f>IF(A75="","",IF(OR(Listas!$B$17&lt;&gt;"OK",NOT(ISNUMBER(M75)),M75&lt;=0,M75&gt;Listas!$B$9),"n.a.",INT(Listas!$B$9-M75)))</x:f>
      </x:c>
      <x:c r="W75" s="1" t="n">
        <x:f>IF(AND(U75=1,I75&lt;0),1,0)</x:f>
        <x:v>0</x:v>
      </x:c>
      <x:c r="X75" t="n">
        <x:f>IF(AND(U75=1,AND(I75&gt;=0,I75&lt;=Listas!$B$6,J75="Sim")),1,0)</x:f>
        <x:v>0</x:v>
      </x:c>
      <x:c r="Y75" t="n">
        <x:f>IF(AND(U75=1,AND(N75="Não",ISNUMBER(V75),V75&gt;Listas!$B$7)),1,0)</x:f>
        <x:v>0</x:v>
      </x:c>
      <x:c r="Z75" t="n">
        <x:f>IF(U75=0,0,IF(COUNTIFS(Orcamento!$A$5:$A$104,C75)&lt;&gt;1,1,IF(OR(INDEX(Orcamento!$G$5:$G$104,MATCH(C75,Orcamento!$A$5:$A$104,0))="REDUZIR AGORA",INDEX(Orcamento!$G$5:$G$104,MATCH(C75,Orcamento!$A$5:$A$104,0))="REVISAR",INDEX(Orcamento!$G$5:$G$104,MATCH(C75,Orcamento!$A$5:$A$104,0))="DEFINIR ORÇAMENTO",INDEX(Orcamento!$G$5:$G$104,MATCH(C75,Orcamento!$A$5:$A$104,0))="REVISAR DADOS"),1,0)))</x:f>
        <x:v>0</x:v>
      </x:c>
      <x:c r="AA75" t="n">
        <x:f>IF(T75=0,0,IF(S75&lt;&gt;"",1,IF(U75=0,0,IF(W75=1,2,IF(X75=1,3,IF(Y75=1,4,IF(Z75=1,5,0)))))))</x:f>
        <x:v>0</x:v>
      </x:c>
      <x:c r="AB75" t="str">
        <x:f>IF(AA75=0,"",COUNTIFS($AA$5:$AA$104,"&gt;0",$AA$5:$AA$104,"&lt;"&amp;AA75)+COUNTIFS($AA$5:AA75,AA75))</x:f>
      </x:c>
      <x:c r="AC75" s="174"/>
      <x:c r="AD75" s="175"/>
      <x:c r="AE75" t="n">
        <x:f>IF(S75&lt;&gt;"",1,0)</x:f>
        <x:v>0</x:v>
      </x:c>
    </x:row>
    <x:row r="76" ht="32" customHeight="1">
      <x:c r="A76" s="30"/>
      <x:c r="B76" s="30"/>
      <x:c r="C76" s="30"/>
      <x:c r="D76" s="30"/>
      <x:c r="E76" s="30"/>
      <x:c r="F76" s="37"/>
      <x:c r="G76" s="33" t="str">
        <x:f>IF(A76="","",IF(OR(NOT(ISNUMBER(F76)),F76&lt;0,AND(E76&lt;&gt;"Mensal",E76&lt;&gt;"Trimestral",E76&lt;&gt;"Semestral",E76&lt;&gt;"Anual",E76&lt;&gt;"Bienal")),"n.a.",F76/IF(E76="Mensal",1,IF(E76="Trimestral",3,IF(E76="Semestral",6,IF(E76="Anual",12,24))))))</x:f>
      </x:c>
      <x:c r="H76" s="38"/>
      <x:c r="I76" s="36" t="str">
        <x:f>IF(A76="","",IF(OR(Listas!$B$17&lt;&gt;"OK",NOT(ISNUMBER(H76)),H76&lt;=0),"n.a.",INT(H76-Listas!$B$9)))</x:f>
      </x:c>
      <x:c r="J76" s="30"/>
      <x:c r="K76" s="30"/>
      <x:c r="L76" s="38"/>
      <x:c r="M76" s="38"/>
      <x:c r="N76" s="30"/>
      <x:c r="O76" s="33" t="str">
        <x:f>IF(A76="","",IF(ISNUMBER(G76),G76*12,"n.a."))</x:f>
      </x:c>
      <x:c r="P76" s="33" t="str">
        <x:f>IF(A76="","",IF(COUNTIFS(Orcamento!$A$5:$A$104,C76)&lt;&gt;1,"n.a.",SUMIFS(Orcamento!$B$5:$B$104,Orcamento!$A$5:$A$104,C76)))</x:f>
      </x:c>
      <x:c r="Q76" s="39" t="str">
        <x:f>IF(A76="","",IF(AND(ISNUMBER(G76),ISNUMBER(P76),P76&gt;0),G76/P76,"n.a."))</x:f>
      </x:c>
      <x:c r="R76" s="193" t="str">
        <x:f>IF(COUNTA(A76:F76,H76,J76:N76)=0,"",IF(S76&lt;&gt;"",S76,IF(K76&lt;&gt;"Ativa",K76,IF(W76=1,"Confirmar cobrança passada. ","")&amp;IF(X76=1,"Revisar renovação. ","")&amp;IF(Y76=1,"Validar uso ou cancelar. ","")&amp;IF(Z76=1,"Revisar orçamento. ","")&amp;IF(SUM(W76:Z76)=0,"OK",""))))</x:f>
      </x:c>
      <x:c r="S76" s="166" t="str">
        <x:f>IF(COUNTA(A76:F76,H76,J76:N76)=0,"",IF(Listas!$B$17&lt;&gt;"OK","Revisar parâmetros",IF(OR(A76="",COUNTIFS($A$5:$A$104,A76)&lt;&gt;1),"ID ausente ou duplicado",IF(OR(B76="",C76="",D76=""),"Serviço, categoria ou responsável ausente",IF(COUNTIFS(Orcamento!$A$5:$A$104,C76)&lt;&gt;1,"Categoria ausente ou duplicada no orçamento",IF(AND(K76&lt;&gt;"Ativa",K76&lt;&gt;"Pausada",K76&lt;&gt;"Cancelada"),"Status inválido",IF(AND(E76&lt;&gt;"Mensal",E76&lt;&gt;"Trimestral",E76&lt;&gt;"Semestral",E76&lt;&gt;"Anual",E76&lt;&gt;"Bienal"),"Periodicidade inválida",IF(OR(NOT(ISNUMBER(F76)),F76&lt;0),"Valor do ciclo ausente ou inválido",IF(OR(NOT(ISNUMBER(H76)),H76&lt;=0),"Data de cobrança ausente ou inválida",IF(OR(AND(J76&lt;&gt;"Sim",J76&lt;&gt;"Não"),AND(N76&lt;&gt;"Sim",N76&lt;&gt;"Não")),"Renovação ou essencialidade inválida",IF(AND(N76="Não",OR(NOT(ISNUMBER(M76)),M76&lt;=0,M76&gt;Listas!$B$9)),"Último uso desconhecido ou inválido","")))))))))))</x:f>
      </x:c>
      <x:c r="T76" s="1" t="n">
        <x:f>IF(AND(COUNTA(A76:F76,H76,J76:N76)&gt;0,OR(Listas!$B$13="Todos",D76=Listas!$B$13)),1,0)</x:f>
        <x:v>0</x:v>
      </x:c>
      <x:c r="U76" s="1" t="n">
        <x:f>IF(AND(A76&lt;&gt;"",K76="Ativa",S76=""),1,0)</x:f>
        <x:v>0</x:v>
      </x:c>
      <x:c r="V76" s="1" t="str">
        <x:f>IF(A76="","",IF(OR(Listas!$B$17&lt;&gt;"OK",NOT(ISNUMBER(M76)),M76&lt;=0,M76&gt;Listas!$B$9),"n.a.",INT(Listas!$B$9-M76)))</x:f>
      </x:c>
      <x:c r="W76" s="1" t="n">
        <x:f>IF(AND(U76=1,I76&lt;0),1,0)</x:f>
        <x:v>0</x:v>
      </x:c>
      <x:c r="X76" t="n">
        <x:f>IF(AND(U76=1,AND(I76&gt;=0,I76&lt;=Listas!$B$6,J76="Sim")),1,0)</x:f>
        <x:v>0</x:v>
      </x:c>
      <x:c r="Y76" t="n">
        <x:f>IF(AND(U76=1,AND(N76="Não",ISNUMBER(V76),V76&gt;Listas!$B$7)),1,0)</x:f>
        <x:v>0</x:v>
      </x:c>
      <x:c r="Z76" t="n">
        <x:f>IF(U76=0,0,IF(COUNTIFS(Orcamento!$A$5:$A$104,C76)&lt;&gt;1,1,IF(OR(INDEX(Orcamento!$G$5:$G$104,MATCH(C76,Orcamento!$A$5:$A$104,0))="REDUZIR AGORA",INDEX(Orcamento!$G$5:$G$104,MATCH(C76,Orcamento!$A$5:$A$104,0))="REVISAR",INDEX(Orcamento!$G$5:$G$104,MATCH(C76,Orcamento!$A$5:$A$104,0))="DEFINIR ORÇAMENTO",INDEX(Orcamento!$G$5:$G$104,MATCH(C76,Orcamento!$A$5:$A$104,0))="REVISAR DADOS"),1,0)))</x:f>
        <x:v>0</x:v>
      </x:c>
      <x:c r="AA76" t="n">
        <x:f>IF(T76=0,0,IF(S76&lt;&gt;"",1,IF(U76=0,0,IF(W76=1,2,IF(X76=1,3,IF(Y76=1,4,IF(Z76=1,5,0)))))))</x:f>
        <x:v>0</x:v>
      </x:c>
      <x:c r="AB76" t="str">
        <x:f>IF(AA76=0,"",COUNTIFS($AA$5:$AA$104,"&gt;0",$AA$5:$AA$104,"&lt;"&amp;AA76)+COUNTIFS($AA$5:AA76,AA76))</x:f>
      </x:c>
      <x:c r="AC76" s="174"/>
      <x:c r="AD76" s="175"/>
      <x:c r="AE76" t="n">
        <x:f>IF(S76&lt;&gt;"",1,0)</x:f>
        <x:v>0</x:v>
      </x:c>
    </x:row>
    <x:row r="77" ht="32" customHeight="1">
      <x:c r="A77" s="30"/>
      <x:c r="B77" s="30"/>
      <x:c r="C77" s="30"/>
      <x:c r="D77" s="30"/>
      <x:c r="E77" s="30"/>
      <x:c r="F77" s="37"/>
      <x:c r="G77" s="33" t="str">
        <x:f>IF(A77="","",IF(OR(NOT(ISNUMBER(F77)),F77&lt;0,AND(E77&lt;&gt;"Mensal",E77&lt;&gt;"Trimestral",E77&lt;&gt;"Semestral",E77&lt;&gt;"Anual",E77&lt;&gt;"Bienal")),"n.a.",F77/IF(E77="Mensal",1,IF(E77="Trimestral",3,IF(E77="Semestral",6,IF(E77="Anual",12,24))))))</x:f>
      </x:c>
      <x:c r="H77" s="38"/>
      <x:c r="I77" s="36" t="str">
        <x:f>IF(A77="","",IF(OR(Listas!$B$17&lt;&gt;"OK",NOT(ISNUMBER(H77)),H77&lt;=0),"n.a.",INT(H77-Listas!$B$9)))</x:f>
      </x:c>
      <x:c r="J77" s="30"/>
      <x:c r="K77" s="30"/>
      <x:c r="L77" s="38"/>
      <x:c r="M77" s="38"/>
      <x:c r="N77" s="30"/>
      <x:c r="O77" s="33" t="str">
        <x:f>IF(A77="","",IF(ISNUMBER(G77),G77*12,"n.a."))</x:f>
      </x:c>
      <x:c r="P77" s="33" t="str">
        <x:f>IF(A77="","",IF(COUNTIFS(Orcamento!$A$5:$A$104,C77)&lt;&gt;1,"n.a.",SUMIFS(Orcamento!$B$5:$B$104,Orcamento!$A$5:$A$104,C77)))</x:f>
      </x:c>
      <x:c r="Q77" s="39" t="str">
        <x:f>IF(A77="","",IF(AND(ISNUMBER(G77),ISNUMBER(P77),P77&gt;0),G77/P77,"n.a."))</x:f>
      </x:c>
      <x:c r="R77" s="193" t="str">
        <x:f>IF(COUNTA(A77:F77,H77,J77:N77)=0,"",IF(S77&lt;&gt;"",S77,IF(K77&lt;&gt;"Ativa",K77,IF(W77=1,"Confirmar cobrança passada. ","")&amp;IF(X77=1,"Revisar renovação. ","")&amp;IF(Y77=1,"Validar uso ou cancelar. ","")&amp;IF(Z77=1,"Revisar orçamento. ","")&amp;IF(SUM(W77:Z77)=0,"OK",""))))</x:f>
      </x:c>
      <x:c r="S77" s="166" t="str">
        <x:f>IF(COUNTA(A77:F77,H77,J77:N77)=0,"",IF(Listas!$B$17&lt;&gt;"OK","Revisar parâmetros",IF(OR(A77="",COUNTIFS($A$5:$A$104,A77)&lt;&gt;1),"ID ausente ou duplicado",IF(OR(B77="",C77="",D77=""),"Serviço, categoria ou responsável ausente",IF(COUNTIFS(Orcamento!$A$5:$A$104,C77)&lt;&gt;1,"Categoria ausente ou duplicada no orçamento",IF(AND(K77&lt;&gt;"Ativa",K77&lt;&gt;"Pausada",K77&lt;&gt;"Cancelada"),"Status inválido",IF(AND(E77&lt;&gt;"Mensal",E77&lt;&gt;"Trimestral",E77&lt;&gt;"Semestral",E77&lt;&gt;"Anual",E77&lt;&gt;"Bienal"),"Periodicidade inválida",IF(OR(NOT(ISNUMBER(F77)),F77&lt;0),"Valor do ciclo ausente ou inválido",IF(OR(NOT(ISNUMBER(H77)),H77&lt;=0),"Data de cobrança ausente ou inválida",IF(OR(AND(J77&lt;&gt;"Sim",J77&lt;&gt;"Não"),AND(N77&lt;&gt;"Sim",N77&lt;&gt;"Não")),"Renovação ou essencialidade inválida",IF(AND(N77="Não",OR(NOT(ISNUMBER(M77)),M77&lt;=0,M77&gt;Listas!$B$9)),"Último uso desconhecido ou inválido","")))))))))))</x:f>
      </x:c>
      <x:c r="T77" s="1" t="n">
        <x:f>IF(AND(COUNTA(A77:F77,H77,J77:N77)&gt;0,OR(Listas!$B$13="Todos",D77=Listas!$B$13)),1,0)</x:f>
        <x:v>0</x:v>
      </x:c>
      <x:c r="U77" s="1" t="n">
        <x:f>IF(AND(A77&lt;&gt;"",K77="Ativa",S77=""),1,0)</x:f>
        <x:v>0</x:v>
      </x:c>
      <x:c r="V77" s="1" t="str">
        <x:f>IF(A77="","",IF(OR(Listas!$B$17&lt;&gt;"OK",NOT(ISNUMBER(M77)),M77&lt;=0,M77&gt;Listas!$B$9),"n.a.",INT(Listas!$B$9-M77)))</x:f>
      </x:c>
      <x:c r="W77" s="1" t="n">
        <x:f>IF(AND(U77=1,I77&lt;0),1,0)</x:f>
        <x:v>0</x:v>
      </x:c>
      <x:c r="X77" t="n">
        <x:f>IF(AND(U77=1,AND(I77&gt;=0,I77&lt;=Listas!$B$6,J77="Sim")),1,0)</x:f>
        <x:v>0</x:v>
      </x:c>
      <x:c r="Y77" t="n">
        <x:f>IF(AND(U77=1,AND(N77="Não",ISNUMBER(V77),V77&gt;Listas!$B$7)),1,0)</x:f>
        <x:v>0</x:v>
      </x:c>
      <x:c r="Z77" t="n">
        <x:f>IF(U77=0,0,IF(COUNTIFS(Orcamento!$A$5:$A$104,C77)&lt;&gt;1,1,IF(OR(INDEX(Orcamento!$G$5:$G$104,MATCH(C77,Orcamento!$A$5:$A$104,0))="REDUZIR AGORA",INDEX(Orcamento!$G$5:$G$104,MATCH(C77,Orcamento!$A$5:$A$104,0))="REVISAR",INDEX(Orcamento!$G$5:$G$104,MATCH(C77,Orcamento!$A$5:$A$104,0))="DEFINIR ORÇAMENTO",INDEX(Orcamento!$G$5:$G$104,MATCH(C77,Orcamento!$A$5:$A$104,0))="REVISAR DADOS"),1,0)))</x:f>
        <x:v>0</x:v>
      </x:c>
      <x:c r="AA77" t="n">
        <x:f>IF(T77=0,0,IF(S77&lt;&gt;"",1,IF(U77=0,0,IF(W77=1,2,IF(X77=1,3,IF(Y77=1,4,IF(Z77=1,5,0)))))))</x:f>
        <x:v>0</x:v>
      </x:c>
      <x:c r="AB77" t="str">
        <x:f>IF(AA77=0,"",COUNTIFS($AA$5:$AA$104,"&gt;0",$AA$5:$AA$104,"&lt;"&amp;AA77)+COUNTIFS($AA$5:AA77,AA77))</x:f>
      </x:c>
      <x:c r="AC77" s="174"/>
      <x:c r="AD77" s="175"/>
      <x:c r="AE77" t="n">
        <x:f>IF(S77&lt;&gt;"",1,0)</x:f>
        <x:v>0</x:v>
      </x:c>
    </x:row>
    <x:row r="78" ht="32" customHeight="1">
      <x:c r="A78" s="30"/>
      <x:c r="B78" s="30"/>
      <x:c r="C78" s="30"/>
      <x:c r="D78" s="30"/>
      <x:c r="E78" s="30"/>
      <x:c r="F78" s="37"/>
      <x:c r="G78" s="33" t="str">
        <x:f>IF(A78="","",IF(OR(NOT(ISNUMBER(F78)),F78&lt;0,AND(E78&lt;&gt;"Mensal",E78&lt;&gt;"Trimestral",E78&lt;&gt;"Semestral",E78&lt;&gt;"Anual",E78&lt;&gt;"Bienal")),"n.a.",F78/IF(E78="Mensal",1,IF(E78="Trimestral",3,IF(E78="Semestral",6,IF(E78="Anual",12,24))))))</x:f>
      </x:c>
      <x:c r="H78" s="38"/>
      <x:c r="I78" s="36" t="str">
        <x:f>IF(A78="","",IF(OR(Listas!$B$17&lt;&gt;"OK",NOT(ISNUMBER(H78)),H78&lt;=0),"n.a.",INT(H78-Listas!$B$9)))</x:f>
      </x:c>
      <x:c r="J78" s="30"/>
      <x:c r="K78" s="30"/>
      <x:c r="L78" s="38"/>
      <x:c r="M78" s="38"/>
      <x:c r="N78" s="30"/>
      <x:c r="O78" s="33" t="str">
        <x:f>IF(A78="","",IF(ISNUMBER(G78),G78*12,"n.a."))</x:f>
      </x:c>
      <x:c r="P78" s="33" t="str">
        <x:f>IF(A78="","",IF(COUNTIFS(Orcamento!$A$5:$A$104,C78)&lt;&gt;1,"n.a.",SUMIFS(Orcamento!$B$5:$B$104,Orcamento!$A$5:$A$104,C78)))</x:f>
      </x:c>
      <x:c r="Q78" s="39" t="str">
        <x:f>IF(A78="","",IF(AND(ISNUMBER(G78),ISNUMBER(P78),P78&gt;0),G78/P78,"n.a."))</x:f>
      </x:c>
      <x:c r="R78" s="193" t="str">
        <x:f>IF(COUNTA(A78:F78,H78,J78:N78)=0,"",IF(S78&lt;&gt;"",S78,IF(K78&lt;&gt;"Ativa",K78,IF(W78=1,"Confirmar cobrança passada. ","")&amp;IF(X78=1,"Revisar renovação. ","")&amp;IF(Y78=1,"Validar uso ou cancelar. ","")&amp;IF(Z78=1,"Revisar orçamento. ","")&amp;IF(SUM(W78:Z78)=0,"OK",""))))</x:f>
      </x:c>
      <x:c r="S78" s="166" t="str">
        <x:f>IF(COUNTA(A78:F78,H78,J78:N78)=0,"",IF(Listas!$B$17&lt;&gt;"OK","Revisar parâmetros",IF(OR(A78="",COUNTIFS($A$5:$A$104,A78)&lt;&gt;1),"ID ausente ou duplicado",IF(OR(B78="",C78="",D78=""),"Serviço, categoria ou responsável ausente",IF(COUNTIFS(Orcamento!$A$5:$A$104,C78)&lt;&gt;1,"Categoria ausente ou duplicada no orçamento",IF(AND(K78&lt;&gt;"Ativa",K78&lt;&gt;"Pausada",K78&lt;&gt;"Cancelada"),"Status inválido",IF(AND(E78&lt;&gt;"Mensal",E78&lt;&gt;"Trimestral",E78&lt;&gt;"Semestral",E78&lt;&gt;"Anual",E78&lt;&gt;"Bienal"),"Periodicidade inválida",IF(OR(NOT(ISNUMBER(F78)),F78&lt;0),"Valor do ciclo ausente ou inválido",IF(OR(NOT(ISNUMBER(H78)),H78&lt;=0),"Data de cobrança ausente ou inválida",IF(OR(AND(J78&lt;&gt;"Sim",J78&lt;&gt;"Não"),AND(N78&lt;&gt;"Sim",N78&lt;&gt;"Não")),"Renovação ou essencialidade inválida",IF(AND(N78="Não",OR(NOT(ISNUMBER(M78)),M78&lt;=0,M78&gt;Listas!$B$9)),"Último uso desconhecido ou inválido","")))))))))))</x:f>
      </x:c>
      <x:c r="T78" s="1" t="n">
        <x:f>IF(AND(COUNTA(A78:F78,H78,J78:N78)&gt;0,OR(Listas!$B$13="Todos",D78=Listas!$B$13)),1,0)</x:f>
        <x:v>0</x:v>
      </x:c>
      <x:c r="U78" s="1" t="n">
        <x:f>IF(AND(A78&lt;&gt;"",K78="Ativa",S78=""),1,0)</x:f>
        <x:v>0</x:v>
      </x:c>
      <x:c r="V78" s="1" t="str">
        <x:f>IF(A78="","",IF(OR(Listas!$B$17&lt;&gt;"OK",NOT(ISNUMBER(M78)),M78&lt;=0,M78&gt;Listas!$B$9),"n.a.",INT(Listas!$B$9-M78)))</x:f>
      </x:c>
      <x:c r="W78" s="1" t="n">
        <x:f>IF(AND(U78=1,I78&lt;0),1,0)</x:f>
        <x:v>0</x:v>
      </x:c>
      <x:c r="X78" t="n">
        <x:f>IF(AND(U78=1,AND(I78&gt;=0,I78&lt;=Listas!$B$6,J78="Sim")),1,0)</x:f>
        <x:v>0</x:v>
      </x:c>
      <x:c r="Y78" t="n">
        <x:f>IF(AND(U78=1,AND(N78="Não",ISNUMBER(V78),V78&gt;Listas!$B$7)),1,0)</x:f>
        <x:v>0</x:v>
      </x:c>
      <x:c r="Z78" t="n">
        <x:f>IF(U78=0,0,IF(COUNTIFS(Orcamento!$A$5:$A$104,C78)&lt;&gt;1,1,IF(OR(INDEX(Orcamento!$G$5:$G$104,MATCH(C78,Orcamento!$A$5:$A$104,0))="REDUZIR AGORA",INDEX(Orcamento!$G$5:$G$104,MATCH(C78,Orcamento!$A$5:$A$104,0))="REVISAR",INDEX(Orcamento!$G$5:$G$104,MATCH(C78,Orcamento!$A$5:$A$104,0))="DEFINIR ORÇAMENTO",INDEX(Orcamento!$G$5:$G$104,MATCH(C78,Orcamento!$A$5:$A$104,0))="REVISAR DADOS"),1,0)))</x:f>
        <x:v>0</x:v>
      </x:c>
      <x:c r="AA78" t="n">
        <x:f>IF(T78=0,0,IF(S78&lt;&gt;"",1,IF(U78=0,0,IF(W78=1,2,IF(X78=1,3,IF(Y78=1,4,IF(Z78=1,5,0)))))))</x:f>
        <x:v>0</x:v>
      </x:c>
      <x:c r="AB78" t="str">
        <x:f>IF(AA78=0,"",COUNTIFS($AA$5:$AA$104,"&gt;0",$AA$5:$AA$104,"&lt;"&amp;AA78)+COUNTIFS($AA$5:AA78,AA78))</x:f>
      </x:c>
      <x:c r="AC78" s="174"/>
      <x:c r="AD78" s="175"/>
      <x:c r="AE78" t="n">
        <x:f>IF(S78&lt;&gt;"",1,0)</x:f>
        <x:v>0</x:v>
      </x:c>
    </x:row>
    <x:row r="79" ht="32" customHeight="1">
      <x:c r="A79" s="30"/>
      <x:c r="B79" s="30"/>
      <x:c r="C79" s="30"/>
      <x:c r="D79" s="30"/>
      <x:c r="E79" s="30"/>
      <x:c r="F79" s="37"/>
      <x:c r="G79" s="33" t="str">
        <x:f>IF(A79="","",IF(OR(NOT(ISNUMBER(F79)),F79&lt;0,AND(E79&lt;&gt;"Mensal",E79&lt;&gt;"Trimestral",E79&lt;&gt;"Semestral",E79&lt;&gt;"Anual",E79&lt;&gt;"Bienal")),"n.a.",F79/IF(E79="Mensal",1,IF(E79="Trimestral",3,IF(E79="Semestral",6,IF(E79="Anual",12,24))))))</x:f>
      </x:c>
      <x:c r="H79" s="38"/>
      <x:c r="I79" s="36" t="str">
        <x:f>IF(A79="","",IF(OR(Listas!$B$17&lt;&gt;"OK",NOT(ISNUMBER(H79)),H79&lt;=0),"n.a.",INT(H79-Listas!$B$9)))</x:f>
      </x:c>
      <x:c r="J79" s="30"/>
      <x:c r="K79" s="30"/>
      <x:c r="L79" s="38"/>
      <x:c r="M79" s="38"/>
      <x:c r="N79" s="30"/>
      <x:c r="O79" s="33" t="str">
        <x:f>IF(A79="","",IF(ISNUMBER(G79),G79*12,"n.a."))</x:f>
      </x:c>
      <x:c r="P79" s="33" t="str">
        <x:f>IF(A79="","",IF(COUNTIFS(Orcamento!$A$5:$A$104,C79)&lt;&gt;1,"n.a.",SUMIFS(Orcamento!$B$5:$B$104,Orcamento!$A$5:$A$104,C79)))</x:f>
      </x:c>
      <x:c r="Q79" s="39" t="str">
        <x:f>IF(A79="","",IF(AND(ISNUMBER(G79),ISNUMBER(P79),P79&gt;0),G79/P79,"n.a."))</x:f>
      </x:c>
      <x:c r="R79" s="193" t="str">
        <x:f>IF(COUNTA(A79:F79,H79,J79:N79)=0,"",IF(S79&lt;&gt;"",S79,IF(K79&lt;&gt;"Ativa",K79,IF(W79=1,"Confirmar cobrança passada. ","")&amp;IF(X79=1,"Revisar renovação. ","")&amp;IF(Y79=1,"Validar uso ou cancelar. ","")&amp;IF(Z79=1,"Revisar orçamento. ","")&amp;IF(SUM(W79:Z79)=0,"OK",""))))</x:f>
      </x:c>
      <x:c r="S79" s="166" t="str">
        <x:f>IF(COUNTA(A79:F79,H79,J79:N79)=0,"",IF(Listas!$B$17&lt;&gt;"OK","Revisar parâmetros",IF(OR(A79="",COUNTIFS($A$5:$A$104,A79)&lt;&gt;1),"ID ausente ou duplicado",IF(OR(B79="",C79="",D79=""),"Serviço, categoria ou responsável ausente",IF(COUNTIFS(Orcamento!$A$5:$A$104,C79)&lt;&gt;1,"Categoria ausente ou duplicada no orçamento",IF(AND(K79&lt;&gt;"Ativa",K79&lt;&gt;"Pausada",K79&lt;&gt;"Cancelada"),"Status inválido",IF(AND(E79&lt;&gt;"Mensal",E79&lt;&gt;"Trimestral",E79&lt;&gt;"Semestral",E79&lt;&gt;"Anual",E79&lt;&gt;"Bienal"),"Periodicidade inválida",IF(OR(NOT(ISNUMBER(F79)),F79&lt;0),"Valor do ciclo ausente ou inválido",IF(OR(NOT(ISNUMBER(H79)),H79&lt;=0),"Data de cobrança ausente ou inválida",IF(OR(AND(J79&lt;&gt;"Sim",J79&lt;&gt;"Não"),AND(N79&lt;&gt;"Sim",N79&lt;&gt;"Não")),"Renovação ou essencialidade inválida",IF(AND(N79="Não",OR(NOT(ISNUMBER(M79)),M79&lt;=0,M79&gt;Listas!$B$9)),"Último uso desconhecido ou inválido","")))))))))))</x:f>
      </x:c>
      <x:c r="T79" s="1" t="n">
        <x:f>IF(AND(COUNTA(A79:F79,H79,J79:N79)&gt;0,OR(Listas!$B$13="Todos",D79=Listas!$B$13)),1,0)</x:f>
        <x:v>0</x:v>
      </x:c>
      <x:c r="U79" s="1" t="n">
        <x:f>IF(AND(A79&lt;&gt;"",K79="Ativa",S79=""),1,0)</x:f>
        <x:v>0</x:v>
      </x:c>
      <x:c r="V79" s="1" t="str">
        <x:f>IF(A79="","",IF(OR(Listas!$B$17&lt;&gt;"OK",NOT(ISNUMBER(M79)),M79&lt;=0,M79&gt;Listas!$B$9),"n.a.",INT(Listas!$B$9-M79)))</x:f>
      </x:c>
      <x:c r="W79" s="1" t="n">
        <x:f>IF(AND(U79=1,I79&lt;0),1,0)</x:f>
        <x:v>0</x:v>
      </x:c>
      <x:c r="X79" t="n">
        <x:f>IF(AND(U79=1,AND(I79&gt;=0,I79&lt;=Listas!$B$6,J79="Sim")),1,0)</x:f>
        <x:v>0</x:v>
      </x:c>
      <x:c r="Y79" t="n">
        <x:f>IF(AND(U79=1,AND(N79="Não",ISNUMBER(V79),V79&gt;Listas!$B$7)),1,0)</x:f>
        <x:v>0</x:v>
      </x:c>
      <x:c r="Z79" t="n">
        <x:f>IF(U79=0,0,IF(COUNTIFS(Orcamento!$A$5:$A$104,C79)&lt;&gt;1,1,IF(OR(INDEX(Orcamento!$G$5:$G$104,MATCH(C79,Orcamento!$A$5:$A$104,0))="REDUZIR AGORA",INDEX(Orcamento!$G$5:$G$104,MATCH(C79,Orcamento!$A$5:$A$104,0))="REVISAR",INDEX(Orcamento!$G$5:$G$104,MATCH(C79,Orcamento!$A$5:$A$104,0))="DEFINIR ORÇAMENTO",INDEX(Orcamento!$G$5:$G$104,MATCH(C79,Orcamento!$A$5:$A$104,0))="REVISAR DADOS"),1,0)))</x:f>
        <x:v>0</x:v>
      </x:c>
      <x:c r="AA79" t="n">
        <x:f>IF(T79=0,0,IF(S79&lt;&gt;"",1,IF(U79=0,0,IF(W79=1,2,IF(X79=1,3,IF(Y79=1,4,IF(Z79=1,5,0)))))))</x:f>
        <x:v>0</x:v>
      </x:c>
      <x:c r="AB79" t="str">
        <x:f>IF(AA79=0,"",COUNTIFS($AA$5:$AA$104,"&gt;0",$AA$5:$AA$104,"&lt;"&amp;AA79)+COUNTIFS($AA$5:AA79,AA79))</x:f>
      </x:c>
      <x:c r="AC79" s="174"/>
      <x:c r="AD79" s="175"/>
      <x:c r="AE79" t="n">
        <x:f>IF(S79&lt;&gt;"",1,0)</x:f>
        <x:v>0</x:v>
      </x:c>
    </x:row>
    <x:row r="80" ht="32" customHeight="1">
      <x:c r="A80" s="30"/>
      <x:c r="B80" s="30"/>
      <x:c r="C80" s="30"/>
      <x:c r="D80" s="30"/>
      <x:c r="E80" s="30"/>
      <x:c r="F80" s="37"/>
      <x:c r="G80" s="33" t="str">
        <x:f>IF(A80="","",IF(OR(NOT(ISNUMBER(F80)),F80&lt;0,AND(E80&lt;&gt;"Mensal",E80&lt;&gt;"Trimestral",E80&lt;&gt;"Semestral",E80&lt;&gt;"Anual",E80&lt;&gt;"Bienal")),"n.a.",F80/IF(E80="Mensal",1,IF(E80="Trimestral",3,IF(E80="Semestral",6,IF(E80="Anual",12,24))))))</x:f>
      </x:c>
      <x:c r="H80" s="38"/>
      <x:c r="I80" s="36" t="str">
        <x:f>IF(A80="","",IF(OR(Listas!$B$17&lt;&gt;"OK",NOT(ISNUMBER(H80)),H80&lt;=0),"n.a.",INT(H80-Listas!$B$9)))</x:f>
      </x:c>
      <x:c r="J80" s="30"/>
      <x:c r="K80" s="30"/>
      <x:c r="L80" s="38"/>
      <x:c r="M80" s="38"/>
      <x:c r="N80" s="30"/>
      <x:c r="O80" s="33" t="str">
        <x:f>IF(A80="","",IF(ISNUMBER(G80),G80*12,"n.a."))</x:f>
      </x:c>
      <x:c r="P80" s="33" t="str">
        <x:f>IF(A80="","",IF(COUNTIFS(Orcamento!$A$5:$A$104,C80)&lt;&gt;1,"n.a.",SUMIFS(Orcamento!$B$5:$B$104,Orcamento!$A$5:$A$104,C80)))</x:f>
      </x:c>
      <x:c r="Q80" s="39" t="str">
        <x:f>IF(A80="","",IF(AND(ISNUMBER(G80),ISNUMBER(P80),P80&gt;0),G80/P80,"n.a."))</x:f>
      </x:c>
      <x:c r="R80" s="193" t="str">
        <x:f>IF(COUNTA(A80:F80,H80,J80:N80)=0,"",IF(S80&lt;&gt;"",S80,IF(K80&lt;&gt;"Ativa",K80,IF(W80=1,"Confirmar cobrança passada. ","")&amp;IF(X80=1,"Revisar renovação. ","")&amp;IF(Y80=1,"Validar uso ou cancelar. ","")&amp;IF(Z80=1,"Revisar orçamento. ","")&amp;IF(SUM(W80:Z80)=0,"OK",""))))</x:f>
      </x:c>
      <x:c r="S80" s="166" t="str">
        <x:f>IF(COUNTA(A80:F80,H80,J80:N80)=0,"",IF(Listas!$B$17&lt;&gt;"OK","Revisar parâmetros",IF(OR(A80="",COUNTIFS($A$5:$A$104,A80)&lt;&gt;1),"ID ausente ou duplicado",IF(OR(B80="",C80="",D80=""),"Serviço, categoria ou responsável ausente",IF(COUNTIFS(Orcamento!$A$5:$A$104,C80)&lt;&gt;1,"Categoria ausente ou duplicada no orçamento",IF(AND(K80&lt;&gt;"Ativa",K80&lt;&gt;"Pausada",K80&lt;&gt;"Cancelada"),"Status inválido",IF(AND(E80&lt;&gt;"Mensal",E80&lt;&gt;"Trimestral",E80&lt;&gt;"Semestral",E80&lt;&gt;"Anual",E80&lt;&gt;"Bienal"),"Periodicidade inválida",IF(OR(NOT(ISNUMBER(F80)),F80&lt;0),"Valor do ciclo ausente ou inválido",IF(OR(NOT(ISNUMBER(H80)),H80&lt;=0),"Data de cobrança ausente ou inválida",IF(OR(AND(J80&lt;&gt;"Sim",J80&lt;&gt;"Não"),AND(N80&lt;&gt;"Sim",N80&lt;&gt;"Não")),"Renovação ou essencialidade inválida",IF(AND(N80="Não",OR(NOT(ISNUMBER(M80)),M80&lt;=0,M80&gt;Listas!$B$9)),"Último uso desconhecido ou inválido","")))))))))))</x:f>
      </x:c>
      <x:c r="T80" s="1" t="n">
        <x:f>IF(AND(COUNTA(A80:F80,H80,J80:N80)&gt;0,OR(Listas!$B$13="Todos",D80=Listas!$B$13)),1,0)</x:f>
        <x:v>0</x:v>
      </x:c>
      <x:c r="U80" s="1" t="n">
        <x:f>IF(AND(A80&lt;&gt;"",K80="Ativa",S80=""),1,0)</x:f>
        <x:v>0</x:v>
      </x:c>
      <x:c r="V80" s="1" t="str">
        <x:f>IF(A80="","",IF(OR(Listas!$B$17&lt;&gt;"OK",NOT(ISNUMBER(M80)),M80&lt;=0,M80&gt;Listas!$B$9),"n.a.",INT(Listas!$B$9-M80)))</x:f>
      </x:c>
      <x:c r="W80" s="1" t="n">
        <x:f>IF(AND(U80=1,I80&lt;0),1,0)</x:f>
        <x:v>0</x:v>
      </x:c>
      <x:c r="X80" t="n">
        <x:f>IF(AND(U80=1,AND(I80&gt;=0,I80&lt;=Listas!$B$6,J80="Sim")),1,0)</x:f>
        <x:v>0</x:v>
      </x:c>
      <x:c r="Y80" t="n">
        <x:f>IF(AND(U80=1,AND(N80="Não",ISNUMBER(V80),V80&gt;Listas!$B$7)),1,0)</x:f>
        <x:v>0</x:v>
      </x:c>
      <x:c r="Z80" t="n">
        <x:f>IF(U80=0,0,IF(COUNTIFS(Orcamento!$A$5:$A$104,C80)&lt;&gt;1,1,IF(OR(INDEX(Orcamento!$G$5:$G$104,MATCH(C80,Orcamento!$A$5:$A$104,0))="REDUZIR AGORA",INDEX(Orcamento!$G$5:$G$104,MATCH(C80,Orcamento!$A$5:$A$104,0))="REVISAR",INDEX(Orcamento!$G$5:$G$104,MATCH(C80,Orcamento!$A$5:$A$104,0))="DEFINIR ORÇAMENTO",INDEX(Orcamento!$G$5:$G$104,MATCH(C80,Orcamento!$A$5:$A$104,0))="REVISAR DADOS"),1,0)))</x:f>
        <x:v>0</x:v>
      </x:c>
      <x:c r="AA80" t="n">
        <x:f>IF(T80=0,0,IF(S80&lt;&gt;"",1,IF(U80=0,0,IF(W80=1,2,IF(X80=1,3,IF(Y80=1,4,IF(Z80=1,5,0)))))))</x:f>
        <x:v>0</x:v>
      </x:c>
      <x:c r="AB80" t="str">
        <x:f>IF(AA80=0,"",COUNTIFS($AA$5:$AA$104,"&gt;0",$AA$5:$AA$104,"&lt;"&amp;AA80)+COUNTIFS($AA$5:AA80,AA80))</x:f>
      </x:c>
      <x:c r="AC80" s="174"/>
      <x:c r="AD80" s="175"/>
      <x:c r="AE80" t="n">
        <x:f>IF(S80&lt;&gt;"",1,0)</x:f>
        <x:v>0</x:v>
      </x:c>
    </x:row>
    <x:row r="81" ht="32" customHeight="1">
      <x:c r="A81" s="30"/>
      <x:c r="B81" s="30"/>
      <x:c r="C81" s="30"/>
      <x:c r="D81" s="30"/>
      <x:c r="E81" s="30"/>
      <x:c r="F81" s="37"/>
      <x:c r="G81" s="33" t="str">
        <x:f>IF(A81="","",IF(OR(NOT(ISNUMBER(F81)),F81&lt;0,AND(E81&lt;&gt;"Mensal",E81&lt;&gt;"Trimestral",E81&lt;&gt;"Semestral",E81&lt;&gt;"Anual",E81&lt;&gt;"Bienal")),"n.a.",F81/IF(E81="Mensal",1,IF(E81="Trimestral",3,IF(E81="Semestral",6,IF(E81="Anual",12,24))))))</x:f>
      </x:c>
      <x:c r="H81" s="38"/>
      <x:c r="I81" s="36" t="str">
        <x:f>IF(A81="","",IF(OR(Listas!$B$17&lt;&gt;"OK",NOT(ISNUMBER(H81)),H81&lt;=0),"n.a.",INT(H81-Listas!$B$9)))</x:f>
      </x:c>
      <x:c r="J81" s="30"/>
      <x:c r="K81" s="30"/>
      <x:c r="L81" s="38"/>
      <x:c r="M81" s="38"/>
      <x:c r="N81" s="30"/>
      <x:c r="O81" s="33" t="str">
        <x:f>IF(A81="","",IF(ISNUMBER(G81),G81*12,"n.a."))</x:f>
      </x:c>
      <x:c r="P81" s="33" t="str">
        <x:f>IF(A81="","",IF(COUNTIFS(Orcamento!$A$5:$A$104,C81)&lt;&gt;1,"n.a.",SUMIFS(Orcamento!$B$5:$B$104,Orcamento!$A$5:$A$104,C81)))</x:f>
      </x:c>
      <x:c r="Q81" s="39" t="str">
        <x:f>IF(A81="","",IF(AND(ISNUMBER(G81),ISNUMBER(P81),P81&gt;0),G81/P81,"n.a."))</x:f>
      </x:c>
      <x:c r="R81" s="193" t="str">
        <x:f>IF(COUNTA(A81:F81,H81,J81:N81)=0,"",IF(S81&lt;&gt;"",S81,IF(K81&lt;&gt;"Ativa",K81,IF(W81=1,"Confirmar cobrança passada. ","")&amp;IF(X81=1,"Revisar renovação. ","")&amp;IF(Y81=1,"Validar uso ou cancelar. ","")&amp;IF(Z81=1,"Revisar orçamento. ","")&amp;IF(SUM(W81:Z81)=0,"OK",""))))</x:f>
      </x:c>
      <x:c r="S81" s="166" t="str">
        <x:f>IF(COUNTA(A81:F81,H81,J81:N81)=0,"",IF(Listas!$B$17&lt;&gt;"OK","Revisar parâmetros",IF(OR(A81="",COUNTIFS($A$5:$A$104,A81)&lt;&gt;1),"ID ausente ou duplicado",IF(OR(B81="",C81="",D81=""),"Serviço, categoria ou responsável ausente",IF(COUNTIFS(Orcamento!$A$5:$A$104,C81)&lt;&gt;1,"Categoria ausente ou duplicada no orçamento",IF(AND(K81&lt;&gt;"Ativa",K81&lt;&gt;"Pausada",K81&lt;&gt;"Cancelada"),"Status inválido",IF(AND(E81&lt;&gt;"Mensal",E81&lt;&gt;"Trimestral",E81&lt;&gt;"Semestral",E81&lt;&gt;"Anual",E81&lt;&gt;"Bienal"),"Periodicidade inválida",IF(OR(NOT(ISNUMBER(F81)),F81&lt;0),"Valor do ciclo ausente ou inválido",IF(OR(NOT(ISNUMBER(H81)),H81&lt;=0),"Data de cobrança ausente ou inválida",IF(OR(AND(J81&lt;&gt;"Sim",J81&lt;&gt;"Não"),AND(N81&lt;&gt;"Sim",N81&lt;&gt;"Não")),"Renovação ou essencialidade inválida",IF(AND(N81="Não",OR(NOT(ISNUMBER(M81)),M81&lt;=0,M81&gt;Listas!$B$9)),"Último uso desconhecido ou inválido","")))))))))))</x:f>
      </x:c>
      <x:c r="T81" s="1" t="n">
        <x:f>IF(AND(COUNTA(A81:F81,H81,J81:N81)&gt;0,OR(Listas!$B$13="Todos",D81=Listas!$B$13)),1,0)</x:f>
        <x:v>0</x:v>
      </x:c>
      <x:c r="U81" s="1" t="n">
        <x:f>IF(AND(A81&lt;&gt;"",K81="Ativa",S81=""),1,0)</x:f>
        <x:v>0</x:v>
      </x:c>
      <x:c r="V81" s="1" t="str">
        <x:f>IF(A81="","",IF(OR(Listas!$B$17&lt;&gt;"OK",NOT(ISNUMBER(M81)),M81&lt;=0,M81&gt;Listas!$B$9),"n.a.",INT(Listas!$B$9-M81)))</x:f>
      </x:c>
      <x:c r="W81" s="1" t="n">
        <x:f>IF(AND(U81=1,I81&lt;0),1,0)</x:f>
        <x:v>0</x:v>
      </x:c>
      <x:c r="X81" t="n">
        <x:f>IF(AND(U81=1,AND(I81&gt;=0,I81&lt;=Listas!$B$6,J81="Sim")),1,0)</x:f>
        <x:v>0</x:v>
      </x:c>
      <x:c r="Y81" t="n">
        <x:f>IF(AND(U81=1,AND(N81="Não",ISNUMBER(V81),V81&gt;Listas!$B$7)),1,0)</x:f>
        <x:v>0</x:v>
      </x:c>
      <x:c r="Z81" t="n">
        <x:f>IF(U81=0,0,IF(COUNTIFS(Orcamento!$A$5:$A$104,C81)&lt;&gt;1,1,IF(OR(INDEX(Orcamento!$G$5:$G$104,MATCH(C81,Orcamento!$A$5:$A$104,0))="REDUZIR AGORA",INDEX(Orcamento!$G$5:$G$104,MATCH(C81,Orcamento!$A$5:$A$104,0))="REVISAR",INDEX(Orcamento!$G$5:$G$104,MATCH(C81,Orcamento!$A$5:$A$104,0))="DEFINIR ORÇAMENTO",INDEX(Orcamento!$G$5:$G$104,MATCH(C81,Orcamento!$A$5:$A$104,0))="REVISAR DADOS"),1,0)))</x:f>
        <x:v>0</x:v>
      </x:c>
      <x:c r="AA81" t="n">
        <x:f>IF(T81=0,0,IF(S81&lt;&gt;"",1,IF(U81=0,0,IF(W81=1,2,IF(X81=1,3,IF(Y81=1,4,IF(Z81=1,5,0)))))))</x:f>
        <x:v>0</x:v>
      </x:c>
      <x:c r="AB81" t="str">
        <x:f>IF(AA81=0,"",COUNTIFS($AA$5:$AA$104,"&gt;0",$AA$5:$AA$104,"&lt;"&amp;AA81)+COUNTIFS($AA$5:AA81,AA81))</x:f>
      </x:c>
      <x:c r="AC81" s="174"/>
      <x:c r="AD81" s="175"/>
      <x:c r="AE81" t="n">
        <x:f>IF(S81&lt;&gt;"",1,0)</x:f>
        <x:v>0</x:v>
      </x:c>
    </x:row>
    <x:row r="82" ht="32" customHeight="1">
      <x:c r="A82" s="30"/>
      <x:c r="B82" s="30"/>
      <x:c r="C82" s="30"/>
      <x:c r="D82" s="30"/>
      <x:c r="E82" s="30"/>
      <x:c r="F82" s="37"/>
      <x:c r="G82" s="33" t="str">
        <x:f>IF(A82="","",IF(OR(NOT(ISNUMBER(F82)),F82&lt;0,AND(E82&lt;&gt;"Mensal",E82&lt;&gt;"Trimestral",E82&lt;&gt;"Semestral",E82&lt;&gt;"Anual",E82&lt;&gt;"Bienal")),"n.a.",F82/IF(E82="Mensal",1,IF(E82="Trimestral",3,IF(E82="Semestral",6,IF(E82="Anual",12,24))))))</x:f>
      </x:c>
      <x:c r="H82" s="38"/>
      <x:c r="I82" s="36" t="str">
        <x:f>IF(A82="","",IF(OR(Listas!$B$17&lt;&gt;"OK",NOT(ISNUMBER(H82)),H82&lt;=0),"n.a.",INT(H82-Listas!$B$9)))</x:f>
      </x:c>
      <x:c r="J82" s="30"/>
      <x:c r="K82" s="30"/>
      <x:c r="L82" s="38"/>
      <x:c r="M82" s="38"/>
      <x:c r="N82" s="30"/>
      <x:c r="O82" s="33" t="str">
        <x:f>IF(A82="","",IF(ISNUMBER(G82),G82*12,"n.a."))</x:f>
      </x:c>
      <x:c r="P82" s="33" t="str">
        <x:f>IF(A82="","",IF(COUNTIFS(Orcamento!$A$5:$A$104,C82)&lt;&gt;1,"n.a.",SUMIFS(Orcamento!$B$5:$B$104,Orcamento!$A$5:$A$104,C82)))</x:f>
      </x:c>
      <x:c r="Q82" s="39" t="str">
        <x:f>IF(A82="","",IF(AND(ISNUMBER(G82),ISNUMBER(P82),P82&gt;0),G82/P82,"n.a."))</x:f>
      </x:c>
      <x:c r="R82" s="193" t="str">
        <x:f>IF(COUNTA(A82:F82,H82,J82:N82)=0,"",IF(S82&lt;&gt;"",S82,IF(K82&lt;&gt;"Ativa",K82,IF(W82=1,"Confirmar cobrança passada. ","")&amp;IF(X82=1,"Revisar renovação. ","")&amp;IF(Y82=1,"Validar uso ou cancelar. ","")&amp;IF(Z82=1,"Revisar orçamento. ","")&amp;IF(SUM(W82:Z82)=0,"OK",""))))</x:f>
      </x:c>
      <x:c r="S82" s="166" t="str">
        <x:f>IF(COUNTA(A82:F82,H82,J82:N82)=0,"",IF(Listas!$B$17&lt;&gt;"OK","Revisar parâmetros",IF(OR(A82="",COUNTIFS($A$5:$A$104,A82)&lt;&gt;1),"ID ausente ou duplicado",IF(OR(B82="",C82="",D82=""),"Serviço, categoria ou responsável ausente",IF(COUNTIFS(Orcamento!$A$5:$A$104,C82)&lt;&gt;1,"Categoria ausente ou duplicada no orçamento",IF(AND(K82&lt;&gt;"Ativa",K82&lt;&gt;"Pausada",K82&lt;&gt;"Cancelada"),"Status inválido",IF(AND(E82&lt;&gt;"Mensal",E82&lt;&gt;"Trimestral",E82&lt;&gt;"Semestral",E82&lt;&gt;"Anual",E82&lt;&gt;"Bienal"),"Periodicidade inválida",IF(OR(NOT(ISNUMBER(F82)),F82&lt;0),"Valor do ciclo ausente ou inválido",IF(OR(NOT(ISNUMBER(H82)),H82&lt;=0),"Data de cobrança ausente ou inválida",IF(OR(AND(J82&lt;&gt;"Sim",J82&lt;&gt;"Não"),AND(N82&lt;&gt;"Sim",N82&lt;&gt;"Não")),"Renovação ou essencialidade inválida",IF(AND(N82="Não",OR(NOT(ISNUMBER(M82)),M82&lt;=0,M82&gt;Listas!$B$9)),"Último uso desconhecido ou inválido","")))))))))))</x:f>
      </x:c>
      <x:c r="T82" s="1" t="n">
        <x:f>IF(AND(COUNTA(A82:F82,H82,J82:N82)&gt;0,OR(Listas!$B$13="Todos",D82=Listas!$B$13)),1,0)</x:f>
        <x:v>0</x:v>
      </x:c>
      <x:c r="U82" s="1" t="n">
        <x:f>IF(AND(A82&lt;&gt;"",K82="Ativa",S82=""),1,0)</x:f>
        <x:v>0</x:v>
      </x:c>
      <x:c r="V82" s="1" t="str">
        <x:f>IF(A82="","",IF(OR(Listas!$B$17&lt;&gt;"OK",NOT(ISNUMBER(M82)),M82&lt;=0,M82&gt;Listas!$B$9),"n.a.",INT(Listas!$B$9-M82)))</x:f>
      </x:c>
      <x:c r="W82" s="1" t="n">
        <x:f>IF(AND(U82=1,I82&lt;0),1,0)</x:f>
        <x:v>0</x:v>
      </x:c>
      <x:c r="X82" t="n">
        <x:f>IF(AND(U82=1,AND(I82&gt;=0,I82&lt;=Listas!$B$6,J82="Sim")),1,0)</x:f>
        <x:v>0</x:v>
      </x:c>
      <x:c r="Y82" t="n">
        <x:f>IF(AND(U82=1,AND(N82="Não",ISNUMBER(V82),V82&gt;Listas!$B$7)),1,0)</x:f>
        <x:v>0</x:v>
      </x:c>
      <x:c r="Z82" t="n">
        <x:f>IF(U82=0,0,IF(COUNTIFS(Orcamento!$A$5:$A$104,C82)&lt;&gt;1,1,IF(OR(INDEX(Orcamento!$G$5:$G$104,MATCH(C82,Orcamento!$A$5:$A$104,0))="REDUZIR AGORA",INDEX(Orcamento!$G$5:$G$104,MATCH(C82,Orcamento!$A$5:$A$104,0))="REVISAR",INDEX(Orcamento!$G$5:$G$104,MATCH(C82,Orcamento!$A$5:$A$104,0))="DEFINIR ORÇAMENTO",INDEX(Orcamento!$G$5:$G$104,MATCH(C82,Orcamento!$A$5:$A$104,0))="REVISAR DADOS"),1,0)))</x:f>
        <x:v>0</x:v>
      </x:c>
      <x:c r="AA82" t="n">
        <x:f>IF(T82=0,0,IF(S82&lt;&gt;"",1,IF(U82=0,0,IF(W82=1,2,IF(X82=1,3,IF(Y82=1,4,IF(Z82=1,5,0)))))))</x:f>
        <x:v>0</x:v>
      </x:c>
      <x:c r="AB82" t="str">
        <x:f>IF(AA82=0,"",COUNTIFS($AA$5:$AA$104,"&gt;0",$AA$5:$AA$104,"&lt;"&amp;AA82)+COUNTIFS($AA$5:AA82,AA82))</x:f>
      </x:c>
      <x:c r="AC82" s="174"/>
      <x:c r="AD82" s="175"/>
      <x:c r="AE82" t="n">
        <x:f>IF(S82&lt;&gt;"",1,0)</x:f>
        <x:v>0</x:v>
      </x:c>
    </x:row>
    <x:row r="83" ht="32" customHeight="1">
      <x:c r="A83" s="30"/>
      <x:c r="B83" s="30"/>
      <x:c r="C83" s="30"/>
      <x:c r="D83" s="30"/>
      <x:c r="E83" s="30"/>
      <x:c r="F83" s="37"/>
      <x:c r="G83" s="33" t="str">
        <x:f>IF(A83="","",IF(OR(NOT(ISNUMBER(F83)),F83&lt;0,AND(E83&lt;&gt;"Mensal",E83&lt;&gt;"Trimestral",E83&lt;&gt;"Semestral",E83&lt;&gt;"Anual",E83&lt;&gt;"Bienal")),"n.a.",F83/IF(E83="Mensal",1,IF(E83="Trimestral",3,IF(E83="Semestral",6,IF(E83="Anual",12,24))))))</x:f>
      </x:c>
      <x:c r="H83" s="38"/>
      <x:c r="I83" s="36" t="str">
        <x:f>IF(A83="","",IF(OR(Listas!$B$17&lt;&gt;"OK",NOT(ISNUMBER(H83)),H83&lt;=0),"n.a.",INT(H83-Listas!$B$9)))</x:f>
      </x:c>
      <x:c r="J83" s="30"/>
      <x:c r="K83" s="30"/>
      <x:c r="L83" s="38"/>
      <x:c r="M83" s="38"/>
      <x:c r="N83" s="30"/>
      <x:c r="O83" s="33" t="str">
        <x:f>IF(A83="","",IF(ISNUMBER(G83),G83*12,"n.a."))</x:f>
      </x:c>
      <x:c r="P83" s="33" t="str">
        <x:f>IF(A83="","",IF(COUNTIFS(Orcamento!$A$5:$A$104,C83)&lt;&gt;1,"n.a.",SUMIFS(Orcamento!$B$5:$B$104,Orcamento!$A$5:$A$104,C83)))</x:f>
      </x:c>
      <x:c r="Q83" s="39" t="str">
        <x:f>IF(A83="","",IF(AND(ISNUMBER(G83),ISNUMBER(P83),P83&gt;0),G83/P83,"n.a."))</x:f>
      </x:c>
      <x:c r="R83" s="193" t="str">
        <x:f>IF(COUNTA(A83:F83,H83,J83:N83)=0,"",IF(S83&lt;&gt;"",S83,IF(K83&lt;&gt;"Ativa",K83,IF(W83=1,"Confirmar cobrança passada. ","")&amp;IF(X83=1,"Revisar renovação. ","")&amp;IF(Y83=1,"Validar uso ou cancelar. ","")&amp;IF(Z83=1,"Revisar orçamento. ","")&amp;IF(SUM(W83:Z83)=0,"OK",""))))</x:f>
      </x:c>
      <x:c r="S83" s="166" t="str">
        <x:f>IF(COUNTA(A83:F83,H83,J83:N83)=0,"",IF(Listas!$B$17&lt;&gt;"OK","Revisar parâmetros",IF(OR(A83="",COUNTIFS($A$5:$A$104,A83)&lt;&gt;1),"ID ausente ou duplicado",IF(OR(B83="",C83="",D83=""),"Serviço, categoria ou responsável ausente",IF(COUNTIFS(Orcamento!$A$5:$A$104,C83)&lt;&gt;1,"Categoria ausente ou duplicada no orçamento",IF(AND(K83&lt;&gt;"Ativa",K83&lt;&gt;"Pausada",K83&lt;&gt;"Cancelada"),"Status inválido",IF(AND(E83&lt;&gt;"Mensal",E83&lt;&gt;"Trimestral",E83&lt;&gt;"Semestral",E83&lt;&gt;"Anual",E83&lt;&gt;"Bienal"),"Periodicidade inválida",IF(OR(NOT(ISNUMBER(F83)),F83&lt;0),"Valor do ciclo ausente ou inválido",IF(OR(NOT(ISNUMBER(H83)),H83&lt;=0),"Data de cobrança ausente ou inválida",IF(OR(AND(J83&lt;&gt;"Sim",J83&lt;&gt;"Não"),AND(N83&lt;&gt;"Sim",N83&lt;&gt;"Não")),"Renovação ou essencialidade inválida",IF(AND(N83="Não",OR(NOT(ISNUMBER(M83)),M83&lt;=0,M83&gt;Listas!$B$9)),"Último uso desconhecido ou inválido","")))))))))))</x:f>
      </x:c>
      <x:c r="T83" s="1" t="n">
        <x:f>IF(AND(COUNTA(A83:F83,H83,J83:N83)&gt;0,OR(Listas!$B$13="Todos",D83=Listas!$B$13)),1,0)</x:f>
        <x:v>0</x:v>
      </x:c>
      <x:c r="U83" s="1" t="n">
        <x:f>IF(AND(A83&lt;&gt;"",K83="Ativa",S83=""),1,0)</x:f>
        <x:v>0</x:v>
      </x:c>
      <x:c r="V83" s="1" t="str">
        <x:f>IF(A83="","",IF(OR(Listas!$B$17&lt;&gt;"OK",NOT(ISNUMBER(M83)),M83&lt;=0,M83&gt;Listas!$B$9),"n.a.",INT(Listas!$B$9-M83)))</x:f>
      </x:c>
      <x:c r="W83" s="1" t="n">
        <x:f>IF(AND(U83=1,I83&lt;0),1,0)</x:f>
        <x:v>0</x:v>
      </x:c>
      <x:c r="X83" t="n">
        <x:f>IF(AND(U83=1,AND(I83&gt;=0,I83&lt;=Listas!$B$6,J83="Sim")),1,0)</x:f>
        <x:v>0</x:v>
      </x:c>
      <x:c r="Y83" t="n">
        <x:f>IF(AND(U83=1,AND(N83="Não",ISNUMBER(V83),V83&gt;Listas!$B$7)),1,0)</x:f>
        <x:v>0</x:v>
      </x:c>
      <x:c r="Z83" t="n">
        <x:f>IF(U83=0,0,IF(COUNTIFS(Orcamento!$A$5:$A$104,C83)&lt;&gt;1,1,IF(OR(INDEX(Orcamento!$G$5:$G$104,MATCH(C83,Orcamento!$A$5:$A$104,0))="REDUZIR AGORA",INDEX(Orcamento!$G$5:$G$104,MATCH(C83,Orcamento!$A$5:$A$104,0))="REVISAR",INDEX(Orcamento!$G$5:$G$104,MATCH(C83,Orcamento!$A$5:$A$104,0))="DEFINIR ORÇAMENTO",INDEX(Orcamento!$G$5:$G$104,MATCH(C83,Orcamento!$A$5:$A$104,0))="REVISAR DADOS"),1,0)))</x:f>
        <x:v>0</x:v>
      </x:c>
      <x:c r="AA83" t="n">
        <x:f>IF(T83=0,0,IF(S83&lt;&gt;"",1,IF(U83=0,0,IF(W83=1,2,IF(X83=1,3,IF(Y83=1,4,IF(Z83=1,5,0)))))))</x:f>
        <x:v>0</x:v>
      </x:c>
      <x:c r="AB83" t="str">
        <x:f>IF(AA83=0,"",COUNTIFS($AA$5:$AA$104,"&gt;0",$AA$5:$AA$104,"&lt;"&amp;AA83)+COUNTIFS($AA$5:AA83,AA83))</x:f>
      </x:c>
      <x:c r="AC83" s="174"/>
      <x:c r="AD83" s="175"/>
      <x:c r="AE83" t="n">
        <x:f>IF(S83&lt;&gt;"",1,0)</x:f>
        <x:v>0</x:v>
      </x:c>
    </x:row>
    <x:row r="84" ht="32" customHeight="1">
      <x:c r="A84" s="30"/>
      <x:c r="B84" s="30"/>
      <x:c r="C84" s="30"/>
      <x:c r="D84" s="30"/>
      <x:c r="E84" s="30"/>
      <x:c r="F84" s="37"/>
      <x:c r="G84" s="33" t="str">
        <x:f>IF(A84="","",IF(OR(NOT(ISNUMBER(F84)),F84&lt;0,AND(E84&lt;&gt;"Mensal",E84&lt;&gt;"Trimestral",E84&lt;&gt;"Semestral",E84&lt;&gt;"Anual",E84&lt;&gt;"Bienal")),"n.a.",F84/IF(E84="Mensal",1,IF(E84="Trimestral",3,IF(E84="Semestral",6,IF(E84="Anual",12,24))))))</x:f>
      </x:c>
      <x:c r="H84" s="38"/>
      <x:c r="I84" s="36" t="str">
        <x:f>IF(A84="","",IF(OR(Listas!$B$17&lt;&gt;"OK",NOT(ISNUMBER(H84)),H84&lt;=0),"n.a.",INT(H84-Listas!$B$9)))</x:f>
      </x:c>
      <x:c r="J84" s="30"/>
      <x:c r="K84" s="30"/>
      <x:c r="L84" s="38"/>
      <x:c r="M84" s="38"/>
      <x:c r="N84" s="30"/>
      <x:c r="O84" s="33" t="str">
        <x:f>IF(A84="","",IF(ISNUMBER(G84),G84*12,"n.a."))</x:f>
      </x:c>
      <x:c r="P84" s="33" t="str">
        <x:f>IF(A84="","",IF(COUNTIFS(Orcamento!$A$5:$A$104,C84)&lt;&gt;1,"n.a.",SUMIFS(Orcamento!$B$5:$B$104,Orcamento!$A$5:$A$104,C84)))</x:f>
      </x:c>
      <x:c r="Q84" s="39" t="str">
        <x:f>IF(A84="","",IF(AND(ISNUMBER(G84),ISNUMBER(P84),P84&gt;0),G84/P84,"n.a."))</x:f>
      </x:c>
      <x:c r="R84" s="193" t="str">
        <x:f>IF(COUNTA(A84:F84,H84,J84:N84)=0,"",IF(S84&lt;&gt;"",S84,IF(K84&lt;&gt;"Ativa",K84,IF(W84=1,"Confirmar cobrança passada. ","")&amp;IF(X84=1,"Revisar renovação. ","")&amp;IF(Y84=1,"Validar uso ou cancelar. ","")&amp;IF(Z84=1,"Revisar orçamento. ","")&amp;IF(SUM(W84:Z84)=0,"OK",""))))</x:f>
      </x:c>
      <x:c r="S84" s="166" t="str">
        <x:f>IF(COUNTA(A84:F84,H84,J84:N84)=0,"",IF(Listas!$B$17&lt;&gt;"OK","Revisar parâmetros",IF(OR(A84="",COUNTIFS($A$5:$A$104,A84)&lt;&gt;1),"ID ausente ou duplicado",IF(OR(B84="",C84="",D84=""),"Serviço, categoria ou responsável ausente",IF(COUNTIFS(Orcamento!$A$5:$A$104,C84)&lt;&gt;1,"Categoria ausente ou duplicada no orçamento",IF(AND(K84&lt;&gt;"Ativa",K84&lt;&gt;"Pausada",K84&lt;&gt;"Cancelada"),"Status inválido",IF(AND(E84&lt;&gt;"Mensal",E84&lt;&gt;"Trimestral",E84&lt;&gt;"Semestral",E84&lt;&gt;"Anual",E84&lt;&gt;"Bienal"),"Periodicidade inválida",IF(OR(NOT(ISNUMBER(F84)),F84&lt;0),"Valor do ciclo ausente ou inválido",IF(OR(NOT(ISNUMBER(H84)),H84&lt;=0),"Data de cobrança ausente ou inválida",IF(OR(AND(J84&lt;&gt;"Sim",J84&lt;&gt;"Não"),AND(N84&lt;&gt;"Sim",N84&lt;&gt;"Não")),"Renovação ou essencialidade inválida",IF(AND(N84="Não",OR(NOT(ISNUMBER(M84)),M84&lt;=0,M84&gt;Listas!$B$9)),"Último uso desconhecido ou inválido","")))))))))))</x:f>
      </x:c>
      <x:c r="T84" s="1" t="n">
        <x:f>IF(AND(COUNTA(A84:F84,H84,J84:N84)&gt;0,OR(Listas!$B$13="Todos",D84=Listas!$B$13)),1,0)</x:f>
        <x:v>0</x:v>
      </x:c>
      <x:c r="U84" s="1" t="n">
        <x:f>IF(AND(A84&lt;&gt;"",K84="Ativa",S84=""),1,0)</x:f>
        <x:v>0</x:v>
      </x:c>
      <x:c r="V84" s="1" t="str">
        <x:f>IF(A84="","",IF(OR(Listas!$B$17&lt;&gt;"OK",NOT(ISNUMBER(M84)),M84&lt;=0,M84&gt;Listas!$B$9),"n.a.",INT(Listas!$B$9-M84)))</x:f>
      </x:c>
      <x:c r="W84" s="1" t="n">
        <x:f>IF(AND(U84=1,I84&lt;0),1,0)</x:f>
        <x:v>0</x:v>
      </x:c>
      <x:c r="X84" t="n">
        <x:f>IF(AND(U84=1,AND(I84&gt;=0,I84&lt;=Listas!$B$6,J84="Sim")),1,0)</x:f>
        <x:v>0</x:v>
      </x:c>
      <x:c r="Y84" t="n">
        <x:f>IF(AND(U84=1,AND(N84="Não",ISNUMBER(V84),V84&gt;Listas!$B$7)),1,0)</x:f>
        <x:v>0</x:v>
      </x:c>
      <x:c r="Z84" t="n">
        <x:f>IF(U84=0,0,IF(COUNTIFS(Orcamento!$A$5:$A$104,C84)&lt;&gt;1,1,IF(OR(INDEX(Orcamento!$G$5:$G$104,MATCH(C84,Orcamento!$A$5:$A$104,0))="REDUZIR AGORA",INDEX(Orcamento!$G$5:$G$104,MATCH(C84,Orcamento!$A$5:$A$104,0))="REVISAR",INDEX(Orcamento!$G$5:$G$104,MATCH(C84,Orcamento!$A$5:$A$104,0))="DEFINIR ORÇAMENTO",INDEX(Orcamento!$G$5:$G$104,MATCH(C84,Orcamento!$A$5:$A$104,0))="REVISAR DADOS"),1,0)))</x:f>
        <x:v>0</x:v>
      </x:c>
      <x:c r="AA84" t="n">
        <x:f>IF(T84=0,0,IF(S84&lt;&gt;"",1,IF(U84=0,0,IF(W84=1,2,IF(X84=1,3,IF(Y84=1,4,IF(Z84=1,5,0)))))))</x:f>
        <x:v>0</x:v>
      </x:c>
      <x:c r="AB84" t="str">
        <x:f>IF(AA84=0,"",COUNTIFS($AA$5:$AA$104,"&gt;0",$AA$5:$AA$104,"&lt;"&amp;AA84)+COUNTIFS($AA$5:AA84,AA84))</x:f>
      </x:c>
      <x:c r="AC84" s="174"/>
      <x:c r="AD84" s="175"/>
      <x:c r="AE84" t="n">
        <x:f>IF(S84&lt;&gt;"",1,0)</x:f>
        <x:v>0</x:v>
      </x:c>
    </x:row>
    <x:row r="85" ht="32" customHeight="1">
      <x:c r="A85" s="30"/>
      <x:c r="B85" s="30"/>
      <x:c r="C85" s="30"/>
      <x:c r="D85" s="30"/>
      <x:c r="E85" s="30"/>
      <x:c r="F85" s="37"/>
      <x:c r="G85" s="33" t="str">
        <x:f>IF(A85="","",IF(OR(NOT(ISNUMBER(F85)),F85&lt;0,AND(E85&lt;&gt;"Mensal",E85&lt;&gt;"Trimestral",E85&lt;&gt;"Semestral",E85&lt;&gt;"Anual",E85&lt;&gt;"Bienal")),"n.a.",F85/IF(E85="Mensal",1,IF(E85="Trimestral",3,IF(E85="Semestral",6,IF(E85="Anual",12,24))))))</x:f>
      </x:c>
      <x:c r="H85" s="38"/>
      <x:c r="I85" s="36" t="str">
        <x:f>IF(A85="","",IF(OR(Listas!$B$17&lt;&gt;"OK",NOT(ISNUMBER(H85)),H85&lt;=0),"n.a.",INT(H85-Listas!$B$9)))</x:f>
      </x:c>
      <x:c r="J85" s="30"/>
      <x:c r="K85" s="30"/>
      <x:c r="L85" s="38"/>
      <x:c r="M85" s="38"/>
      <x:c r="N85" s="30"/>
      <x:c r="O85" s="33" t="str">
        <x:f>IF(A85="","",IF(ISNUMBER(G85),G85*12,"n.a."))</x:f>
      </x:c>
      <x:c r="P85" s="33" t="str">
        <x:f>IF(A85="","",IF(COUNTIFS(Orcamento!$A$5:$A$104,C85)&lt;&gt;1,"n.a.",SUMIFS(Orcamento!$B$5:$B$104,Orcamento!$A$5:$A$104,C85)))</x:f>
      </x:c>
      <x:c r="Q85" s="39" t="str">
        <x:f>IF(A85="","",IF(AND(ISNUMBER(G85),ISNUMBER(P85),P85&gt;0),G85/P85,"n.a."))</x:f>
      </x:c>
      <x:c r="R85" s="193" t="str">
        <x:f>IF(COUNTA(A85:F85,H85,J85:N85)=0,"",IF(S85&lt;&gt;"",S85,IF(K85&lt;&gt;"Ativa",K85,IF(W85=1,"Confirmar cobrança passada. ","")&amp;IF(X85=1,"Revisar renovação. ","")&amp;IF(Y85=1,"Validar uso ou cancelar. ","")&amp;IF(Z85=1,"Revisar orçamento. ","")&amp;IF(SUM(W85:Z85)=0,"OK",""))))</x:f>
      </x:c>
      <x:c r="S85" s="166" t="str">
        <x:f>IF(COUNTA(A85:F85,H85,J85:N85)=0,"",IF(Listas!$B$17&lt;&gt;"OK","Revisar parâmetros",IF(OR(A85="",COUNTIFS($A$5:$A$104,A85)&lt;&gt;1),"ID ausente ou duplicado",IF(OR(B85="",C85="",D85=""),"Serviço, categoria ou responsável ausente",IF(COUNTIFS(Orcamento!$A$5:$A$104,C85)&lt;&gt;1,"Categoria ausente ou duplicada no orçamento",IF(AND(K85&lt;&gt;"Ativa",K85&lt;&gt;"Pausada",K85&lt;&gt;"Cancelada"),"Status inválido",IF(AND(E85&lt;&gt;"Mensal",E85&lt;&gt;"Trimestral",E85&lt;&gt;"Semestral",E85&lt;&gt;"Anual",E85&lt;&gt;"Bienal"),"Periodicidade inválida",IF(OR(NOT(ISNUMBER(F85)),F85&lt;0),"Valor do ciclo ausente ou inválido",IF(OR(NOT(ISNUMBER(H85)),H85&lt;=0),"Data de cobrança ausente ou inválida",IF(OR(AND(J85&lt;&gt;"Sim",J85&lt;&gt;"Não"),AND(N85&lt;&gt;"Sim",N85&lt;&gt;"Não")),"Renovação ou essencialidade inválida",IF(AND(N85="Não",OR(NOT(ISNUMBER(M85)),M85&lt;=0,M85&gt;Listas!$B$9)),"Último uso desconhecido ou inválido","")))))))))))</x:f>
      </x:c>
      <x:c r="T85" s="1" t="n">
        <x:f>IF(AND(COUNTA(A85:F85,H85,J85:N85)&gt;0,OR(Listas!$B$13="Todos",D85=Listas!$B$13)),1,0)</x:f>
        <x:v>0</x:v>
      </x:c>
      <x:c r="U85" s="1" t="n">
        <x:f>IF(AND(A85&lt;&gt;"",K85="Ativa",S85=""),1,0)</x:f>
        <x:v>0</x:v>
      </x:c>
      <x:c r="V85" s="1" t="str">
        <x:f>IF(A85="","",IF(OR(Listas!$B$17&lt;&gt;"OK",NOT(ISNUMBER(M85)),M85&lt;=0,M85&gt;Listas!$B$9),"n.a.",INT(Listas!$B$9-M85)))</x:f>
      </x:c>
      <x:c r="W85" s="1" t="n">
        <x:f>IF(AND(U85=1,I85&lt;0),1,0)</x:f>
        <x:v>0</x:v>
      </x:c>
      <x:c r="X85" t="n">
        <x:f>IF(AND(U85=1,AND(I85&gt;=0,I85&lt;=Listas!$B$6,J85="Sim")),1,0)</x:f>
        <x:v>0</x:v>
      </x:c>
      <x:c r="Y85" t="n">
        <x:f>IF(AND(U85=1,AND(N85="Não",ISNUMBER(V85),V85&gt;Listas!$B$7)),1,0)</x:f>
        <x:v>0</x:v>
      </x:c>
      <x:c r="Z85" t="n">
        <x:f>IF(U85=0,0,IF(COUNTIFS(Orcamento!$A$5:$A$104,C85)&lt;&gt;1,1,IF(OR(INDEX(Orcamento!$G$5:$G$104,MATCH(C85,Orcamento!$A$5:$A$104,0))="REDUZIR AGORA",INDEX(Orcamento!$G$5:$G$104,MATCH(C85,Orcamento!$A$5:$A$104,0))="REVISAR",INDEX(Orcamento!$G$5:$G$104,MATCH(C85,Orcamento!$A$5:$A$104,0))="DEFINIR ORÇAMENTO",INDEX(Orcamento!$G$5:$G$104,MATCH(C85,Orcamento!$A$5:$A$104,0))="REVISAR DADOS"),1,0)))</x:f>
        <x:v>0</x:v>
      </x:c>
      <x:c r="AA85" t="n">
        <x:f>IF(T85=0,0,IF(S85&lt;&gt;"",1,IF(U85=0,0,IF(W85=1,2,IF(X85=1,3,IF(Y85=1,4,IF(Z85=1,5,0)))))))</x:f>
        <x:v>0</x:v>
      </x:c>
      <x:c r="AB85" t="str">
        <x:f>IF(AA85=0,"",COUNTIFS($AA$5:$AA$104,"&gt;0",$AA$5:$AA$104,"&lt;"&amp;AA85)+COUNTIFS($AA$5:AA85,AA85))</x:f>
      </x:c>
      <x:c r="AC85" s="174"/>
      <x:c r="AD85" s="175"/>
      <x:c r="AE85" t="n">
        <x:f>IF(S85&lt;&gt;"",1,0)</x:f>
        <x:v>0</x:v>
      </x:c>
    </x:row>
    <x:row r="86" ht="32" customHeight="1">
      <x:c r="A86" s="30"/>
      <x:c r="B86" s="30"/>
      <x:c r="C86" s="30"/>
      <x:c r="D86" s="30"/>
      <x:c r="E86" s="30"/>
      <x:c r="F86" s="37"/>
      <x:c r="G86" s="33" t="str">
        <x:f>IF(A86="","",IF(OR(NOT(ISNUMBER(F86)),F86&lt;0,AND(E86&lt;&gt;"Mensal",E86&lt;&gt;"Trimestral",E86&lt;&gt;"Semestral",E86&lt;&gt;"Anual",E86&lt;&gt;"Bienal")),"n.a.",F86/IF(E86="Mensal",1,IF(E86="Trimestral",3,IF(E86="Semestral",6,IF(E86="Anual",12,24))))))</x:f>
      </x:c>
      <x:c r="H86" s="38"/>
      <x:c r="I86" s="36" t="str">
        <x:f>IF(A86="","",IF(OR(Listas!$B$17&lt;&gt;"OK",NOT(ISNUMBER(H86)),H86&lt;=0),"n.a.",INT(H86-Listas!$B$9)))</x:f>
      </x:c>
      <x:c r="J86" s="30"/>
      <x:c r="K86" s="30"/>
      <x:c r="L86" s="38"/>
      <x:c r="M86" s="38"/>
      <x:c r="N86" s="30"/>
      <x:c r="O86" s="33" t="str">
        <x:f>IF(A86="","",IF(ISNUMBER(G86),G86*12,"n.a."))</x:f>
      </x:c>
      <x:c r="P86" s="33" t="str">
        <x:f>IF(A86="","",IF(COUNTIFS(Orcamento!$A$5:$A$104,C86)&lt;&gt;1,"n.a.",SUMIFS(Orcamento!$B$5:$B$104,Orcamento!$A$5:$A$104,C86)))</x:f>
      </x:c>
      <x:c r="Q86" s="39" t="str">
        <x:f>IF(A86="","",IF(AND(ISNUMBER(G86),ISNUMBER(P86),P86&gt;0),G86/P86,"n.a."))</x:f>
      </x:c>
      <x:c r="R86" s="193" t="str">
        <x:f>IF(COUNTA(A86:F86,H86,J86:N86)=0,"",IF(S86&lt;&gt;"",S86,IF(K86&lt;&gt;"Ativa",K86,IF(W86=1,"Confirmar cobrança passada. ","")&amp;IF(X86=1,"Revisar renovação. ","")&amp;IF(Y86=1,"Validar uso ou cancelar. ","")&amp;IF(Z86=1,"Revisar orçamento. ","")&amp;IF(SUM(W86:Z86)=0,"OK",""))))</x:f>
      </x:c>
      <x:c r="S86" s="166" t="str">
        <x:f>IF(COUNTA(A86:F86,H86,J86:N86)=0,"",IF(Listas!$B$17&lt;&gt;"OK","Revisar parâmetros",IF(OR(A86="",COUNTIFS($A$5:$A$104,A86)&lt;&gt;1),"ID ausente ou duplicado",IF(OR(B86="",C86="",D86=""),"Serviço, categoria ou responsável ausente",IF(COUNTIFS(Orcamento!$A$5:$A$104,C86)&lt;&gt;1,"Categoria ausente ou duplicada no orçamento",IF(AND(K86&lt;&gt;"Ativa",K86&lt;&gt;"Pausada",K86&lt;&gt;"Cancelada"),"Status inválido",IF(AND(E86&lt;&gt;"Mensal",E86&lt;&gt;"Trimestral",E86&lt;&gt;"Semestral",E86&lt;&gt;"Anual",E86&lt;&gt;"Bienal"),"Periodicidade inválida",IF(OR(NOT(ISNUMBER(F86)),F86&lt;0),"Valor do ciclo ausente ou inválido",IF(OR(NOT(ISNUMBER(H86)),H86&lt;=0),"Data de cobrança ausente ou inválida",IF(OR(AND(J86&lt;&gt;"Sim",J86&lt;&gt;"Não"),AND(N86&lt;&gt;"Sim",N86&lt;&gt;"Não")),"Renovação ou essencialidade inválida",IF(AND(N86="Não",OR(NOT(ISNUMBER(M86)),M86&lt;=0,M86&gt;Listas!$B$9)),"Último uso desconhecido ou inválido","")))))))))))</x:f>
      </x:c>
      <x:c r="T86" s="1" t="n">
        <x:f>IF(AND(COUNTA(A86:F86,H86,J86:N86)&gt;0,OR(Listas!$B$13="Todos",D86=Listas!$B$13)),1,0)</x:f>
        <x:v>0</x:v>
      </x:c>
      <x:c r="U86" s="1" t="n">
        <x:f>IF(AND(A86&lt;&gt;"",K86="Ativa",S86=""),1,0)</x:f>
        <x:v>0</x:v>
      </x:c>
      <x:c r="V86" s="1" t="str">
        <x:f>IF(A86="","",IF(OR(Listas!$B$17&lt;&gt;"OK",NOT(ISNUMBER(M86)),M86&lt;=0,M86&gt;Listas!$B$9),"n.a.",INT(Listas!$B$9-M86)))</x:f>
      </x:c>
      <x:c r="W86" s="1" t="n">
        <x:f>IF(AND(U86=1,I86&lt;0),1,0)</x:f>
        <x:v>0</x:v>
      </x:c>
      <x:c r="X86" t="n">
        <x:f>IF(AND(U86=1,AND(I86&gt;=0,I86&lt;=Listas!$B$6,J86="Sim")),1,0)</x:f>
        <x:v>0</x:v>
      </x:c>
      <x:c r="Y86" t="n">
        <x:f>IF(AND(U86=1,AND(N86="Não",ISNUMBER(V86),V86&gt;Listas!$B$7)),1,0)</x:f>
        <x:v>0</x:v>
      </x:c>
      <x:c r="Z86" t="n">
        <x:f>IF(U86=0,0,IF(COUNTIFS(Orcamento!$A$5:$A$104,C86)&lt;&gt;1,1,IF(OR(INDEX(Orcamento!$G$5:$G$104,MATCH(C86,Orcamento!$A$5:$A$104,0))="REDUZIR AGORA",INDEX(Orcamento!$G$5:$G$104,MATCH(C86,Orcamento!$A$5:$A$104,0))="REVISAR",INDEX(Orcamento!$G$5:$G$104,MATCH(C86,Orcamento!$A$5:$A$104,0))="DEFINIR ORÇAMENTO",INDEX(Orcamento!$G$5:$G$104,MATCH(C86,Orcamento!$A$5:$A$104,0))="REVISAR DADOS"),1,0)))</x:f>
        <x:v>0</x:v>
      </x:c>
      <x:c r="AA86" t="n">
        <x:f>IF(T86=0,0,IF(S86&lt;&gt;"",1,IF(U86=0,0,IF(W86=1,2,IF(X86=1,3,IF(Y86=1,4,IF(Z86=1,5,0)))))))</x:f>
        <x:v>0</x:v>
      </x:c>
      <x:c r="AB86" t="str">
        <x:f>IF(AA86=0,"",COUNTIFS($AA$5:$AA$104,"&gt;0",$AA$5:$AA$104,"&lt;"&amp;AA86)+COUNTIFS($AA$5:AA86,AA86))</x:f>
      </x:c>
      <x:c r="AC86" s="174"/>
      <x:c r="AD86" s="175"/>
      <x:c r="AE86" t="n">
        <x:f>IF(S86&lt;&gt;"",1,0)</x:f>
        <x:v>0</x:v>
      </x:c>
    </x:row>
    <x:row r="87" ht="32" customHeight="1">
      <x:c r="A87" s="30"/>
      <x:c r="B87" s="30"/>
      <x:c r="C87" s="30"/>
      <x:c r="D87" s="30"/>
      <x:c r="E87" s="30"/>
      <x:c r="F87" s="37"/>
      <x:c r="G87" s="33" t="str">
        <x:f>IF(A87="","",IF(OR(NOT(ISNUMBER(F87)),F87&lt;0,AND(E87&lt;&gt;"Mensal",E87&lt;&gt;"Trimestral",E87&lt;&gt;"Semestral",E87&lt;&gt;"Anual",E87&lt;&gt;"Bienal")),"n.a.",F87/IF(E87="Mensal",1,IF(E87="Trimestral",3,IF(E87="Semestral",6,IF(E87="Anual",12,24))))))</x:f>
      </x:c>
      <x:c r="H87" s="38"/>
      <x:c r="I87" s="36" t="str">
        <x:f>IF(A87="","",IF(OR(Listas!$B$17&lt;&gt;"OK",NOT(ISNUMBER(H87)),H87&lt;=0),"n.a.",INT(H87-Listas!$B$9)))</x:f>
      </x:c>
      <x:c r="J87" s="30"/>
      <x:c r="K87" s="30"/>
      <x:c r="L87" s="38"/>
      <x:c r="M87" s="38"/>
      <x:c r="N87" s="30"/>
      <x:c r="O87" s="33" t="str">
        <x:f>IF(A87="","",IF(ISNUMBER(G87),G87*12,"n.a."))</x:f>
      </x:c>
      <x:c r="P87" s="33" t="str">
        <x:f>IF(A87="","",IF(COUNTIFS(Orcamento!$A$5:$A$104,C87)&lt;&gt;1,"n.a.",SUMIFS(Orcamento!$B$5:$B$104,Orcamento!$A$5:$A$104,C87)))</x:f>
      </x:c>
      <x:c r="Q87" s="39" t="str">
        <x:f>IF(A87="","",IF(AND(ISNUMBER(G87),ISNUMBER(P87),P87&gt;0),G87/P87,"n.a."))</x:f>
      </x:c>
      <x:c r="R87" s="193" t="str">
        <x:f>IF(COUNTA(A87:F87,H87,J87:N87)=0,"",IF(S87&lt;&gt;"",S87,IF(K87&lt;&gt;"Ativa",K87,IF(W87=1,"Confirmar cobrança passada. ","")&amp;IF(X87=1,"Revisar renovação. ","")&amp;IF(Y87=1,"Validar uso ou cancelar. ","")&amp;IF(Z87=1,"Revisar orçamento. ","")&amp;IF(SUM(W87:Z87)=0,"OK",""))))</x:f>
      </x:c>
      <x:c r="S87" s="166" t="str">
        <x:f>IF(COUNTA(A87:F87,H87,J87:N87)=0,"",IF(Listas!$B$17&lt;&gt;"OK","Revisar parâmetros",IF(OR(A87="",COUNTIFS($A$5:$A$104,A87)&lt;&gt;1),"ID ausente ou duplicado",IF(OR(B87="",C87="",D87=""),"Serviço, categoria ou responsável ausente",IF(COUNTIFS(Orcamento!$A$5:$A$104,C87)&lt;&gt;1,"Categoria ausente ou duplicada no orçamento",IF(AND(K87&lt;&gt;"Ativa",K87&lt;&gt;"Pausada",K87&lt;&gt;"Cancelada"),"Status inválido",IF(AND(E87&lt;&gt;"Mensal",E87&lt;&gt;"Trimestral",E87&lt;&gt;"Semestral",E87&lt;&gt;"Anual",E87&lt;&gt;"Bienal"),"Periodicidade inválida",IF(OR(NOT(ISNUMBER(F87)),F87&lt;0),"Valor do ciclo ausente ou inválido",IF(OR(NOT(ISNUMBER(H87)),H87&lt;=0),"Data de cobrança ausente ou inválida",IF(OR(AND(J87&lt;&gt;"Sim",J87&lt;&gt;"Não"),AND(N87&lt;&gt;"Sim",N87&lt;&gt;"Não")),"Renovação ou essencialidade inválida",IF(AND(N87="Não",OR(NOT(ISNUMBER(M87)),M87&lt;=0,M87&gt;Listas!$B$9)),"Último uso desconhecido ou inválido","")))))))))))</x:f>
      </x:c>
      <x:c r="T87" s="1" t="n">
        <x:f>IF(AND(COUNTA(A87:F87,H87,J87:N87)&gt;0,OR(Listas!$B$13="Todos",D87=Listas!$B$13)),1,0)</x:f>
        <x:v>0</x:v>
      </x:c>
      <x:c r="U87" s="1" t="n">
        <x:f>IF(AND(A87&lt;&gt;"",K87="Ativa",S87=""),1,0)</x:f>
        <x:v>0</x:v>
      </x:c>
      <x:c r="V87" s="1" t="str">
        <x:f>IF(A87="","",IF(OR(Listas!$B$17&lt;&gt;"OK",NOT(ISNUMBER(M87)),M87&lt;=0,M87&gt;Listas!$B$9),"n.a.",INT(Listas!$B$9-M87)))</x:f>
      </x:c>
      <x:c r="W87" s="1" t="n">
        <x:f>IF(AND(U87=1,I87&lt;0),1,0)</x:f>
        <x:v>0</x:v>
      </x:c>
      <x:c r="X87" t="n">
        <x:f>IF(AND(U87=1,AND(I87&gt;=0,I87&lt;=Listas!$B$6,J87="Sim")),1,0)</x:f>
        <x:v>0</x:v>
      </x:c>
      <x:c r="Y87" t="n">
        <x:f>IF(AND(U87=1,AND(N87="Não",ISNUMBER(V87),V87&gt;Listas!$B$7)),1,0)</x:f>
        <x:v>0</x:v>
      </x:c>
      <x:c r="Z87" t="n">
        <x:f>IF(U87=0,0,IF(COUNTIFS(Orcamento!$A$5:$A$104,C87)&lt;&gt;1,1,IF(OR(INDEX(Orcamento!$G$5:$G$104,MATCH(C87,Orcamento!$A$5:$A$104,0))="REDUZIR AGORA",INDEX(Orcamento!$G$5:$G$104,MATCH(C87,Orcamento!$A$5:$A$104,0))="REVISAR",INDEX(Orcamento!$G$5:$G$104,MATCH(C87,Orcamento!$A$5:$A$104,0))="DEFINIR ORÇAMENTO",INDEX(Orcamento!$G$5:$G$104,MATCH(C87,Orcamento!$A$5:$A$104,0))="REVISAR DADOS"),1,0)))</x:f>
        <x:v>0</x:v>
      </x:c>
      <x:c r="AA87" t="n">
        <x:f>IF(T87=0,0,IF(S87&lt;&gt;"",1,IF(U87=0,0,IF(W87=1,2,IF(X87=1,3,IF(Y87=1,4,IF(Z87=1,5,0)))))))</x:f>
        <x:v>0</x:v>
      </x:c>
      <x:c r="AB87" t="str">
        <x:f>IF(AA87=0,"",COUNTIFS($AA$5:$AA$104,"&gt;0",$AA$5:$AA$104,"&lt;"&amp;AA87)+COUNTIFS($AA$5:AA87,AA87))</x:f>
      </x:c>
      <x:c r="AC87" s="174"/>
      <x:c r="AD87" s="175"/>
      <x:c r="AE87" t="n">
        <x:f>IF(S87&lt;&gt;"",1,0)</x:f>
        <x:v>0</x:v>
      </x:c>
    </x:row>
    <x:row r="88" ht="32" customHeight="1">
      <x:c r="A88" s="30"/>
      <x:c r="B88" s="30"/>
      <x:c r="C88" s="30"/>
      <x:c r="D88" s="30"/>
      <x:c r="E88" s="30"/>
      <x:c r="F88" s="37"/>
      <x:c r="G88" s="33" t="str">
        <x:f>IF(A88="","",IF(OR(NOT(ISNUMBER(F88)),F88&lt;0,AND(E88&lt;&gt;"Mensal",E88&lt;&gt;"Trimestral",E88&lt;&gt;"Semestral",E88&lt;&gt;"Anual",E88&lt;&gt;"Bienal")),"n.a.",F88/IF(E88="Mensal",1,IF(E88="Trimestral",3,IF(E88="Semestral",6,IF(E88="Anual",12,24))))))</x:f>
      </x:c>
      <x:c r="H88" s="38"/>
      <x:c r="I88" s="36" t="str">
        <x:f>IF(A88="","",IF(OR(Listas!$B$17&lt;&gt;"OK",NOT(ISNUMBER(H88)),H88&lt;=0),"n.a.",INT(H88-Listas!$B$9)))</x:f>
      </x:c>
      <x:c r="J88" s="30"/>
      <x:c r="K88" s="30"/>
      <x:c r="L88" s="38"/>
      <x:c r="M88" s="38"/>
      <x:c r="N88" s="30"/>
      <x:c r="O88" s="33" t="str">
        <x:f>IF(A88="","",IF(ISNUMBER(G88),G88*12,"n.a."))</x:f>
      </x:c>
      <x:c r="P88" s="33" t="str">
        <x:f>IF(A88="","",IF(COUNTIFS(Orcamento!$A$5:$A$104,C88)&lt;&gt;1,"n.a.",SUMIFS(Orcamento!$B$5:$B$104,Orcamento!$A$5:$A$104,C88)))</x:f>
      </x:c>
      <x:c r="Q88" s="39" t="str">
        <x:f>IF(A88="","",IF(AND(ISNUMBER(G88),ISNUMBER(P88),P88&gt;0),G88/P88,"n.a."))</x:f>
      </x:c>
      <x:c r="R88" s="193" t="str">
        <x:f>IF(COUNTA(A88:F88,H88,J88:N88)=0,"",IF(S88&lt;&gt;"",S88,IF(K88&lt;&gt;"Ativa",K88,IF(W88=1,"Confirmar cobrança passada. ","")&amp;IF(X88=1,"Revisar renovação. ","")&amp;IF(Y88=1,"Validar uso ou cancelar. ","")&amp;IF(Z88=1,"Revisar orçamento. ","")&amp;IF(SUM(W88:Z88)=0,"OK",""))))</x:f>
      </x:c>
      <x:c r="S88" s="166" t="str">
        <x:f>IF(COUNTA(A88:F88,H88,J88:N88)=0,"",IF(Listas!$B$17&lt;&gt;"OK","Revisar parâmetros",IF(OR(A88="",COUNTIFS($A$5:$A$104,A88)&lt;&gt;1),"ID ausente ou duplicado",IF(OR(B88="",C88="",D88=""),"Serviço, categoria ou responsável ausente",IF(COUNTIFS(Orcamento!$A$5:$A$104,C88)&lt;&gt;1,"Categoria ausente ou duplicada no orçamento",IF(AND(K88&lt;&gt;"Ativa",K88&lt;&gt;"Pausada",K88&lt;&gt;"Cancelada"),"Status inválido",IF(AND(E88&lt;&gt;"Mensal",E88&lt;&gt;"Trimestral",E88&lt;&gt;"Semestral",E88&lt;&gt;"Anual",E88&lt;&gt;"Bienal"),"Periodicidade inválida",IF(OR(NOT(ISNUMBER(F88)),F88&lt;0),"Valor do ciclo ausente ou inválido",IF(OR(NOT(ISNUMBER(H88)),H88&lt;=0),"Data de cobrança ausente ou inválida",IF(OR(AND(J88&lt;&gt;"Sim",J88&lt;&gt;"Não"),AND(N88&lt;&gt;"Sim",N88&lt;&gt;"Não")),"Renovação ou essencialidade inválida",IF(AND(N88="Não",OR(NOT(ISNUMBER(M88)),M88&lt;=0,M88&gt;Listas!$B$9)),"Último uso desconhecido ou inválido","")))))))))))</x:f>
      </x:c>
      <x:c r="T88" s="1" t="n">
        <x:f>IF(AND(COUNTA(A88:F88,H88,J88:N88)&gt;0,OR(Listas!$B$13="Todos",D88=Listas!$B$13)),1,0)</x:f>
        <x:v>0</x:v>
      </x:c>
      <x:c r="U88" s="1" t="n">
        <x:f>IF(AND(A88&lt;&gt;"",K88="Ativa",S88=""),1,0)</x:f>
        <x:v>0</x:v>
      </x:c>
      <x:c r="V88" s="1" t="str">
        <x:f>IF(A88="","",IF(OR(Listas!$B$17&lt;&gt;"OK",NOT(ISNUMBER(M88)),M88&lt;=0,M88&gt;Listas!$B$9),"n.a.",INT(Listas!$B$9-M88)))</x:f>
      </x:c>
      <x:c r="W88" s="1" t="n">
        <x:f>IF(AND(U88=1,I88&lt;0),1,0)</x:f>
        <x:v>0</x:v>
      </x:c>
      <x:c r="X88" t="n">
        <x:f>IF(AND(U88=1,AND(I88&gt;=0,I88&lt;=Listas!$B$6,J88="Sim")),1,0)</x:f>
        <x:v>0</x:v>
      </x:c>
      <x:c r="Y88" t="n">
        <x:f>IF(AND(U88=1,AND(N88="Não",ISNUMBER(V88),V88&gt;Listas!$B$7)),1,0)</x:f>
        <x:v>0</x:v>
      </x:c>
      <x:c r="Z88" t="n">
        <x:f>IF(U88=0,0,IF(COUNTIFS(Orcamento!$A$5:$A$104,C88)&lt;&gt;1,1,IF(OR(INDEX(Orcamento!$G$5:$G$104,MATCH(C88,Orcamento!$A$5:$A$104,0))="REDUZIR AGORA",INDEX(Orcamento!$G$5:$G$104,MATCH(C88,Orcamento!$A$5:$A$104,0))="REVISAR",INDEX(Orcamento!$G$5:$G$104,MATCH(C88,Orcamento!$A$5:$A$104,0))="DEFINIR ORÇAMENTO",INDEX(Orcamento!$G$5:$G$104,MATCH(C88,Orcamento!$A$5:$A$104,0))="REVISAR DADOS"),1,0)))</x:f>
        <x:v>0</x:v>
      </x:c>
      <x:c r="AA88" t="n">
        <x:f>IF(T88=0,0,IF(S88&lt;&gt;"",1,IF(U88=0,0,IF(W88=1,2,IF(X88=1,3,IF(Y88=1,4,IF(Z88=1,5,0)))))))</x:f>
        <x:v>0</x:v>
      </x:c>
      <x:c r="AB88" t="str">
        <x:f>IF(AA88=0,"",COUNTIFS($AA$5:$AA$104,"&gt;0",$AA$5:$AA$104,"&lt;"&amp;AA88)+COUNTIFS($AA$5:AA88,AA88))</x:f>
      </x:c>
      <x:c r="AC88" s="174"/>
      <x:c r="AD88" s="175"/>
      <x:c r="AE88" t="n">
        <x:f>IF(S88&lt;&gt;"",1,0)</x:f>
        <x:v>0</x:v>
      </x:c>
    </x:row>
    <x:row r="89" ht="32" customHeight="1">
      <x:c r="A89" s="30"/>
      <x:c r="B89" s="30"/>
      <x:c r="C89" s="30"/>
      <x:c r="D89" s="30"/>
      <x:c r="E89" s="30"/>
      <x:c r="F89" s="37"/>
      <x:c r="G89" s="33" t="str">
        <x:f>IF(A89="","",IF(OR(NOT(ISNUMBER(F89)),F89&lt;0,AND(E89&lt;&gt;"Mensal",E89&lt;&gt;"Trimestral",E89&lt;&gt;"Semestral",E89&lt;&gt;"Anual",E89&lt;&gt;"Bienal")),"n.a.",F89/IF(E89="Mensal",1,IF(E89="Trimestral",3,IF(E89="Semestral",6,IF(E89="Anual",12,24))))))</x:f>
      </x:c>
      <x:c r="H89" s="38"/>
      <x:c r="I89" s="36" t="str">
        <x:f>IF(A89="","",IF(OR(Listas!$B$17&lt;&gt;"OK",NOT(ISNUMBER(H89)),H89&lt;=0),"n.a.",INT(H89-Listas!$B$9)))</x:f>
      </x:c>
      <x:c r="J89" s="30"/>
      <x:c r="K89" s="30"/>
      <x:c r="L89" s="38"/>
      <x:c r="M89" s="38"/>
      <x:c r="N89" s="30"/>
      <x:c r="O89" s="33" t="str">
        <x:f>IF(A89="","",IF(ISNUMBER(G89),G89*12,"n.a."))</x:f>
      </x:c>
      <x:c r="P89" s="33" t="str">
        <x:f>IF(A89="","",IF(COUNTIFS(Orcamento!$A$5:$A$104,C89)&lt;&gt;1,"n.a.",SUMIFS(Orcamento!$B$5:$B$104,Orcamento!$A$5:$A$104,C89)))</x:f>
      </x:c>
      <x:c r="Q89" s="39" t="str">
        <x:f>IF(A89="","",IF(AND(ISNUMBER(G89),ISNUMBER(P89),P89&gt;0),G89/P89,"n.a."))</x:f>
      </x:c>
      <x:c r="R89" s="193" t="str">
        <x:f>IF(COUNTA(A89:F89,H89,J89:N89)=0,"",IF(S89&lt;&gt;"",S89,IF(K89&lt;&gt;"Ativa",K89,IF(W89=1,"Confirmar cobrança passada. ","")&amp;IF(X89=1,"Revisar renovação. ","")&amp;IF(Y89=1,"Validar uso ou cancelar. ","")&amp;IF(Z89=1,"Revisar orçamento. ","")&amp;IF(SUM(W89:Z89)=0,"OK",""))))</x:f>
      </x:c>
      <x:c r="S89" s="166" t="str">
        <x:f>IF(COUNTA(A89:F89,H89,J89:N89)=0,"",IF(Listas!$B$17&lt;&gt;"OK","Revisar parâmetros",IF(OR(A89="",COUNTIFS($A$5:$A$104,A89)&lt;&gt;1),"ID ausente ou duplicado",IF(OR(B89="",C89="",D89=""),"Serviço, categoria ou responsável ausente",IF(COUNTIFS(Orcamento!$A$5:$A$104,C89)&lt;&gt;1,"Categoria ausente ou duplicada no orçamento",IF(AND(K89&lt;&gt;"Ativa",K89&lt;&gt;"Pausada",K89&lt;&gt;"Cancelada"),"Status inválido",IF(AND(E89&lt;&gt;"Mensal",E89&lt;&gt;"Trimestral",E89&lt;&gt;"Semestral",E89&lt;&gt;"Anual",E89&lt;&gt;"Bienal"),"Periodicidade inválida",IF(OR(NOT(ISNUMBER(F89)),F89&lt;0),"Valor do ciclo ausente ou inválido",IF(OR(NOT(ISNUMBER(H89)),H89&lt;=0),"Data de cobrança ausente ou inválida",IF(OR(AND(J89&lt;&gt;"Sim",J89&lt;&gt;"Não"),AND(N89&lt;&gt;"Sim",N89&lt;&gt;"Não")),"Renovação ou essencialidade inválida",IF(AND(N89="Não",OR(NOT(ISNUMBER(M89)),M89&lt;=0,M89&gt;Listas!$B$9)),"Último uso desconhecido ou inválido","")))))))))))</x:f>
      </x:c>
      <x:c r="T89" s="1" t="n">
        <x:f>IF(AND(COUNTA(A89:F89,H89,J89:N89)&gt;0,OR(Listas!$B$13="Todos",D89=Listas!$B$13)),1,0)</x:f>
        <x:v>0</x:v>
      </x:c>
      <x:c r="U89" s="1" t="n">
        <x:f>IF(AND(A89&lt;&gt;"",K89="Ativa",S89=""),1,0)</x:f>
        <x:v>0</x:v>
      </x:c>
      <x:c r="V89" s="1" t="str">
        <x:f>IF(A89="","",IF(OR(Listas!$B$17&lt;&gt;"OK",NOT(ISNUMBER(M89)),M89&lt;=0,M89&gt;Listas!$B$9),"n.a.",INT(Listas!$B$9-M89)))</x:f>
      </x:c>
      <x:c r="W89" s="1" t="n">
        <x:f>IF(AND(U89=1,I89&lt;0),1,0)</x:f>
        <x:v>0</x:v>
      </x:c>
      <x:c r="X89" t="n">
        <x:f>IF(AND(U89=1,AND(I89&gt;=0,I89&lt;=Listas!$B$6,J89="Sim")),1,0)</x:f>
        <x:v>0</x:v>
      </x:c>
      <x:c r="Y89" t="n">
        <x:f>IF(AND(U89=1,AND(N89="Não",ISNUMBER(V89),V89&gt;Listas!$B$7)),1,0)</x:f>
        <x:v>0</x:v>
      </x:c>
      <x:c r="Z89" t="n">
        <x:f>IF(U89=0,0,IF(COUNTIFS(Orcamento!$A$5:$A$104,C89)&lt;&gt;1,1,IF(OR(INDEX(Orcamento!$G$5:$G$104,MATCH(C89,Orcamento!$A$5:$A$104,0))="REDUZIR AGORA",INDEX(Orcamento!$G$5:$G$104,MATCH(C89,Orcamento!$A$5:$A$104,0))="REVISAR",INDEX(Orcamento!$G$5:$G$104,MATCH(C89,Orcamento!$A$5:$A$104,0))="DEFINIR ORÇAMENTO",INDEX(Orcamento!$G$5:$G$104,MATCH(C89,Orcamento!$A$5:$A$104,0))="REVISAR DADOS"),1,0)))</x:f>
        <x:v>0</x:v>
      </x:c>
      <x:c r="AA89" t="n">
        <x:f>IF(T89=0,0,IF(S89&lt;&gt;"",1,IF(U89=0,0,IF(W89=1,2,IF(X89=1,3,IF(Y89=1,4,IF(Z89=1,5,0)))))))</x:f>
        <x:v>0</x:v>
      </x:c>
      <x:c r="AB89" t="str">
        <x:f>IF(AA89=0,"",COUNTIFS($AA$5:$AA$104,"&gt;0",$AA$5:$AA$104,"&lt;"&amp;AA89)+COUNTIFS($AA$5:AA89,AA89))</x:f>
      </x:c>
      <x:c r="AC89" s="174"/>
      <x:c r="AD89" s="175"/>
      <x:c r="AE89" t="n">
        <x:f>IF(S89&lt;&gt;"",1,0)</x:f>
        <x:v>0</x:v>
      </x:c>
    </x:row>
    <x:row r="90" ht="32" customHeight="1">
      <x:c r="A90" s="30"/>
      <x:c r="B90" s="30"/>
      <x:c r="C90" s="30"/>
      <x:c r="D90" s="30"/>
      <x:c r="E90" s="30"/>
      <x:c r="F90" s="37"/>
      <x:c r="G90" s="33" t="str">
        <x:f>IF(A90="","",IF(OR(NOT(ISNUMBER(F90)),F90&lt;0,AND(E90&lt;&gt;"Mensal",E90&lt;&gt;"Trimestral",E90&lt;&gt;"Semestral",E90&lt;&gt;"Anual",E90&lt;&gt;"Bienal")),"n.a.",F90/IF(E90="Mensal",1,IF(E90="Trimestral",3,IF(E90="Semestral",6,IF(E90="Anual",12,24))))))</x:f>
      </x:c>
      <x:c r="H90" s="38"/>
      <x:c r="I90" s="36" t="str">
        <x:f>IF(A90="","",IF(OR(Listas!$B$17&lt;&gt;"OK",NOT(ISNUMBER(H90)),H90&lt;=0),"n.a.",INT(H90-Listas!$B$9)))</x:f>
      </x:c>
      <x:c r="J90" s="30"/>
      <x:c r="K90" s="30"/>
      <x:c r="L90" s="38"/>
      <x:c r="M90" s="38"/>
      <x:c r="N90" s="30"/>
      <x:c r="O90" s="33" t="str">
        <x:f>IF(A90="","",IF(ISNUMBER(G90),G90*12,"n.a."))</x:f>
      </x:c>
      <x:c r="P90" s="33" t="str">
        <x:f>IF(A90="","",IF(COUNTIFS(Orcamento!$A$5:$A$104,C90)&lt;&gt;1,"n.a.",SUMIFS(Orcamento!$B$5:$B$104,Orcamento!$A$5:$A$104,C90)))</x:f>
      </x:c>
      <x:c r="Q90" s="39" t="str">
        <x:f>IF(A90="","",IF(AND(ISNUMBER(G90),ISNUMBER(P90),P90&gt;0),G90/P90,"n.a."))</x:f>
      </x:c>
      <x:c r="R90" s="193" t="str">
        <x:f>IF(COUNTA(A90:F90,H90,J90:N90)=0,"",IF(S90&lt;&gt;"",S90,IF(K90&lt;&gt;"Ativa",K90,IF(W90=1,"Confirmar cobrança passada. ","")&amp;IF(X90=1,"Revisar renovação. ","")&amp;IF(Y90=1,"Validar uso ou cancelar. ","")&amp;IF(Z90=1,"Revisar orçamento. ","")&amp;IF(SUM(W90:Z90)=0,"OK",""))))</x:f>
      </x:c>
      <x:c r="S90" s="166" t="str">
        <x:f>IF(COUNTA(A90:F90,H90,J90:N90)=0,"",IF(Listas!$B$17&lt;&gt;"OK","Revisar parâmetros",IF(OR(A90="",COUNTIFS($A$5:$A$104,A90)&lt;&gt;1),"ID ausente ou duplicado",IF(OR(B90="",C90="",D90=""),"Serviço, categoria ou responsável ausente",IF(COUNTIFS(Orcamento!$A$5:$A$104,C90)&lt;&gt;1,"Categoria ausente ou duplicada no orçamento",IF(AND(K90&lt;&gt;"Ativa",K90&lt;&gt;"Pausada",K90&lt;&gt;"Cancelada"),"Status inválido",IF(AND(E90&lt;&gt;"Mensal",E90&lt;&gt;"Trimestral",E90&lt;&gt;"Semestral",E90&lt;&gt;"Anual",E90&lt;&gt;"Bienal"),"Periodicidade inválida",IF(OR(NOT(ISNUMBER(F90)),F90&lt;0),"Valor do ciclo ausente ou inválido",IF(OR(NOT(ISNUMBER(H90)),H90&lt;=0),"Data de cobrança ausente ou inválida",IF(OR(AND(J90&lt;&gt;"Sim",J90&lt;&gt;"Não"),AND(N90&lt;&gt;"Sim",N90&lt;&gt;"Não")),"Renovação ou essencialidade inválida",IF(AND(N90="Não",OR(NOT(ISNUMBER(M90)),M90&lt;=0,M90&gt;Listas!$B$9)),"Último uso desconhecido ou inválido","")))))))))))</x:f>
      </x:c>
      <x:c r="T90" s="1" t="n">
        <x:f>IF(AND(COUNTA(A90:F90,H90,J90:N90)&gt;0,OR(Listas!$B$13="Todos",D90=Listas!$B$13)),1,0)</x:f>
        <x:v>0</x:v>
      </x:c>
      <x:c r="U90" s="1" t="n">
        <x:f>IF(AND(A90&lt;&gt;"",K90="Ativa",S90=""),1,0)</x:f>
        <x:v>0</x:v>
      </x:c>
      <x:c r="V90" s="1" t="str">
        <x:f>IF(A90="","",IF(OR(Listas!$B$17&lt;&gt;"OK",NOT(ISNUMBER(M90)),M90&lt;=0,M90&gt;Listas!$B$9),"n.a.",INT(Listas!$B$9-M90)))</x:f>
      </x:c>
      <x:c r="W90" s="1" t="n">
        <x:f>IF(AND(U90=1,I90&lt;0),1,0)</x:f>
        <x:v>0</x:v>
      </x:c>
      <x:c r="X90" t="n">
        <x:f>IF(AND(U90=1,AND(I90&gt;=0,I90&lt;=Listas!$B$6,J90="Sim")),1,0)</x:f>
        <x:v>0</x:v>
      </x:c>
      <x:c r="Y90" t="n">
        <x:f>IF(AND(U90=1,AND(N90="Não",ISNUMBER(V90),V90&gt;Listas!$B$7)),1,0)</x:f>
        <x:v>0</x:v>
      </x:c>
      <x:c r="Z90" t="n">
        <x:f>IF(U90=0,0,IF(COUNTIFS(Orcamento!$A$5:$A$104,C90)&lt;&gt;1,1,IF(OR(INDEX(Orcamento!$G$5:$G$104,MATCH(C90,Orcamento!$A$5:$A$104,0))="REDUZIR AGORA",INDEX(Orcamento!$G$5:$G$104,MATCH(C90,Orcamento!$A$5:$A$104,0))="REVISAR",INDEX(Orcamento!$G$5:$G$104,MATCH(C90,Orcamento!$A$5:$A$104,0))="DEFINIR ORÇAMENTO",INDEX(Orcamento!$G$5:$G$104,MATCH(C90,Orcamento!$A$5:$A$104,0))="REVISAR DADOS"),1,0)))</x:f>
        <x:v>0</x:v>
      </x:c>
      <x:c r="AA90" t="n">
        <x:f>IF(T90=0,0,IF(S90&lt;&gt;"",1,IF(U90=0,0,IF(W90=1,2,IF(X90=1,3,IF(Y90=1,4,IF(Z90=1,5,0)))))))</x:f>
        <x:v>0</x:v>
      </x:c>
      <x:c r="AB90" t="str">
        <x:f>IF(AA90=0,"",COUNTIFS($AA$5:$AA$104,"&gt;0",$AA$5:$AA$104,"&lt;"&amp;AA90)+COUNTIFS($AA$5:AA90,AA90))</x:f>
      </x:c>
      <x:c r="AC90" s="174"/>
      <x:c r="AD90" s="175"/>
      <x:c r="AE90" t="n">
        <x:f>IF(S90&lt;&gt;"",1,0)</x:f>
        <x:v>0</x:v>
      </x:c>
    </x:row>
    <x:row r="91" ht="32" customHeight="1">
      <x:c r="A91" s="30"/>
      <x:c r="B91" s="30"/>
      <x:c r="C91" s="30"/>
      <x:c r="D91" s="30"/>
      <x:c r="E91" s="30"/>
      <x:c r="F91" s="37"/>
      <x:c r="G91" s="33" t="str">
        <x:f>IF(A91="","",IF(OR(NOT(ISNUMBER(F91)),F91&lt;0,AND(E91&lt;&gt;"Mensal",E91&lt;&gt;"Trimestral",E91&lt;&gt;"Semestral",E91&lt;&gt;"Anual",E91&lt;&gt;"Bienal")),"n.a.",F91/IF(E91="Mensal",1,IF(E91="Trimestral",3,IF(E91="Semestral",6,IF(E91="Anual",12,24))))))</x:f>
      </x:c>
      <x:c r="H91" s="38"/>
      <x:c r="I91" s="36" t="str">
        <x:f>IF(A91="","",IF(OR(Listas!$B$17&lt;&gt;"OK",NOT(ISNUMBER(H91)),H91&lt;=0),"n.a.",INT(H91-Listas!$B$9)))</x:f>
      </x:c>
      <x:c r="J91" s="30"/>
      <x:c r="K91" s="30"/>
      <x:c r="L91" s="38"/>
      <x:c r="M91" s="38"/>
      <x:c r="N91" s="30"/>
      <x:c r="O91" s="33" t="str">
        <x:f>IF(A91="","",IF(ISNUMBER(G91),G91*12,"n.a."))</x:f>
      </x:c>
      <x:c r="P91" s="33" t="str">
        <x:f>IF(A91="","",IF(COUNTIFS(Orcamento!$A$5:$A$104,C91)&lt;&gt;1,"n.a.",SUMIFS(Orcamento!$B$5:$B$104,Orcamento!$A$5:$A$104,C91)))</x:f>
      </x:c>
      <x:c r="Q91" s="39" t="str">
        <x:f>IF(A91="","",IF(AND(ISNUMBER(G91),ISNUMBER(P91),P91&gt;0),G91/P91,"n.a."))</x:f>
      </x:c>
      <x:c r="R91" s="193" t="str">
        <x:f>IF(COUNTA(A91:F91,H91,J91:N91)=0,"",IF(S91&lt;&gt;"",S91,IF(K91&lt;&gt;"Ativa",K91,IF(W91=1,"Confirmar cobrança passada. ","")&amp;IF(X91=1,"Revisar renovação. ","")&amp;IF(Y91=1,"Validar uso ou cancelar. ","")&amp;IF(Z91=1,"Revisar orçamento. ","")&amp;IF(SUM(W91:Z91)=0,"OK",""))))</x:f>
      </x:c>
      <x:c r="S91" s="166" t="str">
        <x:f>IF(COUNTA(A91:F91,H91,J91:N91)=0,"",IF(Listas!$B$17&lt;&gt;"OK","Revisar parâmetros",IF(OR(A91="",COUNTIFS($A$5:$A$104,A91)&lt;&gt;1),"ID ausente ou duplicado",IF(OR(B91="",C91="",D91=""),"Serviço, categoria ou responsável ausente",IF(COUNTIFS(Orcamento!$A$5:$A$104,C91)&lt;&gt;1,"Categoria ausente ou duplicada no orçamento",IF(AND(K91&lt;&gt;"Ativa",K91&lt;&gt;"Pausada",K91&lt;&gt;"Cancelada"),"Status inválido",IF(AND(E91&lt;&gt;"Mensal",E91&lt;&gt;"Trimestral",E91&lt;&gt;"Semestral",E91&lt;&gt;"Anual",E91&lt;&gt;"Bienal"),"Periodicidade inválida",IF(OR(NOT(ISNUMBER(F91)),F91&lt;0),"Valor do ciclo ausente ou inválido",IF(OR(NOT(ISNUMBER(H91)),H91&lt;=0),"Data de cobrança ausente ou inválida",IF(OR(AND(J91&lt;&gt;"Sim",J91&lt;&gt;"Não"),AND(N91&lt;&gt;"Sim",N91&lt;&gt;"Não")),"Renovação ou essencialidade inválida",IF(AND(N91="Não",OR(NOT(ISNUMBER(M91)),M91&lt;=0,M91&gt;Listas!$B$9)),"Último uso desconhecido ou inválido","")))))))))))</x:f>
      </x:c>
      <x:c r="T91" s="1" t="n">
        <x:f>IF(AND(COUNTA(A91:F91,H91,J91:N91)&gt;0,OR(Listas!$B$13="Todos",D91=Listas!$B$13)),1,0)</x:f>
        <x:v>0</x:v>
      </x:c>
      <x:c r="U91" s="1" t="n">
        <x:f>IF(AND(A91&lt;&gt;"",K91="Ativa",S91=""),1,0)</x:f>
        <x:v>0</x:v>
      </x:c>
      <x:c r="V91" s="1" t="str">
        <x:f>IF(A91="","",IF(OR(Listas!$B$17&lt;&gt;"OK",NOT(ISNUMBER(M91)),M91&lt;=0,M91&gt;Listas!$B$9),"n.a.",INT(Listas!$B$9-M91)))</x:f>
      </x:c>
      <x:c r="W91" s="1" t="n">
        <x:f>IF(AND(U91=1,I91&lt;0),1,0)</x:f>
        <x:v>0</x:v>
      </x:c>
      <x:c r="X91" t="n">
        <x:f>IF(AND(U91=1,AND(I91&gt;=0,I91&lt;=Listas!$B$6,J91="Sim")),1,0)</x:f>
        <x:v>0</x:v>
      </x:c>
      <x:c r="Y91" t="n">
        <x:f>IF(AND(U91=1,AND(N91="Não",ISNUMBER(V91),V91&gt;Listas!$B$7)),1,0)</x:f>
        <x:v>0</x:v>
      </x:c>
      <x:c r="Z91" t="n">
        <x:f>IF(U91=0,0,IF(COUNTIFS(Orcamento!$A$5:$A$104,C91)&lt;&gt;1,1,IF(OR(INDEX(Orcamento!$G$5:$G$104,MATCH(C91,Orcamento!$A$5:$A$104,0))="REDUZIR AGORA",INDEX(Orcamento!$G$5:$G$104,MATCH(C91,Orcamento!$A$5:$A$104,0))="REVISAR",INDEX(Orcamento!$G$5:$G$104,MATCH(C91,Orcamento!$A$5:$A$104,0))="DEFINIR ORÇAMENTO",INDEX(Orcamento!$G$5:$G$104,MATCH(C91,Orcamento!$A$5:$A$104,0))="REVISAR DADOS"),1,0)))</x:f>
        <x:v>0</x:v>
      </x:c>
      <x:c r="AA91" t="n">
        <x:f>IF(T91=0,0,IF(S91&lt;&gt;"",1,IF(U91=0,0,IF(W91=1,2,IF(X91=1,3,IF(Y91=1,4,IF(Z91=1,5,0)))))))</x:f>
        <x:v>0</x:v>
      </x:c>
      <x:c r="AB91" t="str">
        <x:f>IF(AA91=0,"",COUNTIFS($AA$5:$AA$104,"&gt;0",$AA$5:$AA$104,"&lt;"&amp;AA91)+COUNTIFS($AA$5:AA91,AA91))</x:f>
      </x:c>
      <x:c r="AC91" s="174"/>
      <x:c r="AD91" s="175"/>
      <x:c r="AE91" t="n">
        <x:f>IF(S91&lt;&gt;"",1,0)</x:f>
        <x:v>0</x:v>
      </x:c>
    </x:row>
    <x:row r="92" ht="32" customHeight="1">
      <x:c r="A92" s="30"/>
      <x:c r="B92" s="30"/>
      <x:c r="C92" s="30"/>
      <x:c r="D92" s="30"/>
      <x:c r="E92" s="30"/>
      <x:c r="F92" s="37"/>
      <x:c r="G92" s="33" t="str">
        <x:f>IF(A92="","",IF(OR(NOT(ISNUMBER(F92)),F92&lt;0,AND(E92&lt;&gt;"Mensal",E92&lt;&gt;"Trimestral",E92&lt;&gt;"Semestral",E92&lt;&gt;"Anual",E92&lt;&gt;"Bienal")),"n.a.",F92/IF(E92="Mensal",1,IF(E92="Trimestral",3,IF(E92="Semestral",6,IF(E92="Anual",12,24))))))</x:f>
      </x:c>
      <x:c r="H92" s="38"/>
      <x:c r="I92" s="36" t="str">
        <x:f>IF(A92="","",IF(OR(Listas!$B$17&lt;&gt;"OK",NOT(ISNUMBER(H92)),H92&lt;=0),"n.a.",INT(H92-Listas!$B$9)))</x:f>
      </x:c>
      <x:c r="J92" s="30"/>
      <x:c r="K92" s="30"/>
      <x:c r="L92" s="38"/>
      <x:c r="M92" s="38"/>
      <x:c r="N92" s="30"/>
      <x:c r="O92" s="33" t="str">
        <x:f>IF(A92="","",IF(ISNUMBER(G92),G92*12,"n.a."))</x:f>
      </x:c>
      <x:c r="P92" s="33" t="str">
        <x:f>IF(A92="","",IF(COUNTIFS(Orcamento!$A$5:$A$104,C92)&lt;&gt;1,"n.a.",SUMIFS(Orcamento!$B$5:$B$104,Orcamento!$A$5:$A$104,C92)))</x:f>
      </x:c>
      <x:c r="Q92" s="39" t="str">
        <x:f>IF(A92="","",IF(AND(ISNUMBER(G92),ISNUMBER(P92),P92&gt;0),G92/P92,"n.a."))</x:f>
      </x:c>
      <x:c r="R92" s="193" t="str">
        <x:f>IF(COUNTA(A92:F92,H92,J92:N92)=0,"",IF(S92&lt;&gt;"",S92,IF(K92&lt;&gt;"Ativa",K92,IF(W92=1,"Confirmar cobrança passada. ","")&amp;IF(X92=1,"Revisar renovação. ","")&amp;IF(Y92=1,"Validar uso ou cancelar. ","")&amp;IF(Z92=1,"Revisar orçamento. ","")&amp;IF(SUM(W92:Z92)=0,"OK",""))))</x:f>
      </x:c>
      <x:c r="S92" s="166" t="str">
        <x:f>IF(COUNTA(A92:F92,H92,J92:N92)=0,"",IF(Listas!$B$17&lt;&gt;"OK","Revisar parâmetros",IF(OR(A92="",COUNTIFS($A$5:$A$104,A92)&lt;&gt;1),"ID ausente ou duplicado",IF(OR(B92="",C92="",D92=""),"Serviço, categoria ou responsável ausente",IF(COUNTIFS(Orcamento!$A$5:$A$104,C92)&lt;&gt;1,"Categoria ausente ou duplicada no orçamento",IF(AND(K92&lt;&gt;"Ativa",K92&lt;&gt;"Pausada",K92&lt;&gt;"Cancelada"),"Status inválido",IF(AND(E92&lt;&gt;"Mensal",E92&lt;&gt;"Trimestral",E92&lt;&gt;"Semestral",E92&lt;&gt;"Anual",E92&lt;&gt;"Bienal"),"Periodicidade inválida",IF(OR(NOT(ISNUMBER(F92)),F92&lt;0),"Valor do ciclo ausente ou inválido",IF(OR(NOT(ISNUMBER(H92)),H92&lt;=0),"Data de cobrança ausente ou inválida",IF(OR(AND(J92&lt;&gt;"Sim",J92&lt;&gt;"Não"),AND(N92&lt;&gt;"Sim",N92&lt;&gt;"Não")),"Renovação ou essencialidade inválida",IF(AND(N92="Não",OR(NOT(ISNUMBER(M92)),M92&lt;=0,M92&gt;Listas!$B$9)),"Último uso desconhecido ou inválido","")))))))))))</x:f>
      </x:c>
      <x:c r="T92" s="1" t="n">
        <x:f>IF(AND(COUNTA(A92:F92,H92,J92:N92)&gt;0,OR(Listas!$B$13="Todos",D92=Listas!$B$13)),1,0)</x:f>
        <x:v>0</x:v>
      </x:c>
      <x:c r="U92" s="1" t="n">
        <x:f>IF(AND(A92&lt;&gt;"",K92="Ativa",S92=""),1,0)</x:f>
        <x:v>0</x:v>
      </x:c>
      <x:c r="V92" s="1" t="str">
        <x:f>IF(A92="","",IF(OR(Listas!$B$17&lt;&gt;"OK",NOT(ISNUMBER(M92)),M92&lt;=0,M92&gt;Listas!$B$9),"n.a.",INT(Listas!$B$9-M92)))</x:f>
      </x:c>
      <x:c r="W92" s="1" t="n">
        <x:f>IF(AND(U92=1,I92&lt;0),1,0)</x:f>
        <x:v>0</x:v>
      </x:c>
      <x:c r="X92" t="n">
        <x:f>IF(AND(U92=1,AND(I92&gt;=0,I92&lt;=Listas!$B$6,J92="Sim")),1,0)</x:f>
        <x:v>0</x:v>
      </x:c>
      <x:c r="Y92" t="n">
        <x:f>IF(AND(U92=1,AND(N92="Não",ISNUMBER(V92),V92&gt;Listas!$B$7)),1,0)</x:f>
        <x:v>0</x:v>
      </x:c>
      <x:c r="Z92" t="n">
        <x:f>IF(U92=0,0,IF(COUNTIFS(Orcamento!$A$5:$A$104,C92)&lt;&gt;1,1,IF(OR(INDEX(Orcamento!$G$5:$G$104,MATCH(C92,Orcamento!$A$5:$A$104,0))="REDUZIR AGORA",INDEX(Orcamento!$G$5:$G$104,MATCH(C92,Orcamento!$A$5:$A$104,0))="REVISAR",INDEX(Orcamento!$G$5:$G$104,MATCH(C92,Orcamento!$A$5:$A$104,0))="DEFINIR ORÇAMENTO",INDEX(Orcamento!$G$5:$G$104,MATCH(C92,Orcamento!$A$5:$A$104,0))="REVISAR DADOS"),1,0)))</x:f>
        <x:v>0</x:v>
      </x:c>
      <x:c r="AA92" t="n">
        <x:f>IF(T92=0,0,IF(S92&lt;&gt;"",1,IF(U92=0,0,IF(W92=1,2,IF(X92=1,3,IF(Y92=1,4,IF(Z92=1,5,0)))))))</x:f>
        <x:v>0</x:v>
      </x:c>
      <x:c r="AB92" t="str">
        <x:f>IF(AA92=0,"",COUNTIFS($AA$5:$AA$104,"&gt;0",$AA$5:$AA$104,"&lt;"&amp;AA92)+COUNTIFS($AA$5:AA92,AA92))</x:f>
      </x:c>
      <x:c r="AC92" s="174"/>
      <x:c r="AD92" s="175"/>
      <x:c r="AE92" t="n">
        <x:f>IF(S92&lt;&gt;"",1,0)</x:f>
        <x:v>0</x:v>
      </x:c>
    </x:row>
    <x:row r="93" ht="32" customHeight="1">
      <x:c r="A93" s="30"/>
      <x:c r="B93" s="30"/>
      <x:c r="C93" s="30"/>
      <x:c r="D93" s="30"/>
      <x:c r="E93" s="30"/>
      <x:c r="F93" s="37"/>
      <x:c r="G93" s="33" t="str">
        <x:f>IF(A93="","",IF(OR(NOT(ISNUMBER(F93)),F93&lt;0,AND(E93&lt;&gt;"Mensal",E93&lt;&gt;"Trimestral",E93&lt;&gt;"Semestral",E93&lt;&gt;"Anual",E93&lt;&gt;"Bienal")),"n.a.",F93/IF(E93="Mensal",1,IF(E93="Trimestral",3,IF(E93="Semestral",6,IF(E93="Anual",12,24))))))</x:f>
      </x:c>
      <x:c r="H93" s="38"/>
      <x:c r="I93" s="36" t="str">
        <x:f>IF(A93="","",IF(OR(Listas!$B$17&lt;&gt;"OK",NOT(ISNUMBER(H93)),H93&lt;=0),"n.a.",INT(H93-Listas!$B$9)))</x:f>
      </x:c>
      <x:c r="J93" s="30"/>
      <x:c r="K93" s="30"/>
      <x:c r="L93" s="38"/>
      <x:c r="M93" s="38"/>
      <x:c r="N93" s="30"/>
      <x:c r="O93" s="33" t="str">
        <x:f>IF(A93="","",IF(ISNUMBER(G93),G93*12,"n.a."))</x:f>
      </x:c>
      <x:c r="P93" s="33" t="str">
        <x:f>IF(A93="","",IF(COUNTIFS(Orcamento!$A$5:$A$104,C93)&lt;&gt;1,"n.a.",SUMIFS(Orcamento!$B$5:$B$104,Orcamento!$A$5:$A$104,C93)))</x:f>
      </x:c>
      <x:c r="Q93" s="39" t="str">
        <x:f>IF(A93="","",IF(AND(ISNUMBER(G93),ISNUMBER(P93),P93&gt;0),G93/P93,"n.a."))</x:f>
      </x:c>
      <x:c r="R93" s="193" t="str">
        <x:f>IF(COUNTA(A93:F93,H93,J93:N93)=0,"",IF(S93&lt;&gt;"",S93,IF(K93&lt;&gt;"Ativa",K93,IF(W93=1,"Confirmar cobrança passada. ","")&amp;IF(X93=1,"Revisar renovação. ","")&amp;IF(Y93=1,"Validar uso ou cancelar. ","")&amp;IF(Z93=1,"Revisar orçamento. ","")&amp;IF(SUM(W93:Z93)=0,"OK",""))))</x:f>
      </x:c>
      <x:c r="S93" s="166" t="str">
        <x:f>IF(COUNTA(A93:F93,H93,J93:N93)=0,"",IF(Listas!$B$17&lt;&gt;"OK","Revisar parâmetros",IF(OR(A93="",COUNTIFS($A$5:$A$104,A93)&lt;&gt;1),"ID ausente ou duplicado",IF(OR(B93="",C93="",D93=""),"Serviço, categoria ou responsável ausente",IF(COUNTIFS(Orcamento!$A$5:$A$104,C93)&lt;&gt;1,"Categoria ausente ou duplicada no orçamento",IF(AND(K93&lt;&gt;"Ativa",K93&lt;&gt;"Pausada",K93&lt;&gt;"Cancelada"),"Status inválido",IF(AND(E93&lt;&gt;"Mensal",E93&lt;&gt;"Trimestral",E93&lt;&gt;"Semestral",E93&lt;&gt;"Anual",E93&lt;&gt;"Bienal"),"Periodicidade inválida",IF(OR(NOT(ISNUMBER(F93)),F93&lt;0),"Valor do ciclo ausente ou inválido",IF(OR(NOT(ISNUMBER(H93)),H93&lt;=0),"Data de cobrança ausente ou inválida",IF(OR(AND(J93&lt;&gt;"Sim",J93&lt;&gt;"Não"),AND(N93&lt;&gt;"Sim",N93&lt;&gt;"Não")),"Renovação ou essencialidade inválida",IF(AND(N93="Não",OR(NOT(ISNUMBER(M93)),M93&lt;=0,M93&gt;Listas!$B$9)),"Último uso desconhecido ou inválido","")))))))))))</x:f>
      </x:c>
      <x:c r="T93" s="1" t="n">
        <x:f>IF(AND(COUNTA(A93:F93,H93,J93:N93)&gt;0,OR(Listas!$B$13="Todos",D93=Listas!$B$13)),1,0)</x:f>
        <x:v>0</x:v>
      </x:c>
      <x:c r="U93" s="1" t="n">
        <x:f>IF(AND(A93&lt;&gt;"",K93="Ativa",S93=""),1,0)</x:f>
        <x:v>0</x:v>
      </x:c>
      <x:c r="V93" s="1" t="str">
        <x:f>IF(A93="","",IF(OR(Listas!$B$17&lt;&gt;"OK",NOT(ISNUMBER(M93)),M93&lt;=0,M93&gt;Listas!$B$9),"n.a.",INT(Listas!$B$9-M93)))</x:f>
      </x:c>
      <x:c r="W93" s="1" t="n">
        <x:f>IF(AND(U93=1,I93&lt;0),1,0)</x:f>
        <x:v>0</x:v>
      </x:c>
      <x:c r="X93" t="n">
        <x:f>IF(AND(U93=1,AND(I93&gt;=0,I93&lt;=Listas!$B$6,J93="Sim")),1,0)</x:f>
        <x:v>0</x:v>
      </x:c>
      <x:c r="Y93" t="n">
        <x:f>IF(AND(U93=1,AND(N93="Não",ISNUMBER(V93),V93&gt;Listas!$B$7)),1,0)</x:f>
        <x:v>0</x:v>
      </x:c>
      <x:c r="Z93" t="n">
        <x:f>IF(U93=0,0,IF(COUNTIFS(Orcamento!$A$5:$A$104,C93)&lt;&gt;1,1,IF(OR(INDEX(Orcamento!$G$5:$G$104,MATCH(C93,Orcamento!$A$5:$A$104,0))="REDUZIR AGORA",INDEX(Orcamento!$G$5:$G$104,MATCH(C93,Orcamento!$A$5:$A$104,0))="REVISAR",INDEX(Orcamento!$G$5:$G$104,MATCH(C93,Orcamento!$A$5:$A$104,0))="DEFINIR ORÇAMENTO",INDEX(Orcamento!$G$5:$G$104,MATCH(C93,Orcamento!$A$5:$A$104,0))="REVISAR DADOS"),1,0)))</x:f>
        <x:v>0</x:v>
      </x:c>
      <x:c r="AA93" t="n">
        <x:f>IF(T93=0,0,IF(S93&lt;&gt;"",1,IF(U93=0,0,IF(W93=1,2,IF(X93=1,3,IF(Y93=1,4,IF(Z93=1,5,0)))))))</x:f>
        <x:v>0</x:v>
      </x:c>
      <x:c r="AB93" t="str">
        <x:f>IF(AA93=0,"",COUNTIFS($AA$5:$AA$104,"&gt;0",$AA$5:$AA$104,"&lt;"&amp;AA93)+COUNTIFS($AA$5:AA93,AA93))</x:f>
      </x:c>
      <x:c r="AC93" s="174"/>
      <x:c r="AD93" s="175"/>
      <x:c r="AE93" t="n">
        <x:f>IF(S93&lt;&gt;"",1,0)</x:f>
        <x:v>0</x:v>
      </x:c>
    </x:row>
    <x:row r="94" ht="32" customHeight="1">
      <x:c r="A94" s="30"/>
      <x:c r="B94" s="30"/>
      <x:c r="C94" s="30"/>
      <x:c r="D94" s="30"/>
      <x:c r="E94" s="30"/>
      <x:c r="F94" s="37"/>
      <x:c r="G94" s="33" t="str">
        <x:f>IF(A94="","",IF(OR(NOT(ISNUMBER(F94)),F94&lt;0,AND(E94&lt;&gt;"Mensal",E94&lt;&gt;"Trimestral",E94&lt;&gt;"Semestral",E94&lt;&gt;"Anual",E94&lt;&gt;"Bienal")),"n.a.",F94/IF(E94="Mensal",1,IF(E94="Trimestral",3,IF(E94="Semestral",6,IF(E94="Anual",12,24))))))</x:f>
      </x:c>
      <x:c r="H94" s="38"/>
      <x:c r="I94" s="36" t="str">
        <x:f>IF(A94="","",IF(OR(Listas!$B$17&lt;&gt;"OK",NOT(ISNUMBER(H94)),H94&lt;=0),"n.a.",INT(H94-Listas!$B$9)))</x:f>
      </x:c>
      <x:c r="J94" s="30"/>
      <x:c r="K94" s="30"/>
      <x:c r="L94" s="38"/>
      <x:c r="M94" s="38"/>
      <x:c r="N94" s="30"/>
      <x:c r="O94" s="33" t="str">
        <x:f>IF(A94="","",IF(ISNUMBER(G94),G94*12,"n.a."))</x:f>
      </x:c>
      <x:c r="P94" s="33" t="str">
        <x:f>IF(A94="","",IF(COUNTIFS(Orcamento!$A$5:$A$104,C94)&lt;&gt;1,"n.a.",SUMIFS(Orcamento!$B$5:$B$104,Orcamento!$A$5:$A$104,C94)))</x:f>
      </x:c>
      <x:c r="Q94" s="39" t="str">
        <x:f>IF(A94="","",IF(AND(ISNUMBER(G94),ISNUMBER(P94),P94&gt;0),G94/P94,"n.a."))</x:f>
      </x:c>
      <x:c r="R94" s="193" t="str">
        <x:f>IF(COUNTA(A94:F94,H94,J94:N94)=0,"",IF(S94&lt;&gt;"",S94,IF(K94&lt;&gt;"Ativa",K94,IF(W94=1,"Confirmar cobrança passada. ","")&amp;IF(X94=1,"Revisar renovação. ","")&amp;IF(Y94=1,"Validar uso ou cancelar. ","")&amp;IF(Z94=1,"Revisar orçamento. ","")&amp;IF(SUM(W94:Z94)=0,"OK",""))))</x:f>
      </x:c>
      <x:c r="S94" s="166" t="str">
        <x:f>IF(COUNTA(A94:F94,H94,J94:N94)=0,"",IF(Listas!$B$17&lt;&gt;"OK","Revisar parâmetros",IF(OR(A94="",COUNTIFS($A$5:$A$104,A94)&lt;&gt;1),"ID ausente ou duplicado",IF(OR(B94="",C94="",D94=""),"Serviço, categoria ou responsável ausente",IF(COUNTIFS(Orcamento!$A$5:$A$104,C94)&lt;&gt;1,"Categoria ausente ou duplicada no orçamento",IF(AND(K94&lt;&gt;"Ativa",K94&lt;&gt;"Pausada",K94&lt;&gt;"Cancelada"),"Status inválido",IF(AND(E94&lt;&gt;"Mensal",E94&lt;&gt;"Trimestral",E94&lt;&gt;"Semestral",E94&lt;&gt;"Anual",E94&lt;&gt;"Bienal"),"Periodicidade inválida",IF(OR(NOT(ISNUMBER(F94)),F94&lt;0),"Valor do ciclo ausente ou inválido",IF(OR(NOT(ISNUMBER(H94)),H94&lt;=0),"Data de cobrança ausente ou inválida",IF(OR(AND(J94&lt;&gt;"Sim",J94&lt;&gt;"Não"),AND(N94&lt;&gt;"Sim",N94&lt;&gt;"Não")),"Renovação ou essencialidade inválida",IF(AND(N94="Não",OR(NOT(ISNUMBER(M94)),M94&lt;=0,M94&gt;Listas!$B$9)),"Último uso desconhecido ou inválido","")))))))))))</x:f>
      </x:c>
      <x:c r="T94" s="1" t="n">
        <x:f>IF(AND(COUNTA(A94:F94,H94,J94:N94)&gt;0,OR(Listas!$B$13="Todos",D94=Listas!$B$13)),1,0)</x:f>
        <x:v>0</x:v>
      </x:c>
      <x:c r="U94" s="1" t="n">
        <x:f>IF(AND(A94&lt;&gt;"",K94="Ativa",S94=""),1,0)</x:f>
        <x:v>0</x:v>
      </x:c>
      <x:c r="V94" s="1" t="str">
        <x:f>IF(A94="","",IF(OR(Listas!$B$17&lt;&gt;"OK",NOT(ISNUMBER(M94)),M94&lt;=0,M94&gt;Listas!$B$9),"n.a.",INT(Listas!$B$9-M94)))</x:f>
      </x:c>
      <x:c r="W94" s="1" t="n">
        <x:f>IF(AND(U94=1,I94&lt;0),1,0)</x:f>
        <x:v>0</x:v>
      </x:c>
      <x:c r="X94" t="n">
        <x:f>IF(AND(U94=1,AND(I94&gt;=0,I94&lt;=Listas!$B$6,J94="Sim")),1,0)</x:f>
        <x:v>0</x:v>
      </x:c>
      <x:c r="Y94" t="n">
        <x:f>IF(AND(U94=1,AND(N94="Não",ISNUMBER(V94),V94&gt;Listas!$B$7)),1,0)</x:f>
        <x:v>0</x:v>
      </x:c>
      <x:c r="Z94" t="n">
        <x:f>IF(U94=0,0,IF(COUNTIFS(Orcamento!$A$5:$A$104,C94)&lt;&gt;1,1,IF(OR(INDEX(Orcamento!$G$5:$G$104,MATCH(C94,Orcamento!$A$5:$A$104,0))="REDUZIR AGORA",INDEX(Orcamento!$G$5:$G$104,MATCH(C94,Orcamento!$A$5:$A$104,0))="REVISAR",INDEX(Orcamento!$G$5:$G$104,MATCH(C94,Orcamento!$A$5:$A$104,0))="DEFINIR ORÇAMENTO",INDEX(Orcamento!$G$5:$G$104,MATCH(C94,Orcamento!$A$5:$A$104,0))="REVISAR DADOS"),1,0)))</x:f>
        <x:v>0</x:v>
      </x:c>
      <x:c r="AA94" t="n">
        <x:f>IF(T94=0,0,IF(S94&lt;&gt;"",1,IF(U94=0,0,IF(W94=1,2,IF(X94=1,3,IF(Y94=1,4,IF(Z94=1,5,0)))))))</x:f>
        <x:v>0</x:v>
      </x:c>
      <x:c r="AB94" t="str">
        <x:f>IF(AA94=0,"",COUNTIFS($AA$5:$AA$104,"&gt;0",$AA$5:$AA$104,"&lt;"&amp;AA94)+COUNTIFS($AA$5:AA94,AA94))</x:f>
      </x:c>
      <x:c r="AC94" s="174"/>
      <x:c r="AD94" s="175"/>
      <x:c r="AE94" t="n">
        <x:f>IF(S94&lt;&gt;"",1,0)</x:f>
        <x:v>0</x:v>
      </x:c>
    </x:row>
    <x:row r="95" ht="32" customHeight="1">
      <x:c r="A95" s="30"/>
      <x:c r="B95" s="30"/>
      <x:c r="C95" s="30"/>
      <x:c r="D95" s="30"/>
      <x:c r="E95" s="30"/>
      <x:c r="F95" s="37"/>
      <x:c r="G95" s="33" t="str">
        <x:f>IF(A95="","",IF(OR(NOT(ISNUMBER(F95)),F95&lt;0,AND(E95&lt;&gt;"Mensal",E95&lt;&gt;"Trimestral",E95&lt;&gt;"Semestral",E95&lt;&gt;"Anual",E95&lt;&gt;"Bienal")),"n.a.",F95/IF(E95="Mensal",1,IF(E95="Trimestral",3,IF(E95="Semestral",6,IF(E95="Anual",12,24))))))</x:f>
      </x:c>
      <x:c r="H95" s="38"/>
      <x:c r="I95" s="36" t="str">
        <x:f>IF(A95="","",IF(OR(Listas!$B$17&lt;&gt;"OK",NOT(ISNUMBER(H95)),H95&lt;=0),"n.a.",INT(H95-Listas!$B$9)))</x:f>
      </x:c>
      <x:c r="J95" s="30"/>
      <x:c r="K95" s="30"/>
      <x:c r="L95" s="38"/>
      <x:c r="M95" s="38"/>
      <x:c r="N95" s="30"/>
      <x:c r="O95" s="33" t="str">
        <x:f>IF(A95="","",IF(ISNUMBER(G95),G95*12,"n.a."))</x:f>
      </x:c>
      <x:c r="P95" s="33" t="str">
        <x:f>IF(A95="","",IF(COUNTIFS(Orcamento!$A$5:$A$104,C95)&lt;&gt;1,"n.a.",SUMIFS(Orcamento!$B$5:$B$104,Orcamento!$A$5:$A$104,C95)))</x:f>
      </x:c>
      <x:c r="Q95" s="39" t="str">
        <x:f>IF(A95="","",IF(AND(ISNUMBER(G95),ISNUMBER(P95),P95&gt;0),G95/P95,"n.a."))</x:f>
      </x:c>
      <x:c r="R95" s="193" t="str">
        <x:f>IF(COUNTA(A95:F95,H95,J95:N95)=0,"",IF(S95&lt;&gt;"",S95,IF(K95&lt;&gt;"Ativa",K95,IF(W95=1,"Confirmar cobrança passada. ","")&amp;IF(X95=1,"Revisar renovação. ","")&amp;IF(Y95=1,"Validar uso ou cancelar. ","")&amp;IF(Z95=1,"Revisar orçamento. ","")&amp;IF(SUM(W95:Z95)=0,"OK",""))))</x:f>
      </x:c>
      <x:c r="S95" s="166" t="str">
        <x:f>IF(COUNTA(A95:F95,H95,J95:N95)=0,"",IF(Listas!$B$17&lt;&gt;"OK","Revisar parâmetros",IF(OR(A95="",COUNTIFS($A$5:$A$104,A95)&lt;&gt;1),"ID ausente ou duplicado",IF(OR(B95="",C95="",D95=""),"Serviço, categoria ou responsável ausente",IF(COUNTIFS(Orcamento!$A$5:$A$104,C95)&lt;&gt;1,"Categoria ausente ou duplicada no orçamento",IF(AND(K95&lt;&gt;"Ativa",K95&lt;&gt;"Pausada",K95&lt;&gt;"Cancelada"),"Status inválido",IF(AND(E95&lt;&gt;"Mensal",E95&lt;&gt;"Trimestral",E95&lt;&gt;"Semestral",E95&lt;&gt;"Anual",E95&lt;&gt;"Bienal"),"Periodicidade inválida",IF(OR(NOT(ISNUMBER(F95)),F95&lt;0),"Valor do ciclo ausente ou inválido",IF(OR(NOT(ISNUMBER(H95)),H95&lt;=0),"Data de cobrança ausente ou inválida",IF(OR(AND(J95&lt;&gt;"Sim",J95&lt;&gt;"Não"),AND(N95&lt;&gt;"Sim",N95&lt;&gt;"Não")),"Renovação ou essencialidade inválida",IF(AND(N95="Não",OR(NOT(ISNUMBER(M95)),M95&lt;=0,M95&gt;Listas!$B$9)),"Último uso desconhecido ou inválido","")))))))))))</x:f>
      </x:c>
      <x:c r="T95" s="1" t="n">
        <x:f>IF(AND(COUNTA(A95:F95,H95,J95:N95)&gt;0,OR(Listas!$B$13="Todos",D95=Listas!$B$13)),1,0)</x:f>
        <x:v>0</x:v>
      </x:c>
      <x:c r="U95" s="1" t="n">
        <x:f>IF(AND(A95&lt;&gt;"",K95="Ativa",S95=""),1,0)</x:f>
        <x:v>0</x:v>
      </x:c>
      <x:c r="V95" s="1" t="str">
        <x:f>IF(A95="","",IF(OR(Listas!$B$17&lt;&gt;"OK",NOT(ISNUMBER(M95)),M95&lt;=0,M95&gt;Listas!$B$9),"n.a.",INT(Listas!$B$9-M95)))</x:f>
      </x:c>
      <x:c r="W95" s="1" t="n">
        <x:f>IF(AND(U95=1,I95&lt;0),1,0)</x:f>
        <x:v>0</x:v>
      </x:c>
      <x:c r="X95" t="n">
        <x:f>IF(AND(U95=1,AND(I95&gt;=0,I95&lt;=Listas!$B$6,J95="Sim")),1,0)</x:f>
        <x:v>0</x:v>
      </x:c>
      <x:c r="Y95" t="n">
        <x:f>IF(AND(U95=1,AND(N95="Não",ISNUMBER(V95),V95&gt;Listas!$B$7)),1,0)</x:f>
        <x:v>0</x:v>
      </x:c>
      <x:c r="Z95" t="n">
        <x:f>IF(U95=0,0,IF(COUNTIFS(Orcamento!$A$5:$A$104,C95)&lt;&gt;1,1,IF(OR(INDEX(Orcamento!$G$5:$G$104,MATCH(C95,Orcamento!$A$5:$A$104,0))="REDUZIR AGORA",INDEX(Orcamento!$G$5:$G$104,MATCH(C95,Orcamento!$A$5:$A$104,0))="REVISAR",INDEX(Orcamento!$G$5:$G$104,MATCH(C95,Orcamento!$A$5:$A$104,0))="DEFINIR ORÇAMENTO",INDEX(Orcamento!$G$5:$G$104,MATCH(C95,Orcamento!$A$5:$A$104,0))="REVISAR DADOS"),1,0)))</x:f>
        <x:v>0</x:v>
      </x:c>
      <x:c r="AA95" t="n">
        <x:f>IF(T95=0,0,IF(S95&lt;&gt;"",1,IF(U95=0,0,IF(W95=1,2,IF(X95=1,3,IF(Y95=1,4,IF(Z95=1,5,0)))))))</x:f>
        <x:v>0</x:v>
      </x:c>
      <x:c r="AB95" t="str">
        <x:f>IF(AA95=0,"",COUNTIFS($AA$5:$AA$104,"&gt;0",$AA$5:$AA$104,"&lt;"&amp;AA95)+COUNTIFS($AA$5:AA95,AA95))</x:f>
      </x:c>
      <x:c r="AC95" s="174"/>
      <x:c r="AD95" s="175"/>
      <x:c r="AE95" t="n">
        <x:f>IF(S95&lt;&gt;"",1,0)</x:f>
        <x:v>0</x:v>
      </x:c>
    </x:row>
    <x:row r="96" ht="32" customHeight="1">
      <x:c r="A96" s="30"/>
      <x:c r="B96" s="30"/>
      <x:c r="C96" s="30"/>
      <x:c r="D96" s="30"/>
      <x:c r="E96" s="30"/>
      <x:c r="F96" s="37"/>
      <x:c r="G96" s="33" t="str">
        <x:f>IF(A96="","",IF(OR(NOT(ISNUMBER(F96)),F96&lt;0,AND(E96&lt;&gt;"Mensal",E96&lt;&gt;"Trimestral",E96&lt;&gt;"Semestral",E96&lt;&gt;"Anual",E96&lt;&gt;"Bienal")),"n.a.",F96/IF(E96="Mensal",1,IF(E96="Trimestral",3,IF(E96="Semestral",6,IF(E96="Anual",12,24))))))</x:f>
      </x:c>
      <x:c r="H96" s="38"/>
      <x:c r="I96" s="36" t="str">
        <x:f>IF(A96="","",IF(OR(Listas!$B$17&lt;&gt;"OK",NOT(ISNUMBER(H96)),H96&lt;=0),"n.a.",INT(H96-Listas!$B$9)))</x:f>
      </x:c>
      <x:c r="J96" s="30"/>
      <x:c r="K96" s="30"/>
      <x:c r="L96" s="38"/>
      <x:c r="M96" s="38"/>
      <x:c r="N96" s="30"/>
      <x:c r="O96" s="33" t="str">
        <x:f>IF(A96="","",IF(ISNUMBER(G96),G96*12,"n.a."))</x:f>
      </x:c>
      <x:c r="P96" s="33" t="str">
        <x:f>IF(A96="","",IF(COUNTIFS(Orcamento!$A$5:$A$104,C96)&lt;&gt;1,"n.a.",SUMIFS(Orcamento!$B$5:$B$104,Orcamento!$A$5:$A$104,C96)))</x:f>
      </x:c>
      <x:c r="Q96" s="39" t="str">
        <x:f>IF(A96="","",IF(AND(ISNUMBER(G96),ISNUMBER(P96),P96&gt;0),G96/P96,"n.a."))</x:f>
      </x:c>
      <x:c r="R96" s="193" t="str">
        <x:f>IF(COUNTA(A96:F96,H96,J96:N96)=0,"",IF(S96&lt;&gt;"",S96,IF(K96&lt;&gt;"Ativa",K96,IF(W96=1,"Confirmar cobrança passada. ","")&amp;IF(X96=1,"Revisar renovação. ","")&amp;IF(Y96=1,"Validar uso ou cancelar. ","")&amp;IF(Z96=1,"Revisar orçamento. ","")&amp;IF(SUM(W96:Z96)=0,"OK",""))))</x:f>
      </x:c>
      <x:c r="S96" s="166" t="str">
        <x:f>IF(COUNTA(A96:F96,H96,J96:N96)=0,"",IF(Listas!$B$17&lt;&gt;"OK","Revisar parâmetros",IF(OR(A96="",COUNTIFS($A$5:$A$104,A96)&lt;&gt;1),"ID ausente ou duplicado",IF(OR(B96="",C96="",D96=""),"Serviço, categoria ou responsável ausente",IF(COUNTIFS(Orcamento!$A$5:$A$104,C96)&lt;&gt;1,"Categoria ausente ou duplicada no orçamento",IF(AND(K96&lt;&gt;"Ativa",K96&lt;&gt;"Pausada",K96&lt;&gt;"Cancelada"),"Status inválido",IF(AND(E96&lt;&gt;"Mensal",E96&lt;&gt;"Trimestral",E96&lt;&gt;"Semestral",E96&lt;&gt;"Anual",E96&lt;&gt;"Bienal"),"Periodicidade inválida",IF(OR(NOT(ISNUMBER(F96)),F96&lt;0),"Valor do ciclo ausente ou inválido",IF(OR(NOT(ISNUMBER(H96)),H96&lt;=0),"Data de cobrança ausente ou inválida",IF(OR(AND(J96&lt;&gt;"Sim",J96&lt;&gt;"Não"),AND(N96&lt;&gt;"Sim",N96&lt;&gt;"Não")),"Renovação ou essencialidade inválida",IF(AND(N96="Não",OR(NOT(ISNUMBER(M96)),M96&lt;=0,M96&gt;Listas!$B$9)),"Último uso desconhecido ou inválido","")))))))))))</x:f>
      </x:c>
      <x:c r="T96" s="1" t="n">
        <x:f>IF(AND(COUNTA(A96:F96,H96,J96:N96)&gt;0,OR(Listas!$B$13="Todos",D96=Listas!$B$13)),1,0)</x:f>
        <x:v>0</x:v>
      </x:c>
      <x:c r="U96" s="1" t="n">
        <x:f>IF(AND(A96&lt;&gt;"",K96="Ativa",S96=""),1,0)</x:f>
        <x:v>0</x:v>
      </x:c>
      <x:c r="V96" s="1" t="str">
        <x:f>IF(A96="","",IF(OR(Listas!$B$17&lt;&gt;"OK",NOT(ISNUMBER(M96)),M96&lt;=0,M96&gt;Listas!$B$9),"n.a.",INT(Listas!$B$9-M96)))</x:f>
      </x:c>
      <x:c r="W96" s="1" t="n">
        <x:f>IF(AND(U96=1,I96&lt;0),1,0)</x:f>
        <x:v>0</x:v>
      </x:c>
      <x:c r="X96" t="n">
        <x:f>IF(AND(U96=1,AND(I96&gt;=0,I96&lt;=Listas!$B$6,J96="Sim")),1,0)</x:f>
        <x:v>0</x:v>
      </x:c>
      <x:c r="Y96" t="n">
        <x:f>IF(AND(U96=1,AND(N96="Não",ISNUMBER(V96),V96&gt;Listas!$B$7)),1,0)</x:f>
        <x:v>0</x:v>
      </x:c>
      <x:c r="Z96" t="n">
        <x:f>IF(U96=0,0,IF(COUNTIFS(Orcamento!$A$5:$A$104,C96)&lt;&gt;1,1,IF(OR(INDEX(Orcamento!$G$5:$G$104,MATCH(C96,Orcamento!$A$5:$A$104,0))="REDUZIR AGORA",INDEX(Orcamento!$G$5:$G$104,MATCH(C96,Orcamento!$A$5:$A$104,0))="REVISAR",INDEX(Orcamento!$G$5:$G$104,MATCH(C96,Orcamento!$A$5:$A$104,0))="DEFINIR ORÇAMENTO",INDEX(Orcamento!$G$5:$G$104,MATCH(C96,Orcamento!$A$5:$A$104,0))="REVISAR DADOS"),1,0)))</x:f>
        <x:v>0</x:v>
      </x:c>
      <x:c r="AA96" t="n">
        <x:f>IF(T96=0,0,IF(S96&lt;&gt;"",1,IF(U96=0,0,IF(W96=1,2,IF(X96=1,3,IF(Y96=1,4,IF(Z96=1,5,0)))))))</x:f>
        <x:v>0</x:v>
      </x:c>
      <x:c r="AB96" t="str">
        <x:f>IF(AA96=0,"",COUNTIFS($AA$5:$AA$104,"&gt;0",$AA$5:$AA$104,"&lt;"&amp;AA96)+COUNTIFS($AA$5:AA96,AA96))</x:f>
      </x:c>
      <x:c r="AC96" s="174"/>
      <x:c r="AD96" s="175"/>
      <x:c r="AE96" t="n">
        <x:f>IF(S96&lt;&gt;"",1,0)</x:f>
        <x:v>0</x:v>
      </x:c>
    </x:row>
    <x:row r="97" ht="32" customHeight="1">
      <x:c r="A97" s="30"/>
      <x:c r="B97" s="30"/>
      <x:c r="C97" s="30"/>
      <x:c r="D97" s="30"/>
      <x:c r="E97" s="30"/>
      <x:c r="F97" s="37"/>
      <x:c r="G97" s="33" t="str">
        <x:f>IF(A97="","",IF(OR(NOT(ISNUMBER(F97)),F97&lt;0,AND(E97&lt;&gt;"Mensal",E97&lt;&gt;"Trimestral",E97&lt;&gt;"Semestral",E97&lt;&gt;"Anual",E97&lt;&gt;"Bienal")),"n.a.",F97/IF(E97="Mensal",1,IF(E97="Trimestral",3,IF(E97="Semestral",6,IF(E97="Anual",12,24))))))</x:f>
      </x:c>
      <x:c r="H97" s="38"/>
      <x:c r="I97" s="36" t="str">
        <x:f>IF(A97="","",IF(OR(Listas!$B$17&lt;&gt;"OK",NOT(ISNUMBER(H97)),H97&lt;=0),"n.a.",INT(H97-Listas!$B$9)))</x:f>
      </x:c>
      <x:c r="J97" s="30"/>
      <x:c r="K97" s="30"/>
      <x:c r="L97" s="38"/>
      <x:c r="M97" s="38"/>
      <x:c r="N97" s="30"/>
      <x:c r="O97" s="33" t="str">
        <x:f>IF(A97="","",IF(ISNUMBER(G97),G97*12,"n.a."))</x:f>
      </x:c>
      <x:c r="P97" s="33" t="str">
        <x:f>IF(A97="","",IF(COUNTIFS(Orcamento!$A$5:$A$104,C97)&lt;&gt;1,"n.a.",SUMIFS(Orcamento!$B$5:$B$104,Orcamento!$A$5:$A$104,C97)))</x:f>
      </x:c>
      <x:c r="Q97" s="39" t="str">
        <x:f>IF(A97="","",IF(AND(ISNUMBER(G97),ISNUMBER(P97),P97&gt;0),G97/P97,"n.a."))</x:f>
      </x:c>
      <x:c r="R97" s="193" t="str">
        <x:f>IF(COUNTA(A97:F97,H97,J97:N97)=0,"",IF(S97&lt;&gt;"",S97,IF(K97&lt;&gt;"Ativa",K97,IF(W97=1,"Confirmar cobrança passada. ","")&amp;IF(X97=1,"Revisar renovação. ","")&amp;IF(Y97=1,"Validar uso ou cancelar. ","")&amp;IF(Z97=1,"Revisar orçamento. ","")&amp;IF(SUM(W97:Z97)=0,"OK",""))))</x:f>
      </x:c>
      <x:c r="S97" s="166" t="str">
        <x:f>IF(COUNTA(A97:F97,H97,J97:N97)=0,"",IF(Listas!$B$17&lt;&gt;"OK","Revisar parâmetros",IF(OR(A97="",COUNTIFS($A$5:$A$104,A97)&lt;&gt;1),"ID ausente ou duplicado",IF(OR(B97="",C97="",D97=""),"Serviço, categoria ou responsável ausente",IF(COUNTIFS(Orcamento!$A$5:$A$104,C97)&lt;&gt;1,"Categoria ausente ou duplicada no orçamento",IF(AND(K97&lt;&gt;"Ativa",K97&lt;&gt;"Pausada",K97&lt;&gt;"Cancelada"),"Status inválido",IF(AND(E97&lt;&gt;"Mensal",E97&lt;&gt;"Trimestral",E97&lt;&gt;"Semestral",E97&lt;&gt;"Anual",E97&lt;&gt;"Bienal"),"Periodicidade inválida",IF(OR(NOT(ISNUMBER(F97)),F97&lt;0),"Valor do ciclo ausente ou inválido",IF(OR(NOT(ISNUMBER(H97)),H97&lt;=0),"Data de cobrança ausente ou inválida",IF(OR(AND(J97&lt;&gt;"Sim",J97&lt;&gt;"Não"),AND(N97&lt;&gt;"Sim",N97&lt;&gt;"Não")),"Renovação ou essencialidade inválida",IF(AND(N97="Não",OR(NOT(ISNUMBER(M97)),M97&lt;=0,M97&gt;Listas!$B$9)),"Último uso desconhecido ou inválido","")))))))))))</x:f>
      </x:c>
      <x:c r="T97" s="1" t="n">
        <x:f>IF(AND(COUNTA(A97:F97,H97,J97:N97)&gt;0,OR(Listas!$B$13="Todos",D97=Listas!$B$13)),1,0)</x:f>
        <x:v>0</x:v>
      </x:c>
      <x:c r="U97" s="1" t="n">
        <x:f>IF(AND(A97&lt;&gt;"",K97="Ativa",S97=""),1,0)</x:f>
        <x:v>0</x:v>
      </x:c>
      <x:c r="V97" s="1" t="str">
        <x:f>IF(A97="","",IF(OR(Listas!$B$17&lt;&gt;"OK",NOT(ISNUMBER(M97)),M97&lt;=0,M97&gt;Listas!$B$9),"n.a.",INT(Listas!$B$9-M97)))</x:f>
      </x:c>
      <x:c r="W97" s="1" t="n">
        <x:f>IF(AND(U97=1,I97&lt;0),1,0)</x:f>
        <x:v>0</x:v>
      </x:c>
      <x:c r="X97" t="n">
        <x:f>IF(AND(U97=1,AND(I97&gt;=0,I97&lt;=Listas!$B$6,J97="Sim")),1,0)</x:f>
        <x:v>0</x:v>
      </x:c>
      <x:c r="Y97" t="n">
        <x:f>IF(AND(U97=1,AND(N97="Não",ISNUMBER(V97),V97&gt;Listas!$B$7)),1,0)</x:f>
        <x:v>0</x:v>
      </x:c>
      <x:c r="Z97" t="n">
        <x:f>IF(U97=0,0,IF(COUNTIFS(Orcamento!$A$5:$A$104,C97)&lt;&gt;1,1,IF(OR(INDEX(Orcamento!$G$5:$G$104,MATCH(C97,Orcamento!$A$5:$A$104,0))="REDUZIR AGORA",INDEX(Orcamento!$G$5:$G$104,MATCH(C97,Orcamento!$A$5:$A$104,0))="REVISAR",INDEX(Orcamento!$G$5:$G$104,MATCH(C97,Orcamento!$A$5:$A$104,0))="DEFINIR ORÇAMENTO",INDEX(Orcamento!$G$5:$G$104,MATCH(C97,Orcamento!$A$5:$A$104,0))="REVISAR DADOS"),1,0)))</x:f>
        <x:v>0</x:v>
      </x:c>
      <x:c r="AA97" t="n">
        <x:f>IF(T97=0,0,IF(S97&lt;&gt;"",1,IF(U97=0,0,IF(W97=1,2,IF(X97=1,3,IF(Y97=1,4,IF(Z97=1,5,0)))))))</x:f>
        <x:v>0</x:v>
      </x:c>
      <x:c r="AB97" t="str">
        <x:f>IF(AA97=0,"",COUNTIFS($AA$5:$AA$104,"&gt;0",$AA$5:$AA$104,"&lt;"&amp;AA97)+COUNTIFS($AA$5:AA97,AA97))</x:f>
      </x:c>
      <x:c r="AC97" s="174"/>
      <x:c r="AD97" s="175"/>
      <x:c r="AE97" t="n">
        <x:f>IF(S97&lt;&gt;"",1,0)</x:f>
        <x:v>0</x:v>
      </x:c>
    </x:row>
    <x:row r="98" ht="32" customHeight="1">
      <x:c r="A98" s="30"/>
      <x:c r="B98" s="30"/>
      <x:c r="C98" s="30"/>
      <x:c r="D98" s="30"/>
      <x:c r="E98" s="30"/>
      <x:c r="F98" s="37"/>
      <x:c r="G98" s="33" t="str">
        <x:f>IF(A98="","",IF(OR(NOT(ISNUMBER(F98)),F98&lt;0,AND(E98&lt;&gt;"Mensal",E98&lt;&gt;"Trimestral",E98&lt;&gt;"Semestral",E98&lt;&gt;"Anual",E98&lt;&gt;"Bienal")),"n.a.",F98/IF(E98="Mensal",1,IF(E98="Trimestral",3,IF(E98="Semestral",6,IF(E98="Anual",12,24))))))</x:f>
      </x:c>
      <x:c r="H98" s="38"/>
      <x:c r="I98" s="36" t="str">
        <x:f>IF(A98="","",IF(OR(Listas!$B$17&lt;&gt;"OK",NOT(ISNUMBER(H98)),H98&lt;=0),"n.a.",INT(H98-Listas!$B$9)))</x:f>
      </x:c>
      <x:c r="J98" s="30"/>
      <x:c r="K98" s="30"/>
      <x:c r="L98" s="38"/>
      <x:c r="M98" s="38"/>
      <x:c r="N98" s="30"/>
      <x:c r="O98" s="33" t="str">
        <x:f>IF(A98="","",IF(ISNUMBER(G98),G98*12,"n.a."))</x:f>
      </x:c>
      <x:c r="P98" s="33" t="str">
        <x:f>IF(A98="","",IF(COUNTIFS(Orcamento!$A$5:$A$104,C98)&lt;&gt;1,"n.a.",SUMIFS(Orcamento!$B$5:$B$104,Orcamento!$A$5:$A$104,C98)))</x:f>
      </x:c>
      <x:c r="Q98" s="39" t="str">
        <x:f>IF(A98="","",IF(AND(ISNUMBER(G98),ISNUMBER(P98),P98&gt;0),G98/P98,"n.a."))</x:f>
      </x:c>
      <x:c r="R98" s="193" t="str">
        <x:f>IF(COUNTA(A98:F98,H98,J98:N98)=0,"",IF(S98&lt;&gt;"",S98,IF(K98&lt;&gt;"Ativa",K98,IF(W98=1,"Confirmar cobrança passada. ","")&amp;IF(X98=1,"Revisar renovação. ","")&amp;IF(Y98=1,"Validar uso ou cancelar. ","")&amp;IF(Z98=1,"Revisar orçamento. ","")&amp;IF(SUM(W98:Z98)=0,"OK",""))))</x:f>
      </x:c>
      <x:c r="S98" s="166" t="str">
        <x:f>IF(COUNTA(A98:F98,H98,J98:N98)=0,"",IF(Listas!$B$17&lt;&gt;"OK","Revisar parâmetros",IF(OR(A98="",COUNTIFS($A$5:$A$104,A98)&lt;&gt;1),"ID ausente ou duplicado",IF(OR(B98="",C98="",D98=""),"Serviço, categoria ou responsável ausente",IF(COUNTIFS(Orcamento!$A$5:$A$104,C98)&lt;&gt;1,"Categoria ausente ou duplicada no orçamento",IF(AND(K98&lt;&gt;"Ativa",K98&lt;&gt;"Pausada",K98&lt;&gt;"Cancelada"),"Status inválido",IF(AND(E98&lt;&gt;"Mensal",E98&lt;&gt;"Trimestral",E98&lt;&gt;"Semestral",E98&lt;&gt;"Anual",E98&lt;&gt;"Bienal"),"Periodicidade inválida",IF(OR(NOT(ISNUMBER(F98)),F98&lt;0),"Valor do ciclo ausente ou inválido",IF(OR(NOT(ISNUMBER(H98)),H98&lt;=0),"Data de cobrança ausente ou inválida",IF(OR(AND(J98&lt;&gt;"Sim",J98&lt;&gt;"Não"),AND(N98&lt;&gt;"Sim",N98&lt;&gt;"Não")),"Renovação ou essencialidade inválida",IF(AND(N98="Não",OR(NOT(ISNUMBER(M98)),M98&lt;=0,M98&gt;Listas!$B$9)),"Último uso desconhecido ou inválido","")))))))))))</x:f>
      </x:c>
      <x:c r="T98" s="1" t="n">
        <x:f>IF(AND(COUNTA(A98:F98,H98,J98:N98)&gt;0,OR(Listas!$B$13="Todos",D98=Listas!$B$13)),1,0)</x:f>
        <x:v>0</x:v>
      </x:c>
      <x:c r="U98" s="1" t="n">
        <x:f>IF(AND(A98&lt;&gt;"",K98="Ativa",S98=""),1,0)</x:f>
        <x:v>0</x:v>
      </x:c>
      <x:c r="V98" s="1" t="str">
        <x:f>IF(A98="","",IF(OR(Listas!$B$17&lt;&gt;"OK",NOT(ISNUMBER(M98)),M98&lt;=0,M98&gt;Listas!$B$9),"n.a.",INT(Listas!$B$9-M98)))</x:f>
      </x:c>
      <x:c r="W98" s="1" t="n">
        <x:f>IF(AND(U98=1,I98&lt;0),1,0)</x:f>
        <x:v>0</x:v>
      </x:c>
      <x:c r="X98" t="n">
        <x:f>IF(AND(U98=1,AND(I98&gt;=0,I98&lt;=Listas!$B$6,J98="Sim")),1,0)</x:f>
        <x:v>0</x:v>
      </x:c>
      <x:c r="Y98" t="n">
        <x:f>IF(AND(U98=1,AND(N98="Não",ISNUMBER(V98),V98&gt;Listas!$B$7)),1,0)</x:f>
        <x:v>0</x:v>
      </x:c>
      <x:c r="Z98" t="n">
        <x:f>IF(U98=0,0,IF(COUNTIFS(Orcamento!$A$5:$A$104,C98)&lt;&gt;1,1,IF(OR(INDEX(Orcamento!$G$5:$G$104,MATCH(C98,Orcamento!$A$5:$A$104,0))="REDUZIR AGORA",INDEX(Orcamento!$G$5:$G$104,MATCH(C98,Orcamento!$A$5:$A$104,0))="REVISAR",INDEX(Orcamento!$G$5:$G$104,MATCH(C98,Orcamento!$A$5:$A$104,0))="DEFINIR ORÇAMENTO",INDEX(Orcamento!$G$5:$G$104,MATCH(C98,Orcamento!$A$5:$A$104,0))="REVISAR DADOS"),1,0)))</x:f>
        <x:v>0</x:v>
      </x:c>
      <x:c r="AA98" t="n">
        <x:f>IF(T98=0,0,IF(S98&lt;&gt;"",1,IF(U98=0,0,IF(W98=1,2,IF(X98=1,3,IF(Y98=1,4,IF(Z98=1,5,0)))))))</x:f>
        <x:v>0</x:v>
      </x:c>
      <x:c r="AB98" t="str">
        <x:f>IF(AA98=0,"",COUNTIFS($AA$5:$AA$104,"&gt;0",$AA$5:$AA$104,"&lt;"&amp;AA98)+COUNTIFS($AA$5:AA98,AA98))</x:f>
      </x:c>
      <x:c r="AC98" s="174"/>
      <x:c r="AD98" s="175"/>
      <x:c r="AE98" t="n">
        <x:f>IF(S98&lt;&gt;"",1,0)</x:f>
        <x:v>0</x:v>
      </x:c>
    </x:row>
    <x:row r="99" ht="32" customHeight="1">
      <x:c r="A99" s="30"/>
      <x:c r="B99" s="30"/>
      <x:c r="C99" s="30"/>
      <x:c r="D99" s="30"/>
      <x:c r="E99" s="30"/>
      <x:c r="F99" s="37"/>
      <x:c r="G99" s="33" t="str">
        <x:f>IF(A99="","",IF(OR(NOT(ISNUMBER(F99)),F99&lt;0,AND(E99&lt;&gt;"Mensal",E99&lt;&gt;"Trimestral",E99&lt;&gt;"Semestral",E99&lt;&gt;"Anual",E99&lt;&gt;"Bienal")),"n.a.",F99/IF(E99="Mensal",1,IF(E99="Trimestral",3,IF(E99="Semestral",6,IF(E99="Anual",12,24))))))</x:f>
      </x:c>
      <x:c r="H99" s="38"/>
      <x:c r="I99" s="36" t="str">
        <x:f>IF(A99="","",IF(OR(Listas!$B$17&lt;&gt;"OK",NOT(ISNUMBER(H99)),H99&lt;=0),"n.a.",INT(H99-Listas!$B$9)))</x:f>
      </x:c>
      <x:c r="J99" s="30"/>
      <x:c r="K99" s="30"/>
      <x:c r="L99" s="38"/>
      <x:c r="M99" s="38"/>
      <x:c r="N99" s="30"/>
      <x:c r="O99" s="33" t="str">
        <x:f>IF(A99="","",IF(ISNUMBER(G99),G99*12,"n.a."))</x:f>
      </x:c>
      <x:c r="P99" s="33" t="str">
        <x:f>IF(A99="","",IF(COUNTIFS(Orcamento!$A$5:$A$104,C99)&lt;&gt;1,"n.a.",SUMIFS(Orcamento!$B$5:$B$104,Orcamento!$A$5:$A$104,C99)))</x:f>
      </x:c>
      <x:c r="Q99" s="39" t="str">
        <x:f>IF(A99="","",IF(AND(ISNUMBER(G99),ISNUMBER(P99),P99&gt;0),G99/P99,"n.a."))</x:f>
      </x:c>
      <x:c r="R99" s="193" t="str">
        <x:f>IF(COUNTA(A99:F99,H99,J99:N99)=0,"",IF(S99&lt;&gt;"",S99,IF(K99&lt;&gt;"Ativa",K99,IF(W99=1,"Confirmar cobrança passada. ","")&amp;IF(X99=1,"Revisar renovação. ","")&amp;IF(Y99=1,"Validar uso ou cancelar. ","")&amp;IF(Z99=1,"Revisar orçamento. ","")&amp;IF(SUM(W99:Z99)=0,"OK",""))))</x:f>
      </x:c>
      <x:c r="S99" s="166" t="str">
        <x:f>IF(COUNTA(A99:F99,H99,J99:N99)=0,"",IF(Listas!$B$17&lt;&gt;"OK","Revisar parâmetros",IF(OR(A99="",COUNTIFS($A$5:$A$104,A99)&lt;&gt;1),"ID ausente ou duplicado",IF(OR(B99="",C99="",D99=""),"Serviço, categoria ou responsável ausente",IF(COUNTIFS(Orcamento!$A$5:$A$104,C99)&lt;&gt;1,"Categoria ausente ou duplicada no orçamento",IF(AND(K99&lt;&gt;"Ativa",K99&lt;&gt;"Pausada",K99&lt;&gt;"Cancelada"),"Status inválido",IF(AND(E99&lt;&gt;"Mensal",E99&lt;&gt;"Trimestral",E99&lt;&gt;"Semestral",E99&lt;&gt;"Anual",E99&lt;&gt;"Bienal"),"Periodicidade inválida",IF(OR(NOT(ISNUMBER(F99)),F99&lt;0),"Valor do ciclo ausente ou inválido",IF(OR(NOT(ISNUMBER(H99)),H99&lt;=0),"Data de cobrança ausente ou inválida",IF(OR(AND(J99&lt;&gt;"Sim",J99&lt;&gt;"Não"),AND(N99&lt;&gt;"Sim",N99&lt;&gt;"Não")),"Renovação ou essencialidade inválida",IF(AND(N99="Não",OR(NOT(ISNUMBER(M99)),M99&lt;=0,M99&gt;Listas!$B$9)),"Último uso desconhecido ou inválido","")))))))))))</x:f>
      </x:c>
      <x:c r="T99" s="1" t="n">
        <x:f>IF(AND(COUNTA(A99:F99,H99,J99:N99)&gt;0,OR(Listas!$B$13="Todos",D99=Listas!$B$13)),1,0)</x:f>
        <x:v>0</x:v>
      </x:c>
      <x:c r="U99" s="1" t="n">
        <x:f>IF(AND(A99&lt;&gt;"",K99="Ativa",S99=""),1,0)</x:f>
        <x:v>0</x:v>
      </x:c>
      <x:c r="V99" s="1" t="str">
        <x:f>IF(A99="","",IF(OR(Listas!$B$17&lt;&gt;"OK",NOT(ISNUMBER(M99)),M99&lt;=0,M99&gt;Listas!$B$9),"n.a.",INT(Listas!$B$9-M99)))</x:f>
      </x:c>
      <x:c r="W99" s="1" t="n">
        <x:f>IF(AND(U99=1,I99&lt;0),1,0)</x:f>
        <x:v>0</x:v>
      </x:c>
      <x:c r="X99" t="n">
        <x:f>IF(AND(U99=1,AND(I99&gt;=0,I99&lt;=Listas!$B$6,J99="Sim")),1,0)</x:f>
        <x:v>0</x:v>
      </x:c>
      <x:c r="Y99" t="n">
        <x:f>IF(AND(U99=1,AND(N99="Não",ISNUMBER(V99),V99&gt;Listas!$B$7)),1,0)</x:f>
        <x:v>0</x:v>
      </x:c>
      <x:c r="Z99" t="n">
        <x:f>IF(U99=0,0,IF(COUNTIFS(Orcamento!$A$5:$A$104,C99)&lt;&gt;1,1,IF(OR(INDEX(Orcamento!$G$5:$G$104,MATCH(C99,Orcamento!$A$5:$A$104,0))="REDUZIR AGORA",INDEX(Orcamento!$G$5:$G$104,MATCH(C99,Orcamento!$A$5:$A$104,0))="REVISAR",INDEX(Orcamento!$G$5:$G$104,MATCH(C99,Orcamento!$A$5:$A$104,0))="DEFINIR ORÇAMENTO",INDEX(Orcamento!$G$5:$G$104,MATCH(C99,Orcamento!$A$5:$A$104,0))="REVISAR DADOS"),1,0)))</x:f>
        <x:v>0</x:v>
      </x:c>
      <x:c r="AA99" t="n">
        <x:f>IF(T99=0,0,IF(S99&lt;&gt;"",1,IF(U99=0,0,IF(W99=1,2,IF(X99=1,3,IF(Y99=1,4,IF(Z99=1,5,0)))))))</x:f>
        <x:v>0</x:v>
      </x:c>
      <x:c r="AB99" t="str">
        <x:f>IF(AA99=0,"",COUNTIFS($AA$5:$AA$104,"&gt;0",$AA$5:$AA$104,"&lt;"&amp;AA99)+COUNTIFS($AA$5:AA99,AA99))</x:f>
      </x:c>
      <x:c r="AC99" s="174"/>
      <x:c r="AD99" s="175"/>
      <x:c r="AE99" t="n">
        <x:f>IF(S99&lt;&gt;"",1,0)</x:f>
        <x:v>0</x:v>
      </x:c>
    </x:row>
    <x:row r="100" ht="32" customHeight="1">
      <x:c r="A100" s="30"/>
      <x:c r="B100" s="30"/>
      <x:c r="C100" s="30"/>
      <x:c r="D100" s="30"/>
      <x:c r="E100" s="30"/>
      <x:c r="F100" s="37"/>
      <x:c r="G100" s="33" t="str">
        <x:f>IF(A100="","",IF(OR(NOT(ISNUMBER(F100)),F100&lt;0,AND(E100&lt;&gt;"Mensal",E100&lt;&gt;"Trimestral",E100&lt;&gt;"Semestral",E100&lt;&gt;"Anual",E100&lt;&gt;"Bienal")),"n.a.",F100/IF(E100="Mensal",1,IF(E100="Trimestral",3,IF(E100="Semestral",6,IF(E100="Anual",12,24))))))</x:f>
      </x:c>
      <x:c r="H100" s="38"/>
      <x:c r="I100" s="36" t="str">
        <x:f>IF(A100="","",IF(OR(Listas!$B$17&lt;&gt;"OK",NOT(ISNUMBER(H100)),H100&lt;=0),"n.a.",INT(H100-Listas!$B$9)))</x:f>
      </x:c>
      <x:c r="J100" s="30"/>
      <x:c r="K100" s="30"/>
      <x:c r="L100" s="38"/>
      <x:c r="M100" s="38"/>
      <x:c r="N100" s="30"/>
      <x:c r="O100" s="33" t="str">
        <x:f>IF(A100="","",IF(ISNUMBER(G100),G100*12,"n.a."))</x:f>
      </x:c>
      <x:c r="P100" s="33" t="str">
        <x:f>IF(A100="","",IF(COUNTIFS(Orcamento!$A$5:$A$104,C100)&lt;&gt;1,"n.a.",SUMIFS(Orcamento!$B$5:$B$104,Orcamento!$A$5:$A$104,C100)))</x:f>
      </x:c>
      <x:c r="Q100" s="39" t="str">
        <x:f>IF(A100="","",IF(AND(ISNUMBER(G100),ISNUMBER(P100),P100&gt;0),G100/P100,"n.a."))</x:f>
      </x:c>
      <x:c r="R100" s="193" t="str">
        <x:f>IF(COUNTA(A100:F100,H100,J100:N100)=0,"",IF(S100&lt;&gt;"",S100,IF(K100&lt;&gt;"Ativa",K100,IF(W100=1,"Confirmar cobrança passada. ","")&amp;IF(X100=1,"Revisar renovação. ","")&amp;IF(Y100=1,"Validar uso ou cancelar. ","")&amp;IF(Z100=1,"Revisar orçamento. ","")&amp;IF(SUM(W100:Z100)=0,"OK",""))))</x:f>
      </x:c>
      <x:c r="S100" s="166" t="str">
        <x:f>IF(COUNTA(A100:F100,H100,J100:N100)=0,"",IF(Listas!$B$17&lt;&gt;"OK","Revisar parâmetros",IF(OR(A100="",COUNTIFS($A$5:$A$104,A100)&lt;&gt;1),"ID ausente ou duplicado",IF(OR(B100="",C100="",D100=""),"Serviço, categoria ou responsável ausente",IF(COUNTIFS(Orcamento!$A$5:$A$104,C100)&lt;&gt;1,"Categoria ausente ou duplicada no orçamento",IF(AND(K100&lt;&gt;"Ativa",K100&lt;&gt;"Pausada",K100&lt;&gt;"Cancelada"),"Status inválido",IF(AND(E100&lt;&gt;"Mensal",E100&lt;&gt;"Trimestral",E100&lt;&gt;"Semestral",E100&lt;&gt;"Anual",E100&lt;&gt;"Bienal"),"Periodicidade inválida",IF(OR(NOT(ISNUMBER(F100)),F100&lt;0),"Valor do ciclo ausente ou inválido",IF(OR(NOT(ISNUMBER(H100)),H100&lt;=0),"Data de cobrança ausente ou inválida",IF(OR(AND(J100&lt;&gt;"Sim",J100&lt;&gt;"Não"),AND(N100&lt;&gt;"Sim",N100&lt;&gt;"Não")),"Renovação ou essencialidade inválida",IF(AND(N100="Não",OR(NOT(ISNUMBER(M100)),M100&lt;=0,M100&gt;Listas!$B$9)),"Último uso desconhecido ou inválido","")))))))))))</x:f>
      </x:c>
      <x:c r="T100" s="1" t="n">
        <x:f>IF(AND(COUNTA(A100:F100,H100,J100:N100)&gt;0,OR(Listas!$B$13="Todos",D100=Listas!$B$13)),1,0)</x:f>
        <x:v>0</x:v>
      </x:c>
      <x:c r="U100" s="1" t="n">
        <x:f>IF(AND(A100&lt;&gt;"",K100="Ativa",S100=""),1,0)</x:f>
        <x:v>0</x:v>
      </x:c>
      <x:c r="V100" s="1" t="str">
        <x:f>IF(A100="","",IF(OR(Listas!$B$17&lt;&gt;"OK",NOT(ISNUMBER(M100)),M100&lt;=0,M100&gt;Listas!$B$9),"n.a.",INT(Listas!$B$9-M100)))</x:f>
      </x:c>
      <x:c r="W100" s="1" t="n">
        <x:f>IF(AND(U100=1,I100&lt;0),1,0)</x:f>
        <x:v>0</x:v>
      </x:c>
      <x:c r="X100" t="n">
        <x:f>IF(AND(U100=1,AND(I100&gt;=0,I100&lt;=Listas!$B$6,J100="Sim")),1,0)</x:f>
        <x:v>0</x:v>
      </x:c>
      <x:c r="Y100" t="n">
        <x:f>IF(AND(U100=1,AND(N100="Não",ISNUMBER(V100),V100&gt;Listas!$B$7)),1,0)</x:f>
        <x:v>0</x:v>
      </x:c>
      <x:c r="Z100" t="n">
        <x:f>IF(U100=0,0,IF(COUNTIFS(Orcamento!$A$5:$A$104,C100)&lt;&gt;1,1,IF(OR(INDEX(Orcamento!$G$5:$G$104,MATCH(C100,Orcamento!$A$5:$A$104,0))="REDUZIR AGORA",INDEX(Orcamento!$G$5:$G$104,MATCH(C100,Orcamento!$A$5:$A$104,0))="REVISAR",INDEX(Orcamento!$G$5:$G$104,MATCH(C100,Orcamento!$A$5:$A$104,0))="DEFINIR ORÇAMENTO",INDEX(Orcamento!$G$5:$G$104,MATCH(C100,Orcamento!$A$5:$A$104,0))="REVISAR DADOS"),1,0)))</x:f>
        <x:v>0</x:v>
      </x:c>
      <x:c r="AA100" t="n">
        <x:f>IF(T100=0,0,IF(S100&lt;&gt;"",1,IF(U100=0,0,IF(W100=1,2,IF(X100=1,3,IF(Y100=1,4,IF(Z100=1,5,0)))))))</x:f>
        <x:v>0</x:v>
      </x:c>
      <x:c r="AB100" t="str">
        <x:f>IF(AA100=0,"",COUNTIFS($AA$5:$AA$104,"&gt;0",$AA$5:$AA$104,"&lt;"&amp;AA100)+COUNTIFS($AA$5:AA100,AA100))</x:f>
      </x:c>
      <x:c r="AC100" s="174"/>
      <x:c r="AD100" s="175"/>
      <x:c r="AE100" t="n">
        <x:f>IF(S100&lt;&gt;"",1,0)</x:f>
        <x:v>0</x:v>
      </x:c>
    </x:row>
    <x:row r="101" ht="32" customHeight="1">
      <x:c r="A101" s="30"/>
      <x:c r="B101" s="30"/>
      <x:c r="C101" s="30"/>
      <x:c r="D101" s="30"/>
      <x:c r="E101" s="30"/>
      <x:c r="F101" s="37"/>
      <x:c r="G101" s="33" t="str">
        <x:f>IF(A101="","",IF(OR(NOT(ISNUMBER(F101)),F101&lt;0,AND(E101&lt;&gt;"Mensal",E101&lt;&gt;"Trimestral",E101&lt;&gt;"Semestral",E101&lt;&gt;"Anual",E101&lt;&gt;"Bienal")),"n.a.",F101/IF(E101="Mensal",1,IF(E101="Trimestral",3,IF(E101="Semestral",6,IF(E101="Anual",12,24))))))</x:f>
      </x:c>
      <x:c r="H101" s="38"/>
      <x:c r="I101" s="36" t="str">
        <x:f>IF(A101="","",IF(OR(Listas!$B$17&lt;&gt;"OK",NOT(ISNUMBER(H101)),H101&lt;=0),"n.a.",INT(H101-Listas!$B$9)))</x:f>
      </x:c>
      <x:c r="J101" s="30"/>
      <x:c r="K101" s="30"/>
      <x:c r="L101" s="38"/>
      <x:c r="M101" s="38"/>
      <x:c r="N101" s="30"/>
      <x:c r="O101" s="33" t="str">
        <x:f>IF(A101="","",IF(ISNUMBER(G101),G101*12,"n.a."))</x:f>
      </x:c>
      <x:c r="P101" s="33" t="str">
        <x:f>IF(A101="","",IF(COUNTIFS(Orcamento!$A$5:$A$104,C101)&lt;&gt;1,"n.a.",SUMIFS(Orcamento!$B$5:$B$104,Orcamento!$A$5:$A$104,C101)))</x:f>
      </x:c>
      <x:c r="Q101" s="39" t="str">
        <x:f>IF(A101="","",IF(AND(ISNUMBER(G101),ISNUMBER(P101),P101&gt;0),G101/P101,"n.a."))</x:f>
      </x:c>
      <x:c r="R101" s="193" t="str">
        <x:f>IF(COUNTA(A101:F101,H101,J101:N101)=0,"",IF(S101&lt;&gt;"",S101,IF(K101&lt;&gt;"Ativa",K101,IF(W101=1,"Confirmar cobrança passada. ","")&amp;IF(X101=1,"Revisar renovação. ","")&amp;IF(Y101=1,"Validar uso ou cancelar. ","")&amp;IF(Z101=1,"Revisar orçamento. ","")&amp;IF(SUM(W101:Z101)=0,"OK",""))))</x:f>
      </x:c>
      <x:c r="S101" s="166" t="str">
        <x:f>IF(COUNTA(A101:F101,H101,J101:N101)=0,"",IF(Listas!$B$17&lt;&gt;"OK","Revisar parâmetros",IF(OR(A101="",COUNTIFS($A$5:$A$104,A101)&lt;&gt;1),"ID ausente ou duplicado",IF(OR(B101="",C101="",D101=""),"Serviço, categoria ou responsável ausente",IF(COUNTIFS(Orcamento!$A$5:$A$104,C101)&lt;&gt;1,"Categoria ausente ou duplicada no orçamento",IF(AND(K101&lt;&gt;"Ativa",K101&lt;&gt;"Pausada",K101&lt;&gt;"Cancelada"),"Status inválido",IF(AND(E101&lt;&gt;"Mensal",E101&lt;&gt;"Trimestral",E101&lt;&gt;"Semestral",E101&lt;&gt;"Anual",E101&lt;&gt;"Bienal"),"Periodicidade inválida",IF(OR(NOT(ISNUMBER(F101)),F101&lt;0),"Valor do ciclo ausente ou inválido",IF(OR(NOT(ISNUMBER(H101)),H101&lt;=0),"Data de cobrança ausente ou inválida",IF(OR(AND(J101&lt;&gt;"Sim",J101&lt;&gt;"Não"),AND(N101&lt;&gt;"Sim",N101&lt;&gt;"Não")),"Renovação ou essencialidade inválida",IF(AND(N101="Não",OR(NOT(ISNUMBER(M101)),M101&lt;=0,M101&gt;Listas!$B$9)),"Último uso desconhecido ou inválido","")))))))))))</x:f>
      </x:c>
      <x:c r="T101" s="1" t="n">
        <x:f>IF(AND(COUNTA(A101:F101,H101,J101:N101)&gt;0,OR(Listas!$B$13="Todos",D101=Listas!$B$13)),1,0)</x:f>
        <x:v>0</x:v>
      </x:c>
      <x:c r="U101" s="1" t="n">
        <x:f>IF(AND(A101&lt;&gt;"",K101="Ativa",S101=""),1,0)</x:f>
        <x:v>0</x:v>
      </x:c>
      <x:c r="V101" s="1" t="str">
        <x:f>IF(A101="","",IF(OR(Listas!$B$17&lt;&gt;"OK",NOT(ISNUMBER(M101)),M101&lt;=0,M101&gt;Listas!$B$9),"n.a.",INT(Listas!$B$9-M101)))</x:f>
      </x:c>
      <x:c r="W101" s="1" t="n">
        <x:f>IF(AND(U101=1,I101&lt;0),1,0)</x:f>
        <x:v>0</x:v>
      </x:c>
      <x:c r="X101" t="n">
        <x:f>IF(AND(U101=1,AND(I101&gt;=0,I101&lt;=Listas!$B$6,J101="Sim")),1,0)</x:f>
        <x:v>0</x:v>
      </x:c>
      <x:c r="Y101" t="n">
        <x:f>IF(AND(U101=1,AND(N101="Não",ISNUMBER(V101),V101&gt;Listas!$B$7)),1,0)</x:f>
        <x:v>0</x:v>
      </x:c>
      <x:c r="Z101" t="n">
        <x:f>IF(U101=0,0,IF(COUNTIFS(Orcamento!$A$5:$A$104,C101)&lt;&gt;1,1,IF(OR(INDEX(Orcamento!$G$5:$G$104,MATCH(C101,Orcamento!$A$5:$A$104,0))="REDUZIR AGORA",INDEX(Orcamento!$G$5:$G$104,MATCH(C101,Orcamento!$A$5:$A$104,0))="REVISAR",INDEX(Orcamento!$G$5:$G$104,MATCH(C101,Orcamento!$A$5:$A$104,0))="DEFINIR ORÇAMENTO",INDEX(Orcamento!$G$5:$G$104,MATCH(C101,Orcamento!$A$5:$A$104,0))="REVISAR DADOS"),1,0)))</x:f>
        <x:v>0</x:v>
      </x:c>
      <x:c r="AA101" t="n">
        <x:f>IF(T101=0,0,IF(S101&lt;&gt;"",1,IF(U101=0,0,IF(W101=1,2,IF(X101=1,3,IF(Y101=1,4,IF(Z101=1,5,0)))))))</x:f>
        <x:v>0</x:v>
      </x:c>
      <x:c r="AB101" t="str">
        <x:f>IF(AA101=0,"",COUNTIFS($AA$5:$AA$104,"&gt;0",$AA$5:$AA$104,"&lt;"&amp;AA101)+COUNTIFS($AA$5:AA101,AA101))</x:f>
      </x:c>
      <x:c r="AC101" s="174"/>
      <x:c r="AD101" s="175"/>
      <x:c r="AE101" t="n">
        <x:f>IF(S101&lt;&gt;"",1,0)</x:f>
        <x:v>0</x:v>
      </x:c>
    </x:row>
    <x:row r="102" ht="32" customHeight="1">
      <x:c r="A102" s="30"/>
      <x:c r="B102" s="30"/>
      <x:c r="C102" s="30"/>
      <x:c r="D102" s="30"/>
      <x:c r="E102" s="30"/>
      <x:c r="F102" s="37"/>
      <x:c r="G102" s="33" t="str">
        <x:f>IF(A102="","",IF(OR(NOT(ISNUMBER(F102)),F102&lt;0,AND(E102&lt;&gt;"Mensal",E102&lt;&gt;"Trimestral",E102&lt;&gt;"Semestral",E102&lt;&gt;"Anual",E102&lt;&gt;"Bienal")),"n.a.",F102/IF(E102="Mensal",1,IF(E102="Trimestral",3,IF(E102="Semestral",6,IF(E102="Anual",12,24))))))</x:f>
      </x:c>
      <x:c r="H102" s="38"/>
      <x:c r="I102" s="36" t="str">
        <x:f>IF(A102="","",IF(OR(Listas!$B$17&lt;&gt;"OK",NOT(ISNUMBER(H102)),H102&lt;=0),"n.a.",INT(H102-Listas!$B$9)))</x:f>
      </x:c>
      <x:c r="J102" s="30"/>
      <x:c r="K102" s="30"/>
      <x:c r="L102" s="38"/>
      <x:c r="M102" s="38"/>
      <x:c r="N102" s="30"/>
      <x:c r="O102" s="33" t="str">
        <x:f>IF(A102="","",IF(ISNUMBER(G102),G102*12,"n.a."))</x:f>
      </x:c>
      <x:c r="P102" s="33" t="str">
        <x:f>IF(A102="","",IF(COUNTIFS(Orcamento!$A$5:$A$104,C102)&lt;&gt;1,"n.a.",SUMIFS(Orcamento!$B$5:$B$104,Orcamento!$A$5:$A$104,C102)))</x:f>
      </x:c>
      <x:c r="Q102" s="39" t="str">
        <x:f>IF(A102="","",IF(AND(ISNUMBER(G102),ISNUMBER(P102),P102&gt;0),G102/P102,"n.a."))</x:f>
      </x:c>
      <x:c r="R102" s="193" t="str">
        <x:f>IF(COUNTA(A102:F102,H102,J102:N102)=0,"",IF(S102&lt;&gt;"",S102,IF(K102&lt;&gt;"Ativa",K102,IF(W102=1,"Confirmar cobrança passada. ","")&amp;IF(X102=1,"Revisar renovação. ","")&amp;IF(Y102=1,"Validar uso ou cancelar. ","")&amp;IF(Z102=1,"Revisar orçamento. ","")&amp;IF(SUM(W102:Z102)=0,"OK",""))))</x:f>
      </x:c>
      <x:c r="S102" s="166" t="str">
        <x:f>IF(COUNTA(A102:F102,H102,J102:N102)=0,"",IF(Listas!$B$17&lt;&gt;"OK","Revisar parâmetros",IF(OR(A102="",COUNTIFS($A$5:$A$104,A102)&lt;&gt;1),"ID ausente ou duplicado",IF(OR(B102="",C102="",D102=""),"Serviço, categoria ou responsável ausente",IF(COUNTIFS(Orcamento!$A$5:$A$104,C102)&lt;&gt;1,"Categoria ausente ou duplicada no orçamento",IF(AND(K102&lt;&gt;"Ativa",K102&lt;&gt;"Pausada",K102&lt;&gt;"Cancelada"),"Status inválido",IF(AND(E102&lt;&gt;"Mensal",E102&lt;&gt;"Trimestral",E102&lt;&gt;"Semestral",E102&lt;&gt;"Anual",E102&lt;&gt;"Bienal"),"Periodicidade inválida",IF(OR(NOT(ISNUMBER(F102)),F102&lt;0),"Valor do ciclo ausente ou inválido",IF(OR(NOT(ISNUMBER(H102)),H102&lt;=0),"Data de cobrança ausente ou inválida",IF(OR(AND(J102&lt;&gt;"Sim",J102&lt;&gt;"Não"),AND(N102&lt;&gt;"Sim",N102&lt;&gt;"Não")),"Renovação ou essencialidade inválida",IF(AND(N102="Não",OR(NOT(ISNUMBER(M102)),M102&lt;=0,M102&gt;Listas!$B$9)),"Último uso desconhecido ou inválido","")))))))))))</x:f>
      </x:c>
      <x:c r="T102" s="1" t="n">
        <x:f>IF(AND(COUNTA(A102:F102,H102,J102:N102)&gt;0,OR(Listas!$B$13="Todos",D102=Listas!$B$13)),1,0)</x:f>
        <x:v>0</x:v>
      </x:c>
      <x:c r="U102" s="1" t="n">
        <x:f>IF(AND(A102&lt;&gt;"",K102="Ativa",S102=""),1,0)</x:f>
        <x:v>0</x:v>
      </x:c>
      <x:c r="V102" s="1" t="str">
        <x:f>IF(A102="","",IF(OR(Listas!$B$17&lt;&gt;"OK",NOT(ISNUMBER(M102)),M102&lt;=0,M102&gt;Listas!$B$9),"n.a.",INT(Listas!$B$9-M102)))</x:f>
      </x:c>
      <x:c r="W102" s="1" t="n">
        <x:f>IF(AND(U102=1,I102&lt;0),1,0)</x:f>
        <x:v>0</x:v>
      </x:c>
      <x:c r="X102" t="n">
        <x:f>IF(AND(U102=1,AND(I102&gt;=0,I102&lt;=Listas!$B$6,J102="Sim")),1,0)</x:f>
        <x:v>0</x:v>
      </x:c>
      <x:c r="Y102" t="n">
        <x:f>IF(AND(U102=1,AND(N102="Não",ISNUMBER(V102),V102&gt;Listas!$B$7)),1,0)</x:f>
        <x:v>0</x:v>
      </x:c>
      <x:c r="Z102" t="n">
        <x:f>IF(U102=0,0,IF(COUNTIFS(Orcamento!$A$5:$A$104,C102)&lt;&gt;1,1,IF(OR(INDEX(Orcamento!$G$5:$G$104,MATCH(C102,Orcamento!$A$5:$A$104,0))="REDUZIR AGORA",INDEX(Orcamento!$G$5:$G$104,MATCH(C102,Orcamento!$A$5:$A$104,0))="REVISAR",INDEX(Orcamento!$G$5:$G$104,MATCH(C102,Orcamento!$A$5:$A$104,0))="DEFINIR ORÇAMENTO",INDEX(Orcamento!$G$5:$G$104,MATCH(C102,Orcamento!$A$5:$A$104,0))="REVISAR DADOS"),1,0)))</x:f>
        <x:v>0</x:v>
      </x:c>
      <x:c r="AA102" t="n">
        <x:f>IF(T102=0,0,IF(S102&lt;&gt;"",1,IF(U102=0,0,IF(W102=1,2,IF(X102=1,3,IF(Y102=1,4,IF(Z102=1,5,0)))))))</x:f>
        <x:v>0</x:v>
      </x:c>
      <x:c r="AB102" t="str">
        <x:f>IF(AA102=0,"",COUNTIFS($AA$5:$AA$104,"&gt;0",$AA$5:$AA$104,"&lt;"&amp;AA102)+COUNTIFS($AA$5:AA102,AA102))</x:f>
      </x:c>
      <x:c r="AC102" s="174"/>
      <x:c r="AD102" s="175"/>
      <x:c r="AE102" t="n">
        <x:f>IF(S102&lt;&gt;"",1,0)</x:f>
        <x:v>0</x:v>
      </x:c>
    </x:row>
    <x:row r="103" ht="32" customHeight="1">
      <x:c r="A103" s="30"/>
      <x:c r="B103" s="30"/>
      <x:c r="C103" s="30"/>
      <x:c r="D103" s="30"/>
      <x:c r="E103" s="30"/>
      <x:c r="F103" s="37"/>
      <x:c r="G103" s="33" t="str">
        <x:f>IF(A103="","",IF(OR(NOT(ISNUMBER(F103)),F103&lt;0,AND(E103&lt;&gt;"Mensal",E103&lt;&gt;"Trimestral",E103&lt;&gt;"Semestral",E103&lt;&gt;"Anual",E103&lt;&gt;"Bienal")),"n.a.",F103/IF(E103="Mensal",1,IF(E103="Trimestral",3,IF(E103="Semestral",6,IF(E103="Anual",12,24))))))</x:f>
      </x:c>
      <x:c r="H103" s="38"/>
      <x:c r="I103" s="36" t="str">
        <x:f>IF(A103="","",IF(OR(Listas!$B$17&lt;&gt;"OK",NOT(ISNUMBER(H103)),H103&lt;=0),"n.a.",INT(H103-Listas!$B$9)))</x:f>
      </x:c>
      <x:c r="J103" s="30"/>
      <x:c r="K103" s="30"/>
      <x:c r="L103" s="38"/>
      <x:c r="M103" s="38"/>
      <x:c r="N103" s="30"/>
      <x:c r="O103" s="33" t="str">
        <x:f>IF(A103="","",IF(ISNUMBER(G103),G103*12,"n.a."))</x:f>
      </x:c>
      <x:c r="P103" s="33" t="str">
        <x:f>IF(A103="","",IF(COUNTIFS(Orcamento!$A$5:$A$104,C103)&lt;&gt;1,"n.a.",SUMIFS(Orcamento!$B$5:$B$104,Orcamento!$A$5:$A$104,C103)))</x:f>
      </x:c>
      <x:c r="Q103" s="39" t="str">
        <x:f>IF(A103="","",IF(AND(ISNUMBER(G103),ISNUMBER(P103),P103&gt;0),G103/P103,"n.a."))</x:f>
      </x:c>
      <x:c r="R103" s="193" t="str">
        <x:f>IF(COUNTA(A103:F103,H103,J103:N103)=0,"",IF(S103&lt;&gt;"",S103,IF(K103&lt;&gt;"Ativa",K103,IF(W103=1,"Confirmar cobrança passada. ","")&amp;IF(X103=1,"Revisar renovação. ","")&amp;IF(Y103=1,"Validar uso ou cancelar. ","")&amp;IF(Z103=1,"Revisar orçamento. ","")&amp;IF(SUM(W103:Z103)=0,"OK",""))))</x:f>
      </x:c>
      <x:c r="S103" s="166" t="str">
        <x:f>IF(COUNTA(A103:F103,H103,J103:N103)=0,"",IF(Listas!$B$17&lt;&gt;"OK","Revisar parâmetros",IF(OR(A103="",COUNTIFS($A$5:$A$104,A103)&lt;&gt;1),"ID ausente ou duplicado",IF(OR(B103="",C103="",D103=""),"Serviço, categoria ou responsável ausente",IF(COUNTIFS(Orcamento!$A$5:$A$104,C103)&lt;&gt;1,"Categoria ausente ou duplicada no orçamento",IF(AND(K103&lt;&gt;"Ativa",K103&lt;&gt;"Pausada",K103&lt;&gt;"Cancelada"),"Status inválido",IF(AND(E103&lt;&gt;"Mensal",E103&lt;&gt;"Trimestral",E103&lt;&gt;"Semestral",E103&lt;&gt;"Anual",E103&lt;&gt;"Bienal"),"Periodicidade inválida",IF(OR(NOT(ISNUMBER(F103)),F103&lt;0),"Valor do ciclo ausente ou inválido",IF(OR(NOT(ISNUMBER(H103)),H103&lt;=0),"Data de cobrança ausente ou inválida",IF(OR(AND(J103&lt;&gt;"Sim",J103&lt;&gt;"Não"),AND(N103&lt;&gt;"Sim",N103&lt;&gt;"Não")),"Renovação ou essencialidade inválida",IF(AND(N103="Não",OR(NOT(ISNUMBER(M103)),M103&lt;=0,M103&gt;Listas!$B$9)),"Último uso desconhecido ou inválido","")))))))))))</x:f>
      </x:c>
      <x:c r="T103" s="1" t="n">
        <x:f>IF(AND(COUNTA(A103:F103,H103,J103:N103)&gt;0,OR(Listas!$B$13="Todos",D103=Listas!$B$13)),1,0)</x:f>
        <x:v>0</x:v>
      </x:c>
      <x:c r="U103" s="1" t="n">
        <x:f>IF(AND(A103&lt;&gt;"",K103="Ativa",S103=""),1,0)</x:f>
        <x:v>0</x:v>
      </x:c>
      <x:c r="V103" s="1" t="str">
        <x:f>IF(A103="","",IF(OR(Listas!$B$17&lt;&gt;"OK",NOT(ISNUMBER(M103)),M103&lt;=0,M103&gt;Listas!$B$9),"n.a.",INT(Listas!$B$9-M103)))</x:f>
      </x:c>
      <x:c r="W103" s="1" t="n">
        <x:f>IF(AND(U103=1,I103&lt;0),1,0)</x:f>
        <x:v>0</x:v>
      </x:c>
      <x:c r="X103" t="n">
        <x:f>IF(AND(U103=1,AND(I103&gt;=0,I103&lt;=Listas!$B$6,J103="Sim")),1,0)</x:f>
        <x:v>0</x:v>
      </x:c>
      <x:c r="Y103" t="n">
        <x:f>IF(AND(U103=1,AND(N103="Não",ISNUMBER(V103),V103&gt;Listas!$B$7)),1,0)</x:f>
        <x:v>0</x:v>
      </x:c>
      <x:c r="Z103" t="n">
        <x:f>IF(U103=0,0,IF(COUNTIFS(Orcamento!$A$5:$A$104,C103)&lt;&gt;1,1,IF(OR(INDEX(Orcamento!$G$5:$G$104,MATCH(C103,Orcamento!$A$5:$A$104,0))="REDUZIR AGORA",INDEX(Orcamento!$G$5:$G$104,MATCH(C103,Orcamento!$A$5:$A$104,0))="REVISAR",INDEX(Orcamento!$G$5:$G$104,MATCH(C103,Orcamento!$A$5:$A$104,0))="DEFINIR ORÇAMENTO",INDEX(Orcamento!$G$5:$G$104,MATCH(C103,Orcamento!$A$5:$A$104,0))="REVISAR DADOS"),1,0)))</x:f>
        <x:v>0</x:v>
      </x:c>
      <x:c r="AA103" t="n">
        <x:f>IF(T103=0,0,IF(S103&lt;&gt;"",1,IF(U103=0,0,IF(W103=1,2,IF(X103=1,3,IF(Y103=1,4,IF(Z103=1,5,0)))))))</x:f>
        <x:v>0</x:v>
      </x:c>
      <x:c r="AB103" t="str">
        <x:f>IF(AA103=0,"",COUNTIFS($AA$5:$AA$104,"&gt;0",$AA$5:$AA$104,"&lt;"&amp;AA103)+COUNTIFS($AA$5:AA103,AA103))</x:f>
      </x:c>
      <x:c r="AC103" s="174"/>
      <x:c r="AD103" s="175"/>
      <x:c r="AE103" t="n">
        <x:f>IF(S103&lt;&gt;"",1,0)</x:f>
        <x:v>0</x:v>
      </x:c>
    </x:row>
    <x:row r="104" ht="32" customHeight="1">
      <x:c r="A104" s="30"/>
      <x:c r="B104" s="30"/>
      <x:c r="C104" s="30"/>
      <x:c r="D104" s="30"/>
      <x:c r="E104" s="30"/>
      <x:c r="F104" s="37"/>
      <x:c r="G104" s="33" t="str">
        <x:f>IF(A104="","",IF(OR(NOT(ISNUMBER(F104)),F104&lt;0,AND(E104&lt;&gt;"Mensal",E104&lt;&gt;"Trimestral",E104&lt;&gt;"Semestral",E104&lt;&gt;"Anual",E104&lt;&gt;"Bienal")),"n.a.",F104/IF(E104="Mensal",1,IF(E104="Trimestral",3,IF(E104="Semestral",6,IF(E104="Anual",12,24))))))</x:f>
      </x:c>
      <x:c r="H104" s="38"/>
      <x:c r="I104" s="36" t="str">
        <x:f>IF(A104="","",IF(OR(Listas!$B$17&lt;&gt;"OK",NOT(ISNUMBER(H104)),H104&lt;=0),"n.a.",INT(H104-Listas!$B$9)))</x:f>
      </x:c>
      <x:c r="J104" s="30"/>
      <x:c r="K104" s="30"/>
      <x:c r="L104" s="38"/>
      <x:c r="M104" s="38"/>
      <x:c r="N104" s="30"/>
      <x:c r="O104" s="33" t="str">
        <x:f>IF(A104="","",IF(ISNUMBER(G104),G104*12,"n.a."))</x:f>
      </x:c>
      <x:c r="P104" s="33" t="str">
        <x:f>IF(A104="","",IF(COUNTIFS(Orcamento!$A$5:$A$104,C104)&lt;&gt;1,"n.a.",SUMIFS(Orcamento!$B$5:$B$104,Orcamento!$A$5:$A$104,C104)))</x:f>
      </x:c>
      <x:c r="Q104" s="39" t="str">
        <x:f>IF(A104="","",IF(AND(ISNUMBER(G104),ISNUMBER(P104),P104&gt;0),G104/P104,"n.a."))</x:f>
      </x:c>
      <x:c r="R104" s="193" t="str">
        <x:f>IF(COUNTA(A104:F104,H104,J104:N104)=0,"",IF(S104&lt;&gt;"",S104,IF(K104&lt;&gt;"Ativa",K104,IF(W104=1,"Confirmar cobrança passada. ","")&amp;IF(X104=1,"Revisar renovação. ","")&amp;IF(Y104=1,"Validar uso ou cancelar. ","")&amp;IF(Z104=1,"Revisar orçamento. ","")&amp;IF(SUM(W104:Z104)=0,"OK",""))))</x:f>
      </x:c>
      <x:c r="S104" s="166" t="str">
        <x:f>IF(COUNTA(A104:F104,H104,J104:N104)=0,"",IF(Listas!$B$17&lt;&gt;"OK","Revisar parâmetros",IF(OR(A104="",COUNTIFS($A$5:$A$104,A104)&lt;&gt;1),"ID ausente ou duplicado",IF(OR(B104="",C104="",D104=""),"Serviço, categoria ou responsável ausente",IF(COUNTIFS(Orcamento!$A$5:$A$104,C104)&lt;&gt;1,"Categoria ausente ou duplicada no orçamento",IF(AND(K104&lt;&gt;"Ativa",K104&lt;&gt;"Pausada",K104&lt;&gt;"Cancelada"),"Status inválido",IF(AND(E104&lt;&gt;"Mensal",E104&lt;&gt;"Trimestral",E104&lt;&gt;"Semestral",E104&lt;&gt;"Anual",E104&lt;&gt;"Bienal"),"Periodicidade inválida",IF(OR(NOT(ISNUMBER(F104)),F104&lt;0),"Valor do ciclo ausente ou inválido",IF(OR(NOT(ISNUMBER(H104)),H104&lt;=0),"Data de cobrança ausente ou inválida",IF(OR(AND(J104&lt;&gt;"Sim",J104&lt;&gt;"Não"),AND(N104&lt;&gt;"Sim",N104&lt;&gt;"Não")),"Renovação ou essencialidade inválida",IF(AND(N104="Não",OR(NOT(ISNUMBER(M104)),M104&lt;=0,M104&gt;Listas!$B$9)),"Último uso desconhecido ou inválido","")))))))))))</x:f>
      </x:c>
      <x:c r="T104" s="1" t="n">
        <x:f>IF(AND(COUNTA(A104:F104,H104,J104:N104)&gt;0,OR(Listas!$B$13="Todos",D104=Listas!$B$13)),1,0)</x:f>
        <x:v>0</x:v>
      </x:c>
      <x:c r="U104" s="1" t="n">
        <x:f>IF(AND(A104&lt;&gt;"",K104="Ativa",S104=""),1,0)</x:f>
        <x:v>0</x:v>
      </x:c>
      <x:c r="V104" s="1" t="str">
        <x:f>IF(A104="","",IF(OR(Listas!$B$17&lt;&gt;"OK",NOT(ISNUMBER(M104)),M104&lt;=0,M104&gt;Listas!$B$9),"n.a.",INT(Listas!$B$9-M104)))</x:f>
      </x:c>
      <x:c r="W104" s="1" t="n">
        <x:f>IF(AND(U104=1,I104&lt;0),1,0)</x:f>
        <x:v>0</x:v>
      </x:c>
      <x:c r="X104" t="n">
        <x:f>IF(AND(U104=1,AND(I104&gt;=0,I104&lt;=Listas!$B$6,J104="Sim")),1,0)</x:f>
        <x:v>0</x:v>
      </x:c>
      <x:c r="Y104" t="n">
        <x:f>IF(AND(U104=1,AND(N104="Não",ISNUMBER(V104),V104&gt;Listas!$B$7)),1,0)</x:f>
        <x:v>0</x:v>
      </x:c>
      <x:c r="Z104" t="n">
        <x:f>IF(U104=0,0,IF(COUNTIFS(Orcamento!$A$5:$A$104,C104)&lt;&gt;1,1,IF(OR(INDEX(Orcamento!$G$5:$G$104,MATCH(C104,Orcamento!$A$5:$A$104,0))="REDUZIR AGORA",INDEX(Orcamento!$G$5:$G$104,MATCH(C104,Orcamento!$A$5:$A$104,0))="REVISAR",INDEX(Orcamento!$G$5:$G$104,MATCH(C104,Orcamento!$A$5:$A$104,0))="DEFINIR ORÇAMENTO",INDEX(Orcamento!$G$5:$G$104,MATCH(C104,Orcamento!$A$5:$A$104,0))="REVISAR DADOS"),1,0)))</x:f>
        <x:v>0</x:v>
      </x:c>
      <x:c r="AA104" t="n">
        <x:f>IF(T104=0,0,IF(S104&lt;&gt;"",1,IF(U104=0,0,IF(W104=1,2,IF(X104=1,3,IF(Y104=1,4,IF(Z104=1,5,0)))))))</x:f>
        <x:v>0</x:v>
      </x:c>
      <x:c r="AB104" t="str">
        <x:f>IF(AA104=0,"",COUNTIFS($AA$5:$AA$104,"&gt;0",$AA$5:$AA$104,"&lt;"&amp;AA104)+COUNTIFS($AA$5:AA104,AA104))</x:f>
      </x:c>
      <x:c r="AC104" s="174"/>
      <x:c r="AD104" s="175"/>
      <x:c r="AE104" t="n">
        <x:f>IF(S104&lt;&gt;"",1,0)</x:f>
        <x:v>0</x:v>
      </x:c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R1"/>
    <x:mergeCell ref="A2:R2"/>
  </x:mergeCells>
  <x:conditionalFormatting sqref="R5:R104">
    <x:cfRule type="expression" dxfId="0" priority="1">
      <x:formula>AND($A5&lt;&gt;"",$R5&lt;&gt;"OK",$R5&lt;&gt;"CANCELADA",$R5&lt;&gt;"PAUSADA")</x:formula>
    </x:cfRule>
    <x:cfRule type="containsText" dxfId="1" priority="2" operator="containsText" text="REVISAR RENOVAÇÃO"/>
  </x:conditionalFormatting>
  <x:conditionalFormatting sqref="S5:S104">
    <x:cfRule type="expression" dxfId="3" priority="3">
      <x:formula>S5&lt;&gt;""</x:formula>
    </x:cfRule>
  </x:conditionalFormatting>
  <x:dataValidations count="5">
    <x:dataValidation type="list" sqref="C5:C104">
      <x:formula1>Orcamento!$A$5:$A$104</x:formula1>
    </x:dataValidation>
    <x:dataValidation type="list" sqref="E5:E104">
      <x:formula1>Listas!$E$6:$E$10</x:formula1>
    </x:dataValidation>
    <x:dataValidation type="list" sqref="J5:J104">
      <x:formula1>Listas!$F$6:$F$7</x:formula1>
    </x:dataValidation>
    <x:dataValidation type="list" sqref="K5:K104">
      <x:formula1>Listas!$G$6:$G$8</x:formula1>
    </x:dataValidation>
    <x:dataValidation type="list" sqref="N5:N104">
      <x:formula1>Listas!$H$6:$H$7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e6e5bec5c04b5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6" hidden="0" customWidth="1"/>
    <x:col min="2" max="2" width="17" hidden="0" customWidth="1"/>
    <x:col min="3" max="3" width="28" hidden="0" customWidth="1"/>
    <x:col min="4" max="4" width="16" hidden="0" customWidth="1"/>
    <x:col min="5" max="5" width="17" hidden="0" customWidth="1"/>
    <x:col min="6" max="6" width="12" hidden="0" customWidth="1"/>
    <x:col min="7" max="7" width="22" hidden="0" customWidth="1"/>
    <x:col min="8" max="8" width="19" hidden="0" customWidth="1"/>
    <x:col min="9" max="9" width="32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  <x:col min="14" max="14" width="27" hidden="0" customWidth="1"/>
  </x:cols>
  <x:sheetData>
    <x:row r="1" ht="34" customHeight="1">
      <x:c r="A1" s="4" t="str">
        <x:v>HISTÓRICO DE PAGAMENTOS</x:v>
      </x:c>
      <x:c r="B1" s="4" t="str">
        <x:v>HISTÓRICO DE PAGAMENTOS</x:v>
      </x:c>
      <x:c r="C1" s="4" t="str">
        <x:v>HISTÓRICO DE PAGAMENTOS</x:v>
      </x:c>
      <x:c r="D1" s="4" t="str">
        <x:v>HISTÓRICO DE PAGAMENTOS</x:v>
      </x:c>
      <x:c r="E1" s="4" t="str">
        <x:v>HISTÓRICO DE PAGAMENTOS</x:v>
      </x:c>
      <x:c r="F1" s="4" t="str">
        <x:v>HISTÓRICO DE PAGAMENTOS</x:v>
      </x:c>
      <x:c r="G1" s="4" t="str">
        <x:v>HISTÓRICO DE PAGAMENTOS</x:v>
      </x:c>
      <x:c r="H1" s="4" t="str">
        <x:v>HISTÓRICO DE PAGAMENTOS</x:v>
      </x:c>
      <x:c r="I1" s="4" t="str">
        <x:v>HISTÓRICO DE PAGAMENTOS</x:v>
      </x:c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Registre pagamentos reais para comparar cobranças, identificar reajustes e manter evidências.</x:v>
      </x:c>
      <x:c r="B2" s="8" t="str">
        <x:v>Registre pagamentos reais para comparar cobranças, identificar reajustes e manter evidências.</x:v>
      </x:c>
      <x:c r="C2" s="8" t="str">
        <x:v>Registre pagamentos reais para comparar cobranças, identificar reajustes e manter evidências.</x:v>
      </x:c>
      <x:c r="D2" s="8" t="str">
        <x:v>Registre pagamentos reais para comparar cobranças, identificar reajustes e manter evidências.</x:v>
      </x:c>
      <x:c r="E2" s="8" t="str">
        <x:v>Registre pagamentos reais para comparar cobranças, identificar reajustes e manter evidências.</x:v>
      </x:c>
      <x:c r="F2" s="8" t="str">
        <x:v>Registre pagamentos reais para comparar cobranças, identificar reajustes e manter evidências.</x:v>
      </x:c>
      <x:c r="G2" s="8" t="str">
        <x:v>Registre pagamentos reais para comparar cobranças, identificar reajustes e manter evidências.</x:v>
      </x:c>
      <x:c r="H2" s="8" t="str">
        <x:v>Registre pagamentos reais para comparar cobranças, identificar reajustes e manter evidências.</x:v>
      </x:c>
      <x:c r="I2" s="8" t="str">
        <x:v>Registre pagamentos reais para comparar cobranças, identificar reajustes e manter evidências.</x:v>
      </x:c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4" customHeight="1">
      <x:c r="A4" s="22" t="str">
        <x:v>Data</x:v>
      </x:c>
      <x:c r="B4" s="23" t="str">
        <x:v>ID assinatura</x:v>
      </x:c>
      <x:c r="C4" s="23" t="str">
        <x:v>Serviço</x:v>
      </x:c>
      <x:c r="D4" s="23" t="str">
        <x:v>Competência</x:v>
      </x:c>
      <x:c r="E4" s="23" t="str">
        <x:v>Valor pago</x:v>
      </x:c>
      <x:c r="F4" s="23" t="str">
        <x:v>Pago?</x:v>
      </x:c>
      <x:c r="G4" s="23" t="str">
        <x:v>Forma de pagamento</x:v>
      </x:c>
      <x:c r="H4" s="23" t="str">
        <x:v>Variação vs ciclo</x:v>
      </x:c>
      <x:c r="I4" s="24" t="str">
        <x:v>Observações</x:v>
      </x:c>
      <x:c r="J4" s="172" t="str">
        <x:v>Pendência de pagamento</x:v>
      </x:c>
      <x:c r="K4" s="172" t="str">
        <x:v>No contexto</x:v>
      </x:c>
      <x:c r="L4" s="172" t="str">
        <x:v>Vencido sem baixa</x:v>
      </x:c>
      <x:c r="M4" s="172" t="str">
        <x:v>Pendência numérica</x:v>
      </x:c>
      <x:c r="N4" s="172" t="str">
        <x:v>Responsável atual</x:v>
      </x:c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38" t="n">
        <x:v>46237</x:v>
      </x:c>
      <x:c r="B5" s="30" t="str">
        <x:v>AS-001</x:v>
      </x:c>
      <x:c r="C5" s="30" t="str">
        <x:v>Streaming família</x:v>
      </x:c>
      <x:c r="D5" s="30" t="str">
        <x:v>ago/2026</x:v>
      </x:c>
      <x:c r="E5" s="37" t="n">
        <x:v>55.9</x:v>
      </x:c>
      <x:c r="F5" s="30" t="str">
        <x:v>Sim</x:v>
      </x:c>
      <x:c r="G5" s="30" t="str">
        <x:v>Cartão</x:v>
      </x:c>
      <x:c r="H5" s="33" t="n">
        <x:f>IF(B5="","",IF(J5&lt;&gt;"","n.a.",IF(NOT(ISNUMBER(INDEX(Assinaturas!$F$5:$F$104,MATCH(B5,Assinaturas!$A$5:$A$104,0)))),"n.a.",E5-INDEX(Assinaturas!$F$5:$F$104,MATCH(B5,Assinaturas!$A$5:$A$104,0)))))</x:f>
        <x:v>0</x:v>
      </x:c>
      <x:c r="I5" s="26"/>
      <x:c r="J5" s="166" t="str">
        <x:f>IF(COUNTA(A5:G5)=0,"",IF(Listas!$B$17&lt;&gt;"OK","Revisar parâmetros",IF(OR(B5="",COUNTIFS(Assinaturas!$A$5:$A$104,B5)&lt;&gt;1),"ID não encontrado ou duplicado",IF(OR(NOT(ISNUMBER(A5)),A5&lt;=0),"Data ausente ou inválida",IF(OR(NOT(ISNUMBER(E5)),E5&lt;0),"Valor ausente ou inválido",IF(AND(F5&lt;&gt;"Sim",F5&lt;&gt;"Não"),"Baixa inválida",""))))))</x:f>
      </x:c>
      <x:c r="K5" s="166" t="n">
        <x:f>IF(AND(COUNTA(A5:G5)&gt;0,OR(Listas!$B$13="Todos",N5=Listas!$B$13)),1,0)</x:f>
        <x:v>1</x:v>
      </x:c>
      <x:c r="L5" s="166" t="n">
        <x:f>IF(AND(J5="",B5&lt;&gt;"",F5="Não",A5&lt;=Listas!$B$9),1,0)</x:f>
        <x:v>0</x:v>
      </x:c>
      <x:c r="M5" s="166" t="n">
        <x:f>IF(J5&lt;&gt;"",1,0)</x:f>
        <x:v>0</x:v>
      </x:c>
      <x:c r="N5" s="166" t="str">
        <x:f>IF(B5="","",IF(COUNTIFS(Assinaturas!$A$5:$A$104,B5)=1,INDEX(Assinaturas!$D$5:$D$104,MATCH(B5,Assinaturas!$A$5:$A$104,0)),"ID não encontrado ou duplicado"))</x:f>
        <x:v>Casa</x:v>
      </x:c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38" t="n">
        <x:v>46268</x:v>
      </x:c>
      <x:c r="B6" s="30" t="str">
        <x:v>AS-001</x:v>
      </x:c>
      <x:c r="C6" s="30" t="str">
        <x:v>Streaming família</x:v>
      </x:c>
      <x:c r="D6" s="30" t="str">
        <x:v>set/2026</x:v>
      </x:c>
      <x:c r="E6" s="37" t="n">
        <x:v>55.9</x:v>
      </x:c>
      <x:c r="F6" s="30" t="str">
        <x:v>Sim</x:v>
      </x:c>
      <x:c r="G6" s="30" t="str">
        <x:v>Cartão</x:v>
      </x:c>
      <x:c r="H6" s="33" t="n">
        <x:f>IF(B6="","",IF(J6&lt;&gt;"","n.a.",IF(NOT(ISNUMBER(INDEX(Assinaturas!$F$5:$F$104,MATCH(B6,Assinaturas!$A$5:$A$104,0)))),"n.a.",E6-INDEX(Assinaturas!$F$5:$F$104,MATCH(B6,Assinaturas!$A$5:$A$104,0)))))</x:f>
        <x:v>0</x:v>
      </x:c>
      <x:c r="I6" s="26"/>
      <x:c r="J6" s="166" t="str">
        <x:f>IF(COUNTA(A6:G6)=0,"",IF(Listas!$B$17&lt;&gt;"OK","Revisar parâmetros",IF(OR(B6="",COUNTIFS(Assinaturas!$A$5:$A$104,B6)&lt;&gt;1),"ID não encontrado ou duplicado",IF(OR(NOT(ISNUMBER(A6)),A6&lt;=0),"Data ausente ou inválida",IF(OR(NOT(ISNUMBER(E6)),E6&lt;0),"Valor ausente ou inválido",IF(AND(F6&lt;&gt;"Sim",F6&lt;&gt;"Não"),"Baixa inválida",""))))))</x:f>
      </x:c>
      <x:c r="K6" s="166" t="n">
        <x:f>IF(AND(COUNTA(A6:G6)&gt;0,OR(Listas!$B$13="Todos",N6=Listas!$B$13)),1,0)</x:f>
        <x:v>1</x:v>
      </x:c>
      <x:c r="L6" s="166" t="n">
        <x:f>IF(AND(J6="",B6&lt;&gt;"",F6="Não",A6&lt;=Listas!$B$9),1,0)</x:f>
        <x:v>0</x:v>
      </x:c>
      <x:c r="M6" s="166" t="n">
        <x:f>IF(J6&lt;&gt;"",1,0)</x:f>
        <x:v>0</x:v>
      </x:c>
      <x:c r="N6" s="166" t="str">
        <x:f>IF(B6="","",IF(COUNTIFS(Assinaturas!$A$5:$A$104,B6)=1,INDEX(Assinaturas!$D$5:$D$104,MATCH(B6,Assinaturas!$A$5:$A$104,0)),"ID não encontrado ou duplicado"))</x:f>
        <x:v>Casa</x:v>
      </x:c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38" t="n">
        <x:v>46244</x:v>
      </x:c>
      <x:c r="B7" s="30" t="str">
        <x:v>AS-002</x:v>
      </x:c>
      <x:c r="C7" s="30" t="str">
        <x:v>Música premium</x:v>
      </x:c>
      <x:c r="D7" s="30" t="str">
        <x:v>ago/2026</x:v>
      </x:c>
      <x:c r="E7" s="37" t="n">
        <x:v>21.9</x:v>
      </x:c>
      <x:c r="F7" s="30" t="str">
        <x:v>Sim</x:v>
      </x:c>
      <x:c r="G7" s="30" t="str">
        <x:v>Cartão</x:v>
      </x:c>
      <x:c r="H7" s="33" t="n">
        <x:f>IF(B7="","",IF(J7&lt;&gt;"","n.a.",IF(NOT(ISNUMBER(INDEX(Assinaturas!$F$5:$F$104,MATCH(B7,Assinaturas!$A$5:$A$104,0)))),"n.a.",E7-INDEX(Assinaturas!$F$5:$F$104,MATCH(B7,Assinaturas!$A$5:$A$104,0)))))</x:f>
        <x:v>0</x:v>
      </x:c>
      <x:c r="I7" s="26"/>
      <x:c r="J7" s="166" t="str">
        <x:f>IF(COUNTA(A7:G7)=0,"",IF(Listas!$B$17&lt;&gt;"OK","Revisar parâmetros",IF(OR(B7="",COUNTIFS(Assinaturas!$A$5:$A$104,B7)&lt;&gt;1),"ID não encontrado ou duplicado",IF(OR(NOT(ISNUMBER(A7)),A7&lt;=0),"Data ausente ou inválida",IF(OR(NOT(ISNUMBER(E7)),E7&lt;0),"Valor ausente ou inválido",IF(AND(F7&lt;&gt;"Sim",F7&lt;&gt;"Não"),"Baixa inválida",""))))))</x:f>
      </x:c>
      <x:c r="K7" s="166" t="n">
        <x:f>IF(AND(COUNTA(A7:G7)&gt;0,OR(Listas!$B$13="Todos",N7=Listas!$B$13)),1,0)</x:f>
        <x:v>1</x:v>
      </x:c>
      <x:c r="L7" s="166" t="n">
        <x:f>IF(AND(J7="",B7&lt;&gt;"",F7="Não",A7&lt;=Listas!$B$9),1,0)</x:f>
        <x:v>0</x:v>
      </x:c>
      <x:c r="M7" s="166" t="n">
        <x:f>IF(J7&lt;&gt;"",1,0)</x:f>
        <x:v>0</x:v>
      </x:c>
      <x:c r="N7" s="166" t="str">
        <x:f>IF(B7="","",IF(COUNTIFS(Assinaturas!$A$5:$A$104,B7)=1,INDEX(Assinaturas!$D$5:$D$104,MATCH(B7,Assinaturas!$A$5:$A$104,0)),"ID não encontrado ou duplicado"))</x:f>
        <x:v>Ana</x:v>
      </x:c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38" t="n">
        <x:v>46275</x:v>
      </x:c>
      <x:c r="B8" s="30" t="str">
        <x:v>AS-002</x:v>
      </x:c>
      <x:c r="C8" s="30" t="str">
        <x:v>Música premium</x:v>
      </x:c>
      <x:c r="D8" s="30" t="str">
        <x:v>set/2026</x:v>
      </x:c>
      <x:c r="E8" s="37" t="n">
        <x:v>21.9</x:v>
      </x:c>
      <x:c r="F8" s="30" t="str">
        <x:v>Sim</x:v>
      </x:c>
      <x:c r="G8" s="30" t="str">
        <x:v>Cartão</x:v>
      </x:c>
      <x:c r="H8" s="33" t="n">
        <x:f>IF(B8="","",IF(J8&lt;&gt;"","n.a.",IF(NOT(ISNUMBER(INDEX(Assinaturas!$F$5:$F$104,MATCH(B8,Assinaturas!$A$5:$A$104,0)))),"n.a.",E8-INDEX(Assinaturas!$F$5:$F$104,MATCH(B8,Assinaturas!$A$5:$A$104,0)))))</x:f>
        <x:v>0</x:v>
      </x:c>
      <x:c r="I8" s="26"/>
      <x:c r="J8" s="166" t="str">
        <x:f>IF(COUNTA(A8:G8)=0,"",IF(Listas!$B$17&lt;&gt;"OK","Revisar parâmetros",IF(OR(B8="",COUNTIFS(Assinaturas!$A$5:$A$104,B8)&lt;&gt;1),"ID não encontrado ou duplicado",IF(OR(NOT(ISNUMBER(A8)),A8&lt;=0),"Data ausente ou inválida",IF(OR(NOT(ISNUMBER(E8)),E8&lt;0),"Valor ausente ou inválido",IF(AND(F8&lt;&gt;"Sim",F8&lt;&gt;"Não"),"Baixa inválida",""))))))</x:f>
      </x:c>
      <x:c r="K8" s="166" t="n">
        <x:f>IF(AND(COUNTA(A8:G8)&gt;0,OR(Listas!$B$13="Todos",N8=Listas!$B$13)),1,0)</x:f>
        <x:v>1</x:v>
      </x:c>
      <x:c r="L8" s="166" t="n">
        <x:f>IF(AND(J8="",B8&lt;&gt;"",F8="Não",A8&lt;=Listas!$B$9),1,0)</x:f>
        <x:v>0</x:v>
      </x:c>
      <x:c r="M8" s="166" t="n">
        <x:f>IF(J8&lt;&gt;"",1,0)</x:f>
        <x:v>0</x:v>
      </x:c>
      <x:c r="N8" s="166" t="str">
        <x:f>IF(B8="","",IF(COUNTIFS(Assinaturas!$A$5:$A$104,B8)=1,INDEX(Assinaturas!$D$5:$D$104,MATCH(B8,Assinaturas!$A$5:$A$104,0)),"ID não encontrado ou duplicado"))</x:f>
        <x:v>Ana</x:v>
      </x:c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38" t="n">
        <x:v>45976</x:v>
      </x:c>
      <x:c r="B9" s="30" t="str">
        <x:v>AS-003</x:v>
      </x:c>
      <x:c r="C9" s="30" t="str">
        <x:v>Armazenamento nuvem</x:v>
      </x:c>
      <x:c r="D9" s="30" t="str">
        <x:v>nov/2025</x:v>
      </x:c>
      <x:c r="E9" s="37" t="n">
        <x:v>329.88</x:v>
      </x:c>
      <x:c r="F9" s="30" t="str">
        <x:v>Sim</x:v>
      </x:c>
      <x:c r="G9" s="30" t="str">
        <x:v>Cartão</x:v>
      </x:c>
      <x:c r="H9" s="33" t="n">
        <x:f>IF(B9="","",IF(J9&lt;&gt;"","n.a.",IF(NOT(ISNUMBER(INDEX(Assinaturas!$F$5:$F$104,MATCH(B9,Assinaturas!$A$5:$A$104,0)))),"n.a.",E9-INDEX(Assinaturas!$F$5:$F$104,MATCH(B9,Assinaturas!$A$5:$A$104,0)))))</x:f>
        <x:v>-30</x:v>
      </x:c>
      <x:c r="I9" s="26"/>
      <x:c r="J9" s="166" t="str">
        <x:f>IF(COUNTA(A9:G9)=0,"",IF(Listas!$B$17&lt;&gt;"OK","Revisar parâmetros",IF(OR(B9="",COUNTIFS(Assinaturas!$A$5:$A$104,B9)&lt;&gt;1),"ID não encontrado ou duplicado",IF(OR(NOT(ISNUMBER(A9)),A9&lt;=0),"Data ausente ou inválida",IF(OR(NOT(ISNUMBER(E9)),E9&lt;0),"Valor ausente ou inválido",IF(AND(F9&lt;&gt;"Sim",F9&lt;&gt;"Não"),"Baixa inválida",""))))))</x:f>
      </x:c>
      <x:c r="K9" s="166" t="n">
        <x:f>IF(AND(COUNTA(A9:G9)&gt;0,OR(Listas!$B$13="Todos",N9=Listas!$B$13)),1,0)</x:f>
        <x:v>1</x:v>
      </x:c>
      <x:c r="L9" s="166" t="n">
        <x:f>IF(AND(J9="",B9&lt;&gt;"",F9="Não",A9&lt;=Listas!$B$9),1,0)</x:f>
        <x:v>0</x:v>
      </x:c>
      <x:c r="M9" s="166" t="n">
        <x:f>IF(J9&lt;&gt;"",1,0)</x:f>
        <x:v>0</x:v>
      </x:c>
      <x:c r="N9" s="166" t="str">
        <x:f>IF(B9="","",IF(COUNTIFS(Assinaturas!$A$5:$A$104,B9)=1,INDEX(Assinaturas!$D$5:$D$104,MATCH(B9,Assinaturas!$A$5:$A$104,0)),"ID não encontrado ou duplicado"))</x:f>
        <x:v>Bruno</x:v>
      </x:c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38" t="n">
        <x:v>46174</x:v>
      </x:c>
      <x:c r="B10" s="30" t="str">
        <x:v>AS-004</x:v>
      </x:c>
      <x:c r="C10" s="30" t="str">
        <x:v>Curso de idiomas</x:v>
      </x:c>
      <x:c r="D10" s="30" t="str">
        <x:v>jun/2026</x:v>
      </x:c>
      <x:c r="E10" s="37" t="n">
        <x:v>720</x:v>
      </x:c>
      <x:c r="F10" s="30" t="str">
        <x:v>Sim</x:v>
      </x:c>
      <x:c r="G10" s="30" t="str">
        <x:v>Pix</x:v>
      </x:c>
      <x:c r="H10" s="33" t="n">
        <x:f>IF(B10="","",IF(J10&lt;&gt;"","n.a.",IF(NOT(ISNUMBER(INDEX(Assinaturas!$F$5:$F$104,MATCH(B10,Assinaturas!$A$5:$A$104,0)))),"n.a.",E10-INDEX(Assinaturas!$F$5:$F$104,MATCH(B10,Assinaturas!$A$5:$A$104,0)))))</x:f>
        <x:v>0</x:v>
      </x:c>
      <x:c r="I10" s="26"/>
      <x:c r="J10" s="166" t="str">
        <x:f>IF(COUNTA(A10:G10)=0,"",IF(Listas!$B$17&lt;&gt;"OK","Revisar parâmetros",IF(OR(B10="",COUNTIFS(Assinaturas!$A$5:$A$104,B10)&lt;&gt;1),"ID não encontrado ou duplicado",IF(OR(NOT(ISNUMBER(A10)),A10&lt;=0),"Data ausente ou inválida",IF(OR(NOT(ISNUMBER(E10)),E10&lt;0),"Valor ausente ou inválido",IF(AND(F10&lt;&gt;"Sim",F10&lt;&gt;"Não"),"Baixa inválida",""))))))</x:f>
      </x:c>
      <x:c r="K10" s="166" t="n">
        <x:f>IF(AND(COUNTA(A10:G10)&gt;0,OR(Listas!$B$13="Todos",N10=Listas!$B$13)),1,0)</x:f>
        <x:v>1</x:v>
      </x:c>
      <x:c r="L10" s="166" t="n">
        <x:f>IF(AND(J10="",B10&lt;&gt;"",F10="Não",A10&lt;=Listas!$B$9),1,0)</x:f>
        <x:v>0</x:v>
      </x:c>
      <x:c r="M10" s="166" t="n">
        <x:f>IF(J10&lt;&gt;"",1,0)</x:f>
        <x:v>0</x:v>
      </x:c>
      <x:c r="N10" s="166" t="str">
        <x:f>IF(B10="","",IF(COUNTIFS(Assinaturas!$A$5:$A$104,B10)=1,INDEX(Assinaturas!$D$5:$D$104,MATCH(B10,Assinaturas!$A$5:$A$104,0)),"ID não encontrado ou duplicado"))</x:f>
        <x:v>Ana</x:v>
      </x:c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38" t="n">
        <x:v>46235</x:v>
      </x:c>
      <x:c r="B11" s="30" t="str">
        <x:v>AS-005</x:v>
      </x:c>
      <x:c r="C11" s="30" t="str">
        <x:v>Aplicativo de exercícios</x:v>
      </x:c>
      <x:c r="D11" s="30" t="str">
        <x:v>ago/2026</x:v>
      </x:c>
      <x:c r="E11" s="37" t="n">
        <x:v>49.9</x:v>
      </x:c>
      <x:c r="F11" s="30" t="str">
        <x:v>Sim</x:v>
      </x:c>
      <x:c r="G11" s="30" t="str">
        <x:v>Cartão</x:v>
      </x:c>
      <x:c r="H11" s="33" t="n">
        <x:f>IF(B11="","",IF(J11&lt;&gt;"","n.a.",IF(NOT(ISNUMBER(INDEX(Assinaturas!$F$5:$F$104,MATCH(B11,Assinaturas!$A$5:$A$104,0)))),"n.a.",E11-INDEX(Assinaturas!$F$5:$F$104,MATCH(B11,Assinaturas!$A$5:$A$104,0)))))</x:f>
        <x:v>0</x:v>
      </x:c>
      <x:c r="I11" s="26"/>
      <x:c r="J11" s="166" t="str">
        <x:f>IF(COUNTA(A11:G11)=0,"",IF(Listas!$B$17&lt;&gt;"OK","Revisar parâmetros",IF(OR(B11="",COUNTIFS(Assinaturas!$A$5:$A$104,B11)&lt;&gt;1),"ID não encontrado ou duplicado",IF(OR(NOT(ISNUMBER(A11)),A11&lt;=0),"Data ausente ou inválida",IF(OR(NOT(ISNUMBER(E11)),E11&lt;0),"Valor ausente ou inválido",IF(AND(F11&lt;&gt;"Sim",F11&lt;&gt;"Não"),"Baixa inválida",""))))))</x:f>
      </x:c>
      <x:c r="K11" s="166" t="n">
        <x:f>IF(AND(COUNTA(A11:G11)&gt;0,OR(Listas!$B$13="Todos",N11=Listas!$B$13)),1,0)</x:f>
        <x:v>1</x:v>
      </x:c>
      <x:c r="L11" s="166" t="n">
        <x:f>IF(AND(J11="",B11&lt;&gt;"",F11="Não",A11&lt;=Listas!$B$9),1,0)</x:f>
        <x:v>0</x:v>
      </x:c>
      <x:c r="M11" s="166" t="n">
        <x:f>IF(J11&lt;&gt;"",1,0)</x:f>
        <x:v>0</x:v>
      </x:c>
      <x:c r="N11" s="166" t="str">
        <x:f>IF(B11="","",IF(COUNTIFS(Assinaturas!$A$5:$A$104,B11)=1,INDEX(Assinaturas!$D$5:$D$104,MATCH(B11,Assinaturas!$A$5:$A$104,0)),"ID não encontrado ou duplicado"))</x:f>
        <x:v>Bruno</x:v>
      </x:c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38" t="n">
        <x:v>46266</x:v>
      </x:c>
      <x:c r="B12" s="30" t="str">
        <x:v>AS-005</x:v>
      </x:c>
      <x:c r="C12" s="30" t="str">
        <x:v>Aplicativo de exercícios</x:v>
      </x:c>
      <x:c r="D12" s="30" t="str">
        <x:v>set/2026</x:v>
      </x:c>
      <x:c r="E12" s="37" t="n">
        <x:v>49.9</x:v>
      </x:c>
      <x:c r="F12" s="30" t="str">
        <x:v>Sim</x:v>
      </x:c>
      <x:c r="G12" s="30" t="str">
        <x:v>Cartão</x:v>
      </x:c>
      <x:c r="H12" s="33" t="n">
        <x:f>IF(B12="","",IF(J12&lt;&gt;"","n.a.",IF(NOT(ISNUMBER(INDEX(Assinaturas!$F$5:$F$104,MATCH(B12,Assinaturas!$A$5:$A$104,0)))),"n.a.",E12-INDEX(Assinaturas!$F$5:$F$104,MATCH(B12,Assinaturas!$A$5:$A$104,0)))))</x:f>
        <x:v>0</x:v>
      </x:c>
      <x:c r="I12" s="26"/>
      <x:c r="J12" s="166" t="str">
        <x:f>IF(COUNTA(A12:G12)=0,"",IF(Listas!$B$17&lt;&gt;"OK","Revisar parâmetros",IF(OR(B12="",COUNTIFS(Assinaturas!$A$5:$A$104,B12)&lt;&gt;1),"ID não encontrado ou duplicado",IF(OR(NOT(ISNUMBER(A12)),A12&lt;=0),"Data ausente ou inválida",IF(OR(NOT(ISNUMBER(E12)),E12&lt;0),"Valor ausente ou inválido",IF(AND(F12&lt;&gt;"Sim",F12&lt;&gt;"Não"),"Baixa inválida",""))))))</x:f>
      </x:c>
      <x:c r="K12" s="166" t="n">
        <x:f>IF(AND(COUNTA(A12:G12)&gt;0,OR(Listas!$B$13="Todos",N12=Listas!$B$13)),1,0)</x:f>
        <x:v>1</x:v>
      </x:c>
      <x:c r="L12" s="166" t="n">
        <x:f>IF(AND(J12="",B12&lt;&gt;"",F12="Não",A12&lt;=Listas!$B$9),1,0)</x:f>
        <x:v>0</x:v>
      </x:c>
      <x:c r="M12" s="166" t="n">
        <x:f>IF(J12&lt;&gt;"",1,0)</x:f>
        <x:v>0</x:v>
      </x:c>
      <x:c r="N12" s="166" t="str">
        <x:f>IF(B12="","",IF(COUNTIFS(Assinaturas!$A$5:$A$104,B12)=1,INDEX(Assinaturas!$D$5:$D$104,MATCH(B12,Assinaturas!$A$5:$A$104,0)),"ID não encontrado ou duplicado"))</x:f>
        <x:v>Bruno</x:v>
      </x:c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38" t="n">
        <x:v>46068</x:v>
      </x:c>
      <x:c r="B13" s="30" t="str">
        <x:v>AS-006</x:v>
      </x:c>
      <x:c r="C13" s="30" t="str">
        <x:v>Suite de produtividade</x:v>
      </x:c>
      <x:c r="D13" s="30" t="str">
        <x:v>fev/2026</x:v>
      </x:c>
      <x:c r="E13" s="37" t="n">
        <x:v>589</x:v>
      </x:c>
      <x:c r="F13" s="30" t="str">
        <x:v>Sim</x:v>
      </x:c>
      <x:c r="G13" s="30" t="str">
        <x:v>Cartão</x:v>
      </x:c>
      <x:c r="H13" s="33" t="n">
        <x:f>IF(B13="","",IF(J13&lt;&gt;"","n.a.",IF(NOT(ISNUMBER(INDEX(Assinaturas!$F$5:$F$104,MATCH(B13,Assinaturas!$A$5:$A$104,0)))),"n.a.",E13-INDEX(Assinaturas!$F$5:$F$104,MATCH(B13,Assinaturas!$A$5:$A$104,0)))))</x:f>
        <x:v>0</x:v>
      </x:c>
      <x:c r="I13" s="26"/>
      <x:c r="J13" s="166" t="str">
        <x:f>IF(COUNTA(A13:G13)=0,"",IF(Listas!$B$17&lt;&gt;"OK","Revisar parâmetros",IF(OR(B13="",COUNTIFS(Assinaturas!$A$5:$A$104,B13)&lt;&gt;1),"ID não encontrado ou duplicado",IF(OR(NOT(ISNUMBER(A13)),A13&lt;=0),"Data ausente ou inválida",IF(OR(NOT(ISNUMBER(E13)),E13&lt;0),"Valor ausente ou inválido",IF(AND(F13&lt;&gt;"Sim",F13&lt;&gt;"Não"),"Baixa inválida",""))))))</x:f>
      </x:c>
      <x:c r="K13" s="166" t="n">
        <x:f>IF(AND(COUNTA(A13:G13)&gt;0,OR(Listas!$B$13="Todos",N13=Listas!$B$13)),1,0)</x:f>
        <x:v>1</x:v>
      </x:c>
      <x:c r="L13" s="166" t="n">
        <x:f>IF(AND(J13="",B13&lt;&gt;"",F13="Não",A13&lt;=Listas!$B$9),1,0)</x:f>
        <x:v>0</x:v>
      </x:c>
      <x:c r="M13" s="166" t="n">
        <x:f>IF(J13&lt;&gt;"",1,0)</x:f>
        <x:v>0</x:v>
      </x:c>
      <x:c r="N13" s="166" t="str">
        <x:f>IF(B13="","",IF(COUNTIFS(Assinaturas!$A$5:$A$104,B13)=1,INDEX(Assinaturas!$D$5:$D$104,MATCH(B13,Assinaturas!$A$5:$A$104,0)),"ID não encontrado ou duplicado"))</x:f>
        <x:v>Casa</x:v>
      </x:c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38" t="n">
        <x:v>45936</x:v>
      </x:c>
      <x:c r="B14" s="30" t="str">
        <x:v>AS-007</x:v>
      </x:c>
      <x:c r="C14" s="30" t="str">
        <x:v>Proteção digital</x:v>
      </x:c>
      <x:c r="D14" s="30" t="str">
        <x:v>out/2025</x:v>
      </x:c>
      <x:c r="E14" s="37" t="n">
        <x:v>279.9</x:v>
      </x:c>
      <x:c r="F14" s="30" t="str">
        <x:v>Sim</x:v>
      </x:c>
      <x:c r="G14" s="30" t="str">
        <x:v>Cartão</x:v>
      </x:c>
      <x:c r="H14" s="33" t="n">
        <x:f>IF(B14="","",IF(J14&lt;&gt;"","n.a.",IF(NOT(ISNUMBER(INDEX(Assinaturas!$F$5:$F$104,MATCH(B14,Assinaturas!$A$5:$A$104,0)))),"n.a.",E14-INDEX(Assinaturas!$F$5:$F$104,MATCH(B14,Assinaturas!$A$5:$A$104,0)))))</x:f>
        <x:v>-20</x:v>
      </x:c>
      <x:c r="I14" s="26"/>
      <x:c r="J14" s="166" t="str">
        <x:f>IF(COUNTA(A14:G14)=0,"",IF(Listas!$B$17&lt;&gt;"OK","Revisar parâmetros",IF(OR(B14="",COUNTIFS(Assinaturas!$A$5:$A$104,B14)&lt;&gt;1),"ID não encontrado ou duplicado",IF(OR(NOT(ISNUMBER(A14)),A14&lt;=0),"Data ausente ou inválida",IF(OR(NOT(ISNUMBER(E14)),E14&lt;0),"Valor ausente ou inválido",IF(AND(F14&lt;&gt;"Sim",F14&lt;&gt;"Não"),"Baixa inválida",""))))))</x:f>
      </x:c>
      <x:c r="K14" s="166" t="n">
        <x:f>IF(AND(COUNTA(A14:G14)&gt;0,OR(Listas!$B$13="Todos",N14=Listas!$B$13)),1,0)</x:f>
        <x:v>1</x:v>
      </x:c>
      <x:c r="L14" s="166" t="n">
        <x:f>IF(AND(J14="",B14&lt;&gt;"",F14="Não",A14&lt;=Listas!$B$9),1,0)</x:f>
        <x:v>0</x:v>
      </x:c>
      <x:c r="M14" s="166" t="n">
        <x:f>IF(J14&lt;&gt;"",1,0)</x:f>
        <x:v>0</x:v>
      </x:c>
      <x:c r="N14" s="166" t="str">
        <x:f>IF(B14="","",IF(COUNTIFS(Assinaturas!$A$5:$A$104,B14)=1,INDEX(Assinaturas!$D$5:$D$104,MATCH(B14,Assinaturas!$A$5:$A$104,0)),"ID não encontrado ou duplicado"))</x:f>
        <x:v>Casa</x:v>
      </x:c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38" t="n">
        <x:v>46223</x:v>
      </x:c>
      <x:c r="B15" s="30" t="str">
        <x:v>AS-008</x:v>
      </x:c>
      <x:c r="C15" s="30" t="str">
        <x:v>Clube de benefícios</x:v>
      </x:c>
      <x:c r="D15" s="30" t="str">
        <x:v>jul/2026</x:v>
      </x:c>
      <x:c r="E15" s="37" t="n">
        <x:v>119.7</x:v>
      </x:c>
      <x:c r="F15" s="30" t="str">
        <x:v>Sim</x:v>
      </x:c>
      <x:c r="G15" s="30" t="str">
        <x:v>Débito</x:v>
      </x:c>
      <x:c r="H15" s="33" t="n">
        <x:f>IF(B15="","",IF(J15&lt;&gt;"","n.a.",IF(NOT(ISNUMBER(INDEX(Assinaturas!$F$5:$F$104,MATCH(B15,Assinaturas!$A$5:$A$104,0)))),"n.a.",E15-INDEX(Assinaturas!$F$5:$F$104,MATCH(B15,Assinaturas!$A$5:$A$104,0)))))</x:f>
        <x:v>0</x:v>
      </x:c>
      <x:c r="I15" s="26"/>
      <x:c r="J15" s="166" t="str">
        <x:f>IF(COUNTA(A15:G15)=0,"",IF(Listas!$B$17&lt;&gt;"OK","Revisar parâmetros",IF(OR(B15="",COUNTIFS(Assinaturas!$A$5:$A$104,B15)&lt;&gt;1),"ID não encontrado ou duplicado",IF(OR(NOT(ISNUMBER(A15)),A15&lt;=0),"Data ausente ou inválida",IF(OR(NOT(ISNUMBER(E15)),E15&lt;0),"Valor ausente ou inválido",IF(AND(F15&lt;&gt;"Sim",F15&lt;&gt;"Não"),"Baixa inválida",""))))))</x:f>
      </x:c>
      <x:c r="K15" s="166" t="n">
        <x:f>IF(AND(COUNTA(A15:G15)&gt;0,OR(Listas!$B$13="Todos",N15=Listas!$B$13)),1,0)</x:f>
        <x:v>1</x:v>
      </x:c>
      <x:c r="L15" s="166" t="n">
        <x:f>IF(AND(J15="",B15&lt;&gt;"",F15="Não",A15&lt;=Listas!$B$9),1,0)</x:f>
        <x:v>0</x:v>
      </x:c>
      <x:c r="M15" s="166" t="n">
        <x:f>IF(J15&lt;&gt;"",1,0)</x:f>
        <x:v>0</x:v>
      </x:c>
      <x:c r="N15" s="166" t="str">
        <x:f>IF(B15="","",IF(COUNTIFS(Assinaturas!$A$5:$A$104,B15)=1,INDEX(Assinaturas!$D$5:$D$104,MATCH(B15,Assinaturas!$A$5:$A$104,0)),"ID não encontrado ou duplicado"))</x:f>
        <x:v>Ana</x:v>
      </x:c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38" t="n">
        <x:v>46315</x:v>
      </x:c>
      <x:c r="B16" s="30" t="str">
        <x:v>AS-008</x:v>
      </x:c>
      <x:c r="C16" s="30" t="str">
        <x:v>Clube de benefícios</x:v>
      </x:c>
      <x:c r="D16" s="30" t="str">
        <x:v>out/2026</x:v>
      </x:c>
      <x:c r="E16" s="37" t="n">
        <x:v>119.7</x:v>
      </x:c>
      <x:c r="F16" s="30" t="str">
        <x:v>Não</x:v>
      </x:c>
      <x:c r="G16" s="30" t="str">
        <x:v>Débito</x:v>
      </x:c>
      <x:c r="H16" s="33" t="n">
        <x:f>IF(B16="","",IF(J16&lt;&gt;"","n.a.",IF(NOT(ISNUMBER(INDEX(Assinaturas!$F$5:$F$104,MATCH(B16,Assinaturas!$A$5:$A$104,0)))),"n.a.",E16-INDEX(Assinaturas!$F$5:$F$104,MATCH(B16,Assinaturas!$A$5:$A$104,0)))))</x:f>
        <x:v>0</x:v>
      </x:c>
      <x:c r="I16" s="26"/>
      <x:c r="J16" s="166" t="str">
        <x:f>IF(COUNTA(A16:G16)=0,"",IF(Listas!$B$17&lt;&gt;"OK","Revisar parâmetros",IF(OR(B16="",COUNTIFS(Assinaturas!$A$5:$A$104,B16)&lt;&gt;1),"ID não encontrado ou duplicado",IF(OR(NOT(ISNUMBER(A16)),A16&lt;=0),"Data ausente ou inválida",IF(OR(NOT(ISNUMBER(E16)),E16&lt;0),"Valor ausente ou inválido",IF(AND(F16&lt;&gt;"Sim",F16&lt;&gt;"Não"),"Baixa inválida",""))))))</x:f>
      </x:c>
      <x:c r="K16" s="166" t="n">
        <x:f>IF(AND(COUNTA(A16:G16)&gt;0,OR(Listas!$B$13="Todos",N16=Listas!$B$13)),1,0)</x:f>
        <x:v>1</x:v>
      </x:c>
      <x:c r="L16" s="166" t="n">
        <x:f>IF(AND(J16="",B16&lt;&gt;"",F16="Não",A16&lt;=Listas!$B$9),1,0)</x:f>
        <x:v>0</x:v>
      </x:c>
      <x:c r="M16" s="166" t="n">
        <x:f>IF(J16&lt;&gt;"",1,0)</x:f>
        <x:v>0</x:v>
      </x:c>
      <x:c r="N16" s="166" t="str">
        <x:f>IF(B16="","",IF(COUNTIFS(Assinaturas!$A$5:$A$104,B16)=1,INDEX(Assinaturas!$D$5:$D$104,MATCH(B16,Assinaturas!$A$5:$A$104,0)),"ID não encontrado ou duplicado"))</x:f>
        <x:v>Ana</x:v>
      </x:c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38"/>
      <x:c r="B17" s="30"/>
      <x:c r="C17" s="30"/>
      <x:c r="D17" s="30"/>
      <x:c r="E17" s="37"/>
      <x:c r="F17" s="30"/>
      <x:c r="G17" s="30"/>
      <x:c r="H17" s="33" t="str">
        <x:f>IF(B17="","",IF(J17&lt;&gt;"","n.a.",IF(NOT(ISNUMBER(INDEX(Assinaturas!$F$5:$F$104,MATCH(B17,Assinaturas!$A$5:$A$104,0)))),"n.a.",E17-INDEX(Assinaturas!$F$5:$F$104,MATCH(B17,Assinaturas!$A$5:$A$104,0)))))</x:f>
      </x:c>
      <x:c r="I17" s="26"/>
      <x:c r="J17" s="166" t="str">
        <x:f>IF(COUNTA(A17:G17)=0,"",IF(Listas!$B$17&lt;&gt;"OK","Revisar parâmetros",IF(OR(B17="",COUNTIFS(Assinaturas!$A$5:$A$104,B17)&lt;&gt;1),"ID não encontrado ou duplicado",IF(OR(NOT(ISNUMBER(A17)),A17&lt;=0),"Data ausente ou inválida",IF(OR(NOT(ISNUMBER(E17)),E17&lt;0),"Valor ausente ou inválido",IF(AND(F17&lt;&gt;"Sim",F17&lt;&gt;"Não"),"Baixa inválida",""))))))</x:f>
      </x:c>
      <x:c r="K17" s="166" t="n">
        <x:f>IF(AND(COUNTA(A17:G17)&gt;0,OR(Listas!$B$13="Todos",N17=Listas!$B$13)),1,0)</x:f>
        <x:v>0</x:v>
      </x:c>
      <x:c r="L17" s="166" t="n">
        <x:f>IF(AND(J17="",B17&lt;&gt;"",F17="Não",A17&lt;=Listas!$B$9),1,0)</x:f>
        <x:v>0</x:v>
      </x:c>
      <x:c r="M17" s="166" t="n">
        <x:f>IF(J17&lt;&gt;"",1,0)</x:f>
        <x:v>0</x:v>
      </x:c>
      <x:c r="N17" s="166" t="str">
        <x:f>IF(B17="","",IF(COUNTIFS(Assinaturas!$A$5:$A$104,B17)=1,INDEX(Assinaturas!$D$5:$D$104,MATCH(B17,Assinaturas!$A$5:$A$104,0)),"ID não encontrado ou duplicado"))</x:f>
      </x:c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38"/>
      <x:c r="B18" s="30"/>
      <x:c r="C18" s="30"/>
      <x:c r="D18" s="30"/>
      <x:c r="E18" s="37"/>
      <x:c r="F18" s="30"/>
      <x:c r="G18" s="30"/>
      <x:c r="H18" s="33" t="str">
        <x:f>IF(B18="","",IF(J18&lt;&gt;"","n.a.",IF(NOT(ISNUMBER(INDEX(Assinaturas!$F$5:$F$104,MATCH(B18,Assinaturas!$A$5:$A$104,0)))),"n.a.",E18-INDEX(Assinaturas!$F$5:$F$104,MATCH(B18,Assinaturas!$A$5:$A$104,0)))))</x:f>
      </x:c>
      <x:c r="I18" s="26"/>
      <x:c r="J18" s="166" t="str">
        <x:f>IF(COUNTA(A18:G18)=0,"",IF(Listas!$B$17&lt;&gt;"OK","Revisar parâmetros",IF(OR(B18="",COUNTIFS(Assinaturas!$A$5:$A$104,B18)&lt;&gt;1),"ID não encontrado ou duplicado",IF(OR(NOT(ISNUMBER(A18)),A18&lt;=0),"Data ausente ou inválida",IF(OR(NOT(ISNUMBER(E18)),E18&lt;0),"Valor ausente ou inválido",IF(AND(F18&lt;&gt;"Sim",F18&lt;&gt;"Não"),"Baixa inválida",""))))))</x:f>
      </x:c>
      <x:c r="K18" s="166" t="n">
        <x:f>IF(AND(COUNTA(A18:G18)&gt;0,OR(Listas!$B$13="Todos",N18=Listas!$B$13)),1,0)</x:f>
        <x:v>0</x:v>
      </x:c>
      <x:c r="L18" s="166" t="n">
        <x:f>IF(AND(J18="",B18&lt;&gt;"",F18="Não",A18&lt;=Listas!$B$9),1,0)</x:f>
        <x:v>0</x:v>
      </x:c>
      <x:c r="M18" s="166" t="n">
        <x:f>IF(J18&lt;&gt;"",1,0)</x:f>
        <x:v>0</x:v>
      </x:c>
      <x:c r="N18" s="166" t="str">
        <x:f>IF(B18="","",IF(COUNTIFS(Assinaturas!$A$5:$A$104,B18)=1,INDEX(Assinaturas!$D$5:$D$104,MATCH(B18,Assinaturas!$A$5:$A$104,0)),"ID não encontrado ou duplicado"))</x:f>
      </x:c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38"/>
      <x:c r="B19" s="30"/>
      <x:c r="C19" s="30"/>
      <x:c r="D19" s="30"/>
      <x:c r="E19" s="37"/>
      <x:c r="F19" s="30"/>
      <x:c r="G19" s="30"/>
      <x:c r="H19" s="33" t="str">
        <x:f>IF(B19="","",IF(J19&lt;&gt;"","n.a.",IF(NOT(ISNUMBER(INDEX(Assinaturas!$F$5:$F$104,MATCH(B19,Assinaturas!$A$5:$A$104,0)))),"n.a.",E19-INDEX(Assinaturas!$F$5:$F$104,MATCH(B19,Assinaturas!$A$5:$A$104,0)))))</x:f>
      </x:c>
      <x:c r="I19" s="26"/>
      <x:c r="J19" s="166" t="str">
        <x:f>IF(COUNTA(A19:G19)=0,"",IF(Listas!$B$17&lt;&gt;"OK","Revisar parâmetros",IF(OR(B19="",COUNTIFS(Assinaturas!$A$5:$A$104,B19)&lt;&gt;1),"ID não encontrado ou duplicado",IF(OR(NOT(ISNUMBER(A19)),A19&lt;=0),"Data ausente ou inválida",IF(OR(NOT(ISNUMBER(E19)),E19&lt;0),"Valor ausente ou inválido",IF(AND(F19&lt;&gt;"Sim",F19&lt;&gt;"Não"),"Baixa inválida",""))))))</x:f>
      </x:c>
      <x:c r="K19" s="166" t="n">
        <x:f>IF(AND(COUNTA(A19:G19)&gt;0,OR(Listas!$B$13="Todos",N19=Listas!$B$13)),1,0)</x:f>
        <x:v>0</x:v>
      </x:c>
      <x:c r="L19" s="166" t="n">
        <x:f>IF(AND(J19="",B19&lt;&gt;"",F19="Não",A19&lt;=Listas!$B$9),1,0)</x:f>
        <x:v>0</x:v>
      </x:c>
      <x:c r="M19" s="166" t="n">
        <x:f>IF(J19&lt;&gt;"",1,0)</x:f>
        <x:v>0</x:v>
      </x:c>
      <x:c r="N19" s="166" t="str">
        <x:f>IF(B19="","",IF(COUNTIFS(Assinaturas!$A$5:$A$104,B19)=1,INDEX(Assinaturas!$D$5:$D$104,MATCH(B19,Assinaturas!$A$5:$A$104,0)),"ID não encontrado ou duplicado"))</x:f>
      </x:c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38"/>
      <x:c r="B20" s="30"/>
      <x:c r="C20" s="30"/>
      <x:c r="D20" s="30"/>
      <x:c r="E20" s="37"/>
      <x:c r="F20" s="30"/>
      <x:c r="G20" s="30"/>
      <x:c r="H20" s="33" t="str">
        <x:f>IF(B20="","",IF(J20&lt;&gt;"","n.a.",IF(NOT(ISNUMBER(INDEX(Assinaturas!$F$5:$F$104,MATCH(B20,Assinaturas!$A$5:$A$104,0)))),"n.a.",E20-INDEX(Assinaturas!$F$5:$F$104,MATCH(B20,Assinaturas!$A$5:$A$104,0)))))</x:f>
      </x:c>
      <x:c r="I20" s="26"/>
      <x:c r="J20" s="166" t="str">
        <x:f>IF(COUNTA(A20:G20)=0,"",IF(Listas!$B$17&lt;&gt;"OK","Revisar parâmetros",IF(OR(B20="",COUNTIFS(Assinaturas!$A$5:$A$104,B20)&lt;&gt;1),"ID não encontrado ou duplicado",IF(OR(NOT(ISNUMBER(A20)),A20&lt;=0),"Data ausente ou inválida",IF(OR(NOT(ISNUMBER(E20)),E20&lt;0),"Valor ausente ou inválido",IF(AND(F20&lt;&gt;"Sim",F20&lt;&gt;"Não"),"Baixa inválida",""))))))</x:f>
      </x:c>
      <x:c r="K20" s="166" t="n">
        <x:f>IF(AND(COUNTA(A20:G20)&gt;0,OR(Listas!$B$13="Todos",N20=Listas!$B$13)),1,0)</x:f>
        <x:v>0</x:v>
      </x:c>
      <x:c r="L20" s="166" t="n">
        <x:f>IF(AND(J20="",B20&lt;&gt;"",F20="Não",A20&lt;=Listas!$B$9),1,0)</x:f>
        <x:v>0</x:v>
      </x:c>
      <x:c r="M20" s="166" t="n">
        <x:f>IF(J20&lt;&gt;"",1,0)</x:f>
        <x:v>0</x:v>
      </x:c>
      <x:c r="N20" s="166" t="str">
        <x:f>IF(B20="","",IF(COUNTIFS(Assinaturas!$A$5:$A$104,B20)=1,INDEX(Assinaturas!$D$5:$D$104,MATCH(B20,Assinaturas!$A$5:$A$104,0)),"ID não encontrado ou duplicado"))</x:f>
      </x:c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38"/>
      <x:c r="B21" s="30"/>
      <x:c r="C21" s="30"/>
      <x:c r="D21" s="30"/>
      <x:c r="E21" s="37"/>
      <x:c r="F21" s="30"/>
      <x:c r="G21" s="30"/>
      <x:c r="H21" s="33" t="str">
        <x:f>IF(B21="","",IF(J21&lt;&gt;"","n.a.",IF(NOT(ISNUMBER(INDEX(Assinaturas!$F$5:$F$104,MATCH(B21,Assinaturas!$A$5:$A$104,0)))),"n.a.",E21-INDEX(Assinaturas!$F$5:$F$104,MATCH(B21,Assinaturas!$A$5:$A$104,0)))))</x:f>
      </x:c>
      <x:c r="I21" s="26"/>
      <x:c r="J21" s="166" t="str">
        <x:f>IF(COUNTA(A21:G21)=0,"",IF(Listas!$B$17&lt;&gt;"OK","Revisar parâmetros",IF(OR(B21="",COUNTIFS(Assinaturas!$A$5:$A$104,B21)&lt;&gt;1),"ID não encontrado ou duplicado",IF(OR(NOT(ISNUMBER(A21)),A21&lt;=0),"Data ausente ou inválida",IF(OR(NOT(ISNUMBER(E21)),E21&lt;0),"Valor ausente ou inválido",IF(AND(F21&lt;&gt;"Sim",F21&lt;&gt;"Não"),"Baixa inválida",""))))))</x:f>
      </x:c>
      <x:c r="K21" s="166" t="n">
        <x:f>IF(AND(COUNTA(A21:G21)&gt;0,OR(Listas!$B$13="Todos",N21=Listas!$B$13)),1,0)</x:f>
        <x:v>0</x:v>
      </x:c>
      <x:c r="L21" s="166" t="n">
        <x:f>IF(AND(J21="",B21&lt;&gt;"",F21="Não",A21&lt;=Listas!$B$9),1,0)</x:f>
        <x:v>0</x:v>
      </x:c>
      <x:c r="M21" s="166" t="n">
        <x:f>IF(J21&lt;&gt;"",1,0)</x:f>
        <x:v>0</x:v>
      </x:c>
      <x:c r="N21" s="166" t="str">
        <x:f>IF(B21="","",IF(COUNTIFS(Assinaturas!$A$5:$A$104,B21)=1,INDEX(Assinaturas!$D$5:$D$104,MATCH(B21,Assinaturas!$A$5:$A$104,0)),"ID não encontrado ou duplicado"))</x:f>
      </x:c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38"/>
      <x:c r="B22" s="30"/>
      <x:c r="C22" s="30"/>
      <x:c r="D22" s="30"/>
      <x:c r="E22" s="37"/>
      <x:c r="F22" s="30"/>
      <x:c r="G22" s="30"/>
      <x:c r="H22" s="33" t="str">
        <x:f>IF(B22="","",IF(J22&lt;&gt;"","n.a.",IF(NOT(ISNUMBER(INDEX(Assinaturas!$F$5:$F$104,MATCH(B22,Assinaturas!$A$5:$A$104,0)))),"n.a.",E22-INDEX(Assinaturas!$F$5:$F$104,MATCH(B22,Assinaturas!$A$5:$A$104,0)))))</x:f>
      </x:c>
      <x:c r="I22" s="26"/>
      <x:c r="J22" s="166" t="str">
        <x:f>IF(COUNTA(A22:G22)=0,"",IF(Listas!$B$17&lt;&gt;"OK","Revisar parâmetros",IF(OR(B22="",COUNTIFS(Assinaturas!$A$5:$A$104,B22)&lt;&gt;1),"ID não encontrado ou duplicado",IF(OR(NOT(ISNUMBER(A22)),A22&lt;=0),"Data ausente ou inválida",IF(OR(NOT(ISNUMBER(E22)),E22&lt;0),"Valor ausente ou inválido",IF(AND(F22&lt;&gt;"Sim",F22&lt;&gt;"Não"),"Baixa inválida",""))))))</x:f>
      </x:c>
      <x:c r="K22" s="166" t="n">
        <x:f>IF(AND(COUNTA(A22:G22)&gt;0,OR(Listas!$B$13="Todos",N22=Listas!$B$13)),1,0)</x:f>
        <x:v>0</x:v>
      </x:c>
      <x:c r="L22" s="166" t="n">
        <x:f>IF(AND(J22="",B22&lt;&gt;"",F22="Não",A22&lt;=Listas!$B$9),1,0)</x:f>
        <x:v>0</x:v>
      </x:c>
      <x:c r="M22" s="166" t="n">
        <x:f>IF(J22&lt;&gt;"",1,0)</x:f>
        <x:v>0</x:v>
      </x:c>
      <x:c r="N22" s="166" t="str">
        <x:f>IF(B22="","",IF(COUNTIFS(Assinaturas!$A$5:$A$104,B22)=1,INDEX(Assinaturas!$D$5:$D$104,MATCH(B22,Assinaturas!$A$5:$A$104,0)),"ID não encontrado ou duplicado"))</x:f>
      </x:c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38"/>
      <x:c r="B23" s="30"/>
      <x:c r="C23" s="30"/>
      <x:c r="D23" s="30"/>
      <x:c r="E23" s="37"/>
      <x:c r="F23" s="30"/>
      <x:c r="G23" s="30"/>
      <x:c r="H23" s="33" t="str">
        <x:f>IF(B23="","",IF(J23&lt;&gt;"","n.a.",IF(NOT(ISNUMBER(INDEX(Assinaturas!$F$5:$F$104,MATCH(B23,Assinaturas!$A$5:$A$104,0)))),"n.a.",E23-INDEX(Assinaturas!$F$5:$F$104,MATCH(B23,Assinaturas!$A$5:$A$104,0)))))</x:f>
      </x:c>
      <x:c r="I23" s="26"/>
      <x:c r="J23" s="166" t="str">
        <x:f>IF(COUNTA(A23:G23)=0,"",IF(Listas!$B$17&lt;&gt;"OK","Revisar parâmetros",IF(OR(B23="",COUNTIFS(Assinaturas!$A$5:$A$104,B23)&lt;&gt;1),"ID não encontrado ou duplicado",IF(OR(NOT(ISNUMBER(A23)),A23&lt;=0),"Data ausente ou inválida",IF(OR(NOT(ISNUMBER(E23)),E23&lt;0),"Valor ausente ou inválido",IF(AND(F23&lt;&gt;"Sim",F23&lt;&gt;"Não"),"Baixa inválida",""))))))</x:f>
      </x:c>
      <x:c r="K23" s="166" t="n">
        <x:f>IF(AND(COUNTA(A23:G23)&gt;0,OR(Listas!$B$13="Todos",N23=Listas!$B$13)),1,0)</x:f>
        <x:v>0</x:v>
      </x:c>
      <x:c r="L23" s="166" t="n">
        <x:f>IF(AND(J23="",B23&lt;&gt;"",F23="Não",A23&lt;=Listas!$B$9),1,0)</x:f>
        <x:v>0</x:v>
      </x:c>
      <x:c r="M23" s="166" t="n">
        <x:f>IF(J23&lt;&gt;"",1,0)</x:f>
        <x:v>0</x:v>
      </x:c>
      <x:c r="N23" s="166" t="str">
        <x:f>IF(B23="","",IF(COUNTIFS(Assinaturas!$A$5:$A$104,B23)=1,INDEX(Assinaturas!$D$5:$D$104,MATCH(B23,Assinaturas!$A$5:$A$104,0)),"ID não encontrado ou duplicado"))</x:f>
      </x:c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38"/>
      <x:c r="B24" s="30"/>
      <x:c r="C24" s="30"/>
      <x:c r="D24" s="30"/>
      <x:c r="E24" s="37"/>
      <x:c r="F24" s="30"/>
      <x:c r="G24" s="30"/>
      <x:c r="H24" s="33" t="str">
        <x:f>IF(B24="","",IF(J24&lt;&gt;"","n.a.",IF(NOT(ISNUMBER(INDEX(Assinaturas!$F$5:$F$104,MATCH(B24,Assinaturas!$A$5:$A$104,0)))),"n.a.",E24-INDEX(Assinaturas!$F$5:$F$104,MATCH(B24,Assinaturas!$A$5:$A$104,0)))))</x:f>
      </x:c>
      <x:c r="I24" s="26"/>
      <x:c r="J24" s="166" t="str">
        <x:f>IF(COUNTA(A24:G24)=0,"",IF(Listas!$B$17&lt;&gt;"OK","Revisar parâmetros",IF(OR(B24="",COUNTIFS(Assinaturas!$A$5:$A$104,B24)&lt;&gt;1),"ID não encontrado ou duplicado",IF(OR(NOT(ISNUMBER(A24)),A24&lt;=0),"Data ausente ou inválida",IF(OR(NOT(ISNUMBER(E24)),E24&lt;0),"Valor ausente ou inválido",IF(AND(F24&lt;&gt;"Sim",F24&lt;&gt;"Não"),"Baixa inválida",""))))))</x:f>
      </x:c>
      <x:c r="K24" s="166" t="n">
        <x:f>IF(AND(COUNTA(A24:G24)&gt;0,OR(Listas!$B$13="Todos",N24=Listas!$B$13)),1,0)</x:f>
        <x:v>0</x:v>
      </x:c>
      <x:c r="L24" s="166" t="n">
        <x:f>IF(AND(J24="",B24&lt;&gt;"",F24="Não",A24&lt;=Listas!$B$9),1,0)</x:f>
        <x:v>0</x:v>
      </x:c>
      <x:c r="M24" s="166" t="n">
        <x:f>IF(J24&lt;&gt;"",1,0)</x:f>
        <x:v>0</x:v>
      </x:c>
      <x:c r="N24" s="166" t="str">
        <x:f>IF(B24="","",IF(COUNTIFS(Assinaturas!$A$5:$A$104,B24)=1,INDEX(Assinaturas!$D$5:$D$104,MATCH(B24,Assinaturas!$A$5:$A$104,0)),"ID não encontrado ou duplicado"))</x:f>
      </x:c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38"/>
      <x:c r="B25" s="30"/>
      <x:c r="C25" s="30"/>
      <x:c r="D25" s="30"/>
      <x:c r="E25" s="37"/>
      <x:c r="F25" s="30"/>
      <x:c r="G25" s="30"/>
      <x:c r="H25" s="33" t="str">
        <x:f>IF(B25="","",IF(J25&lt;&gt;"","n.a.",IF(NOT(ISNUMBER(INDEX(Assinaturas!$F$5:$F$104,MATCH(B25,Assinaturas!$A$5:$A$104,0)))),"n.a.",E25-INDEX(Assinaturas!$F$5:$F$104,MATCH(B25,Assinaturas!$A$5:$A$104,0)))))</x:f>
      </x:c>
      <x:c r="I25" s="26"/>
      <x:c r="J25" s="166" t="str">
        <x:f>IF(COUNTA(A25:G25)=0,"",IF(Listas!$B$17&lt;&gt;"OK","Revisar parâmetros",IF(OR(B25="",COUNTIFS(Assinaturas!$A$5:$A$104,B25)&lt;&gt;1),"ID não encontrado ou duplicado",IF(OR(NOT(ISNUMBER(A25)),A25&lt;=0),"Data ausente ou inválida",IF(OR(NOT(ISNUMBER(E25)),E25&lt;0),"Valor ausente ou inválido",IF(AND(F25&lt;&gt;"Sim",F25&lt;&gt;"Não"),"Baixa inválida",""))))))</x:f>
      </x:c>
      <x:c r="K25" s="166" t="n">
        <x:f>IF(AND(COUNTA(A25:G25)&gt;0,OR(Listas!$B$13="Todos",N25=Listas!$B$13)),1,0)</x:f>
        <x:v>0</x:v>
      </x:c>
      <x:c r="L25" s="166" t="n">
        <x:f>IF(AND(J25="",B25&lt;&gt;"",F25="Não",A25&lt;=Listas!$B$9),1,0)</x:f>
        <x:v>0</x:v>
      </x:c>
      <x:c r="M25" s="166" t="n">
        <x:f>IF(J25&lt;&gt;"",1,0)</x:f>
        <x:v>0</x:v>
      </x:c>
      <x:c r="N25" s="166" t="str">
        <x:f>IF(B25="","",IF(COUNTIFS(Assinaturas!$A$5:$A$104,B25)=1,INDEX(Assinaturas!$D$5:$D$104,MATCH(B25,Assinaturas!$A$5:$A$104,0)),"ID não encontrado ou duplicado"))</x:f>
      </x:c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38"/>
      <x:c r="B26" s="30"/>
      <x:c r="C26" s="30"/>
      <x:c r="D26" s="30"/>
      <x:c r="E26" s="37"/>
      <x:c r="F26" s="30"/>
      <x:c r="G26" s="30"/>
      <x:c r="H26" s="33" t="str">
        <x:f>IF(B26="","",IF(J26&lt;&gt;"","n.a.",IF(NOT(ISNUMBER(INDEX(Assinaturas!$F$5:$F$104,MATCH(B26,Assinaturas!$A$5:$A$104,0)))),"n.a.",E26-INDEX(Assinaturas!$F$5:$F$104,MATCH(B26,Assinaturas!$A$5:$A$104,0)))))</x:f>
      </x:c>
      <x:c r="I26" s="26"/>
      <x:c r="J26" s="166" t="str">
        <x:f>IF(COUNTA(A26:G26)=0,"",IF(Listas!$B$17&lt;&gt;"OK","Revisar parâmetros",IF(OR(B26="",COUNTIFS(Assinaturas!$A$5:$A$104,B26)&lt;&gt;1),"ID não encontrado ou duplicado",IF(OR(NOT(ISNUMBER(A26)),A26&lt;=0),"Data ausente ou inválida",IF(OR(NOT(ISNUMBER(E26)),E26&lt;0),"Valor ausente ou inválido",IF(AND(F26&lt;&gt;"Sim",F26&lt;&gt;"Não"),"Baixa inválida",""))))))</x:f>
      </x:c>
      <x:c r="K26" s="166" t="n">
        <x:f>IF(AND(COUNTA(A26:G26)&gt;0,OR(Listas!$B$13="Todos",N26=Listas!$B$13)),1,0)</x:f>
        <x:v>0</x:v>
      </x:c>
      <x:c r="L26" s="166" t="n">
        <x:f>IF(AND(J26="",B26&lt;&gt;"",F26="Não",A26&lt;=Listas!$B$9),1,0)</x:f>
        <x:v>0</x:v>
      </x:c>
      <x:c r="M26" s="166" t="n">
        <x:f>IF(J26&lt;&gt;"",1,0)</x:f>
        <x:v>0</x:v>
      </x:c>
      <x:c r="N26" s="166" t="str">
        <x:f>IF(B26="","",IF(COUNTIFS(Assinaturas!$A$5:$A$104,B26)=1,INDEX(Assinaturas!$D$5:$D$104,MATCH(B26,Assinaturas!$A$5:$A$104,0)),"ID não encontrado ou duplicado"))</x:f>
      </x:c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38"/>
      <x:c r="B27" s="30"/>
      <x:c r="C27" s="30"/>
      <x:c r="D27" s="30"/>
      <x:c r="E27" s="37"/>
      <x:c r="F27" s="30"/>
      <x:c r="G27" s="30"/>
      <x:c r="H27" s="33" t="str">
        <x:f>IF(B27="","",IF(J27&lt;&gt;"","n.a.",IF(NOT(ISNUMBER(INDEX(Assinaturas!$F$5:$F$104,MATCH(B27,Assinaturas!$A$5:$A$104,0)))),"n.a.",E27-INDEX(Assinaturas!$F$5:$F$104,MATCH(B27,Assinaturas!$A$5:$A$104,0)))))</x:f>
      </x:c>
      <x:c r="I27" s="26"/>
      <x:c r="J27" s="166" t="str">
        <x:f>IF(COUNTA(A27:G27)=0,"",IF(Listas!$B$17&lt;&gt;"OK","Revisar parâmetros",IF(OR(B27="",COUNTIFS(Assinaturas!$A$5:$A$104,B27)&lt;&gt;1),"ID não encontrado ou duplicado",IF(OR(NOT(ISNUMBER(A27)),A27&lt;=0),"Data ausente ou inválida",IF(OR(NOT(ISNUMBER(E27)),E27&lt;0),"Valor ausente ou inválido",IF(AND(F27&lt;&gt;"Sim",F27&lt;&gt;"Não"),"Baixa inválida",""))))))</x:f>
      </x:c>
      <x:c r="K27" s="166" t="n">
        <x:f>IF(AND(COUNTA(A27:G27)&gt;0,OR(Listas!$B$13="Todos",N27=Listas!$B$13)),1,0)</x:f>
        <x:v>0</x:v>
      </x:c>
      <x:c r="L27" s="166" t="n">
        <x:f>IF(AND(J27="",B27&lt;&gt;"",F27="Não",A27&lt;=Listas!$B$9),1,0)</x:f>
        <x:v>0</x:v>
      </x:c>
      <x:c r="M27" s="166" t="n">
        <x:f>IF(J27&lt;&gt;"",1,0)</x:f>
        <x:v>0</x:v>
      </x:c>
      <x:c r="N27" s="166" t="str">
        <x:f>IF(B27="","",IF(COUNTIFS(Assinaturas!$A$5:$A$104,B27)=1,INDEX(Assinaturas!$D$5:$D$104,MATCH(B27,Assinaturas!$A$5:$A$104,0)),"ID não encontrado ou duplicado"))</x:f>
      </x:c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38"/>
      <x:c r="B28" s="30"/>
      <x:c r="C28" s="30"/>
      <x:c r="D28" s="30"/>
      <x:c r="E28" s="37"/>
      <x:c r="F28" s="30"/>
      <x:c r="G28" s="30"/>
      <x:c r="H28" s="33" t="str">
        <x:f>IF(B28="","",IF(J28&lt;&gt;"","n.a.",IF(NOT(ISNUMBER(INDEX(Assinaturas!$F$5:$F$104,MATCH(B28,Assinaturas!$A$5:$A$104,0)))),"n.a.",E28-INDEX(Assinaturas!$F$5:$F$104,MATCH(B28,Assinaturas!$A$5:$A$104,0)))))</x:f>
      </x:c>
      <x:c r="I28" s="26"/>
      <x:c r="J28" s="166" t="str">
        <x:f>IF(COUNTA(A28:G28)=0,"",IF(Listas!$B$17&lt;&gt;"OK","Revisar parâmetros",IF(OR(B28="",COUNTIFS(Assinaturas!$A$5:$A$104,B28)&lt;&gt;1),"ID não encontrado ou duplicado",IF(OR(NOT(ISNUMBER(A28)),A28&lt;=0),"Data ausente ou inválida",IF(OR(NOT(ISNUMBER(E28)),E28&lt;0),"Valor ausente ou inválido",IF(AND(F28&lt;&gt;"Sim",F28&lt;&gt;"Não"),"Baixa inválida",""))))))</x:f>
      </x:c>
      <x:c r="K28" s="166" t="n">
        <x:f>IF(AND(COUNTA(A28:G28)&gt;0,OR(Listas!$B$13="Todos",N28=Listas!$B$13)),1,0)</x:f>
        <x:v>0</x:v>
      </x:c>
      <x:c r="L28" s="166" t="n">
        <x:f>IF(AND(J28="",B28&lt;&gt;"",F28="Não",A28&lt;=Listas!$B$9),1,0)</x:f>
        <x:v>0</x:v>
      </x:c>
      <x:c r="M28" s="166" t="n">
        <x:f>IF(J28&lt;&gt;"",1,0)</x:f>
        <x:v>0</x:v>
      </x:c>
      <x:c r="N28" s="166" t="str">
        <x:f>IF(B28="","",IF(COUNTIFS(Assinaturas!$A$5:$A$104,B28)=1,INDEX(Assinaturas!$D$5:$D$104,MATCH(B28,Assinaturas!$A$5:$A$104,0)),"ID não encontrado ou duplicado"))</x:f>
      </x:c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38"/>
      <x:c r="B29" s="30"/>
      <x:c r="C29" s="30"/>
      <x:c r="D29" s="30"/>
      <x:c r="E29" s="37"/>
      <x:c r="F29" s="30"/>
      <x:c r="G29" s="30"/>
      <x:c r="H29" s="33" t="str">
        <x:f>IF(B29="","",IF(J29&lt;&gt;"","n.a.",IF(NOT(ISNUMBER(INDEX(Assinaturas!$F$5:$F$104,MATCH(B29,Assinaturas!$A$5:$A$104,0)))),"n.a.",E29-INDEX(Assinaturas!$F$5:$F$104,MATCH(B29,Assinaturas!$A$5:$A$104,0)))))</x:f>
      </x:c>
      <x:c r="I29" s="26"/>
      <x:c r="J29" s="166" t="str">
        <x:f>IF(COUNTA(A29:G29)=0,"",IF(Listas!$B$17&lt;&gt;"OK","Revisar parâmetros",IF(OR(B29="",COUNTIFS(Assinaturas!$A$5:$A$104,B29)&lt;&gt;1),"ID não encontrado ou duplicado",IF(OR(NOT(ISNUMBER(A29)),A29&lt;=0),"Data ausente ou inválida",IF(OR(NOT(ISNUMBER(E29)),E29&lt;0),"Valor ausente ou inválido",IF(AND(F29&lt;&gt;"Sim",F29&lt;&gt;"Não"),"Baixa inválida",""))))))</x:f>
      </x:c>
      <x:c r="K29" s="166" t="n">
        <x:f>IF(AND(COUNTA(A29:G29)&gt;0,OR(Listas!$B$13="Todos",N29=Listas!$B$13)),1,0)</x:f>
        <x:v>0</x:v>
      </x:c>
      <x:c r="L29" s="166" t="n">
        <x:f>IF(AND(J29="",B29&lt;&gt;"",F29="Não",A29&lt;=Listas!$B$9),1,0)</x:f>
        <x:v>0</x:v>
      </x:c>
      <x:c r="M29" s="166" t="n">
        <x:f>IF(J29&lt;&gt;"",1,0)</x:f>
        <x:v>0</x:v>
      </x:c>
      <x:c r="N29" s="166" t="str">
        <x:f>IF(B29="","",IF(COUNTIFS(Assinaturas!$A$5:$A$104,B29)=1,INDEX(Assinaturas!$D$5:$D$104,MATCH(B29,Assinaturas!$A$5:$A$104,0)),"ID não encontrado ou duplicado"))</x:f>
      </x:c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38"/>
      <x:c r="B30" s="30"/>
      <x:c r="C30" s="30"/>
      <x:c r="D30" s="30"/>
      <x:c r="E30" s="37"/>
      <x:c r="F30" s="30"/>
      <x:c r="G30" s="30"/>
      <x:c r="H30" s="33" t="str">
        <x:f>IF(B30="","",IF(J30&lt;&gt;"","n.a.",IF(NOT(ISNUMBER(INDEX(Assinaturas!$F$5:$F$104,MATCH(B30,Assinaturas!$A$5:$A$104,0)))),"n.a.",E30-INDEX(Assinaturas!$F$5:$F$104,MATCH(B30,Assinaturas!$A$5:$A$104,0)))))</x:f>
      </x:c>
      <x:c r="I30" s="26"/>
      <x:c r="J30" s="166" t="str">
        <x:f>IF(COUNTA(A30:G30)=0,"",IF(Listas!$B$17&lt;&gt;"OK","Revisar parâmetros",IF(OR(B30="",COUNTIFS(Assinaturas!$A$5:$A$104,B30)&lt;&gt;1),"ID não encontrado ou duplicado",IF(OR(NOT(ISNUMBER(A30)),A30&lt;=0),"Data ausente ou inválida",IF(OR(NOT(ISNUMBER(E30)),E30&lt;0),"Valor ausente ou inválido",IF(AND(F30&lt;&gt;"Sim",F30&lt;&gt;"Não"),"Baixa inválida",""))))))</x:f>
      </x:c>
      <x:c r="K30" s="166" t="n">
        <x:f>IF(AND(COUNTA(A30:G30)&gt;0,OR(Listas!$B$13="Todos",N30=Listas!$B$13)),1,0)</x:f>
        <x:v>0</x:v>
      </x:c>
      <x:c r="L30" s="166" t="n">
        <x:f>IF(AND(J30="",B30&lt;&gt;"",F30="Não",A30&lt;=Listas!$B$9),1,0)</x:f>
        <x:v>0</x:v>
      </x:c>
      <x:c r="M30" s="166" t="n">
        <x:f>IF(J30&lt;&gt;"",1,0)</x:f>
        <x:v>0</x:v>
      </x:c>
      <x:c r="N30" s="166" t="str">
        <x:f>IF(B30="","",IF(COUNTIFS(Assinaturas!$A$5:$A$104,B30)=1,INDEX(Assinaturas!$D$5:$D$104,MATCH(B30,Assinaturas!$A$5:$A$104,0)),"ID não encontrado ou duplicado"))</x:f>
      </x:c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38"/>
      <x:c r="B31" s="30"/>
      <x:c r="C31" s="30"/>
      <x:c r="D31" s="30"/>
      <x:c r="E31" s="37"/>
      <x:c r="F31" s="30"/>
      <x:c r="G31" s="30"/>
      <x:c r="H31" s="33" t="str">
        <x:f>IF(B31="","",IF(J31&lt;&gt;"","n.a.",IF(NOT(ISNUMBER(INDEX(Assinaturas!$F$5:$F$104,MATCH(B31,Assinaturas!$A$5:$A$104,0)))),"n.a.",E31-INDEX(Assinaturas!$F$5:$F$104,MATCH(B31,Assinaturas!$A$5:$A$104,0)))))</x:f>
      </x:c>
      <x:c r="I31" s="26"/>
      <x:c r="J31" s="166" t="str">
        <x:f>IF(COUNTA(A31:G31)=0,"",IF(Listas!$B$17&lt;&gt;"OK","Revisar parâmetros",IF(OR(B31="",COUNTIFS(Assinaturas!$A$5:$A$104,B31)&lt;&gt;1),"ID não encontrado ou duplicado",IF(OR(NOT(ISNUMBER(A31)),A31&lt;=0),"Data ausente ou inválida",IF(OR(NOT(ISNUMBER(E31)),E31&lt;0),"Valor ausente ou inválido",IF(AND(F31&lt;&gt;"Sim",F31&lt;&gt;"Não"),"Baixa inválida",""))))))</x:f>
      </x:c>
      <x:c r="K31" s="166" t="n">
        <x:f>IF(AND(COUNTA(A31:G31)&gt;0,OR(Listas!$B$13="Todos",N31=Listas!$B$13)),1,0)</x:f>
        <x:v>0</x:v>
      </x:c>
      <x:c r="L31" s="166" t="n">
        <x:f>IF(AND(J31="",B31&lt;&gt;"",F31="Não",A31&lt;=Listas!$B$9),1,0)</x:f>
        <x:v>0</x:v>
      </x:c>
      <x:c r="M31" s="166" t="n">
        <x:f>IF(J31&lt;&gt;"",1,0)</x:f>
        <x:v>0</x:v>
      </x:c>
      <x:c r="N31" s="166" t="str">
        <x:f>IF(B31="","",IF(COUNTIFS(Assinaturas!$A$5:$A$104,B31)=1,INDEX(Assinaturas!$D$5:$D$104,MATCH(B31,Assinaturas!$A$5:$A$104,0)),"ID não encontrado ou duplicado"))</x:f>
      </x:c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38"/>
      <x:c r="B32" s="30"/>
      <x:c r="C32" s="30"/>
      <x:c r="D32" s="30"/>
      <x:c r="E32" s="37"/>
      <x:c r="F32" s="30"/>
      <x:c r="G32" s="30"/>
      <x:c r="H32" s="33" t="str">
        <x:f>IF(B32="","",IF(J32&lt;&gt;"","n.a.",IF(NOT(ISNUMBER(INDEX(Assinaturas!$F$5:$F$104,MATCH(B32,Assinaturas!$A$5:$A$104,0)))),"n.a.",E32-INDEX(Assinaturas!$F$5:$F$104,MATCH(B32,Assinaturas!$A$5:$A$104,0)))))</x:f>
      </x:c>
      <x:c r="I32" s="26"/>
      <x:c r="J32" s="166" t="str">
        <x:f>IF(COUNTA(A32:G32)=0,"",IF(Listas!$B$17&lt;&gt;"OK","Revisar parâmetros",IF(OR(B32="",COUNTIFS(Assinaturas!$A$5:$A$104,B32)&lt;&gt;1),"ID não encontrado ou duplicado",IF(OR(NOT(ISNUMBER(A32)),A32&lt;=0),"Data ausente ou inválida",IF(OR(NOT(ISNUMBER(E32)),E32&lt;0),"Valor ausente ou inválido",IF(AND(F32&lt;&gt;"Sim",F32&lt;&gt;"Não"),"Baixa inválida",""))))))</x:f>
      </x:c>
      <x:c r="K32" s="166" t="n">
        <x:f>IF(AND(COUNTA(A32:G32)&gt;0,OR(Listas!$B$13="Todos",N32=Listas!$B$13)),1,0)</x:f>
        <x:v>0</x:v>
      </x:c>
      <x:c r="L32" s="166" t="n">
        <x:f>IF(AND(J32="",B32&lt;&gt;"",F32="Não",A32&lt;=Listas!$B$9),1,0)</x:f>
        <x:v>0</x:v>
      </x:c>
      <x:c r="M32" s="166" t="n">
        <x:f>IF(J32&lt;&gt;"",1,0)</x:f>
        <x:v>0</x:v>
      </x:c>
      <x:c r="N32" s="166" t="str">
        <x:f>IF(B32="","",IF(COUNTIFS(Assinaturas!$A$5:$A$104,B32)=1,INDEX(Assinaturas!$D$5:$D$104,MATCH(B32,Assinaturas!$A$5:$A$104,0)),"ID não encontrado ou duplicado"))</x:f>
      </x:c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38"/>
      <x:c r="B33" s="30"/>
      <x:c r="C33" s="30"/>
      <x:c r="D33" s="30"/>
      <x:c r="E33" s="37"/>
      <x:c r="F33" s="30"/>
      <x:c r="G33" s="30"/>
      <x:c r="H33" s="33" t="str">
        <x:f>IF(B33="","",IF(J33&lt;&gt;"","n.a.",IF(NOT(ISNUMBER(INDEX(Assinaturas!$F$5:$F$104,MATCH(B33,Assinaturas!$A$5:$A$104,0)))),"n.a.",E33-INDEX(Assinaturas!$F$5:$F$104,MATCH(B33,Assinaturas!$A$5:$A$104,0)))))</x:f>
      </x:c>
      <x:c r="I33" s="26"/>
      <x:c r="J33" s="166" t="str">
        <x:f>IF(COUNTA(A33:G33)=0,"",IF(Listas!$B$17&lt;&gt;"OK","Revisar parâmetros",IF(OR(B33="",COUNTIFS(Assinaturas!$A$5:$A$104,B33)&lt;&gt;1),"ID não encontrado ou duplicado",IF(OR(NOT(ISNUMBER(A33)),A33&lt;=0),"Data ausente ou inválida",IF(OR(NOT(ISNUMBER(E33)),E33&lt;0),"Valor ausente ou inválido",IF(AND(F33&lt;&gt;"Sim",F33&lt;&gt;"Não"),"Baixa inválida",""))))))</x:f>
      </x:c>
      <x:c r="K33" s="166" t="n">
        <x:f>IF(AND(COUNTA(A33:G33)&gt;0,OR(Listas!$B$13="Todos",N33=Listas!$B$13)),1,0)</x:f>
        <x:v>0</x:v>
      </x:c>
      <x:c r="L33" s="166" t="n">
        <x:f>IF(AND(J33="",B33&lt;&gt;"",F33="Não",A33&lt;=Listas!$B$9),1,0)</x:f>
        <x:v>0</x:v>
      </x:c>
      <x:c r="M33" s="166" t="n">
        <x:f>IF(J33&lt;&gt;"",1,0)</x:f>
        <x:v>0</x:v>
      </x:c>
      <x:c r="N33" s="166" t="str">
        <x:f>IF(B33="","",IF(COUNTIFS(Assinaturas!$A$5:$A$104,B33)=1,INDEX(Assinaturas!$D$5:$D$104,MATCH(B33,Assinaturas!$A$5:$A$104,0)),"ID não encontrado ou duplicado"))</x:f>
      </x:c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38"/>
      <x:c r="B34" s="30"/>
      <x:c r="C34" s="30"/>
      <x:c r="D34" s="30"/>
      <x:c r="E34" s="37"/>
      <x:c r="F34" s="30"/>
      <x:c r="G34" s="30"/>
      <x:c r="H34" s="33" t="str">
        <x:f>IF(B34="","",IF(J34&lt;&gt;"","n.a.",IF(NOT(ISNUMBER(INDEX(Assinaturas!$F$5:$F$104,MATCH(B34,Assinaturas!$A$5:$A$104,0)))),"n.a.",E34-INDEX(Assinaturas!$F$5:$F$104,MATCH(B34,Assinaturas!$A$5:$A$104,0)))))</x:f>
      </x:c>
      <x:c r="I34" s="26"/>
      <x:c r="J34" s="166" t="str">
        <x:f>IF(COUNTA(A34:G34)=0,"",IF(Listas!$B$17&lt;&gt;"OK","Revisar parâmetros",IF(OR(B34="",COUNTIFS(Assinaturas!$A$5:$A$104,B34)&lt;&gt;1),"ID não encontrado ou duplicado",IF(OR(NOT(ISNUMBER(A34)),A34&lt;=0),"Data ausente ou inválida",IF(OR(NOT(ISNUMBER(E34)),E34&lt;0),"Valor ausente ou inválido",IF(AND(F34&lt;&gt;"Sim",F34&lt;&gt;"Não"),"Baixa inválida",""))))))</x:f>
      </x:c>
      <x:c r="K34" s="166" t="n">
        <x:f>IF(AND(COUNTA(A34:G34)&gt;0,OR(Listas!$B$13="Todos",N34=Listas!$B$13)),1,0)</x:f>
        <x:v>0</x:v>
      </x:c>
      <x:c r="L34" s="166" t="n">
        <x:f>IF(AND(J34="",B34&lt;&gt;"",F34="Não",A34&lt;=Listas!$B$9),1,0)</x:f>
        <x:v>0</x:v>
      </x:c>
      <x:c r="M34" s="166" t="n">
        <x:f>IF(J34&lt;&gt;"",1,0)</x:f>
        <x:v>0</x:v>
      </x:c>
      <x:c r="N34" s="166" t="str">
        <x:f>IF(B34="","",IF(COUNTIFS(Assinaturas!$A$5:$A$104,B34)=1,INDEX(Assinaturas!$D$5:$D$104,MATCH(B34,Assinaturas!$A$5:$A$104,0)),"ID não encontrado ou duplicado"))</x:f>
      </x:c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38"/>
      <x:c r="B35" s="30"/>
      <x:c r="C35" s="30"/>
      <x:c r="D35" s="30"/>
      <x:c r="E35" s="37"/>
      <x:c r="F35" s="30"/>
      <x:c r="G35" s="30"/>
      <x:c r="H35" s="33" t="str">
        <x:f>IF(B35="","",IF(J35&lt;&gt;"","n.a.",IF(NOT(ISNUMBER(INDEX(Assinaturas!$F$5:$F$104,MATCH(B35,Assinaturas!$A$5:$A$104,0)))),"n.a.",E35-INDEX(Assinaturas!$F$5:$F$104,MATCH(B35,Assinaturas!$A$5:$A$104,0)))))</x:f>
      </x:c>
      <x:c r="I35" s="26"/>
      <x:c r="J35" s="166" t="str">
        <x:f>IF(COUNTA(A35:G35)=0,"",IF(Listas!$B$17&lt;&gt;"OK","Revisar parâmetros",IF(OR(B35="",COUNTIFS(Assinaturas!$A$5:$A$104,B35)&lt;&gt;1),"ID não encontrado ou duplicado",IF(OR(NOT(ISNUMBER(A35)),A35&lt;=0),"Data ausente ou inválida",IF(OR(NOT(ISNUMBER(E35)),E35&lt;0),"Valor ausente ou inválido",IF(AND(F35&lt;&gt;"Sim",F35&lt;&gt;"Não"),"Baixa inválida",""))))))</x:f>
      </x:c>
      <x:c r="K35" s="166" t="n">
        <x:f>IF(AND(COUNTA(A35:G35)&gt;0,OR(Listas!$B$13="Todos",N35=Listas!$B$13)),1,0)</x:f>
        <x:v>0</x:v>
      </x:c>
      <x:c r="L35" s="166" t="n">
        <x:f>IF(AND(J35="",B35&lt;&gt;"",F35="Não",A35&lt;=Listas!$B$9),1,0)</x:f>
        <x:v>0</x:v>
      </x:c>
      <x:c r="M35" s="166" t="n">
        <x:f>IF(J35&lt;&gt;"",1,0)</x:f>
        <x:v>0</x:v>
      </x:c>
      <x:c r="N35" s="166" t="str">
        <x:f>IF(B35="","",IF(COUNTIFS(Assinaturas!$A$5:$A$104,B35)=1,INDEX(Assinaturas!$D$5:$D$104,MATCH(B35,Assinaturas!$A$5:$A$104,0)),"ID não encontrado ou duplicado"))</x:f>
      </x:c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38"/>
      <x:c r="B36" s="30"/>
      <x:c r="C36" s="30"/>
      <x:c r="D36" s="30"/>
      <x:c r="E36" s="37"/>
      <x:c r="F36" s="30"/>
      <x:c r="G36" s="30"/>
      <x:c r="H36" s="33" t="str">
        <x:f>IF(B36="","",IF(J36&lt;&gt;"","n.a.",IF(NOT(ISNUMBER(INDEX(Assinaturas!$F$5:$F$104,MATCH(B36,Assinaturas!$A$5:$A$104,0)))),"n.a.",E36-INDEX(Assinaturas!$F$5:$F$104,MATCH(B36,Assinaturas!$A$5:$A$104,0)))))</x:f>
      </x:c>
      <x:c r="I36" s="26"/>
      <x:c r="J36" s="166" t="str">
        <x:f>IF(COUNTA(A36:G36)=0,"",IF(Listas!$B$17&lt;&gt;"OK","Revisar parâmetros",IF(OR(B36="",COUNTIFS(Assinaturas!$A$5:$A$104,B36)&lt;&gt;1),"ID não encontrado ou duplicado",IF(OR(NOT(ISNUMBER(A36)),A36&lt;=0),"Data ausente ou inválida",IF(OR(NOT(ISNUMBER(E36)),E36&lt;0),"Valor ausente ou inválido",IF(AND(F36&lt;&gt;"Sim",F36&lt;&gt;"Não"),"Baixa inválida",""))))))</x:f>
      </x:c>
      <x:c r="K36" s="166" t="n">
        <x:f>IF(AND(COUNTA(A36:G36)&gt;0,OR(Listas!$B$13="Todos",N36=Listas!$B$13)),1,0)</x:f>
        <x:v>0</x:v>
      </x:c>
      <x:c r="L36" s="166" t="n">
        <x:f>IF(AND(J36="",B36&lt;&gt;"",F36="Não",A36&lt;=Listas!$B$9),1,0)</x:f>
        <x:v>0</x:v>
      </x:c>
      <x:c r="M36" s="166" t="n">
        <x:f>IF(J36&lt;&gt;"",1,0)</x:f>
        <x:v>0</x:v>
      </x:c>
      <x:c r="N36" s="166" t="str">
        <x:f>IF(B36="","",IF(COUNTIFS(Assinaturas!$A$5:$A$104,B36)=1,INDEX(Assinaturas!$D$5:$D$104,MATCH(B36,Assinaturas!$A$5:$A$104,0)),"ID não encontrado ou duplicado"))</x:f>
      </x:c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38"/>
      <x:c r="B37" s="30"/>
      <x:c r="C37" s="30"/>
      <x:c r="D37" s="30"/>
      <x:c r="E37" s="37"/>
      <x:c r="F37" s="30"/>
      <x:c r="G37" s="30"/>
      <x:c r="H37" s="33" t="str">
        <x:f>IF(B37="","",IF(J37&lt;&gt;"","n.a.",IF(NOT(ISNUMBER(INDEX(Assinaturas!$F$5:$F$104,MATCH(B37,Assinaturas!$A$5:$A$104,0)))),"n.a.",E37-INDEX(Assinaturas!$F$5:$F$104,MATCH(B37,Assinaturas!$A$5:$A$104,0)))))</x:f>
      </x:c>
      <x:c r="I37" s="26"/>
      <x:c r="J37" s="166" t="str">
        <x:f>IF(COUNTA(A37:G37)=0,"",IF(Listas!$B$17&lt;&gt;"OK","Revisar parâmetros",IF(OR(B37="",COUNTIFS(Assinaturas!$A$5:$A$104,B37)&lt;&gt;1),"ID não encontrado ou duplicado",IF(OR(NOT(ISNUMBER(A37)),A37&lt;=0),"Data ausente ou inválida",IF(OR(NOT(ISNUMBER(E37)),E37&lt;0),"Valor ausente ou inválido",IF(AND(F37&lt;&gt;"Sim",F37&lt;&gt;"Não"),"Baixa inválida",""))))))</x:f>
      </x:c>
      <x:c r="K37" s="166" t="n">
        <x:f>IF(AND(COUNTA(A37:G37)&gt;0,OR(Listas!$B$13="Todos",N37=Listas!$B$13)),1,0)</x:f>
        <x:v>0</x:v>
      </x:c>
      <x:c r="L37" s="166" t="n">
        <x:f>IF(AND(J37="",B37&lt;&gt;"",F37="Não",A37&lt;=Listas!$B$9),1,0)</x:f>
        <x:v>0</x:v>
      </x:c>
      <x:c r="M37" s="166" t="n">
        <x:f>IF(J37&lt;&gt;"",1,0)</x:f>
        <x:v>0</x:v>
      </x:c>
      <x:c r="N37" s="166" t="str">
        <x:f>IF(B37="","",IF(COUNTIFS(Assinaturas!$A$5:$A$104,B37)=1,INDEX(Assinaturas!$D$5:$D$104,MATCH(B37,Assinaturas!$A$5:$A$104,0)),"ID não encontrado ou duplicado"))</x:f>
      </x:c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38"/>
      <x:c r="B38" s="30"/>
      <x:c r="C38" s="30"/>
      <x:c r="D38" s="30"/>
      <x:c r="E38" s="37"/>
      <x:c r="F38" s="30"/>
      <x:c r="G38" s="30"/>
      <x:c r="H38" s="33" t="str">
        <x:f>IF(B38="","",IF(J38&lt;&gt;"","n.a.",IF(NOT(ISNUMBER(INDEX(Assinaturas!$F$5:$F$104,MATCH(B38,Assinaturas!$A$5:$A$104,0)))),"n.a.",E38-INDEX(Assinaturas!$F$5:$F$104,MATCH(B38,Assinaturas!$A$5:$A$104,0)))))</x:f>
      </x:c>
      <x:c r="I38" s="26"/>
      <x:c r="J38" s="166" t="str">
        <x:f>IF(COUNTA(A38:G38)=0,"",IF(Listas!$B$17&lt;&gt;"OK","Revisar parâmetros",IF(OR(B38="",COUNTIFS(Assinaturas!$A$5:$A$104,B38)&lt;&gt;1),"ID não encontrado ou duplicado",IF(OR(NOT(ISNUMBER(A38)),A38&lt;=0),"Data ausente ou inválida",IF(OR(NOT(ISNUMBER(E38)),E38&lt;0),"Valor ausente ou inválido",IF(AND(F38&lt;&gt;"Sim",F38&lt;&gt;"Não"),"Baixa inválida",""))))))</x:f>
      </x:c>
      <x:c r="K38" s="166" t="n">
        <x:f>IF(AND(COUNTA(A38:G38)&gt;0,OR(Listas!$B$13="Todos",N38=Listas!$B$13)),1,0)</x:f>
        <x:v>0</x:v>
      </x:c>
      <x:c r="L38" s="166" t="n">
        <x:f>IF(AND(J38="",B38&lt;&gt;"",F38="Não",A38&lt;=Listas!$B$9),1,0)</x:f>
        <x:v>0</x:v>
      </x:c>
      <x:c r="M38" s="166" t="n">
        <x:f>IF(J38&lt;&gt;"",1,0)</x:f>
        <x:v>0</x:v>
      </x:c>
      <x:c r="N38" s="166" t="str">
        <x:f>IF(B38="","",IF(COUNTIFS(Assinaturas!$A$5:$A$104,B38)=1,INDEX(Assinaturas!$D$5:$D$104,MATCH(B38,Assinaturas!$A$5:$A$104,0)),"ID não encontrado ou duplicado"))</x:f>
      </x:c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38"/>
      <x:c r="B39" s="30"/>
      <x:c r="C39" s="30"/>
      <x:c r="D39" s="30"/>
      <x:c r="E39" s="37"/>
      <x:c r="F39" s="30"/>
      <x:c r="G39" s="30"/>
      <x:c r="H39" s="33" t="str">
        <x:f>IF(B39="","",IF(J39&lt;&gt;"","n.a.",IF(NOT(ISNUMBER(INDEX(Assinaturas!$F$5:$F$104,MATCH(B39,Assinaturas!$A$5:$A$104,0)))),"n.a.",E39-INDEX(Assinaturas!$F$5:$F$104,MATCH(B39,Assinaturas!$A$5:$A$104,0)))))</x:f>
      </x:c>
      <x:c r="I39" s="26"/>
      <x:c r="J39" s="166" t="str">
        <x:f>IF(COUNTA(A39:G39)=0,"",IF(Listas!$B$17&lt;&gt;"OK","Revisar parâmetros",IF(OR(B39="",COUNTIFS(Assinaturas!$A$5:$A$104,B39)&lt;&gt;1),"ID não encontrado ou duplicado",IF(OR(NOT(ISNUMBER(A39)),A39&lt;=0),"Data ausente ou inválida",IF(OR(NOT(ISNUMBER(E39)),E39&lt;0),"Valor ausente ou inválido",IF(AND(F39&lt;&gt;"Sim",F39&lt;&gt;"Não"),"Baixa inválida",""))))))</x:f>
      </x:c>
      <x:c r="K39" s="166" t="n">
        <x:f>IF(AND(COUNTA(A39:G39)&gt;0,OR(Listas!$B$13="Todos",N39=Listas!$B$13)),1,0)</x:f>
        <x:v>0</x:v>
      </x:c>
      <x:c r="L39" s="166" t="n">
        <x:f>IF(AND(J39="",B39&lt;&gt;"",F39="Não",A39&lt;=Listas!$B$9),1,0)</x:f>
        <x:v>0</x:v>
      </x:c>
      <x:c r="M39" s="166" t="n">
        <x:f>IF(J39&lt;&gt;"",1,0)</x:f>
        <x:v>0</x:v>
      </x:c>
      <x:c r="N39" s="166" t="str">
        <x:f>IF(B39="","",IF(COUNTIFS(Assinaturas!$A$5:$A$104,B39)=1,INDEX(Assinaturas!$D$5:$D$104,MATCH(B39,Assinaturas!$A$5:$A$104,0)),"ID não encontrado ou duplicado"))</x:f>
      </x:c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38"/>
      <x:c r="B40" s="30"/>
      <x:c r="C40" s="30"/>
      <x:c r="D40" s="30"/>
      <x:c r="E40" s="37"/>
      <x:c r="F40" s="30"/>
      <x:c r="G40" s="30"/>
      <x:c r="H40" s="33" t="str">
        <x:f>IF(B40="","",IF(J40&lt;&gt;"","n.a.",IF(NOT(ISNUMBER(INDEX(Assinaturas!$F$5:$F$104,MATCH(B40,Assinaturas!$A$5:$A$104,0)))),"n.a.",E40-INDEX(Assinaturas!$F$5:$F$104,MATCH(B40,Assinaturas!$A$5:$A$104,0)))))</x:f>
      </x:c>
      <x:c r="I40" s="26"/>
      <x:c r="J40" s="166" t="str">
        <x:f>IF(COUNTA(A40:G40)=0,"",IF(Listas!$B$17&lt;&gt;"OK","Revisar parâmetros",IF(OR(B40="",COUNTIFS(Assinaturas!$A$5:$A$104,B40)&lt;&gt;1),"ID não encontrado ou duplicado",IF(OR(NOT(ISNUMBER(A40)),A40&lt;=0),"Data ausente ou inválida",IF(OR(NOT(ISNUMBER(E40)),E40&lt;0),"Valor ausente ou inválido",IF(AND(F40&lt;&gt;"Sim",F40&lt;&gt;"Não"),"Baixa inválida",""))))))</x:f>
      </x:c>
      <x:c r="K40" s="166" t="n">
        <x:f>IF(AND(COUNTA(A40:G40)&gt;0,OR(Listas!$B$13="Todos",N40=Listas!$B$13)),1,0)</x:f>
        <x:v>0</x:v>
      </x:c>
      <x:c r="L40" s="166" t="n">
        <x:f>IF(AND(J40="",B40&lt;&gt;"",F40="Não",A40&lt;=Listas!$B$9),1,0)</x:f>
        <x:v>0</x:v>
      </x:c>
      <x:c r="M40" s="166" t="n">
        <x:f>IF(J40&lt;&gt;"",1,0)</x:f>
        <x:v>0</x:v>
      </x:c>
      <x:c r="N40" s="166" t="str">
        <x:f>IF(B40="","",IF(COUNTIFS(Assinaturas!$A$5:$A$104,B40)=1,INDEX(Assinaturas!$D$5:$D$104,MATCH(B40,Assinaturas!$A$5:$A$104,0)),"ID não encontrado ou duplicado"))</x:f>
      </x:c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38"/>
      <x:c r="B41" s="30"/>
      <x:c r="C41" s="30"/>
      <x:c r="D41" s="30"/>
      <x:c r="E41" s="37"/>
      <x:c r="F41" s="30"/>
      <x:c r="G41" s="30"/>
      <x:c r="H41" s="33" t="str">
        <x:f>IF(B41="","",IF(J41&lt;&gt;"","n.a.",IF(NOT(ISNUMBER(INDEX(Assinaturas!$F$5:$F$104,MATCH(B41,Assinaturas!$A$5:$A$104,0)))),"n.a.",E41-INDEX(Assinaturas!$F$5:$F$104,MATCH(B41,Assinaturas!$A$5:$A$104,0)))))</x:f>
      </x:c>
      <x:c r="I41" s="26"/>
      <x:c r="J41" s="166" t="str">
        <x:f>IF(COUNTA(A41:G41)=0,"",IF(Listas!$B$17&lt;&gt;"OK","Revisar parâmetros",IF(OR(B41="",COUNTIFS(Assinaturas!$A$5:$A$104,B41)&lt;&gt;1),"ID não encontrado ou duplicado",IF(OR(NOT(ISNUMBER(A41)),A41&lt;=0),"Data ausente ou inválida",IF(OR(NOT(ISNUMBER(E41)),E41&lt;0),"Valor ausente ou inválido",IF(AND(F41&lt;&gt;"Sim",F41&lt;&gt;"Não"),"Baixa inválida",""))))))</x:f>
      </x:c>
      <x:c r="K41" s="166" t="n">
        <x:f>IF(AND(COUNTA(A41:G41)&gt;0,OR(Listas!$B$13="Todos",N41=Listas!$B$13)),1,0)</x:f>
        <x:v>0</x:v>
      </x:c>
      <x:c r="L41" s="166" t="n">
        <x:f>IF(AND(J41="",B41&lt;&gt;"",F41="Não",A41&lt;=Listas!$B$9),1,0)</x:f>
        <x:v>0</x:v>
      </x:c>
      <x:c r="M41" s="166" t="n">
        <x:f>IF(J41&lt;&gt;"",1,0)</x:f>
        <x:v>0</x:v>
      </x:c>
      <x:c r="N41" s="166" t="str">
        <x:f>IF(B41="","",IF(COUNTIFS(Assinaturas!$A$5:$A$104,B41)=1,INDEX(Assinaturas!$D$5:$D$104,MATCH(B41,Assinaturas!$A$5:$A$104,0)),"ID não encontrado ou duplicado"))</x:f>
      </x:c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38"/>
      <x:c r="B42" s="30"/>
      <x:c r="C42" s="30"/>
      <x:c r="D42" s="30"/>
      <x:c r="E42" s="37"/>
      <x:c r="F42" s="30"/>
      <x:c r="G42" s="30"/>
      <x:c r="H42" s="33" t="str">
        <x:f>IF(B42="","",IF(J42&lt;&gt;"","n.a.",IF(NOT(ISNUMBER(INDEX(Assinaturas!$F$5:$F$104,MATCH(B42,Assinaturas!$A$5:$A$104,0)))),"n.a.",E42-INDEX(Assinaturas!$F$5:$F$104,MATCH(B42,Assinaturas!$A$5:$A$104,0)))))</x:f>
      </x:c>
      <x:c r="I42" s="26"/>
      <x:c r="J42" s="166" t="str">
        <x:f>IF(COUNTA(A42:G42)=0,"",IF(Listas!$B$17&lt;&gt;"OK","Revisar parâmetros",IF(OR(B42="",COUNTIFS(Assinaturas!$A$5:$A$104,B42)&lt;&gt;1),"ID não encontrado ou duplicado",IF(OR(NOT(ISNUMBER(A42)),A42&lt;=0),"Data ausente ou inválida",IF(OR(NOT(ISNUMBER(E42)),E42&lt;0),"Valor ausente ou inválido",IF(AND(F42&lt;&gt;"Sim",F42&lt;&gt;"Não"),"Baixa inválida",""))))))</x:f>
      </x:c>
      <x:c r="K42" s="166" t="n">
        <x:f>IF(AND(COUNTA(A42:G42)&gt;0,OR(Listas!$B$13="Todos",N42=Listas!$B$13)),1,0)</x:f>
        <x:v>0</x:v>
      </x:c>
      <x:c r="L42" s="166" t="n">
        <x:f>IF(AND(J42="",B42&lt;&gt;"",F42="Não",A42&lt;=Listas!$B$9),1,0)</x:f>
        <x:v>0</x:v>
      </x:c>
      <x:c r="M42" s="166" t="n">
        <x:f>IF(J42&lt;&gt;"",1,0)</x:f>
        <x:v>0</x:v>
      </x:c>
      <x:c r="N42" s="166" t="str">
        <x:f>IF(B42="","",IF(COUNTIFS(Assinaturas!$A$5:$A$104,B42)=1,INDEX(Assinaturas!$D$5:$D$104,MATCH(B42,Assinaturas!$A$5:$A$104,0)),"ID não encontrado ou duplicado"))</x:f>
      </x:c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38"/>
      <x:c r="B43" s="30"/>
      <x:c r="C43" s="30"/>
      <x:c r="D43" s="30"/>
      <x:c r="E43" s="37"/>
      <x:c r="F43" s="30"/>
      <x:c r="G43" s="30"/>
      <x:c r="H43" s="33" t="str">
        <x:f>IF(B43="","",IF(J43&lt;&gt;"","n.a.",IF(NOT(ISNUMBER(INDEX(Assinaturas!$F$5:$F$104,MATCH(B43,Assinaturas!$A$5:$A$104,0)))),"n.a.",E43-INDEX(Assinaturas!$F$5:$F$104,MATCH(B43,Assinaturas!$A$5:$A$104,0)))))</x:f>
      </x:c>
      <x:c r="I43" s="26"/>
      <x:c r="J43" s="166" t="str">
        <x:f>IF(COUNTA(A43:G43)=0,"",IF(Listas!$B$17&lt;&gt;"OK","Revisar parâmetros",IF(OR(B43="",COUNTIFS(Assinaturas!$A$5:$A$104,B43)&lt;&gt;1),"ID não encontrado ou duplicado",IF(OR(NOT(ISNUMBER(A43)),A43&lt;=0),"Data ausente ou inválida",IF(OR(NOT(ISNUMBER(E43)),E43&lt;0),"Valor ausente ou inválido",IF(AND(F43&lt;&gt;"Sim",F43&lt;&gt;"Não"),"Baixa inválida",""))))))</x:f>
      </x:c>
      <x:c r="K43" s="166" t="n">
        <x:f>IF(AND(COUNTA(A43:G43)&gt;0,OR(Listas!$B$13="Todos",N43=Listas!$B$13)),1,0)</x:f>
        <x:v>0</x:v>
      </x:c>
      <x:c r="L43" s="166" t="n">
        <x:f>IF(AND(J43="",B43&lt;&gt;"",F43="Não",A43&lt;=Listas!$B$9),1,0)</x:f>
        <x:v>0</x:v>
      </x:c>
      <x:c r="M43" s="166" t="n">
        <x:f>IF(J43&lt;&gt;"",1,0)</x:f>
        <x:v>0</x:v>
      </x:c>
      <x:c r="N43" s="166" t="str">
        <x:f>IF(B43="","",IF(COUNTIFS(Assinaturas!$A$5:$A$104,B43)=1,INDEX(Assinaturas!$D$5:$D$104,MATCH(B43,Assinaturas!$A$5:$A$104,0)),"ID não encontrado ou duplicado"))</x:f>
      </x:c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38"/>
      <x:c r="B44" s="30"/>
      <x:c r="C44" s="30"/>
      <x:c r="D44" s="30"/>
      <x:c r="E44" s="37"/>
      <x:c r="F44" s="30"/>
      <x:c r="G44" s="30"/>
      <x:c r="H44" s="33" t="str">
        <x:f>IF(B44="","",IF(J44&lt;&gt;"","n.a.",IF(NOT(ISNUMBER(INDEX(Assinaturas!$F$5:$F$104,MATCH(B44,Assinaturas!$A$5:$A$104,0)))),"n.a.",E44-INDEX(Assinaturas!$F$5:$F$104,MATCH(B44,Assinaturas!$A$5:$A$104,0)))))</x:f>
      </x:c>
      <x:c r="I44" s="26"/>
      <x:c r="J44" s="166" t="str">
        <x:f>IF(COUNTA(A44:G44)=0,"",IF(Listas!$B$17&lt;&gt;"OK","Revisar parâmetros",IF(OR(B44="",COUNTIFS(Assinaturas!$A$5:$A$104,B44)&lt;&gt;1),"ID não encontrado ou duplicado",IF(OR(NOT(ISNUMBER(A44)),A44&lt;=0),"Data ausente ou inválida",IF(OR(NOT(ISNUMBER(E44)),E44&lt;0),"Valor ausente ou inválido",IF(AND(F44&lt;&gt;"Sim",F44&lt;&gt;"Não"),"Baixa inválida",""))))))</x:f>
      </x:c>
      <x:c r="K44" s="166" t="n">
        <x:f>IF(AND(COUNTA(A44:G44)&gt;0,OR(Listas!$B$13="Todos",N44=Listas!$B$13)),1,0)</x:f>
        <x:v>0</x:v>
      </x:c>
      <x:c r="L44" s="166" t="n">
        <x:f>IF(AND(J44="",B44&lt;&gt;"",F44="Não",A44&lt;=Listas!$B$9),1,0)</x:f>
        <x:v>0</x:v>
      </x:c>
      <x:c r="M44" s="166" t="n">
        <x:f>IF(J44&lt;&gt;"",1,0)</x:f>
        <x:v>0</x:v>
      </x:c>
      <x:c r="N44" s="166" t="str">
        <x:f>IF(B44="","",IF(COUNTIFS(Assinaturas!$A$5:$A$104,B44)=1,INDEX(Assinaturas!$D$5:$D$104,MATCH(B44,Assinaturas!$A$5:$A$104,0)),"ID não encontrado ou duplicado"))</x:f>
      </x:c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38"/>
      <x:c r="B45" s="30"/>
      <x:c r="C45" s="30"/>
      <x:c r="D45" s="30"/>
      <x:c r="E45" s="37"/>
      <x:c r="F45" s="30"/>
      <x:c r="G45" s="30"/>
      <x:c r="H45" s="33" t="str">
        <x:f>IF(B45="","",IF(J45&lt;&gt;"","n.a.",IF(NOT(ISNUMBER(INDEX(Assinaturas!$F$5:$F$104,MATCH(B45,Assinaturas!$A$5:$A$104,0)))),"n.a.",E45-INDEX(Assinaturas!$F$5:$F$104,MATCH(B45,Assinaturas!$A$5:$A$104,0)))))</x:f>
      </x:c>
      <x:c r="I45" s="26"/>
      <x:c r="J45" s="166" t="str">
        <x:f>IF(COUNTA(A45:G45)=0,"",IF(Listas!$B$17&lt;&gt;"OK","Revisar parâmetros",IF(OR(B45="",COUNTIFS(Assinaturas!$A$5:$A$104,B45)&lt;&gt;1),"ID não encontrado ou duplicado",IF(OR(NOT(ISNUMBER(A45)),A45&lt;=0),"Data ausente ou inválida",IF(OR(NOT(ISNUMBER(E45)),E45&lt;0),"Valor ausente ou inválido",IF(AND(F45&lt;&gt;"Sim",F45&lt;&gt;"Não"),"Baixa inválida",""))))))</x:f>
      </x:c>
      <x:c r="K45" s="166" t="n">
        <x:f>IF(AND(COUNTA(A45:G45)&gt;0,OR(Listas!$B$13="Todos",N45=Listas!$B$13)),1,0)</x:f>
        <x:v>0</x:v>
      </x:c>
      <x:c r="L45" s="166" t="n">
        <x:f>IF(AND(J45="",B45&lt;&gt;"",F45="Não",A45&lt;=Listas!$B$9),1,0)</x:f>
        <x:v>0</x:v>
      </x:c>
      <x:c r="M45" s="166" t="n">
        <x:f>IF(J45&lt;&gt;"",1,0)</x:f>
        <x:v>0</x:v>
      </x:c>
      <x:c r="N45" s="166" t="str">
        <x:f>IF(B45="","",IF(COUNTIFS(Assinaturas!$A$5:$A$104,B45)=1,INDEX(Assinaturas!$D$5:$D$104,MATCH(B45,Assinaturas!$A$5:$A$104,0)),"ID não encontrado ou duplicado"))</x:f>
      </x:c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38"/>
      <x:c r="B46" s="30"/>
      <x:c r="C46" s="30"/>
      <x:c r="D46" s="30"/>
      <x:c r="E46" s="37"/>
      <x:c r="F46" s="30"/>
      <x:c r="G46" s="30"/>
      <x:c r="H46" s="33" t="str">
        <x:f>IF(B46="","",IF(J46&lt;&gt;"","n.a.",IF(NOT(ISNUMBER(INDEX(Assinaturas!$F$5:$F$104,MATCH(B46,Assinaturas!$A$5:$A$104,0)))),"n.a.",E46-INDEX(Assinaturas!$F$5:$F$104,MATCH(B46,Assinaturas!$A$5:$A$104,0)))))</x:f>
      </x:c>
      <x:c r="I46" s="26"/>
      <x:c r="J46" s="166" t="str">
        <x:f>IF(COUNTA(A46:G46)=0,"",IF(Listas!$B$17&lt;&gt;"OK","Revisar parâmetros",IF(OR(B46="",COUNTIFS(Assinaturas!$A$5:$A$104,B46)&lt;&gt;1),"ID não encontrado ou duplicado",IF(OR(NOT(ISNUMBER(A46)),A46&lt;=0),"Data ausente ou inválida",IF(OR(NOT(ISNUMBER(E46)),E46&lt;0),"Valor ausente ou inválido",IF(AND(F46&lt;&gt;"Sim",F46&lt;&gt;"Não"),"Baixa inválida",""))))))</x:f>
      </x:c>
      <x:c r="K46" s="166" t="n">
        <x:f>IF(AND(COUNTA(A46:G46)&gt;0,OR(Listas!$B$13="Todos",N46=Listas!$B$13)),1,0)</x:f>
        <x:v>0</x:v>
      </x:c>
      <x:c r="L46" s="166" t="n">
        <x:f>IF(AND(J46="",B46&lt;&gt;"",F46="Não",A46&lt;=Listas!$B$9),1,0)</x:f>
        <x:v>0</x:v>
      </x:c>
      <x:c r="M46" s="166" t="n">
        <x:f>IF(J46&lt;&gt;"",1,0)</x:f>
        <x:v>0</x:v>
      </x:c>
      <x:c r="N46" s="166" t="str">
        <x:f>IF(B46="","",IF(COUNTIFS(Assinaturas!$A$5:$A$104,B46)=1,INDEX(Assinaturas!$D$5:$D$104,MATCH(B46,Assinaturas!$A$5:$A$104,0)),"ID não encontrado ou duplicado"))</x:f>
      </x:c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38"/>
      <x:c r="B47" s="30"/>
      <x:c r="C47" s="30"/>
      <x:c r="D47" s="30"/>
      <x:c r="E47" s="37"/>
      <x:c r="F47" s="30"/>
      <x:c r="G47" s="30"/>
      <x:c r="H47" s="33" t="str">
        <x:f>IF(B47="","",IF(J47&lt;&gt;"","n.a.",IF(NOT(ISNUMBER(INDEX(Assinaturas!$F$5:$F$104,MATCH(B47,Assinaturas!$A$5:$A$104,0)))),"n.a.",E47-INDEX(Assinaturas!$F$5:$F$104,MATCH(B47,Assinaturas!$A$5:$A$104,0)))))</x:f>
      </x:c>
      <x:c r="I47" s="26"/>
      <x:c r="J47" s="166" t="str">
        <x:f>IF(COUNTA(A47:G47)=0,"",IF(Listas!$B$17&lt;&gt;"OK","Revisar parâmetros",IF(OR(B47="",COUNTIFS(Assinaturas!$A$5:$A$104,B47)&lt;&gt;1),"ID não encontrado ou duplicado",IF(OR(NOT(ISNUMBER(A47)),A47&lt;=0),"Data ausente ou inválida",IF(OR(NOT(ISNUMBER(E47)),E47&lt;0),"Valor ausente ou inválido",IF(AND(F47&lt;&gt;"Sim",F47&lt;&gt;"Não"),"Baixa inválida",""))))))</x:f>
      </x:c>
      <x:c r="K47" s="166" t="n">
        <x:f>IF(AND(COUNTA(A47:G47)&gt;0,OR(Listas!$B$13="Todos",N47=Listas!$B$13)),1,0)</x:f>
        <x:v>0</x:v>
      </x:c>
      <x:c r="L47" s="166" t="n">
        <x:f>IF(AND(J47="",B47&lt;&gt;"",F47="Não",A47&lt;=Listas!$B$9),1,0)</x:f>
        <x:v>0</x:v>
      </x:c>
      <x:c r="M47" s="166" t="n">
        <x:f>IF(J47&lt;&gt;"",1,0)</x:f>
        <x:v>0</x:v>
      </x:c>
      <x:c r="N47" s="166" t="str">
        <x:f>IF(B47="","",IF(COUNTIFS(Assinaturas!$A$5:$A$104,B47)=1,INDEX(Assinaturas!$D$5:$D$104,MATCH(B47,Assinaturas!$A$5:$A$104,0)),"ID não encontrado ou duplicado"))</x:f>
      </x:c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38"/>
      <x:c r="B48" s="30"/>
      <x:c r="C48" s="30"/>
      <x:c r="D48" s="30"/>
      <x:c r="E48" s="37"/>
      <x:c r="F48" s="30"/>
      <x:c r="G48" s="30"/>
      <x:c r="H48" s="33" t="str">
        <x:f>IF(B48="","",IF(J48&lt;&gt;"","n.a.",IF(NOT(ISNUMBER(INDEX(Assinaturas!$F$5:$F$104,MATCH(B48,Assinaturas!$A$5:$A$104,0)))),"n.a.",E48-INDEX(Assinaturas!$F$5:$F$104,MATCH(B48,Assinaturas!$A$5:$A$104,0)))))</x:f>
      </x:c>
      <x:c r="I48" s="26"/>
      <x:c r="J48" s="166" t="str">
        <x:f>IF(COUNTA(A48:G48)=0,"",IF(Listas!$B$17&lt;&gt;"OK","Revisar parâmetros",IF(OR(B48="",COUNTIFS(Assinaturas!$A$5:$A$104,B48)&lt;&gt;1),"ID não encontrado ou duplicado",IF(OR(NOT(ISNUMBER(A48)),A48&lt;=0),"Data ausente ou inválida",IF(OR(NOT(ISNUMBER(E48)),E48&lt;0),"Valor ausente ou inválido",IF(AND(F48&lt;&gt;"Sim",F48&lt;&gt;"Não"),"Baixa inválida",""))))))</x:f>
      </x:c>
      <x:c r="K48" s="166" t="n">
        <x:f>IF(AND(COUNTA(A48:G48)&gt;0,OR(Listas!$B$13="Todos",N48=Listas!$B$13)),1,0)</x:f>
        <x:v>0</x:v>
      </x:c>
      <x:c r="L48" s="166" t="n">
        <x:f>IF(AND(J48="",B48&lt;&gt;"",F48="Não",A48&lt;=Listas!$B$9),1,0)</x:f>
        <x:v>0</x:v>
      </x:c>
      <x:c r="M48" s="166" t="n">
        <x:f>IF(J48&lt;&gt;"",1,0)</x:f>
        <x:v>0</x:v>
      </x:c>
      <x:c r="N48" s="166" t="str">
        <x:f>IF(B48="","",IF(COUNTIFS(Assinaturas!$A$5:$A$104,B48)=1,INDEX(Assinaturas!$D$5:$D$104,MATCH(B48,Assinaturas!$A$5:$A$104,0)),"ID não encontrado ou duplicado"))</x:f>
      </x:c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38"/>
      <x:c r="B49" s="30"/>
      <x:c r="C49" s="30"/>
      <x:c r="D49" s="30"/>
      <x:c r="E49" s="37"/>
      <x:c r="F49" s="30"/>
      <x:c r="G49" s="30"/>
      <x:c r="H49" s="33" t="str">
        <x:f>IF(B49="","",IF(J49&lt;&gt;"","n.a.",IF(NOT(ISNUMBER(INDEX(Assinaturas!$F$5:$F$104,MATCH(B49,Assinaturas!$A$5:$A$104,0)))),"n.a.",E49-INDEX(Assinaturas!$F$5:$F$104,MATCH(B49,Assinaturas!$A$5:$A$104,0)))))</x:f>
      </x:c>
      <x:c r="I49" s="26"/>
      <x:c r="J49" s="166" t="str">
        <x:f>IF(COUNTA(A49:G49)=0,"",IF(Listas!$B$17&lt;&gt;"OK","Revisar parâmetros",IF(OR(B49="",COUNTIFS(Assinaturas!$A$5:$A$104,B49)&lt;&gt;1),"ID não encontrado ou duplicado",IF(OR(NOT(ISNUMBER(A49)),A49&lt;=0),"Data ausente ou inválida",IF(OR(NOT(ISNUMBER(E49)),E49&lt;0),"Valor ausente ou inválido",IF(AND(F49&lt;&gt;"Sim",F49&lt;&gt;"Não"),"Baixa inválida",""))))))</x:f>
      </x:c>
      <x:c r="K49" s="166" t="n">
        <x:f>IF(AND(COUNTA(A49:G49)&gt;0,OR(Listas!$B$13="Todos",N49=Listas!$B$13)),1,0)</x:f>
        <x:v>0</x:v>
      </x:c>
      <x:c r="L49" s="166" t="n">
        <x:f>IF(AND(J49="",B49&lt;&gt;"",F49="Não",A49&lt;=Listas!$B$9),1,0)</x:f>
        <x:v>0</x:v>
      </x:c>
      <x:c r="M49" s="166" t="n">
        <x:f>IF(J49&lt;&gt;"",1,0)</x:f>
        <x:v>0</x:v>
      </x:c>
      <x:c r="N49" s="166" t="str">
        <x:f>IF(B49="","",IF(COUNTIFS(Assinaturas!$A$5:$A$104,B49)=1,INDEX(Assinaturas!$D$5:$D$104,MATCH(B49,Assinaturas!$A$5:$A$104,0)),"ID não encontrado ou duplicado"))</x:f>
      </x:c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38"/>
      <x:c r="B50" s="30"/>
      <x:c r="C50" s="30"/>
      <x:c r="D50" s="30"/>
      <x:c r="E50" s="37"/>
      <x:c r="F50" s="30"/>
      <x:c r="G50" s="30"/>
      <x:c r="H50" s="33" t="str">
        <x:f>IF(B50="","",IF(J50&lt;&gt;"","n.a.",IF(NOT(ISNUMBER(INDEX(Assinaturas!$F$5:$F$104,MATCH(B50,Assinaturas!$A$5:$A$104,0)))),"n.a.",E50-INDEX(Assinaturas!$F$5:$F$104,MATCH(B50,Assinaturas!$A$5:$A$104,0)))))</x:f>
      </x:c>
      <x:c r="I50" s="26"/>
      <x:c r="J50" s="166" t="str">
        <x:f>IF(COUNTA(A50:G50)=0,"",IF(Listas!$B$17&lt;&gt;"OK","Revisar parâmetros",IF(OR(B50="",COUNTIFS(Assinaturas!$A$5:$A$104,B50)&lt;&gt;1),"ID não encontrado ou duplicado",IF(OR(NOT(ISNUMBER(A50)),A50&lt;=0),"Data ausente ou inválida",IF(OR(NOT(ISNUMBER(E50)),E50&lt;0),"Valor ausente ou inválido",IF(AND(F50&lt;&gt;"Sim",F50&lt;&gt;"Não"),"Baixa inválida",""))))))</x:f>
      </x:c>
      <x:c r="K50" s="166" t="n">
        <x:f>IF(AND(COUNTA(A50:G50)&gt;0,OR(Listas!$B$13="Todos",N50=Listas!$B$13)),1,0)</x:f>
        <x:v>0</x:v>
      </x:c>
      <x:c r="L50" s="166" t="n">
        <x:f>IF(AND(J50="",B50&lt;&gt;"",F50="Não",A50&lt;=Listas!$B$9),1,0)</x:f>
        <x:v>0</x:v>
      </x:c>
      <x:c r="M50" s="166" t="n">
        <x:f>IF(J50&lt;&gt;"",1,0)</x:f>
        <x:v>0</x:v>
      </x:c>
      <x:c r="N50" s="166" t="str">
        <x:f>IF(B50="","",IF(COUNTIFS(Assinaturas!$A$5:$A$104,B50)=1,INDEX(Assinaturas!$D$5:$D$104,MATCH(B50,Assinaturas!$A$5:$A$104,0)),"ID não encontrado ou duplicado"))</x:f>
      </x:c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38"/>
      <x:c r="B51" s="30"/>
      <x:c r="C51" s="30"/>
      <x:c r="D51" s="30"/>
      <x:c r="E51" s="37"/>
      <x:c r="F51" s="30"/>
      <x:c r="G51" s="30"/>
      <x:c r="H51" s="33" t="str">
        <x:f>IF(B51="","",IF(J51&lt;&gt;"","n.a.",IF(NOT(ISNUMBER(INDEX(Assinaturas!$F$5:$F$104,MATCH(B51,Assinaturas!$A$5:$A$104,0)))),"n.a.",E51-INDEX(Assinaturas!$F$5:$F$104,MATCH(B51,Assinaturas!$A$5:$A$104,0)))))</x:f>
      </x:c>
      <x:c r="I51" s="26"/>
      <x:c r="J51" s="166" t="str">
        <x:f>IF(COUNTA(A51:G51)=0,"",IF(Listas!$B$17&lt;&gt;"OK","Revisar parâmetros",IF(OR(B51="",COUNTIFS(Assinaturas!$A$5:$A$104,B51)&lt;&gt;1),"ID não encontrado ou duplicado",IF(OR(NOT(ISNUMBER(A51)),A51&lt;=0),"Data ausente ou inválida",IF(OR(NOT(ISNUMBER(E51)),E51&lt;0),"Valor ausente ou inválido",IF(AND(F51&lt;&gt;"Sim",F51&lt;&gt;"Não"),"Baixa inválida",""))))))</x:f>
      </x:c>
      <x:c r="K51" s="166" t="n">
        <x:f>IF(AND(COUNTA(A51:G51)&gt;0,OR(Listas!$B$13="Todos",N51=Listas!$B$13)),1,0)</x:f>
        <x:v>0</x:v>
      </x:c>
      <x:c r="L51" s="166" t="n">
        <x:f>IF(AND(J51="",B51&lt;&gt;"",F51="Não",A51&lt;=Listas!$B$9),1,0)</x:f>
        <x:v>0</x:v>
      </x:c>
      <x:c r="M51" s="166" t="n">
        <x:f>IF(J51&lt;&gt;"",1,0)</x:f>
        <x:v>0</x:v>
      </x:c>
      <x:c r="N51" s="166" t="str">
        <x:f>IF(B51="","",IF(COUNTIFS(Assinaturas!$A$5:$A$104,B51)=1,INDEX(Assinaturas!$D$5:$D$104,MATCH(B51,Assinaturas!$A$5:$A$104,0)),"ID não encontrado ou duplicado"))</x:f>
      </x:c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38"/>
      <x:c r="B52" s="30"/>
      <x:c r="C52" s="30"/>
      <x:c r="D52" s="30"/>
      <x:c r="E52" s="37"/>
      <x:c r="F52" s="30"/>
      <x:c r="G52" s="30"/>
      <x:c r="H52" s="33" t="str">
        <x:f>IF(B52="","",IF(J52&lt;&gt;"","n.a.",IF(NOT(ISNUMBER(INDEX(Assinaturas!$F$5:$F$104,MATCH(B52,Assinaturas!$A$5:$A$104,0)))),"n.a.",E52-INDEX(Assinaturas!$F$5:$F$104,MATCH(B52,Assinaturas!$A$5:$A$104,0)))))</x:f>
      </x:c>
      <x:c r="I52" s="26"/>
      <x:c r="J52" s="166" t="str">
        <x:f>IF(COUNTA(A52:G52)=0,"",IF(Listas!$B$17&lt;&gt;"OK","Revisar parâmetros",IF(OR(B52="",COUNTIFS(Assinaturas!$A$5:$A$104,B52)&lt;&gt;1),"ID não encontrado ou duplicado",IF(OR(NOT(ISNUMBER(A52)),A52&lt;=0),"Data ausente ou inválida",IF(OR(NOT(ISNUMBER(E52)),E52&lt;0),"Valor ausente ou inválido",IF(AND(F52&lt;&gt;"Sim",F52&lt;&gt;"Não"),"Baixa inválida",""))))))</x:f>
      </x:c>
      <x:c r="K52" s="166" t="n">
        <x:f>IF(AND(COUNTA(A52:G52)&gt;0,OR(Listas!$B$13="Todos",N52=Listas!$B$13)),1,0)</x:f>
        <x:v>0</x:v>
      </x:c>
      <x:c r="L52" s="166" t="n">
        <x:f>IF(AND(J52="",B52&lt;&gt;"",F52="Não",A52&lt;=Listas!$B$9),1,0)</x:f>
        <x:v>0</x:v>
      </x:c>
      <x:c r="M52" s="166" t="n">
        <x:f>IF(J52&lt;&gt;"",1,0)</x:f>
        <x:v>0</x:v>
      </x:c>
      <x:c r="N52" s="166" t="str">
        <x:f>IF(B52="","",IF(COUNTIFS(Assinaturas!$A$5:$A$104,B52)=1,INDEX(Assinaturas!$D$5:$D$104,MATCH(B52,Assinaturas!$A$5:$A$104,0)),"ID não encontrado ou duplicado"))</x:f>
      </x:c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38"/>
      <x:c r="B53" s="30"/>
      <x:c r="C53" s="30"/>
      <x:c r="D53" s="30"/>
      <x:c r="E53" s="37"/>
      <x:c r="F53" s="30"/>
      <x:c r="G53" s="30"/>
      <x:c r="H53" s="33" t="str">
        <x:f>IF(B53="","",IF(J53&lt;&gt;"","n.a.",IF(NOT(ISNUMBER(INDEX(Assinaturas!$F$5:$F$104,MATCH(B53,Assinaturas!$A$5:$A$104,0)))),"n.a.",E53-INDEX(Assinaturas!$F$5:$F$104,MATCH(B53,Assinaturas!$A$5:$A$104,0)))))</x:f>
      </x:c>
      <x:c r="I53" s="26"/>
      <x:c r="J53" s="166" t="str">
        <x:f>IF(COUNTA(A53:G53)=0,"",IF(Listas!$B$17&lt;&gt;"OK","Revisar parâmetros",IF(OR(B53="",COUNTIFS(Assinaturas!$A$5:$A$104,B53)&lt;&gt;1),"ID não encontrado ou duplicado",IF(OR(NOT(ISNUMBER(A53)),A53&lt;=0),"Data ausente ou inválida",IF(OR(NOT(ISNUMBER(E53)),E53&lt;0),"Valor ausente ou inválido",IF(AND(F53&lt;&gt;"Sim",F53&lt;&gt;"Não"),"Baixa inválida",""))))))</x:f>
      </x:c>
      <x:c r="K53" s="166" t="n">
        <x:f>IF(AND(COUNTA(A53:G53)&gt;0,OR(Listas!$B$13="Todos",N53=Listas!$B$13)),1,0)</x:f>
        <x:v>0</x:v>
      </x:c>
      <x:c r="L53" s="166" t="n">
        <x:f>IF(AND(J53="",B53&lt;&gt;"",F53="Não",A53&lt;=Listas!$B$9),1,0)</x:f>
        <x:v>0</x:v>
      </x:c>
      <x:c r="M53" s="166" t="n">
        <x:f>IF(J53&lt;&gt;"",1,0)</x:f>
        <x:v>0</x:v>
      </x:c>
      <x:c r="N53" s="166" t="str">
        <x:f>IF(B53="","",IF(COUNTIFS(Assinaturas!$A$5:$A$104,B53)=1,INDEX(Assinaturas!$D$5:$D$104,MATCH(B53,Assinaturas!$A$5:$A$104,0)),"ID não encontrado ou duplicado"))</x:f>
      </x:c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38"/>
      <x:c r="B54" s="30"/>
      <x:c r="C54" s="30"/>
      <x:c r="D54" s="30"/>
      <x:c r="E54" s="37"/>
      <x:c r="F54" s="30"/>
      <x:c r="G54" s="30"/>
      <x:c r="H54" s="33" t="str">
        <x:f>IF(B54="","",IF(J54&lt;&gt;"","n.a.",IF(NOT(ISNUMBER(INDEX(Assinaturas!$F$5:$F$104,MATCH(B54,Assinaturas!$A$5:$A$104,0)))),"n.a.",E54-INDEX(Assinaturas!$F$5:$F$104,MATCH(B54,Assinaturas!$A$5:$A$104,0)))))</x:f>
      </x:c>
      <x:c r="I54" s="26"/>
      <x:c r="J54" s="166" t="str">
        <x:f>IF(COUNTA(A54:G54)=0,"",IF(Listas!$B$17&lt;&gt;"OK","Revisar parâmetros",IF(OR(B54="",COUNTIFS(Assinaturas!$A$5:$A$104,B54)&lt;&gt;1),"ID não encontrado ou duplicado",IF(OR(NOT(ISNUMBER(A54)),A54&lt;=0),"Data ausente ou inválida",IF(OR(NOT(ISNUMBER(E54)),E54&lt;0),"Valor ausente ou inválido",IF(AND(F54&lt;&gt;"Sim",F54&lt;&gt;"Não"),"Baixa inválida",""))))))</x:f>
      </x:c>
      <x:c r="K54" s="166" t="n">
        <x:f>IF(AND(COUNTA(A54:G54)&gt;0,OR(Listas!$B$13="Todos",N54=Listas!$B$13)),1,0)</x:f>
        <x:v>0</x:v>
      </x:c>
      <x:c r="L54" s="166" t="n">
        <x:f>IF(AND(J54="",B54&lt;&gt;"",F54="Não",A54&lt;=Listas!$B$9),1,0)</x:f>
        <x:v>0</x:v>
      </x:c>
      <x:c r="M54" s="166" t="n">
        <x:f>IF(J54&lt;&gt;"",1,0)</x:f>
        <x:v>0</x:v>
      </x:c>
      <x:c r="N54" s="166" t="str">
        <x:f>IF(B54="","",IF(COUNTIFS(Assinaturas!$A$5:$A$104,B54)=1,INDEX(Assinaturas!$D$5:$D$104,MATCH(B54,Assinaturas!$A$5:$A$104,0)),"ID não encontrado ou duplicado"))</x:f>
      </x:c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38"/>
      <x:c r="B55" s="30"/>
      <x:c r="C55" s="30"/>
      <x:c r="D55" s="30"/>
      <x:c r="E55" s="37"/>
      <x:c r="F55" s="30"/>
      <x:c r="G55" s="30"/>
      <x:c r="H55" s="33" t="str">
        <x:f>IF(B55="","",IF(J55&lt;&gt;"","n.a.",IF(NOT(ISNUMBER(INDEX(Assinaturas!$F$5:$F$104,MATCH(B55,Assinaturas!$A$5:$A$104,0)))),"n.a.",E55-INDEX(Assinaturas!$F$5:$F$104,MATCH(B55,Assinaturas!$A$5:$A$104,0)))))</x:f>
      </x:c>
      <x:c r="I55" s="26"/>
      <x:c r="J55" s="166" t="str">
        <x:f>IF(COUNTA(A55:G55)=0,"",IF(Listas!$B$17&lt;&gt;"OK","Revisar parâmetros",IF(OR(B55="",COUNTIFS(Assinaturas!$A$5:$A$104,B55)&lt;&gt;1),"ID não encontrado ou duplicado",IF(OR(NOT(ISNUMBER(A55)),A55&lt;=0),"Data ausente ou inválida",IF(OR(NOT(ISNUMBER(E55)),E55&lt;0),"Valor ausente ou inválido",IF(AND(F55&lt;&gt;"Sim",F55&lt;&gt;"Não"),"Baixa inválida",""))))))</x:f>
      </x:c>
      <x:c r="K55" s="166" t="n">
        <x:f>IF(AND(COUNTA(A55:G55)&gt;0,OR(Listas!$B$13="Todos",N55=Listas!$B$13)),1,0)</x:f>
        <x:v>0</x:v>
      </x:c>
      <x:c r="L55" s="166" t="n">
        <x:f>IF(AND(J55="",B55&lt;&gt;"",F55="Não",A55&lt;=Listas!$B$9),1,0)</x:f>
        <x:v>0</x:v>
      </x:c>
      <x:c r="M55" s="166" t="n">
        <x:f>IF(J55&lt;&gt;"",1,0)</x:f>
        <x:v>0</x:v>
      </x:c>
      <x:c r="N55" s="166" t="str">
        <x:f>IF(B55="","",IF(COUNTIFS(Assinaturas!$A$5:$A$104,B55)=1,INDEX(Assinaturas!$D$5:$D$104,MATCH(B55,Assinaturas!$A$5:$A$104,0)),"ID não encontrado ou duplicado"))</x:f>
      </x:c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38"/>
      <x:c r="B56" s="30"/>
      <x:c r="C56" s="30"/>
      <x:c r="D56" s="30"/>
      <x:c r="E56" s="37"/>
      <x:c r="F56" s="30"/>
      <x:c r="G56" s="30"/>
      <x:c r="H56" s="33" t="str">
        <x:f>IF(B56="","",IF(J56&lt;&gt;"","n.a.",IF(NOT(ISNUMBER(INDEX(Assinaturas!$F$5:$F$104,MATCH(B56,Assinaturas!$A$5:$A$104,0)))),"n.a.",E56-INDEX(Assinaturas!$F$5:$F$104,MATCH(B56,Assinaturas!$A$5:$A$104,0)))))</x:f>
      </x:c>
      <x:c r="I56" s="26"/>
      <x:c r="J56" s="166" t="str">
        <x:f>IF(COUNTA(A56:G56)=0,"",IF(Listas!$B$17&lt;&gt;"OK","Revisar parâmetros",IF(OR(B56="",COUNTIFS(Assinaturas!$A$5:$A$104,B56)&lt;&gt;1),"ID não encontrado ou duplicado",IF(OR(NOT(ISNUMBER(A56)),A56&lt;=0),"Data ausente ou inválida",IF(OR(NOT(ISNUMBER(E56)),E56&lt;0),"Valor ausente ou inválido",IF(AND(F56&lt;&gt;"Sim",F56&lt;&gt;"Não"),"Baixa inválida",""))))))</x:f>
      </x:c>
      <x:c r="K56" s="166" t="n">
        <x:f>IF(AND(COUNTA(A56:G56)&gt;0,OR(Listas!$B$13="Todos",N56=Listas!$B$13)),1,0)</x:f>
        <x:v>0</x:v>
      </x:c>
      <x:c r="L56" s="166" t="n">
        <x:f>IF(AND(J56="",B56&lt;&gt;"",F56="Não",A56&lt;=Listas!$B$9),1,0)</x:f>
        <x:v>0</x:v>
      </x:c>
      <x:c r="M56" s="166" t="n">
        <x:f>IF(J56&lt;&gt;"",1,0)</x:f>
        <x:v>0</x:v>
      </x:c>
      <x:c r="N56" s="166" t="str">
        <x:f>IF(B56="","",IF(COUNTIFS(Assinaturas!$A$5:$A$104,B56)=1,INDEX(Assinaturas!$D$5:$D$104,MATCH(B56,Assinaturas!$A$5:$A$104,0)),"ID não encontrado ou duplicado"))</x:f>
      </x:c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38"/>
      <x:c r="B57" s="30"/>
      <x:c r="C57" s="30"/>
      <x:c r="D57" s="30"/>
      <x:c r="E57" s="37"/>
      <x:c r="F57" s="30"/>
      <x:c r="G57" s="30"/>
      <x:c r="H57" s="33" t="str">
        <x:f>IF(B57="","",IF(J57&lt;&gt;"","n.a.",IF(NOT(ISNUMBER(INDEX(Assinaturas!$F$5:$F$104,MATCH(B57,Assinaturas!$A$5:$A$104,0)))),"n.a.",E57-INDEX(Assinaturas!$F$5:$F$104,MATCH(B57,Assinaturas!$A$5:$A$104,0)))))</x:f>
      </x:c>
      <x:c r="I57" s="26"/>
      <x:c r="J57" s="166" t="str">
        <x:f>IF(COUNTA(A57:G57)=0,"",IF(Listas!$B$17&lt;&gt;"OK","Revisar parâmetros",IF(OR(B57="",COUNTIFS(Assinaturas!$A$5:$A$104,B57)&lt;&gt;1),"ID não encontrado ou duplicado",IF(OR(NOT(ISNUMBER(A57)),A57&lt;=0),"Data ausente ou inválida",IF(OR(NOT(ISNUMBER(E57)),E57&lt;0),"Valor ausente ou inválido",IF(AND(F57&lt;&gt;"Sim",F57&lt;&gt;"Não"),"Baixa inválida",""))))))</x:f>
      </x:c>
      <x:c r="K57" s="166" t="n">
        <x:f>IF(AND(COUNTA(A57:G57)&gt;0,OR(Listas!$B$13="Todos",N57=Listas!$B$13)),1,0)</x:f>
        <x:v>0</x:v>
      </x:c>
      <x:c r="L57" s="166" t="n">
        <x:f>IF(AND(J57="",B57&lt;&gt;"",F57="Não",A57&lt;=Listas!$B$9),1,0)</x:f>
        <x:v>0</x:v>
      </x:c>
      <x:c r="M57" s="166" t="n">
        <x:f>IF(J57&lt;&gt;"",1,0)</x:f>
        <x:v>0</x:v>
      </x:c>
      <x:c r="N57" s="166" t="str">
        <x:f>IF(B57="","",IF(COUNTIFS(Assinaturas!$A$5:$A$104,B57)=1,INDEX(Assinaturas!$D$5:$D$104,MATCH(B57,Assinaturas!$A$5:$A$104,0)),"ID não encontrado ou duplicado"))</x:f>
      </x:c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38"/>
      <x:c r="B58" s="30"/>
      <x:c r="C58" s="30"/>
      <x:c r="D58" s="30"/>
      <x:c r="E58" s="37"/>
      <x:c r="F58" s="30"/>
      <x:c r="G58" s="30"/>
      <x:c r="H58" s="33" t="str">
        <x:f>IF(B58="","",IF(J58&lt;&gt;"","n.a.",IF(NOT(ISNUMBER(INDEX(Assinaturas!$F$5:$F$104,MATCH(B58,Assinaturas!$A$5:$A$104,0)))),"n.a.",E58-INDEX(Assinaturas!$F$5:$F$104,MATCH(B58,Assinaturas!$A$5:$A$104,0)))))</x:f>
      </x:c>
      <x:c r="I58" s="26"/>
      <x:c r="J58" s="166" t="str">
        <x:f>IF(COUNTA(A58:G58)=0,"",IF(Listas!$B$17&lt;&gt;"OK","Revisar parâmetros",IF(OR(B58="",COUNTIFS(Assinaturas!$A$5:$A$104,B58)&lt;&gt;1),"ID não encontrado ou duplicado",IF(OR(NOT(ISNUMBER(A58)),A58&lt;=0),"Data ausente ou inválida",IF(OR(NOT(ISNUMBER(E58)),E58&lt;0),"Valor ausente ou inválido",IF(AND(F58&lt;&gt;"Sim",F58&lt;&gt;"Não"),"Baixa inválida",""))))))</x:f>
      </x:c>
      <x:c r="K58" s="166" t="n">
        <x:f>IF(AND(COUNTA(A58:G58)&gt;0,OR(Listas!$B$13="Todos",N58=Listas!$B$13)),1,0)</x:f>
        <x:v>0</x:v>
      </x:c>
      <x:c r="L58" s="166" t="n">
        <x:f>IF(AND(J58="",B58&lt;&gt;"",F58="Não",A58&lt;=Listas!$B$9),1,0)</x:f>
        <x:v>0</x:v>
      </x:c>
      <x:c r="M58" s="166" t="n">
        <x:f>IF(J58&lt;&gt;"",1,0)</x:f>
        <x:v>0</x:v>
      </x:c>
      <x:c r="N58" s="166" t="str">
        <x:f>IF(B58="","",IF(COUNTIFS(Assinaturas!$A$5:$A$104,B58)=1,INDEX(Assinaturas!$D$5:$D$104,MATCH(B58,Assinaturas!$A$5:$A$104,0)),"ID não encontrado ou duplicado"))</x:f>
      </x:c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38"/>
      <x:c r="B59" s="30"/>
      <x:c r="C59" s="30"/>
      <x:c r="D59" s="30"/>
      <x:c r="E59" s="37"/>
      <x:c r="F59" s="30"/>
      <x:c r="G59" s="30"/>
      <x:c r="H59" s="33" t="str">
        <x:f>IF(B59="","",IF(J59&lt;&gt;"","n.a.",IF(NOT(ISNUMBER(INDEX(Assinaturas!$F$5:$F$104,MATCH(B59,Assinaturas!$A$5:$A$104,0)))),"n.a.",E59-INDEX(Assinaturas!$F$5:$F$104,MATCH(B59,Assinaturas!$A$5:$A$104,0)))))</x:f>
      </x:c>
      <x:c r="I59" s="26"/>
      <x:c r="J59" s="166" t="str">
        <x:f>IF(COUNTA(A59:G59)=0,"",IF(Listas!$B$17&lt;&gt;"OK","Revisar parâmetros",IF(OR(B59="",COUNTIFS(Assinaturas!$A$5:$A$104,B59)&lt;&gt;1),"ID não encontrado ou duplicado",IF(OR(NOT(ISNUMBER(A59)),A59&lt;=0),"Data ausente ou inválida",IF(OR(NOT(ISNUMBER(E59)),E59&lt;0),"Valor ausente ou inválido",IF(AND(F59&lt;&gt;"Sim",F59&lt;&gt;"Não"),"Baixa inválida",""))))))</x:f>
      </x:c>
      <x:c r="K59" s="166" t="n">
        <x:f>IF(AND(COUNTA(A59:G59)&gt;0,OR(Listas!$B$13="Todos",N59=Listas!$B$13)),1,0)</x:f>
        <x:v>0</x:v>
      </x:c>
      <x:c r="L59" s="166" t="n">
        <x:f>IF(AND(J59="",B59&lt;&gt;"",F59="Não",A59&lt;=Listas!$B$9),1,0)</x:f>
        <x:v>0</x:v>
      </x:c>
      <x:c r="M59" s="166" t="n">
        <x:f>IF(J59&lt;&gt;"",1,0)</x:f>
        <x:v>0</x:v>
      </x:c>
      <x:c r="N59" s="166" t="str">
        <x:f>IF(B59="","",IF(COUNTIFS(Assinaturas!$A$5:$A$104,B59)=1,INDEX(Assinaturas!$D$5:$D$104,MATCH(B59,Assinaturas!$A$5:$A$104,0)),"ID não encontrado ou duplicado"))</x:f>
      </x:c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38"/>
      <x:c r="B60" s="30"/>
      <x:c r="C60" s="30"/>
      <x:c r="D60" s="30"/>
      <x:c r="E60" s="37"/>
      <x:c r="F60" s="30"/>
      <x:c r="G60" s="30"/>
      <x:c r="H60" s="33" t="str">
        <x:f>IF(B60="","",IF(J60&lt;&gt;"","n.a.",IF(NOT(ISNUMBER(INDEX(Assinaturas!$F$5:$F$104,MATCH(B60,Assinaturas!$A$5:$A$104,0)))),"n.a.",E60-INDEX(Assinaturas!$F$5:$F$104,MATCH(B60,Assinaturas!$A$5:$A$104,0)))))</x:f>
      </x:c>
      <x:c r="I60" s="26"/>
      <x:c r="J60" s="166" t="str">
        <x:f>IF(COUNTA(A60:G60)=0,"",IF(Listas!$B$17&lt;&gt;"OK","Revisar parâmetros",IF(OR(B60="",COUNTIFS(Assinaturas!$A$5:$A$104,B60)&lt;&gt;1),"ID não encontrado ou duplicado",IF(OR(NOT(ISNUMBER(A60)),A60&lt;=0),"Data ausente ou inválida",IF(OR(NOT(ISNUMBER(E60)),E60&lt;0),"Valor ausente ou inválido",IF(AND(F60&lt;&gt;"Sim",F60&lt;&gt;"Não"),"Baixa inválida",""))))))</x:f>
      </x:c>
      <x:c r="K60" s="166" t="n">
        <x:f>IF(AND(COUNTA(A60:G60)&gt;0,OR(Listas!$B$13="Todos",N60=Listas!$B$13)),1,0)</x:f>
        <x:v>0</x:v>
      </x:c>
      <x:c r="L60" s="166" t="n">
        <x:f>IF(AND(J60="",B60&lt;&gt;"",F60="Não",A60&lt;=Listas!$B$9),1,0)</x:f>
        <x:v>0</x:v>
      </x:c>
      <x:c r="M60" s="166" t="n">
        <x:f>IF(J60&lt;&gt;"",1,0)</x:f>
        <x:v>0</x:v>
      </x:c>
      <x:c r="N60" s="166" t="str">
        <x:f>IF(B60="","",IF(COUNTIFS(Assinaturas!$A$5:$A$104,B60)=1,INDEX(Assinaturas!$D$5:$D$104,MATCH(B60,Assinaturas!$A$5:$A$104,0)),"ID não encontrado ou duplicado"))</x:f>
      </x:c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38"/>
      <x:c r="B61" s="30"/>
      <x:c r="C61" s="30"/>
      <x:c r="D61" s="30"/>
      <x:c r="E61" s="37"/>
      <x:c r="F61" s="30"/>
      <x:c r="G61" s="30"/>
      <x:c r="H61" s="33" t="str">
        <x:f>IF(B61="","",IF(J61&lt;&gt;"","n.a.",IF(NOT(ISNUMBER(INDEX(Assinaturas!$F$5:$F$104,MATCH(B61,Assinaturas!$A$5:$A$104,0)))),"n.a.",E61-INDEX(Assinaturas!$F$5:$F$104,MATCH(B61,Assinaturas!$A$5:$A$104,0)))))</x:f>
      </x:c>
      <x:c r="I61" s="26"/>
      <x:c r="J61" s="166" t="str">
        <x:f>IF(COUNTA(A61:G61)=0,"",IF(Listas!$B$17&lt;&gt;"OK","Revisar parâmetros",IF(OR(B61="",COUNTIFS(Assinaturas!$A$5:$A$104,B61)&lt;&gt;1),"ID não encontrado ou duplicado",IF(OR(NOT(ISNUMBER(A61)),A61&lt;=0),"Data ausente ou inválida",IF(OR(NOT(ISNUMBER(E61)),E61&lt;0),"Valor ausente ou inválido",IF(AND(F61&lt;&gt;"Sim",F61&lt;&gt;"Não"),"Baixa inválida",""))))))</x:f>
      </x:c>
      <x:c r="K61" s="166" t="n">
        <x:f>IF(AND(COUNTA(A61:G61)&gt;0,OR(Listas!$B$13="Todos",N61=Listas!$B$13)),1,0)</x:f>
        <x:v>0</x:v>
      </x:c>
      <x:c r="L61" s="166" t="n">
        <x:f>IF(AND(J61="",B61&lt;&gt;"",F61="Não",A61&lt;=Listas!$B$9),1,0)</x:f>
        <x:v>0</x:v>
      </x:c>
      <x:c r="M61" s="166" t="n">
        <x:f>IF(J61&lt;&gt;"",1,0)</x:f>
        <x:v>0</x:v>
      </x:c>
      <x:c r="N61" s="166" t="str">
        <x:f>IF(B61="","",IF(COUNTIFS(Assinaturas!$A$5:$A$104,B61)=1,INDEX(Assinaturas!$D$5:$D$104,MATCH(B61,Assinaturas!$A$5:$A$104,0)),"ID não encontrado ou duplicado"))</x:f>
      </x:c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38"/>
      <x:c r="B62" s="30"/>
      <x:c r="C62" s="30"/>
      <x:c r="D62" s="30"/>
      <x:c r="E62" s="37"/>
      <x:c r="F62" s="30"/>
      <x:c r="G62" s="30"/>
      <x:c r="H62" s="33" t="str">
        <x:f>IF(B62="","",IF(J62&lt;&gt;"","n.a.",IF(NOT(ISNUMBER(INDEX(Assinaturas!$F$5:$F$104,MATCH(B62,Assinaturas!$A$5:$A$104,0)))),"n.a.",E62-INDEX(Assinaturas!$F$5:$F$104,MATCH(B62,Assinaturas!$A$5:$A$104,0)))))</x:f>
      </x:c>
      <x:c r="I62" s="26"/>
      <x:c r="J62" s="166" t="str">
        <x:f>IF(COUNTA(A62:G62)=0,"",IF(Listas!$B$17&lt;&gt;"OK","Revisar parâmetros",IF(OR(B62="",COUNTIFS(Assinaturas!$A$5:$A$104,B62)&lt;&gt;1),"ID não encontrado ou duplicado",IF(OR(NOT(ISNUMBER(A62)),A62&lt;=0),"Data ausente ou inválida",IF(OR(NOT(ISNUMBER(E62)),E62&lt;0),"Valor ausente ou inválido",IF(AND(F62&lt;&gt;"Sim",F62&lt;&gt;"Não"),"Baixa inválida",""))))))</x:f>
      </x:c>
      <x:c r="K62" s="166" t="n">
        <x:f>IF(AND(COUNTA(A62:G62)&gt;0,OR(Listas!$B$13="Todos",N62=Listas!$B$13)),1,0)</x:f>
        <x:v>0</x:v>
      </x:c>
      <x:c r="L62" s="166" t="n">
        <x:f>IF(AND(J62="",B62&lt;&gt;"",F62="Não",A62&lt;=Listas!$B$9),1,0)</x:f>
        <x:v>0</x:v>
      </x:c>
      <x:c r="M62" s="166" t="n">
        <x:f>IF(J62&lt;&gt;"",1,0)</x:f>
        <x:v>0</x:v>
      </x:c>
      <x:c r="N62" s="166" t="str">
        <x:f>IF(B62="","",IF(COUNTIFS(Assinaturas!$A$5:$A$104,B62)=1,INDEX(Assinaturas!$D$5:$D$104,MATCH(B62,Assinaturas!$A$5:$A$104,0)),"ID não encontrado ou duplicado"))</x:f>
      </x:c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38"/>
      <x:c r="B63" s="30"/>
      <x:c r="C63" s="30"/>
      <x:c r="D63" s="30"/>
      <x:c r="E63" s="37"/>
      <x:c r="F63" s="30"/>
      <x:c r="G63" s="30"/>
      <x:c r="H63" s="33" t="str">
        <x:f>IF(B63="","",IF(J63&lt;&gt;"","n.a.",IF(NOT(ISNUMBER(INDEX(Assinaturas!$F$5:$F$104,MATCH(B63,Assinaturas!$A$5:$A$104,0)))),"n.a.",E63-INDEX(Assinaturas!$F$5:$F$104,MATCH(B63,Assinaturas!$A$5:$A$104,0)))))</x:f>
      </x:c>
      <x:c r="I63" s="26"/>
      <x:c r="J63" s="166" t="str">
        <x:f>IF(COUNTA(A63:G63)=0,"",IF(Listas!$B$17&lt;&gt;"OK","Revisar parâmetros",IF(OR(B63="",COUNTIFS(Assinaturas!$A$5:$A$104,B63)&lt;&gt;1),"ID não encontrado ou duplicado",IF(OR(NOT(ISNUMBER(A63)),A63&lt;=0),"Data ausente ou inválida",IF(OR(NOT(ISNUMBER(E63)),E63&lt;0),"Valor ausente ou inválido",IF(AND(F63&lt;&gt;"Sim",F63&lt;&gt;"Não"),"Baixa inválida",""))))))</x:f>
      </x:c>
      <x:c r="K63" s="166" t="n">
        <x:f>IF(AND(COUNTA(A63:G63)&gt;0,OR(Listas!$B$13="Todos",N63=Listas!$B$13)),1,0)</x:f>
        <x:v>0</x:v>
      </x:c>
      <x:c r="L63" s="166" t="n">
        <x:f>IF(AND(J63="",B63&lt;&gt;"",F63="Não",A63&lt;=Listas!$B$9),1,0)</x:f>
        <x:v>0</x:v>
      </x:c>
      <x:c r="M63" s="166" t="n">
        <x:f>IF(J63&lt;&gt;"",1,0)</x:f>
        <x:v>0</x:v>
      </x:c>
      <x:c r="N63" s="166" t="str">
        <x:f>IF(B63="","",IF(COUNTIFS(Assinaturas!$A$5:$A$104,B63)=1,INDEX(Assinaturas!$D$5:$D$104,MATCH(B63,Assinaturas!$A$5:$A$104,0)),"ID não encontrado ou duplicado"))</x:f>
      </x:c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38"/>
      <x:c r="B64" s="30"/>
      <x:c r="C64" s="30"/>
      <x:c r="D64" s="30"/>
      <x:c r="E64" s="37"/>
      <x:c r="F64" s="30"/>
      <x:c r="G64" s="30"/>
      <x:c r="H64" s="33" t="str">
        <x:f>IF(B64="","",IF(J64&lt;&gt;"","n.a.",IF(NOT(ISNUMBER(INDEX(Assinaturas!$F$5:$F$104,MATCH(B64,Assinaturas!$A$5:$A$104,0)))),"n.a.",E64-INDEX(Assinaturas!$F$5:$F$104,MATCH(B64,Assinaturas!$A$5:$A$104,0)))))</x:f>
      </x:c>
      <x:c r="I64" s="26"/>
      <x:c r="J64" s="166" t="str">
        <x:f>IF(COUNTA(A64:G64)=0,"",IF(Listas!$B$17&lt;&gt;"OK","Revisar parâmetros",IF(OR(B64="",COUNTIFS(Assinaturas!$A$5:$A$104,B64)&lt;&gt;1),"ID não encontrado ou duplicado",IF(OR(NOT(ISNUMBER(A64)),A64&lt;=0),"Data ausente ou inválida",IF(OR(NOT(ISNUMBER(E64)),E64&lt;0),"Valor ausente ou inválido",IF(AND(F64&lt;&gt;"Sim",F64&lt;&gt;"Não"),"Baixa inválida",""))))))</x:f>
      </x:c>
      <x:c r="K64" s="166" t="n">
        <x:f>IF(AND(COUNTA(A64:G64)&gt;0,OR(Listas!$B$13="Todos",N64=Listas!$B$13)),1,0)</x:f>
        <x:v>0</x:v>
      </x:c>
      <x:c r="L64" s="166" t="n">
        <x:f>IF(AND(J64="",B64&lt;&gt;"",F64="Não",A64&lt;=Listas!$B$9),1,0)</x:f>
        <x:v>0</x:v>
      </x:c>
      <x:c r="M64" s="166" t="n">
        <x:f>IF(J64&lt;&gt;"",1,0)</x:f>
        <x:v>0</x:v>
      </x:c>
      <x:c r="N64" s="166" t="str">
        <x:f>IF(B64="","",IF(COUNTIFS(Assinaturas!$A$5:$A$104,B64)=1,INDEX(Assinaturas!$D$5:$D$104,MATCH(B64,Assinaturas!$A$5:$A$104,0)),"ID não encontrado ou duplicado"))</x:f>
      </x:c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38"/>
      <x:c r="B65" s="30"/>
      <x:c r="C65" s="30"/>
      <x:c r="D65" s="30"/>
      <x:c r="E65" s="37"/>
      <x:c r="F65" s="30"/>
      <x:c r="G65" s="30"/>
      <x:c r="H65" s="33" t="str">
        <x:f>IF(B65="","",IF(J65&lt;&gt;"","n.a.",IF(NOT(ISNUMBER(INDEX(Assinaturas!$F$5:$F$104,MATCH(B65,Assinaturas!$A$5:$A$104,0)))),"n.a.",E65-INDEX(Assinaturas!$F$5:$F$104,MATCH(B65,Assinaturas!$A$5:$A$104,0)))))</x:f>
      </x:c>
      <x:c r="I65" s="26"/>
      <x:c r="J65" s="166" t="str">
        <x:f>IF(COUNTA(A65:G65)=0,"",IF(Listas!$B$17&lt;&gt;"OK","Revisar parâmetros",IF(OR(B65="",COUNTIFS(Assinaturas!$A$5:$A$104,B65)&lt;&gt;1),"ID não encontrado ou duplicado",IF(OR(NOT(ISNUMBER(A65)),A65&lt;=0),"Data ausente ou inválida",IF(OR(NOT(ISNUMBER(E65)),E65&lt;0),"Valor ausente ou inválido",IF(AND(F65&lt;&gt;"Sim",F65&lt;&gt;"Não"),"Baixa inválida",""))))))</x:f>
      </x:c>
      <x:c r="K65" s="166" t="n">
        <x:f>IF(AND(COUNTA(A65:G65)&gt;0,OR(Listas!$B$13="Todos",N65=Listas!$B$13)),1,0)</x:f>
        <x:v>0</x:v>
      </x:c>
      <x:c r="L65" s="166" t="n">
        <x:f>IF(AND(J65="",B65&lt;&gt;"",F65="Não",A65&lt;=Listas!$B$9),1,0)</x:f>
        <x:v>0</x:v>
      </x:c>
      <x:c r="M65" s="166" t="n">
        <x:f>IF(J65&lt;&gt;"",1,0)</x:f>
        <x:v>0</x:v>
      </x:c>
      <x:c r="N65" s="166" t="str">
        <x:f>IF(B65="","",IF(COUNTIFS(Assinaturas!$A$5:$A$104,B65)=1,INDEX(Assinaturas!$D$5:$D$104,MATCH(B65,Assinaturas!$A$5:$A$104,0)),"ID não encontrado ou duplicado"))</x:f>
      </x:c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38"/>
      <x:c r="B66" s="30"/>
      <x:c r="C66" s="30"/>
      <x:c r="D66" s="30"/>
      <x:c r="E66" s="37"/>
      <x:c r="F66" s="30"/>
      <x:c r="G66" s="30"/>
      <x:c r="H66" s="33" t="str">
        <x:f>IF(B66="","",IF(J66&lt;&gt;"","n.a.",IF(NOT(ISNUMBER(INDEX(Assinaturas!$F$5:$F$104,MATCH(B66,Assinaturas!$A$5:$A$104,0)))),"n.a.",E66-INDEX(Assinaturas!$F$5:$F$104,MATCH(B66,Assinaturas!$A$5:$A$104,0)))))</x:f>
      </x:c>
      <x:c r="I66" s="26"/>
      <x:c r="J66" s="166" t="str">
        <x:f>IF(COUNTA(A66:G66)=0,"",IF(Listas!$B$17&lt;&gt;"OK","Revisar parâmetros",IF(OR(B66="",COUNTIFS(Assinaturas!$A$5:$A$104,B66)&lt;&gt;1),"ID não encontrado ou duplicado",IF(OR(NOT(ISNUMBER(A66)),A66&lt;=0),"Data ausente ou inválida",IF(OR(NOT(ISNUMBER(E66)),E66&lt;0),"Valor ausente ou inválido",IF(AND(F66&lt;&gt;"Sim",F66&lt;&gt;"Não"),"Baixa inválida",""))))))</x:f>
      </x:c>
      <x:c r="K66" s="166" t="n">
        <x:f>IF(AND(COUNTA(A66:G66)&gt;0,OR(Listas!$B$13="Todos",N66=Listas!$B$13)),1,0)</x:f>
        <x:v>0</x:v>
      </x:c>
      <x:c r="L66" s="166" t="n">
        <x:f>IF(AND(J66="",B66&lt;&gt;"",F66="Não",A66&lt;=Listas!$B$9),1,0)</x:f>
        <x:v>0</x:v>
      </x:c>
      <x:c r="M66" s="166" t="n">
        <x:f>IF(J66&lt;&gt;"",1,0)</x:f>
        <x:v>0</x:v>
      </x:c>
      <x:c r="N66" s="166" t="str">
        <x:f>IF(B66="","",IF(COUNTIFS(Assinaturas!$A$5:$A$104,B66)=1,INDEX(Assinaturas!$D$5:$D$104,MATCH(B66,Assinaturas!$A$5:$A$104,0)),"ID não encontrado ou duplicado"))</x:f>
      </x:c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38"/>
      <x:c r="B67" s="30"/>
      <x:c r="C67" s="30"/>
      <x:c r="D67" s="30"/>
      <x:c r="E67" s="37"/>
      <x:c r="F67" s="30"/>
      <x:c r="G67" s="30"/>
      <x:c r="H67" s="33" t="str">
        <x:f>IF(B67="","",IF(J67&lt;&gt;"","n.a.",IF(NOT(ISNUMBER(INDEX(Assinaturas!$F$5:$F$104,MATCH(B67,Assinaturas!$A$5:$A$104,0)))),"n.a.",E67-INDEX(Assinaturas!$F$5:$F$104,MATCH(B67,Assinaturas!$A$5:$A$104,0)))))</x:f>
      </x:c>
      <x:c r="I67" s="26"/>
      <x:c r="J67" s="166" t="str">
        <x:f>IF(COUNTA(A67:G67)=0,"",IF(Listas!$B$17&lt;&gt;"OK","Revisar parâmetros",IF(OR(B67="",COUNTIFS(Assinaturas!$A$5:$A$104,B67)&lt;&gt;1),"ID não encontrado ou duplicado",IF(OR(NOT(ISNUMBER(A67)),A67&lt;=0),"Data ausente ou inválida",IF(OR(NOT(ISNUMBER(E67)),E67&lt;0),"Valor ausente ou inválido",IF(AND(F67&lt;&gt;"Sim",F67&lt;&gt;"Não"),"Baixa inválida",""))))))</x:f>
      </x:c>
      <x:c r="K67" s="166" t="n">
        <x:f>IF(AND(COUNTA(A67:G67)&gt;0,OR(Listas!$B$13="Todos",N67=Listas!$B$13)),1,0)</x:f>
        <x:v>0</x:v>
      </x:c>
      <x:c r="L67" s="166" t="n">
        <x:f>IF(AND(J67="",B67&lt;&gt;"",F67="Não",A67&lt;=Listas!$B$9),1,0)</x:f>
        <x:v>0</x:v>
      </x:c>
      <x:c r="M67" s="166" t="n">
        <x:f>IF(J67&lt;&gt;"",1,0)</x:f>
        <x:v>0</x:v>
      </x:c>
      <x:c r="N67" s="166" t="str">
        <x:f>IF(B67="","",IF(COUNTIFS(Assinaturas!$A$5:$A$104,B67)=1,INDEX(Assinaturas!$D$5:$D$104,MATCH(B67,Assinaturas!$A$5:$A$104,0)),"ID não encontrado ou duplicado"))</x:f>
      </x:c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38"/>
      <x:c r="B68" s="30"/>
      <x:c r="C68" s="30"/>
      <x:c r="D68" s="30"/>
      <x:c r="E68" s="37"/>
      <x:c r="F68" s="30"/>
      <x:c r="G68" s="30"/>
      <x:c r="H68" s="33" t="str">
        <x:f>IF(B68="","",IF(J68&lt;&gt;"","n.a.",IF(NOT(ISNUMBER(INDEX(Assinaturas!$F$5:$F$104,MATCH(B68,Assinaturas!$A$5:$A$104,0)))),"n.a.",E68-INDEX(Assinaturas!$F$5:$F$104,MATCH(B68,Assinaturas!$A$5:$A$104,0)))))</x:f>
      </x:c>
      <x:c r="I68" s="26"/>
      <x:c r="J68" s="166" t="str">
        <x:f>IF(COUNTA(A68:G68)=0,"",IF(Listas!$B$17&lt;&gt;"OK","Revisar parâmetros",IF(OR(B68="",COUNTIFS(Assinaturas!$A$5:$A$104,B68)&lt;&gt;1),"ID não encontrado ou duplicado",IF(OR(NOT(ISNUMBER(A68)),A68&lt;=0),"Data ausente ou inválida",IF(OR(NOT(ISNUMBER(E68)),E68&lt;0),"Valor ausente ou inválido",IF(AND(F68&lt;&gt;"Sim",F68&lt;&gt;"Não"),"Baixa inválida",""))))))</x:f>
      </x:c>
      <x:c r="K68" s="166" t="n">
        <x:f>IF(AND(COUNTA(A68:G68)&gt;0,OR(Listas!$B$13="Todos",N68=Listas!$B$13)),1,0)</x:f>
        <x:v>0</x:v>
      </x:c>
      <x:c r="L68" s="166" t="n">
        <x:f>IF(AND(J68="",B68&lt;&gt;"",F68="Não",A68&lt;=Listas!$B$9),1,0)</x:f>
        <x:v>0</x:v>
      </x:c>
      <x:c r="M68" s="166" t="n">
        <x:f>IF(J68&lt;&gt;"",1,0)</x:f>
        <x:v>0</x:v>
      </x:c>
      <x:c r="N68" s="166" t="str">
        <x:f>IF(B68="","",IF(COUNTIFS(Assinaturas!$A$5:$A$104,B68)=1,INDEX(Assinaturas!$D$5:$D$104,MATCH(B68,Assinaturas!$A$5:$A$104,0)),"ID não encontrado ou duplicado"))</x:f>
      </x:c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38"/>
      <x:c r="B69" s="30"/>
      <x:c r="C69" s="30"/>
      <x:c r="D69" s="30"/>
      <x:c r="E69" s="37"/>
      <x:c r="F69" s="30"/>
      <x:c r="G69" s="30"/>
      <x:c r="H69" s="33" t="str">
        <x:f>IF(B69="","",IF(J69&lt;&gt;"","n.a.",IF(NOT(ISNUMBER(INDEX(Assinaturas!$F$5:$F$104,MATCH(B69,Assinaturas!$A$5:$A$104,0)))),"n.a.",E69-INDEX(Assinaturas!$F$5:$F$104,MATCH(B69,Assinaturas!$A$5:$A$104,0)))))</x:f>
      </x:c>
      <x:c r="I69" s="26"/>
      <x:c r="J69" s="166" t="str">
        <x:f>IF(COUNTA(A69:G69)=0,"",IF(Listas!$B$17&lt;&gt;"OK","Revisar parâmetros",IF(OR(B69="",COUNTIFS(Assinaturas!$A$5:$A$104,B69)&lt;&gt;1),"ID não encontrado ou duplicado",IF(OR(NOT(ISNUMBER(A69)),A69&lt;=0),"Data ausente ou inválida",IF(OR(NOT(ISNUMBER(E69)),E69&lt;0),"Valor ausente ou inválido",IF(AND(F69&lt;&gt;"Sim",F69&lt;&gt;"Não"),"Baixa inválida",""))))))</x:f>
      </x:c>
      <x:c r="K69" s="166" t="n">
        <x:f>IF(AND(COUNTA(A69:G69)&gt;0,OR(Listas!$B$13="Todos",N69=Listas!$B$13)),1,0)</x:f>
        <x:v>0</x:v>
      </x:c>
      <x:c r="L69" s="166" t="n">
        <x:f>IF(AND(J69="",B69&lt;&gt;"",F69="Não",A69&lt;=Listas!$B$9),1,0)</x:f>
        <x:v>0</x:v>
      </x:c>
      <x:c r="M69" s="166" t="n">
        <x:f>IF(J69&lt;&gt;"",1,0)</x:f>
        <x:v>0</x:v>
      </x:c>
      <x:c r="N69" s="166" t="str">
        <x:f>IF(B69="","",IF(COUNTIFS(Assinaturas!$A$5:$A$104,B69)=1,INDEX(Assinaturas!$D$5:$D$104,MATCH(B69,Assinaturas!$A$5:$A$104,0)),"ID não encontrado ou duplicado"))</x:f>
      </x:c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38"/>
      <x:c r="B70" s="30"/>
      <x:c r="C70" s="30"/>
      <x:c r="D70" s="30"/>
      <x:c r="E70" s="37"/>
      <x:c r="F70" s="30"/>
      <x:c r="G70" s="30"/>
      <x:c r="H70" s="33" t="str">
        <x:f>IF(B70="","",IF(J70&lt;&gt;"","n.a.",IF(NOT(ISNUMBER(INDEX(Assinaturas!$F$5:$F$104,MATCH(B70,Assinaturas!$A$5:$A$104,0)))),"n.a.",E70-INDEX(Assinaturas!$F$5:$F$104,MATCH(B70,Assinaturas!$A$5:$A$104,0)))))</x:f>
      </x:c>
      <x:c r="I70" s="26"/>
      <x:c r="J70" s="166" t="str">
        <x:f>IF(COUNTA(A70:G70)=0,"",IF(Listas!$B$17&lt;&gt;"OK","Revisar parâmetros",IF(OR(B70="",COUNTIFS(Assinaturas!$A$5:$A$104,B70)&lt;&gt;1),"ID não encontrado ou duplicado",IF(OR(NOT(ISNUMBER(A70)),A70&lt;=0),"Data ausente ou inválida",IF(OR(NOT(ISNUMBER(E70)),E70&lt;0),"Valor ausente ou inválido",IF(AND(F70&lt;&gt;"Sim",F70&lt;&gt;"Não"),"Baixa inválida",""))))))</x:f>
      </x:c>
      <x:c r="K70" s="166" t="n">
        <x:f>IF(AND(COUNTA(A70:G70)&gt;0,OR(Listas!$B$13="Todos",N70=Listas!$B$13)),1,0)</x:f>
        <x:v>0</x:v>
      </x:c>
      <x:c r="L70" s="166" t="n">
        <x:f>IF(AND(J70="",B70&lt;&gt;"",F70="Não",A70&lt;=Listas!$B$9),1,0)</x:f>
        <x:v>0</x:v>
      </x:c>
      <x:c r="M70" s="166" t="n">
        <x:f>IF(J70&lt;&gt;"",1,0)</x:f>
        <x:v>0</x:v>
      </x:c>
      <x:c r="N70" s="166" t="str">
        <x:f>IF(B70="","",IF(COUNTIFS(Assinaturas!$A$5:$A$104,B70)=1,INDEX(Assinaturas!$D$5:$D$104,MATCH(B70,Assinaturas!$A$5:$A$104,0)),"ID não encontrado ou duplicado"))</x:f>
      </x:c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38"/>
      <x:c r="B71" s="30"/>
      <x:c r="C71" s="30"/>
      <x:c r="D71" s="30"/>
      <x:c r="E71" s="37"/>
      <x:c r="F71" s="30"/>
      <x:c r="G71" s="30"/>
      <x:c r="H71" s="33" t="str">
        <x:f>IF(B71="","",IF(J71&lt;&gt;"","n.a.",IF(NOT(ISNUMBER(INDEX(Assinaturas!$F$5:$F$104,MATCH(B71,Assinaturas!$A$5:$A$104,0)))),"n.a.",E71-INDEX(Assinaturas!$F$5:$F$104,MATCH(B71,Assinaturas!$A$5:$A$104,0)))))</x:f>
      </x:c>
      <x:c r="I71" s="26"/>
      <x:c r="J71" s="166" t="str">
        <x:f>IF(COUNTA(A71:G71)=0,"",IF(Listas!$B$17&lt;&gt;"OK","Revisar parâmetros",IF(OR(B71="",COUNTIFS(Assinaturas!$A$5:$A$104,B71)&lt;&gt;1),"ID não encontrado ou duplicado",IF(OR(NOT(ISNUMBER(A71)),A71&lt;=0),"Data ausente ou inválida",IF(OR(NOT(ISNUMBER(E71)),E71&lt;0),"Valor ausente ou inválido",IF(AND(F71&lt;&gt;"Sim",F71&lt;&gt;"Não"),"Baixa inválida",""))))))</x:f>
      </x:c>
      <x:c r="K71" s="166" t="n">
        <x:f>IF(AND(COUNTA(A71:G71)&gt;0,OR(Listas!$B$13="Todos",N71=Listas!$B$13)),1,0)</x:f>
        <x:v>0</x:v>
      </x:c>
      <x:c r="L71" s="166" t="n">
        <x:f>IF(AND(J71="",B71&lt;&gt;"",F71="Não",A71&lt;=Listas!$B$9),1,0)</x:f>
        <x:v>0</x:v>
      </x:c>
      <x:c r="M71" s="166" t="n">
        <x:f>IF(J71&lt;&gt;"",1,0)</x:f>
        <x:v>0</x:v>
      </x:c>
      <x:c r="N71" s="166" t="str">
        <x:f>IF(B71="","",IF(COUNTIFS(Assinaturas!$A$5:$A$104,B71)=1,INDEX(Assinaturas!$D$5:$D$104,MATCH(B71,Assinaturas!$A$5:$A$104,0)),"ID não encontrado ou duplicado"))</x:f>
      </x:c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38"/>
      <x:c r="B72" s="30"/>
      <x:c r="C72" s="30"/>
      <x:c r="D72" s="30"/>
      <x:c r="E72" s="37"/>
      <x:c r="F72" s="30"/>
      <x:c r="G72" s="30"/>
      <x:c r="H72" s="33" t="str">
        <x:f>IF(B72="","",IF(J72&lt;&gt;"","n.a.",IF(NOT(ISNUMBER(INDEX(Assinaturas!$F$5:$F$104,MATCH(B72,Assinaturas!$A$5:$A$104,0)))),"n.a.",E72-INDEX(Assinaturas!$F$5:$F$104,MATCH(B72,Assinaturas!$A$5:$A$104,0)))))</x:f>
      </x:c>
      <x:c r="I72" s="26"/>
      <x:c r="J72" s="166" t="str">
        <x:f>IF(COUNTA(A72:G72)=0,"",IF(Listas!$B$17&lt;&gt;"OK","Revisar parâmetros",IF(OR(B72="",COUNTIFS(Assinaturas!$A$5:$A$104,B72)&lt;&gt;1),"ID não encontrado ou duplicado",IF(OR(NOT(ISNUMBER(A72)),A72&lt;=0),"Data ausente ou inválida",IF(OR(NOT(ISNUMBER(E72)),E72&lt;0),"Valor ausente ou inválido",IF(AND(F72&lt;&gt;"Sim",F72&lt;&gt;"Não"),"Baixa inválida",""))))))</x:f>
      </x:c>
      <x:c r="K72" s="166" t="n">
        <x:f>IF(AND(COUNTA(A72:G72)&gt;0,OR(Listas!$B$13="Todos",N72=Listas!$B$13)),1,0)</x:f>
        <x:v>0</x:v>
      </x:c>
      <x:c r="L72" s="166" t="n">
        <x:f>IF(AND(J72="",B72&lt;&gt;"",F72="Não",A72&lt;=Listas!$B$9),1,0)</x:f>
        <x:v>0</x:v>
      </x:c>
      <x:c r="M72" s="166" t="n">
        <x:f>IF(J72&lt;&gt;"",1,0)</x:f>
        <x:v>0</x:v>
      </x:c>
      <x:c r="N72" s="166" t="str">
        <x:f>IF(B72="","",IF(COUNTIFS(Assinaturas!$A$5:$A$104,B72)=1,INDEX(Assinaturas!$D$5:$D$104,MATCH(B72,Assinaturas!$A$5:$A$104,0)),"ID não encontrado ou duplicado"))</x:f>
      </x:c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38"/>
      <x:c r="B73" s="30"/>
      <x:c r="C73" s="30"/>
      <x:c r="D73" s="30"/>
      <x:c r="E73" s="37"/>
      <x:c r="F73" s="30"/>
      <x:c r="G73" s="30"/>
      <x:c r="H73" s="33" t="str">
        <x:f>IF(B73="","",IF(J73&lt;&gt;"","n.a.",IF(NOT(ISNUMBER(INDEX(Assinaturas!$F$5:$F$104,MATCH(B73,Assinaturas!$A$5:$A$104,0)))),"n.a.",E73-INDEX(Assinaturas!$F$5:$F$104,MATCH(B73,Assinaturas!$A$5:$A$104,0)))))</x:f>
      </x:c>
      <x:c r="I73" s="26"/>
      <x:c r="J73" s="166" t="str">
        <x:f>IF(COUNTA(A73:G73)=0,"",IF(Listas!$B$17&lt;&gt;"OK","Revisar parâmetros",IF(OR(B73="",COUNTIFS(Assinaturas!$A$5:$A$104,B73)&lt;&gt;1),"ID não encontrado ou duplicado",IF(OR(NOT(ISNUMBER(A73)),A73&lt;=0),"Data ausente ou inválida",IF(OR(NOT(ISNUMBER(E73)),E73&lt;0),"Valor ausente ou inválido",IF(AND(F73&lt;&gt;"Sim",F73&lt;&gt;"Não"),"Baixa inválida",""))))))</x:f>
      </x:c>
      <x:c r="K73" s="166" t="n">
        <x:f>IF(AND(COUNTA(A73:G73)&gt;0,OR(Listas!$B$13="Todos",N73=Listas!$B$13)),1,0)</x:f>
        <x:v>0</x:v>
      </x:c>
      <x:c r="L73" s="166" t="n">
        <x:f>IF(AND(J73="",B73&lt;&gt;"",F73="Não",A73&lt;=Listas!$B$9),1,0)</x:f>
        <x:v>0</x:v>
      </x:c>
      <x:c r="M73" s="166" t="n">
        <x:f>IF(J73&lt;&gt;"",1,0)</x:f>
        <x:v>0</x:v>
      </x:c>
      <x:c r="N73" s="166" t="str">
        <x:f>IF(B73="","",IF(COUNTIFS(Assinaturas!$A$5:$A$104,B73)=1,INDEX(Assinaturas!$D$5:$D$104,MATCH(B73,Assinaturas!$A$5:$A$104,0)),"ID não encontrado ou duplicado"))</x:f>
      </x:c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38"/>
      <x:c r="B74" s="30"/>
      <x:c r="C74" s="30"/>
      <x:c r="D74" s="30"/>
      <x:c r="E74" s="37"/>
      <x:c r="F74" s="30"/>
      <x:c r="G74" s="30"/>
      <x:c r="H74" s="33" t="str">
        <x:f>IF(B74="","",IF(J74&lt;&gt;"","n.a.",IF(NOT(ISNUMBER(INDEX(Assinaturas!$F$5:$F$104,MATCH(B74,Assinaturas!$A$5:$A$104,0)))),"n.a.",E74-INDEX(Assinaturas!$F$5:$F$104,MATCH(B74,Assinaturas!$A$5:$A$104,0)))))</x:f>
      </x:c>
      <x:c r="I74" s="26"/>
      <x:c r="J74" s="166" t="str">
        <x:f>IF(COUNTA(A74:G74)=0,"",IF(Listas!$B$17&lt;&gt;"OK","Revisar parâmetros",IF(OR(B74="",COUNTIFS(Assinaturas!$A$5:$A$104,B74)&lt;&gt;1),"ID não encontrado ou duplicado",IF(OR(NOT(ISNUMBER(A74)),A74&lt;=0),"Data ausente ou inválida",IF(OR(NOT(ISNUMBER(E74)),E74&lt;0),"Valor ausente ou inválido",IF(AND(F74&lt;&gt;"Sim",F74&lt;&gt;"Não"),"Baixa inválida",""))))))</x:f>
      </x:c>
      <x:c r="K74" s="166" t="n">
        <x:f>IF(AND(COUNTA(A74:G74)&gt;0,OR(Listas!$B$13="Todos",N74=Listas!$B$13)),1,0)</x:f>
        <x:v>0</x:v>
      </x:c>
      <x:c r="L74" s="166" t="n">
        <x:f>IF(AND(J74="",B74&lt;&gt;"",F74="Não",A74&lt;=Listas!$B$9),1,0)</x:f>
        <x:v>0</x:v>
      </x:c>
      <x:c r="M74" s="166" t="n">
        <x:f>IF(J74&lt;&gt;"",1,0)</x:f>
        <x:v>0</x:v>
      </x:c>
      <x:c r="N74" s="166" t="str">
        <x:f>IF(B74="","",IF(COUNTIFS(Assinaturas!$A$5:$A$104,B74)=1,INDEX(Assinaturas!$D$5:$D$104,MATCH(B74,Assinaturas!$A$5:$A$104,0)),"ID não encontrado ou duplicado"))</x:f>
      </x:c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38"/>
      <x:c r="B75" s="30"/>
      <x:c r="C75" s="30"/>
      <x:c r="D75" s="30"/>
      <x:c r="E75" s="37"/>
      <x:c r="F75" s="30"/>
      <x:c r="G75" s="30"/>
      <x:c r="H75" s="33" t="str">
        <x:f>IF(B75="","",IF(J75&lt;&gt;"","n.a.",IF(NOT(ISNUMBER(INDEX(Assinaturas!$F$5:$F$104,MATCH(B75,Assinaturas!$A$5:$A$104,0)))),"n.a.",E75-INDEX(Assinaturas!$F$5:$F$104,MATCH(B75,Assinaturas!$A$5:$A$104,0)))))</x:f>
      </x:c>
      <x:c r="I75" s="26"/>
      <x:c r="J75" s="166" t="str">
        <x:f>IF(COUNTA(A75:G75)=0,"",IF(Listas!$B$17&lt;&gt;"OK","Revisar parâmetros",IF(OR(B75="",COUNTIFS(Assinaturas!$A$5:$A$104,B75)&lt;&gt;1),"ID não encontrado ou duplicado",IF(OR(NOT(ISNUMBER(A75)),A75&lt;=0),"Data ausente ou inválida",IF(OR(NOT(ISNUMBER(E75)),E75&lt;0),"Valor ausente ou inválido",IF(AND(F75&lt;&gt;"Sim",F75&lt;&gt;"Não"),"Baixa inválida",""))))))</x:f>
      </x:c>
      <x:c r="K75" s="166" t="n">
        <x:f>IF(AND(COUNTA(A75:G75)&gt;0,OR(Listas!$B$13="Todos",N75=Listas!$B$13)),1,0)</x:f>
        <x:v>0</x:v>
      </x:c>
      <x:c r="L75" s="166" t="n">
        <x:f>IF(AND(J75="",B75&lt;&gt;"",F75="Não",A75&lt;=Listas!$B$9),1,0)</x:f>
        <x:v>0</x:v>
      </x:c>
      <x:c r="M75" s="166" t="n">
        <x:f>IF(J75&lt;&gt;"",1,0)</x:f>
        <x:v>0</x:v>
      </x:c>
      <x:c r="N75" s="166" t="str">
        <x:f>IF(B75="","",IF(COUNTIFS(Assinaturas!$A$5:$A$104,B75)=1,INDEX(Assinaturas!$D$5:$D$104,MATCH(B75,Assinaturas!$A$5:$A$104,0)),"ID não encontrado ou duplicado"))</x:f>
      </x:c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38"/>
      <x:c r="B76" s="30"/>
      <x:c r="C76" s="30"/>
      <x:c r="D76" s="30"/>
      <x:c r="E76" s="37"/>
      <x:c r="F76" s="30"/>
      <x:c r="G76" s="30"/>
      <x:c r="H76" s="33" t="str">
        <x:f>IF(B76="","",IF(J76&lt;&gt;"","n.a.",IF(NOT(ISNUMBER(INDEX(Assinaturas!$F$5:$F$104,MATCH(B76,Assinaturas!$A$5:$A$104,0)))),"n.a.",E76-INDEX(Assinaturas!$F$5:$F$104,MATCH(B76,Assinaturas!$A$5:$A$104,0)))))</x:f>
      </x:c>
      <x:c r="I76" s="26"/>
      <x:c r="J76" s="166" t="str">
        <x:f>IF(COUNTA(A76:G76)=0,"",IF(Listas!$B$17&lt;&gt;"OK","Revisar parâmetros",IF(OR(B76="",COUNTIFS(Assinaturas!$A$5:$A$104,B76)&lt;&gt;1),"ID não encontrado ou duplicado",IF(OR(NOT(ISNUMBER(A76)),A76&lt;=0),"Data ausente ou inválida",IF(OR(NOT(ISNUMBER(E76)),E76&lt;0),"Valor ausente ou inválido",IF(AND(F76&lt;&gt;"Sim",F76&lt;&gt;"Não"),"Baixa inválida",""))))))</x:f>
      </x:c>
      <x:c r="K76" s="166" t="n">
        <x:f>IF(AND(COUNTA(A76:G76)&gt;0,OR(Listas!$B$13="Todos",N76=Listas!$B$13)),1,0)</x:f>
        <x:v>0</x:v>
      </x:c>
      <x:c r="L76" s="166" t="n">
        <x:f>IF(AND(J76="",B76&lt;&gt;"",F76="Não",A76&lt;=Listas!$B$9),1,0)</x:f>
        <x:v>0</x:v>
      </x:c>
      <x:c r="M76" s="166" t="n">
        <x:f>IF(J76&lt;&gt;"",1,0)</x:f>
        <x:v>0</x:v>
      </x:c>
      <x:c r="N76" s="166" t="str">
        <x:f>IF(B76="","",IF(COUNTIFS(Assinaturas!$A$5:$A$104,B76)=1,INDEX(Assinaturas!$D$5:$D$104,MATCH(B76,Assinaturas!$A$5:$A$104,0)),"ID não encontrado ou duplicado"))</x:f>
      </x:c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38"/>
      <x:c r="B77" s="30"/>
      <x:c r="C77" s="30"/>
      <x:c r="D77" s="30"/>
      <x:c r="E77" s="37"/>
      <x:c r="F77" s="30"/>
      <x:c r="G77" s="30"/>
      <x:c r="H77" s="33" t="str">
        <x:f>IF(B77="","",IF(J77&lt;&gt;"","n.a.",IF(NOT(ISNUMBER(INDEX(Assinaturas!$F$5:$F$104,MATCH(B77,Assinaturas!$A$5:$A$104,0)))),"n.a.",E77-INDEX(Assinaturas!$F$5:$F$104,MATCH(B77,Assinaturas!$A$5:$A$104,0)))))</x:f>
      </x:c>
      <x:c r="I77" s="26"/>
      <x:c r="J77" s="166" t="str">
        <x:f>IF(COUNTA(A77:G77)=0,"",IF(Listas!$B$17&lt;&gt;"OK","Revisar parâmetros",IF(OR(B77="",COUNTIFS(Assinaturas!$A$5:$A$104,B77)&lt;&gt;1),"ID não encontrado ou duplicado",IF(OR(NOT(ISNUMBER(A77)),A77&lt;=0),"Data ausente ou inválida",IF(OR(NOT(ISNUMBER(E77)),E77&lt;0),"Valor ausente ou inválido",IF(AND(F77&lt;&gt;"Sim",F77&lt;&gt;"Não"),"Baixa inválida",""))))))</x:f>
      </x:c>
      <x:c r="K77" s="166" t="n">
        <x:f>IF(AND(COUNTA(A77:G77)&gt;0,OR(Listas!$B$13="Todos",N77=Listas!$B$13)),1,0)</x:f>
        <x:v>0</x:v>
      </x:c>
      <x:c r="L77" s="166" t="n">
        <x:f>IF(AND(J77="",B77&lt;&gt;"",F77="Não",A77&lt;=Listas!$B$9),1,0)</x:f>
        <x:v>0</x:v>
      </x:c>
      <x:c r="M77" s="166" t="n">
        <x:f>IF(J77&lt;&gt;"",1,0)</x:f>
        <x:v>0</x:v>
      </x:c>
      <x:c r="N77" s="166" t="str">
        <x:f>IF(B77="","",IF(COUNTIFS(Assinaturas!$A$5:$A$104,B77)=1,INDEX(Assinaturas!$D$5:$D$104,MATCH(B77,Assinaturas!$A$5:$A$104,0)),"ID não encontrado ou duplicado"))</x:f>
      </x:c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38"/>
      <x:c r="B78" s="30"/>
      <x:c r="C78" s="30"/>
      <x:c r="D78" s="30"/>
      <x:c r="E78" s="37"/>
      <x:c r="F78" s="30"/>
      <x:c r="G78" s="30"/>
      <x:c r="H78" s="33" t="str">
        <x:f>IF(B78="","",IF(J78&lt;&gt;"","n.a.",IF(NOT(ISNUMBER(INDEX(Assinaturas!$F$5:$F$104,MATCH(B78,Assinaturas!$A$5:$A$104,0)))),"n.a.",E78-INDEX(Assinaturas!$F$5:$F$104,MATCH(B78,Assinaturas!$A$5:$A$104,0)))))</x:f>
      </x:c>
      <x:c r="I78" s="26"/>
      <x:c r="J78" s="166" t="str">
        <x:f>IF(COUNTA(A78:G78)=0,"",IF(Listas!$B$17&lt;&gt;"OK","Revisar parâmetros",IF(OR(B78="",COUNTIFS(Assinaturas!$A$5:$A$104,B78)&lt;&gt;1),"ID não encontrado ou duplicado",IF(OR(NOT(ISNUMBER(A78)),A78&lt;=0),"Data ausente ou inválida",IF(OR(NOT(ISNUMBER(E78)),E78&lt;0),"Valor ausente ou inválido",IF(AND(F78&lt;&gt;"Sim",F78&lt;&gt;"Não"),"Baixa inválida",""))))))</x:f>
      </x:c>
      <x:c r="K78" s="166" t="n">
        <x:f>IF(AND(COUNTA(A78:G78)&gt;0,OR(Listas!$B$13="Todos",N78=Listas!$B$13)),1,0)</x:f>
        <x:v>0</x:v>
      </x:c>
      <x:c r="L78" s="166" t="n">
        <x:f>IF(AND(J78="",B78&lt;&gt;"",F78="Não",A78&lt;=Listas!$B$9),1,0)</x:f>
        <x:v>0</x:v>
      </x:c>
      <x:c r="M78" s="166" t="n">
        <x:f>IF(J78&lt;&gt;"",1,0)</x:f>
        <x:v>0</x:v>
      </x:c>
      <x:c r="N78" s="166" t="str">
        <x:f>IF(B78="","",IF(COUNTIFS(Assinaturas!$A$5:$A$104,B78)=1,INDEX(Assinaturas!$D$5:$D$104,MATCH(B78,Assinaturas!$A$5:$A$104,0)),"ID não encontrado ou duplicado"))</x:f>
      </x:c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38"/>
      <x:c r="B79" s="30"/>
      <x:c r="C79" s="30"/>
      <x:c r="D79" s="30"/>
      <x:c r="E79" s="37"/>
      <x:c r="F79" s="30"/>
      <x:c r="G79" s="30"/>
      <x:c r="H79" s="33" t="str">
        <x:f>IF(B79="","",IF(J79&lt;&gt;"","n.a.",IF(NOT(ISNUMBER(INDEX(Assinaturas!$F$5:$F$104,MATCH(B79,Assinaturas!$A$5:$A$104,0)))),"n.a.",E79-INDEX(Assinaturas!$F$5:$F$104,MATCH(B79,Assinaturas!$A$5:$A$104,0)))))</x:f>
      </x:c>
      <x:c r="I79" s="26"/>
      <x:c r="J79" s="166" t="str">
        <x:f>IF(COUNTA(A79:G79)=0,"",IF(Listas!$B$17&lt;&gt;"OK","Revisar parâmetros",IF(OR(B79="",COUNTIFS(Assinaturas!$A$5:$A$104,B79)&lt;&gt;1),"ID não encontrado ou duplicado",IF(OR(NOT(ISNUMBER(A79)),A79&lt;=0),"Data ausente ou inválida",IF(OR(NOT(ISNUMBER(E79)),E79&lt;0),"Valor ausente ou inválido",IF(AND(F79&lt;&gt;"Sim",F79&lt;&gt;"Não"),"Baixa inválida",""))))))</x:f>
      </x:c>
      <x:c r="K79" s="166" t="n">
        <x:f>IF(AND(COUNTA(A79:G79)&gt;0,OR(Listas!$B$13="Todos",N79=Listas!$B$13)),1,0)</x:f>
        <x:v>0</x:v>
      </x:c>
      <x:c r="L79" s="166" t="n">
        <x:f>IF(AND(J79="",B79&lt;&gt;"",F79="Não",A79&lt;=Listas!$B$9),1,0)</x:f>
        <x:v>0</x:v>
      </x:c>
      <x:c r="M79" s="166" t="n">
        <x:f>IF(J79&lt;&gt;"",1,0)</x:f>
        <x:v>0</x:v>
      </x:c>
      <x:c r="N79" s="166" t="str">
        <x:f>IF(B79="","",IF(COUNTIFS(Assinaturas!$A$5:$A$104,B79)=1,INDEX(Assinaturas!$D$5:$D$104,MATCH(B79,Assinaturas!$A$5:$A$104,0)),"ID não encontrado ou duplicado"))</x:f>
      </x:c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38"/>
      <x:c r="B80" s="30"/>
      <x:c r="C80" s="30"/>
      <x:c r="D80" s="30"/>
      <x:c r="E80" s="37"/>
      <x:c r="F80" s="30"/>
      <x:c r="G80" s="30"/>
      <x:c r="H80" s="33" t="str">
        <x:f>IF(B80="","",IF(J80&lt;&gt;"","n.a.",IF(NOT(ISNUMBER(INDEX(Assinaturas!$F$5:$F$104,MATCH(B80,Assinaturas!$A$5:$A$104,0)))),"n.a.",E80-INDEX(Assinaturas!$F$5:$F$104,MATCH(B80,Assinaturas!$A$5:$A$104,0)))))</x:f>
      </x:c>
      <x:c r="I80" s="26"/>
      <x:c r="J80" s="166" t="str">
        <x:f>IF(COUNTA(A80:G80)=0,"",IF(Listas!$B$17&lt;&gt;"OK","Revisar parâmetros",IF(OR(B80="",COUNTIFS(Assinaturas!$A$5:$A$104,B80)&lt;&gt;1),"ID não encontrado ou duplicado",IF(OR(NOT(ISNUMBER(A80)),A80&lt;=0),"Data ausente ou inválida",IF(OR(NOT(ISNUMBER(E80)),E80&lt;0),"Valor ausente ou inválido",IF(AND(F80&lt;&gt;"Sim",F80&lt;&gt;"Não"),"Baixa inválida",""))))))</x:f>
      </x:c>
      <x:c r="K80" s="166" t="n">
        <x:f>IF(AND(COUNTA(A80:G80)&gt;0,OR(Listas!$B$13="Todos",N80=Listas!$B$13)),1,0)</x:f>
        <x:v>0</x:v>
      </x:c>
      <x:c r="L80" s="166" t="n">
        <x:f>IF(AND(J80="",B80&lt;&gt;"",F80="Não",A80&lt;=Listas!$B$9),1,0)</x:f>
        <x:v>0</x:v>
      </x:c>
      <x:c r="M80" s="166" t="n">
        <x:f>IF(J80&lt;&gt;"",1,0)</x:f>
        <x:v>0</x:v>
      </x:c>
      <x:c r="N80" s="166" t="str">
        <x:f>IF(B80="","",IF(COUNTIFS(Assinaturas!$A$5:$A$104,B80)=1,INDEX(Assinaturas!$D$5:$D$104,MATCH(B80,Assinaturas!$A$5:$A$104,0)),"ID não encontrado ou duplicado"))</x:f>
      </x:c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38"/>
      <x:c r="B81" s="30"/>
      <x:c r="C81" s="30"/>
      <x:c r="D81" s="30"/>
      <x:c r="E81" s="37"/>
      <x:c r="F81" s="30"/>
      <x:c r="G81" s="30"/>
      <x:c r="H81" s="33" t="str">
        <x:f>IF(B81="","",IF(J81&lt;&gt;"","n.a.",IF(NOT(ISNUMBER(INDEX(Assinaturas!$F$5:$F$104,MATCH(B81,Assinaturas!$A$5:$A$104,0)))),"n.a.",E81-INDEX(Assinaturas!$F$5:$F$104,MATCH(B81,Assinaturas!$A$5:$A$104,0)))))</x:f>
      </x:c>
      <x:c r="I81" s="26"/>
      <x:c r="J81" s="166" t="str">
        <x:f>IF(COUNTA(A81:G81)=0,"",IF(Listas!$B$17&lt;&gt;"OK","Revisar parâmetros",IF(OR(B81="",COUNTIFS(Assinaturas!$A$5:$A$104,B81)&lt;&gt;1),"ID não encontrado ou duplicado",IF(OR(NOT(ISNUMBER(A81)),A81&lt;=0),"Data ausente ou inválida",IF(OR(NOT(ISNUMBER(E81)),E81&lt;0),"Valor ausente ou inválido",IF(AND(F81&lt;&gt;"Sim",F81&lt;&gt;"Não"),"Baixa inválida",""))))))</x:f>
      </x:c>
      <x:c r="K81" s="166" t="n">
        <x:f>IF(AND(COUNTA(A81:G81)&gt;0,OR(Listas!$B$13="Todos",N81=Listas!$B$13)),1,0)</x:f>
        <x:v>0</x:v>
      </x:c>
      <x:c r="L81" s="166" t="n">
        <x:f>IF(AND(J81="",B81&lt;&gt;"",F81="Não",A81&lt;=Listas!$B$9),1,0)</x:f>
        <x:v>0</x:v>
      </x:c>
      <x:c r="M81" s="166" t="n">
        <x:f>IF(J81&lt;&gt;"",1,0)</x:f>
        <x:v>0</x:v>
      </x:c>
      <x:c r="N81" s="166" t="str">
        <x:f>IF(B81="","",IF(COUNTIFS(Assinaturas!$A$5:$A$104,B81)=1,INDEX(Assinaturas!$D$5:$D$104,MATCH(B81,Assinaturas!$A$5:$A$104,0)),"ID não encontrado ou duplicado"))</x:f>
      </x:c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38"/>
      <x:c r="B82" s="30"/>
      <x:c r="C82" s="30"/>
      <x:c r="D82" s="30"/>
      <x:c r="E82" s="37"/>
      <x:c r="F82" s="30"/>
      <x:c r="G82" s="30"/>
      <x:c r="H82" s="33" t="str">
        <x:f>IF(B82="","",IF(J82&lt;&gt;"","n.a.",IF(NOT(ISNUMBER(INDEX(Assinaturas!$F$5:$F$104,MATCH(B82,Assinaturas!$A$5:$A$104,0)))),"n.a.",E82-INDEX(Assinaturas!$F$5:$F$104,MATCH(B82,Assinaturas!$A$5:$A$104,0)))))</x:f>
      </x:c>
      <x:c r="I82" s="26"/>
      <x:c r="J82" s="166" t="str">
        <x:f>IF(COUNTA(A82:G82)=0,"",IF(Listas!$B$17&lt;&gt;"OK","Revisar parâmetros",IF(OR(B82="",COUNTIFS(Assinaturas!$A$5:$A$104,B82)&lt;&gt;1),"ID não encontrado ou duplicado",IF(OR(NOT(ISNUMBER(A82)),A82&lt;=0),"Data ausente ou inválida",IF(OR(NOT(ISNUMBER(E82)),E82&lt;0),"Valor ausente ou inválido",IF(AND(F82&lt;&gt;"Sim",F82&lt;&gt;"Não"),"Baixa inválida",""))))))</x:f>
      </x:c>
      <x:c r="K82" s="166" t="n">
        <x:f>IF(AND(COUNTA(A82:G82)&gt;0,OR(Listas!$B$13="Todos",N82=Listas!$B$13)),1,0)</x:f>
        <x:v>0</x:v>
      </x:c>
      <x:c r="L82" s="166" t="n">
        <x:f>IF(AND(J82="",B82&lt;&gt;"",F82="Não",A82&lt;=Listas!$B$9),1,0)</x:f>
        <x:v>0</x:v>
      </x:c>
      <x:c r="M82" s="166" t="n">
        <x:f>IF(J82&lt;&gt;"",1,0)</x:f>
        <x:v>0</x:v>
      </x:c>
      <x:c r="N82" s="166" t="str">
        <x:f>IF(B82="","",IF(COUNTIFS(Assinaturas!$A$5:$A$104,B82)=1,INDEX(Assinaturas!$D$5:$D$104,MATCH(B82,Assinaturas!$A$5:$A$104,0)),"ID não encontrado ou duplicado"))</x:f>
      </x:c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38"/>
      <x:c r="B83" s="30"/>
      <x:c r="C83" s="30"/>
      <x:c r="D83" s="30"/>
      <x:c r="E83" s="37"/>
      <x:c r="F83" s="30"/>
      <x:c r="G83" s="30"/>
      <x:c r="H83" s="33" t="str">
        <x:f>IF(B83="","",IF(J83&lt;&gt;"","n.a.",IF(NOT(ISNUMBER(INDEX(Assinaturas!$F$5:$F$104,MATCH(B83,Assinaturas!$A$5:$A$104,0)))),"n.a.",E83-INDEX(Assinaturas!$F$5:$F$104,MATCH(B83,Assinaturas!$A$5:$A$104,0)))))</x:f>
      </x:c>
      <x:c r="I83" s="26"/>
      <x:c r="J83" s="166" t="str">
        <x:f>IF(COUNTA(A83:G83)=0,"",IF(Listas!$B$17&lt;&gt;"OK","Revisar parâmetros",IF(OR(B83="",COUNTIFS(Assinaturas!$A$5:$A$104,B83)&lt;&gt;1),"ID não encontrado ou duplicado",IF(OR(NOT(ISNUMBER(A83)),A83&lt;=0),"Data ausente ou inválida",IF(OR(NOT(ISNUMBER(E83)),E83&lt;0),"Valor ausente ou inválido",IF(AND(F83&lt;&gt;"Sim",F83&lt;&gt;"Não"),"Baixa inválida",""))))))</x:f>
      </x:c>
      <x:c r="K83" s="166" t="n">
        <x:f>IF(AND(COUNTA(A83:G83)&gt;0,OR(Listas!$B$13="Todos",N83=Listas!$B$13)),1,0)</x:f>
        <x:v>0</x:v>
      </x:c>
      <x:c r="L83" s="166" t="n">
        <x:f>IF(AND(J83="",B83&lt;&gt;"",F83="Não",A83&lt;=Listas!$B$9),1,0)</x:f>
        <x:v>0</x:v>
      </x:c>
      <x:c r="M83" s="166" t="n">
        <x:f>IF(J83&lt;&gt;"",1,0)</x:f>
        <x:v>0</x:v>
      </x:c>
      <x:c r="N83" s="166" t="str">
        <x:f>IF(B83="","",IF(COUNTIFS(Assinaturas!$A$5:$A$104,B83)=1,INDEX(Assinaturas!$D$5:$D$104,MATCH(B83,Assinaturas!$A$5:$A$104,0)),"ID não encontrado ou duplicado"))</x:f>
      </x:c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38"/>
      <x:c r="B84" s="30"/>
      <x:c r="C84" s="30"/>
      <x:c r="D84" s="30"/>
      <x:c r="E84" s="37"/>
      <x:c r="F84" s="30"/>
      <x:c r="G84" s="30"/>
      <x:c r="H84" s="33" t="str">
        <x:f>IF(B84="","",IF(J84&lt;&gt;"","n.a.",IF(NOT(ISNUMBER(INDEX(Assinaturas!$F$5:$F$104,MATCH(B84,Assinaturas!$A$5:$A$104,0)))),"n.a.",E84-INDEX(Assinaturas!$F$5:$F$104,MATCH(B84,Assinaturas!$A$5:$A$104,0)))))</x:f>
      </x:c>
      <x:c r="I84" s="26"/>
      <x:c r="J84" s="166" t="str">
        <x:f>IF(COUNTA(A84:G84)=0,"",IF(Listas!$B$17&lt;&gt;"OK","Revisar parâmetros",IF(OR(B84="",COUNTIFS(Assinaturas!$A$5:$A$104,B84)&lt;&gt;1),"ID não encontrado ou duplicado",IF(OR(NOT(ISNUMBER(A84)),A84&lt;=0),"Data ausente ou inválida",IF(OR(NOT(ISNUMBER(E84)),E84&lt;0),"Valor ausente ou inválido",IF(AND(F84&lt;&gt;"Sim",F84&lt;&gt;"Não"),"Baixa inválida",""))))))</x:f>
      </x:c>
      <x:c r="K84" s="166" t="n">
        <x:f>IF(AND(COUNTA(A84:G84)&gt;0,OR(Listas!$B$13="Todos",N84=Listas!$B$13)),1,0)</x:f>
        <x:v>0</x:v>
      </x:c>
      <x:c r="L84" s="166" t="n">
        <x:f>IF(AND(J84="",B84&lt;&gt;"",F84="Não",A84&lt;=Listas!$B$9),1,0)</x:f>
        <x:v>0</x:v>
      </x:c>
      <x:c r="M84" s="166" t="n">
        <x:f>IF(J84&lt;&gt;"",1,0)</x:f>
        <x:v>0</x:v>
      </x:c>
      <x:c r="N84" s="166" t="str">
        <x:f>IF(B84="","",IF(COUNTIFS(Assinaturas!$A$5:$A$104,B84)=1,INDEX(Assinaturas!$D$5:$D$104,MATCH(B84,Assinaturas!$A$5:$A$104,0)),"ID não encontrado ou duplicado"))</x:f>
      </x:c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38"/>
      <x:c r="B85" s="30"/>
      <x:c r="C85" s="30"/>
      <x:c r="D85" s="30"/>
      <x:c r="E85" s="37"/>
      <x:c r="F85" s="30"/>
      <x:c r="G85" s="30"/>
      <x:c r="H85" s="33" t="str">
        <x:f>IF(B85="","",IF(J85&lt;&gt;"","n.a.",IF(NOT(ISNUMBER(INDEX(Assinaturas!$F$5:$F$104,MATCH(B85,Assinaturas!$A$5:$A$104,0)))),"n.a.",E85-INDEX(Assinaturas!$F$5:$F$104,MATCH(B85,Assinaturas!$A$5:$A$104,0)))))</x:f>
      </x:c>
      <x:c r="I85" s="26"/>
      <x:c r="J85" s="166" t="str">
        <x:f>IF(COUNTA(A85:G85)=0,"",IF(Listas!$B$17&lt;&gt;"OK","Revisar parâmetros",IF(OR(B85="",COUNTIFS(Assinaturas!$A$5:$A$104,B85)&lt;&gt;1),"ID não encontrado ou duplicado",IF(OR(NOT(ISNUMBER(A85)),A85&lt;=0),"Data ausente ou inválida",IF(OR(NOT(ISNUMBER(E85)),E85&lt;0),"Valor ausente ou inválido",IF(AND(F85&lt;&gt;"Sim",F85&lt;&gt;"Não"),"Baixa inválida",""))))))</x:f>
      </x:c>
      <x:c r="K85" s="166" t="n">
        <x:f>IF(AND(COUNTA(A85:G85)&gt;0,OR(Listas!$B$13="Todos",N85=Listas!$B$13)),1,0)</x:f>
        <x:v>0</x:v>
      </x:c>
      <x:c r="L85" s="166" t="n">
        <x:f>IF(AND(J85="",B85&lt;&gt;"",F85="Não",A85&lt;=Listas!$B$9),1,0)</x:f>
        <x:v>0</x:v>
      </x:c>
      <x:c r="M85" s="166" t="n">
        <x:f>IF(J85&lt;&gt;"",1,0)</x:f>
        <x:v>0</x:v>
      </x:c>
      <x:c r="N85" s="166" t="str">
        <x:f>IF(B85="","",IF(COUNTIFS(Assinaturas!$A$5:$A$104,B85)=1,INDEX(Assinaturas!$D$5:$D$104,MATCH(B85,Assinaturas!$A$5:$A$104,0)),"ID não encontrado ou duplicado"))</x:f>
      </x:c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38"/>
      <x:c r="B86" s="30"/>
      <x:c r="C86" s="30"/>
      <x:c r="D86" s="30"/>
      <x:c r="E86" s="37"/>
      <x:c r="F86" s="30"/>
      <x:c r="G86" s="30"/>
      <x:c r="H86" s="33" t="str">
        <x:f>IF(B86="","",IF(J86&lt;&gt;"","n.a.",IF(NOT(ISNUMBER(INDEX(Assinaturas!$F$5:$F$104,MATCH(B86,Assinaturas!$A$5:$A$104,0)))),"n.a.",E86-INDEX(Assinaturas!$F$5:$F$104,MATCH(B86,Assinaturas!$A$5:$A$104,0)))))</x:f>
      </x:c>
      <x:c r="I86" s="26"/>
      <x:c r="J86" s="166" t="str">
        <x:f>IF(COUNTA(A86:G86)=0,"",IF(Listas!$B$17&lt;&gt;"OK","Revisar parâmetros",IF(OR(B86="",COUNTIFS(Assinaturas!$A$5:$A$104,B86)&lt;&gt;1),"ID não encontrado ou duplicado",IF(OR(NOT(ISNUMBER(A86)),A86&lt;=0),"Data ausente ou inválida",IF(OR(NOT(ISNUMBER(E86)),E86&lt;0),"Valor ausente ou inválido",IF(AND(F86&lt;&gt;"Sim",F86&lt;&gt;"Não"),"Baixa inválida",""))))))</x:f>
      </x:c>
      <x:c r="K86" s="166" t="n">
        <x:f>IF(AND(COUNTA(A86:G86)&gt;0,OR(Listas!$B$13="Todos",N86=Listas!$B$13)),1,0)</x:f>
        <x:v>0</x:v>
      </x:c>
      <x:c r="L86" s="166" t="n">
        <x:f>IF(AND(J86="",B86&lt;&gt;"",F86="Não",A86&lt;=Listas!$B$9),1,0)</x:f>
        <x:v>0</x:v>
      </x:c>
      <x:c r="M86" s="166" t="n">
        <x:f>IF(J86&lt;&gt;"",1,0)</x:f>
        <x:v>0</x:v>
      </x:c>
      <x:c r="N86" s="166" t="str">
        <x:f>IF(B86="","",IF(COUNTIFS(Assinaturas!$A$5:$A$104,B86)=1,INDEX(Assinaturas!$D$5:$D$104,MATCH(B86,Assinaturas!$A$5:$A$104,0)),"ID não encontrado ou duplicado"))</x:f>
      </x:c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38"/>
      <x:c r="B87" s="30"/>
      <x:c r="C87" s="30"/>
      <x:c r="D87" s="30"/>
      <x:c r="E87" s="37"/>
      <x:c r="F87" s="30"/>
      <x:c r="G87" s="30"/>
      <x:c r="H87" s="33" t="str">
        <x:f>IF(B87="","",IF(J87&lt;&gt;"","n.a.",IF(NOT(ISNUMBER(INDEX(Assinaturas!$F$5:$F$104,MATCH(B87,Assinaturas!$A$5:$A$104,0)))),"n.a.",E87-INDEX(Assinaturas!$F$5:$F$104,MATCH(B87,Assinaturas!$A$5:$A$104,0)))))</x:f>
      </x:c>
      <x:c r="I87" s="26"/>
      <x:c r="J87" s="166" t="str">
        <x:f>IF(COUNTA(A87:G87)=0,"",IF(Listas!$B$17&lt;&gt;"OK","Revisar parâmetros",IF(OR(B87="",COUNTIFS(Assinaturas!$A$5:$A$104,B87)&lt;&gt;1),"ID não encontrado ou duplicado",IF(OR(NOT(ISNUMBER(A87)),A87&lt;=0),"Data ausente ou inválida",IF(OR(NOT(ISNUMBER(E87)),E87&lt;0),"Valor ausente ou inválido",IF(AND(F87&lt;&gt;"Sim",F87&lt;&gt;"Não"),"Baixa inválida",""))))))</x:f>
      </x:c>
      <x:c r="K87" s="166" t="n">
        <x:f>IF(AND(COUNTA(A87:G87)&gt;0,OR(Listas!$B$13="Todos",N87=Listas!$B$13)),1,0)</x:f>
        <x:v>0</x:v>
      </x:c>
      <x:c r="L87" s="166" t="n">
        <x:f>IF(AND(J87="",B87&lt;&gt;"",F87="Não",A87&lt;=Listas!$B$9),1,0)</x:f>
        <x:v>0</x:v>
      </x:c>
      <x:c r="M87" s="166" t="n">
        <x:f>IF(J87&lt;&gt;"",1,0)</x:f>
        <x:v>0</x:v>
      </x:c>
      <x:c r="N87" s="166" t="str">
        <x:f>IF(B87="","",IF(COUNTIFS(Assinaturas!$A$5:$A$104,B87)=1,INDEX(Assinaturas!$D$5:$D$104,MATCH(B87,Assinaturas!$A$5:$A$104,0)),"ID não encontrado ou duplicado"))</x:f>
      </x:c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38"/>
      <x:c r="B88" s="30"/>
      <x:c r="C88" s="30"/>
      <x:c r="D88" s="30"/>
      <x:c r="E88" s="37"/>
      <x:c r="F88" s="30"/>
      <x:c r="G88" s="30"/>
      <x:c r="H88" s="33" t="str">
        <x:f>IF(B88="","",IF(J88&lt;&gt;"","n.a.",IF(NOT(ISNUMBER(INDEX(Assinaturas!$F$5:$F$104,MATCH(B88,Assinaturas!$A$5:$A$104,0)))),"n.a.",E88-INDEX(Assinaturas!$F$5:$F$104,MATCH(B88,Assinaturas!$A$5:$A$104,0)))))</x:f>
      </x:c>
      <x:c r="I88" s="26"/>
      <x:c r="J88" s="166" t="str">
        <x:f>IF(COUNTA(A88:G88)=0,"",IF(Listas!$B$17&lt;&gt;"OK","Revisar parâmetros",IF(OR(B88="",COUNTIFS(Assinaturas!$A$5:$A$104,B88)&lt;&gt;1),"ID não encontrado ou duplicado",IF(OR(NOT(ISNUMBER(A88)),A88&lt;=0),"Data ausente ou inválida",IF(OR(NOT(ISNUMBER(E88)),E88&lt;0),"Valor ausente ou inválido",IF(AND(F88&lt;&gt;"Sim",F88&lt;&gt;"Não"),"Baixa inválida",""))))))</x:f>
      </x:c>
      <x:c r="K88" s="166" t="n">
        <x:f>IF(AND(COUNTA(A88:G88)&gt;0,OR(Listas!$B$13="Todos",N88=Listas!$B$13)),1,0)</x:f>
        <x:v>0</x:v>
      </x:c>
      <x:c r="L88" s="166" t="n">
        <x:f>IF(AND(J88="",B88&lt;&gt;"",F88="Não",A88&lt;=Listas!$B$9),1,0)</x:f>
        <x:v>0</x:v>
      </x:c>
      <x:c r="M88" s="166" t="n">
        <x:f>IF(J88&lt;&gt;"",1,0)</x:f>
        <x:v>0</x:v>
      </x:c>
      <x:c r="N88" s="166" t="str">
        <x:f>IF(B88="","",IF(COUNTIFS(Assinaturas!$A$5:$A$104,B88)=1,INDEX(Assinaturas!$D$5:$D$104,MATCH(B88,Assinaturas!$A$5:$A$104,0)),"ID não encontrado ou duplicado"))</x:f>
      </x:c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38"/>
      <x:c r="B89" s="30"/>
      <x:c r="C89" s="30"/>
      <x:c r="D89" s="30"/>
      <x:c r="E89" s="37"/>
      <x:c r="F89" s="30"/>
      <x:c r="G89" s="30"/>
      <x:c r="H89" s="33" t="str">
        <x:f>IF(B89="","",IF(J89&lt;&gt;"","n.a.",IF(NOT(ISNUMBER(INDEX(Assinaturas!$F$5:$F$104,MATCH(B89,Assinaturas!$A$5:$A$104,0)))),"n.a.",E89-INDEX(Assinaturas!$F$5:$F$104,MATCH(B89,Assinaturas!$A$5:$A$104,0)))))</x:f>
      </x:c>
      <x:c r="I89" s="26"/>
      <x:c r="J89" s="166" t="str">
        <x:f>IF(COUNTA(A89:G89)=0,"",IF(Listas!$B$17&lt;&gt;"OK","Revisar parâmetros",IF(OR(B89="",COUNTIFS(Assinaturas!$A$5:$A$104,B89)&lt;&gt;1),"ID não encontrado ou duplicado",IF(OR(NOT(ISNUMBER(A89)),A89&lt;=0),"Data ausente ou inválida",IF(OR(NOT(ISNUMBER(E89)),E89&lt;0),"Valor ausente ou inválido",IF(AND(F89&lt;&gt;"Sim",F89&lt;&gt;"Não"),"Baixa inválida",""))))))</x:f>
      </x:c>
      <x:c r="K89" s="166" t="n">
        <x:f>IF(AND(COUNTA(A89:G89)&gt;0,OR(Listas!$B$13="Todos",N89=Listas!$B$13)),1,0)</x:f>
        <x:v>0</x:v>
      </x:c>
      <x:c r="L89" s="166" t="n">
        <x:f>IF(AND(J89="",B89&lt;&gt;"",F89="Não",A89&lt;=Listas!$B$9),1,0)</x:f>
        <x:v>0</x:v>
      </x:c>
      <x:c r="M89" s="166" t="n">
        <x:f>IF(J89&lt;&gt;"",1,0)</x:f>
        <x:v>0</x:v>
      </x:c>
      <x:c r="N89" s="166" t="str">
        <x:f>IF(B89="","",IF(COUNTIFS(Assinaturas!$A$5:$A$104,B89)=1,INDEX(Assinaturas!$D$5:$D$104,MATCH(B89,Assinaturas!$A$5:$A$104,0)),"ID não encontrado ou duplicado"))</x:f>
      </x:c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38"/>
      <x:c r="B90" s="30"/>
      <x:c r="C90" s="30"/>
      <x:c r="D90" s="30"/>
      <x:c r="E90" s="37"/>
      <x:c r="F90" s="30"/>
      <x:c r="G90" s="30"/>
      <x:c r="H90" s="33" t="str">
        <x:f>IF(B90="","",IF(J90&lt;&gt;"","n.a.",IF(NOT(ISNUMBER(INDEX(Assinaturas!$F$5:$F$104,MATCH(B90,Assinaturas!$A$5:$A$104,0)))),"n.a.",E90-INDEX(Assinaturas!$F$5:$F$104,MATCH(B90,Assinaturas!$A$5:$A$104,0)))))</x:f>
      </x:c>
      <x:c r="I90" s="26"/>
      <x:c r="J90" s="166" t="str">
        <x:f>IF(COUNTA(A90:G90)=0,"",IF(Listas!$B$17&lt;&gt;"OK","Revisar parâmetros",IF(OR(B90="",COUNTIFS(Assinaturas!$A$5:$A$104,B90)&lt;&gt;1),"ID não encontrado ou duplicado",IF(OR(NOT(ISNUMBER(A90)),A90&lt;=0),"Data ausente ou inválida",IF(OR(NOT(ISNUMBER(E90)),E90&lt;0),"Valor ausente ou inválido",IF(AND(F90&lt;&gt;"Sim",F90&lt;&gt;"Não"),"Baixa inválida",""))))))</x:f>
      </x:c>
      <x:c r="K90" s="166" t="n">
        <x:f>IF(AND(COUNTA(A90:G90)&gt;0,OR(Listas!$B$13="Todos",N90=Listas!$B$13)),1,0)</x:f>
        <x:v>0</x:v>
      </x:c>
      <x:c r="L90" s="166" t="n">
        <x:f>IF(AND(J90="",B90&lt;&gt;"",F90="Não",A90&lt;=Listas!$B$9),1,0)</x:f>
        <x:v>0</x:v>
      </x:c>
      <x:c r="M90" s="166" t="n">
        <x:f>IF(J90&lt;&gt;"",1,0)</x:f>
        <x:v>0</x:v>
      </x:c>
      <x:c r="N90" s="166" t="str">
        <x:f>IF(B90="","",IF(COUNTIFS(Assinaturas!$A$5:$A$104,B90)=1,INDEX(Assinaturas!$D$5:$D$104,MATCH(B90,Assinaturas!$A$5:$A$104,0)),"ID não encontrado ou duplicado"))</x:f>
      </x:c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38"/>
      <x:c r="B91" s="30"/>
      <x:c r="C91" s="30"/>
      <x:c r="D91" s="30"/>
      <x:c r="E91" s="37"/>
      <x:c r="F91" s="30"/>
      <x:c r="G91" s="30"/>
      <x:c r="H91" s="33" t="str">
        <x:f>IF(B91="","",IF(J91&lt;&gt;"","n.a.",IF(NOT(ISNUMBER(INDEX(Assinaturas!$F$5:$F$104,MATCH(B91,Assinaturas!$A$5:$A$104,0)))),"n.a.",E91-INDEX(Assinaturas!$F$5:$F$104,MATCH(B91,Assinaturas!$A$5:$A$104,0)))))</x:f>
      </x:c>
      <x:c r="I91" s="26"/>
      <x:c r="J91" s="166" t="str">
        <x:f>IF(COUNTA(A91:G91)=0,"",IF(Listas!$B$17&lt;&gt;"OK","Revisar parâmetros",IF(OR(B91="",COUNTIFS(Assinaturas!$A$5:$A$104,B91)&lt;&gt;1),"ID não encontrado ou duplicado",IF(OR(NOT(ISNUMBER(A91)),A91&lt;=0),"Data ausente ou inválida",IF(OR(NOT(ISNUMBER(E91)),E91&lt;0),"Valor ausente ou inválido",IF(AND(F91&lt;&gt;"Sim",F91&lt;&gt;"Não"),"Baixa inválida",""))))))</x:f>
      </x:c>
      <x:c r="K91" s="166" t="n">
        <x:f>IF(AND(COUNTA(A91:G91)&gt;0,OR(Listas!$B$13="Todos",N91=Listas!$B$13)),1,0)</x:f>
        <x:v>0</x:v>
      </x:c>
      <x:c r="L91" s="166" t="n">
        <x:f>IF(AND(J91="",B91&lt;&gt;"",F91="Não",A91&lt;=Listas!$B$9),1,0)</x:f>
        <x:v>0</x:v>
      </x:c>
      <x:c r="M91" s="166" t="n">
        <x:f>IF(J91&lt;&gt;"",1,0)</x:f>
        <x:v>0</x:v>
      </x:c>
      <x:c r="N91" s="166" t="str">
        <x:f>IF(B91="","",IF(COUNTIFS(Assinaturas!$A$5:$A$104,B91)=1,INDEX(Assinaturas!$D$5:$D$104,MATCH(B91,Assinaturas!$A$5:$A$104,0)),"ID não encontrado ou duplicado"))</x:f>
      </x:c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38"/>
      <x:c r="B92" s="30"/>
      <x:c r="C92" s="30"/>
      <x:c r="D92" s="30"/>
      <x:c r="E92" s="37"/>
      <x:c r="F92" s="30"/>
      <x:c r="G92" s="30"/>
      <x:c r="H92" s="33" t="str">
        <x:f>IF(B92="","",IF(J92&lt;&gt;"","n.a.",IF(NOT(ISNUMBER(INDEX(Assinaturas!$F$5:$F$104,MATCH(B92,Assinaturas!$A$5:$A$104,0)))),"n.a.",E92-INDEX(Assinaturas!$F$5:$F$104,MATCH(B92,Assinaturas!$A$5:$A$104,0)))))</x:f>
      </x:c>
      <x:c r="I92" s="26"/>
      <x:c r="J92" s="166" t="str">
        <x:f>IF(COUNTA(A92:G92)=0,"",IF(Listas!$B$17&lt;&gt;"OK","Revisar parâmetros",IF(OR(B92="",COUNTIFS(Assinaturas!$A$5:$A$104,B92)&lt;&gt;1),"ID não encontrado ou duplicado",IF(OR(NOT(ISNUMBER(A92)),A92&lt;=0),"Data ausente ou inválida",IF(OR(NOT(ISNUMBER(E92)),E92&lt;0),"Valor ausente ou inválido",IF(AND(F92&lt;&gt;"Sim",F92&lt;&gt;"Não"),"Baixa inválida",""))))))</x:f>
      </x:c>
      <x:c r="K92" s="166" t="n">
        <x:f>IF(AND(COUNTA(A92:G92)&gt;0,OR(Listas!$B$13="Todos",N92=Listas!$B$13)),1,0)</x:f>
        <x:v>0</x:v>
      </x:c>
      <x:c r="L92" s="166" t="n">
        <x:f>IF(AND(J92="",B92&lt;&gt;"",F92="Não",A92&lt;=Listas!$B$9),1,0)</x:f>
        <x:v>0</x:v>
      </x:c>
      <x:c r="M92" s="166" t="n">
        <x:f>IF(J92&lt;&gt;"",1,0)</x:f>
        <x:v>0</x:v>
      </x:c>
      <x:c r="N92" s="166" t="str">
        <x:f>IF(B92="","",IF(COUNTIFS(Assinaturas!$A$5:$A$104,B92)=1,INDEX(Assinaturas!$D$5:$D$104,MATCH(B92,Assinaturas!$A$5:$A$104,0)),"ID não encontrado ou duplicado"))</x:f>
      </x:c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38"/>
      <x:c r="B93" s="30"/>
      <x:c r="C93" s="30"/>
      <x:c r="D93" s="30"/>
      <x:c r="E93" s="37"/>
      <x:c r="F93" s="30"/>
      <x:c r="G93" s="30"/>
      <x:c r="H93" s="33" t="str">
        <x:f>IF(B93="","",IF(J93&lt;&gt;"","n.a.",IF(NOT(ISNUMBER(INDEX(Assinaturas!$F$5:$F$104,MATCH(B93,Assinaturas!$A$5:$A$104,0)))),"n.a.",E93-INDEX(Assinaturas!$F$5:$F$104,MATCH(B93,Assinaturas!$A$5:$A$104,0)))))</x:f>
      </x:c>
      <x:c r="I93" s="26"/>
      <x:c r="J93" s="166" t="str">
        <x:f>IF(COUNTA(A93:G93)=0,"",IF(Listas!$B$17&lt;&gt;"OK","Revisar parâmetros",IF(OR(B93="",COUNTIFS(Assinaturas!$A$5:$A$104,B93)&lt;&gt;1),"ID não encontrado ou duplicado",IF(OR(NOT(ISNUMBER(A93)),A93&lt;=0),"Data ausente ou inválida",IF(OR(NOT(ISNUMBER(E93)),E93&lt;0),"Valor ausente ou inválido",IF(AND(F93&lt;&gt;"Sim",F93&lt;&gt;"Não"),"Baixa inválida",""))))))</x:f>
      </x:c>
      <x:c r="K93" s="166" t="n">
        <x:f>IF(AND(COUNTA(A93:G93)&gt;0,OR(Listas!$B$13="Todos",N93=Listas!$B$13)),1,0)</x:f>
        <x:v>0</x:v>
      </x:c>
      <x:c r="L93" s="166" t="n">
        <x:f>IF(AND(J93="",B93&lt;&gt;"",F93="Não",A93&lt;=Listas!$B$9),1,0)</x:f>
        <x:v>0</x:v>
      </x:c>
      <x:c r="M93" s="166" t="n">
        <x:f>IF(J93&lt;&gt;"",1,0)</x:f>
        <x:v>0</x:v>
      </x:c>
      <x:c r="N93" s="166" t="str">
        <x:f>IF(B93="","",IF(COUNTIFS(Assinaturas!$A$5:$A$104,B93)=1,INDEX(Assinaturas!$D$5:$D$104,MATCH(B93,Assinaturas!$A$5:$A$104,0)),"ID não encontrado ou duplicado"))</x:f>
      </x:c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38"/>
      <x:c r="B94" s="30"/>
      <x:c r="C94" s="30"/>
      <x:c r="D94" s="30"/>
      <x:c r="E94" s="37"/>
      <x:c r="F94" s="30"/>
      <x:c r="G94" s="30"/>
      <x:c r="H94" s="33" t="str">
        <x:f>IF(B94="","",IF(J94&lt;&gt;"","n.a.",IF(NOT(ISNUMBER(INDEX(Assinaturas!$F$5:$F$104,MATCH(B94,Assinaturas!$A$5:$A$104,0)))),"n.a.",E94-INDEX(Assinaturas!$F$5:$F$104,MATCH(B94,Assinaturas!$A$5:$A$104,0)))))</x:f>
      </x:c>
      <x:c r="I94" s="26"/>
      <x:c r="J94" s="166" t="str">
        <x:f>IF(COUNTA(A94:G94)=0,"",IF(Listas!$B$17&lt;&gt;"OK","Revisar parâmetros",IF(OR(B94="",COUNTIFS(Assinaturas!$A$5:$A$104,B94)&lt;&gt;1),"ID não encontrado ou duplicado",IF(OR(NOT(ISNUMBER(A94)),A94&lt;=0),"Data ausente ou inválida",IF(OR(NOT(ISNUMBER(E94)),E94&lt;0),"Valor ausente ou inválido",IF(AND(F94&lt;&gt;"Sim",F94&lt;&gt;"Não"),"Baixa inválida",""))))))</x:f>
      </x:c>
      <x:c r="K94" s="166" t="n">
        <x:f>IF(AND(COUNTA(A94:G94)&gt;0,OR(Listas!$B$13="Todos",N94=Listas!$B$13)),1,0)</x:f>
        <x:v>0</x:v>
      </x:c>
      <x:c r="L94" s="166" t="n">
        <x:f>IF(AND(J94="",B94&lt;&gt;"",F94="Não",A94&lt;=Listas!$B$9),1,0)</x:f>
        <x:v>0</x:v>
      </x:c>
      <x:c r="M94" s="166" t="n">
        <x:f>IF(J94&lt;&gt;"",1,0)</x:f>
        <x:v>0</x:v>
      </x:c>
      <x:c r="N94" s="166" t="str">
        <x:f>IF(B94="","",IF(COUNTIFS(Assinaturas!$A$5:$A$104,B94)=1,INDEX(Assinaturas!$D$5:$D$104,MATCH(B94,Assinaturas!$A$5:$A$104,0)),"ID não encontrado ou duplicado"))</x:f>
      </x:c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38"/>
      <x:c r="B95" s="30"/>
      <x:c r="C95" s="30"/>
      <x:c r="D95" s="30"/>
      <x:c r="E95" s="37"/>
      <x:c r="F95" s="30"/>
      <x:c r="G95" s="30"/>
      <x:c r="H95" s="33" t="str">
        <x:f>IF(B95="","",IF(J95&lt;&gt;"","n.a.",IF(NOT(ISNUMBER(INDEX(Assinaturas!$F$5:$F$104,MATCH(B95,Assinaturas!$A$5:$A$104,0)))),"n.a.",E95-INDEX(Assinaturas!$F$5:$F$104,MATCH(B95,Assinaturas!$A$5:$A$104,0)))))</x:f>
      </x:c>
      <x:c r="I95" s="26"/>
      <x:c r="J95" s="166" t="str">
        <x:f>IF(COUNTA(A95:G95)=0,"",IF(Listas!$B$17&lt;&gt;"OK","Revisar parâmetros",IF(OR(B95="",COUNTIFS(Assinaturas!$A$5:$A$104,B95)&lt;&gt;1),"ID não encontrado ou duplicado",IF(OR(NOT(ISNUMBER(A95)),A95&lt;=0),"Data ausente ou inválida",IF(OR(NOT(ISNUMBER(E95)),E95&lt;0),"Valor ausente ou inválido",IF(AND(F95&lt;&gt;"Sim",F95&lt;&gt;"Não"),"Baixa inválida",""))))))</x:f>
      </x:c>
      <x:c r="K95" s="166" t="n">
        <x:f>IF(AND(COUNTA(A95:G95)&gt;0,OR(Listas!$B$13="Todos",N95=Listas!$B$13)),1,0)</x:f>
        <x:v>0</x:v>
      </x:c>
      <x:c r="L95" s="166" t="n">
        <x:f>IF(AND(J95="",B95&lt;&gt;"",F95="Não",A95&lt;=Listas!$B$9),1,0)</x:f>
        <x:v>0</x:v>
      </x:c>
      <x:c r="M95" s="166" t="n">
        <x:f>IF(J95&lt;&gt;"",1,0)</x:f>
        <x:v>0</x:v>
      </x:c>
      <x:c r="N95" s="166" t="str">
        <x:f>IF(B95="","",IF(COUNTIFS(Assinaturas!$A$5:$A$104,B95)=1,INDEX(Assinaturas!$D$5:$D$104,MATCH(B95,Assinaturas!$A$5:$A$104,0)),"ID não encontrado ou duplicado"))</x:f>
      </x:c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38"/>
      <x:c r="B96" s="30"/>
      <x:c r="C96" s="30"/>
      <x:c r="D96" s="30"/>
      <x:c r="E96" s="37"/>
      <x:c r="F96" s="30"/>
      <x:c r="G96" s="30"/>
      <x:c r="H96" s="33" t="str">
        <x:f>IF(B96="","",IF(J96&lt;&gt;"","n.a.",IF(NOT(ISNUMBER(INDEX(Assinaturas!$F$5:$F$104,MATCH(B96,Assinaturas!$A$5:$A$104,0)))),"n.a.",E96-INDEX(Assinaturas!$F$5:$F$104,MATCH(B96,Assinaturas!$A$5:$A$104,0)))))</x:f>
      </x:c>
      <x:c r="I96" s="26"/>
      <x:c r="J96" s="166" t="str">
        <x:f>IF(COUNTA(A96:G96)=0,"",IF(Listas!$B$17&lt;&gt;"OK","Revisar parâmetros",IF(OR(B96="",COUNTIFS(Assinaturas!$A$5:$A$104,B96)&lt;&gt;1),"ID não encontrado ou duplicado",IF(OR(NOT(ISNUMBER(A96)),A96&lt;=0),"Data ausente ou inválida",IF(OR(NOT(ISNUMBER(E96)),E96&lt;0),"Valor ausente ou inválido",IF(AND(F96&lt;&gt;"Sim",F96&lt;&gt;"Não"),"Baixa inválida",""))))))</x:f>
      </x:c>
      <x:c r="K96" s="166" t="n">
        <x:f>IF(AND(COUNTA(A96:G96)&gt;0,OR(Listas!$B$13="Todos",N96=Listas!$B$13)),1,0)</x:f>
        <x:v>0</x:v>
      </x:c>
      <x:c r="L96" s="166" t="n">
        <x:f>IF(AND(J96="",B96&lt;&gt;"",F96="Não",A96&lt;=Listas!$B$9),1,0)</x:f>
        <x:v>0</x:v>
      </x:c>
      <x:c r="M96" s="166" t="n">
        <x:f>IF(J96&lt;&gt;"",1,0)</x:f>
        <x:v>0</x:v>
      </x:c>
      <x:c r="N96" s="166" t="str">
        <x:f>IF(B96="","",IF(COUNTIFS(Assinaturas!$A$5:$A$104,B96)=1,INDEX(Assinaturas!$D$5:$D$104,MATCH(B96,Assinaturas!$A$5:$A$104,0)),"ID não encontrado ou duplicado"))</x:f>
      </x:c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38"/>
      <x:c r="B97" s="30"/>
      <x:c r="C97" s="30"/>
      <x:c r="D97" s="30"/>
      <x:c r="E97" s="37"/>
      <x:c r="F97" s="30"/>
      <x:c r="G97" s="30"/>
      <x:c r="H97" s="33" t="str">
        <x:f>IF(B97="","",IF(J97&lt;&gt;"","n.a.",IF(NOT(ISNUMBER(INDEX(Assinaturas!$F$5:$F$104,MATCH(B97,Assinaturas!$A$5:$A$104,0)))),"n.a.",E97-INDEX(Assinaturas!$F$5:$F$104,MATCH(B97,Assinaturas!$A$5:$A$104,0)))))</x:f>
      </x:c>
      <x:c r="I97" s="26"/>
      <x:c r="J97" s="166" t="str">
        <x:f>IF(COUNTA(A97:G97)=0,"",IF(Listas!$B$17&lt;&gt;"OK","Revisar parâmetros",IF(OR(B97="",COUNTIFS(Assinaturas!$A$5:$A$104,B97)&lt;&gt;1),"ID não encontrado ou duplicado",IF(OR(NOT(ISNUMBER(A97)),A97&lt;=0),"Data ausente ou inválida",IF(OR(NOT(ISNUMBER(E97)),E97&lt;0),"Valor ausente ou inválido",IF(AND(F97&lt;&gt;"Sim",F97&lt;&gt;"Não"),"Baixa inválida",""))))))</x:f>
      </x:c>
      <x:c r="K97" s="166" t="n">
        <x:f>IF(AND(COUNTA(A97:G97)&gt;0,OR(Listas!$B$13="Todos",N97=Listas!$B$13)),1,0)</x:f>
        <x:v>0</x:v>
      </x:c>
      <x:c r="L97" s="166" t="n">
        <x:f>IF(AND(J97="",B97&lt;&gt;"",F97="Não",A97&lt;=Listas!$B$9),1,0)</x:f>
        <x:v>0</x:v>
      </x:c>
      <x:c r="M97" s="166" t="n">
        <x:f>IF(J97&lt;&gt;"",1,0)</x:f>
        <x:v>0</x:v>
      </x:c>
      <x:c r="N97" s="166" t="str">
        <x:f>IF(B97="","",IF(COUNTIFS(Assinaturas!$A$5:$A$104,B97)=1,INDEX(Assinaturas!$D$5:$D$104,MATCH(B97,Assinaturas!$A$5:$A$104,0)),"ID não encontrado ou duplicado"))</x:f>
      </x:c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38"/>
      <x:c r="B98" s="30"/>
      <x:c r="C98" s="30"/>
      <x:c r="D98" s="30"/>
      <x:c r="E98" s="37"/>
      <x:c r="F98" s="30"/>
      <x:c r="G98" s="30"/>
      <x:c r="H98" s="33" t="str">
        <x:f>IF(B98="","",IF(J98&lt;&gt;"","n.a.",IF(NOT(ISNUMBER(INDEX(Assinaturas!$F$5:$F$104,MATCH(B98,Assinaturas!$A$5:$A$104,0)))),"n.a.",E98-INDEX(Assinaturas!$F$5:$F$104,MATCH(B98,Assinaturas!$A$5:$A$104,0)))))</x:f>
      </x:c>
      <x:c r="I98" s="26"/>
      <x:c r="J98" s="166" t="str">
        <x:f>IF(COUNTA(A98:G98)=0,"",IF(Listas!$B$17&lt;&gt;"OK","Revisar parâmetros",IF(OR(B98="",COUNTIFS(Assinaturas!$A$5:$A$104,B98)&lt;&gt;1),"ID não encontrado ou duplicado",IF(OR(NOT(ISNUMBER(A98)),A98&lt;=0),"Data ausente ou inválida",IF(OR(NOT(ISNUMBER(E98)),E98&lt;0),"Valor ausente ou inválido",IF(AND(F98&lt;&gt;"Sim",F98&lt;&gt;"Não"),"Baixa inválida",""))))))</x:f>
      </x:c>
      <x:c r="K98" s="166" t="n">
        <x:f>IF(AND(COUNTA(A98:G98)&gt;0,OR(Listas!$B$13="Todos",N98=Listas!$B$13)),1,0)</x:f>
        <x:v>0</x:v>
      </x:c>
      <x:c r="L98" s="166" t="n">
        <x:f>IF(AND(J98="",B98&lt;&gt;"",F98="Não",A98&lt;=Listas!$B$9),1,0)</x:f>
        <x:v>0</x:v>
      </x:c>
      <x:c r="M98" s="166" t="n">
        <x:f>IF(J98&lt;&gt;"",1,0)</x:f>
        <x:v>0</x:v>
      </x:c>
      <x:c r="N98" s="166" t="str">
        <x:f>IF(B98="","",IF(COUNTIFS(Assinaturas!$A$5:$A$104,B98)=1,INDEX(Assinaturas!$D$5:$D$104,MATCH(B98,Assinaturas!$A$5:$A$104,0)),"ID não encontrado ou duplicado"))</x:f>
      </x:c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38"/>
      <x:c r="B99" s="30"/>
      <x:c r="C99" s="30"/>
      <x:c r="D99" s="30"/>
      <x:c r="E99" s="37"/>
      <x:c r="F99" s="30"/>
      <x:c r="G99" s="30"/>
      <x:c r="H99" s="33" t="str">
        <x:f>IF(B99="","",IF(J99&lt;&gt;"","n.a.",IF(NOT(ISNUMBER(INDEX(Assinaturas!$F$5:$F$104,MATCH(B99,Assinaturas!$A$5:$A$104,0)))),"n.a.",E99-INDEX(Assinaturas!$F$5:$F$104,MATCH(B99,Assinaturas!$A$5:$A$104,0)))))</x:f>
      </x:c>
      <x:c r="I99" s="26"/>
      <x:c r="J99" s="166" t="str">
        <x:f>IF(COUNTA(A99:G99)=0,"",IF(Listas!$B$17&lt;&gt;"OK","Revisar parâmetros",IF(OR(B99="",COUNTIFS(Assinaturas!$A$5:$A$104,B99)&lt;&gt;1),"ID não encontrado ou duplicado",IF(OR(NOT(ISNUMBER(A99)),A99&lt;=0),"Data ausente ou inválida",IF(OR(NOT(ISNUMBER(E99)),E99&lt;0),"Valor ausente ou inválido",IF(AND(F99&lt;&gt;"Sim",F99&lt;&gt;"Não"),"Baixa inválida",""))))))</x:f>
      </x:c>
      <x:c r="K99" s="166" t="n">
        <x:f>IF(AND(COUNTA(A99:G99)&gt;0,OR(Listas!$B$13="Todos",N99=Listas!$B$13)),1,0)</x:f>
        <x:v>0</x:v>
      </x:c>
      <x:c r="L99" s="166" t="n">
        <x:f>IF(AND(J99="",B99&lt;&gt;"",F99="Não",A99&lt;=Listas!$B$9),1,0)</x:f>
        <x:v>0</x:v>
      </x:c>
      <x:c r="M99" s="166" t="n">
        <x:f>IF(J99&lt;&gt;"",1,0)</x:f>
        <x:v>0</x:v>
      </x:c>
      <x:c r="N99" s="166" t="str">
        <x:f>IF(B99="","",IF(COUNTIFS(Assinaturas!$A$5:$A$104,B99)=1,INDEX(Assinaturas!$D$5:$D$104,MATCH(B99,Assinaturas!$A$5:$A$104,0)),"ID não encontrado ou duplicado"))</x:f>
      </x:c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38"/>
      <x:c r="B100" s="30"/>
      <x:c r="C100" s="30"/>
      <x:c r="D100" s="30"/>
      <x:c r="E100" s="37"/>
      <x:c r="F100" s="30"/>
      <x:c r="G100" s="30"/>
      <x:c r="H100" s="33" t="str">
        <x:f>IF(B100="","",IF(J100&lt;&gt;"","n.a.",IF(NOT(ISNUMBER(INDEX(Assinaturas!$F$5:$F$104,MATCH(B100,Assinaturas!$A$5:$A$104,0)))),"n.a.",E100-INDEX(Assinaturas!$F$5:$F$104,MATCH(B100,Assinaturas!$A$5:$A$104,0)))))</x:f>
      </x:c>
      <x:c r="I100" s="26"/>
      <x:c r="J100" s="166" t="str">
        <x:f>IF(COUNTA(A100:G100)=0,"",IF(Listas!$B$17&lt;&gt;"OK","Revisar parâmetros",IF(OR(B100="",COUNTIFS(Assinaturas!$A$5:$A$104,B100)&lt;&gt;1),"ID não encontrado ou duplicado",IF(OR(NOT(ISNUMBER(A100)),A100&lt;=0),"Data ausente ou inválida",IF(OR(NOT(ISNUMBER(E100)),E100&lt;0),"Valor ausente ou inválido",IF(AND(F100&lt;&gt;"Sim",F100&lt;&gt;"Não"),"Baixa inválida",""))))))</x:f>
      </x:c>
      <x:c r="K100" s="166" t="n">
        <x:f>IF(AND(COUNTA(A100:G100)&gt;0,OR(Listas!$B$13="Todos",N100=Listas!$B$13)),1,0)</x:f>
        <x:v>0</x:v>
      </x:c>
      <x:c r="L100" s="166" t="n">
        <x:f>IF(AND(J100="",B100&lt;&gt;"",F100="Não",A100&lt;=Listas!$B$9),1,0)</x:f>
        <x:v>0</x:v>
      </x:c>
      <x:c r="M100" s="166" t="n">
        <x:f>IF(J100&lt;&gt;"",1,0)</x:f>
        <x:v>0</x:v>
      </x:c>
      <x:c r="N100" s="166" t="str">
        <x:f>IF(B100="","",IF(COUNTIFS(Assinaturas!$A$5:$A$104,B100)=1,INDEX(Assinaturas!$D$5:$D$104,MATCH(B100,Assinaturas!$A$5:$A$104,0)),"ID não encontrado ou duplicado"))</x:f>
      </x:c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38"/>
      <x:c r="B101" s="30"/>
      <x:c r="C101" s="30"/>
      <x:c r="D101" s="30"/>
      <x:c r="E101" s="37"/>
      <x:c r="F101" s="30"/>
      <x:c r="G101" s="30"/>
      <x:c r="H101" s="33" t="str">
        <x:f>IF(B101="","",IF(J101&lt;&gt;"","n.a.",IF(NOT(ISNUMBER(INDEX(Assinaturas!$F$5:$F$104,MATCH(B101,Assinaturas!$A$5:$A$104,0)))),"n.a.",E101-INDEX(Assinaturas!$F$5:$F$104,MATCH(B101,Assinaturas!$A$5:$A$104,0)))))</x:f>
      </x:c>
      <x:c r="I101" s="26"/>
      <x:c r="J101" s="166" t="str">
        <x:f>IF(COUNTA(A101:G101)=0,"",IF(Listas!$B$17&lt;&gt;"OK","Revisar parâmetros",IF(OR(B101="",COUNTIFS(Assinaturas!$A$5:$A$104,B101)&lt;&gt;1),"ID não encontrado ou duplicado",IF(OR(NOT(ISNUMBER(A101)),A101&lt;=0),"Data ausente ou inválida",IF(OR(NOT(ISNUMBER(E101)),E101&lt;0),"Valor ausente ou inválido",IF(AND(F101&lt;&gt;"Sim",F101&lt;&gt;"Não"),"Baixa inválida",""))))))</x:f>
      </x:c>
      <x:c r="K101" s="166" t="n">
        <x:f>IF(AND(COUNTA(A101:G101)&gt;0,OR(Listas!$B$13="Todos",N101=Listas!$B$13)),1,0)</x:f>
        <x:v>0</x:v>
      </x:c>
      <x:c r="L101" s="166" t="n">
        <x:f>IF(AND(J101="",B101&lt;&gt;"",F101="Não",A101&lt;=Listas!$B$9),1,0)</x:f>
        <x:v>0</x:v>
      </x:c>
      <x:c r="M101" s="166" t="n">
        <x:f>IF(J101&lt;&gt;"",1,0)</x:f>
        <x:v>0</x:v>
      </x:c>
      <x:c r="N101" s="166" t="str">
        <x:f>IF(B101="","",IF(COUNTIFS(Assinaturas!$A$5:$A$104,B101)=1,INDEX(Assinaturas!$D$5:$D$104,MATCH(B101,Assinaturas!$A$5:$A$104,0)),"ID não encontrado ou duplicado"))</x:f>
      </x:c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38"/>
      <x:c r="B102" s="30"/>
      <x:c r="C102" s="30"/>
      <x:c r="D102" s="30"/>
      <x:c r="E102" s="37"/>
      <x:c r="F102" s="30"/>
      <x:c r="G102" s="30"/>
      <x:c r="H102" s="33" t="str">
        <x:f>IF(B102="","",IF(J102&lt;&gt;"","n.a.",IF(NOT(ISNUMBER(INDEX(Assinaturas!$F$5:$F$104,MATCH(B102,Assinaturas!$A$5:$A$104,0)))),"n.a.",E102-INDEX(Assinaturas!$F$5:$F$104,MATCH(B102,Assinaturas!$A$5:$A$104,0)))))</x:f>
      </x:c>
      <x:c r="I102" s="26"/>
      <x:c r="J102" s="166" t="str">
        <x:f>IF(COUNTA(A102:G102)=0,"",IF(Listas!$B$17&lt;&gt;"OK","Revisar parâmetros",IF(OR(B102="",COUNTIFS(Assinaturas!$A$5:$A$104,B102)&lt;&gt;1),"ID não encontrado ou duplicado",IF(OR(NOT(ISNUMBER(A102)),A102&lt;=0),"Data ausente ou inválida",IF(OR(NOT(ISNUMBER(E102)),E102&lt;0),"Valor ausente ou inválido",IF(AND(F102&lt;&gt;"Sim",F102&lt;&gt;"Não"),"Baixa inválida",""))))))</x:f>
      </x:c>
      <x:c r="K102" s="166" t="n">
        <x:f>IF(AND(COUNTA(A102:G102)&gt;0,OR(Listas!$B$13="Todos",N102=Listas!$B$13)),1,0)</x:f>
        <x:v>0</x:v>
      </x:c>
      <x:c r="L102" s="166" t="n">
        <x:f>IF(AND(J102="",B102&lt;&gt;"",F102="Não",A102&lt;=Listas!$B$9),1,0)</x:f>
        <x:v>0</x:v>
      </x:c>
      <x:c r="M102" s="166" t="n">
        <x:f>IF(J102&lt;&gt;"",1,0)</x:f>
        <x:v>0</x:v>
      </x:c>
      <x:c r="N102" s="166" t="str">
        <x:f>IF(B102="","",IF(COUNTIFS(Assinaturas!$A$5:$A$104,B102)=1,INDEX(Assinaturas!$D$5:$D$104,MATCH(B102,Assinaturas!$A$5:$A$104,0)),"ID não encontrado ou duplicado"))</x:f>
      </x:c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38"/>
      <x:c r="B103" s="30"/>
      <x:c r="C103" s="30"/>
      <x:c r="D103" s="30"/>
      <x:c r="E103" s="37"/>
      <x:c r="F103" s="30"/>
      <x:c r="G103" s="30"/>
      <x:c r="H103" s="33" t="str">
        <x:f>IF(B103="","",IF(J103&lt;&gt;"","n.a.",IF(NOT(ISNUMBER(INDEX(Assinaturas!$F$5:$F$104,MATCH(B103,Assinaturas!$A$5:$A$104,0)))),"n.a.",E103-INDEX(Assinaturas!$F$5:$F$104,MATCH(B103,Assinaturas!$A$5:$A$104,0)))))</x:f>
      </x:c>
      <x:c r="I103" s="26"/>
      <x:c r="J103" s="166" t="str">
        <x:f>IF(COUNTA(A103:G103)=0,"",IF(Listas!$B$17&lt;&gt;"OK","Revisar parâmetros",IF(OR(B103="",COUNTIFS(Assinaturas!$A$5:$A$104,B103)&lt;&gt;1),"ID não encontrado ou duplicado",IF(OR(NOT(ISNUMBER(A103)),A103&lt;=0),"Data ausente ou inválida",IF(OR(NOT(ISNUMBER(E103)),E103&lt;0),"Valor ausente ou inválido",IF(AND(F103&lt;&gt;"Sim",F103&lt;&gt;"Não"),"Baixa inválida",""))))))</x:f>
      </x:c>
      <x:c r="K103" s="166" t="n">
        <x:f>IF(AND(COUNTA(A103:G103)&gt;0,OR(Listas!$B$13="Todos",N103=Listas!$B$13)),1,0)</x:f>
        <x:v>0</x:v>
      </x:c>
      <x:c r="L103" s="166" t="n">
        <x:f>IF(AND(J103="",B103&lt;&gt;"",F103="Não",A103&lt;=Listas!$B$9),1,0)</x:f>
        <x:v>0</x:v>
      </x:c>
      <x:c r="M103" s="166" t="n">
        <x:f>IF(J103&lt;&gt;"",1,0)</x:f>
        <x:v>0</x:v>
      </x:c>
      <x:c r="N103" s="166" t="str">
        <x:f>IF(B103="","",IF(COUNTIFS(Assinaturas!$A$5:$A$104,B103)=1,INDEX(Assinaturas!$D$5:$D$104,MATCH(B103,Assinaturas!$A$5:$A$104,0)),"ID não encontrado ou duplicado"))</x:f>
      </x:c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38"/>
      <x:c r="B104" s="30"/>
      <x:c r="C104" s="30"/>
      <x:c r="D104" s="30"/>
      <x:c r="E104" s="37"/>
      <x:c r="F104" s="30"/>
      <x:c r="G104" s="30"/>
      <x:c r="H104" s="33" t="str">
        <x:f>IF(B104="","",IF(J104&lt;&gt;"","n.a.",IF(NOT(ISNUMBER(INDEX(Assinaturas!$F$5:$F$104,MATCH(B104,Assinaturas!$A$5:$A$104,0)))),"n.a.",E104-INDEX(Assinaturas!$F$5:$F$104,MATCH(B104,Assinaturas!$A$5:$A$104,0)))))</x:f>
      </x:c>
      <x:c r="I104" s="26"/>
      <x:c r="J104" s="166" t="str">
        <x:f>IF(COUNTA(A104:G104)=0,"",IF(Listas!$B$17&lt;&gt;"OK","Revisar parâmetros",IF(OR(B104="",COUNTIFS(Assinaturas!$A$5:$A$104,B104)&lt;&gt;1),"ID não encontrado ou duplicado",IF(OR(NOT(ISNUMBER(A104)),A104&lt;=0),"Data ausente ou inválida",IF(OR(NOT(ISNUMBER(E104)),E104&lt;0),"Valor ausente ou inválido",IF(AND(F104&lt;&gt;"Sim",F104&lt;&gt;"Não"),"Baixa inválida",""))))))</x:f>
      </x:c>
      <x:c r="K104" s="166" t="n">
        <x:f>IF(AND(COUNTA(A104:G104)&gt;0,OR(Listas!$B$13="Todos",N104=Listas!$B$13)),1,0)</x:f>
        <x:v>0</x:v>
      </x:c>
      <x:c r="L104" s="166" t="n">
        <x:f>IF(AND(J104="",B104&lt;&gt;"",F104="Não",A104&lt;=Listas!$B$9),1,0)</x:f>
        <x:v>0</x:v>
      </x:c>
      <x:c r="M104" s="166" t="n">
        <x:f>IF(J104&lt;&gt;"",1,0)</x:f>
        <x:v>0</x:v>
      </x:c>
      <x:c r="N104" s="166" t="str">
        <x:f>IF(B104="","",IF(COUNTIFS(Assinaturas!$A$5:$A$104,B104)=1,INDEX(Assinaturas!$D$5:$D$104,MATCH(B104,Assinaturas!$A$5:$A$104,0)),"ID não encontrado ou duplicado"))</x:f>
      </x:c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38"/>
      <x:c r="B105" s="30"/>
      <x:c r="C105" s="30"/>
      <x:c r="D105" s="30"/>
      <x:c r="E105" s="37"/>
      <x:c r="F105" s="30"/>
      <x:c r="G105" s="30"/>
      <x:c r="H105" s="33" t="str">
        <x:f>IF(B105="","",IF(J105&lt;&gt;"","n.a.",IF(NOT(ISNUMBER(INDEX(Assinaturas!$F$5:$F$104,MATCH(B105,Assinaturas!$A$5:$A$104,0)))),"n.a.",E105-INDEX(Assinaturas!$F$5:$F$104,MATCH(B105,Assinaturas!$A$5:$A$104,0)))))</x:f>
      </x:c>
      <x:c r="I105" s="26"/>
      <x:c r="J105" s="166" t="str">
        <x:f>IF(COUNTA(A105:G105)=0,"",IF(Listas!$B$17&lt;&gt;"OK","Revisar parâmetros",IF(OR(B105="",COUNTIFS(Assinaturas!$A$5:$A$104,B105)&lt;&gt;1),"ID não encontrado ou duplicado",IF(OR(NOT(ISNUMBER(A105)),A105&lt;=0),"Data ausente ou inválida",IF(OR(NOT(ISNUMBER(E105)),E105&lt;0),"Valor ausente ou inválido",IF(AND(F105&lt;&gt;"Sim",F105&lt;&gt;"Não"),"Baixa inválida",""))))))</x:f>
      </x:c>
      <x:c r="K105" s="166" t="n">
        <x:f>IF(AND(COUNTA(A105:G105)&gt;0,OR(Listas!$B$13="Todos",N105=Listas!$B$13)),1,0)</x:f>
        <x:v>0</x:v>
      </x:c>
      <x:c r="L105" s="166" t="n">
        <x:f>IF(AND(J105="",B105&lt;&gt;"",F105="Não",A105&lt;=Listas!$B$9),1,0)</x:f>
        <x:v>0</x:v>
      </x:c>
      <x:c r="M105" s="166" t="n">
        <x:f>IF(J105&lt;&gt;"",1,0)</x:f>
        <x:v>0</x:v>
      </x:c>
      <x:c r="N105" s="166" t="str">
        <x:f>IF(B105="","",IF(COUNTIFS(Assinaturas!$A$5:$A$104,B105)=1,INDEX(Assinaturas!$D$5:$D$104,MATCH(B105,Assinaturas!$A$5:$A$104,0)),"ID não encontrado ou duplicado"))</x:f>
      </x:c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38"/>
      <x:c r="B106" s="30"/>
      <x:c r="C106" s="30"/>
      <x:c r="D106" s="30"/>
      <x:c r="E106" s="37"/>
      <x:c r="F106" s="30"/>
      <x:c r="G106" s="30"/>
      <x:c r="H106" s="33" t="str">
        <x:f>IF(B106="","",IF(J106&lt;&gt;"","n.a.",IF(NOT(ISNUMBER(INDEX(Assinaturas!$F$5:$F$104,MATCH(B106,Assinaturas!$A$5:$A$104,0)))),"n.a.",E106-INDEX(Assinaturas!$F$5:$F$104,MATCH(B106,Assinaturas!$A$5:$A$104,0)))))</x:f>
      </x:c>
      <x:c r="I106" s="26"/>
      <x:c r="J106" s="166" t="str">
        <x:f>IF(COUNTA(A106:G106)=0,"",IF(Listas!$B$17&lt;&gt;"OK","Revisar parâmetros",IF(OR(B106="",COUNTIFS(Assinaturas!$A$5:$A$104,B106)&lt;&gt;1),"ID não encontrado ou duplicado",IF(OR(NOT(ISNUMBER(A106)),A106&lt;=0),"Data ausente ou inválida",IF(OR(NOT(ISNUMBER(E106)),E106&lt;0),"Valor ausente ou inválido",IF(AND(F106&lt;&gt;"Sim",F106&lt;&gt;"Não"),"Baixa inválida",""))))))</x:f>
      </x:c>
      <x:c r="K106" s="166" t="n">
        <x:f>IF(AND(COUNTA(A106:G106)&gt;0,OR(Listas!$B$13="Todos",N106=Listas!$B$13)),1,0)</x:f>
        <x:v>0</x:v>
      </x:c>
      <x:c r="L106" s="166" t="n">
        <x:f>IF(AND(J106="",B106&lt;&gt;"",F106="Não",A106&lt;=Listas!$B$9),1,0)</x:f>
        <x:v>0</x:v>
      </x:c>
      <x:c r="M106" s="166" t="n">
        <x:f>IF(J106&lt;&gt;"",1,0)</x:f>
        <x:v>0</x:v>
      </x:c>
      <x:c r="N106" s="166" t="str">
        <x:f>IF(B106="","",IF(COUNTIFS(Assinaturas!$A$5:$A$104,B106)=1,INDEX(Assinaturas!$D$5:$D$104,MATCH(B106,Assinaturas!$A$5:$A$104,0)),"ID não encontrado ou duplicado"))</x:f>
      </x:c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38"/>
      <x:c r="B107" s="30"/>
      <x:c r="C107" s="30"/>
      <x:c r="D107" s="30"/>
      <x:c r="E107" s="37"/>
      <x:c r="F107" s="30"/>
      <x:c r="G107" s="30"/>
      <x:c r="H107" s="33" t="str">
        <x:f>IF(B107="","",IF(J107&lt;&gt;"","n.a.",IF(NOT(ISNUMBER(INDEX(Assinaturas!$F$5:$F$104,MATCH(B107,Assinaturas!$A$5:$A$104,0)))),"n.a.",E107-INDEX(Assinaturas!$F$5:$F$104,MATCH(B107,Assinaturas!$A$5:$A$104,0)))))</x:f>
      </x:c>
      <x:c r="I107" s="26"/>
      <x:c r="J107" s="166" t="str">
        <x:f>IF(COUNTA(A107:G107)=0,"",IF(Listas!$B$17&lt;&gt;"OK","Revisar parâmetros",IF(OR(B107="",COUNTIFS(Assinaturas!$A$5:$A$104,B107)&lt;&gt;1),"ID não encontrado ou duplicado",IF(OR(NOT(ISNUMBER(A107)),A107&lt;=0),"Data ausente ou inválida",IF(OR(NOT(ISNUMBER(E107)),E107&lt;0),"Valor ausente ou inválido",IF(AND(F107&lt;&gt;"Sim",F107&lt;&gt;"Não"),"Baixa inválida",""))))))</x:f>
      </x:c>
      <x:c r="K107" s="166" t="n">
        <x:f>IF(AND(COUNTA(A107:G107)&gt;0,OR(Listas!$B$13="Todos",N107=Listas!$B$13)),1,0)</x:f>
        <x:v>0</x:v>
      </x:c>
      <x:c r="L107" s="166" t="n">
        <x:f>IF(AND(J107="",B107&lt;&gt;"",F107="Não",A107&lt;=Listas!$B$9),1,0)</x:f>
        <x:v>0</x:v>
      </x:c>
      <x:c r="M107" s="166" t="n">
        <x:f>IF(J107&lt;&gt;"",1,0)</x:f>
        <x:v>0</x:v>
      </x:c>
      <x:c r="N107" s="166" t="str">
        <x:f>IF(B107="","",IF(COUNTIFS(Assinaturas!$A$5:$A$104,B107)=1,INDEX(Assinaturas!$D$5:$D$104,MATCH(B107,Assinaturas!$A$5:$A$104,0)),"ID não encontrado ou duplicado"))</x:f>
      </x:c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38"/>
      <x:c r="B108" s="30"/>
      <x:c r="C108" s="30"/>
      <x:c r="D108" s="30"/>
      <x:c r="E108" s="37"/>
      <x:c r="F108" s="30"/>
      <x:c r="G108" s="30"/>
      <x:c r="H108" s="33" t="str">
        <x:f>IF(B108="","",IF(J108&lt;&gt;"","n.a.",IF(NOT(ISNUMBER(INDEX(Assinaturas!$F$5:$F$104,MATCH(B108,Assinaturas!$A$5:$A$104,0)))),"n.a.",E108-INDEX(Assinaturas!$F$5:$F$104,MATCH(B108,Assinaturas!$A$5:$A$104,0)))))</x:f>
      </x:c>
      <x:c r="I108" s="26"/>
      <x:c r="J108" s="166" t="str">
        <x:f>IF(COUNTA(A108:G108)=0,"",IF(Listas!$B$17&lt;&gt;"OK","Revisar parâmetros",IF(OR(B108="",COUNTIFS(Assinaturas!$A$5:$A$104,B108)&lt;&gt;1),"ID não encontrado ou duplicado",IF(OR(NOT(ISNUMBER(A108)),A108&lt;=0),"Data ausente ou inválida",IF(OR(NOT(ISNUMBER(E108)),E108&lt;0),"Valor ausente ou inválido",IF(AND(F108&lt;&gt;"Sim",F108&lt;&gt;"Não"),"Baixa inválida",""))))))</x:f>
      </x:c>
      <x:c r="K108" s="166" t="n">
        <x:f>IF(AND(COUNTA(A108:G108)&gt;0,OR(Listas!$B$13="Todos",N108=Listas!$B$13)),1,0)</x:f>
        <x:v>0</x:v>
      </x:c>
      <x:c r="L108" s="166" t="n">
        <x:f>IF(AND(J108="",B108&lt;&gt;"",F108="Não",A108&lt;=Listas!$B$9),1,0)</x:f>
        <x:v>0</x:v>
      </x:c>
      <x:c r="M108" s="166" t="n">
        <x:f>IF(J108&lt;&gt;"",1,0)</x:f>
        <x:v>0</x:v>
      </x:c>
      <x:c r="N108" s="166" t="str">
        <x:f>IF(B108="","",IF(COUNTIFS(Assinaturas!$A$5:$A$104,B108)=1,INDEX(Assinaturas!$D$5:$D$104,MATCH(B108,Assinaturas!$A$5:$A$104,0)),"ID não encontrado ou duplicado"))</x:f>
      </x:c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38"/>
      <x:c r="B109" s="30"/>
      <x:c r="C109" s="30"/>
      <x:c r="D109" s="30"/>
      <x:c r="E109" s="37"/>
      <x:c r="F109" s="30"/>
      <x:c r="G109" s="30"/>
      <x:c r="H109" s="33" t="str">
        <x:f>IF(B109="","",IF(J109&lt;&gt;"","n.a.",IF(NOT(ISNUMBER(INDEX(Assinaturas!$F$5:$F$104,MATCH(B109,Assinaturas!$A$5:$A$104,0)))),"n.a.",E109-INDEX(Assinaturas!$F$5:$F$104,MATCH(B109,Assinaturas!$A$5:$A$104,0)))))</x:f>
      </x:c>
      <x:c r="I109" s="26"/>
      <x:c r="J109" s="166" t="str">
        <x:f>IF(COUNTA(A109:G109)=0,"",IF(Listas!$B$17&lt;&gt;"OK","Revisar parâmetros",IF(OR(B109="",COUNTIFS(Assinaturas!$A$5:$A$104,B109)&lt;&gt;1),"ID não encontrado ou duplicado",IF(OR(NOT(ISNUMBER(A109)),A109&lt;=0),"Data ausente ou inválida",IF(OR(NOT(ISNUMBER(E109)),E109&lt;0),"Valor ausente ou inválido",IF(AND(F109&lt;&gt;"Sim",F109&lt;&gt;"Não"),"Baixa inválida",""))))))</x:f>
      </x:c>
      <x:c r="K109" s="166" t="n">
        <x:f>IF(AND(COUNTA(A109:G109)&gt;0,OR(Listas!$B$13="Todos",N109=Listas!$B$13)),1,0)</x:f>
        <x:v>0</x:v>
      </x:c>
      <x:c r="L109" s="166" t="n">
        <x:f>IF(AND(J109="",B109&lt;&gt;"",F109="Não",A109&lt;=Listas!$B$9),1,0)</x:f>
        <x:v>0</x:v>
      </x:c>
      <x:c r="M109" s="166" t="n">
        <x:f>IF(J109&lt;&gt;"",1,0)</x:f>
        <x:v>0</x:v>
      </x:c>
      <x:c r="N109" s="166" t="str">
        <x:f>IF(B109="","",IF(COUNTIFS(Assinaturas!$A$5:$A$104,B109)=1,INDEX(Assinaturas!$D$5:$D$104,MATCH(B109,Assinaturas!$A$5:$A$104,0)),"ID não encontrado ou duplicado"))</x:f>
      </x:c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38"/>
      <x:c r="B110" s="30"/>
      <x:c r="C110" s="30"/>
      <x:c r="D110" s="30"/>
      <x:c r="E110" s="37"/>
      <x:c r="F110" s="30"/>
      <x:c r="G110" s="30"/>
      <x:c r="H110" s="33" t="str">
        <x:f>IF(B110="","",IF(J110&lt;&gt;"","n.a.",IF(NOT(ISNUMBER(INDEX(Assinaturas!$F$5:$F$104,MATCH(B110,Assinaturas!$A$5:$A$104,0)))),"n.a.",E110-INDEX(Assinaturas!$F$5:$F$104,MATCH(B110,Assinaturas!$A$5:$A$104,0)))))</x:f>
      </x:c>
      <x:c r="I110" s="26"/>
      <x:c r="J110" s="166" t="str">
        <x:f>IF(COUNTA(A110:G110)=0,"",IF(Listas!$B$17&lt;&gt;"OK","Revisar parâmetros",IF(OR(B110="",COUNTIFS(Assinaturas!$A$5:$A$104,B110)&lt;&gt;1),"ID não encontrado ou duplicado",IF(OR(NOT(ISNUMBER(A110)),A110&lt;=0),"Data ausente ou inválida",IF(OR(NOT(ISNUMBER(E110)),E110&lt;0),"Valor ausente ou inválido",IF(AND(F110&lt;&gt;"Sim",F110&lt;&gt;"Não"),"Baixa inválida",""))))))</x:f>
      </x:c>
      <x:c r="K110" s="166" t="n">
        <x:f>IF(AND(COUNTA(A110:G110)&gt;0,OR(Listas!$B$13="Todos",N110=Listas!$B$13)),1,0)</x:f>
        <x:v>0</x:v>
      </x:c>
      <x:c r="L110" s="166" t="n">
        <x:f>IF(AND(J110="",B110&lt;&gt;"",F110="Não",A110&lt;=Listas!$B$9),1,0)</x:f>
        <x:v>0</x:v>
      </x:c>
      <x:c r="M110" s="166" t="n">
        <x:f>IF(J110&lt;&gt;"",1,0)</x:f>
        <x:v>0</x:v>
      </x:c>
      <x:c r="N110" s="166" t="str">
        <x:f>IF(B110="","",IF(COUNTIFS(Assinaturas!$A$5:$A$104,B110)=1,INDEX(Assinaturas!$D$5:$D$104,MATCH(B110,Assinaturas!$A$5:$A$104,0)),"ID não encontrado ou duplicado"))</x:f>
      </x:c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38"/>
      <x:c r="B111" s="30"/>
      <x:c r="C111" s="30"/>
      <x:c r="D111" s="30"/>
      <x:c r="E111" s="37"/>
      <x:c r="F111" s="30"/>
      <x:c r="G111" s="30"/>
      <x:c r="H111" s="33" t="str">
        <x:f>IF(B111="","",IF(J111&lt;&gt;"","n.a.",IF(NOT(ISNUMBER(INDEX(Assinaturas!$F$5:$F$104,MATCH(B111,Assinaturas!$A$5:$A$104,0)))),"n.a.",E111-INDEX(Assinaturas!$F$5:$F$104,MATCH(B111,Assinaturas!$A$5:$A$104,0)))))</x:f>
      </x:c>
      <x:c r="I111" s="26"/>
      <x:c r="J111" s="166" t="str">
        <x:f>IF(COUNTA(A111:G111)=0,"",IF(Listas!$B$17&lt;&gt;"OK","Revisar parâmetros",IF(OR(B111="",COUNTIFS(Assinaturas!$A$5:$A$104,B111)&lt;&gt;1),"ID não encontrado ou duplicado",IF(OR(NOT(ISNUMBER(A111)),A111&lt;=0),"Data ausente ou inválida",IF(OR(NOT(ISNUMBER(E111)),E111&lt;0),"Valor ausente ou inválido",IF(AND(F111&lt;&gt;"Sim",F111&lt;&gt;"Não"),"Baixa inválida",""))))))</x:f>
      </x:c>
      <x:c r="K111" s="166" t="n">
        <x:f>IF(AND(COUNTA(A111:G111)&gt;0,OR(Listas!$B$13="Todos",N111=Listas!$B$13)),1,0)</x:f>
        <x:v>0</x:v>
      </x:c>
      <x:c r="L111" s="166" t="n">
        <x:f>IF(AND(J111="",B111&lt;&gt;"",F111="Não",A111&lt;=Listas!$B$9),1,0)</x:f>
        <x:v>0</x:v>
      </x:c>
      <x:c r="M111" s="166" t="n">
        <x:f>IF(J111&lt;&gt;"",1,0)</x:f>
        <x:v>0</x:v>
      </x:c>
      <x:c r="N111" s="166" t="str">
        <x:f>IF(B111="","",IF(COUNTIFS(Assinaturas!$A$5:$A$104,B111)=1,INDEX(Assinaturas!$D$5:$D$104,MATCH(B111,Assinaturas!$A$5:$A$104,0)),"ID não encontrado ou duplicado"))</x:f>
      </x:c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38"/>
      <x:c r="B112" s="30"/>
      <x:c r="C112" s="30"/>
      <x:c r="D112" s="30"/>
      <x:c r="E112" s="37"/>
      <x:c r="F112" s="30"/>
      <x:c r="G112" s="30"/>
      <x:c r="H112" s="33" t="str">
        <x:f>IF(B112="","",IF(J112&lt;&gt;"","n.a.",IF(NOT(ISNUMBER(INDEX(Assinaturas!$F$5:$F$104,MATCH(B112,Assinaturas!$A$5:$A$104,0)))),"n.a.",E112-INDEX(Assinaturas!$F$5:$F$104,MATCH(B112,Assinaturas!$A$5:$A$104,0)))))</x:f>
      </x:c>
      <x:c r="I112" s="26"/>
      <x:c r="J112" s="166" t="str">
        <x:f>IF(COUNTA(A112:G112)=0,"",IF(Listas!$B$17&lt;&gt;"OK","Revisar parâmetros",IF(OR(B112="",COUNTIFS(Assinaturas!$A$5:$A$104,B112)&lt;&gt;1),"ID não encontrado ou duplicado",IF(OR(NOT(ISNUMBER(A112)),A112&lt;=0),"Data ausente ou inválida",IF(OR(NOT(ISNUMBER(E112)),E112&lt;0),"Valor ausente ou inválido",IF(AND(F112&lt;&gt;"Sim",F112&lt;&gt;"Não"),"Baixa inválida",""))))))</x:f>
      </x:c>
      <x:c r="K112" s="166" t="n">
        <x:f>IF(AND(COUNTA(A112:G112)&gt;0,OR(Listas!$B$13="Todos",N112=Listas!$B$13)),1,0)</x:f>
        <x:v>0</x:v>
      </x:c>
      <x:c r="L112" s="166" t="n">
        <x:f>IF(AND(J112="",B112&lt;&gt;"",F112="Não",A112&lt;=Listas!$B$9),1,0)</x:f>
        <x:v>0</x:v>
      </x:c>
      <x:c r="M112" s="166" t="n">
        <x:f>IF(J112&lt;&gt;"",1,0)</x:f>
        <x:v>0</x:v>
      </x:c>
      <x:c r="N112" s="166" t="str">
        <x:f>IF(B112="","",IF(COUNTIFS(Assinaturas!$A$5:$A$104,B112)=1,INDEX(Assinaturas!$D$5:$D$104,MATCH(B112,Assinaturas!$A$5:$A$104,0)),"ID não encontrado ou duplicado"))</x:f>
      </x:c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38"/>
      <x:c r="B113" s="30"/>
      <x:c r="C113" s="30"/>
      <x:c r="D113" s="30"/>
      <x:c r="E113" s="37"/>
      <x:c r="F113" s="30"/>
      <x:c r="G113" s="30"/>
      <x:c r="H113" s="33" t="str">
        <x:f>IF(B113="","",IF(J113&lt;&gt;"","n.a.",IF(NOT(ISNUMBER(INDEX(Assinaturas!$F$5:$F$104,MATCH(B113,Assinaturas!$A$5:$A$104,0)))),"n.a.",E113-INDEX(Assinaturas!$F$5:$F$104,MATCH(B113,Assinaturas!$A$5:$A$104,0)))))</x:f>
      </x:c>
      <x:c r="I113" s="26"/>
      <x:c r="J113" s="166" t="str">
        <x:f>IF(COUNTA(A113:G113)=0,"",IF(Listas!$B$17&lt;&gt;"OK","Revisar parâmetros",IF(OR(B113="",COUNTIFS(Assinaturas!$A$5:$A$104,B113)&lt;&gt;1),"ID não encontrado ou duplicado",IF(OR(NOT(ISNUMBER(A113)),A113&lt;=0),"Data ausente ou inválida",IF(OR(NOT(ISNUMBER(E113)),E113&lt;0),"Valor ausente ou inválido",IF(AND(F113&lt;&gt;"Sim",F113&lt;&gt;"Não"),"Baixa inválida",""))))))</x:f>
      </x:c>
      <x:c r="K113" s="166" t="n">
        <x:f>IF(AND(COUNTA(A113:G113)&gt;0,OR(Listas!$B$13="Todos",N113=Listas!$B$13)),1,0)</x:f>
        <x:v>0</x:v>
      </x:c>
      <x:c r="L113" s="166" t="n">
        <x:f>IF(AND(J113="",B113&lt;&gt;"",F113="Não",A113&lt;=Listas!$B$9),1,0)</x:f>
        <x:v>0</x:v>
      </x:c>
      <x:c r="M113" s="166" t="n">
        <x:f>IF(J113&lt;&gt;"",1,0)</x:f>
        <x:v>0</x:v>
      </x:c>
      <x:c r="N113" s="166" t="str">
        <x:f>IF(B113="","",IF(COUNTIFS(Assinaturas!$A$5:$A$104,B113)=1,INDEX(Assinaturas!$D$5:$D$104,MATCH(B113,Assinaturas!$A$5:$A$104,0)),"ID não encontrado ou duplicado"))</x:f>
      </x:c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38"/>
      <x:c r="B114" s="30"/>
      <x:c r="C114" s="30"/>
      <x:c r="D114" s="30"/>
      <x:c r="E114" s="37"/>
      <x:c r="F114" s="30"/>
      <x:c r="G114" s="30"/>
      <x:c r="H114" s="33" t="str">
        <x:f>IF(B114="","",IF(J114&lt;&gt;"","n.a.",IF(NOT(ISNUMBER(INDEX(Assinaturas!$F$5:$F$104,MATCH(B114,Assinaturas!$A$5:$A$104,0)))),"n.a.",E114-INDEX(Assinaturas!$F$5:$F$104,MATCH(B114,Assinaturas!$A$5:$A$104,0)))))</x:f>
      </x:c>
      <x:c r="I114" s="26"/>
      <x:c r="J114" s="166" t="str">
        <x:f>IF(COUNTA(A114:G114)=0,"",IF(Listas!$B$17&lt;&gt;"OK","Revisar parâmetros",IF(OR(B114="",COUNTIFS(Assinaturas!$A$5:$A$104,B114)&lt;&gt;1),"ID não encontrado ou duplicado",IF(OR(NOT(ISNUMBER(A114)),A114&lt;=0),"Data ausente ou inválida",IF(OR(NOT(ISNUMBER(E114)),E114&lt;0),"Valor ausente ou inválido",IF(AND(F114&lt;&gt;"Sim",F114&lt;&gt;"Não"),"Baixa inválida",""))))))</x:f>
      </x:c>
      <x:c r="K114" s="166" t="n">
        <x:f>IF(AND(COUNTA(A114:G114)&gt;0,OR(Listas!$B$13="Todos",N114=Listas!$B$13)),1,0)</x:f>
        <x:v>0</x:v>
      </x:c>
      <x:c r="L114" s="166" t="n">
        <x:f>IF(AND(J114="",B114&lt;&gt;"",F114="Não",A114&lt;=Listas!$B$9),1,0)</x:f>
        <x:v>0</x:v>
      </x:c>
      <x:c r="M114" s="166" t="n">
        <x:f>IF(J114&lt;&gt;"",1,0)</x:f>
        <x:v>0</x:v>
      </x:c>
      <x:c r="N114" s="166" t="str">
        <x:f>IF(B114="","",IF(COUNTIFS(Assinaturas!$A$5:$A$104,B114)=1,INDEX(Assinaturas!$D$5:$D$104,MATCH(B114,Assinaturas!$A$5:$A$104,0)),"ID não encontrado ou duplicado"))</x:f>
      </x:c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38"/>
      <x:c r="B115" s="30"/>
      <x:c r="C115" s="30"/>
      <x:c r="D115" s="30"/>
      <x:c r="E115" s="37"/>
      <x:c r="F115" s="30"/>
      <x:c r="G115" s="30"/>
      <x:c r="H115" s="33" t="str">
        <x:f>IF(B115="","",IF(J115&lt;&gt;"","n.a.",IF(NOT(ISNUMBER(INDEX(Assinaturas!$F$5:$F$104,MATCH(B115,Assinaturas!$A$5:$A$104,0)))),"n.a.",E115-INDEX(Assinaturas!$F$5:$F$104,MATCH(B115,Assinaturas!$A$5:$A$104,0)))))</x:f>
      </x:c>
      <x:c r="I115" s="26"/>
      <x:c r="J115" s="166" t="str">
        <x:f>IF(COUNTA(A115:G115)=0,"",IF(Listas!$B$17&lt;&gt;"OK","Revisar parâmetros",IF(OR(B115="",COUNTIFS(Assinaturas!$A$5:$A$104,B115)&lt;&gt;1),"ID não encontrado ou duplicado",IF(OR(NOT(ISNUMBER(A115)),A115&lt;=0),"Data ausente ou inválida",IF(OR(NOT(ISNUMBER(E115)),E115&lt;0),"Valor ausente ou inválido",IF(AND(F115&lt;&gt;"Sim",F115&lt;&gt;"Não"),"Baixa inválida",""))))))</x:f>
      </x:c>
      <x:c r="K115" s="166" t="n">
        <x:f>IF(AND(COUNTA(A115:G115)&gt;0,OR(Listas!$B$13="Todos",N115=Listas!$B$13)),1,0)</x:f>
        <x:v>0</x:v>
      </x:c>
      <x:c r="L115" s="166" t="n">
        <x:f>IF(AND(J115="",B115&lt;&gt;"",F115="Não",A115&lt;=Listas!$B$9),1,0)</x:f>
        <x:v>0</x:v>
      </x:c>
      <x:c r="M115" s="166" t="n">
        <x:f>IF(J115&lt;&gt;"",1,0)</x:f>
        <x:v>0</x:v>
      </x:c>
      <x:c r="N115" s="166" t="str">
        <x:f>IF(B115="","",IF(COUNTIFS(Assinaturas!$A$5:$A$104,B115)=1,INDEX(Assinaturas!$D$5:$D$104,MATCH(B115,Assinaturas!$A$5:$A$104,0)),"ID não encontrado ou duplicado"))</x:f>
      </x:c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38"/>
      <x:c r="B116" s="30"/>
      <x:c r="C116" s="30"/>
      <x:c r="D116" s="30"/>
      <x:c r="E116" s="37"/>
      <x:c r="F116" s="30"/>
      <x:c r="G116" s="30"/>
      <x:c r="H116" s="33" t="str">
        <x:f>IF(B116="","",IF(J116&lt;&gt;"","n.a.",IF(NOT(ISNUMBER(INDEX(Assinaturas!$F$5:$F$104,MATCH(B116,Assinaturas!$A$5:$A$104,0)))),"n.a.",E116-INDEX(Assinaturas!$F$5:$F$104,MATCH(B116,Assinaturas!$A$5:$A$104,0)))))</x:f>
      </x:c>
      <x:c r="I116" s="26"/>
      <x:c r="J116" s="166" t="str">
        <x:f>IF(COUNTA(A116:G116)=0,"",IF(Listas!$B$17&lt;&gt;"OK","Revisar parâmetros",IF(OR(B116="",COUNTIFS(Assinaturas!$A$5:$A$104,B116)&lt;&gt;1),"ID não encontrado ou duplicado",IF(OR(NOT(ISNUMBER(A116)),A116&lt;=0),"Data ausente ou inválida",IF(OR(NOT(ISNUMBER(E116)),E116&lt;0),"Valor ausente ou inválido",IF(AND(F116&lt;&gt;"Sim",F116&lt;&gt;"Não"),"Baixa inválida",""))))))</x:f>
      </x:c>
      <x:c r="K116" s="166" t="n">
        <x:f>IF(AND(COUNTA(A116:G116)&gt;0,OR(Listas!$B$13="Todos",N116=Listas!$B$13)),1,0)</x:f>
        <x:v>0</x:v>
      </x:c>
      <x:c r="L116" s="166" t="n">
        <x:f>IF(AND(J116="",B116&lt;&gt;"",F116="Não",A116&lt;=Listas!$B$9),1,0)</x:f>
        <x:v>0</x:v>
      </x:c>
      <x:c r="M116" s="166" t="n">
        <x:f>IF(J116&lt;&gt;"",1,0)</x:f>
        <x:v>0</x:v>
      </x:c>
      <x:c r="N116" s="166" t="str">
        <x:f>IF(B116="","",IF(COUNTIFS(Assinaturas!$A$5:$A$104,B116)=1,INDEX(Assinaturas!$D$5:$D$104,MATCH(B116,Assinaturas!$A$5:$A$104,0)),"ID não encontrado ou duplicado"))</x:f>
      </x:c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38"/>
      <x:c r="B117" s="30"/>
      <x:c r="C117" s="30"/>
      <x:c r="D117" s="30"/>
      <x:c r="E117" s="37"/>
      <x:c r="F117" s="30"/>
      <x:c r="G117" s="30"/>
      <x:c r="H117" s="33" t="str">
        <x:f>IF(B117="","",IF(J117&lt;&gt;"","n.a.",IF(NOT(ISNUMBER(INDEX(Assinaturas!$F$5:$F$104,MATCH(B117,Assinaturas!$A$5:$A$104,0)))),"n.a.",E117-INDEX(Assinaturas!$F$5:$F$104,MATCH(B117,Assinaturas!$A$5:$A$104,0)))))</x:f>
      </x:c>
      <x:c r="I117" s="26"/>
      <x:c r="J117" s="166" t="str">
        <x:f>IF(COUNTA(A117:G117)=0,"",IF(Listas!$B$17&lt;&gt;"OK","Revisar parâmetros",IF(OR(B117="",COUNTIFS(Assinaturas!$A$5:$A$104,B117)&lt;&gt;1),"ID não encontrado ou duplicado",IF(OR(NOT(ISNUMBER(A117)),A117&lt;=0),"Data ausente ou inválida",IF(OR(NOT(ISNUMBER(E117)),E117&lt;0),"Valor ausente ou inválido",IF(AND(F117&lt;&gt;"Sim",F117&lt;&gt;"Não"),"Baixa inválida",""))))))</x:f>
      </x:c>
      <x:c r="K117" s="166" t="n">
        <x:f>IF(AND(COUNTA(A117:G117)&gt;0,OR(Listas!$B$13="Todos",N117=Listas!$B$13)),1,0)</x:f>
        <x:v>0</x:v>
      </x:c>
      <x:c r="L117" s="166" t="n">
        <x:f>IF(AND(J117="",B117&lt;&gt;"",F117="Não",A117&lt;=Listas!$B$9),1,0)</x:f>
        <x:v>0</x:v>
      </x:c>
      <x:c r="M117" s="166" t="n">
        <x:f>IF(J117&lt;&gt;"",1,0)</x:f>
        <x:v>0</x:v>
      </x:c>
      <x:c r="N117" s="166" t="str">
        <x:f>IF(B117="","",IF(COUNTIFS(Assinaturas!$A$5:$A$104,B117)=1,INDEX(Assinaturas!$D$5:$D$104,MATCH(B117,Assinaturas!$A$5:$A$104,0)),"ID não encontrado ou duplicado"))</x:f>
      </x:c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38"/>
      <x:c r="B118" s="30"/>
      <x:c r="C118" s="30"/>
      <x:c r="D118" s="30"/>
      <x:c r="E118" s="37"/>
      <x:c r="F118" s="30"/>
      <x:c r="G118" s="30"/>
      <x:c r="H118" s="33" t="str">
        <x:f>IF(B118="","",IF(J118&lt;&gt;"","n.a.",IF(NOT(ISNUMBER(INDEX(Assinaturas!$F$5:$F$104,MATCH(B118,Assinaturas!$A$5:$A$104,0)))),"n.a.",E118-INDEX(Assinaturas!$F$5:$F$104,MATCH(B118,Assinaturas!$A$5:$A$104,0)))))</x:f>
      </x:c>
      <x:c r="I118" s="26"/>
      <x:c r="J118" s="166" t="str">
        <x:f>IF(COUNTA(A118:G118)=0,"",IF(Listas!$B$17&lt;&gt;"OK","Revisar parâmetros",IF(OR(B118="",COUNTIFS(Assinaturas!$A$5:$A$104,B118)&lt;&gt;1),"ID não encontrado ou duplicado",IF(OR(NOT(ISNUMBER(A118)),A118&lt;=0),"Data ausente ou inválida",IF(OR(NOT(ISNUMBER(E118)),E118&lt;0),"Valor ausente ou inválido",IF(AND(F118&lt;&gt;"Sim",F118&lt;&gt;"Não"),"Baixa inválida",""))))))</x:f>
      </x:c>
      <x:c r="K118" s="166" t="n">
        <x:f>IF(AND(COUNTA(A118:G118)&gt;0,OR(Listas!$B$13="Todos",N118=Listas!$B$13)),1,0)</x:f>
        <x:v>0</x:v>
      </x:c>
      <x:c r="L118" s="166" t="n">
        <x:f>IF(AND(J118="",B118&lt;&gt;"",F118="Não",A118&lt;=Listas!$B$9),1,0)</x:f>
        <x:v>0</x:v>
      </x:c>
      <x:c r="M118" s="166" t="n">
        <x:f>IF(J118&lt;&gt;"",1,0)</x:f>
        <x:v>0</x:v>
      </x:c>
      <x:c r="N118" s="166" t="str">
        <x:f>IF(B118="","",IF(COUNTIFS(Assinaturas!$A$5:$A$104,B118)=1,INDEX(Assinaturas!$D$5:$D$104,MATCH(B118,Assinaturas!$A$5:$A$104,0)),"ID não encontrado ou duplicado"))</x:f>
      </x:c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38"/>
      <x:c r="B119" s="30"/>
      <x:c r="C119" s="30"/>
      <x:c r="D119" s="30"/>
      <x:c r="E119" s="37"/>
      <x:c r="F119" s="30"/>
      <x:c r="G119" s="30"/>
      <x:c r="H119" s="33" t="str">
        <x:f>IF(B119="","",IF(J119&lt;&gt;"","n.a.",IF(NOT(ISNUMBER(INDEX(Assinaturas!$F$5:$F$104,MATCH(B119,Assinaturas!$A$5:$A$104,0)))),"n.a.",E119-INDEX(Assinaturas!$F$5:$F$104,MATCH(B119,Assinaturas!$A$5:$A$104,0)))))</x:f>
      </x:c>
      <x:c r="I119" s="26"/>
      <x:c r="J119" s="166" t="str">
        <x:f>IF(COUNTA(A119:G119)=0,"",IF(Listas!$B$17&lt;&gt;"OK","Revisar parâmetros",IF(OR(B119="",COUNTIFS(Assinaturas!$A$5:$A$104,B119)&lt;&gt;1),"ID não encontrado ou duplicado",IF(OR(NOT(ISNUMBER(A119)),A119&lt;=0),"Data ausente ou inválida",IF(OR(NOT(ISNUMBER(E119)),E119&lt;0),"Valor ausente ou inválido",IF(AND(F119&lt;&gt;"Sim",F119&lt;&gt;"Não"),"Baixa inválida",""))))))</x:f>
      </x:c>
      <x:c r="K119" s="166" t="n">
        <x:f>IF(AND(COUNTA(A119:G119)&gt;0,OR(Listas!$B$13="Todos",N119=Listas!$B$13)),1,0)</x:f>
        <x:v>0</x:v>
      </x:c>
      <x:c r="L119" s="166" t="n">
        <x:f>IF(AND(J119="",B119&lt;&gt;"",F119="Não",A119&lt;=Listas!$B$9),1,0)</x:f>
        <x:v>0</x:v>
      </x:c>
      <x:c r="M119" s="166" t="n">
        <x:f>IF(J119&lt;&gt;"",1,0)</x:f>
        <x:v>0</x:v>
      </x:c>
      <x:c r="N119" s="166" t="str">
        <x:f>IF(B119="","",IF(COUNTIFS(Assinaturas!$A$5:$A$104,B119)=1,INDEX(Assinaturas!$D$5:$D$104,MATCH(B119,Assinaturas!$A$5:$A$104,0)),"ID não encontrado ou duplicado"))</x:f>
      </x:c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38"/>
      <x:c r="B120" s="30"/>
      <x:c r="C120" s="30"/>
      <x:c r="D120" s="30"/>
      <x:c r="E120" s="37"/>
      <x:c r="F120" s="30"/>
      <x:c r="G120" s="30"/>
      <x:c r="H120" s="33" t="str">
        <x:f>IF(B120="","",IF(J120&lt;&gt;"","n.a.",IF(NOT(ISNUMBER(INDEX(Assinaturas!$F$5:$F$104,MATCH(B120,Assinaturas!$A$5:$A$104,0)))),"n.a.",E120-INDEX(Assinaturas!$F$5:$F$104,MATCH(B120,Assinaturas!$A$5:$A$104,0)))))</x:f>
      </x:c>
      <x:c r="I120" s="26"/>
      <x:c r="J120" s="166" t="str">
        <x:f>IF(COUNTA(A120:G120)=0,"",IF(Listas!$B$17&lt;&gt;"OK","Revisar parâmetros",IF(OR(B120="",COUNTIFS(Assinaturas!$A$5:$A$104,B120)&lt;&gt;1),"ID não encontrado ou duplicado",IF(OR(NOT(ISNUMBER(A120)),A120&lt;=0),"Data ausente ou inválida",IF(OR(NOT(ISNUMBER(E120)),E120&lt;0),"Valor ausente ou inválido",IF(AND(F120&lt;&gt;"Sim",F120&lt;&gt;"Não"),"Baixa inválida",""))))))</x:f>
      </x:c>
      <x:c r="K120" s="166" t="n">
        <x:f>IF(AND(COUNTA(A120:G120)&gt;0,OR(Listas!$B$13="Todos",N120=Listas!$B$13)),1,0)</x:f>
        <x:v>0</x:v>
      </x:c>
      <x:c r="L120" s="166" t="n">
        <x:f>IF(AND(J120="",B120&lt;&gt;"",F120="Não",A120&lt;=Listas!$B$9),1,0)</x:f>
        <x:v>0</x:v>
      </x:c>
      <x:c r="M120" s="166" t="n">
        <x:f>IF(J120&lt;&gt;"",1,0)</x:f>
        <x:v>0</x:v>
      </x:c>
      <x:c r="N120" s="166" t="str">
        <x:f>IF(B120="","",IF(COUNTIFS(Assinaturas!$A$5:$A$104,B120)=1,INDEX(Assinaturas!$D$5:$D$104,MATCH(B120,Assinaturas!$A$5:$A$104,0)),"ID não encontrado ou duplicado"))</x:f>
      </x:c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38"/>
      <x:c r="B121" s="30"/>
      <x:c r="C121" s="30"/>
      <x:c r="D121" s="30"/>
      <x:c r="E121" s="37"/>
      <x:c r="F121" s="30"/>
      <x:c r="G121" s="30"/>
      <x:c r="H121" s="33" t="str">
        <x:f>IF(B121="","",IF(J121&lt;&gt;"","n.a.",IF(NOT(ISNUMBER(INDEX(Assinaturas!$F$5:$F$104,MATCH(B121,Assinaturas!$A$5:$A$104,0)))),"n.a.",E121-INDEX(Assinaturas!$F$5:$F$104,MATCH(B121,Assinaturas!$A$5:$A$104,0)))))</x:f>
      </x:c>
      <x:c r="I121" s="26"/>
      <x:c r="J121" s="166" t="str">
        <x:f>IF(COUNTA(A121:G121)=0,"",IF(Listas!$B$17&lt;&gt;"OK","Revisar parâmetros",IF(OR(B121="",COUNTIFS(Assinaturas!$A$5:$A$104,B121)&lt;&gt;1),"ID não encontrado ou duplicado",IF(OR(NOT(ISNUMBER(A121)),A121&lt;=0),"Data ausente ou inválida",IF(OR(NOT(ISNUMBER(E121)),E121&lt;0),"Valor ausente ou inválido",IF(AND(F121&lt;&gt;"Sim",F121&lt;&gt;"Não"),"Baixa inválida",""))))))</x:f>
      </x:c>
      <x:c r="K121" s="166" t="n">
        <x:f>IF(AND(COUNTA(A121:G121)&gt;0,OR(Listas!$B$13="Todos",N121=Listas!$B$13)),1,0)</x:f>
        <x:v>0</x:v>
      </x:c>
      <x:c r="L121" s="166" t="n">
        <x:f>IF(AND(J121="",B121&lt;&gt;"",F121="Não",A121&lt;=Listas!$B$9),1,0)</x:f>
        <x:v>0</x:v>
      </x:c>
      <x:c r="M121" s="166" t="n">
        <x:f>IF(J121&lt;&gt;"",1,0)</x:f>
        <x:v>0</x:v>
      </x:c>
      <x:c r="N121" s="166" t="str">
        <x:f>IF(B121="","",IF(COUNTIFS(Assinaturas!$A$5:$A$104,B121)=1,INDEX(Assinaturas!$D$5:$D$104,MATCH(B121,Assinaturas!$A$5:$A$104,0)),"ID não encontrado ou duplicado"))</x:f>
      </x:c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38"/>
      <x:c r="B122" s="30"/>
      <x:c r="C122" s="30"/>
      <x:c r="D122" s="30"/>
      <x:c r="E122" s="37"/>
      <x:c r="F122" s="30"/>
      <x:c r="G122" s="30"/>
      <x:c r="H122" s="33" t="str">
        <x:f>IF(B122="","",IF(J122&lt;&gt;"","n.a.",IF(NOT(ISNUMBER(INDEX(Assinaturas!$F$5:$F$104,MATCH(B122,Assinaturas!$A$5:$A$104,0)))),"n.a.",E122-INDEX(Assinaturas!$F$5:$F$104,MATCH(B122,Assinaturas!$A$5:$A$104,0)))))</x:f>
      </x:c>
      <x:c r="I122" s="26"/>
      <x:c r="J122" s="166" t="str">
        <x:f>IF(COUNTA(A122:G122)=0,"",IF(Listas!$B$17&lt;&gt;"OK","Revisar parâmetros",IF(OR(B122="",COUNTIFS(Assinaturas!$A$5:$A$104,B122)&lt;&gt;1),"ID não encontrado ou duplicado",IF(OR(NOT(ISNUMBER(A122)),A122&lt;=0),"Data ausente ou inválida",IF(OR(NOT(ISNUMBER(E122)),E122&lt;0),"Valor ausente ou inválido",IF(AND(F122&lt;&gt;"Sim",F122&lt;&gt;"Não"),"Baixa inválida",""))))))</x:f>
      </x:c>
      <x:c r="K122" s="166" t="n">
        <x:f>IF(AND(COUNTA(A122:G122)&gt;0,OR(Listas!$B$13="Todos",N122=Listas!$B$13)),1,0)</x:f>
        <x:v>0</x:v>
      </x:c>
      <x:c r="L122" s="166" t="n">
        <x:f>IF(AND(J122="",B122&lt;&gt;"",F122="Não",A122&lt;=Listas!$B$9),1,0)</x:f>
        <x:v>0</x:v>
      </x:c>
      <x:c r="M122" s="166" t="n">
        <x:f>IF(J122&lt;&gt;"",1,0)</x:f>
        <x:v>0</x:v>
      </x:c>
      <x:c r="N122" s="166" t="str">
        <x:f>IF(B122="","",IF(COUNTIFS(Assinaturas!$A$5:$A$104,B122)=1,INDEX(Assinaturas!$D$5:$D$104,MATCH(B122,Assinaturas!$A$5:$A$104,0)),"ID não encontrado ou duplicado"))</x:f>
      </x:c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38"/>
      <x:c r="B123" s="30"/>
      <x:c r="C123" s="30"/>
      <x:c r="D123" s="30"/>
      <x:c r="E123" s="37"/>
      <x:c r="F123" s="30"/>
      <x:c r="G123" s="30"/>
      <x:c r="H123" s="33" t="str">
        <x:f>IF(B123="","",IF(J123&lt;&gt;"","n.a.",IF(NOT(ISNUMBER(INDEX(Assinaturas!$F$5:$F$104,MATCH(B123,Assinaturas!$A$5:$A$104,0)))),"n.a.",E123-INDEX(Assinaturas!$F$5:$F$104,MATCH(B123,Assinaturas!$A$5:$A$104,0)))))</x:f>
      </x:c>
      <x:c r="I123" s="26"/>
      <x:c r="J123" s="166" t="str">
        <x:f>IF(COUNTA(A123:G123)=0,"",IF(Listas!$B$17&lt;&gt;"OK","Revisar parâmetros",IF(OR(B123="",COUNTIFS(Assinaturas!$A$5:$A$104,B123)&lt;&gt;1),"ID não encontrado ou duplicado",IF(OR(NOT(ISNUMBER(A123)),A123&lt;=0),"Data ausente ou inválida",IF(OR(NOT(ISNUMBER(E123)),E123&lt;0),"Valor ausente ou inválido",IF(AND(F123&lt;&gt;"Sim",F123&lt;&gt;"Não"),"Baixa inválida",""))))))</x:f>
      </x:c>
      <x:c r="K123" s="166" t="n">
        <x:f>IF(AND(COUNTA(A123:G123)&gt;0,OR(Listas!$B$13="Todos",N123=Listas!$B$13)),1,0)</x:f>
        <x:v>0</x:v>
      </x:c>
      <x:c r="L123" s="166" t="n">
        <x:f>IF(AND(J123="",B123&lt;&gt;"",F123="Não",A123&lt;=Listas!$B$9),1,0)</x:f>
        <x:v>0</x:v>
      </x:c>
      <x:c r="M123" s="166" t="n">
        <x:f>IF(J123&lt;&gt;"",1,0)</x:f>
        <x:v>0</x:v>
      </x:c>
      <x:c r="N123" s="166" t="str">
        <x:f>IF(B123="","",IF(COUNTIFS(Assinaturas!$A$5:$A$104,B123)=1,INDEX(Assinaturas!$D$5:$D$104,MATCH(B123,Assinaturas!$A$5:$A$104,0)),"ID não encontrado ou duplicado"))</x:f>
      </x:c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38"/>
      <x:c r="B124" s="30"/>
      <x:c r="C124" s="30"/>
      <x:c r="D124" s="30"/>
      <x:c r="E124" s="37"/>
      <x:c r="F124" s="30"/>
      <x:c r="G124" s="30"/>
      <x:c r="H124" s="33" t="str">
        <x:f>IF(B124="","",IF(J124&lt;&gt;"","n.a.",IF(NOT(ISNUMBER(INDEX(Assinaturas!$F$5:$F$104,MATCH(B124,Assinaturas!$A$5:$A$104,0)))),"n.a.",E124-INDEX(Assinaturas!$F$5:$F$104,MATCH(B124,Assinaturas!$A$5:$A$104,0)))))</x:f>
      </x:c>
      <x:c r="I124" s="26"/>
      <x:c r="J124" s="166" t="str">
        <x:f>IF(COUNTA(A124:G124)=0,"",IF(Listas!$B$17&lt;&gt;"OK","Revisar parâmetros",IF(OR(B124="",COUNTIFS(Assinaturas!$A$5:$A$104,B124)&lt;&gt;1),"ID não encontrado ou duplicado",IF(OR(NOT(ISNUMBER(A124)),A124&lt;=0),"Data ausente ou inválida",IF(OR(NOT(ISNUMBER(E124)),E124&lt;0),"Valor ausente ou inválido",IF(AND(F124&lt;&gt;"Sim",F124&lt;&gt;"Não"),"Baixa inválida",""))))))</x:f>
      </x:c>
      <x:c r="K124" s="166" t="n">
        <x:f>IF(AND(COUNTA(A124:G124)&gt;0,OR(Listas!$B$13="Todos",N124=Listas!$B$13)),1,0)</x:f>
        <x:v>0</x:v>
      </x:c>
      <x:c r="L124" s="166" t="n">
        <x:f>IF(AND(J124="",B124&lt;&gt;"",F124="Não",A124&lt;=Listas!$B$9),1,0)</x:f>
        <x:v>0</x:v>
      </x:c>
      <x:c r="M124" s="166" t="n">
        <x:f>IF(J124&lt;&gt;"",1,0)</x:f>
        <x:v>0</x:v>
      </x:c>
      <x:c r="N124" s="166" t="str">
        <x:f>IF(B124="","",IF(COUNTIFS(Assinaturas!$A$5:$A$104,B124)=1,INDEX(Assinaturas!$D$5:$D$104,MATCH(B124,Assinaturas!$A$5:$A$104,0)),"ID não encontrado ou duplicado"))</x:f>
      </x:c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38"/>
      <x:c r="B125" s="30"/>
      <x:c r="C125" s="30"/>
      <x:c r="D125" s="30"/>
      <x:c r="E125" s="37"/>
      <x:c r="F125" s="30"/>
      <x:c r="G125" s="30"/>
      <x:c r="H125" s="33" t="str">
        <x:f>IF(B125="","",IF(J125&lt;&gt;"","n.a.",IF(NOT(ISNUMBER(INDEX(Assinaturas!$F$5:$F$104,MATCH(B125,Assinaturas!$A$5:$A$104,0)))),"n.a.",E125-INDEX(Assinaturas!$F$5:$F$104,MATCH(B125,Assinaturas!$A$5:$A$104,0)))))</x:f>
      </x:c>
      <x:c r="I125" s="26"/>
      <x:c r="J125" s="166" t="str">
        <x:f>IF(COUNTA(A125:G125)=0,"",IF(Listas!$B$17&lt;&gt;"OK","Revisar parâmetros",IF(OR(B125="",COUNTIFS(Assinaturas!$A$5:$A$104,B125)&lt;&gt;1),"ID não encontrado ou duplicado",IF(OR(NOT(ISNUMBER(A125)),A125&lt;=0),"Data ausente ou inválida",IF(OR(NOT(ISNUMBER(E125)),E125&lt;0),"Valor ausente ou inválido",IF(AND(F125&lt;&gt;"Sim",F125&lt;&gt;"Não"),"Baixa inválida",""))))))</x:f>
      </x:c>
      <x:c r="K125" s="166" t="n">
        <x:f>IF(AND(COUNTA(A125:G125)&gt;0,OR(Listas!$B$13="Todos",N125=Listas!$B$13)),1,0)</x:f>
        <x:v>0</x:v>
      </x:c>
      <x:c r="L125" s="166" t="n">
        <x:f>IF(AND(J125="",B125&lt;&gt;"",F125="Não",A125&lt;=Listas!$B$9),1,0)</x:f>
        <x:v>0</x:v>
      </x:c>
      <x:c r="M125" s="166" t="n">
        <x:f>IF(J125&lt;&gt;"",1,0)</x:f>
        <x:v>0</x:v>
      </x:c>
      <x:c r="N125" s="166" t="str">
        <x:f>IF(B125="","",IF(COUNTIFS(Assinaturas!$A$5:$A$104,B125)=1,INDEX(Assinaturas!$D$5:$D$104,MATCH(B125,Assinaturas!$A$5:$A$104,0)),"ID não encontrado ou duplicado"))</x:f>
      </x:c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38"/>
      <x:c r="B126" s="30"/>
      <x:c r="C126" s="30"/>
      <x:c r="D126" s="30"/>
      <x:c r="E126" s="37"/>
      <x:c r="F126" s="30"/>
      <x:c r="G126" s="30"/>
      <x:c r="H126" s="33" t="str">
        <x:f>IF(B126="","",IF(J126&lt;&gt;"","n.a.",IF(NOT(ISNUMBER(INDEX(Assinaturas!$F$5:$F$104,MATCH(B126,Assinaturas!$A$5:$A$104,0)))),"n.a.",E126-INDEX(Assinaturas!$F$5:$F$104,MATCH(B126,Assinaturas!$A$5:$A$104,0)))))</x:f>
      </x:c>
      <x:c r="I126" s="26"/>
      <x:c r="J126" s="166" t="str">
        <x:f>IF(COUNTA(A126:G126)=0,"",IF(Listas!$B$17&lt;&gt;"OK","Revisar parâmetros",IF(OR(B126="",COUNTIFS(Assinaturas!$A$5:$A$104,B126)&lt;&gt;1),"ID não encontrado ou duplicado",IF(OR(NOT(ISNUMBER(A126)),A126&lt;=0),"Data ausente ou inválida",IF(OR(NOT(ISNUMBER(E126)),E126&lt;0),"Valor ausente ou inválido",IF(AND(F126&lt;&gt;"Sim",F126&lt;&gt;"Não"),"Baixa inválida",""))))))</x:f>
      </x:c>
      <x:c r="K126" s="166" t="n">
        <x:f>IF(AND(COUNTA(A126:G126)&gt;0,OR(Listas!$B$13="Todos",N126=Listas!$B$13)),1,0)</x:f>
        <x:v>0</x:v>
      </x:c>
      <x:c r="L126" s="166" t="n">
        <x:f>IF(AND(J126="",B126&lt;&gt;"",F126="Não",A126&lt;=Listas!$B$9),1,0)</x:f>
        <x:v>0</x:v>
      </x:c>
      <x:c r="M126" s="166" t="n">
        <x:f>IF(J126&lt;&gt;"",1,0)</x:f>
        <x:v>0</x:v>
      </x:c>
      <x:c r="N126" s="166" t="str">
        <x:f>IF(B126="","",IF(COUNTIFS(Assinaturas!$A$5:$A$104,B126)=1,INDEX(Assinaturas!$D$5:$D$104,MATCH(B126,Assinaturas!$A$5:$A$104,0)),"ID não encontrado ou duplicado"))</x:f>
      </x:c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38"/>
      <x:c r="B127" s="30"/>
      <x:c r="C127" s="30"/>
      <x:c r="D127" s="30"/>
      <x:c r="E127" s="37"/>
      <x:c r="F127" s="30"/>
      <x:c r="G127" s="30"/>
      <x:c r="H127" s="33" t="str">
        <x:f>IF(B127="","",IF(J127&lt;&gt;"","n.a.",IF(NOT(ISNUMBER(INDEX(Assinaturas!$F$5:$F$104,MATCH(B127,Assinaturas!$A$5:$A$104,0)))),"n.a.",E127-INDEX(Assinaturas!$F$5:$F$104,MATCH(B127,Assinaturas!$A$5:$A$104,0)))))</x:f>
      </x:c>
      <x:c r="I127" s="26"/>
      <x:c r="J127" s="166" t="str">
        <x:f>IF(COUNTA(A127:G127)=0,"",IF(Listas!$B$17&lt;&gt;"OK","Revisar parâmetros",IF(OR(B127="",COUNTIFS(Assinaturas!$A$5:$A$104,B127)&lt;&gt;1),"ID não encontrado ou duplicado",IF(OR(NOT(ISNUMBER(A127)),A127&lt;=0),"Data ausente ou inválida",IF(OR(NOT(ISNUMBER(E127)),E127&lt;0),"Valor ausente ou inválido",IF(AND(F127&lt;&gt;"Sim",F127&lt;&gt;"Não"),"Baixa inválida",""))))))</x:f>
      </x:c>
      <x:c r="K127" s="166" t="n">
        <x:f>IF(AND(COUNTA(A127:G127)&gt;0,OR(Listas!$B$13="Todos",N127=Listas!$B$13)),1,0)</x:f>
        <x:v>0</x:v>
      </x:c>
      <x:c r="L127" s="166" t="n">
        <x:f>IF(AND(J127="",B127&lt;&gt;"",F127="Não",A127&lt;=Listas!$B$9),1,0)</x:f>
        <x:v>0</x:v>
      </x:c>
      <x:c r="M127" s="166" t="n">
        <x:f>IF(J127&lt;&gt;"",1,0)</x:f>
        <x:v>0</x:v>
      </x:c>
      <x:c r="N127" s="166" t="str">
        <x:f>IF(B127="","",IF(COUNTIFS(Assinaturas!$A$5:$A$104,B127)=1,INDEX(Assinaturas!$D$5:$D$104,MATCH(B127,Assinaturas!$A$5:$A$104,0)),"ID não encontrado ou duplicado"))</x:f>
      </x:c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38"/>
      <x:c r="B128" s="30"/>
      <x:c r="C128" s="30"/>
      <x:c r="D128" s="30"/>
      <x:c r="E128" s="37"/>
      <x:c r="F128" s="30"/>
      <x:c r="G128" s="30"/>
      <x:c r="H128" s="33" t="str">
        <x:f>IF(B128="","",IF(J128&lt;&gt;"","n.a.",IF(NOT(ISNUMBER(INDEX(Assinaturas!$F$5:$F$104,MATCH(B128,Assinaturas!$A$5:$A$104,0)))),"n.a.",E128-INDEX(Assinaturas!$F$5:$F$104,MATCH(B128,Assinaturas!$A$5:$A$104,0)))))</x:f>
      </x:c>
      <x:c r="I128" s="26"/>
      <x:c r="J128" s="166" t="str">
        <x:f>IF(COUNTA(A128:G128)=0,"",IF(Listas!$B$17&lt;&gt;"OK","Revisar parâmetros",IF(OR(B128="",COUNTIFS(Assinaturas!$A$5:$A$104,B128)&lt;&gt;1),"ID não encontrado ou duplicado",IF(OR(NOT(ISNUMBER(A128)),A128&lt;=0),"Data ausente ou inválida",IF(OR(NOT(ISNUMBER(E128)),E128&lt;0),"Valor ausente ou inválido",IF(AND(F128&lt;&gt;"Sim",F128&lt;&gt;"Não"),"Baixa inválida",""))))))</x:f>
      </x:c>
      <x:c r="K128" s="166" t="n">
        <x:f>IF(AND(COUNTA(A128:G128)&gt;0,OR(Listas!$B$13="Todos",N128=Listas!$B$13)),1,0)</x:f>
        <x:v>0</x:v>
      </x:c>
      <x:c r="L128" s="166" t="n">
        <x:f>IF(AND(J128="",B128&lt;&gt;"",F128="Não",A128&lt;=Listas!$B$9),1,0)</x:f>
        <x:v>0</x:v>
      </x:c>
      <x:c r="M128" s="166" t="n">
        <x:f>IF(J128&lt;&gt;"",1,0)</x:f>
        <x:v>0</x:v>
      </x:c>
      <x:c r="N128" s="166" t="str">
        <x:f>IF(B128="","",IF(COUNTIFS(Assinaturas!$A$5:$A$104,B128)=1,INDEX(Assinaturas!$D$5:$D$104,MATCH(B128,Assinaturas!$A$5:$A$104,0)),"ID não encontrado ou duplicado"))</x:f>
      </x:c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38"/>
      <x:c r="B129" s="30"/>
      <x:c r="C129" s="30"/>
      <x:c r="D129" s="30"/>
      <x:c r="E129" s="37"/>
      <x:c r="F129" s="30"/>
      <x:c r="G129" s="30"/>
      <x:c r="H129" s="33" t="str">
        <x:f>IF(B129="","",IF(J129&lt;&gt;"","n.a.",IF(NOT(ISNUMBER(INDEX(Assinaturas!$F$5:$F$104,MATCH(B129,Assinaturas!$A$5:$A$104,0)))),"n.a.",E129-INDEX(Assinaturas!$F$5:$F$104,MATCH(B129,Assinaturas!$A$5:$A$104,0)))))</x:f>
      </x:c>
      <x:c r="I129" s="26"/>
      <x:c r="J129" s="166" t="str">
        <x:f>IF(COUNTA(A129:G129)=0,"",IF(Listas!$B$17&lt;&gt;"OK","Revisar parâmetros",IF(OR(B129="",COUNTIFS(Assinaturas!$A$5:$A$104,B129)&lt;&gt;1),"ID não encontrado ou duplicado",IF(OR(NOT(ISNUMBER(A129)),A129&lt;=0),"Data ausente ou inválida",IF(OR(NOT(ISNUMBER(E129)),E129&lt;0),"Valor ausente ou inválido",IF(AND(F129&lt;&gt;"Sim",F129&lt;&gt;"Não"),"Baixa inválida",""))))))</x:f>
      </x:c>
      <x:c r="K129" s="166" t="n">
        <x:f>IF(AND(COUNTA(A129:G129)&gt;0,OR(Listas!$B$13="Todos",N129=Listas!$B$13)),1,0)</x:f>
        <x:v>0</x:v>
      </x:c>
      <x:c r="L129" s="166" t="n">
        <x:f>IF(AND(J129="",B129&lt;&gt;"",F129="Não",A129&lt;=Listas!$B$9),1,0)</x:f>
        <x:v>0</x:v>
      </x:c>
      <x:c r="M129" s="166" t="n">
        <x:f>IF(J129&lt;&gt;"",1,0)</x:f>
        <x:v>0</x:v>
      </x:c>
      <x:c r="N129" s="166" t="str">
        <x:f>IF(B129="","",IF(COUNTIFS(Assinaturas!$A$5:$A$104,B129)=1,INDEX(Assinaturas!$D$5:$D$104,MATCH(B129,Assinaturas!$A$5:$A$104,0)),"ID não encontrado ou duplicado"))</x:f>
      </x:c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38"/>
      <x:c r="B130" s="30"/>
      <x:c r="C130" s="30"/>
      <x:c r="D130" s="30"/>
      <x:c r="E130" s="37"/>
      <x:c r="F130" s="30"/>
      <x:c r="G130" s="30"/>
      <x:c r="H130" s="33" t="str">
        <x:f>IF(B130="","",IF(J130&lt;&gt;"","n.a.",IF(NOT(ISNUMBER(INDEX(Assinaturas!$F$5:$F$104,MATCH(B130,Assinaturas!$A$5:$A$104,0)))),"n.a.",E130-INDEX(Assinaturas!$F$5:$F$104,MATCH(B130,Assinaturas!$A$5:$A$104,0)))))</x:f>
      </x:c>
      <x:c r="I130" s="26"/>
      <x:c r="J130" s="166" t="str">
        <x:f>IF(COUNTA(A130:G130)=0,"",IF(Listas!$B$17&lt;&gt;"OK","Revisar parâmetros",IF(OR(B130="",COUNTIFS(Assinaturas!$A$5:$A$104,B130)&lt;&gt;1),"ID não encontrado ou duplicado",IF(OR(NOT(ISNUMBER(A130)),A130&lt;=0),"Data ausente ou inválida",IF(OR(NOT(ISNUMBER(E130)),E130&lt;0),"Valor ausente ou inválido",IF(AND(F130&lt;&gt;"Sim",F130&lt;&gt;"Não"),"Baixa inválida",""))))))</x:f>
      </x:c>
      <x:c r="K130" s="166" t="n">
        <x:f>IF(AND(COUNTA(A130:G130)&gt;0,OR(Listas!$B$13="Todos",N130=Listas!$B$13)),1,0)</x:f>
        <x:v>0</x:v>
      </x:c>
      <x:c r="L130" s="166" t="n">
        <x:f>IF(AND(J130="",B130&lt;&gt;"",F130="Não",A130&lt;=Listas!$B$9),1,0)</x:f>
        <x:v>0</x:v>
      </x:c>
      <x:c r="M130" s="166" t="n">
        <x:f>IF(J130&lt;&gt;"",1,0)</x:f>
        <x:v>0</x:v>
      </x:c>
      <x:c r="N130" s="166" t="str">
        <x:f>IF(B130="","",IF(COUNTIFS(Assinaturas!$A$5:$A$104,B130)=1,INDEX(Assinaturas!$D$5:$D$104,MATCH(B130,Assinaturas!$A$5:$A$104,0)),"ID não encontrado ou duplicado"))</x:f>
      </x:c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38"/>
      <x:c r="B131" s="30"/>
      <x:c r="C131" s="30"/>
      <x:c r="D131" s="30"/>
      <x:c r="E131" s="37"/>
      <x:c r="F131" s="30"/>
      <x:c r="G131" s="30"/>
      <x:c r="H131" s="33" t="str">
        <x:f>IF(B131="","",IF(J131&lt;&gt;"","n.a.",IF(NOT(ISNUMBER(INDEX(Assinaturas!$F$5:$F$104,MATCH(B131,Assinaturas!$A$5:$A$104,0)))),"n.a.",E131-INDEX(Assinaturas!$F$5:$F$104,MATCH(B131,Assinaturas!$A$5:$A$104,0)))))</x:f>
      </x:c>
      <x:c r="I131" s="26"/>
      <x:c r="J131" s="166" t="str">
        <x:f>IF(COUNTA(A131:G131)=0,"",IF(Listas!$B$17&lt;&gt;"OK","Revisar parâmetros",IF(OR(B131="",COUNTIFS(Assinaturas!$A$5:$A$104,B131)&lt;&gt;1),"ID não encontrado ou duplicado",IF(OR(NOT(ISNUMBER(A131)),A131&lt;=0),"Data ausente ou inválida",IF(OR(NOT(ISNUMBER(E131)),E131&lt;0),"Valor ausente ou inválido",IF(AND(F131&lt;&gt;"Sim",F131&lt;&gt;"Não"),"Baixa inválida",""))))))</x:f>
      </x:c>
      <x:c r="K131" s="166" t="n">
        <x:f>IF(AND(COUNTA(A131:G131)&gt;0,OR(Listas!$B$13="Todos",N131=Listas!$B$13)),1,0)</x:f>
        <x:v>0</x:v>
      </x:c>
      <x:c r="L131" s="166" t="n">
        <x:f>IF(AND(J131="",B131&lt;&gt;"",F131="Não",A131&lt;=Listas!$B$9),1,0)</x:f>
        <x:v>0</x:v>
      </x:c>
      <x:c r="M131" s="166" t="n">
        <x:f>IF(J131&lt;&gt;"",1,0)</x:f>
        <x:v>0</x:v>
      </x:c>
      <x:c r="N131" s="166" t="str">
        <x:f>IF(B131="","",IF(COUNTIFS(Assinaturas!$A$5:$A$104,B131)=1,INDEX(Assinaturas!$D$5:$D$104,MATCH(B131,Assinaturas!$A$5:$A$104,0)),"ID não encontrado ou duplicado"))</x:f>
      </x:c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38"/>
      <x:c r="B132" s="30"/>
      <x:c r="C132" s="30"/>
      <x:c r="D132" s="30"/>
      <x:c r="E132" s="37"/>
      <x:c r="F132" s="30"/>
      <x:c r="G132" s="30"/>
      <x:c r="H132" s="33" t="str">
        <x:f>IF(B132="","",IF(J132&lt;&gt;"","n.a.",IF(NOT(ISNUMBER(INDEX(Assinaturas!$F$5:$F$104,MATCH(B132,Assinaturas!$A$5:$A$104,0)))),"n.a.",E132-INDEX(Assinaturas!$F$5:$F$104,MATCH(B132,Assinaturas!$A$5:$A$104,0)))))</x:f>
      </x:c>
      <x:c r="I132" s="26"/>
      <x:c r="J132" s="166" t="str">
        <x:f>IF(COUNTA(A132:G132)=0,"",IF(Listas!$B$17&lt;&gt;"OK","Revisar parâmetros",IF(OR(B132="",COUNTIFS(Assinaturas!$A$5:$A$104,B132)&lt;&gt;1),"ID não encontrado ou duplicado",IF(OR(NOT(ISNUMBER(A132)),A132&lt;=0),"Data ausente ou inválida",IF(OR(NOT(ISNUMBER(E132)),E132&lt;0),"Valor ausente ou inválido",IF(AND(F132&lt;&gt;"Sim",F132&lt;&gt;"Não"),"Baixa inválida",""))))))</x:f>
      </x:c>
      <x:c r="K132" s="166" t="n">
        <x:f>IF(AND(COUNTA(A132:G132)&gt;0,OR(Listas!$B$13="Todos",N132=Listas!$B$13)),1,0)</x:f>
        <x:v>0</x:v>
      </x:c>
      <x:c r="L132" s="166" t="n">
        <x:f>IF(AND(J132="",B132&lt;&gt;"",F132="Não",A132&lt;=Listas!$B$9),1,0)</x:f>
        <x:v>0</x:v>
      </x:c>
      <x:c r="M132" s="166" t="n">
        <x:f>IF(J132&lt;&gt;"",1,0)</x:f>
        <x:v>0</x:v>
      </x:c>
      <x:c r="N132" s="166" t="str">
        <x:f>IF(B132="","",IF(COUNTIFS(Assinaturas!$A$5:$A$104,B132)=1,INDEX(Assinaturas!$D$5:$D$104,MATCH(B132,Assinaturas!$A$5:$A$104,0)),"ID não encontrado ou duplicado"))</x:f>
      </x:c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38"/>
      <x:c r="B133" s="30"/>
      <x:c r="C133" s="30"/>
      <x:c r="D133" s="30"/>
      <x:c r="E133" s="37"/>
      <x:c r="F133" s="30"/>
      <x:c r="G133" s="30"/>
      <x:c r="H133" s="33" t="str">
        <x:f>IF(B133="","",IF(J133&lt;&gt;"","n.a.",IF(NOT(ISNUMBER(INDEX(Assinaturas!$F$5:$F$104,MATCH(B133,Assinaturas!$A$5:$A$104,0)))),"n.a.",E133-INDEX(Assinaturas!$F$5:$F$104,MATCH(B133,Assinaturas!$A$5:$A$104,0)))))</x:f>
      </x:c>
      <x:c r="I133" s="26"/>
      <x:c r="J133" s="166" t="str">
        <x:f>IF(COUNTA(A133:G133)=0,"",IF(Listas!$B$17&lt;&gt;"OK","Revisar parâmetros",IF(OR(B133="",COUNTIFS(Assinaturas!$A$5:$A$104,B133)&lt;&gt;1),"ID não encontrado ou duplicado",IF(OR(NOT(ISNUMBER(A133)),A133&lt;=0),"Data ausente ou inválida",IF(OR(NOT(ISNUMBER(E133)),E133&lt;0),"Valor ausente ou inválido",IF(AND(F133&lt;&gt;"Sim",F133&lt;&gt;"Não"),"Baixa inválida",""))))))</x:f>
      </x:c>
      <x:c r="K133" s="166" t="n">
        <x:f>IF(AND(COUNTA(A133:G133)&gt;0,OR(Listas!$B$13="Todos",N133=Listas!$B$13)),1,0)</x:f>
        <x:v>0</x:v>
      </x:c>
      <x:c r="L133" s="166" t="n">
        <x:f>IF(AND(J133="",B133&lt;&gt;"",F133="Não",A133&lt;=Listas!$B$9),1,0)</x:f>
        <x:v>0</x:v>
      </x:c>
      <x:c r="M133" s="166" t="n">
        <x:f>IF(J133&lt;&gt;"",1,0)</x:f>
        <x:v>0</x:v>
      </x:c>
      <x:c r="N133" s="166" t="str">
        <x:f>IF(B133="","",IF(COUNTIFS(Assinaturas!$A$5:$A$104,B133)=1,INDEX(Assinaturas!$D$5:$D$104,MATCH(B133,Assinaturas!$A$5:$A$104,0)),"ID não encontrado ou duplicado"))</x:f>
      </x:c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38"/>
      <x:c r="B134" s="30"/>
      <x:c r="C134" s="30"/>
      <x:c r="D134" s="30"/>
      <x:c r="E134" s="37"/>
      <x:c r="F134" s="30"/>
      <x:c r="G134" s="30"/>
      <x:c r="H134" s="33" t="str">
        <x:f>IF(B134="","",IF(J134&lt;&gt;"","n.a.",IF(NOT(ISNUMBER(INDEX(Assinaturas!$F$5:$F$104,MATCH(B134,Assinaturas!$A$5:$A$104,0)))),"n.a.",E134-INDEX(Assinaturas!$F$5:$F$104,MATCH(B134,Assinaturas!$A$5:$A$104,0)))))</x:f>
      </x:c>
      <x:c r="I134" s="26"/>
      <x:c r="J134" s="166" t="str">
        <x:f>IF(COUNTA(A134:G134)=0,"",IF(Listas!$B$17&lt;&gt;"OK","Revisar parâmetros",IF(OR(B134="",COUNTIFS(Assinaturas!$A$5:$A$104,B134)&lt;&gt;1),"ID não encontrado ou duplicado",IF(OR(NOT(ISNUMBER(A134)),A134&lt;=0),"Data ausente ou inválida",IF(OR(NOT(ISNUMBER(E134)),E134&lt;0),"Valor ausente ou inválido",IF(AND(F134&lt;&gt;"Sim",F134&lt;&gt;"Não"),"Baixa inválida",""))))))</x:f>
      </x:c>
      <x:c r="K134" s="166" t="n">
        <x:f>IF(AND(COUNTA(A134:G134)&gt;0,OR(Listas!$B$13="Todos",N134=Listas!$B$13)),1,0)</x:f>
        <x:v>0</x:v>
      </x:c>
      <x:c r="L134" s="166" t="n">
        <x:f>IF(AND(J134="",B134&lt;&gt;"",F134="Não",A134&lt;=Listas!$B$9),1,0)</x:f>
        <x:v>0</x:v>
      </x:c>
      <x:c r="M134" s="166" t="n">
        <x:f>IF(J134&lt;&gt;"",1,0)</x:f>
        <x:v>0</x:v>
      </x:c>
      <x:c r="N134" s="166" t="str">
        <x:f>IF(B134="","",IF(COUNTIFS(Assinaturas!$A$5:$A$104,B134)=1,INDEX(Assinaturas!$D$5:$D$104,MATCH(B134,Assinaturas!$A$5:$A$104,0)),"ID não encontrado ou duplicado"))</x:f>
      </x:c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38"/>
      <x:c r="B135" s="30"/>
      <x:c r="C135" s="30"/>
      <x:c r="D135" s="30"/>
      <x:c r="E135" s="37"/>
      <x:c r="F135" s="30"/>
      <x:c r="G135" s="30"/>
      <x:c r="H135" s="33" t="str">
        <x:f>IF(B135="","",IF(J135&lt;&gt;"","n.a.",IF(NOT(ISNUMBER(INDEX(Assinaturas!$F$5:$F$104,MATCH(B135,Assinaturas!$A$5:$A$104,0)))),"n.a.",E135-INDEX(Assinaturas!$F$5:$F$104,MATCH(B135,Assinaturas!$A$5:$A$104,0)))))</x:f>
      </x:c>
      <x:c r="I135" s="26"/>
      <x:c r="J135" s="166" t="str">
        <x:f>IF(COUNTA(A135:G135)=0,"",IF(Listas!$B$17&lt;&gt;"OK","Revisar parâmetros",IF(OR(B135="",COUNTIFS(Assinaturas!$A$5:$A$104,B135)&lt;&gt;1),"ID não encontrado ou duplicado",IF(OR(NOT(ISNUMBER(A135)),A135&lt;=0),"Data ausente ou inválida",IF(OR(NOT(ISNUMBER(E135)),E135&lt;0),"Valor ausente ou inválido",IF(AND(F135&lt;&gt;"Sim",F135&lt;&gt;"Não"),"Baixa inválida",""))))))</x:f>
      </x:c>
      <x:c r="K135" s="166" t="n">
        <x:f>IF(AND(COUNTA(A135:G135)&gt;0,OR(Listas!$B$13="Todos",N135=Listas!$B$13)),1,0)</x:f>
        <x:v>0</x:v>
      </x:c>
      <x:c r="L135" s="166" t="n">
        <x:f>IF(AND(J135="",B135&lt;&gt;"",F135="Não",A135&lt;=Listas!$B$9),1,0)</x:f>
        <x:v>0</x:v>
      </x:c>
      <x:c r="M135" s="166" t="n">
        <x:f>IF(J135&lt;&gt;"",1,0)</x:f>
        <x:v>0</x:v>
      </x:c>
      <x:c r="N135" s="166" t="str">
        <x:f>IF(B135="","",IF(COUNTIFS(Assinaturas!$A$5:$A$104,B135)=1,INDEX(Assinaturas!$D$5:$D$104,MATCH(B135,Assinaturas!$A$5:$A$104,0)),"ID não encontrado ou duplicado"))</x:f>
      </x:c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38"/>
      <x:c r="B136" s="30"/>
      <x:c r="C136" s="30"/>
      <x:c r="D136" s="30"/>
      <x:c r="E136" s="37"/>
      <x:c r="F136" s="30"/>
      <x:c r="G136" s="30"/>
      <x:c r="H136" s="33" t="str">
        <x:f>IF(B136="","",IF(J136&lt;&gt;"","n.a.",IF(NOT(ISNUMBER(INDEX(Assinaturas!$F$5:$F$104,MATCH(B136,Assinaturas!$A$5:$A$104,0)))),"n.a.",E136-INDEX(Assinaturas!$F$5:$F$104,MATCH(B136,Assinaturas!$A$5:$A$104,0)))))</x:f>
      </x:c>
      <x:c r="I136" s="26"/>
      <x:c r="J136" s="166" t="str">
        <x:f>IF(COUNTA(A136:G136)=0,"",IF(Listas!$B$17&lt;&gt;"OK","Revisar parâmetros",IF(OR(B136="",COUNTIFS(Assinaturas!$A$5:$A$104,B136)&lt;&gt;1),"ID não encontrado ou duplicado",IF(OR(NOT(ISNUMBER(A136)),A136&lt;=0),"Data ausente ou inválida",IF(OR(NOT(ISNUMBER(E136)),E136&lt;0),"Valor ausente ou inválido",IF(AND(F136&lt;&gt;"Sim",F136&lt;&gt;"Não"),"Baixa inválida",""))))))</x:f>
      </x:c>
      <x:c r="K136" s="166" t="n">
        <x:f>IF(AND(COUNTA(A136:G136)&gt;0,OR(Listas!$B$13="Todos",N136=Listas!$B$13)),1,0)</x:f>
        <x:v>0</x:v>
      </x:c>
      <x:c r="L136" s="166" t="n">
        <x:f>IF(AND(J136="",B136&lt;&gt;"",F136="Não",A136&lt;=Listas!$B$9),1,0)</x:f>
        <x:v>0</x:v>
      </x:c>
      <x:c r="M136" s="166" t="n">
        <x:f>IF(J136&lt;&gt;"",1,0)</x:f>
        <x:v>0</x:v>
      </x:c>
      <x:c r="N136" s="166" t="str">
        <x:f>IF(B136="","",IF(COUNTIFS(Assinaturas!$A$5:$A$104,B136)=1,INDEX(Assinaturas!$D$5:$D$104,MATCH(B136,Assinaturas!$A$5:$A$104,0)),"ID não encontrado ou duplicado"))</x:f>
      </x:c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38"/>
      <x:c r="B137" s="30"/>
      <x:c r="C137" s="30"/>
      <x:c r="D137" s="30"/>
      <x:c r="E137" s="37"/>
      <x:c r="F137" s="30"/>
      <x:c r="G137" s="30"/>
      <x:c r="H137" s="33" t="str">
        <x:f>IF(B137="","",IF(J137&lt;&gt;"","n.a.",IF(NOT(ISNUMBER(INDEX(Assinaturas!$F$5:$F$104,MATCH(B137,Assinaturas!$A$5:$A$104,0)))),"n.a.",E137-INDEX(Assinaturas!$F$5:$F$104,MATCH(B137,Assinaturas!$A$5:$A$104,0)))))</x:f>
      </x:c>
      <x:c r="I137" s="26"/>
      <x:c r="J137" s="166" t="str">
        <x:f>IF(COUNTA(A137:G137)=0,"",IF(Listas!$B$17&lt;&gt;"OK","Revisar parâmetros",IF(OR(B137="",COUNTIFS(Assinaturas!$A$5:$A$104,B137)&lt;&gt;1),"ID não encontrado ou duplicado",IF(OR(NOT(ISNUMBER(A137)),A137&lt;=0),"Data ausente ou inválida",IF(OR(NOT(ISNUMBER(E137)),E137&lt;0),"Valor ausente ou inválido",IF(AND(F137&lt;&gt;"Sim",F137&lt;&gt;"Não"),"Baixa inválida",""))))))</x:f>
      </x:c>
      <x:c r="K137" s="166" t="n">
        <x:f>IF(AND(COUNTA(A137:G137)&gt;0,OR(Listas!$B$13="Todos",N137=Listas!$B$13)),1,0)</x:f>
        <x:v>0</x:v>
      </x:c>
      <x:c r="L137" s="166" t="n">
        <x:f>IF(AND(J137="",B137&lt;&gt;"",F137="Não",A137&lt;=Listas!$B$9),1,0)</x:f>
        <x:v>0</x:v>
      </x:c>
      <x:c r="M137" s="166" t="n">
        <x:f>IF(J137&lt;&gt;"",1,0)</x:f>
        <x:v>0</x:v>
      </x:c>
      <x:c r="N137" s="166" t="str">
        <x:f>IF(B137="","",IF(COUNTIFS(Assinaturas!$A$5:$A$104,B137)=1,INDEX(Assinaturas!$D$5:$D$104,MATCH(B137,Assinaturas!$A$5:$A$104,0)),"ID não encontrado ou duplicado"))</x:f>
      </x:c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38"/>
      <x:c r="B138" s="30"/>
      <x:c r="C138" s="30"/>
      <x:c r="D138" s="30"/>
      <x:c r="E138" s="37"/>
      <x:c r="F138" s="30"/>
      <x:c r="G138" s="30"/>
      <x:c r="H138" s="33" t="str">
        <x:f>IF(B138="","",IF(J138&lt;&gt;"","n.a.",IF(NOT(ISNUMBER(INDEX(Assinaturas!$F$5:$F$104,MATCH(B138,Assinaturas!$A$5:$A$104,0)))),"n.a.",E138-INDEX(Assinaturas!$F$5:$F$104,MATCH(B138,Assinaturas!$A$5:$A$104,0)))))</x:f>
      </x:c>
      <x:c r="I138" s="26"/>
      <x:c r="J138" s="166" t="str">
        <x:f>IF(COUNTA(A138:G138)=0,"",IF(Listas!$B$17&lt;&gt;"OK","Revisar parâmetros",IF(OR(B138="",COUNTIFS(Assinaturas!$A$5:$A$104,B138)&lt;&gt;1),"ID não encontrado ou duplicado",IF(OR(NOT(ISNUMBER(A138)),A138&lt;=0),"Data ausente ou inválida",IF(OR(NOT(ISNUMBER(E138)),E138&lt;0),"Valor ausente ou inválido",IF(AND(F138&lt;&gt;"Sim",F138&lt;&gt;"Não"),"Baixa inválida",""))))))</x:f>
      </x:c>
      <x:c r="K138" s="166" t="n">
        <x:f>IF(AND(COUNTA(A138:G138)&gt;0,OR(Listas!$B$13="Todos",N138=Listas!$B$13)),1,0)</x:f>
        <x:v>0</x:v>
      </x:c>
      <x:c r="L138" s="166" t="n">
        <x:f>IF(AND(J138="",B138&lt;&gt;"",F138="Não",A138&lt;=Listas!$B$9),1,0)</x:f>
        <x:v>0</x:v>
      </x:c>
      <x:c r="M138" s="166" t="n">
        <x:f>IF(J138&lt;&gt;"",1,0)</x:f>
        <x:v>0</x:v>
      </x:c>
      <x:c r="N138" s="166" t="str">
        <x:f>IF(B138="","",IF(COUNTIFS(Assinaturas!$A$5:$A$104,B138)=1,INDEX(Assinaturas!$D$5:$D$104,MATCH(B138,Assinaturas!$A$5:$A$104,0)),"ID não encontrado ou duplicado"))</x:f>
      </x:c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38"/>
      <x:c r="B139" s="30"/>
      <x:c r="C139" s="30"/>
      <x:c r="D139" s="30"/>
      <x:c r="E139" s="37"/>
      <x:c r="F139" s="30"/>
      <x:c r="G139" s="30"/>
      <x:c r="H139" s="33" t="str">
        <x:f>IF(B139="","",IF(J139&lt;&gt;"","n.a.",IF(NOT(ISNUMBER(INDEX(Assinaturas!$F$5:$F$104,MATCH(B139,Assinaturas!$A$5:$A$104,0)))),"n.a.",E139-INDEX(Assinaturas!$F$5:$F$104,MATCH(B139,Assinaturas!$A$5:$A$104,0)))))</x:f>
      </x:c>
      <x:c r="I139" s="26"/>
      <x:c r="J139" s="166" t="str">
        <x:f>IF(COUNTA(A139:G139)=0,"",IF(Listas!$B$17&lt;&gt;"OK","Revisar parâmetros",IF(OR(B139="",COUNTIFS(Assinaturas!$A$5:$A$104,B139)&lt;&gt;1),"ID não encontrado ou duplicado",IF(OR(NOT(ISNUMBER(A139)),A139&lt;=0),"Data ausente ou inválida",IF(OR(NOT(ISNUMBER(E139)),E139&lt;0),"Valor ausente ou inválido",IF(AND(F139&lt;&gt;"Sim",F139&lt;&gt;"Não"),"Baixa inválida",""))))))</x:f>
      </x:c>
      <x:c r="K139" s="166" t="n">
        <x:f>IF(AND(COUNTA(A139:G139)&gt;0,OR(Listas!$B$13="Todos",N139=Listas!$B$13)),1,0)</x:f>
        <x:v>0</x:v>
      </x:c>
      <x:c r="L139" s="166" t="n">
        <x:f>IF(AND(J139="",B139&lt;&gt;"",F139="Não",A139&lt;=Listas!$B$9),1,0)</x:f>
        <x:v>0</x:v>
      </x:c>
      <x:c r="M139" s="166" t="n">
        <x:f>IF(J139&lt;&gt;"",1,0)</x:f>
        <x:v>0</x:v>
      </x:c>
      <x:c r="N139" s="166" t="str">
        <x:f>IF(B139="","",IF(COUNTIFS(Assinaturas!$A$5:$A$104,B139)=1,INDEX(Assinaturas!$D$5:$D$104,MATCH(B139,Assinaturas!$A$5:$A$104,0)),"ID não encontrado ou duplicado"))</x:f>
      </x:c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38"/>
      <x:c r="B140" s="30"/>
      <x:c r="C140" s="30"/>
      <x:c r="D140" s="30"/>
      <x:c r="E140" s="37"/>
      <x:c r="F140" s="30"/>
      <x:c r="G140" s="30"/>
      <x:c r="H140" s="33" t="str">
        <x:f>IF(B140="","",IF(J140&lt;&gt;"","n.a.",IF(NOT(ISNUMBER(INDEX(Assinaturas!$F$5:$F$104,MATCH(B140,Assinaturas!$A$5:$A$104,0)))),"n.a.",E140-INDEX(Assinaturas!$F$5:$F$104,MATCH(B140,Assinaturas!$A$5:$A$104,0)))))</x:f>
      </x:c>
      <x:c r="I140" s="26"/>
      <x:c r="J140" s="166" t="str">
        <x:f>IF(COUNTA(A140:G140)=0,"",IF(Listas!$B$17&lt;&gt;"OK","Revisar parâmetros",IF(OR(B140="",COUNTIFS(Assinaturas!$A$5:$A$104,B140)&lt;&gt;1),"ID não encontrado ou duplicado",IF(OR(NOT(ISNUMBER(A140)),A140&lt;=0),"Data ausente ou inválida",IF(OR(NOT(ISNUMBER(E140)),E140&lt;0),"Valor ausente ou inválido",IF(AND(F140&lt;&gt;"Sim",F140&lt;&gt;"Não"),"Baixa inválida",""))))))</x:f>
      </x:c>
      <x:c r="K140" s="166" t="n">
        <x:f>IF(AND(COUNTA(A140:G140)&gt;0,OR(Listas!$B$13="Todos",N140=Listas!$B$13)),1,0)</x:f>
        <x:v>0</x:v>
      </x:c>
      <x:c r="L140" s="166" t="n">
        <x:f>IF(AND(J140="",B140&lt;&gt;"",F140="Não",A140&lt;=Listas!$B$9),1,0)</x:f>
        <x:v>0</x:v>
      </x:c>
      <x:c r="M140" s="166" t="n">
        <x:f>IF(J140&lt;&gt;"",1,0)</x:f>
        <x:v>0</x:v>
      </x:c>
      <x:c r="N140" s="166" t="str">
        <x:f>IF(B140="","",IF(COUNTIFS(Assinaturas!$A$5:$A$104,B140)=1,INDEX(Assinaturas!$D$5:$D$104,MATCH(B140,Assinaturas!$A$5:$A$104,0)),"ID não encontrado ou duplicado"))</x:f>
      </x:c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38"/>
      <x:c r="B141" s="30"/>
      <x:c r="C141" s="30"/>
      <x:c r="D141" s="30"/>
      <x:c r="E141" s="37"/>
      <x:c r="F141" s="30"/>
      <x:c r="G141" s="30"/>
      <x:c r="H141" s="33" t="str">
        <x:f>IF(B141="","",IF(J141&lt;&gt;"","n.a.",IF(NOT(ISNUMBER(INDEX(Assinaturas!$F$5:$F$104,MATCH(B141,Assinaturas!$A$5:$A$104,0)))),"n.a.",E141-INDEX(Assinaturas!$F$5:$F$104,MATCH(B141,Assinaturas!$A$5:$A$104,0)))))</x:f>
      </x:c>
      <x:c r="I141" s="26"/>
      <x:c r="J141" s="166" t="str">
        <x:f>IF(COUNTA(A141:G141)=0,"",IF(Listas!$B$17&lt;&gt;"OK","Revisar parâmetros",IF(OR(B141="",COUNTIFS(Assinaturas!$A$5:$A$104,B141)&lt;&gt;1),"ID não encontrado ou duplicado",IF(OR(NOT(ISNUMBER(A141)),A141&lt;=0),"Data ausente ou inválida",IF(OR(NOT(ISNUMBER(E141)),E141&lt;0),"Valor ausente ou inválido",IF(AND(F141&lt;&gt;"Sim",F141&lt;&gt;"Não"),"Baixa inválida",""))))))</x:f>
      </x:c>
      <x:c r="K141" s="166" t="n">
        <x:f>IF(AND(COUNTA(A141:G141)&gt;0,OR(Listas!$B$13="Todos",N141=Listas!$B$13)),1,0)</x:f>
        <x:v>0</x:v>
      </x:c>
      <x:c r="L141" s="166" t="n">
        <x:f>IF(AND(J141="",B141&lt;&gt;"",F141="Não",A141&lt;=Listas!$B$9),1,0)</x:f>
        <x:v>0</x:v>
      </x:c>
      <x:c r="M141" s="166" t="n">
        <x:f>IF(J141&lt;&gt;"",1,0)</x:f>
        <x:v>0</x:v>
      </x:c>
      <x:c r="N141" s="166" t="str">
        <x:f>IF(B141="","",IF(COUNTIFS(Assinaturas!$A$5:$A$104,B141)=1,INDEX(Assinaturas!$D$5:$D$104,MATCH(B141,Assinaturas!$A$5:$A$104,0)),"ID não encontrado ou duplicado"))</x:f>
      </x:c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38"/>
      <x:c r="B142" s="30"/>
      <x:c r="C142" s="30"/>
      <x:c r="D142" s="30"/>
      <x:c r="E142" s="37"/>
      <x:c r="F142" s="30"/>
      <x:c r="G142" s="30"/>
      <x:c r="H142" s="33" t="str">
        <x:f>IF(B142="","",IF(J142&lt;&gt;"","n.a.",IF(NOT(ISNUMBER(INDEX(Assinaturas!$F$5:$F$104,MATCH(B142,Assinaturas!$A$5:$A$104,0)))),"n.a.",E142-INDEX(Assinaturas!$F$5:$F$104,MATCH(B142,Assinaturas!$A$5:$A$104,0)))))</x:f>
      </x:c>
      <x:c r="I142" s="26"/>
      <x:c r="J142" s="166" t="str">
        <x:f>IF(COUNTA(A142:G142)=0,"",IF(Listas!$B$17&lt;&gt;"OK","Revisar parâmetros",IF(OR(B142="",COUNTIFS(Assinaturas!$A$5:$A$104,B142)&lt;&gt;1),"ID não encontrado ou duplicado",IF(OR(NOT(ISNUMBER(A142)),A142&lt;=0),"Data ausente ou inválida",IF(OR(NOT(ISNUMBER(E142)),E142&lt;0),"Valor ausente ou inválido",IF(AND(F142&lt;&gt;"Sim",F142&lt;&gt;"Não"),"Baixa inválida",""))))))</x:f>
      </x:c>
      <x:c r="K142" s="166" t="n">
        <x:f>IF(AND(COUNTA(A142:G142)&gt;0,OR(Listas!$B$13="Todos",N142=Listas!$B$13)),1,0)</x:f>
        <x:v>0</x:v>
      </x:c>
      <x:c r="L142" s="166" t="n">
        <x:f>IF(AND(J142="",B142&lt;&gt;"",F142="Não",A142&lt;=Listas!$B$9),1,0)</x:f>
        <x:v>0</x:v>
      </x:c>
      <x:c r="M142" s="166" t="n">
        <x:f>IF(J142&lt;&gt;"",1,0)</x:f>
        <x:v>0</x:v>
      </x:c>
      <x:c r="N142" s="166" t="str">
        <x:f>IF(B142="","",IF(COUNTIFS(Assinaturas!$A$5:$A$104,B142)=1,INDEX(Assinaturas!$D$5:$D$104,MATCH(B142,Assinaturas!$A$5:$A$104,0)),"ID não encontrado ou duplicado"))</x:f>
      </x:c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38"/>
      <x:c r="B143" s="30"/>
      <x:c r="C143" s="30"/>
      <x:c r="D143" s="30"/>
      <x:c r="E143" s="37"/>
      <x:c r="F143" s="30"/>
      <x:c r="G143" s="30"/>
      <x:c r="H143" s="33" t="str">
        <x:f>IF(B143="","",IF(J143&lt;&gt;"","n.a.",IF(NOT(ISNUMBER(INDEX(Assinaturas!$F$5:$F$104,MATCH(B143,Assinaturas!$A$5:$A$104,0)))),"n.a.",E143-INDEX(Assinaturas!$F$5:$F$104,MATCH(B143,Assinaturas!$A$5:$A$104,0)))))</x:f>
      </x:c>
      <x:c r="I143" s="26"/>
      <x:c r="J143" s="166" t="str">
        <x:f>IF(COUNTA(A143:G143)=0,"",IF(Listas!$B$17&lt;&gt;"OK","Revisar parâmetros",IF(OR(B143="",COUNTIFS(Assinaturas!$A$5:$A$104,B143)&lt;&gt;1),"ID não encontrado ou duplicado",IF(OR(NOT(ISNUMBER(A143)),A143&lt;=0),"Data ausente ou inválida",IF(OR(NOT(ISNUMBER(E143)),E143&lt;0),"Valor ausente ou inválido",IF(AND(F143&lt;&gt;"Sim",F143&lt;&gt;"Não"),"Baixa inválida",""))))))</x:f>
      </x:c>
      <x:c r="K143" s="166" t="n">
        <x:f>IF(AND(COUNTA(A143:G143)&gt;0,OR(Listas!$B$13="Todos",N143=Listas!$B$13)),1,0)</x:f>
        <x:v>0</x:v>
      </x:c>
      <x:c r="L143" s="166" t="n">
        <x:f>IF(AND(J143="",B143&lt;&gt;"",F143="Não",A143&lt;=Listas!$B$9),1,0)</x:f>
        <x:v>0</x:v>
      </x:c>
      <x:c r="M143" s="166" t="n">
        <x:f>IF(J143&lt;&gt;"",1,0)</x:f>
        <x:v>0</x:v>
      </x:c>
      <x:c r="N143" s="166" t="str">
        <x:f>IF(B143="","",IF(COUNTIFS(Assinaturas!$A$5:$A$104,B143)=1,INDEX(Assinaturas!$D$5:$D$104,MATCH(B143,Assinaturas!$A$5:$A$104,0)),"ID não encontrado ou duplicado"))</x:f>
      </x:c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38"/>
      <x:c r="B144" s="30"/>
      <x:c r="C144" s="30"/>
      <x:c r="D144" s="30"/>
      <x:c r="E144" s="37"/>
      <x:c r="F144" s="30"/>
      <x:c r="G144" s="30"/>
      <x:c r="H144" s="33" t="str">
        <x:f>IF(B144="","",IF(J144&lt;&gt;"","n.a.",IF(NOT(ISNUMBER(INDEX(Assinaturas!$F$5:$F$104,MATCH(B144,Assinaturas!$A$5:$A$104,0)))),"n.a.",E144-INDEX(Assinaturas!$F$5:$F$104,MATCH(B144,Assinaturas!$A$5:$A$104,0)))))</x:f>
      </x:c>
      <x:c r="I144" s="26"/>
      <x:c r="J144" s="166" t="str">
        <x:f>IF(COUNTA(A144:G144)=0,"",IF(Listas!$B$17&lt;&gt;"OK","Revisar parâmetros",IF(OR(B144="",COUNTIFS(Assinaturas!$A$5:$A$104,B144)&lt;&gt;1),"ID não encontrado ou duplicado",IF(OR(NOT(ISNUMBER(A144)),A144&lt;=0),"Data ausente ou inválida",IF(OR(NOT(ISNUMBER(E144)),E144&lt;0),"Valor ausente ou inválido",IF(AND(F144&lt;&gt;"Sim",F144&lt;&gt;"Não"),"Baixa inválida",""))))))</x:f>
      </x:c>
      <x:c r="K144" s="166" t="n">
        <x:f>IF(AND(COUNTA(A144:G144)&gt;0,OR(Listas!$B$13="Todos",N144=Listas!$B$13)),1,0)</x:f>
        <x:v>0</x:v>
      </x:c>
      <x:c r="L144" s="166" t="n">
        <x:f>IF(AND(J144="",B144&lt;&gt;"",F144="Não",A144&lt;=Listas!$B$9),1,0)</x:f>
        <x:v>0</x:v>
      </x:c>
      <x:c r="M144" s="166" t="n">
        <x:f>IF(J144&lt;&gt;"",1,0)</x:f>
        <x:v>0</x:v>
      </x:c>
      <x:c r="N144" s="166" t="str">
        <x:f>IF(B144="","",IF(COUNTIFS(Assinaturas!$A$5:$A$104,B144)=1,INDEX(Assinaturas!$D$5:$D$104,MATCH(B144,Assinaturas!$A$5:$A$104,0)),"ID não encontrado ou duplicado"))</x:f>
      </x:c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38"/>
      <x:c r="B145" s="30"/>
      <x:c r="C145" s="30"/>
      <x:c r="D145" s="30"/>
      <x:c r="E145" s="37"/>
      <x:c r="F145" s="30"/>
      <x:c r="G145" s="30"/>
      <x:c r="H145" s="33" t="str">
        <x:f>IF(B145="","",IF(J145&lt;&gt;"","n.a.",IF(NOT(ISNUMBER(INDEX(Assinaturas!$F$5:$F$104,MATCH(B145,Assinaturas!$A$5:$A$104,0)))),"n.a.",E145-INDEX(Assinaturas!$F$5:$F$104,MATCH(B145,Assinaturas!$A$5:$A$104,0)))))</x:f>
      </x:c>
      <x:c r="I145" s="26"/>
      <x:c r="J145" s="166" t="str">
        <x:f>IF(COUNTA(A145:G145)=0,"",IF(Listas!$B$17&lt;&gt;"OK","Revisar parâmetros",IF(OR(B145="",COUNTIFS(Assinaturas!$A$5:$A$104,B145)&lt;&gt;1),"ID não encontrado ou duplicado",IF(OR(NOT(ISNUMBER(A145)),A145&lt;=0),"Data ausente ou inválida",IF(OR(NOT(ISNUMBER(E145)),E145&lt;0),"Valor ausente ou inválido",IF(AND(F145&lt;&gt;"Sim",F145&lt;&gt;"Não"),"Baixa inválida",""))))))</x:f>
      </x:c>
      <x:c r="K145" s="166" t="n">
        <x:f>IF(AND(COUNTA(A145:G145)&gt;0,OR(Listas!$B$13="Todos",N145=Listas!$B$13)),1,0)</x:f>
        <x:v>0</x:v>
      </x:c>
      <x:c r="L145" s="166" t="n">
        <x:f>IF(AND(J145="",B145&lt;&gt;"",F145="Não",A145&lt;=Listas!$B$9),1,0)</x:f>
        <x:v>0</x:v>
      </x:c>
      <x:c r="M145" s="166" t="n">
        <x:f>IF(J145&lt;&gt;"",1,0)</x:f>
        <x:v>0</x:v>
      </x:c>
      <x:c r="N145" s="166" t="str">
        <x:f>IF(B145="","",IF(COUNTIFS(Assinaturas!$A$5:$A$104,B145)=1,INDEX(Assinaturas!$D$5:$D$104,MATCH(B145,Assinaturas!$A$5:$A$104,0)),"ID não encontrado ou duplicado"))</x:f>
      </x:c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38"/>
      <x:c r="B146" s="30"/>
      <x:c r="C146" s="30"/>
      <x:c r="D146" s="30"/>
      <x:c r="E146" s="37"/>
      <x:c r="F146" s="30"/>
      <x:c r="G146" s="30"/>
      <x:c r="H146" s="33" t="str">
        <x:f>IF(B146="","",IF(J146&lt;&gt;"","n.a.",IF(NOT(ISNUMBER(INDEX(Assinaturas!$F$5:$F$104,MATCH(B146,Assinaturas!$A$5:$A$104,0)))),"n.a.",E146-INDEX(Assinaturas!$F$5:$F$104,MATCH(B146,Assinaturas!$A$5:$A$104,0)))))</x:f>
      </x:c>
      <x:c r="I146" s="26"/>
      <x:c r="J146" s="166" t="str">
        <x:f>IF(COUNTA(A146:G146)=0,"",IF(Listas!$B$17&lt;&gt;"OK","Revisar parâmetros",IF(OR(B146="",COUNTIFS(Assinaturas!$A$5:$A$104,B146)&lt;&gt;1),"ID não encontrado ou duplicado",IF(OR(NOT(ISNUMBER(A146)),A146&lt;=0),"Data ausente ou inválida",IF(OR(NOT(ISNUMBER(E146)),E146&lt;0),"Valor ausente ou inválido",IF(AND(F146&lt;&gt;"Sim",F146&lt;&gt;"Não"),"Baixa inválida",""))))))</x:f>
      </x:c>
      <x:c r="K146" s="166" t="n">
        <x:f>IF(AND(COUNTA(A146:G146)&gt;0,OR(Listas!$B$13="Todos",N146=Listas!$B$13)),1,0)</x:f>
        <x:v>0</x:v>
      </x:c>
      <x:c r="L146" s="166" t="n">
        <x:f>IF(AND(J146="",B146&lt;&gt;"",F146="Não",A146&lt;=Listas!$B$9),1,0)</x:f>
        <x:v>0</x:v>
      </x:c>
      <x:c r="M146" s="166" t="n">
        <x:f>IF(J146&lt;&gt;"",1,0)</x:f>
        <x:v>0</x:v>
      </x:c>
      <x:c r="N146" s="166" t="str">
        <x:f>IF(B146="","",IF(COUNTIFS(Assinaturas!$A$5:$A$104,B146)=1,INDEX(Assinaturas!$D$5:$D$104,MATCH(B146,Assinaturas!$A$5:$A$104,0)),"ID não encontrado ou duplicado"))</x:f>
      </x:c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38"/>
      <x:c r="B147" s="30"/>
      <x:c r="C147" s="30"/>
      <x:c r="D147" s="30"/>
      <x:c r="E147" s="37"/>
      <x:c r="F147" s="30"/>
      <x:c r="G147" s="30"/>
      <x:c r="H147" s="33" t="str">
        <x:f>IF(B147="","",IF(J147&lt;&gt;"","n.a.",IF(NOT(ISNUMBER(INDEX(Assinaturas!$F$5:$F$104,MATCH(B147,Assinaturas!$A$5:$A$104,0)))),"n.a.",E147-INDEX(Assinaturas!$F$5:$F$104,MATCH(B147,Assinaturas!$A$5:$A$104,0)))))</x:f>
      </x:c>
      <x:c r="I147" s="26"/>
      <x:c r="J147" s="166" t="str">
        <x:f>IF(COUNTA(A147:G147)=0,"",IF(Listas!$B$17&lt;&gt;"OK","Revisar parâmetros",IF(OR(B147="",COUNTIFS(Assinaturas!$A$5:$A$104,B147)&lt;&gt;1),"ID não encontrado ou duplicado",IF(OR(NOT(ISNUMBER(A147)),A147&lt;=0),"Data ausente ou inválida",IF(OR(NOT(ISNUMBER(E147)),E147&lt;0),"Valor ausente ou inválido",IF(AND(F147&lt;&gt;"Sim",F147&lt;&gt;"Não"),"Baixa inválida",""))))))</x:f>
      </x:c>
      <x:c r="K147" s="166" t="n">
        <x:f>IF(AND(COUNTA(A147:G147)&gt;0,OR(Listas!$B$13="Todos",N147=Listas!$B$13)),1,0)</x:f>
        <x:v>0</x:v>
      </x:c>
      <x:c r="L147" s="166" t="n">
        <x:f>IF(AND(J147="",B147&lt;&gt;"",F147="Não",A147&lt;=Listas!$B$9),1,0)</x:f>
        <x:v>0</x:v>
      </x:c>
      <x:c r="M147" s="166" t="n">
        <x:f>IF(J147&lt;&gt;"",1,0)</x:f>
        <x:v>0</x:v>
      </x:c>
      <x:c r="N147" s="166" t="str">
        <x:f>IF(B147="","",IF(COUNTIFS(Assinaturas!$A$5:$A$104,B147)=1,INDEX(Assinaturas!$D$5:$D$104,MATCH(B147,Assinaturas!$A$5:$A$104,0)),"ID não encontrado ou duplicado"))</x:f>
      </x:c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38"/>
      <x:c r="B148" s="30"/>
      <x:c r="C148" s="30"/>
      <x:c r="D148" s="30"/>
      <x:c r="E148" s="37"/>
      <x:c r="F148" s="30"/>
      <x:c r="G148" s="30"/>
      <x:c r="H148" s="33" t="str">
        <x:f>IF(B148="","",IF(J148&lt;&gt;"","n.a.",IF(NOT(ISNUMBER(INDEX(Assinaturas!$F$5:$F$104,MATCH(B148,Assinaturas!$A$5:$A$104,0)))),"n.a.",E148-INDEX(Assinaturas!$F$5:$F$104,MATCH(B148,Assinaturas!$A$5:$A$104,0)))))</x:f>
      </x:c>
      <x:c r="I148" s="26"/>
      <x:c r="J148" s="166" t="str">
        <x:f>IF(COUNTA(A148:G148)=0,"",IF(Listas!$B$17&lt;&gt;"OK","Revisar parâmetros",IF(OR(B148="",COUNTIFS(Assinaturas!$A$5:$A$104,B148)&lt;&gt;1),"ID não encontrado ou duplicado",IF(OR(NOT(ISNUMBER(A148)),A148&lt;=0),"Data ausente ou inválida",IF(OR(NOT(ISNUMBER(E148)),E148&lt;0),"Valor ausente ou inválido",IF(AND(F148&lt;&gt;"Sim",F148&lt;&gt;"Não"),"Baixa inválida",""))))))</x:f>
      </x:c>
      <x:c r="K148" s="166" t="n">
        <x:f>IF(AND(COUNTA(A148:G148)&gt;0,OR(Listas!$B$13="Todos",N148=Listas!$B$13)),1,0)</x:f>
        <x:v>0</x:v>
      </x:c>
      <x:c r="L148" s="166" t="n">
        <x:f>IF(AND(J148="",B148&lt;&gt;"",F148="Não",A148&lt;=Listas!$B$9),1,0)</x:f>
        <x:v>0</x:v>
      </x:c>
      <x:c r="M148" s="166" t="n">
        <x:f>IF(J148&lt;&gt;"",1,0)</x:f>
        <x:v>0</x:v>
      </x:c>
      <x:c r="N148" s="166" t="str">
        <x:f>IF(B148="","",IF(COUNTIFS(Assinaturas!$A$5:$A$104,B148)=1,INDEX(Assinaturas!$D$5:$D$104,MATCH(B148,Assinaturas!$A$5:$A$104,0)),"ID não encontrado ou duplicado"))</x:f>
      </x:c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38"/>
      <x:c r="B149" s="30"/>
      <x:c r="C149" s="30"/>
      <x:c r="D149" s="30"/>
      <x:c r="E149" s="37"/>
      <x:c r="F149" s="30"/>
      <x:c r="G149" s="30"/>
      <x:c r="H149" s="33" t="str">
        <x:f>IF(B149="","",IF(J149&lt;&gt;"","n.a.",IF(NOT(ISNUMBER(INDEX(Assinaturas!$F$5:$F$104,MATCH(B149,Assinaturas!$A$5:$A$104,0)))),"n.a.",E149-INDEX(Assinaturas!$F$5:$F$104,MATCH(B149,Assinaturas!$A$5:$A$104,0)))))</x:f>
      </x:c>
      <x:c r="I149" s="26"/>
      <x:c r="J149" s="166" t="str">
        <x:f>IF(COUNTA(A149:G149)=0,"",IF(Listas!$B$17&lt;&gt;"OK","Revisar parâmetros",IF(OR(B149="",COUNTIFS(Assinaturas!$A$5:$A$104,B149)&lt;&gt;1),"ID não encontrado ou duplicado",IF(OR(NOT(ISNUMBER(A149)),A149&lt;=0),"Data ausente ou inválida",IF(OR(NOT(ISNUMBER(E149)),E149&lt;0),"Valor ausente ou inválido",IF(AND(F149&lt;&gt;"Sim",F149&lt;&gt;"Não"),"Baixa inválida",""))))))</x:f>
      </x:c>
      <x:c r="K149" s="166" t="n">
        <x:f>IF(AND(COUNTA(A149:G149)&gt;0,OR(Listas!$B$13="Todos",N149=Listas!$B$13)),1,0)</x:f>
        <x:v>0</x:v>
      </x:c>
      <x:c r="L149" s="166" t="n">
        <x:f>IF(AND(J149="",B149&lt;&gt;"",F149="Não",A149&lt;=Listas!$B$9),1,0)</x:f>
        <x:v>0</x:v>
      </x:c>
      <x:c r="M149" s="166" t="n">
        <x:f>IF(J149&lt;&gt;"",1,0)</x:f>
        <x:v>0</x:v>
      </x:c>
      <x:c r="N149" s="166" t="str">
        <x:f>IF(B149="","",IF(COUNTIFS(Assinaturas!$A$5:$A$104,B149)=1,INDEX(Assinaturas!$D$5:$D$104,MATCH(B149,Assinaturas!$A$5:$A$104,0)),"ID não encontrado ou duplicado"))</x:f>
      </x:c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38"/>
      <x:c r="B150" s="30"/>
      <x:c r="C150" s="30"/>
      <x:c r="D150" s="30"/>
      <x:c r="E150" s="37"/>
      <x:c r="F150" s="30"/>
      <x:c r="G150" s="30"/>
      <x:c r="H150" s="33" t="str">
        <x:f>IF(B150="","",IF(J150&lt;&gt;"","n.a.",IF(NOT(ISNUMBER(INDEX(Assinaturas!$F$5:$F$104,MATCH(B150,Assinaturas!$A$5:$A$104,0)))),"n.a.",E150-INDEX(Assinaturas!$F$5:$F$104,MATCH(B150,Assinaturas!$A$5:$A$104,0)))))</x:f>
      </x:c>
      <x:c r="I150" s="26"/>
      <x:c r="J150" s="166" t="str">
        <x:f>IF(COUNTA(A150:G150)=0,"",IF(Listas!$B$17&lt;&gt;"OK","Revisar parâmetros",IF(OR(B150="",COUNTIFS(Assinaturas!$A$5:$A$104,B150)&lt;&gt;1),"ID não encontrado ou duplicado",IF(OR(NOT(ISNUMBER(A150)),A150&lt;=0),"Data ausente ou inválida",IF(OR(NOT(ISNUMBER(E150)),E150&lt;0),"Valor ausente ou inválido",IF(AND(F150&lt;&gt;"Sim",F150&lt;&gt;"Não"),"Baixa inválida",""))))))</x:f>
      </x:c>
      <x:c r="K150" s="166" t="n">
        <x:f>IF(AND(COUNTA(A150:G150)&gt;0,OR(Listas!$B$13="Todos",N150=Listas!$B$13)),1,0)</x:f>
        <x:v>0</x:v>
      </x:c>
      <x:c r="L150" s="166" t="n">
        <x:f>IF(AND(J150="",B150&lt;&gt;"",F150="Não",A150&lt;=Listas!$B$9),1,0)</x:f>
        <x:v>0</x:v>
      </x:c>
      <x:c r="M150" s="166" t="n">
        <x:f>IF(J150&lt;&gt;"",1,0)</x:f>
        <x:v>0</x:v>
      </x:c>
      <x:c r="N150" s="166" t="str">
        <x:f>IF(B150="","",IF(COUNTIFS(Assinaturas!$A$5:$A$104,B150)=1,INDEX(Assinaturas!$D$5:$D$104,MATCH(B150,Assinaturas!$A$5:$A$104,0)),"ID não encontrado ou duplicado"))</x:f>
      </x:c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38"/>
      <x:c r="B151" s="30"/>
      <x:c r="C151" s="30"/>
      <x:c r="D151" s="30"/>
      <x:c r="E151" s="37"/>
      <x:c r="F151" s="30"/>
      <x:c r="G151" s="30"/>
      <x:c r="H151" s="33" t="str">
        <x:f>IF(B151="","",IF(J151&lt;&gt;"","n.a.",IF(NOT(ISNUMBER(INDEX(Assinaturas!$F$5:$F$104,MATCH(B151,Assinaturas!$A$5:$A$104,0)))),"n.a.",E151-INDEX(Assinaturas!$F$5:$F$104,MATCH(B151,Assinaturas!$A$5:$A$104,0)))))</x:f>
      </x:c>
      <x:c r="I151" s="26"/>
      <x:c r="J151" s="166" t="str">
        <x:f>IF(COUNTA(A151:G151)=0,"",IF(Listas!$B$17&lt;&gt;"OK","Revisar parâmetros",IF(OR(B151="",COUNTIFS(Assinaturas!$A$5:$A$104,B151)&lt;&gt;1),"ID não encontrado ou duplicado",IF(OR(NOT(ISNUMBER(A151)),A151&lt;=0),"Data ausente ou inválida",IF(OR(NOT(ISNUMBER(E151)),E151&lt;0),"Valor ausente ou inválido",IF(AND(F151&lt;&gt;"Sim",F151&lt;&gt;"Não"),"Baixa inválida",""))))))</x:f>
      </x:c>
      <x:c r="K151" s="166" t="n">
        <x:f>IF(AND(COUNTA(A151:G151)&gt;0,OR(Listas!$B$13="Todos",N151=Listas!$B$13)),1,0)</x:f>
        <x:v>0</x:v>
      </x:c>
      <x:c r="L151" s="166" t="n">
        <x:f>IF(AND(J151="",B151&lt;&gt;"",F151="Não",A151&lt;=Listas!$B$9),1,0)</x:f>
        <x:v>0</x:v>
      </x:c>
      <x:c r="M151" s="166" t="n">
        <x:f>IF(J151&lt;&gt;"",1,0)</x:f>
        <x:v>0</x:v>
      </x:c>
      <x:c r="N151" s="166" t="str">
        <x:f>IF(B151="","",IF(COUNTIFS(Assinaturas!$A$5:$A$104,B151)=1,INDEX(Assinaturas!$D$5:$D$104,MATCH(B151,Assinaturas!$A$5:$A$104,0)),"ID não encontrado ou duplicado"))</x:f>
      </x:c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38"/>
      <x:c r="B152" s="30"/>
      <x:c r="C152" s="30"/>
      <x:c r="D152" s="30"/>
      <x:c r="E152" s="37"/>
      <x:c r="F152" s="30"/>
      <x:c r="G152" s="30"/>
      <x:c r="H152" s="33" t="str">
        <x:f>IF(B152="","",IF(J152&lt;&gt;"","n.a.",IF(NOT(ISNUMBER(INDEX(Assinaturas!$F$5:$F$104,MATCH(B152,Assinaturas!$A$5:$A$104,0)))),"n.a.",E152-INDEX(Assinaturas!$F$5:$F$104,MATCH(B152,Assinaturas!$A$5:$A$104,0)))))</x:f>
      </x:c>
      <x:c r="I152" s="26"/>
      <x:c r="J152" s="166" t="str">
        <x:f>IF(COUNTA(A152:G152)=0,"",IF(Listas!$B$17&lt;&gt;"OK","Revisar parâmetros",IF(OR(B152="",COUNTIFS(Assinaturas!$A$5:$A$104,B152)&lt;&gt;1),"ID não encontrado ou duplicado",IF(OR(NOT(ISNUMBER(A152)),A152&lt;=0),"Data ausente ou inválida",IF(OR(NOT(ISNUMBER(E152)),E152&lt;0),"Valor ausente ou inválido",IF(AND(F152&lt;&gt;"Sim",F152&lt;&gt;"Não"),"Baixa inválida",""))))))</x:f>
      </x:c>
      <x:c r="K152" s="166" t="n">
        <x:f>IF(AND(COUNTA(A152:G152)&gt;0,OR(Listas!$B$13="Todos",N152=Listas!$B$13)),1,0)</x:f>
        <x:v>0</x:v>
      </x:c>
      <x:c r="L152" s="166" t="n">
        <x:f>IF(AND(J152="",B152&lt;&gt;"",F152="Não",A152&lt;=Listas!$B$9),1,0)</x:f>
        <x:v>0</x:v>
      </x:c>
      <x:c r="M152" s="166" t="n">
        <x:f>IF(J152&lt;&gt;"",1,0)</x:f>
        <x:v>0</x:v>
      </x:c>
      <x:c r="N152" s="166" t="str">
        <x:f>IF(B152="","",IF(COUNTIFS(Assinaturas!$A$5:$A$104,B152)=1,INDEX(Assinaturas!$D$5:$D$104,MATCH(B152,Assinaturas!$A$5:$A$104,0)),"ID não encontrado ou duplicado"))</x:f>
      </x:c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38"/>
      <x:c r="B153" s="30"/>
      <x:c r="C153" s="30"/>
      <x:c r="D153" s="30"/>
      <x:c r="E153" s="37"/>
      <x:c r="F153" s="30"/>
      <x:c r="G153" s="30"/>
      <x:c r="H153" s="33" t="str">
        <x:f>IF(B153="","",IF(J153&lt;&gt;"","n.a.",IF(NOT(ISNUMBER(INDEX(Assinaturas!$F$5:$F$104,MATCH(B153,Assinaturas!$A$5:$A$104,0)))),"n.a.",E153-INDEX(Assinaturas!$F$5:$F$104,MATCH(B153,Assinaturas!$A$5:$A$104,0)))))</x:f>
      </x:c>
      <x:c r="I153" s="26"/>
      <x:c r="J153" s="166" t="str">
        <x:f>IF(COUNTA(A153:G153)=0,"",IF(Listas!$B$17&lt;&gt;"OK","Revisar parâmetros",IF(OR(B153="",COUNTIFS(Assinaturas!$A$5:$A$104,B153)&lt;&gt;1),"ID não encontrado ou duplicado",IF(OR(NOT(ISNUMBER(A153)),A153&lt;=0),"Data ausente ou inválida",IF(OR(NOT(ISNUMBER(E153)),E153&lt;0),"Valor ausente ou inválido",IF(AND(F153&lt;&gt;"Sim",F153&lt;&gt;"Não"),"Baixa inválida",""))))))</x:f>
      </x:c>
      <x:c r="K153" s="166" t="n">
        <x:f>IF(AND(COUNTA(A153:G153)&gt;0,OR(Listas!$B$13="Todos",N153=Listas!$B$13)),1,0)</x:f>
        <x:v>0</x:v>
      </x:c>
      <x:c r="L153" s="166" t="n">
        <x:f>IF(AND(J153="",B153&lt;&gt;"",F153="Não",A153&lt;=Listas!$B$9),1,0)</x:f>
        <x:v>0</x:v>
      </x:c>
      <x:c r="M153" s="166" t="n">
        <x:f>IF(J153&lt;&gt;"",1,0)</x:f>
        <x:v>0</x:v>
      </x:c>
      <x:c r="N153" s="166" t="str">
        <x:f>IF(B153="","",IF(COUNTIFS(Assinaturas!$A$5:$A$104,B153)=1,INDEX(Assinaturas!$D$5:$D$104,MATCH(B153,Assinaturas!$A$5:$A$104,0)),"ID não encontrado ou duplicado"))</x:f>
      </x:c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38"/>
      <x:c r="B154" s="30"/>
      <x:c r="C154" s="30"/>
      <x:c r="D154" s="30"/>
      <x:c r="E154" s="37"/>
      <x:c r="F154" s="30"/>
      <x:c r="G154" s="30"/>
      <x:c r="H154" s="33" t="str">
        <x:f>IF(B154="","",IF(J154&lt;&gt;"","n.a.",IF(NOT(ISNUMBER(INDEX(Assinaturas!$F$5:$F$104,MATCH(B154,Assinaturas!$A$5:$A$104,0)))),"n.a.",E154-INDEX(Assinaturas!$F$5:$F$104,MATCH(B154,Assinaturas!$A$5:$A$104,0)))))</x:f>
      </x:c>
      <x:c r="I154" s="26"/>
      <x:c r="J154" s="166" t="str">
        <x:f>IF(COUNTA(A154:G154)=0,"",IF(Listas!$B$17&lt;&gt;"OK","Revisar parâmetros",IF(OR(B154="",COUNTIFS(Assinaturas!$A$5:$A$104,B154)&lt;&gt;1),"ID não encontrado ou duplicado",IF(OR(NOT(ISNUMBER(A154)),A154&lt;=0),"Data ausente ou inválida",IF(OR(NOT(ISNUMBER(E154)),E154&lt;0),"Valor ausente ou inválido",IF(AND(F154&lt;&gt;"Sim",F154&lt;&gt;"Não"),"Baixa inválida",""))))))</x:f>
      </x:c>
      <x:c r="K154" s="166" t="n">
        <x:f>IF(AND(COUNTA(A154:G154)&gt;0,OR(Listas!$B$13="Todos",N154=Listas!$B$13)),1,0)</x:f>
        <x:v>0</x:v>
      </x:c>
      <x:c r="L154" s="166" t="n">
        <x:f>IF(AND(J154="",B154&lt;&gt;"",F154="Não",A154&lt;=Listas!$B$9),1,0)</x:f>
        <x:v>0</x:v>
      </x:c>
      <x:c r="M154" s="166" t="n">
        <x:f>IF(J154&lt;&gt;"",1,0)</x:f>
        <x:v>0</x:v>
      </x:c>
      <x:c r="N154" s="166" t="str">
        <x:f>IF(B154="","",IF(COUNTIFS(Assinaturas!$A$5:$A$104,B154)=1,INDEX(Assinaturas!$D$5:$D$104,MATCH(B154,Assinaturas!$A$5:$A$104,0)),"ID não encontrado ou duplicado"))</x:f>
      </x:c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38"/>
      <x:c r="B155" s="30"/>
      <x:c r="C155" s="30"/>
      <x:c r="D155" s="30"/>
      <x:c r="E155" s="37"/>
      <x:c r="F155" s="30"/>
      <x:c r="G155" s="30"/>
      <x:c r="H155" s="33" t="str">
        <x:f>IF(B155="","",IF(J155&lt;&gt;"","n.a.",IF(NOT(ISNUMBER(INDEX(Assinaturas!$F$5:$F$104,MATCH(B155,Assinaturas!$A$5:$A$104,0)))),"n.a.",E155-INDEX(Assinaturas!$F$5:$F$104,MATCH(B155,Assinaturas!$A$5:$A$104,0)))))</x:f>
      </x:c>
      <x:c r="I155" s="26"/>
      <x:c r="J155" s="166" t="str">
        <x:f>IF(COUNTA(A155:G155)=0,"",IF(Listas!$B$17&lt;&gt;"OK","Revisar parâmetros",IF(OR(B155="",COUNTIFS(Assinaturas!$A$5:$A$104,B155)&lt;&gt;1),"ID não encontrado ou duplicado",IF(OR(NOT(ISNUMBER(A155)),A155&lt;=0),"Data ausente ou inválida",IF(OR(NOT(ISNUMBER(E155)),E155&lt;0),"Valor ausente ou inválido",IF(AND(F155&lt;&gt;"Sim",F155&lt;&gt;"Não"),"Baixa inválida",""))))))</x:f>
      </x:c>
      <x:c r="K155" s="166" t="n">
        <x:f>IF(AND(COUNTA(A155:G155)&gt;0,OR(Listas!$B$13="Todos",N155=Listas!$B$13)),1,0)</x:f>
        <x:v>0</x:v>
      </x:c>
      <x:c r="L155" s="166" t="n">
        <x:f>IF(AND(J155="",B155&lt;&gt;"",F155="Não",A155&lt;=Listas!$B$9),1,0)</x:f>
        <x:v>0</x:v>
      </x:c>
      <x:c r="M155" s="166" t="n">
        <x:f>IF(J155&lt;&gt;"",1,0)</x:f>
        <x:v>0</x:v>
      </x:c>
      <x:c r="N155" s="166" t="str">
        <x:f>IF(B155="","",IF(COUNTIFS(Assinaturas!$A$5:$A$104,B155)=1,INDEX(Assinaturas!$D$5:$D$104,MATCH(B155,Assinaturas!$A$5:$A$104,0)),"ID não encontrado ou duplicado"))</x:f>
      </x:c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38"/>
      <x:c r="B156" s="30"/>
      <x:c r="C156" s="30"/>
      <x:c r="D156" s="30"/>
      <x:c r="E156" s="37"/>
      <x:c r="F156" s="30"/>
      <x:c r="G156" s="30"/>
      <x:c r="H156" s="33" t="str">
        <x:f>IF(B156="","",IF(J156&lt;&gt;"","n.a.",IF(NOT(ISNUMBER(INDEX(Assinaturas!$F$5:$F$104,MATCH(B156,Assinaturas!$A$5:$A$104,0)))),"n.a.",E156-INDEX(Assinaturas!$F$5:$F$104,MATCH(B156,Assinaturas!$A$5:$A$104,0)))))</x:f>
      </x:c>
      <x:c r="I156" s="26"/>
      <x:c r="J156" s="166" t="str">
        <x:f>IF(COUNTA(A156:G156)=0,"",IF(Listas!$B$17&lt;&gt;"OK","Revisar parâmetros",IF(OR(B156="",COUNTIFS(Assinaturas!$A$5:$A$104,B156)&lt;&gt;1),"ID não encontrado ou duplicado",IF(OR(NOT(ISNUMBER(A156)),A156&lt;=0),"Data ausente ou inválida",IF(OR(NOT(ISNUMBER(E156)),E156&lt;0),"Valor ausente ou inválido",IF(AND(F156&lt;&gt;"Sim",F156&lt;&gt;"Não"),"Baixa inválida",""))))))</x:f>
      </x:c>
      <x:c r="K156" s="166" t="n">
        <x:f>IF(AND(COUNTA(A156:G156)&gt;0,OR(Listas!$B$13="Todos",N156=Listas!$B$13)),1,0)</x:f>
        <x:v>0</x:v>
      </x:c>
      <x:c r="L156" s="166" t="n">
        <x:f>IF(AND(J156="",B156&lt;&gt;"",F156="Não",A156&lt;=Listas!$B$9),1,0)</x:f>
        <x:v>0</x:v>
      </x:c>
      <x:c r="M156" s="166" t="n">
        <x:f>IF(J156&lt;&gt;"",1,0)</x:f>
        <x:v>0</x:v>
      </x:c>
      <x:c r="N156" s="166" t="str">
        <x:f>IF(B156="","",IF(COUNTIFS(Assinaturas!$A$5:$A$104,B156)=1,INDEX(Assinaturas!$D$5:$D$104,MATCH(B156,Assinaturas!$A$5:$A$104,0)),"ID não encontrado ou duplicado"))</x:f>
      </x:c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38"/>
      <x:c r="B157" s="30"/>
      <x:c r="C157" s="30"/>
      <x:c r="D157" s="30"/>
      <x:c r="E157" s="37"/>
      <x:c r="F157" s="30"/>
      <x:c r="G157" s="30"/>
      <x:c r="H157" s="33" t="str">
        <x:f>IF(B157="","",IF(J157&lt;&gt;"","n.a.",IF(NOT(ISNUMBER(INDEX(Assinaturas!$F$5:$F$104,MATCH(B157,Assinaturas!$A$5:$A$104,0)))),"n.a.",E157-INDEX(Assinaturas!$F$5:$F$104,MATCH(B157,Assinaturas!$A$5:$A$104,0)))))</x:f>
      </x:c>
      <x:c r="I157" s="26"/>
      <x:c r="J157" s="166" t="str">
        <x:f>IF(COUNTA(A157:G157)=0,"",IF(Listas!$B$17&lt;&gt;"OK","Revisar parâmetros",IF(OR(B157="",COUNTIFS(Assinaturas!$A$5:$A$104,B157)&lt;&gt;1),"ID não encontrado ou duplicado",IF(OR(NOT(ISNUMBER(A157)),A157&lt;=0),"Data ausente ou inválida",IF(OR(NOT(ISNUMBER(E157)),E157&lt;0),"Valor ausente ou inválido",IF(AND(F157&lt;&gt;"Sim",F157&lt;&gt;"Não"),"Baixa inválida",""))))))</x:f>
      </x:c>
      <x:c r="K157" s="166" t="n">
        <x:f>IF(AND(COUNTA(A157:G157)&gt;0,OR(Listas!$B$13="Todos",N157=Listas!$B$13)),1,0)</x:f>
        <x:v>0</x:v>
      </x:c>
      <x:c r="L157" s="166" t="n">
        <x:f>IF(AND(J157="",B157&lt;&gt;"",F157="Não",A157&lt;=Listas!$B$9),1,0)</x:f>
        <x:v>0</x:v>
      </x:c>
      <x:c r="M157" s="166" t="n">
        <x:f>IF(J157&lt;&gt;"",1,0)</x:f>
        <x:v>0</x:v>
      </x:c>
      <x:c r="N157" s="166" t="str">
        <x:f>IF(B157="","",IF(COUNTIFS(Assinaturas!$A$5:$A$104,B157)=1,INDEX(Assinaturas!$D$5:$D$104,MATCH(B157,Assinaturas!$A$5:$A$104,0)),"ID não encontrado ou duplicado"))</x:f>
      </x:c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38"/>
      <x:c r="B158" s="30"/>
      <x:c r="C158" s="30"/>
      <x:c r="D158" s="30"/>
      <x:c r="E158" s="37"/>
      <x:c r="F158" s="30"/>
      <x:c r="G158" s="30"/>
      <x:c r="H158" s="33" t="str">
        <x:f>IF(B158="","",IF(J158&lt;&gt;"","n.a.",IF(NOT(ISNUMBER(INDEX(Assinaturas!$F$5:$F$104,MATCH(B158,Assinaturas!$A$5:$A$104,0)))),"n.a.",E158-INDEX(Assinaturas!$F$5:$F$104,MATCH(B158,Assinaturas!$A$5:$A$104,0)))))</x:f>
      </x:c>
      <x:c r="I158" s="26"/>
      <x:c r="J158" s="166" t="str">
        <x:f>IF(COUNTA(A158:G158)=0,"",IF(Listas!$B$17&lt;&gt;"OK","Revisar parâmetros",IF(OR(B158="",COUNTIFS(Assinaturas!$A$5:$A$104,B158)&lt;&gt;1),"ID não encontrado ou duplicado",IF(OR(NOT(ISNUMBER(A158)),A158&lt;=0),"Data ausente ou inválida",IF(OR(NOT(ISNUMBER(E158)),E158&lt;0),"Valor ausente ou inválido",IF(AND(F158&lt;&gt;"Sim",F158&lt;&gt;"Não"),"Baixa inválida",""))))))</x:f>
      </x:c>
      <x:c r="K158" s="166" t="n">
        <x:f>IF(AND(COUNTA(A158:G158)&gt;0,OR(Listas!$B$13="Todos",N158=Listas!$B$13)),1,0)</x:f>
        <x:v>0</x:v>
      </x:c>
      <x:c r="L158" s="166" t="n">
        <x:f>IF(AND(J158="",B158&lt;&gt;"",F158="Não",A158&lt;=Listas!$B$9),1,0)</x:f>
        <x:v>0</x:v>
      </x:c>
      <x:c r="M158" s="166" t="n">
        <x:f>IF(J158&lt;&gt;"",1,0)</x:f>
        <x:v>0</x:v>
      </x:c>
      <x:c r="N158" s="166" t="str">
        <x:f>IF(B158="","",IF(COUNTIFS(Assinaturas!$A$5:$A$104,B158)=1,INDEX(Assinaturas!$D$5:$D$104,MATCH(B158,Assinaturas!$A$5:$A$104,0)),"ID não encontrado ou duplicado"))</x:f>
      </x:c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38"/>
      <x:c r="B159" s="30"/>
      <x:c r="C159" s="30"/>
      <x:c r="D159" s="30"/>
      <x:c r="E159" s="37"/>
      <x:c r="F159" s="30"/>
      <x:c r="G159" s="30"/>
      <x:c r="H159" s="33" t="str">
        <x:f>IF(B159="","",IF(J159&lt;&gt;"","n.a.",IF(NOT(ISNUMBER(INDEX(Assinaturas!$F$5:$F$104,MATCH(B159,Assinaturas!$A$5:$A$104,0)))),"n.a.",E159-INDEX(Assinaturas!$F$5:$F$104,MATCH(B159,Assinaturas!$A$5:$A$104,0)))))</x:f>
      </x:c>
      <x:c r="I159" s="26"/>
      <x:c r="J159" s="166" t="str">
        <x:f>IF(COUNTA(A159:G159)=0,"",IF(Listas!$B$17&lt;&gt;"OK","Revisar parâmetros",IF(OR(B159="",COUNTIFS(Assinaturas!$A$5:$A$104,B159)&lt;&gt;1),"ID não encontrado ou duplicado",IF(OR(NOT(ISNUMBER(A159)),A159&lt;=0),"Data ausente ou inválida",IF(OR(NOT(ISNUMBER(E159)),E159&lt;0),"Valor ausente ou inválido",IF(AND(F159&lt;&gt;"Sim",F159&lt;&gt;"Não"),"Baixa inválida",""))))))</x:f>
      </x:c>
      <x:c r="K159" s="166" t="n">
        <x:f>IF(AND(COUNTA(A159:G159)&gt;0,OR(Listas!$B$13="Todos",N159=Listas!$B$13)),1,0)</x:f>
        <x:v>0</x:v>
      </x:c>
      <x:c r="L159" s="166" t="n">
        <x:f>IF(AND(J159="",B159&lt;&gt;"",F159="Não",A159&lt;=Listas!$B$9),1,0)</x:f>
        <x:v>0</x:v>
      </x:c>
      <x:c r="M159" s="166" t="n">
        <x:f>IF(J159&lt;&gt;"",1,0)</x:f>
        <x:v>0</x:v>
      </x:c>
      <x:c r="N159" s="166" t="str">
        <x:f>IF(B159="","",IF(COUNTIFS(Assinaturas!$A$5:$A$104,B159)=1,INDEX(Assinaturas!$D$5:$D$104,MATCH(B159,Assinaturas!$A$5:$A$104,0)),"ID não encontrado ou duplicado"))</x:f>
      </x:c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38"/>
      <x:c r="B160" s="30"/>
      <x:c r="C160" s="30"/>
      <x:c r="D160" s="30"/>
      <x:c r="E160" s="37"/>
      <x:c r="F160" s="30"/>
      <x:c r="G160" s="30"/>
      <x:c r="H160" s="33" t="str">
        <x:f>IF(B160="","",IF(J160&lt;&gt;"","n.a.",IF(NOT(ISNUMBER(INDEX(Assinaturas!$F$5:$F$104,MATCH(B160,Assinaturas!$A$5:$A$104,0)))),"n.a.",E160-INDEX(Assinaturas!$F$5:$F$104,MATCH(B160,Assinaturas!$A$5:$A$104,0)))))</x:f>
      </x:c>
      <x:c r="I160" s="26"/>
      <x:c r="J160" s="166" t="str">
        <x:f>IF(COUNTA(A160:G160)=0,"",IF(Listas!$B$17&lt;&gt;"OK","Revisar parâmetros",IF(OR(B160="",COUNTIFS(Assinaturas!$A$5:$A$104,B160)&lt;&gt;1),"ID não encontrado ou duplicado",IF(OR(NOT(ISNUMBER(A160)),A160&lt;=0),"Data ausente ou inválida",IF(OR(NOT(ISNUMBER(E160)),E160&lt;0),"Valor ausente ou inválido",IF(AND(F160&lt;&gt;"Sim",F160&lt;&gt;"Não"),"Baixa inválida",""))))))</x:f>
      </x:c>
      <x:c r="K160" s="166" t="n">
        <x:f>IF(AND(COUNTA(A160:G160)&gt;0,OR(Listas!$B$13="Todos",N160=Listas!$B$13)),1,0)</x:f>
        <x:v>0</x:v>
      </x:c>
      <x:c r="L160" s="166" t="n">
        <x:f>IF(AND(J160="",B160&lt;&gt;"",F160="Não",A160&lt;=Listas!$B$9),1,0)</x:f>
        <x:v>0</x:v>
      </x:c>
      <x:c r="M160" s="166" t="n">
        <x:f>IF(J160&lt;&gt;"",1,0)</x:f>
        <x:v>0</x:v>
      </x:c>
      <x:c r="N160" s="166" t="str">
        <x:f>IF(B160="","",IF(COUNTIFS(Assinaturas!$A$5:$A$104,B160)=1,INDEX(Assinaturas!$D$5:$D$104,MATCH(B160,Assinaturas!$A$5:$A$104,0)),"ID não encontrado ou duplicado"))</x:f>
      </x:c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38"/>
      <x:c r="B161" s="30"/>
      <x:c r="C161" s="30"/>
      <x:c r="D161" s="30"/>
      <x:c r="E161" s="37"/>
      <x:c r="F161" s="30"/>
      <x:c r="G161" s="30"/>
      <x:c r="H161" s="33" t="str">
        <x:f>IF(B161="","",IF(J161&lt;&gt;"","n.a.",IF(NOT(ISNUMBER(INDEX(Assinaturas!$F$5:$F$104,MATCH(B161,Assinaturas!$A$5:$A$104,0)))),"n.a.",E161-INDEX(Assinaturas!$F$5:$F$104,MATCH(B161,Assinaturas!$A$5:$A$104,0)))))</x:f>
      </x:c>
      <x:c r="I161" s="26"/>
      <x:c r="J161" s="166" t="str">
        <x:f>IF(COUNTA(A161:G161)=0,"",IF(Listas!$B$17&lt;&gt;"OK","Revisar parâmetros",IF(OR(B161="",COUNTIFS(Assinaturas!$A$5:$A$104,B161)&lt;&gt;1),"ID não encontrado ou duplicado",IF(OR(NOT(ISNUMBER(A161)),A161&lt;=0),"Data ausente ou inválida",IF(OR(NOT(ISNUMBER(E161)),E161&lt;0),"Valor ausente ou inválido",IF(AND(F161&lt;&gt;"Sim",F161&lt;&gt;"Não"),"Baixa inválida",""))))))</x:f>
      </x:c>
      <x:c r="K161" s="166" t="n">
        <x:f>IF(AND(COUNTA(A161:G161)&gt;0,OR(Listas!$B$13="Todos",N161=Listas!$B$13)),1,0)</x:f>
        <x:v>0</x:v>
      </x:c>
      <x:c r="L161" s="166" t="n">
        <x:f>IF(AND(J161="",B161&lt;&gt;"",F161="Não",A161&lt;=Listas!$B$9),1,0)</x:f>
        <x:v>0</x:v>
      </x:c>
      <x:c r="M161" s="166" t="n">
        <x:f>IF(J161&lt;&gt;"",1,0)</x:f>
        <x:v>0</x:v>
      </x:c>
      <x:c r="N161" s="166" t="str">
        <x:f>IF(B161="","",IF(COUNTIFS(Assinaturas!$A$5:$A$104,B161)=1,INDEX(Assinaturas!$D$5:$D$104,MATCH(B161,Assinaturas!$A$5:$A$104,0)),"ID não encontrado ou duplicado"))</x:f>
      </x:c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38"/>
      <x:c r="B162" s="30"/>
      <x:c r="C162" s="30"/>
      <x:c r="D162" s="30"/>
      <x:c r="E162" s="37"/>
      <x:c r="F162" s="30"/>
      <x:c r="G162" s="30"/>
      <x:c r="H162" s="33" t="str">
        <x:f>IF(B162="","",IF(J162&lt;&gt;"","n.a.",IF(NOT(ISNUMBER(INDEX(Assinaturas!$F$5:$F$104,MATCH(B162,Assinaturas!$A$5:$A$104,0)))),"n.a.",E162-INDEX(Assinaturas!$F$5:$F$104,MATCH(B162,Assinaturas!$A$5:$A$104,0)))))</x:f>
      </x:c>
      <x:c r="I162" s="26"/>
      <x:c r="J162" s="166" t="str">
        <x:f>IF(COUNTA(A162:G162)=0,"",IF(Listas!$B$17&lt;&gt;"OK","Revisar parâmetros",IF(OR(B162="",COUNTIFS(Assinaturas!$A$5:$A$104,B162)&lt;&gt;1),"ID não encontrado ou duplicado",IF(OR(NOT(ISNUMBER(A162)),A162&lt;=0),"Data ausente ou inválida",IF(OR(NOT(ISNUMBER(E162)),E162&lt;0),"Valor ausente ou inválido",IF(AND(F162&lt;&gt;"Sim",F162&lt;&gt;"Não"),"Baixa inválida",""))))))</x:f>
      </x:c>
      <x:c r="K162" s="166" t="n">
        <x:f>IF(AND(COUNTA(A162:G162)&gt;0,OR(Listas!$B$13="Todos",N162=Listas!$B$13)),1,0)</x:f>
        <x:v>0</x:v>
      </x:c>
      <x:c r="L162" s="166" t="n">
        <x:f>IF(AND(J162="",B162&lt;&gt;"",F162="Não",A162&lt;=Listas!$B$9),1,0)</x:f>
        <x:v>0</x:v>
      </x:c>
      <x:c r="M162" s="166" t="n">
        <x:f>IF(J162&lt;&gt;"",1,0)</x:f>
        <x:v>0</x:v>
      </x:c>
      <x:c r="N162" s="166" t="str">
        <x:f>IF(B162="","",IF(COUNTIFS(Assinaturas!$A$5:$A$104,B162)=1,INDEX(Assinaturas!$D$5:$D$104,MATCH(B162,Assinaturas!$A$5:$A$104,0)),"ID não encontrado ou duplicado"))</x:f>
      </x:c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38"/>
      <x:c r="B163" s="30"/>
      <x:c r="C163" s="30"/>
      <x:c r="D163" s="30"/>
      <x:c r="E163" s="37"/>
      <x:c r="F163" s="30"/>
      <x:c r="G163" s="30"/>
      <x:c r="H163" s="33" t="str">
        <x:f>IF(B163="","",IF(J163&lt;&gt;"","n.a.",IF(NOT(ISNUMBER(INDEX(Assinaturas!$F$5:$F$104,MATCH(B163,Assinaturas!$A$5:$A$104,0)))),"n.a.",E163-INDEX(Assinaturas!$F$5:$F$104,MATCH(B163,Assinaturas!$A$5:$A$104,0)))))</x:f>
      </x:c>
      <x:c r="I163" s="26"/>
      <x:c r="J163" s="166" t="str">
        <x:f>IF(COUNTA(A163:G163)=0,"",IF(Listas!$B$17&lt;&gt;"OK","Revisar parâmetros",IF(OR(B163="",COUNTIFS(Assinaturas!$A$5:$A$104,B163)&lt;&gt;1),"ID não encontrado ou duplicado",IF(OR(NOT(ISNUMBER(A163)),A163&lt;=0),"Data ausente ou inválida",IF(OR(NOT(ISNUMBER(E163)),E163&lt;0),"Valor ausente ou inválido",IF(AND(F163&lt;&gt;"Sim",F163&lt;&gt;"Não"),"Baixa inválida",""))))))</x:f>
      </x:c>
      <x:c r="K163" s="166" t="n">
        <x:f>IF(AND(COUNTA(A163:G163)&gt;0,OR(Listas!$B$13="Todos",N163=Listas!$B$13)),1,0)</x:f>
        <x:v>0</x:v>
      </x:c>
      <x:c r="L163" s="166" t="n">
        <x:f>IF(AND(J163="",B163&lt;&gt;"",F163="Não",A163&lt;=Listas!$B$9),1,0)</x:f>
        <x:v>0</x:v>
      </x:c>
      <x:c r="M163" s="166" t="n">
        <x:f>IF(J163&lt;&gt;"",1,0)</x:f>
        <x:v>0</x:v>
      </x:c>
      <x:c r="N163" s="166" t="str">
        <x:f>IF(B163="","",IF(COUNTIFS(Assinaturas!$A$5:$A$104,B163)=1,INDEX(Assinaturas!$D$5:$D$104,MATCH(B163,Assinaturas!$A$5:$A$104,0)),"ID não encontrado ou duplicado"))</x:f>
      </x:c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38"/>
      <x:c r="B164" s="30"/>
      <x:c r="C164" s="30"/>
      <x:c r="D164" s="30"/>
      <x:c r="E164" s="37"/>
      <x:c r="F164" s="30"/>
      <x:c r="G164" s="30"/>
      <x:c r="H164" s="33" t="str">
        <x:f>IF(B164="","",IF(J164&lt;&gt;"","n.a.",IF(NOT(ISNUMBER(INDEX(Assinaturas!$F$5:$F$104,MATCH(B164,Assinaturas!$A$5:$A$104,0)))),"n.a.",E164-INDEX(Assinaturas!$F$5:$F$104,MATCH(B164,Assinaturas!$A$5:$A$104,0)))))</x:f>
      </x:c>
      <x:c r="I164" s="26"/>
      <x:c r="J164" s="166" t="str">
        <x:f>IF(COUNTA(A164:G164)=0,"",IF(Listas!$B$17&lt;&gt;"OK","Revisar parâmetros",IF(OR(B164="",COUNTIFS(Assinaturas!$A$5:$A$104,B164)&lt;&gt;1),"ID não encontrado ou duplicado",IF(OR(NOT(ISNUMBER(A164)),A164&lt;=0),"Data ausente ou inválida",IF(OR(NOT(ISNUMBER(E164)),E164&lt;0),"Valor ausente ou inválido",IF(AND(F164&lt;&gt;"Sim",F164&lt;&gt;"Não"),"Baixa inválida",""))))))</x:f>
      </x:c>
      <x:c r="K164" s="166" t="n">
        <x:f>IF(AND(COUNTA(A164:G164)&gt;0,OR(Listas!$B$13="Todos",N164=Listas!$B$13)),1,0)</x:f>
        <x:v>0</x:v>
      </x:c>
      <x:c r="L164" s="166" t="n">
        <x:f>IF(AND(J164="",B164&lt;&gt;"",F164="Não",A164&lt;=Listas!$B$9),1,0)</x:f>
        <x:v>0</x:v>
      </x:c>
      <x:c r="M164" s="166" t="n">
        <x:f>IF(J164&lt;&gt;"",1,0)</x:f>
        <x:v>0</x:v>
      </x:c>
      <x:c r="N164" s="166" t="str">
        <x:f>IF(B164="","",IF(COUNTIFS(Assinaturas!$A$5:$A$104,B164)=1,INDEX(Assinaturas!$D$5:$D$104,MATCH(B164,Assinaturas!$A$5:$A$104,0)),"ID não encontrado ou duplicado"))</x:f>
      </x:c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38"/>
      <x:c r="B165" s="30"/>
      <x:c r="C165" s="30"/>
      <x:c r="D165" s="30"/>
      <x:c r="E165" s="37"/>
      <x:c r="F165" s="30"/>
      <x:c r="G165" s="30"/>
      <x:c r="H165" s="33" t="str">
        <x:f>IF(B165="","",IF(J165&lt;&gt;"","n.a.",IF(NOT(ISNUMBER(INDEX(Assinaturas!$F$5:$F$104,MATCH(B165,Assinaturas!$A$5:$A$104,0)))),"n.a.",E165-INDEX(Assinaturas!$F$5:$F$104,MATCH(B165,Assinaturas!$A$5:$A$104,0)))))</x:f>
      </x:c>
      <x:c r="I165" s="26"/>
      <x:c r="J165" s="166" t="str">
        <x:f>IF(COUNTA(A165:G165)=0,"",IF(Listas!$B$17&lt;&gt;"OK","Revisar parâmetros",IF(OR(B165="",COUNTIFS(Assinaturas!$A$5:$A$104,B165)&lt;&gt;1),"ID não encontrado ou duplicado",IF(OR(NOT(ISNUMBER(A165)),A165&lt;=0),"Data ausente ou inválida",IF(OR(NOT(ISNUMBER(E165)),E165&lt;0),"Valor ausente ou inválido",IF(AND(F165&lt;&gt;"Sim",F165&lt;&gt;"Não"),"Baixa inválida",""))))))</x:f>
      </x:c>
      <x:c r="K165" s="166" t="n">
        <x:f>IF(AND(COUNTA(A165:G165)&gt;0,OR(Listas!$B$13="Todos",N165=Listas!$B$13)),1,0)</x:f>
        <x:v>0</x:v>
      </x:c>
      <x:c r="L165" s="166" t="n">
        <x:f>IF(AND(J165="",B165&lt;&gt;"",F165="Não",A165&lt;=Listas!$B$9),1,0)</x:f>
        <x:v>0</x:v>
      </x:c>
      <x:c r="M165" s="166" t="n">
        <x:f>IF(J165&lt;&gt;"",1,0)</x:f>
        <x:v>0</x:v>
      </x:c>
      <x:c r="N165" s="166" t="str">
        <x:f>IF(B165="","",IF(COUNTIFS(Assinaturas!$A$5:$A$104,B165)=1,INDEX(Assinaturas!$D$5:$D$104,MATCH(B165,Assinaturas!$A$5:$A$104,0)),"ID não encontrado ou duplicado"))</x:f>
      </x:c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38"/>
      <x:c r="B166" s="30"/>
      <x:c r="C166" s="30"/>
      <x:c r="D166" s="30"/>
      <x:c r="E166" s="37"/>
      <x:c r="F166" s="30"/>
      <x:c r="G166" s="30"/>
      <x:c r="H166" s="33" t="str">
        <x:f>IF(B166="","",IF(J166&lt;&gt;"","n.a.",IF(NOT(ISNUMBER(INDEX(Assinaturas!$F$5:$F$104,MATCH(B166,Assinaturas!$A$5:$A$104,0)))),"n.a.",E166-INDEX(Assinaturas!$F$5:$F$104,MATCH(B166,Assinaturas!$A$5:$A$104,0)))))</x:f>
      </x:c>
      <x:c r="I166" s="26"/>
      <x:c r="J166" s="166" t="str">
        <x:f>IF(COUNTA(A166:G166)=0,"",IF(Listas!$B$17&lt;&gt;"OK","Revisar parâmetros",IF(OR(B166="",COUNTIFS(Assinaturas!$A$5:$A$104,B166)&lt;&gt;1),"ID não encontrado ou duplicado",IF(OR(NOT(ISNUMBER(A166)),A166&lt;=0),"Data ausente ou inválida",IF(OR(NOT(ISNUMBER(E166)),E166&lt;0),"Valor ausente ou inválido",IF(AND(F166&lt;&gt;"Sim",F166&lt;&gt;"Não"),"Baixa inválida",""))))))</x:f>
      </x:c>
      <x:c r="K166" s="166" t="n">
        <x:f>IF(AND(COUNTA(A166:G166)&gt;0,OR(Listas!$B$13="Todos",N166=Listas!$B$13)),1,0)</x:f>
        <x:v>0</x:v>
      </x:c>
      <x:c r="L166" s="166" t="n">
        <x:f>IF(AND(J166="",B166&lt;&gt;"",F166="Não",A166&lt;=Listas!$B$9),1,0)</x:f>
        <x:v>0</x:v>
      </x:c>
      <x:c r="M166" s="166" t="n">
        <x:f>IF(J166&lt;&gt;"",1,0)</x:f>
        <x:v>0</x:v>
      </x:c>
      <x:c r="N166" s="166" t="str">
        <x:f>IF(B166="","",IF(COUNTIFS(Assinaturas!$A$5:$A$104,B166)=1,INDEX(Assinaturas!$D$5:$D$104,MATCH(B166,Assinaturas!$A$5:$A$104,0)),"ID não encontrado ou duplicado"))</x:f>
      </x:c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38"/>
      <x:c r="B167" s="30"/>
      <x:c r="C167" s="30"/>
      <x:c r="D167" s="30"/>
      <x:c r="E167" s="37"/>
      <x:c r="F167" s="30"/>
      <x:c r="G167" s="30"/>
      <x:c r="H167" s="33" t="str">
        <x:f>IF(B167="","",IF(J167&lt;&gt;"","n.a.",IF(NOT(ISNUMBER(INDEX(Assinaturas!$F$5:$F$104,MATCH(B167,Assinaturas!$A$5:$A$104,0)))),"n.a.",E167-INDEX(Assinaturas!$F$5:$F$104,MATCH(B167,Assinaturas!$A$5:$A$104,0)))))</x:f>
      </x:c>
      <x:c r="I167" s="26"/>
      <x:c r="J167" s="166" t="str">
        <x:f>IF(COUNTA(A167:G167)=0,"",IF(Listas!$B$17&lt;&gt;"OK","Revisar parâmetros",IF(OR(B167="",COUNTIFS(Assinaturas!$A$5:$A$104,B167)&lt;&gt;1),"ID não encontrado ou duplicado",IF(OR(NOT(ISNUMBER(A167)),A167&lt;=0),"Data ausente ou inválida",IF(OR(NOT(ISNUMBER(E167)),E167&lt;0),"Valor ausente ou inválido",IF(AND(F167&lt;&gt;"Sim",F167&lt;&gt;"Não"),"Baixa inválida",""))))))</x:f>
      </x:c>
      <x:c r="K167" s="166" t="n">
        <x:f>IF(AND(COUNTA(A167:G167)&gt;0,OR(Listas!$B$13="Todos",N167=Listas!$B$13)),1,0)</x:f>
        <x:v>0</x:v>
      </x:c>
      <x:c r="L167" s="166" t="n">
        <x:f>IF(AND(J167="",B167&lt;&gt;"",F167="Não",A167&lt;=Listas!$B$9),1,0)</x:f>
        <x:v>0</x:v>
      </x:c>
      <x:c r="M167" s="166" t="n">
        <x:f>IF(J167&lt;&gt;"",1,0)</x:f>
        <x:v>0</x:v>
      </x:c>
      <x:c r="N167" s="166" t="str">
        <x:f>IF(B167="","",IF(COUNTIFS(Assinaturas!$A$5:$A$104,B167)=1,INDEX(Assinaturas!$D$5:$D$104,MATCH(B167,Assinaturas!$A$5:$A$104,0)),"ID não encontrado ou duplicado"))</x:f>
      </x:c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38"/>
      <x:c r="B168" s="30"/>
      <x:c r="C168" s="30"/>
      <x:c r="D168" s="30"/>
      <x:c r="E168" s="37"/>
      <x:c r="F168" s="30"/>
      <x:c r="G168" s="30"/>
      <x:c r="H168" s="33" t="str">
        <x:f>IF(B168="","",IF(J168&lt;&gt;"","n.a.",IF(NOT(ISNUMBER(INDEX(Assinaturas!$F$5:$F$104,MATCH(B168,Assinaturas!$A$5:$A$104,0)))),"n.a.",E168-INDEX(Assinaturas!$F$5:$F$104,MATCH(B168,Assinaturas!$A$5:$A$104,0)))))</x:f>
      </x:c>
      <x:c r="I168" s="26"/>
      <x:c r="J168" s="166" t="str">
        <x:f>IF(COUNTA(A168:G168)=0,"",IF(Listas!$B$17&lt;&gt;"OK","Revisar parâmetros",IF(OR(B168="",COUNTIFS(Assinaturas!$A$5:$A$104,B168)&lt;&gt;1),"ID não encontrado ou duplicado",IF(OR(NOT(ISNUMBER(A168)),A168&lt;=0),"Data ausente ou inválida",IF(OR(NOT(ISNUMBER(E168)),E168&lt;0),"Valor ausente ou inválido",IF(AND(F168&lt;&gt;"Sim",F168&lt;&gt;"Não"),"Baixa inválida",""))))))</x:f>
      </x:c>
      <x:c r="K168" s="166" t="n">
        <x:f>IF(AND(COUNTA(A168:G168)&gt;0,OR(Listas!$B$13="Todos",N168=Listas!$B$13)),1,0)</x:f>
        <x:v>0</x:v>
      </x:c>
      <x:c r="L168" s="166" t="n">
        <x:f>IF(AND(J168="",B168&lt;&gt;"",F168="Não",A168&lt;=Listas!$B$9),1,0)</x:f>
        <x:v>0</x:v>
      </x:c>
      <x:c r="M168" s="166" t="n">
        <x:f>IF(J168&lt;&gt;"",1,0)</x:f>
        <x:v>0</x:v>
      </x:c>
      <x:c r="N168" s="166" t="str">
        <x:f>IF(B168="","",IF(COUNTIFS(Assinaturas!$A$5:$A$104,B168)=1,INDEX(Assinaturas!$D$5:$D$104,MATCH(B168,Assinaturas!$A$5:$A$104,0)),"ID não encontrado ou duplicado"))</x:f>
      </x:c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38"/>
      <x:c r="B169" s="30"/>
      <x:c r="C169" s="30"/>
      <x:c r="D169" s="30"/>
      <x:c r="E169" s="37"/>
      <x:c r="F169" s="30"/>
      <x:c r="G169" s="30"/>
      <x:c r="H169" s="33" t="str">
        <x:f>IF(B169="","",IF(J169&lt;&gt;"","n.a.",IF(NOT(ISNUMBER(INDEX(Assinaturas!$F$5:$F$104,MATCH(B169,Assinaturas!$A$5:$A$104,0)))),"n.a.",E169-INDEX(Assinaturas!$F$5:$F$104,MATCH(B169,Assinaturas!$A$5:$A$104,0)))))</x:f>
      </x:c>
      <x:c r="I169" s="26"/>
      <x:c r="J169" s="166" t="str">
        <x:f>IF(COUNTA(A169:G169)=0,"",IF(Listas!$B$17&lt;&gt;"OK","Revisar parâmetros",IF(OR(B169="",COUNTIFS(Assinaturas!$A$5:$A$104,B169)&lt;&gt;1),"ID não encontrado ou duplicado",IF(OR(NOT(ISNUMBER(A169)),A169&lt;=0),"Data ausente ou inválida",IF(OR(NOT(ISNUMBER(E169)),E169&lt;0),"Valor ausente ou inválido",IF(AND(F169&lt;&gt;"Sim",F169&lt;&gt;"Não"),"Baixa inválida",""))))))</x:f>
      </x:c>
      <x:c r="K169" s="166" t="n">
        <x:f>IF(AND(COUNTA(A169:G169)&gt;0,OR(Listas!$B$13="Todos",N169=Listas!$B$13)),1,0)</x:f>
        <x:v>0</x:v>
      </x:c>
      <x:c r="L169" s="166" t="n">
        <x:f>IF(AND(J169="",B169&lt;&gt;"",F169="Não",A169&lt;=Listas!$B$9),1,0)</x:f>
        <x:v>0</x:v>
      </x:c>
      <x:c r="M169" s="166" t="n">
        <x:f>IF(J169&lt;&gt;"",1,0)</x:f>
        <x:v>0</x:v>
      </x:c>
      <x:c r="N169" s="166" t="str">
        <x:f>IF(B169="","",IF(COUNTIFS(Assinaturas!$A$5:$A$104,B169)=1,INDEX(Assinaturas!$D$5:$D$104,MATCH(B169,Assinaturas!$A$5:$A$104,0)),"ID não encontrado ou duplicado"))</x:f>
      </x:c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38"/>
      <x:c r="B170" s="30"/>
      <x:c r="C170" s="30"/>
      <x:c r="D170" s="30"/>
      <x:c r="E170" s="37"/>
      <x:c r="F170" s="30"/>
      <x:c r="G170" s="30"/>
      <x:c r="H170" s="33" t="str">
        <x:f>IF(B170="","",IF(J170&lt;&gt;"","n.a.",IF(NOT(ISNUMBER(INDEX(Assinaturas!$F$5:$F$104,MATCH(B170,Assinaturas!$A$5:$A$104,0)))),"n.a.",E170-INDEX(Assinaturas!$F$5:$F$104,MATCH(B170,Assinaturas!$A$5:$A$104,0)))))</x:f>
      </x:c>
      <x:c r="I170" s="26"/>
      <x:c r="J170" s="166" t="str">
        <x:f>IF(COUNTA(A170:G170)=0,"",IF(Listas!$B$17&lt;&gt;"OK","Revisar parâmetros",IF(OR(B170="",COUNTIFS(Assinaturas!$A$5:$A$104,B170)&lt;&gt;1),"ID não encontrado ou duplicado",IF(OR(NOT(ISNUMBER(A170)),A170&lt;=0),"Data ausente ou inválida",IF(OR(NOT(ISNUMBER(E170)),E170&lt;0),"Valor ausente ou inválido",IF(AND(F170&lt;&gt;"Sim",F170&lt;&gt;"Não"),"Baixa inválida",""))))))</x:f>
      </x:c>
      <x:c r="K170" s="166" t="n">
        <x:f>IF(AND(COUNTA(A170:G170)&gt;0,OR(Listas!$B$13="Todos",N170=Listas!$B$13)),1,0)</x:f>
        <x:v>0</x:v>
      </x:c>
      <x:c r="L170" s="166" t="n">
        <x:f>IF(AND(J170="",B170&lt;&gt;"",F170="Não",A170&lt;=Listas!$B$9),1,0)</x:f>
        <x:v>0</x:v>
      </x:c>
      <x:c r="M170" s="166" t="n">
        <x:f>IF(J170&lt;&gt;"",1,0)</x:f>
        <x:v>0</x:v>
      </x:c>
      <x:c r="N170" s="166" t="str">
        <x:f>IF(B170="","",IF(COUNTIFS(Assinaturas!$A$5:$A$104,B170)=1,INDEX(Assinaturas!$D$5:$D$104,MATCH(B170,Assinaturas!$A$5:$A$104,0)),"ID não encontrado ou duplicado"))</x:f>
      </x:c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38"/>
      <x:c r="B171" s="30"/>
      <x:c r="C171" s="30"/>
      <x:c r="D171" s="30"/>
      <x:c r="E171" s="37"/>
      <x:c r="F171" s="30"/>
      <x:c r="G171" s="30"/>
      <x:c r="H171" s="33" t="str">
        <x:f>IF(B171="","",IF(J171&lt;&gt;"","n.a.",IF(NOT(ISNUMBER(INDEX(Assinaturas!$F$5:$F$104,MATCH(B171,Assinaturas!$A$5:$A$104,0)))),"n.a.",E171-INDEX(Assinaturas!$F$5:$F$104,MATCH(B171,Assinaturas!$A$5:$A$104,0)))))</x:f>
      </x:c>
      <x:c r="I171" s="26"/>
      <x:c r="J171" s="166" t="str">
        <x:f>IF(COUNTA(A171:G171)=0,"",IF(Listas!$B$17&lt;&gt;"OK","Revisar parâmetros",IF(OR(B171="",COUNTIFS(Assinaturas!$A$5:$A$104,B171)&lt;&gt;1),"ID não encontrado ou duplicado",IF(OR(NOT(ISNUMBER(A171)),A171&lt;=0),"Data ausente ou inválida",IF(OR(NOT(ISNUMBER(E171)),E171&lt;0),"Valor ausente ou inválido",IF(AND(F171&lt;&gt;"Sim",F171&lt;&gt;"Não"),"Baixa inválida",""))))))</x:f>
      </x:c>
      <x:c r="K171" s="166" t="n">
        <x:f>IF(AND(COUNTA(A171:G171)&gt;0,OR(Listas!$B$13="Todos",N171=Listas!$B$13)),1,0)</x:f>
        <x:v>0</x:v>
      </x:c>
      <x:c r="L171" s="166" t="n">
        <x:f>IF(AND(J171="",B171&lt;&gt;"",F171="Não",A171&lt;=Listas!$B$9),1,0)</x:f>
        <x:v>0</x:v>
      </x:c>
      <x:c r="M171" s="166" t="n">
        <x:f>IF(J171&lt;&gt;"",1,0)</x:f>
        <x:v>0</x:v>
      </x:c>
      <x:c r="N171" s="166" t="str">
        <x:f>IF(B171="","",IF(COUNTIFS(Assinaturas!$A$5:$A$104,B171)=1,INDEX(Assinaturas!$D$5:$D$104,MATCH(B171,Assinaturas!$A$5:$A$104,0)),"ID não encontrado ou duplicado"))</x:f>
      </x:c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38"/>
      <x:c r="B172" s="30"/>
      <x:c r="C172" s="30"/>
      <x:c r="D172" s="30"/>
      <x:c r="E172" s="37"/>
      <x:c r="F172" s="30"/>
      <x:c r="G172" s="30"/>
      <x:c r="H172" s="33" t="str">
        <x:f>IF(B172="","",IF(J172&lt;&gt;"","n.a.",IF(NOT(ISNUMBER(INDEX(Assinaturas!$F$5:$F$104,MATCH(B172,Assinaturas!$A$5:$A$104,0)))),"n.a.",E172-INDEX(Assinaturas!$F$5:$F$104,MATCH(B172,Assinaturas!$A$5:$A$104,0)))))</x:f>
      </x:c>
      <x:c r="I172" s="26"/>
      <x:c r="J172" s="166" t="str">
        <x:f>IF(COUNTA(A172:G172)=0,"",IF(Listas!$B$17&lt;&gt;"OK","Revisar parâmetros",IF(OR(B172="",COUNTIFS(Assinaturas!$A$5:$A$104,B172)&lt;&gt;1),"ID não encontrado ou duplicado",IF(OR(NOT(ISNUMBER(A172)),A172&lt;=0),"Data ausente ou inválida",IF(OR(NOT(ISNUMBER(E172)),E172&lt;0),"Valor ausente ou inválido",IF(AND(F172&lt;&gt;"Sim",F172&lt;&gt;"Não"),"Baixa inválida",""))))))</x:f>
      </x:c>
      <x:c r="K172" s="166" t="n">
        <x:f>IF(AND(COUNTA(A172:G172)&gt;0,OR(Listas!$B$13="Todos",N172=Listas!$B$13)),1,0)</x:f>
        <x:v>0</x:v>
      </x:c>
      <x:c r="L172" s="166" t="n">
        <x:f>IF(AND(J172="",B172&lt;&gt;"",F172="Não",A172&lt;=Listas!$B$9),1,0)</x:f>
        <x:v>0</x:v>
      </x:c>
      <x:c r="M172" s="166" t="n">
        <x:f>IF(J172&lt;&gt;"",1,0)</x:f>
        <x:v>0</x:v>
      </x:c>
      <x:c r="N172" s="166" t="str">
        <x:f>IF(B172="","",IF(COUNTIFS(Assinaturas!$A$5:$A$104,B172)=1,INDEX(Assinaturas!$D$5:$D$104,MATCH(B172,Assinaturas!$A$5:$A$104,0)),"ID não encontrado ou duplicado"))</x:f>
      </x:c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38"/>
      <x:c r="B173" s="30"/>
      <x:c r="C173" s="30"/>
      <x:c r="D173" s="30"/>
      <x:c r="E173" s="37"/>
      <x:c r="F173" s="30"/>
      <x:c r="G173" s="30"/>
      <x:c r="H173" s="33" t="str">
        <x:f>IF(B173="","",IF(J173&lt;&gt;"","n.a.",IF(NOT(ISNUMBER(INDEX(Assinaturas!$F$5:$F$104,MATCH(B173,Assinaturas!$A$5:$A$104,0)))),"n.a.",E173-INDEX(Assinaturas!$F$5:$F$104,MATCH(B173,Assinaturas!$A$5:$A$104,0)))))</x:f>
      </x:c>
      <x:c r="I173" s="26"/>
      <x:c r="J173" s="166" t="str">
        <x:f>IF(COUNTA(A173:G173)=0,"",IF(Listas!$B$17&lt;&gt;"OK","Revisar parâmetros",IF(OR(B173="",COUNTIFS(Assinaturas!$A$5:$A$104,B173)&lt;&gt;1),"ID não encontrado ou duplicado",IF(OR(NOT(ISNUMBER(A173)),A173&lt;=0),"Data ausente ou inválida",IF(OR(NOT(ISNUMBER(E173)),E173&lt;0),"Valor ausente ou inválido",IF(AND(F173&lt;&gt;"Sim",F173&lt;&gt;"Não"),"Baixa inválida",""))))))</x:f>
      </x:c>
      <x:c r="K173" s="166" t="n">
        <x:f>IF(AND(COUNTA(A173:G173)&gt;0,OR(Listas!$B$13="Todos",N173=Listas!$B$13)),1,0)</x:f>
        <x:v>0</x:v>
      </x:c>
      <x:c r="L173" s="166" t="n">
        <x:f>IF(AND(J173="",B173&lt;&gt;"",F173="Não",A173&lt;=Listas!$B$9),1,0)</x:f>
        <x:v>0</x:v>
      </x:c>
      <x:c r="M173" s="166" t="n">
        <x:f>IF(J173&lt;&gt;"",1,0)</x:f>
        <x:v>0</x:v>
      </x:c>
      <x:c r="N173" s="166" t="str">
        <x:f>IF(B173="","",IF(COUNTIFS(Assinaturas!$A$5:$A$104,B173)=1,INDEX(Assinaturas!$D$5:$D$104,MATCH(B173,Assinaturas!$A$5:$A$104,0)),"ID não encontrado ou duplicado"))</x:f>
      </x:c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38"/>
      <x:c r="B174" s="30"/>
      <x:c r="C174" s="30"/>
      <x:c r="D174" s="30"/>
      <x:c r="E174" s="37"/>
      <x:c r="F174" s="30"/>
      <x:c r="G174" s="30"/>
      <x:c r="H174" s="33" t="str">
        <x:f>IF(B174="","",IF(J174&lt;&gt;"","n.a.",IF(NOT(ISNUMBER(INDEX(Assinaturas!$F$5:$F$104,MATCH(B174,Assinaturas!$A$5:$A$104,0)))),"n.a.",E174-INDEX(Assinaturas!$F$5:$F$104,MATCH(B174,Assinaturas!$A$5:$A$104,0)))))</x:f>
      </x:c>
      <x:c r="I174" s="26"/>
      <x:c r="J174" s="166" t="str">
        <x:f>IF(COUNTA(A174:G174)=0,"",IF(Listas!$B$17&lt;&gt;"OK","Revisar parâmetros",IF(OR(B174="",COUNTIFS(Assinaturas!$A$5:$A$104,B174)&lt;&gt;1),"ID não encontrado ou duplicado",IF(OR(NOT(ISNUMBER(A174)),A174&lt;=0),"Data ausente ou inválida",IF(OR(NOT(ISNUMBER(E174)),E174&lt;0),"Valor ausente ou inválido",IF(AND(F174&lt;&gt;"Sim",F174&lt;&gt;"Não"),"Baixa inválida",""))))))</x:f>
      </x:c>
      <x:c r="K174" s="166" t="n">
        <x:f>IF(AND(COUNTA(A174:G174)&gt;0,OR(Listas!$B$13="Todos",N174=Listas!$B$13)),1,0)</x:f>
        <x:v>0</x:v>
      </x:c>
      <x:c r="L174" s="166" t="n">
        <x:f>IF(AND(J174="",B174&lt;&gt;"",F174="Não",A174&lt;=Listas!$B$9),1,0)</x:f>
        <x:v>0</x:v>
      </x:c>
      <x:c r="M174" s="166" t="n">
        <x:f>IF(J174&lt;&gt;"",1,0)</x:f>
        <x:v>0</x:v>
      </x:c>
      <x:c r="N174" s="166" t="str">
        <x:f>IF(B174="","",IF(COUNTIFS(Assinaturas!$A$5:$A$104,B174)=1,INDEX(Assinaturas!$D$5:$D$104,MATCH(B174,Assinaturas!$A$5:$A$104,0)),"ID não encontrado ou duplicado"))</x:f>
      </x:c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38"/>
      <x:c r="B175" s="30"/>
      <x:c r="C175" s="30"/>
      <x:c r="D175" s="30"/>
      <x:c r="E175" s="37"/>
      <x:c r="F175" s="30"/>
      <x:c r="G175" s="30"/>
      <x:c r="H175" s="33" t="str">
        <x:f>IF(B175="","",IF(J175&lt;&gt;"","n.a.",IF(NOT(ISNUMBER(INDEX(Assinaturas!$F$5:$F$104,MATCH(B175,Assinaturas!$A$5:$A$104,0)))),"n.a.",E175-INDEX(Assinaturas!$F$5:$F$104,MATCH(B175,Assinaturas!$A$5:$A$104,0)))))</x:f>
      </x:c>
      <x:c r="I175" s="26"/>
      <x:c r="J175" s="166" t="str">
        <x:f>IF(COUNTA(A175:G175)=0,"",IF(Listas!$B$17&lt;&gt;"OK","Revisar parâmetros",IF(OR(B175="",COUNTIFS(Assinaturas!$A$5:$A$104,B175)&lt;&gt;1),"ID não encontrado ou duplicado",IF(OR(NOT(ISNUMBER(A175)),A175&lt;=0),"Data ausente ou inválida",IF(OR(NOT(ISNUMBER(E175)),E175&lt;0),"Valor ausente ou inválido",IF(AND(F175&lt;&gt;"Sim",F175&lt;&gt;"Não"),"Baixa inválida",""))))))</x:f>
      </x:c>
      <x:c r="K175" s="166" t="n">
        <x:f>IF(AND(COUNTA(A175:G175)&gt;0,OR(Listas!$B$13="Todos",N175=Listas!$B$13)),1,0)</x:f>
        <x:v>0</x:v>
      </x:c>
      <x:c r="L175" s="166" t="n">
        <x:f>IF(AND(J175="",B175&lt;&gt;"",F175="Não",A175&lt;=Listas!$B$9),1,0)</x:f>
        <x:v>0</x:v>
      </x:c>
      <x:c r="M175" s="166" t="n">
        <x:f>IF(J175&lt;&gt;"",1,0)</x:f>
        <x:v>0</x:v>
      </x:c>
      <x:c r="N175" s="166" t="str">
        <x:f>IF(B175="","",IF(COUNTIFS(Assinaturas!$A$5:$A$104,B175)=1,INDEX(Assinaturas!$D$5:$D$104,MATCH(B175,Assinaturas!$A$5:$A$104,0)),"ID não encontrado ou duplicado"))</x:f>
      </x:c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38"/>
      <x:c r="B176" s="30"/>
      <x:c r="C176" s="30"/>
      <x:c r="D176" s="30"/>
      <x:c r="E176" s="37"/>
      <x:c r="F176" s="30"/>
      <x:c r="G176" s="30"/>
      <x:c r="H176" s="33" t="str">
        <x:f>IF(B176="","",IF(J176&lt;&gt;"","n.a.",IF(NOT(ISNUMBER(INDEX(Assinaturas!$F$5:$F$104,MATCH(B176,Assinaturas!$A$5:$A$104,0)))),"n.a.",E176-INDEX(Assinaturas!$F$5:$F$104,MATCH(B176,Assinaturas!$A$5:$A$104,0)))))</x:f>
      </x:c>
      <x:c r="I176" s="26"/>
      <x:c r="J176" s="166" t="str">
        <x:f>IF(COUNTA(A176:G176)=0,"",IF(Listas!$B$17&lt;&gt;"OK","Revisar parâmetros",IF(OR(B176="",COUNTIFS(Assinaturas!$A$5:$A$104,B176)&lt;&gt;1),"ID não encontrado ou duplicado",IF(OR(NOT(ISNUMBER(A176)),A176&lt;=0),"Data ausente ou inválida",IF(OR(NOT(ISNUMBER(E176)),E176&lt;0),"Valor ausente ou inválido",IF(AND(F176&lt;&gt;"Sim",F176&lt;&gt;"Não"),"Baixa inválida",""))))))</x:f>
      </x:c>
      <x:c r="K176" s="166" t="n">
        <x:f>IF(AND(COUNTA(A176:G176)&gt;0,OR(Listas!$B$13="Todos",N176=Listas!$B$13)),1,0)</x:f>
        <x:v>0</x:v>
      </x:c>
      <x:c r="L176" s="166" t="n">
        <x:f>IF(AND(J176="",B176&lt;&gt;"",F176="Não",A176&lt;=Listas!$B$9),1,0)</x:f>
        <x:v>0</x:v>
      </x:c>
      <x:c r="M176" s="166" t="n">
        <x:f>IF(J176&lt;&gt;"",1,0)</x:f>
        <x:v>0</x:v>
      </x:c>
      <x:c r="N176" s="166" t="str">
        <x:f>IF(B176="","",IF(COUNTIFS(Assinaturas!$A$5:$A$104,B176)=1,INDEX(Assinaturas!$D$5:$D$104,MATCH(B176,Assinaturas!$A$5:$A$104,0)),"ID não encontrado ou duplicado"))</x:f>
      </x:c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38"/>
      <x:c r="B177" s="30"/>
      <x:c r="C177" s="30"/>
      <x:c r="D177" s="30"/>
      <x:c r="E177" s="37"/>
      <x:c r="F177" s="30"/>
      <x:c r="G177" s="30"/>
      <x:c r="H177" s="33" t="str">
        <x:f>IF(B177="","",IF(J177&lt;&gt;"","n.a.",IF(NOT(ISNUMBER(INDEX(Assinaturas!$F$5:$F$104,MATCH(B177,Assinaturas!$A$5:$A$104,0)))),"n.a.",E177-INDEX(Assinaturas!$F$5:$F$104,MATCH(B177,Assinaturas!$A$5:$A$104,0)))))</x:f>
      </x:c>
      <x:c r="I177" s="26"/>
      <x:c r="J177" s="166" t="str">
        <x:f>IF(COUNTA(A177:G177)=0,"",IF(Listas!$B$17&lt;&gt;"OK","Revisar parâmetros",IF(OR(B177="",COUNTIFS(Assinaturas!$A$5:$A$104,B177)&lt;&gt;1),"ID não encontrado ou duplicado",IF(OR(NOT(ISNUMBER(A177)),A177&lt;=0),"Data ausente ou inválida",IF(OR(NOT(ISNUMBER(E177)),E177&lt;0),"Valor ausente ou inválido",IF(AND(F177&lt;&gt;"Sim",F177&lt;&gt;"Não"),"Baixa inválida",""))))))</x:f>
      </x:c>
      <x:c r="K177" s="166" t="n">
        <x:f>IF(AND(COUNTA(A177:G177)&gt;0,OR(Listas!$B$13="Todos",N177=Listas!$B$13)),1,0)</x:f>
        <x:v>0</x:v>
      </x:c>
      <x:c r="L177" s="166" t="n">
        <x:f>IF(AND(J177="",B177&lt;&gt;"",F177="Não",A177&lt;=Listas!$B$9),1,0)</x:f>
        <x:v>0</x:v>
      </x:c>
      <x:c r="M177" s="166" t="n">
        <x:f>IF(J177&lt;&gt;"",1,0)</x:f>
        <x:v>0</x:v>
      </x:c>
      <x:c r="N177" s="166" t="str">
        <x:f>IF(B177="","",IF(COUNTIFS(Assinaturas!$A$5:$A$104,B177)=1,INDEX(Assinaturas!$D$5:$D$104,MATCH(B177,Assinaturas!$A$5:$A$104,0)),"ID não encontrado ou duplicado"))</x:f>
      </x:c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38"/>
      <x:c r="B178" s="30"/>
      <x:c r="C178" s="30"/>
      <x:c r="D178" s="30"/>
      <x:c r="E178" s="37"/>
      <x:c r="F178" s="30"/>
      <x:c r="G178" s="30"/>
      <x:c r="H178" s="33" t="str">
        <x:f>IF(B178="","",IF(J178&lt;&gt;"","n.a.",IF(NOT(ISNUMBER(INDEX(Assinaturas!$F$5:$F$104,MATCH(B178,Assinaturas!$A$5:$A$104,0)))),"n.a.",E178-INDEX(Assinaturas!$F$5:$F$104,MATCH(B178,Assinaturas!$A$5:$A$104,0)))))</x:f>
      </x:c>
      <x:c r="I178" s="26"/>
      <x:c r="J178" s="166" t="str">
        <x:f>IF(COUNTA(A178:G178)=0,"",IF(Listas!$B$17&lt;&gt;"OK","Revisar parâmetros",IF(OR(B178="",COUNTIFS(Assinaturas!$A$5:$A$104,B178)&lt;&gt;1),"ID não encontrado ou duplicado",IF(OR(NOT(ISNUMBER(A178)),A178&lt;=0),"Data ausente ou inválida",IF(OR(NOT(ISNUMBER(E178)),E178&lt;0),"Valor ausente ou inválido",IF(AND(F178&lt;&gt;"Sim",F178&lt;&gt;"Não"),"Baixa inválida",""))))))</x:f>
      </x:c>
      <x:c r="K178" s="166" t="n">
        <x:f>IF(AND(COUNTA(A178:G178)&gt;0,OR(Listas!$B$13="Todos",N178=Listas!$B$13)),1,0)</x:f>
        <x:v>0</x:v>
      </x:c>
      <x:c r="L178" s="166" t="n">
        <x:f>IF(AND(J178="",B178&lt;&gt;"",F178="Não",A178&lt;=Listas!$B$9),1,0)</x:f>
        <x:v>0</x:v>
      </x:c>
      <x:c r="M178" s="166" t="n">
        <x:f>IF(J178&lt;&gt;"",1,0)</x:f>
        <x:v>0</x:v>
      </x:c>
      <x:c r="N178" s="166" t="str">
        <x:f>IF(B178="","",IF(COUNTIFS(Assinaturas!$A$5:$A$104,B178)=1,INDEX(Assinaturas!$D$5:$D$104,MATCH(B178,Assinaturas!$A$5:$A$104,0)),"ID não encontrado ou duplicado"))</x:f>
      </x:c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38"/>
      <x:c r="B179" s="30"/>
      <x:c r="C179" s="30"/>
      <x:c r="D179" s="30"/>
      <x:c r="E179" s="37"/>
      <x:c r="F179" s="30"/>
      <x:c r="G179" s="30"/>
      <x:c r="H179" s="33" t="str">
        <x:f>IF(B179="","",IF(J179&lt;&gt;"","n.a.",IF(NOT(ISNUMBER(INDEX(Assinaturas!$F$5:$F$104,MATCH(B179,Assinaturas!$A$5:$A$104,0)))),"n.a.",E179-INDEX(Assinaturas!$F$5:$F$104,MATCH(B179,Assinaturas!$A$5:$A$104,0)))))</x:f>
      </x:c>
      <x:c r="I179" s="26"/>
      <x:c r="J179" s="166" t="str">
        <x:f>IF(COUNTA(A179:G179)=0,"",IF(Listas!$B$17&lt;&gt;"OK","Revisar parâmetros",IF(OR(B179="",COUNTIFS(Assinaturas!$A$5:$A$104,B179)&lt;&gt;1),"ID não encontrado ou duplicado",IF(OR(NOT(ISNUMBER(A179)),A179&lt;=0),"Data ausente ou inválida",IF(OR(NOT(ISNUMBER(E179)),E179&lt;0),"Valor ausente ou inválido",IF(AND(F179&lt;&gt;"Sim",F179&lt;&gt;"Não"),"Baixa inválida",""))))))</x:f>
      </x:c>
      <x:c r="K179" s="166" t="n">
        <x:f>IF(AND(COUNTA(A179:G179)&gt;0,OR(Listas!$B$13="Todos",N179=Listas!$B$13)),1,0)</x:f>
        <x:v>0</x:v>
      </x:c>
      <x:c r="L179" s="166" t="n">
        <x:f>IF(AND(J179="",B179&lt;&gt;"",F179="Não",A179&lt;=Listas!$B$9),1,0)</x:f>
        <x:v>0</x:v>
      </x:c>
      <x:c r="M179" s="166" t="n">
        <x:f>IF(J179&lt;&gt;"",1,0)</x:f>
        <x:v>0</x:v>
      </x:c>
      <x:c r="N179" s="166" t="str">
        <x:f>IF(B179="","",IF(COUNTIFS(Assinaturas!$A$5:$A$104,B179)=1,INDEX(Assinaturas!$D$5:$D$104,MATCH(B179,Assinaturas!$A$5:$A$104,0)),"ID não encontrado ou duplicado"))</x:f>
      </x:c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38"/>
      <x:c r="B180" s="30"/>
      <x:c r="C180" s="30"/>
      <x:c r="D180" s="30"/>
      <x:c r="E180" s="37"/>
      <x:c r="F180" s="30"/>
      <x:c r="G180" s="30"/>
      <x:c r="H180" s="33" t="str">
        <x:f>IF(B180="","",IF(J180&lt;&gt;"","n.a.",IF(NOT(ISNUMBER(INDEX(Assinaturas!$F$5:$F$104,MATCH(B180,Assinaturas!$A$5:$A$104,0)))),"n.a.",E180-INDEX(Assinaturas!$F$5:$F$104,MATCH(B180,Assinaturas!$A$5:$A$104,0)))))</x:f>
      </x:c>
      <x:c r="I180" s="26"/>
      <x:c r="J180" s="166" t="str">
        <x:f>IF(COUNTA(A180:G180)=0,"",IF(Listas!$B$17&lt;&gt;"OK","Revisar parâmetros",IF(OR(B180="",COUNTIFS(Assinaturas!$A$5:$A$104,B180)&lt;&gt;1),"ID não encontrado ou duplicado",IF(OR(NOT(ISNUMBER(A180)),A180&lt;=0),"Data ausente ou inválida",IF(OR(NOT(ISNUMBER(E180)),E180&lt;0),"Valor ausente ou inválido",IF(AND(F180&lt;&gt;"Sim",F180&lt;&gt;"Não"),"Baixa inválida",""))))))</x:f>
      </x:c>
      <x:c r="K180" s="166" t="n">
        <x:f>IF(AND(COUNTA(A180:G180)&gt;0,OR(Listas!$B$13="Todos",N180=Listas!$B$13)),1,0)</x:f>
        <x:v>0</x:v>
      </x:c>
      <x:c r="L180" s="166" t="n">
        <x:f>IF(AND(J180="",B180&lt;&gt;"",F180="Não",A180&lt;=Listas!$B$9),1,0)</x:f>
        <x:v>0</x:v>
      </x:c>
      <x:c r="M180" s="166" t="n">
        <x:f>IF(J180&lt;&gt;"",1,0)</x:f>
        <x:v>0</x:v>
      </x:c>
      <x:c r="N180" s="166" t="str">
        <x:f>IF(B180="","",IF(COUNTIFS(Assinaturas!$A$5:$A$104,B180)=1,INDEX(Assinaturas!$D$5:$D$104,MATCH(B180,Assinaturas!$A$5:$A$104,0)),"ID não encontrado ou duplicado"))</x:f>
      </x:c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38"/>
      <x:c r="B181" s="30"/>
      <x:c r="C181" s="30"/>
      <x:c r="D181" s="30"/>
      <x:c r="E181" s="37"/>
      <x:c r="F181" s="30"/>
      <x:c r="G181" s="30"/>
      <x:c r="H181" s="33" t="str">
        <x:f>IF(B181="","",IF(J181&lt;&gt;"","n.a.",IF(NOT(ISNUMBER(INDEX(Assinaturas!$F$5:$F$104,MATCH(B181,Assinaturas!$A$5:$A$104,0)))),"n.a.",E181-INDEX(Assinaturas!$F$5:$F$104,MATCH(B181,Assinaturas!$A$5:$A$104,0)))))</x:f>
      </x:c>
      <x:c r="I181" s="26"/>
      <x:c r="J181" s="166" t="str">
        <x:f>IF(COUNTA(A181:G181)=0,"",IF(Listas!$B$17&lt;&gt;"OK","Revisar parâmetros",IF(OR(B181="",COUNTIFS(Assinaturas!$A$5:$A$104,B181)&lt;&gt;1),"ID não encontrado ou duplicado",IF(OR(NOT(ISNUMBER(A181)),A181&lt;=0),"Data ausente ou inválida",IF(OR(NOT(ISNUMBER(E181)),E181&lt;0),"Valor ausente ou inválido",IF(AND(F181&lt;&gt;"Sim",F181&lt;&gt;"Não"),"Baixa inválida",""))))))</x:f>
      </x:c>
      <x:c r="K181" s="166" t="n">
        <x:f>IF(AND(COUNTA(A181:G181)&gt;0,OR(Listas!$B$13="Todos",N181=Listas!$B$13)),1,0)</x:f>
        <x:v>0</x:v>
      </x:c>
      <x:c r="L181" s="166" t="n">
        <x:f>IF(AND(J181="",B181&lt;&gt;"",F181="Não",A181&lt;=Listas!$B$9),1,0)</x:f>
        <x:v>0</x:v>
      </x:c>
      <x:c r="M181" s="166" t="n">
        <x:f>IF(J181&lt;&gt;"",1,0)</x:f>
        <x:v>0</x:v>
      </x:c>
      <x:c r="N181" s="166" t="str">
        <x:f>IF(B181="","",IF(COUNTIFS(Assinaturas!$A$5:$A$104,B181)=1,INDEX(Assinaturas!$D$5:$D$104,MATCH(B181,Assinaturas!$A$5:$A$104,0)),"ID não encontrado ou duplicado"))</x:f>
      </x:c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38"/>
      <x:c r="B182" s="30"/>
      <x:c r="C182" s="30"/>
      <x:c r="D182" s="30"/>
      <x:c r="E182" s="37"/>
      <x:c r="F182" s="30"/>
      <x:c r="G182" s="30"/>
      <x:c r="H182" s="33" t="str">
        <x:f>IF(B182="","",IF(J182&lt;&gt;"","n.a.",IF(NOT(ISNUMBER(INDEX(Assinaturas!$F$5:$F$104,MATCH(B182,Assinaturas!$A$5:$A$104,0)))),"n.a.",E182-INDEX(Assinaturas!$F$5:$F$104,MATCH(B182,Assinaturas!$A$5:$A$104,0)))))</x:f>
      </x:c>
      <x:c r="I182" s="26"/>
      <x:c r="J182" s="166" t="str">
        <x:f>IF(COUNTA(A182:G182)=0,"",IF(Listas!$B$17&lt;&gt;"OK","Revisar parâmetros",IF(OR(B182="",COUNTIFS(Assinaturas!$A$5:$A$104,B182)&lt;&gt;1),"ID não encontrado ou duplicado",IF(OR(NOT(ISNUMBER(A182)),A182&lt;=0),"Data ausente ou inválida",IF(OR(NOT(ISNUMBER(E182)),E182&lt;0),"Valor ausente ou inválido",IF(AND(F182&lt;&gt;"Sim",F182&lt;&gt;"Não"),"Baixa inválida",""))))))</x:f>
      </x:c>
      <x:c r="K182" s="166" t="n">
        <x:f>IF(AND(COUNTA(A182:G182)&gt;0,OR(Listas!$B$13="Todos",N182=Listas!$B$13)),1,0)</x:f>
        <x:v>0</x:v>
      </x:c>
      <x:c r="L182" s="166" t="n">
        <x:f>IF(AND(J182="",B182&lt;&gt;"",F182="Não",A182&lt;=Listas!$B$9),1,0)</x:f>
        <x:v>0</x:v>
      </x:c>
      <x:c r="M182" s="166" t="n">
        <x:f>IF(J182&lt;&gt;"",1,0)</x:f>
        <x:v>0</x:v>
      </x:c>
      <x:c r="N182" s="166" t="str">
        <x:f>IF(B182="","",IF(COUNTIFS(Assinaturas!$A$5:$A$104,B182)=1,INDEX(Assinaturas!$D$5:$D$104,MATCH(B182,Assinaturas!$A$5:$A$104,0)),"ID não encontrado ou duplicado"))</x:f>
      </x:c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38"/>
      <x:c r="B183" s="30"/>
      <x:c r="C183" s="30"/>
      <x:c r="D183" s="30"/>
      <x:c r="E183" s="37"/>
      <x:c r="F183" s="30"/>
      <x:c r="G183" s="30"/>
      <x:c r="H183" s="33" t="str">
        <x:f>IF(B183="","",IF(J183&lt;&gt;"","n.a.",IF(NOT(ISNUMBER(INDEX(Assinaturas!$F$5:$F$104,MATCH(B183,Assinaturas!$A$5:$A$104,0)))),"n.a.",E183-INDEX(Assinaturas!$F$5:$F$104,MATCH(B183,Assinaturas!$A$5:$A$104,0)))))</x:f>
      </x:c>
      <x:c r="I183" s="26"/>
      <x:c r="J183" s="166" t="str">
        <x:f>IF(COUNTA(A183:G183)=0,"",IF(Listas!$B$17&lt;&gt;"OK","Revisar parâmetros",IF(OR(B183="",COUNTIFS(Assinaturas!$A$5:$A$104,B183)&lt;&gt;1),"ID não encontrado ou duplicado",IF(OR(NOT(ISNUMBER(A183)),A183&lt;=0),"Data ausente ou inválida",IF(OR(NOT(ISNUMBER(E183)),E183&lt;0),"Valor ausente ou inválido",IF(AND(F183&lt;&gt;"Sim",F183&lt;&gt;"Não"),"Baixa inválida",""))))))</x:f>
      </x:c>
      <x:c r="K183" s="166" t="n">
        <x:f>IF(AND(COUNTA(A183:G183)&gt;0,OR(Listas!$B$13="Todos",N183=Listas!$B$13)),1,0)</x:f>
        <x:v>0</x:v>
      </x:c>
      <x:c r="L183" s="166" t="n">
        <x:f>IF(AND(J183="",B183&lt;&gt;"",F183="Não",A183&lt;=Listas!$B$9),1,0)</x:f>
        <x:v>0</x:v>
      </x:c>
      <x:c r="M183" s="166" t="n">
        <x:f>IF(J183&lt;&gt;"",1,0)</x:f>
        <x:v>0</x:v>
      </x:c>
      <x:c r="N183" s="166" t="str">
        <x:f>IF(B183="","",IF(COUNTIFS(Assinaturas!$A$5:$A$104,B183)=1,INDEX(Assinaturas!$D$5:$D$104,MATCH(B183,Assinaturas!$A$5:$A$104,0)),"ID não encontrado ou duplicado"))</x:f>
      </x:c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38"/>
      <x:c r="B184" s="30"/>
      <x:c r="C184" s="30"/>
      <x:c r="D184" s="30"/>
      <x:c r="E184" s="37"/>
      <x:c r="F184" s="30"/>
      <x:c r="G184" s="30"/>
      <x:c r="H184" s="33" t="str">
        <x:f>IF(B184="","",IF(J184&lt;&gt;"","n.a.",IF(NOT(ISNUMBER(INDEX(Assinaturas!$F$5:$F$104,MATCH(B184,Assinaturas!$A$5:$A$104,0)))),"n.a.",E184-INDEX(Assinaturas!$F$5:$F$104,MATCH(B184,Assinaturas!$A$5:$A$104,0)))))</x:f>
      </x:c>
      <x:c r="I184" s="26"/>
      <x:c r="J184" s="166" t="str">
        <x:f>IF(COUNTA(A184:G184)=0,"",IF(Listas!$B$17&lt;&gt;"OK","Revisar parâmetros",IF(OR(B184="",COUNTIFS(Assinaturas!$A$5:$A$104,B184)&lt;&gt;1),"ID não encontrado ou duplicado",IF(OR(NOT(ISNUMBER(A184)),A184&lt;=0),"Data ausente ou inválida",IF(OR(NOT(ISNUMBER(E184)),E184&lt;0),"Valor ausente ou inválido",IF(AND(F184&lt;&gt;"Sim",F184&lt;&gt;"Não"),"Baixa inválida",""))))))</x:f>
      </x:c>
      <x:c r="K184" s="166" t="n">
        <x:f>IF(AND(COUNTA(A184:G184)&gt;0,OR(Listas!$B$13="Todos",N184=Listas!$B$13)),1,0)</x:f>
        <x:v>0</x:v>
      </x:c>
      <x:c r="L184" s="166" t="n">
        <x:f>IF(AND(J184="",B184&lt;&gt;"",F184="Não",A184&lt;=Listas!$B$9),1,0)</x:f>
        <x:v>0</x:v>
      </x:c>
      <x:c r="M184" s="166" t="n">
        <x:f>IF(J184&lt;&gt;"",1,0)</x:f>
        <x:v>0</x:v>
      </x:c>
      <x:c r="N184" s="166" t="str">
        <x:f>IF(B184="","",IF(COUNTIFS(Assinaturas!$A$5:$A$104,B184)=1,INDEX(Assinaturas!$D$5:$D$104,MATCH(B184,Assinaturas!$A$5:$A$104,0)),"ID não encontrado ou duplicado"))</x:f>
      </x:c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38"/>
      <x:c r="B185" s="30"/>
      <x:c r="C185" s="30"/>
      <x:c r="D185" s="30"/>
      <x:c r="E185" s="37"/>
      <x:c r="F185" s="30"/>
      <x:c r="G185" s="30"/>
      <x:c r="H185" s="33" t="str">
        <x:f>IF(B185="","",IF(J185&lt;&gt;"","n.a.",IF(NOT(ISNUMBER(INDEX(Assinaturas!$F$5:$F$104,MATCH(B185,Assinaturas!$A$5:$A$104,0)))),"n.a.",E185-INDEX(Assinaturas!$F$5:$F$104,MATCH(B185,Assinaturas!$A$5:$A$104,0)))))</x:f>
      </x:c>
      <x:c r="I185" s="26"/>
      <x:c r="J185" s="166" t="str">
        <x:f>IF(COUNTA(A185:G185)=0,"",IF(Listas!$B$17&lt;&gt;"OK","Revisar parâmetros",IF(OR(B185="",COUNTIFS(Assinaturas!$A$5:$A$104,B185)&lt;&gt;1),"ID não encontrado ou duplicado",IF(OR(NOT(ISNUMBER(A185)),A185&lt;=0),"Data ausente ou inválida",IF(OR(NOT(ISNUMBER(E185)),E185&lt;0),"Valor ausente ou inválido",IF(AND(F185&lt;&gt;"Sim",F185&lt;&gt;"Não"),"Baixa inválida",""))))))</x:f>
      </x:c>
      <x:c r="K185" s="166" t="n">
        <x:f>IF(AND(COUNTA(A185:G185)&gt;0,OR(Listas!$B$13="Todos",N185=Listas!$B$13)),1,0)</x:f>
        <x:v>0</x:v>
      </x:c>
      <x:c r="L185" s="166" t="n">
        <x:f>IF(AND(J185="",B185&lt;&gt;"",F185="Não",A185&lt;=Listas!$B$9),1,0)</x:f>
        <x:v>0</x:v>
      </x:c>
      <x:c r="M185" s="166" t="n">
        <x:f>IF(J185&lt;&gt;"",1,0)</x:f>
        <x:v>0</x:v>
      </x:c>
      <x:c r="N185" s="166" t="str">
        <x:f>IF(B185="","",IF(COUNTIFS(Assinaturas!$A$5:$A$104,B185)=1,INDEX(Assinaturas!$D$5:$D$104,MATCH(B185,Assinaturas!$A$5:$A$104,0)),"ID não encontrado ou duplicado"))</x:f>
      </x:c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38"/>
      <x:c r="B186" s="30"/>
      <x:c r="C186" s="30"/>
      <x:c r="D186" s="30"/>
      <x:c r="E186" s="37"/>
      <x:c r="F186" s="30"/>
      <x:c r="G186" s="30"/>
      <x:c r="H186" s="33" t="str">
        <x:f>IF(B186="","",IF(J186&lt;&gt;"","n.a.",IF(NOT(ISNUMBER(INDEX(Assinaturas!$F$5:$F$104,MATCH(B186,Assinaturas!$A$5:$A$104,0)))),"n.a.",E186-INDEX(Assinaturas!$F$5:$F$104,MATCH(B186,Assinaturas!$A$5:$A$104,0)))))</x:f>
      </x:c>
      <x:c r="I186" s="26"/>
      <x:c r="J186" s="166" t="str">
        <x:f>IF(COUNTA(A186:G186)=0,"",IF(Listas!$B$17&lt;&gt;"OK","Revisar parâmetros",IF(OR(B186="",COUNTIFS(Assinaturas!$A$5:$A$104,B186)&lt;&gt;1),"ID não encontrado ou duplicado",IF(OR(NOT(ISNUMBER(A186)),A186&lt;=0),"Data ausente ou inválida",IF(OR(NOT(ISNUMBER(E186)),E186&lt;0),"Valor ausente ou inválido",IF(AND(F186&lt;&gt;"Sim",F186&lt;&gt;"Não"),"Baixa inválida",""))))))</x:f>
      </x:c>
      <x:c r="K186" s="166" t="n">
        <x:f>IF(AND(COUNTA(A186:G186)&gt;0,OR(Listas!$B$13="Todos",N186=Listas!$B$13)),1,0)</x:f>
        <x:v>0</x:v>
      </x:c>
      <x:c r="L186" s="166" t="n">
        <x:f>IF(AND(J186="",B186&lt;&gt;"",F186="Não",A186&lt;=Listas!$B$9),1,0)</x:f>
        <x:v>0</x:v>
      </x:c>
      <x:c r="M186" s="166" t="n">
        <x:f>IF(J186&lt;&gt;"",1,0)</x:f>
        <x:v>0</x:v>
      </x:c>
      <x:c r="N186" s="166" t="str">
        <x:f>IF(B186="","",IF(COUNTIFS(Assinaturas!$A$5:$A$104,B186)=1,INDEX(Assinaturas!$D$5:$D$104,MATCH(B186,Assinaturas!$A$5:$A$104,0)),"ID não encontrado ou duplicado"))</x:f>
      </x:c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38"/>
      <x:c r="B187" s="30"/>
      <x:c r="C187" s="30"/>
      <x:c r="D187" s="30"/>
      <x:c r="E187" s="37"/>
      <x:c r="F187" s="30"/>
      <x:c r="G187" s="30"/>
      <x:c r="H187" s="33" t="str">
        <x:f>IF(B187="","",IF(J187&lt;&gt;"","n.a.",IF(NOT(ISNUMBER(INDEX(Assinaturas!$F$5:$F$104,MATCH(B187,Assinaturas!$A$5:$A$104,0)))),"n.a.",E187-INDEX(Assinaturas!$F$5:$F$104,MATCH(B187,Assinaturas!$A$5:$A$104,0)))))</x:f>
      </x:c>
      <x:c r="I187" s="26"/>
      <x:c r="J187" s="166" t="str">
        <x:f>IF(COUNTA(A187:G187)=0,"",IF(Listas!$B$17&lt;&gt;"OK","Revisar parâmetros",IF(OR(B187="",COUNTIFS(Assinaturas!$A$5:$A$104,B187)&lt;&gt;1),"ID não encontrado ou duplicado",IF(OR(NOT(ISNUMBER(A187)),A187&lt;=0),"Data ausente ou inválida",IF(OR(NOT(ISNUMBER(E187)),E187&lt;0),"Valor ausente ou inválido",IF(AND(F187&lt;&gt;"Sim",F187&lt;&gt;"Não"),"Baixa inválida",""))))))</x:f>
      </x:c>
      <x:c r="K187" s="166" t="n">
        <x:f>IF(AND(COUNTA(A187:G187)&gt;0,OR(Listas!$B$13="Todos",N187=Listas!$B$13)),1,0)</x:f>
        <x:v>0</x:v>
      </x:c>
      <x:c r="L187" s="166" t="n">
        <x:f>IF(AND(J187="",B187&lt;&gt;"",F187="Não",A187&lt;=Listas!$B$9),1,0)</x:f>
        <x:v>0</x:v>
      </x:c>
      <x:c r="M187" s="166" t="n">
        <x:f>IF(J187&lt;&gt;"",1,0)</x:f>
        <x:v>0</x:v>
      </x:c>
      <x:c r="N187" s="166" t="str">
        <x:f>IF(B187="","",IF(COUNTIFS(Assinaturas!$A$5:$A$104,B187)=1,INDEX(Assinaturas!$D$5:$D$104,MATCH(B187,Assinaturas!$A$5:$A$104,0)),"ID não encontrado ou duplicado"))</x:f>
      </x:c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38"/>
      <x:c r="B188" s="30"/>
      <x:c r="C188" s="30"/>
      <x:c r="D188" s="30"/>
      <x:c r="E188" s="37"/>
      <x:c r="F188" s="30"/>
      <x:c r="G188" s="30"/>
      <x:c r="H188" s="33" t="str">
        <x:f>IF(B188="","",IF(J188&lt;&gt;"","n.a.",IF(NOT(ISNUMBER(INDEX(Assinaturas!$F$5:$F$104,MATCH(B188,Assinaturas!$A$5:$A$104,0)))),"n.a.",E188-INDEX(Assinaturas!$F$5:$F$104,MATCH(B188,Assinaturas!$A$5:$A$104,0)))))</x:f>
      </x:c>
      <x:c r="I188" s="26"/>
      <x:c r="J188" s="166" t="str">
        <x:f>IF(COUNTA(A188:G188)=0,"",IF(Listas!$B$17&lt;&gt;"OK","Revisar parâmetros",IF(OR(B188="",COUNTIFS(Assinaturas!$A$5:$A$104,B188)&lt;&gt;1),"ID não encontrado ou duplicado",IF(OR(NOT(ISNUMBER(A188)),A188&lt;=0),"Data ausente ou inválida",IF(OR(NOT(ISNUMBER(E188)),E188&lt;0),"Valor ausente ou inválido",IF(AND(F188&lt;&gt;"Sim",F188&lt;&gt;"Não"),"Baixa inválida",""))))))</x:f>
      </x:c>
      <x:c r="K188" s="166" t="n">
        <x:f>IF(AND(COUNTA(A188:G188)&gt;0,OR(Listas!$B$13="Todos",N188=Listas!$B$13)),1,0)</x:f>
        <x:v>0</x:v>
      </x:c>
      <x:c r="L188" s="166" t="n">
        <x:f>IF(AND(J188="",B188&lt;&gt;"",F188="Não",A188&lt;=Listas!$B$9),1,0)</x:f>
        <x:v>0</x:v>
      </x:c>
      <x:c r="M188" s="166" t="n">
        <x:f>IF(J188&lt;&gt;"",1,0)</x:f>
        <x:v>0</x:v>
      </x:c>
      <x:c r="N188" s="166" t="str">
        <x:f>IF(B188="","",IF(COUNTIFS(Assinaturas!$A$5:$A$104,B188)=1,INDEX(Assinaturas!$D$5:$D$104,MATCH(B188,Assinaturas!$A$5:$A$104,0)),"ID não encontrado ou duplicado"))</x:f>
      </x:c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38"/>
      <x:c r="B189" s="30"/>
      <x:c r="C189" s="30"/>
      <x:c r="D189" s="30"/>
      <x:c r="E189" s="37"/>
      <x:c r="F189" s="30"/>
      <x:c r="G189" s="30"/>
      <x:c r="H189" s="33" t="str">
        <x:f>IF(B189="","",IF(J189&lt;&gt;"","n.a.",IF(NOT(ISNUMBER(INDEX(Assinaturas!$F$5:$F$104,MATCH(B189,Assinaturas!$A$5:$A$104,0)))),"n.a.",E189-INDEX(Assinaturas!$F$5:$F$104,MATCH(B189,Assinaturas!$A$5:$A$104,0)))))</x:f>
      </x:c>
      <x:c r="I189" s="26"/>
      <x:c r="J189" s="166" t="str">
        <x:f>IF(COUNTA(A189:G189)=0,"",IF(Listas!$B$17&lt;&gt;"OK","Revisar parâmetros",IF(OR(B189="",COUNTIFS(Assinaturas!$A$5:$A$104,B189)&lt;&gt;1),"ID não encontrado ou duplicado",IF(OR(NOT(ISNUMBER(A189)),A189&lt;=0),"Data ausente ou inválida",IF(OR(NOT(ISNUMBER(E189)),E189&lt;0),"Valor ausente ou inválido",IF(AND(F189&lt;&gt;"Sim",F189&lt;&gt;"Não"),"Baixa inválida",""))))))</x:f>
      </x:c>
      <x:c r="K189" s="166" t="n">
        <x:f>IF(AND(COUNTA(A189:G189)&gt;0,OR(Listas!$B$13="Todos",N189=Listas!$B$13)),1,0)</x:f>
        <x:v>0</x:v>
      </x:c>
      <x:c r="L189" s="166" t="n">
        <x:f>IF(AND(J189="",B189&lt;&gt;"",F189="Não",A189&lt;=Listas!$B$9),1,0)</x:f>
        <x:v>0</x:v>
      </x:c>
      <x:c r="M189" s="166" t="n">
        <x:f>IF(J189&lt;&gt;"",1,0)</x:f>
        <x:v>0</x:v>
      </x:c>
      <x:c r="N189" s="166" t="str">
        <x:f>IF(B189="","",IF(COUNTIFS(Assinaturas!$A$5:$A$104,B189)=1,INDEX(Assinaturas!$D$5:$D$104,MATCH(B189,Assinaturas!$A$5:$A$104,0)),"ID não encontrado ou duplicado"))</x:f>
      </x:c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38"/>
      <x:c r="B190" s="30"/>
      <x:c r="C190" s="30"/>
      <x:c r="D190" s="30"/>
      <x:c r="E190" s="37"/>
      <x:c r="F190" s="30"/>
      <x:c r="G190" s="30"/>
      <x:c r="H190" s="33" t="str">
        <x:f>IF(B190="","",IF(J190&lt;&gt;"","n.a.",IF(NOT(ISNUMBER(INDEX(Assinaturas!$F$5:$F$104,MATCH(B190,Assinaturas!$A$5:$A$104,0)))),"n.a.",E190-INDEX(Assinaturas!$F$5:$F$104,MATCH(B190,Assinaturas!$A$5:$A$104,0)))))</x:f>
      </x:c>
      <x:c r="I190" s="26"/>
      <x:c r="J190" s="166" t="str">
        <x:f>IF(COUNTA(A190:G190)=0,"",IF(Listas!$B$17&lt;&gt;"OK","Revisar parâmetros",IF(OR(B190="",COUNTIFS(Assinaturas!$A$5:$A$104,B190)&lt;&gt;1),"ID não encontrado ou duplicado",IF(OR(NOT(ISNUMBER(A190)),A190&lt;=0),"Data ausente ou inválida",IF(OR(NOT(ISNUMBER(E190)),E190&lt;0),"Valor ausente ou inválido",IF(AND(F190&lt;&gt;"Sim",F190&lt;&gt;"Não"),"Baixa inválida",""))))))</x:f>
      </x:c>
      <x:c r="K190" s="166" t="n">
        <x:f>IF(AND(COUNTA(A190:G190)&gt;0,OR(Listas!$B$13="Todos",N190=Listas!$B$13)),1,0)</x:f>
        <x:v>0</x:v>
      </x:c>
      <x:c r="L190" s="166" t="n">
        <x:f>IF(AND(J190="",B190&lt;&gt;"",F190="Não",A190&lt;=Listas!$B$9),1,0)</x:f>
        <x:v>0</x:v>
      </x:c>
      <x:c r="M190" s="166" t="n">
        <x:f>IF(J190&lt;&gt;"",1,0)</x:f>
        <x:v>0</x:v>
      </x:c>
      <x:c r="N190" s="166" t="str">
        <x:f>IF(B190="","",IF(COUNTIFS(Assinaturas!$A$5:$A$104,B190)=1,INDEX(Assinaturas!$D$5:$D$104,MATCH(B190,Assinaturas!$A$5:$A$104,0)),"ID não encontrado ou duplicado"))</x:f>
      </x:c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38"/>
      <x:c r="B191" s="30"/>
      <x:c r="C191" s="30"/>
      <x:c r="D191" s="30"/>
      <x:c r="E191" s="37"/>
      <x:c r="F191" s="30"/>
      <x:c r="G191" s="30"/>
      <x:c r="H191" s="33" t="str">
        <x:f>IF(B191="","",IF(J191&lt;&gt;"","n.a.",IF(NOT(ISNUMBER(INDEX(Assinaturas!$F$5:$F$104,MATCH(B191,Assinaturas!$A$5:$A$104,0)))),"n.a.",E191-INDEX(Assinaturas!$F$5:$F$104,MATCH(B191,Assinaturas!$A$5:$A$104,0)))))</x:f>
      </x:c>
      <x:c r="I191" s="26"/>
      <x:c r="J191" s="166" t="str">
        <x:f>IF(COUNTA(A191:G191)=0,"",IF(Listas!$B$17&lt;&gt;"OK","Revisar parâmetros",IF(OR(B191="",COUNTIFS(Assinaturas!$A$5:$A$104,B191)&lt;&gt;1),"ID não encontrado ou duplicado",IF(OR(NOT(ISNUMBER(A191)),A191&lt;=0),"Data ausente ou inválida",IF(OR(NOT(ISNUMBER(E191)),E191&lt;0),"Valor ausente ou inválido",IF(AND(F191&lt;&gt;"Sim",F191&lt;&gt;"Não"),"Baixa inválida",""))))))</x:f>
      </x:c>
      <x:c r="K191" s="166" t="n">
        <x:f>IF(AND(COUNTA(A191:G191)&gt;0,OR(Listas!$B$13="Todos",N191=Listas!$B$13)),1,0)</x:f>
        <x:v>0</x:v>
      </x:c>
      <x:c r="L191" s="166" t="n">
        <x:f>IF(AND(J191="",B191&lt;&gt;"",F191="Não",A191&lt;=Listas!$B$9),1,0)</x:f>
        <x:v>0</x:v>
      </x:c>
      <x:c r="M191" s="166" t="n">
        <x:f>IF(J191&lt;&gt;"",1,0)</x:f>
        <x:v>0</x:v>
      </x:c>
      <x:c r="N191" s="166" t="str">
        <x:f>IF(B191="","",IF(COUNTIFS(Assinaturas!$A$5:$A$104,B191)=1,INDEX(Assinaturas!$D$5:$D$104,MATCH(B191,Assinaturas!$A$5:$A$104,0)),"ID não encontrado ou duplicado"))</x:f>
      </x:c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38"/>
      <x:c r="B192" s="30"/>
      <x:c r="C192" s="30"/>
      <x:c r="D192" s="30"/>
      <x:c r="E192" s="37"/>
      <x:c r="F192" s="30"/>
      <x:c r="G192" s="30"/>
      <x:c r="H192" s="33" t="str">
        <x:f>IF(B192="","",IF(J192&lt;&gt;"","n.a.",IF(NOT(ISNUMBER(INDEX(Assinaturas!$F$5:$F$104,MATCH(B192,Assinaturas!$A$5:$A$104,0)))),"n.a.",E192-INDEX(Assinaturas!$F$5:$F$104,MATCH(B192,Assinaturas!$A$5:$A$104,0)))))</x:f>
      </x:c>
      <x:c r="I192" s="26"/>
      <x:c r="J192" s="166" t="str">
        <x:f>IF(COUNTA(A192:G192)=0,"",IF(Listas!$B$17&lt;&gt;"OK","Revisar parâmetros",IF(OR(B192="",COUNTIFS(Assinaturas!$A$5:$A$104,B192)&lt;&gt;1),"ID não encontrado ou duplicado",IF(OR(NOT(ISNUMBER(A192)),A192&lt;=0),"Data ausente ou inválida",IF(OR(NOT(ISNUMBER(E192)),E192&lt;0),"Valor ausente ou inválido",IF(AND(F192&lt;&gt;"Sim",F192&lt;&gt;"Não"),"Baixa inválida",""))))))</x:f>
      </x:c>
      <x:c r="K192" s="166" t="n">
        <x:f>IF(AND(COUNTA(A192:G192)&gt;0,OR(Listas!$B$13="Todos",N192=Listas!$B$13)),1,0)</x:f>
        <x:v>0</x:v>
      </x:c>
      <x:c r="L192" s="166" t="n">
        <x:f>IF(AND(J192="",B192&lt;&gt;"",F192="Não",A192&lt;=Listas!$B$9),1,0)</x:f>
        <x:v>0</x:v>
      </x:c>
      <x:c r="M192" s="166" t="n">
        <x:f>IF(J192&lt;&gt;"",1,0)</x:f>
        <x:v>0</x:v>
      </x:c>
      <x:c r="N192" s="166" t="str">
        <x:f>IF(B192="","",IF(COUNTIFS(Assinaturas!$A$5:$A$104,B192)=1,INDEX(Assinaturas!$D$5:$D$104,MATCH(B192,Assinaturas!$A$5:$A$104,0)),"ID não encontrado ou duplicado"))</x:f>
      </x:c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38"/>
      <x:c r="B193" s="30"/>
      <x:c r="C193" s="30"/>
      <x:c r="D193" s="30"/>
      <x:c r="E193" s="37"/>
      <x:c r="F193" s="30"/>
      <x:c r="G193" s="30"/>
      <x:c r="H193" s="33" t="str">
        <x:f>IF(B193="","",IF(J193&lt;&gt;"","n.a.",IF(NOT(ISNUMBER(INDEX(Assinaturas!$F$5:$F$104,MATCH(B193,Assinaturas!$A$5:$A$104,0)))),"n.a.",E193-INDEX(Assinaturas!$F$5:$F$104,MATCH(B193,Assinaturas!$A$5:$A$104,0)))))</x:f>
      </x:c>
      <x:c r="I193" s="26"/>
      <x:c r="J193" s="166" t="str">
        <x:f>IF(COUNTA(A193:G193)=0,"",IF(Listas!$B$17&lt;&gt;"OK","Revisar parâmetros",IF(OR(B193="",COUNTIFS(Assinaturas!$A$5:$A$104,B193)&lt;&gt;1),"ID não encontrado ou duplicado",IF(OR(NOT(ISNUMBER(A193)),A193&lt;=0),"Data ausente ou inválida",IF(OR(NOT(ISNUMBER(E193)),E193&lt;0),"Valor ausente ou inválido",IF(AND(F193&lt;&gt;"Sim",F193&lt;&gt;"Não"),"Baixa inválida",""))))))</x:f>
      </x:c>
      <x:c r="K193" s="166" t="n">
        <x:f>IF(AND(COUNTA(A193:G193)&gt;0,OR(Listas!$B$13="Todos",N193=Listas!$B$13)),1,0)</x:f>
        <x:v>0</x:v>
      </x:c>
      <x:c r="L193" s="166" t="n">
        <x:f>IF(AND(J193="",B193&lt;&gt;"",F193="Não",A193&lt;=Listas!$B$9),1,0)</x:f>
        <x:v>0</x:v>
      </x:c>
      <x:c r="M193" s="166" t="n">
        <x:f>IF(J193&lt;&gt;"",1,0)</x:f>
        <x:v>0</x:v>
      </x:c>
      <x:c r="N193" s="166" t="str">
        <x:f>IF(B193="","",IF(COUNTIFS(Assinaturas!$A$5:$A$104,B193)=1,INDEX(Assinaturas!$D$5:$D$104,MATCH(B193,Assinaturas!$A$5:$A$104,0)),"ID não encontrado ou duplicado"))</x:f>
      </x:c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38"/>
      <x:c r="B194" s="30"/>
      <x:c r="C194" s="30"/>
      <x:c r="D194" s="30"/>
      <x:c r="E194" s="37"/>
      <x:c r="F194" s="30"/>
      <x:c r="G194" s="30"/>
      <x:c r="H194" s="33" t="str">
        <x:f>IF(B194="","",IF(J194&lt;&gt;"","n.a.",IF(NOT(ISNUMBER(INDEX(Assinaturas!$F$5:$F$104,MATCH(B194,Assinaturas!$A$5:$A$104,0)))),"n.a.",E194-INDEX(Assinaturas!$F$5:$F$104,MATCH(B194,Assinaturas!$A$5:$A$104,0)))))</x:f>
      </x:c>
      <x:c r="I194" s="26"/>
      <x:c r="J194" s="166" t="str">
        <x:f>IF(COUNTA(A194:G194)=0,"",IF(Listas!$B$17&lt;&gt;"OK","Revisar parâmetros",IF(OR(B194="",COUNTIFS(Assinaturas!$A$5:$A$104,B194)&lt;&gt;1),"ID não encontrado ou duplicado",IF(OR(NOT(ISNUMBER(A194)),A194&lt;=0),"Data ausente ou inválida",IF(OR(NOT(ISNUMBER(E194)),E194&lt;0),"Valor ausente ou inválido",IF(AND(F194&lt;&gt;"Sim",F194&lt;&gt;"Não"),"Baixa inválida",""))))))</x:f>
      </x:c>
      <x:c r="K194" s="166" t="n">
        <x:f>IF(AND(COUNTA(A194:G194)&gt;0,OR(Listas!$B$13="Todos",N194=Listas!$B$13)),1,0)</x:f>
        <x:v>0</x:v>
      </x:c>
      <x:c r="L194" s="166" t="n">
        <x:f>IF(AND(J194="",B194&lt;&gt;"",F194="Não",A194&lt;=Listas!$B$9),1,0)</x:f>
        <x:v>0</x:v>
      </x:c>
      <x:c r="M194" s="166" t="n">
        <x:f>IF(J194&lt;&gt;"",1,0)</x:f>
        <x:v>0</x:v>
      </x:c>
      <x:c r="N194" s="166" t="str">
        <x:f>IF(B194="","",IF(COUNTIFS(Assinaturas!$A$5:$A$104,B194)=1,INDEX(Assinaturas!$D$5:$D$104,MATCH(B194,Assinaturas!$A$5:$A$104,0)),"ID não encontrado ou duplicado"))</x:f>
      </x:c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38"/>
      <x:c r="B195" s="30"/>
      <x:c r="C195" s="30"/>
      <x:c r="D195" s="30"/>
      <x:c r="E195" s="37"/>
      <x:c r="F195" s="30"/>
      <x:c r="G195" s="30"/>
      <x:c r="H195" s="33" t="str">
        <x:f>IF(B195="","",IF(J195&lt;&gt;"","n.a.",IF(NOT(ISNUMBER(INDEX(Assinaturas!$F$5:$F$104,MATCH(B195,Assinaturas!$A$5:$A$104,0)))),"n.a.",E195-INDEX(Assinaturas!$F$5:$F$104,MATCH(B195,Assinaturas!$A$5:$A$104,0)))))</x:f>
      </x:c>
      <x:c r="I195" s="26"/>
      <x:c r="J195" s="166" t="str">
        <x:f>IF(COUNTA(A195:G195)=0,"",IF(Listas!$B$17&lt;&gt;"OK","Revisar parâmetros",IF(OR(B195="",COUNTIFS(Assinaturas!$A$5:$A$104,B195)&lt;&gt;1),"ID não encontrado ou duplicado",IF(OR(NOT(ISNUMBER(A195)),A195&lt;=0),"Data ausente ou inválida",IF(OR(NOT(ISNUMBER(E195)),E195&lt;0),"Valor ausente ou inválido",IF(AND(F195&lt;&gt;"Sim",F195&lt;&gt;"Não"),"Baixa inválida",""))))))</x:f>
      </x:c>
      <x:c r="K195" s="166" t="n">
        <x:f>IF(AND(COUNTA(A195:G195)&gt;0,OR(Listas!$B$13="Todos",N195=Listas!$B$13)),1,0)</x:f>
        <x:v>0</x:v>
      </x:c>
      <x:c r="L195" s="166" t="n">
        <x:f>IF(AND(J195="",B195&lt;&gt;"",F195="Não",A195&lt;=Listas!$B$9),1,0)</x:f>
        <x:v>0</x:v>
      </x:c>
      <x:c r="M195" s="166" t="n">
        <x:f>IF(J195&lt;&gt;"",1,0)</x:f>
        <x:v>0</x:v>
      </x:c>
      <x:c r="N195" s="166" t="str">
        <x:f>IF(B195="","",IF(COUNTIFS(Assinaturas!$A$5:$A$104,B195)=1,INDEX(Assinaturas!$D$5:$D$104,MATCH(B195,Assinaturas!$A$5:$A$104,0)),"ID não encontrado ou duplicado"))</x:f>
      </x:c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38"/>
      <x:c r="B196" s="30"/>
      <x:c r="C196" s="30"/>
      <x:c r="D196" s="30"/>
      <x:c r="E196" s="37"/>
      <x:c r="F196" s="30"/>
      <x:c r="G196" s="30"/>
      <x:c r="H196" s="33" t="str">
        <x:f>IF(B196="","",IF(J196&lt;&gt;"","n.a.",IF(NOT(ISNUMBER(INDEX(Assinaturas!$F$5:$F$104,MATCH(B196,Assinaturas!$A$5:$A$104,0)))),"n.a.",E196-INDEX(Assinaturas!$F$5:$F$104,MATCH(B196,Assinaturas!$A$5:$A$104,0)))))</x:f>
      </x:c>
      <x:c r="I196" s="26"/>
      <x:c r="J196" s="166" t="str">
        <x:f>IF(COUNTA(A196:G196)=0,"",IF(Listas!$B$17&lt;&gt;"OK","Revisar parâmetros",IF(OR(B196="",COUNTIFS(Assinaturas!$A$5:$A$104,B196)&lt;&gt;1),"ID não encontrado ou duplicado",IF(OR(NOT(ISNUMBER(A196)),A196&lt;=0),"Data ausente ou inválida",IF(OR(NOT(ISNUMBER(E196)),E196&lt;0),"Valor ausente ou inválido",IF(AND(F196&lt;&gt;"Sim",F196&lt;&gt;"Não"),"Baixa inválida",""))))))</x:f>
      </x:c>
      <x:c r="K196" s="166" t="n">
        <x:f>IF(AND(COUNTA(A196:G196)&gt;0,OR(Listas!$B$13="Todos",N196=Listas!$B$13)),1,0)</x:f>
        <x:v>0</x:v>
      </x:c>
      <x:c r="L196" s="166" t="n">
        <x:f>IF(AND(J196="",B196&lt;&gt;"",F196="Não",A196&lt;=Listas!$B$9),1,0)</x:f>
        <x:v>0</x:v>
      </x:c>
      <x:c r="M196" s="166" t="n">
        <x:f>IF(J196&lt;&gt;"",1,0)</x:f>
        <x:v>0</x:v>
      </x:c>
      <x:c r="N196" s="166" t="str">
        <x:f>IF(B196="","",IF(COUNTIFS(Assinaturas!$A$5:$A$104,B196)=1,INDEX(Assinaturas!$D$5:$D$104,MATCH(B196,Assinaturas!$A$5:$A$104,0)),"ID não encontrado ou duplicado"))</x:f>
      </x:c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38"/>
      <x:c r="B197" s="30"/>
      <x:c r="C197" s="30"/>
      <x:c r="D197" s="30"/>
      <x:c r="E197" s="37"/>
      <x:c r="F197" s="30"/>
      <x:c r="G197" s="30"/>
      <x:c r="H197" s="33" t="str">
        <x:f>IF(B197="","",IF(J197&lt;&gt;"","n.a.",IF(NOT(ISNUMBER(INDEX(Assinaturas!$F$5:$F$104,MATCH(B197,Assinaturas!$A$5:$A$104,0)))),"n.a.",E197-INDEX(Assinaturas!$F$5:$F$104,MATCH(B197,Assinaturas!$A$5:$A$104,0)))))</x:f>
      </x:c>
      <x:c r="I197" s="26"/>
      <x:c r="J197" s="166" t="str">
        <x:f>IF(COUNTA(A197:G197)=0,"",IF(Listas!$B$17&lt;&gt;"OK","Revisar parâmetros",IF(OR(B197="",COUNTIFS(Assinaturas!$A$5:$A$104,B197)&lt;&gt;1),"ID não encontrado ou duplicado",IF(OR(NOT(ISNUMBER(A197)),A197&lt;=0),"Data ausente ou inválida",IF(OR(NOT(ISNUMBER(E197)),E197&lt;0),"Valor ausente ou inválido",IF(AND(F197&lt;&gt;"Sim",F197&lt;&gt;"Não"),"Baixa inválida",""))))))</x:f>
      </x:c>
      <x:c r="K197" s="166" t="n">
        <x:f>IF(AND(COUNTA(A197:G197)&gt;0,OR(Listas!$B$13="Todos",N197=Listas!$B$13)),1,0)</x:f>
        <x:v>0</x:v>
      </x:c>
      <x:c r="L197" s="166" t="n">
        <x:f>IF(AND(J197="",B197&lt;&gt;"",F197="Não",A197&lt;=Listas!$B$9),1,0)</x:f>
        <x:v>0</x:v>
      </x:c>
      <x:c r="M197" s="166" t="n">
        <x:f>IF(J197&lt;&gt;"",1,0)</x:f>
        <x:v>0</x:v>
      </x:c>
      <x:c r="N197" s="166" t="str">
        <x:f>IF(B197="","",IF(COUNTIFS(Assinaturas!$A$5:$A$104,B197)=1,INDEX(Assinaturas!$D$5:$D$104,MATCH(B197,Assinaturas!$A$5:$A$104,0)),"ID não encontrado ou duplicado"))</x:f>
      </x:c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38"/>
      <x:c r="B198" s="30"/>
      <x:c r="C198" s="30"/>
      <x:c r="D198" s="30"/>
      <x:c r="E198" s="37"/>
      <x:c r="F198" s="30"/>
      <x:c r="G198" s="30"/>
      <x:c r="H198" s="33" t="str">
        <x:f>IF(B198="","",IF(J198&lt;&gt;"","n.a.",IF(NOT(ISNUMBER(INDEX(Assinaturas!$F$5:$F$104,MATCH(B198,Assinaturas!$A$5:$A$104,0)))),"n.a.",E198-INDEX(Assinaturas!$F$5:$F$104,MATCH(B198,Assinaturas!$A$5:$A$104,0)))))</x:f>
      </x:c>
      <x:c r="I198" s="26"/>
      <x:c r="J198" s="166" t="str">
        <x:f>IF(COUNTA(A198:G198)=0,"",IF(Listas!$B$17&lt;&gt;"OK","Revisar parâmetros",IF(OR(B198="",COUNTIFS(Assinaturas!$A$5:$A$104,B198)&lt;&gt;1),"ID não encontrado ou duplicado",IF(OR(NOT(ISNUMBER(A198)),A198&lt;=0),"Data ausente ou inválida",IF(OR(NOT(ISNUMBER(E198)),E198&lt;0),"Valor ausente ou inválido",IF(AND(F198&lt;&gt;"Sim",F198&lt;&gt;"Não"),"Baixa inválida",""))))))</x:f>
      </x:c>
      <x:c r="K198" s="166" t="n">
        <x:f>IF(AND(COUNTA(A198:G198)&gt;0,OR(Listas!$B$13="Todos",N198=Listas!$B$13)),1,0)</x:f>
        <x:v>0</x:v>
      </x:c>
      <x:c r="L198" s="166" t="n">
        <x:f>IF(AND(J198="",B198&lt;&gt;"",F198="Não",A198&lt;=Listas!$B$9),1,0)</x:f>
        <x:v>0</x:v>
      </x:c>
      <x:c r="M198" s="166" t="n">
        <x:f>IF(J198&lt;&gt;"",1,0)</x:f>
        <x:v>0</x:v>
      </x:c>
      <x:c r="N198" s="166" t="str">
        <x:f>IF(B198="","",IF(COUNTIFS(Assinaturas!$A$5:$A$104,B198)=1,INDEX(Assinaturas!$D$5:$D$104,MATCH(B198,Assinaturas!$A$5:$A$104,0)),"ID não encontrado ou duplicado"))</x:f>
      </x:c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38"/>
      <x:c r="B199" s="30"/>
      <x:c r="C199" s="30"/>
      <x:c r="D199" s="30"/>
      <x:c r="E199" s="37"/>
      <x:c r="F199" s="30"/>
      <x:c r="G199" s="30"/>
      <x:c r="H199" s="33" t="str">
        <x:f>IF(B199="","",IF(J199&lt;&gt;"","n.a.",IF(NOT(ISNUMBER(INDEX(Assinaturas!$F$5:$F$104,MATCH(B199,Assinaturas!$A$5:$A$104,0)))),"n.a.",E199-INDEX(Assinaturas!$F$5:$F$104,MATCH(B199,Assinaturas!$A$5:$A$104,0)))))</x:f>
      </x:c>
      <x:c r="I199" s="26"/>
      <x:c r="J199" s="166" t="str">
        <x:f>IF(COUNTA(A199:G199)=0,"",IF(Listas!$B$17&lt;&gt;"OK","Revisar parâmetros",IF(OR(B199="",COUNTIFS(Assinaturas!$A$5:$A$104,B199)&lt;&gt;1),"ID não encontrado ou duplicado",IF(OR(NOT(ISNUMBER(A199)),A199&lt;=0),"Data ausente ou inválida",IF(OR(NOT(ISNUMBER(E199)),E199&lt;0),"Valor ausente ou inválido",IF(AND(F199&lt;&gt;"Sim",F199&lt;&gt;"Não"),"Baixa inválida",""))))))</x:f>
      </x:c>
      <x:c r="K199" s="166" t="n">
        <x:f>IF(AND(COUNTA(A199:G199)&gt;0,OR(Listas!$B$13="Todos",N199=Listas!$B$13)),1,0)</x:f>
        <x:v>0</x:v>
      </x:c>
      <x:c r="L199" s="166" t="n">
        <x:f>IF(AND(J199="",B199&lt;&gt;"",F199="Não",A199&lt;=Listas!$B$9),1,0)</x:f>
        <x:v>0</x:v>
      </x:c>
      <x:c r="M199" s="166" t="n">
        <x:f>IF(J199&lt;&gt;"",1,0)</x:f>
        <x:v>0</x:v>
      </x:c>
      <x:c r="N199" s="166" t="str">
        <x:f>IF(B199="","",IF(COUNTIFS(Assinaturas!$A$5:$A$104,B199)=1,INDEX(Assinaturas!$D$5:$D$104,MATCH(B199,Assinaturas!$A$5:$A$104,0)),"ID não encontrado ou duplicado"))</x:f>
      </x:c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38"/>
      <x:c r="B200" s="30"/>
      <x:c r="C200" s="30"/>
      <x:c r="D200" s="30"/>
      <x:c r="E200" s="37"/>
      <x:c r="F200" s="30"/>
      <x:c r="G200" s="30"/>
      <x:c r="H200" s="33" t="str">
        <x:f>IF(B200="","",IF(J200&lt;&gt;"","n.a.",IF(NOT(ISNUMBER(INDEX(Assinaturas!$F$5:$F$104,MATCH(B200,Assinaturas!$A$5:$A$104,0)))),"n.a.",E200-INDEX(Assinaturas!$F$5:$F$104,MATCH(B200,Assinaturas!$A$5:$A$104,0)))))</x:f>
      </x:c>
      <x:c r="I200" s="26"/>
      <x:c r="J200" s="166" t="str">
        <x:f>IF(COUNTA(A200:G200)=0,"",IF(Listas!$B$17&lt;&gt;"OK","Revisar parâmetros",IF(OR(B200="",COUNTIFS(Assinaturas!$A$5:$A$104,B200)&lt;&gt;1),"ID não encontrado ou duplicado",IF(OR(NOT(ISNUMBER(A200)),A200&lt;=0),"Data ausente ou inválida",IF(OR(NOT(ISNUMBER(E200)),E200&lt;0),"Valor ausente ou inválido",IF(AND(F200&lt;&gt;"Sim",F200&lt;&gt;"Não"),"Baixa inválida",""))))))</x:f>
      </x:c>
      <x:c r="K200" s="166" t="n">
        <x:f>IF(AND(COUNTA(A200:G200)&gt;0,OR(Listas!$B$13="Todos",N200=Listas!$B$13)),1,0)</x:f>
        <x:v>0</x:v>
      </x:c>
      <x:c r="L200" s="166" t="n">
        <x:f>IF(AND(J200="",B200&lt;&gt;"",F200="Não",A200&lt;=Listas!$B$9),1,0)</x:f>
        <x:v>0</x:v>
      </x:c>
      <x:c r="M200" s="166" t="n">
        <x:f>IF(J200&lt;&gt;"",1,0)</x:f>
        <x:v>0</x:v>
      </x:c>
      <x:c r="N200" s="166" t="str">
        <x:f>IF(B200="","",IF(COUNTIFS(Assinaturas!$A$5:$A$104,B200)=1,INDEX(Assinaturas!$D$5:$D$104,MATCH(B200,Assinaturas!$A$5:$A$104,0)),"ID não encontrado ou duplicado"))</x:f>
      </x:c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38"/>
      <x:c r="B201" s="30"/>
      <x:c r="C201" s="30"/>
      <x:c r="D201" s="30"/>
      <x:c r="E201" s="37"/>
      <x:c r="F201" s="30"/>
      <x:c r="G201" s="30"/>
      <x:c r="H201" s="33" t="str">
        <x:f>IF(B201="","",IF(J201&lt;&gt;"","n.a.",IF(NOT(ISNUMBER(INDEX(Assinaturas!$F$5:$F$104,MATCH(B201,Assinaturas!$A$5:$A$104,0)))),"n.a.",E201-INDEX(Assinaturas!$F$5:$F$104,MATCH(B201,Assinaturas!$A$5:$A$104,0)))))</x:f>
      </x:c>
      <x:c r="I201" s="26"/>
      <x:c r="J201" s="166" t="str">
        <x:f>IF(COUNTA(A201:G201)=0,"",IF(Listas!$B$17&lt;&gt;"OK","Revisar parâmetros",IF(OR(B201="",COUNTIFS(Assinaturas!$A$5:$A$104,B201)&lt;&gt;1),"ID não encontrado ou duplicado",IF(OR(NOT(ISNUMBER(A201)),A201&lt;=0),"Data ausente ou inválida",IF(OR(NOT(ISNUMBER(E201)),E201&lt;0),"Valor ausente ou inválido",IF(AND(F201&lt;&gt;"Sim",F201&lt;&gt;"Não"),"Baixa inválida",""))))))</x:f>
      </x:c>
      <x:c r="K201" s="166" t="n">
        <x:f>IF(AND(COUNTA(A201:G201)&gt;0,OR(Listas!$B$13="Todos",N201=Listas!$B$13)),1,0)</x:f>
        <x:v>0</x:v>
      </x:c>
      <x:c r="L201" s="166" t="n">
        <x:f>IF(AND(J201="",B201&lt;&gt;"",F201="Não",A201&lt;=Listas!$B$9),1,0)</x:f>
        <x:v>0</x:v>
      </x:c>
      <x:c r="M201" s="166" t="n">
        <x:f>IF(J201&lt;&gt;"",1,0)</x:f>
        <x:v>0</x:v>
      </x:c>
      <x:c r="N201" s="166" t="str">
        <x:f>IF(B201="","",IF(COUNTIFS(Assinaturas!$A$5:$A$104,B201)=1,INDEX(Assinaturas!$D$5:$D$104,MATCH(B201,Assinaturas!$A$5:$A$104,0)),"ID não encontrado ou duplicado"))</x:f>
      </x:c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38"/>
      <x:c r="B202" s="30"/>
      <x:c r="C202" s="30"/>
      <x:c r="D202" s="30"/>
      <x:c r="E202" s="37"/>
      <x:c r="F202" s="30"/>
      <x:c r="G202" s="30"/>
      <x:c r="H202" s="33" t="str">
        <x:f>IF(B202="","",IF(J202&lt;&gt;"","n.a.",IF(NOT(ISNUMBER(INDEX(Assinaturas!$F$5:$F$104,MATCH(B202,Assinaturas!$A$5:$A$104,0)))),"n.a.",E202-INDEX(Assinaturas!$F$5:$F$104,MATCH(B202,Assinaturas!$A$5:$A$104,0)))))</x:f>
      </x:c>
      <x:c r="I202" s="26"/>
      <x:c r="J202" s="166" t="str">
        <x:f>IF(COUNTA(A202:G202)=0,"",IF(Listas!$B$17&lt;&gt;"OK","Revisar parâmetros",IF(OR(B202="",COUNTIFS(Assinaturas!$A$5:$A$104,B202)&lt;&gt;1),"ID não encontrado ou duplicado",IF(OR(NOT(ISNUMBER(A202)),A202&lt;=0),"Data ausente ou inválida",IF(OR(NOT(ISNUMBER(E202)),E202&lt;0),"Valor ausente ou inválido",IF(AND(F202&lt;&gt;"Sim",F202&lt;&gt;"Não"),"Baixa inválida",""))))))</x:f>
      </x:c>
      <x:c r="K202" s="166" t="n">
        <x:f>IF(AND(COUNTA(A202:G202)&gt;0,OR(Listas!$B$13="Todos",N202=Listas!$B$13)),1,0)</x:f>
        <x:v>0</x:v>
      </x:c>
      <x:c r="L202" s="166" t="n">
        <x:f>IF(AND(J202="",B202&lt;&gt;"",F202="Não",A202&lt;=Listas!$B$9),1,0)</x:f>
        <x:v>0</x:v>
      </x:c>
      <x:c r="M202" s="166" t="n">
        <x:f>IF(J202&lt;&gt;"",1,0)</x:f>
        <x:v>0</x:v>
      </x:c>
      <x:c r="N202" s="166" t="str">
        <x:f>IF(B202="","",IF(COUNTIFS(Assinaturas!$A$5:$A$104,B202)=1,INDEX(Assinaturas!$D$5:$D$104,MATCH(B202,Assinaturas!$A$5:$A$104,0)),"ID não encontrado ou duplicado"))</x:f>
      </x:c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38"/>
      <x:c r="B203" s="30"/>
      <x:c r="C203" s="30"/>
      <x:c r="D203" s="30"/>
      <x:c r="E203" s="37"/>
      <x:c r="F203" s="30"/>
      <x:c r="G203" s="30"/>
      <x:c r="H203" s="33" t="str">
        <x:f>IF(B203="","",IF(J203&lt;&gt;"","n.a.",IF(NOT(ISNUMBER(INDEX(Assinaturas!$F$5:$F$104,MATCH(B203,Assinaturas!$A$5:$A$104,0)))),"n.a.",E203-INDEX(Assinaturas!$F$5:$F$104,MATCH(B203,Assinaturas!$A$5:$A$104,0)))))</x:f>
      </x:c>
      <x:c r="I203" s="26"/>
      <x:c r="J203" s="166" t="str">
        <x:f>IF(COUNTA(A203:G203)=0,"",IF(Listas!$B$17&lt;&gt;"OK","Revisar parâmetros",IF(OR(B203="",COUNTIFS(Assinaturas!$A$5:$A$104,B203)&lt;&gt;1),"ID não encontrado ou duplicado",IF(OR(NOT(ISNUMBER(A203)),A203&lt;=0),"Data ausente ou inválida",IF(OR(NOT(ISNUMBER(E203)),E203&lt;0),"Valor ausente ou inválido",IF(AND(F203&lt;&gt;"Sim",F203&lt;&gt;"Não"),"Baixa inválida",""))))))</x:f>
      </x:c>
      <x:c r="K203" s="166" t="n">
        <x:f>IF(AND(COUNTA(A203:G203)&gt;0,OR(Listas!$B$13="Todos",N203=Listas!$B$13)),1,0)</x:f>
        <x:v>0</x:v>
      </x:c>
      <x:c r="L203" s="166" t="n">
        <x:f>IF(AND(J203="",B203&lt;&gt;"",F203="Não",A203&lt;=Listas!$B$9),1,0)</x:f>
        <x:v>0</x:v>
      </x:c>
      <x:c r="M203" s="166" t="n">
        <x:f>IF(J203&lt;&gt;"",1,0)</x:f>
        <x:v>0</x:v>
      </x:c>
      <x:c r="N203" s="166" t="str">
        <x:f>IF(B203="","",IF(COUNTIFS(Assinaturas!$A$5:$A$104,B203)=1,INDEX(Assinaturas!$D$5:$D$104,MATCH(B203,Assinaturas!$A$5:$A$104,0)),"ID não encontrado ou duplicado"))</x:f>
      </x:c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38"/>
      <x:c r="B204" s="30"/>
      <x:c r="C204" s="30"/>
      <x:c r="D204" s="30"/>
      <x:c r="E204" s="37"/>
      <x:c r="F204" s="30"/>
      <x:c r="G204" s="30"/>
      <x:c r="H204" s="33" t="str">
        <x:f>IF(B204="","",IF(J204&lt;&gt;"","n.a.",IF(NOT(ISNUMBER(INDEX(Assinaturas!$F$5:$F$104,MATCH(B204,Assinaturas!$A$5:$A$104,0)))),"n.a.",E204-INDEX(Assinaturas!$F$5:$F$104,MATCH(B204,Assinaturas!$A$5:$A$104,0)))))</x:f>
      </x:c>
      <x:c r="I204" s="26"/>
      <x:c r="J204" s="166" t="str">
        <x:f>IF(COUNTA(A204:G204)=0,"",IF(Listas!$B$17&lt;&gt;"OK","Revisar parâmetros",IF(OR(B204="",COUNTIFS(Assinaturas!$A$5:$A$104,B204)&lt;&gt;1),"ID não encontrado ou duplicado",IF(OR(NOT(ISNUMBER(A204)),A204&lt;=0),"Data ausente ou inválida",IF(OR(NOT(ISNUMBER(E204)),E204&lt;0),"Valor ausente ou inválido",IF(AND(F204&lt;&gt;"Sim",F204&lt;&gt;"Não"),"Baixa inválida",""))))))</x:f>
      </x:c>
      <x:c r="K204" s="166" t="n">
        <x:f>IF(AND(COUNTA(A204:G204)&gt;0,OR(Listas!$B$13="Todos",N204=Listas!$B$13)),1,0)</x:f>
        <x:v>0</x:v>
      </x:c>
      <x:c r="L204" s="166" t="n">
        <x:f>IF(AND(J204="",B204&lt;&gt;"",F204="Não",A204&lt;=Listas!$B$9),1,0)</x:f>
        <x:v>0</x:v>
      </x:c>
      <x:c r="M204" s="166" t="n">
        <x:f>IF(J204&lt;&gt;"",1,0)</x:f>
        <x:v>0</x:v>
      </x:c>
      <x:c r="N204" s="166" t="str">
        <x:f>IF(B204="","",IF(COUNTIFS(Assinaturas!$A$5:$A$104,B204)=1,INDEX(Assinaturas!$D$5:$D$104,MATCH(B204,Assinaturas!$A$5:$A$104,0)),"ID não encontrado ou duplicado"))</x:f>
      </x:c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I1"/>
    <x:mergeCell ref="A2:I2"/>
  </x:mergeCells>
  <x:conditionalFormatting sqref="J5:J204">
    <x:cfRule type="expression" dxfId="4" priority="1">
      <x:formula>J5&lt;&gt;""</x:formula>
    </x:cfRule>
  </x:conditionalFormatting>
  <x:dataValidations count="2">
    <x:dataValidation type="list" sqref="B5:B204">
      <x:formula1>Assinaturas!$A$5:$A$104</x:formula1>
    </x:dataValidation>
    <x:dataValidation type="list" sqref="F5:F204">
      <x:formula1>Listas!$F$6:$F$7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771d20a79d411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0" hidden="0" customWidth="1"/>
    <x:col min="3" max="3" width="20" hidden="0" customWidth="1"/>
    <x:col min="4" max="4" width="18" hidden="0" customWidth="1"/>
    <x:col min="5" max="5" width="17" hidden="0" customWidth="1"/>
    <x:col min="6" max="6" width="19" hidden="0" customWidth="1"/>
    <x:col min="7" max="7" width="22" hidden="0" customWidth="1"/>
    <x:col min="8" max="8" width="26" hidden="0" customWidth="1"/>
    <x:col min="9" max="9" width="26" hidden="0" customWidth="1"/>
    <x:col min="10" max="10" width="26" hidden="0" customWidth="1"/>
  </x:cols>
  <x:sheetData>
    <x:row r="1" ht="34" customHeight="1">
      <x:c r="A1" s="4" t="str">
        <x:v>ORÇAMENTO DE GASTOS RECORRENTES</x:v>
      </x:c>
      <x:c r="B1" s="4" t="str">
        <x:v>ORÇAMENTO DE GASTOS RECORRENTES</x:v>
      </x:c>
      <x:c r="C1" s="4" t="str">
        <x:v>ORÇAMENTO DE GASTOS RECORRENTES</x:v>
      </x:c>
      <x:c r="D1" s="4" t="str">
        <x:v>ORÇAMENTO DE GASTOS RECORRENTES</x:v>
      </x:c>
      <x:c r="E1" s="4" t="str">
        <x:v>ORÇAMENTO DE GASTOS RECORRENTES</x:v>
      </x:c>
      <x:c r="F1" s="4" t="str">
        <x:v>ORÇAMENTO DE GASTOS RECORRENTES</x:v>
      </x:c>
      <x:c r="G1" s="4" t="str">
        <x:v>ORÇAMENTO DE GASTOS RECORRENTES</x:v>
      </x:c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Defina limites mensais por categoria e compare o compromisso atual com o espaço disponível.</x:v>
      </x:c>
      <x:c r="B2" s="8" t="str">
        <x:v>Defina limites mensais por categoria e compare o compromisso atual com o espaço disponível.</x:v>
      </x:c>
      <x:c r="C2" s="8" t="str">
        <x:v>Defina limites mensais por categoria e compare o compromisso atual com o espaço disponível.</x:v>
      </x:c>
      <x:c r="D2" s="8" t="str">
        <x:v>Defina limites mensais por categoria e compare o compromisso atual com o espaço disponível.</x:v>
      </x:c>
      <x:c r="E2" s="8" t="str">
        <x:v>Defina limites mensais por categoria e compare o compromisso atual com o espaço disponível.</x:v>
      </x:c>
      <x:c r="F2" s="8" t="str">
        <x:v>Defina limites mensais por categoria e compare o compromisso atual com o espaço disponível.</x:v>
      </x:c>
      <x:c r="G2" s="8" t="str">
        <x:v>Defina limites mensais por categoria e compare o compromisso atual com o espaço disponível.</x:v>
      </x:c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44" customHeight="1">
      <x:c r="A4" s="22" t="str">
        <x:v>Categoria</x:v>
      </x:c>
      <x:c r="B4" s="23" t="str">
        <x:v>Orçamento mensal</x:v>
      </x:c>
      <x:c r="C4" s="23" t="str">
        <x:v>Comprometido</x:v>
      </x:c>
      <x:c r="D4" s="23" t="str">
        <x:v>Disponível</x:v>
      </x:c>
      <x:c r="E4" s="23" t="str">
        <x:v>% utilizado</x:v>
      </x:c>
      <x:c r="F4" s="23" t="str">
        <x:v>Assinaturas ativas</x:v>
      </x:c>
      <x:c r="G4" s="24" t="str">
        <x:v>Decisão</x:v>
      </x:c>
      <x:c r="H4" s="172" t="str">
        <x:v>Compromisso no contexto</x:v>
      </x:c>
      <x:c r="I4" s="172" t="str">
        <x:v>Pendências no contexto</x:v>
      </x:c>
      <x:c r="J4" s="172" t="str">
        <x:v>Ordem no gráfico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>
      <x:c r="A5" s="26" t="str">
        <x:v>Entretenimento</x:v>
      </x:c>
      <x:c r="B5" s="40" t="n">
        <x:v>100</x:v>
      </x:c>
      <x:c r="C5" s="33" t="n">
        <x:f>IF(A5="","",IF(COUNTIFS(Assinaturas!$C$5:$C$104,A5,Assinaturas!$K$5:$K$104,"Ativa",Assinaturas!$AE$5:$AE$104,1)&gt;0,"n.a.",SUMIFS(Assinaturas!$G$5:$G$104,Assinaturas!$C$5:$C$104,A5,Assinaturas!$U$5:$U$104,1)))</x:f>
        <x:v>77.8</x:v>
      </x:c>
      <x:c r="D5" s="33" t="n">
        <x:f>IF(A5="","",IF(AND(ISNUMBER(B5),B5&gt;=0,ISNUMBER(C5)),B5-C5,"n.a."))</x:f>
        <x:v>22.200000000000003</x:v>
      </x:c>
      <x:c r="E5" s="39" t="n">
        <x:f>IF(A5="","",IF(AND(ISNUMBER(B5),B5&gt;0,ISNUMBER(C5)),C5/B5,"n.a."))</x:f>
        <x:v>0.778</x:v>
      </x:c>
      <x:c r="F5" s="41" t="n">
        <x:f>IF(A5="","",COUNTIFS(Assinaturas!$C$5:$C$104,A5,Assinaturas!$U$5:$U$104,1))</x:f>
        <x:v>2</x:v>
      </x:c>
      <x:c r="G5" s="32" t="str">
        <x:f>IF(COUNTIFS(Assinaturas!$C$5:$C$104,A5,Assinaturas!$K$5:$K$104,"Ativa",Assinaturas!$AE$5:$AE$104,1)&gt;0,"REVISAR DADOS",IF(A5="","",IF(OR(COUNTIFS($A$5:$A$104,A5)&lt;&gt;1,NOT(ISNUMBER(B5)),B5&lt;0),"DEFINIR ORÇAMENTO",IF(AND(B5=0,C5&gt;0),"REDUZIR AGORA",IF(B5=0,"SEM COMPROMISSO",IF(E5&gt;1,"REDUZIR AGORA",IF(E5&gt;=Listas!$B$8,"REVISAR","OK")))))))</x:f>
        <x:v>OK</x:v>
      </x:c>
      <x:c r="H5" s="120" t="n">
        <x:f>IF(A5="","",IF(COUNTIFS(Assinaturas!$C$5:$C$104,A5,Assinaturas!$AE$5:$AE$104,1,Assinaturas!$T$5:$T$104,1)&gt;0,"n.a.",SUMIFS(Assinaturas!$G$5:$G$104,Assinaturas!$C$5:$C$104,A5,Assinaturas!$U$5:$U$104,1,Assinaturas!$T$5:$T$104,1)))</x:f>
        <x:v>77.8</x:v>
      </x:c>
      <x:c r="I5" s="1" t="n">
        <x:f>IF(A5="","",COUNTIFS(Assinaturas!$C$5:$C$104,A5,Assinaturas!$AE$5:$AE$104,1,Assinaturas!$T$5:$T$104,1))</x:f>
        <x:v>0</x:v>
      </x:c>
      <x:c r="J5" s="1" t="n">
        <x:f>IF(OR(A5="",NOT(ISNUMBER(H5)),H5&lt;=0),"",COUNTIFS($H$5:$H$104,"&gt;"&amp;H5)+COUNTIFS($H$5:H5,H5))</x:f>
        <x:v>2</x:v>
      </x:c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26" t="str">
        <x:v>Produtividade</x:v>
      </x:c>
      <x:c r="B6" s="40" t="n">
        <x:v>80</x:v>
      </x:c>
      <x:c r="C6" s="33" t="n">
        <x:f>IF(A6="","",IF(COUNTIFS(Assinaturas!$C$5:$C$104,A6,Assinaturas!$K$5:$K$104,"Ativa",Assinaturas!$AE$5:$AE$104,1)&gt;0,"n.a.",SUMIFS(Assinaturas!$G$5:$G$104,Assinaturas!$C$5:$C$104,A6,Assinaturas!$U$5:$U$104,1)))</x:f>
        <x:v>49.083333333333336</x:v>
      </x:c>
      <x:c r="D6" s="33" t="n">
        <x:f>IF(A6="","",IF(AND(ISNUMBER(B6),B6&gt;=0,ISNUMBER(C6)),B6-C6,"n.a."))</x:f>
        <x:v>30.916666666666664</x:v>
      </x:c>
      <x:c r="E6" s="39" t="n">
        <x:f>IF(A6="","",IF(AND(ISNUMBER(B6),B6&gt;0,ISNUMBER(C6)),C6/B6,"n.a."))</x:f>
        <x:v>0.6135416666666667</x:v>
      </x:c>
      <x:c r="F6" s="41" t="n">
        <x:f>IF(A6="","",COUNTIFS(Assinaturas!$C$5:$C$104,A6,Assinaturas!$U$5:$U$104,1))</x:f>
        <x:v>1</x:v>
      </x:c>
      <x:c r="G6" s="32" t="str">
        <x:f>IF(COUNTIFS(Assinaturas!$C$5:$C$104,A6,Assinaturas!$K$5:$K$104,"Ativa",Assinaturas!$AE$5:$AE$104,1)&gt;0,"REVISAR DADOS",IF(A6="","",IF(OR(COUNTIFS($A$5:$A$104,A6)&lt;&gt;1,NOT(ISNUMBER(B6)),B6&lt;0),"DEFINIR ORÇAMENTO",IF(AND(B6=0,C6&gt;0),"REDUZIR AGORA",IF(B6=0,"SEM COMPROMISSO",IF(E6&gt;1,"REDUZIR AGORA",IF(E6&gt;=Listas!$B$8,"REVISAR","OK")))))))</x:f>
        <x:v>OK</x:v>
      </x:c>
      <x:c r="H6" s="120" t="n">
        <x:f>IF(A6="","",IF(COUNTIFS(Assinaturas!$C$5:$C$104,A6,Assinaturas!$AE$5:$AE$104,1,Assinaturas!$T$5:$T$104,1)&gt;0,"n.a.",SUMIFS(Assinaturas!$G$5:$G$104,Assinaturas!$C$5:$C$104,A6,Assinaturas!$U$5:$U$104,1,Assinaturas!$T$5:$T$104,1)))</x:f>
        <x:v>49.083333333333336</x:v>
      </x:c>
      <x:c r="I6" s="1" t="n">
        <x:f>IF(A6="","",COUNTIFS(Assinaturas!$C$5:$C$104,A6,Assinaturas!$AE$5:$AE$104,1,Assinaturas!$T$5:$T$104,1))</x:f>
        <x:v>0</x:v>
      </x:c>
      <x:c r="J6" s="1" t="n">
        <x:f>IF(OR(A6="",NOT(ISNUMBER(H6)),H6&lt;=0),"",COUNTIFS($H$5:$H$104,"&gt;"&amp;H6)+COUNTIFS($H$5:H6,H6))</x:f>
        <x:v>4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26" t="str">
        <x:v>Educação</x:v>
      </x:c>
      <x:c r="B7" s="40" t="n">
        <x:v>180</x:v>
      </x:c>
      <x:c r="C7" s="33" t="n">
        <x:f>IF(A7="","",IF(COUNTIFS(Assinaturas!$C$5:$C$104,A7,Assinaturas!$K$5:$K$104,"Ativa",Assinaturas!$AE$5:$AE$104,1)&gt;0,"n.a.",SUMIFS(Assinaturas!$G$5:$G$104,Assinaturas!$C$5:$C$104,A7,Assinaturas!$U$5:$U$104,1)))</x:f>
        <x:v>120</x:v>
      </x:c>
      <x:c r="D7" s="33" t="n">
        <x:f>IF(A7="","",IF(AND(ISNUMBER(B7),B7&gt;=0,ISNUMBER(C7)),B7-C7,"n.a."))</x:f>
        <x:v>60</x:v>
      </x:c>
      <x:c r="E7" s="39" t="n">
        <x:f>IF(A7="","",IF(AND(ISNUMBER(B7),B7&gt;0,ISNUMBER(C7)),C7/B7,"n.a."))</x:f>
        <x:v>0.6666666666666666</x:v>
      </x:c>
      <x:c r="F7" s="41" t="n">
        <x:f>IF(A7="","",COUNTIFS(Assinaturas!$C$5:$C$104,A7,Assinaturas!$U$5:$U$104,1))</x:f>
        <x:v>1</x:v>
      </x:c>
      <x:c r="G7" s="32" t="str">
        <x:f>IF(COUNTIFS(Assinaturas!$C$5:$C$104,A7,Assinaturas!$K$5:$K$104,"Ativa",Assinaturas!$AE$5:$AE$104,1)&gt;0,"REVISAR DADOS",IF(A7="","",IF(OR(COUNTIFS($A$5:$A$104,A7)&lt;&gt;1,NOT(ISNUMBER(B7)),B7&lt;0),"DEFINIR ORÇAMENTO",IF(AND(B7=0,C7&gt;0),"REDUZIR AGORA",IF(B7=0,"SEM COMPROMISSO",IF(E7&gt;1,"REDUZIR AGORA",IF(E7&gt;=Listas!$B$8,"REVISAR","OK")))))))</x:f>
        <x:v>OK</x:v>
      </x:c>
      <x:c r="H7" s="120" t="n">
        <x:f>IF(A7="","",IF(COUNTIFS(Assinaturas!$C$5:$C$104,A7,Assinaturas!$AE$5:$AE$104,1,Assinaturas!$T$5:$T$104,1)&gt;0,"n.a.",SUMIFS(Assinaturas!$G$5:$G$104,Assinaturas!$C$5:$C$104,A7,Assinaturas!$U$5:$U$104,1,Assinaturas!$T$5:$T$104,1)))</x:f>
        <x:v>120</x:v>
      </x:c>
      <x:c r="I7" s="1" t="n">
        <x:f>IF(A7="","",COUNTIFS(Assinaturas!$C$5:$C$104,A7,Assinaturas!$AE$5:$AE$104,1,Assinaturas!$T$5:$T$104,1))</x:f>
        <x:v>0</x:v>
      </x:c>
      <x:c r="J7" s="1" t="n">
        <x:f>IF(OR(A7="",NOT(ISNUMBER(H7)),H7&lt;=0),"",COUNTIFS($H$5:$H$104,"&gt;"&amp;H7)+COUNTIFS($H$5:H7,H7))</x:f>
        <x:v>1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26" t="str">
        <x:v>Saúde</x:v>
      </x:c>
      <x:c r="B8" s="40" t="n">
        <x:v>90</x:v>
      </x:c>
      <x:c r="C8" s="33" t="n">
        <x:f>IF(A8="","",IF(COUNTIFS(Assinaturas!$C$5:$C$104,A8,Assinaturas!$K$5:$K$104,"Ativa",Assinaturas!$AE$5:$AE$104,1)&gt;0,"n.a.",SUMIFS(Assinaturas!$G$5:$G$104,Assinaturas!$C$5:$C$104,A8,Assinaturas!$U$5:$U$104,1)))</x:f>
        <x:v>49.9</x:v>
      </x:c>
      <x:c r="D8" s="33" t="n">
        <x:f>IF(A8="","",IF(AND(ISNUMBER(B8),B8&gt;=0,ISNUMBER(C8)),B8-C8,"n.a."))</x:f>
        <x:v>40.1</x:v>
      </x:c>
      <x:c r="E8" s="39" t="n">
        <x:f>IF(A8="","",IF(AND(ISNUMBER(B8),B8&gt;0,ISNUMBER(C8)),C8/B8,"n.a."))</x:f>
        <x:v>0.5544444444444444</x:v>
      </x:c>
      <x:c r="F8" s="41" t="n">
        <x:f>IF(A8="","",COUNTIFS(Assinaturas!$C$5:$C$104,A8,Assinaturas!$U$5:$U$104,1))</x:f>
        <x:v>1</x:v>
      </x:c>
      <x:c r="G8" s="32" t="str">
        <x:f>IF(COUNTIFS(Assinaturas!$C$5:$C$104,A8,Assinaturas!$K$5:$K$104,"Ativa",Assinaturas!$AE$5:$AE$104,1)&gt;0,"REVISAR DADOS",IF(A8="","",IF(OR(COUNTIFS($A$5:$A$104,A8)&lt;&gt;1,NOT(ISNUMBER(B8)),B8&lt;0),"DEFINIR ORÇAMENTO",IF(AND(B8=0,C8&gt;0),"REDUZIR AGORA",IF(B8=0,"SEM COMPROMISSO",IF(E8&gt;1,"REDUZIR AGORA",IF(E8&gt;=Listas!$B$8,"REVISAR","OK")))))))</x:f>
        <x:v>OK</x:v>
      </x:c>
      <x:c r="H8" s="120" t="n">
        <x:f>IF(A8="","",IF(COUNTIFS(Assinaturas!$C$5:$C$104,A8,Assinaturas!$AE$5:$AE$104,1,Assinaturas!$T$5:$T$104,1)&gt;0,"n.a.",SUMIFS(Assinaturas!$G$5:$G$104,Assinaturas!$C$5:$C$104,A8,Assinaturas!$U$5:$U$104,1,Assinaturas!$T$5:$T$104,1)))</x:f>
        <x:v>49.9</x:v>
      </x:c>
      <x:c r="I8" s="1" t="n">
        <x:f>IF(A8="","",COUNTIFS(Assinaturas!$C$5:$C$104,A8,Assinaturas!$AE$5:$AE$104,1,Assinaturas!$T$5:$T$104,1))</x:f>
        <x:v>0</x:v>
      </x:c>
      <x:c r="J8" s="1" t="n">
        <x:f>IF(OR(A8="",NOT(ISNUMBER(H8)),H8&lt;=0),"",COUNTIFS($H$5:$H$104,"&gt;"&amp;H8)+COUNTIFS($H$5:H8,H8))</x:f>
        <x:v>3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26" t="str">
        <x:v>Armazenamento</x:v>
      </x:c>
      <x:c r="B9" s="40" t="n">
        <x:v>45</x:v>
      </x:c>
      <x:c r="C9" s="33" t="n">
        <x:f>IF(A9="","",IF(COUNTIFS(Assinaturas!$C$5:$C$104,A9,Assinaturas!$K$5:$K$104,"Ativa",Assinaturas!$AE$5:$AE$104,1)&gt;0,"n.a.",SUMIFS(Assinaturas!$G$5:$G$104,Assinaturas!$C$5:$C$104,A9,Assinaturas!$U$5:$U$104,1)))</x:f>
        <x:v>29.99</x:v>
      </x:c>
      <x:c r="D9" s="33" t="n">
        <x:f>IF(A9="","",IF(AND(ISNUMBER(B9),B9&gt;=0,ISNUMBER(C9)),B9-C9,"n.a."))</x:f>
        <x:v>15.010000000000002</x:v>
      </x:c>
      <x:c r="E9" s="39" t="n">
        <x:f>IF(A9="","",IF(AND(ISNUMBER(B9),B9&gt;0,ISNUMBER(C9)),C9/B9,"n.a."))</x:f>
        <x:v>0.6664444444444444</x:v>
      </x:c>
      <x:c r="F9" s="41" t="n">
        <x:f>IF(A9="","",COUNTIFS(Assinaturas!$C$5:$C$104,A9,Assinaturas!$U$5:$U$104,1))</x:f>
        <x:v>1</x:v>
      </x:c>
      <x:c r="G9" s="32" t="str">
        <x:f>IF(COUNTIFS(Assinaturas!$C$5:$C$104,A9,Assinaturas!$K$5:$K$104,"Ativa",Assinaturas!$AE$5:$AE$104,1)&gt;0,"REVISAR DADOS",IF(A9="","",IF(OR(COUNTIFS($A$5:$A$104,A9)&lt;&gt;1,NOT(ISNUMBER(B9)),B9&lt;0),"DEFINIR ORÇAMENTO",IF(AND(B9=0,C9&gt;0),"REDUZIR AGORA",IF(B9=0,"SEM COMPROMISSO",IF(E9&gt;1,"REDUZIR AGORA",IF(E9&gt;=Listas!$B$8,"REVISAR","OK")))))))</x:f>
        <x:v>OK</x:v>
      </x:c>
      <x:c r="H9" s="120" t="n">
        <x:f>IF(A9="","",IF(COUNTIFS(Assinaturas!$C$5:$C$104,A9,Assinaturas!$AE$5:$AE$104,1,Assinaturas!$T$5:$T$104,1)&gt;0,"n.a.",SUMIFS(Assinaturas!$G$5:$G$104,Assinaturas!$C$5:$C$104,A9,Assinaturas!$U$5:$U$104,1,Assinaturas!$T$5:$T$104,1)))</x:f>
        <x:v>29.99</x:v>
      </x:c>
      <x:c r="I9" s="1" t="n">
        <x:f>IF(A9="","",COUNTIFS(Assinaturas!$C$5:$C$104,A9,Assinaturas!$AE$5:$AE$104,1,Assinaturas!$T$5:$T$104,1))</x:f>
        <x:v>0</x:v>
      </x:c>
      <x:c r="J9" s="1" t="n">
        <x:f>IF(OR(A9="",NOT(ISNUMBER(H9)),H9&lt;=0),"",COUNTIFS($H$5:$H$104,"&gt;"&amp;H9)+COUNTIFS($H$5:H9,H9))</x:f>
        <x:v>6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26" t="str">
        <x:v>Segurança</x:v>
      </x:c>
      <x:c r="B10" s="40" t="n">
        <x:v>35</x:v>
      </x:c>
      <x:c r="C10" s="33" t="n">
        <x:f>IF(A10="","",IF(COUNTIFS(Assinaturas!$C$5:$C$104,A10,Assinaturas!$K$5:$K$104,"Ativa",Assinaturas!$AE$5:$AE$104,1)&gt;0,"n.a.",SUMIFS(Assinaturas!$G$5:$G$104,Assinaturas!$C$5:$C$104,A10,Assinaturas!$U$5:$U$104,1)))</x:f>
        <x:v>24.991666666666664</x:v>
      </x:c>
      <x:c r="D10" s="33" t="n">
        <x:f>IF(A10="","",IF(AND(ISNUMBER(B10),B10&gt;=0,ISNUMBER(C10)),B10-C10,"n.a."))</x:f>
        <x:v>10.008333333333336</x:v>
      </x:c>
      <x:c r="E10" s="39" t="n">
        <x:f>IF(A10="","",IF(AND(ISNUMBER(B10),B10&gt;0,ISNUMBER(C10)),C10/B10,"n.a."))</x:f>
        <x:v>0.7140476190476189</x:v>
      </x:c>
      <x:c r="F10" s="41" t="n">
        <x:f>IF(A10="","",COUNTIFS(Assinaturas!$C$5:$C$104,A10,Assinaturas!$U$5:$U$104,1))</x:f>
        <x:v>1</x:v>
      </x:c>
      <x:c r="G10" s="32" t="str">
        <x:f>IF(COUNTIFS(Assinaturas!$C$5:$C$104,A10,Assinaturas!$K$5:$K$104,"Ativa",Assinaturas!$AE$5:$AE$104,1)&gt;0,"REVISAR DADOS",IF(A10="","",IF(OR(COUNTIFS($A$5:$A$104,A10)&lt;&gt;1,NOT(ISNUMBER(B10)),B10&lt;0),"DEFINIR ORÇAMENTO",IF(AND(B10=0,C10&gt;0),"REDUZIR AGORA",IF(B10=0,"SEM COMPROMISSO",IF(E10&gt;1,"REDUZIR AGORA",IF(E10&gt;=Listas!$B$8,"REVISAR","OK")))))))</x:f>
        <x:v>OK</x:v>
      </x:c>
      <x:c r="H10" s="120" t="n">
        <x:f>IF(A10="","",IF(COUNTIFS(Assinaturas!$C$5:$C$104,A10,Assinaturas!$AE$5:$AE$104,1,Assinaturas!$T$5:$T$104,1)&gt;0,"n.a.",SUMIFS(Assinaturas!$G$5:$G$104,Assinaturas!$C$5:$C$104,A10,Assinaturas!$U$5:$U$104,1,Assinaturas!$T$5:$T$104,1)))</x:f>
        <x:v>24.991666666666664</x:v>
      </x:c>
      <x:c r="I10" s="1" t="n">
        <x:f>IF(A10="","",COUNTIFS(Assinaturas!$C$5:$C$104,A10,Assinaturas!$AE$5:$AE$104,1,Assinaturas!$T$5:$T$104,1))</x:f>
        <x:v>0</x:v>
      </x:c>
      <x:c r="J10" s="1" t="n">
        <x:f>IF(OR(A10="",NOT(ISNUMBER(H10)),H10&lt;=0),"",COUNTIFS($H$5:$H$104,"&gt;"&amp;H10)+COUNTIFS($H$5:H10,H10))</x:f>
        <x:v>7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26" t="str">
        <x:v>Finanças</x:v>
      </x:c>
      <x:c r="B11" s="40" t="n">
        <x:v>60</x:v>
      </x:c>
      <x:c r="C11" s="33" t="n">
        <x:f>IF(A11="","",IF(COUNTIFS(Assinaturas!$C$5:$C$104,A11,Assinaturas!$K$5:$K$104,"Ativa",Assinaturas!$AE$5:$AE$104,1)&gt;0,"n.a.",SUMIFS(Assinaturas!$G$5:$G$104,Assinaturas!$C$5:$C$104,A11,Assinaturas!$U$5:$U$104,1)))</x:f>
        <x:v>0</x:v>
      </x:c>
      <x:c r="D11" s="33" t="n">
        <x:f>IF(A11="","",IF(AND(ISNUMBER(B11),B11&gt;=0,ISNUMBER(C11)),B11-C11,"n.a."))</x:f>
        <x:v>60</x:v>
      </x:c>
      <x:c r="E11" s="39" t="n">
        <x:f>IF(A11="","",IF(AND(ISNUMBER(B11),B11&gt;0,ISNUMBER(C11)),C11/B11,"n.a."))</x:f>
        <x:v>0</x:v>
      </x:c>
      <x:c r="F11" s="41" t="n">
        <x:f>IF(A11="","",COUNTIFS(Assinaturas!$C$5:$C$104,A11,Assinaturas!$U$5:$U$104,1))</x:f>
        <x:v>0</x:v>
      </x:c>
      <x:c r="G11" s="32" t="str">
        <x:f>IF(COUNTIFS(Assinaturas!$C$5:$C$104,A11,Assinaturas!$K$5:$K$104,"Ativa",Assinaturas!$AE$5:$AE$104,1)&gt;0,"REVISAR DADOS",IF(A11="","",IF(OR(COUNTIFS($A$5:$A$104,A11)&lt;&gt;1,NOT(ISNUMBER(B11)),B11&lt;0),"DEFINIR ORÇAMENTO",IF(AND(B11=0,C11&gt;0),"REDUZIR AGORA",IF(B11=0,"SEM COMPROMISSO",IF(E11&gt;1,"REDUZIR AGORA",IF(E11&gt;=Listas!$B$8,"REVISAR","OK")))))))</x:f>
        <x:v>OK</x:v>
      </x:c>
      <x:c r="H11" s="120" t="n">
        <x:f>IF(A11="","",IF(COUNTIFS(Assinaturas!$C$5:$C$104,A11,Assinaturas!$AE$5:$AE$104,1,Assinaturas!$T$5:$T$104,1)&gt;0,"n.a.",SUMIFS(Assinaturas!$G$5:$G$104,Assinaturas!$C$5:$C$104,A11,Assinaturas!$U$5:$U$104,1,Assinaturas!$T$5:$T$104,1)))</x:f>
        <x:v>0</x:v>
      </x:c>
      <x:c r="I11" s="1" t="n">
        <x:f>IF(A11="","",COUNTIFS(Assinaturas!$C$5:$C$104,A11,Assinaturas!$AE$5:$AE$104,1,Assinaturas!$T$5:$T$104,1))</x:f>
        <x:v>0</x:v>
      </x:c>
      <x:c r="J11" s="1" t="str">
        <x:f>IF(OR(A11="",NOT(ISNUMBER(H11)),H11&lt;=0),"",COUNTIFS($H$5:$H$104,"&gt;"&amp;H11)+COUNTIFS($H$5:H11,H11))</x:f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26" t="str">
        <x:v>Comunicação</x:v>
      </x:c>
      <x:c r="B12" s="40" t="n">
        <x:v>100</x:v>
      </x:c>
      <x:c r="C12" s="33" t="n">
        <x:f>IF(A12="","",IF(COUNTIFS(Assinaturas!$C$5:$C$104,A12,Assinaturas!$K$5:$K$104,"Ativa",Assinaturas!$AE$5:$AE$104,1)&gt;0,"n.a.",SUMIFS(Assinaturas!$G$5:$G$104,Assinaturas!$C$5:$C$104,A12,Assinaturas!$U$5:$U$104,1)))</x:f>
        <x:v>0</x:v>
      </x:c>
      <x:c r="D12" s="33" t="n">
        <x:f>IF(A12="","",IF(AND(ISNUMBER(B12),B12&gt;=0,ISNUMBER(C12)),B12-C12,"n.a."))</x:f>
        <x:v>100</x:v>
      </x:c>
      <x:c r="E12" s="39" t="n">
        <x:f>IF(A12="","",IF(AND(ISNUMBER(B12),B12&gt;0,ISNUMBER(C12)),C12/B12,"n.a."))</x:f>
        <x:v>0</x:v>
      </x:c>
      <x:c r="F12" s="41" t="n">
        <x:f>IF(A12="","",COUNTIFS(Assinaturas!$C$5:$C$104,A12,Assinaturas!$U$5:$U$104,1))</x:f>
        <x:v>0</x:v>
      </x:c>
      <x:c r="G12" s="32" t="str">
        <x:f>IF(COUNTIFS(Assinaturas!$C$5:$C$104,A12,Assinaturas!$K$5:$K$104,"Ativa",Assinaturas!$AE$5:$AE$104,1)&gt;0,"REVISAR DADOS",IF(A12="","",IF(OR(COUNTIFS($A$5:$A$104,A12)&lt;&gt;1,NOT(ISNUMBER(B12)),B12&lt;0),"DEFINIR ORÇAMENTO",IF(AND(B12=0,C12&gt;0),"REDUZIR AGORA",IF(B12=0,"SEM COMPROMISSO",IF(E12&gt;1,"REDUZIR AGORA",IF(E12&gt;=Listas!$B$8,"REVISAR","OK")))))))</x:f>
        <x:v>OK</x:v>
      </x:c>
      <x:c r="H12" s="120" t="n">
        <x:f>IF(A12="","",IF(COUNTIFS(Assinaturas!$C$5:$C$104,A12,Assinaturas!$AE$5:$AE$104,1,Assinaturas!$T$5:$T$104,1)&gt;0,"n.a.",SUMIFS(Assinaturas!$G$5:$G$104,Assinaturas!$C$5:$C$104,A12,Assinaturas!$U$5:$U$104,1,Assinaturas!$T$5:$T$104,1)))</x:f>
        <x:v>0</x:v>
      </x:c>
      <x:c r="I12" s="1" t="n">
        <x:f>IF(A12="","",COUNTIFS(Assinaturas!$C$5:$C$104,A12,Assinaturas!$AE$5:$AE$104,1,Assinaturas!$T$5:$T$104,1))</x:f>
        <x:v>0</x:v>
      </x:c>
      <x:c r="J12" s="1" t="str">
        <x:f>IF(OR(A12="",NOT(ISNUMBER(H12)),H12&lt;=0),"",COUNTIFS($H$5:$H$104,"&gt;"&amp;H12)+COUNTIFS($H$5:H12,H12))</x:f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26" t="str">
        <x:v>Outros</x:v>
      </x:c>
      <x:c r="B13" s="40" t="n">
        <x:v>50</x:v>
      </x:c>
      <x:c r="C13" s="33" t="n">
        <x:f>IF(A13="","",IF(COUNTIFS(Assinaturas!$C$5:$C$104,A13,Assinaturas!$K$5:$K$104,"Ativa",Assinaturas!$AE$5:$AE$104,1)&gt;0,"n.a.",SUMIFS(Assinaturas!$G$5:$G$104,Assinaturas!$C$5:$C$104,A13,Assinaturas!$U$5:$U$104,1)))</x:f>
        <x:v>39.9</x:v>
      </x:c>
      <x:c r="D13" s="33" t="n">
        <x:f>IF(A13="","",IF(AND(ISNUMBER(B13),B13&gt;=0,ISNUMBER(C13)),B13-C13,"n.a."))</x:f>
        <x:v>10.100000000000001</x:v>
      </x:c>
      <x:c r="E13" s="39" t="n">
        <x:f>IF(A13="","",IF(AND(ISNUMBER(B13),B13&gt;0,ISNUMBER(C13)),C13/B13,"n.a."))</x:f>
        <x:v>0.7979999999999999</x:v>
      </x:c>
      <x:c r="F13" s="41" t="n">
        <x:f>IF(A13="","",COUNTIFS(Assinaturas!$C$5:$C$104,A13,Assinaturas!$U$5:$U$104,1))</x:f>
        <x:v>1</x:v>
      </x:c>
      <x:c r="G13" s="32" t="str">
        <x:f>IF(COUNTIFS(Assinaturas!$C$5:$C$104,A13,Assinaturas!$K$5:$K$104,"Ativa",Assinaturas!$AE$5:$AE$104,1)&gt;0,"REVISAR DADOS",IF(A13="","",IF(OR(COUNTIFS($A$5:$A$104,A13)&lt;&gt;1,NOT(ISNUMBER(B13)),B13&lt;0),"DEFINIR ORÇAMENTO",IF(AND(B13=0,C13&gt;0),"REDUZIR AGORA",IF(B13=0,"SEM COMPROMISSO",IF(E13&gt;1,"REDUZIR AGORA",IF(E13&gt;=Listas!$B$8,"REVISAR","OK")))))))</x:f>
        <x:v>OK</x:v>
      </x:c>
      <x:c r="H13" s="120" t="n">
        <x:f>IF(A13="","",IF(COUNTIFS(Assinaturas!$C$5:$C$104,A13,Assinaturas!$AE$5:$AE$104,1,Assinaturas!$T$5:$T$104,1)&gt;0,"n.a.",SUMIFS(Assinaturas!$G$5:$G$104,Assinaturas!$C$5:$C$104,A13,Assinaturas!$U$5:$U$104,1,Assinaturas!$T$5:$T$104,1)))</x:f>
        <x:v>39.9</x:v>
      </x:c>
      <x:c r="I13" s="1" t="n">
        <x:f>IF(A13="","",COUNTIFS(Assinaturas!$C$5:$C$104,A13,Assinaturas!$AE$5:$AE$104,1,Assinaturas!$T$5:$T$104,1))</x:f>
        <x:v>0</x:v>
      </x:c>
      <x:c r="J13" s="1" t="n">
        <x:f>IF(OR(A13="",NOT(ISNUMBER(H13)),H13&lt;=0),"",COUNTIFS($H$5:$H$104,"&gt;"&amp;H13)+COUNTIFS($H$5:H13,H13))</x:f>
        <x:v>5</x:v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26"/>
      <x:c r="B14" s="40"/>
      <x:c r="C14" s="33" t="str">
        <x:f>IF(A14="","",IF(COUNTIFS(Assinaturas!$C$5:$C$104,A14,Assinaturas!$K$5:$K$104,"Ativa",Assinaturas!$AE$5:$AE$104,1)&gt;0,"n.a.",SUMIFS(Assinaturas!$G$5:$G$104,Assinaturas!$C$5:$C$104,A14,Assinaturas!$U$5:$U$104,1)))</x:f>
      </x:c>
      <x:c r="D14" s="33" t="str">
        <x:f>IF(A14="","",IF(AND(ISNUMBER(B14),B14&gt;=0,ISNUMBER(C14)),B14-C14,"n.a."))</x:f>
      </x:c>
      <x:c r="E14" s="39" t="str">
        <x:f>IF(A14="","",IF(AND(ISNUMBER(B14),B14&gt;0,ISNUMBER(C14)),C14/B14,"n.a."))</x:f>
      </x:c>
      <x:c r="F14" s="41" t="str">
        <x:f>IF(A14="","",COUNTIFS(Assinaturas!$C$5:$C$104,A14,Assinaturas!$U$5:$U$104,1))</x:f>
      </x:c>
      <x:c r="G14" s="32" t="str">
        <x:f>IF(COUNTIFS(Assinaturas!$C$5:$C$104,A14,Assinaturas!$K$5:$K$104,"Ativa",Assinaturas!$AE$5:$AE$104,1)&gt;0,"REVISAR DADOS",IF(A14="","",IF(OR(COUNTIFS($A$5:$A$104,A14)&lt;&gt;1,NOT(ISNUMBER(B14)),B14&lt;0),"DEFINIR ORÇAMENTO",IF(AND(B14=0,C14&gt;0),"REDUZIR AGORA",IF(B14=0,"SEM COMPROMISSO",IF(E14&gt;1,"REDUZIR AGORA",IF(E14&gt;=Listas!$B$8,"REVISAR","OK")))))))</x:f>
      </x:c>
      <x:c r="H14" s="120" t="str">
        <x:f>IF(A14="","",IF(COUNTIFS(Assinaturas!$C$5:$C$104,A14,Assinaturas!$AE$5:$AE$104,1,Assinaturas!$T$5:$T$104,1)&gt;0,"n.a.",SUMIFS(Assinaturas!$G$5:$G$104,Assinaturas!$C$5:$C$104,A14,Assinaturas!$U$5:$U$104,1,Assinaturas!$T$5:$T$104,1)))</x:f>
      </x:c>
      <x:c r="I14" s="1" t="str">
        <x:f>IF(A14="","",COUNTIFS(Assinaturas!$C$5:$C$104,A14,Assinaturas!$AE$5:$AE$104,1,Assinaturas!$T$5:$T$104,1))</x:f>
      </x:c>
      <x:c r="J14" s="1" t="str">
        <x:f>IF(OR(A14="",NOT(ISNUMBER(H14)),H14&lt;=0),"",COUNTIFS($H$5:$H$104,"&gt;"&amp;H14)+COUNTIFS($H$5:H14,H14))</x:f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26"/>
      <x:c r="B15" s="40"/>
      <x:c r="C15" s="33" t="str">
        <x:f>IF(A15="","",IF(COUNTIFS(Assinaturas!$C$5:$C$104,A15,Assinaturas!$K$5:$K$104,"Ativa",Assinaturas!$AE$5:$AE$104,1)&gt;0,"n.a.",SUMIFS(Assinaturas!$G$5:$G$104,Assinaturas!$C$5:$C$104,A15,Assinaturas!$U$5:$U$104,1)))</x:f>
      </x:c>
      <x:c r="D15" s="33" t="str">
        <x:f>IF(A15="","",IF(AND(ISNUMBER(B15),B15&gt;=0,ISNUMBER(C15)),B15-C15,"n.a."))</x:f>
      </x:c>
      <x:c r="E15" s="39" t="str">
        <x:f>IF(A15="","",IF(AND(ISNUMBER(B15),B15&gt;0,ISNUMBER(C15)),C15/B15,"n.a."))</x:f>
      </x:c>
      <x:c r="F15" s="41" t="str">
        <x:f>IF(A15="","",COUNTIFS(Assinaturas!$C$5:$C$104,A15,Assinaturas!$U$5:$U$104,1))</x:f>
      </x:c>
      <x:c r="G15" s="32" t="str">
        <x:f>IF(COUNTIFS(Assinaturas!$C$5:$C$104,A15,Assinaturas!$K$5:$K$104,"Ativa",Assinaturas!$AE$5:$AE$104,1)&gt;0,"REVISAR DADOS",IF(A15="","",IF(OR(COUNTIFS($A$5:$A$104,A15)&lt;&gt;1,NOT(ISNUMBER(B15)),B15&lt;0),"DEFINIR ORÇAMENTO",IF(AND(B15=0,C15&gt;0),"REDUZIR AGORA",IF(B15=0,"SEM COMPROMISSO",IF(E15&gt;1,"REDUZIR AGORA",IF(E15&gt;=Listas!$B$8,"REVISAR","OK")))))))</x:f>
      </x:c>
      <x:c r="H15" s="120" t="str">
        <x:f>IF(A15="","",IF(COUNTIFS(Assinaturas!$C$5:$C$104,A15,Assinaturas!$AE$5:$AE$104,1,Assinaturas!$T$5:$T$104,1)&gt;0,"n.a.",SUMIFS(Assinaturas!$G$5:$G$104,Assinaturas!$C$5:$C$104,A15,Assinaturas!$U$5:$U$104,1,Assinaturas!$T$5:$T$104,1)))</x:f>
      </x:c>
      <x:c r="I15" s="1" t="str">
        <x:f>IF(A15="","",COUNTIFS(Assinaturas!$C$5:$C$104,A15,Assinaturas!$AE$5:$AE$104,1,Assinaturas!$T$5:$T$104,1))</x:f>
      </x:c>
      <x:c r="J15" s="1" t="str">
        <x:f>IF(OR(A15="",NOT(ISNUMBER(H15)),H15&lt;=0),"",COUNTIFS($H$5:$H$104,"&gt;"&amp;H15)+COUNTIFS($H$5:H15,H15))</x:f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26"/>
      <x:c r="B16" s="40"/>
      <x:c r="C16" s="33" t="str">
        <x:f>IF(A16="","",IF(COUNTIFS(Assinaturas!$C$5:$C$104,A16,Assinaturas!$K$5:$K$104,"Ativa",Assinaturas!$AE$5:$AE$104,1)&gt;0,"n.a.",SUMIFS(Assinaturas!$G$5:$G$104,Assinaturas!$C$5:$C$104,A16,Assinaturas!$U$5:$U$104,1)))</x:f>
      </x:c>
      <x:c r="D16" s="33" t="str">
        <x:f>IF(A16="","",IF(AND(ISNUMBER(B16),B16&gt;=0,ISNUMBER(C16)),B16-C16,"n.a."))</x:f>
      </x:c>
      <x:c r="E16" s="39" t="str">
        <x:f>IF(A16="","",IF(AND(ISNUMBER(B16),B16&gt;0,ISNUMBER(C16)),C16/B16,"n.a."))</x:f>
      </x:c>
      <x:c r="F16" s="41" t="str">
        <x:f>IF(A16="","",COUNTIFS(Assinaturas!$C$5:$C$104,A16,Assinaturas!$U$5:$U$104,1))</x:f>
      </x:c>
      <x:c r="G16" s="32" t="str">
        <x:f>IF(COUNTIFS(Assinaturas!$C$5:$C$104,A16,Assinaturas!$K$5:$K$104,"Ativa",Assinaturas!$AE$5:$AE$104,1)&gt;0,"REVISAR DADOS",IF(A16="","",IF(OR(COUNTIFS($A$5:$A$104,A16)&lt;&gt;1,NOT(ISNUMBER(B16)),B16&lt;0),"DEFINIR ORÇAMENTO",IF(AND(B16=0,C16&gt;0),"REDUZIR AGORA",IF(B16=0,"SEM COMPROMISSO",IF(E16&gt;1,"REDUZIR AGORA",IF(E16&gt;=Listas!$B$8,"REVISAR","OK")))))))</x:f>
      </x:c>
      <x:c r="H16" s="120" t="str">
        <x:f>IF(A16="","",IF(COUNTIFS(Assinaturas!$C$5:$C$104,A16,Assinaturas!$AE$5:$AE$104,1,Assinaturas!$T$5:$T$104,1)&gt;0,"n.a.",SUMIFS(Assinaturas!$G$5:$G$104,Assinaturas!$C$5:$C$104,A16,Assinaturas!$U$5:$U$104,1,Assinaturas!$T$5:$T$104,1)))</x:f>
      </x:c>
      <x:c r="I16" s="1" t="str">
        <x:f>IF(A16="","",COUNTIFS(Assinaturas!$C$5:$C$104,A16,Assinaturas!$AE$5:$AE$104,1,Assinaturas!$T$5:$T$104,1))</x:f>
      </x:c>
      <x:c r="J16" s="1" t="str">
        <x:f>IF(OR(A16="",NOT(ISNUMBER(H16)),H16&lt;=0),"",COUNTIFS($H$5:$H$104,"&gt;"&amp;H16)+COUNTIFS($H$5:H16,H16))</x:f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26"/>
      <x:c r="B17" s="40"/>
      <x:c r="C17" s="33" t="str">
        <x:f>IF(A17="","",IF(COUNTIFS(Assinaturas!$C$5:$C$104,A17,Assinaturas!$K$5:$K$104,"Ativa",Assinaturas!$AE$5:$AE$104,1)&gt;0,"n.a.",SUMIFS(Assinaturas!$G$5:$G$104,Assinaturas!$C$5:$C$104,A17,Assinaturas!$U$5:$U$104,1)))</x:f>
      </x:c>
      <x:c r="D17" s="33" t="str">
        <x:f>IF(A17="","",IF(AND(ISNUMBER(B17),B17&gt;=0,ISNUMBER(C17)),B17-C17,"n.a."))</x:f>
      </x:c>
      <x:c r="E17" s="39" t="str">
        <x:f>IF(A17="","",IF(AND(ISNUMBER(B17),B17&gt;0,ISNUMBER(C17)),C17/B17,"n.a."))</x:f>
      </x:c>
      <x:c r="F17" s="41" t="str">
        <x:f>IF(A17="","",COUNTIFS(Assinaturas!$C$5:$C$104,A17,Assinaturas!$U$5:$U$104,1))</x:f>
      </x:c>
      <x:c r="G17" s="32" t="str">
        <x:f>IF(COUNTIFS(Assinaturas!$C$5:$C$104,A17,Assinaturas!$K$5:$K$104,"Ativa",Assinaturas!$AE$5:$AE$104,1)&gt;0,"REVISAR DADOS",IF(A17="","",IF(OR(COUNTIFS($A$5:$A$104,A17)&lt;&gt;1,NOT(ISNUMBER(B17)),B17&lt;0),"DEFINIR ORÇAMENTO",IF(AND(B17=0,C17&gt;0),"REDUZIR AGORA",IF(B17=0,"SEM COMPROMISSO",IF(E17&gt;1,"REDUZIR AGORA",IF(E17&gt;=Listas!$B$8,"REVISAR","OK")))))))</x:f>
      </x:c>
      <x:c r="H17" s="120" t="str">
        <x:f>IF(A17="","",IF(COUNTIFS(Assinaturas!$C$5:$C$104,A17,Assinaturas!$AE$5:$AE$104,1,Assinaturas!$T$5:$T$104,1)&gt;0,"n.a.",SUMIFS(Assinaturas!$G$5:$G$104,Assinaturas!$C$5:$C$104,A17,Assinaturas!$U$5:$U$104,1,Assinaturas!$T$5:$T$104,1)))</x:f>
      </x:c>
      <x:c r="I17" s="1" t="str">
        <x:f>IF(A17="","",COUNTIFS(Assinaturas!$C$5:$C$104,A17,Assinaturas!$AE$5:$AE$104,1,Assinaturas!$T$5:$T$104,1))</x:f>
      </x:c>
      <x:c r="J17" s="1" t="str">
        <x:f>IF(OR(A17="",NOT(ISNUMBER(H17)),H17&lt;=0),"",COUNTIFS($H$5:$H$104,"&gt;"&amp;H17)+COUNTIFS($H$5:H17,H17))</x:f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26"/>
      <x:c r="B18" s="40"/>
      <x:c r="C18" s="33" t="str">
        <x:f>IF(A18="","",IF(COUNTIFS(Assinaturas!$C$5:$C$104,A18,Assinaturas!$K$5:$K$104,"Ativa",Assinaturas!$AE$5:$AE$104,1)&gt;0,"n.a.",SUMIFS(Assinaturas!$G$5:$G$104,Assinaturas!$C$5:$C$104,A18,Assinaturas!$U$5:$U$104,1)))</x:f>
      </x:c>
      <x:c r="D18" s="33" t="str">
        <x:f>IF(A18="","",IF(AND(ISNUMBER(B18),B18&gt;=0,ISNUMBER(C18)),B18-C18,"n.a."))</x:f>
      </x:c>
      <x:c r="E18" s="39" t="str">
        <x:f>IF(A18="","",IF(AND(ISNUMBER(B18),B18&gt;0,ISNUMBER(C18)),C18/B18,"n.a."))</x:f>
      </x:c>
      <x:c r="F18" s="41" t="str">
        <x:f>IF(A18="","",COUNTIFS(Assinaturas!$C$5:$C$104,A18,Assinaturas!$U$5:$U$104,1))</x:f>
      </x:c>
      <x:c r="G18" s="32" t="str">
        <x:f>IF(COUNTIFS(Assinaturas!$C$5:$C$104,A18,Assinaturas!$K$5:$K$104,"Ativa",Assinaturas!$AE$5:$AE$104,1)&gt;0,"REVISAR DADOS",IF(A18="","",IF(OR(COUNTIFS($A$5:$A$104,A18)&lt;&gt;1,NOT(ISNUMBER(B18)),B18&lt;0),"DEFINIR ORÇAMENTO",IF(AND(B18=0,C18&gt;0),"REDUZIR AGORA",IF(B18=0,"SEM COMPROMISSO",IF(E18&gt;1,"REDUZIR AGORA",IF(E18&gt;=Listas!$B$8,"REVISAR","OK")))))))</x:f>
      </x:c>
      <x:c r="H18" s="120" t="str">
        <x:f>IF(A18="","",IF(COUNTIFS(Assinaturas!$C$5:$C$104,A18,Assinaturas!$AE$5:$AE$104,1,Assinaturas!$T$5:$T$104,1)&gt;0,"n.a.",SUMIFS(Assinaturas!$G$5:$G$104,Assinaturas!$C$5:$C$104,A18,Assinaturas!$U$5:$U$104,1,Assinaturas!$T$5:$T$104,1)))</x:f>
      </x:c>
      <x:c r="I18" s="1" t="str">
        <x:f>IF(A18="","",COUNTIFS(Assinaturas!$C$5:$C$104,A18,Assinaturas!$AE$5:$AE$104,1,Assinaturas!$T$5:$T$104,1))</x:f>
      </x:c>
      <x:c r="J18" s="1" t="str">
        <x:f>IF(OR(A18="",NOT(ISNUMBER(H18)),H18&lt;=0),"",COUNTIFS($H$5:$H$104,"&gt;"&amp;H18)+COUNTIFS($H$5:H18,H18))</x:f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26"/>
      <x:c r="B19" s="40"/>
      <x:c r="C19" s="33" t="str">
        <x:f>IF(A19="","",IF(COUNTIFS(Assinaturas!$C$5:$C$104,A19,Assinaturas!$K$5:$K$104,"Ativa",Assinaturas!$AE$5:$AE$104,1)&gt;0,"n.a.",SUMIFS(Assinaturas!$G$5:$G$104,Assinaturas!$C$5:$C$104,A19,Assinaturas!$U$5:$U$104,1)))</x:f>
      </x:c>
      <x:c r="D19" s="33" t="str">
        <x:f>IF(A19="","",IF(AND(ISNUMBER(B19),B19&gt;=0,ISNUMBER(C19)),B19-C19,"n.a."))</x:f>
      </x:c>
      <x:c r="E19" s="39" t="str">
        <x:f>IF(A19="","",IF(AND(ISNUMBER(B19),B19&gt;0,ISNUMBER(C19)),C19/B19,"n.a."))</x:f>
      </x:c>
      <x:c r="F19" s="41" t="str">
        <x:f>IF(A19="","",COUNTIFS(Assinaturas!$C$5:$C$104,A19,Assinaturas!$U$5:$U$104,1))</x:f>
      </x:c>
      <x:c r="G19" s="32" t="str">
        <x:f>IF(COUNTIFS(Assinaturas!$C$5:$C$104,A19,Assinaturas!$K$5:$K$104,"Ativa",Assinaturas!$AE$5:$AE$104,1)&gt;0,"REVISAR DADOS",IF(A19="","",IF(OR(COUNTIFS($A$5:$A$104,A19)&lt;&gt;1,NOT(ISNUMBER(B19)),B19&lt;0),"DEFINIR ORÇAMENTO",IF(AND(B19=0,C19&gt;0),"REDUZIR AGORA",IF(B19=0,"SEM COMPROMISSO",IF(E19&gt;1,"REDUZIR AGORA",IF(E19&gt;=Listas!$B$8,"REVISAR","OK")))))))</x:f>
      </x:c>
      <x:c r="H19" s="120" t="str">
        <x:f>IF(A19="","",IF(COUNTIFS(Assinaturas!$C$5:$C$104,A19,Assinaturas!$AE$5:$AE$104,1,Assinaturas!$T$5:$T$104,1)&gt;0,"n.a.",SUMIFS(Assinaturas!$G$5:$G$104,Assinaturas!$C$5:$C$104,A19,Assinaturas!$U$5:$U$104,1,Assinaturas!$T$5:$T$104,1)))</x:f>
      </x:c>
      <x:c r="I19" s="1" t="str">
        <x:f>IF(A19="","",COUNTIFS(Assinaturas!$C$5:$C$104,A19,Assinaturas!$AE$5:$AE$104,1,Assinaturas!$T$5:$T$104,1))</x:f>
      </x:c>
      <x:c r="J19" s="1" t="str">
        <x:f>IF(OR(A19="",NOT(ISNUMBER(H19)),H19&lt;=0),"",COUNTIFS($H$5:$H$104,"&gt;"&amp;H19)+COUNTIFS($H$5:H19,H19))</x:f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26"/>
      <x:c r="B20" s="40"/>
      <x:c r="C20" s="33" t="str">
        <x:f>IF(A20="","",IF(COUNTIFS(Assinaturas!$C$5:$C$104,A20,Assinaturas!$K$5:$K$104,"Ativa",Assinaturas!$AE$5:$AE$104,1)&gt;0,"n.a.",SUMIFS(Assinaturas!$G$5:$G$104,Assinaturas!$C$5:$C$104,A20,Assinaturas!$U$5:$U$104,1)))</x:f>
      </x:c>
      <x:c r="D20" s="33" t="str">
        <x:f>IF(A20="","",IF(AND(ISNUMBER(B20),B20&gt;=0,ISNUMBER(C20)),B20-C20,"n.a."))</x:f>
      </x:c>
      <x:c r="E20" s="39" t="str">
        <x:f>IF(A20="","",IF(AND(ISNUMBER(B20),B20&gt;0,ISNUMBER(C20)),C20/B20,"n.a."))</x:f>
      </x:c>
      <x:c r="F20" s="41" t="str">
        <x:f>IF(A20="","",COUNTIFS(Assinaturas!$C$5:$C$104,A20,Assinaturas!$U$5:$U$104,1))</x:f>
      </x:c>
      <x:c r="G20" s="32" t="str">
        <x:f>IF(COUNTIFS(Assinaturas!$C$5:$C$104,A20,Assinaturas!$K$5:$K$104,"Ativa",Assinaturas!$AE$5:$AE$104,1)&gt;0,"REVISAR DADOS",IF(A20="","",IF(OR(COUNTIFS($A$5:$A$104,A20)&lt;&gt;1,NOT(ISNUMBER(B20)),B20&lt;0),"DEFINIR ORÇAMENTO",IF(AND(B20=0,C20&gt;0),"REDUZIR AGORA",IF(B20=0,"SEM COMPROMISSO",IF(E20&gt;1,"REDUZIR AGORA",IF(E20&gt;=Listas!$B$8,"REVISAR","OK")))))))</x:f>
      </x:c>
      <x:c r="H20" s="120" t="str">
        <x:f>IF(A20="","",IF(COUNTIFS(Assinaturas!$C$5:$C$104,A20,Assinaturas!$AE$5:$AE$104,1,Assinaturas!$T$5:$T$104,1)&gt;0,"n.a.",SUMIFS(Assinaturas!$G$5:$G$104,Assinaturas!$C$5:$C$104,A20,Assinaturas!$U$5:$U$104,1,Assinaturas!$T$5:$T$104,1)))</x:f>
      </x:c>
      <x:c r="I20" s="1" t="str">
        <x:f>IF(A20="","",COUNTIFS(Assinaturas!$C$5:$C$104,A20,Assinaturas!$AE$5:$AE$104,1,Assinaturas!$T$5:$T$104,1))</x:f>
      </x:c>
      <x:c r="J20" s="1" t="str">
        <x:f>IF(OR(A20="",NOT(ISNUMBER(H20)),H20&lt;=0),"",COUNTIFS($H$5:$H$104,"&gt;"&amp;H20)+COUNTIFS($H$5:H20,H20))</x:f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26"/>
      <x:c r="B21" s="40"/>
      <x:c r="C21" s="33" t="str">
        <x:f>IF(A21="","",IF(COUNTIFS(Assinaturas!$C$5:$C$104,A21,Assinaturas!$K$5:$K$104,"Ativa",Assinaturas!$AE$5:$AE$104,1)&gt;0,"n.a.",SUMIFS(Assinaturas!$G$5:$G$104,Assinaturas!$C$5:$C$104,A21,Assinaturas!$U$5:$U$104,1)))</x:f>
      </x:c>
      <x:c r="D21" s="33" t="str">
        <x:f>IF(A21="","",IF(AND(ISNUMBER(B21),B21&gt;=0,ISNUMBER(C21)),B21-C21,"n.a."))</x:f>
      </x:c>
      <x:c r="E21" s="39" t="str">
        <x:f>IF(A21="","",IF(AND(ISNUMBER(B21),B21&gt;0,ISNUMBER(C21)),C21/B21,"n.a."))</x:f>
      </x:c>
      <x:c r="F21" s="41" t="str">
        <x:f>IF(A21="","",COUNTIFS(Assinaturas!$C$5:$C$104,A21,Assinaturas!$U$5:$U$104,1))</x:f>
      </x:c>
      <x:c r="G21" s="32" t="str">
        <x:f>IF(COUNTIFS(Assinaturas!$C$5:$C$104,A21,Assinaturas!$K$5:$K$104,"Ativa",Assinaturas!$AE$5:$AE$104,1)&gt;0,"REVISAR DADOS",IF(A21="","",IF(OR(COUNTIFS($A$5:$A$104,A21)&lt;&gt;1,NOT(ISNUMBER(B21)),B21&lt;0),"DEFINIR ORÇAMENTO",IF(AND(B21=0,C21&gt;0),"REDUZIR AGORA",IF(B21=0,"SEM COMPROMISSO",IF(E21&gt;1,"REDUZIR AGORA",IF(E21&gt;=Listas!$B$8,"REVISAR","OK")))))))</x:f>
      </x:c>
      <x:c r="H21" s="120" t="str">
        <x:f>IF(A21="","",IF(COUNTIFS(Assinaturas!$C$5:$C$104,A21,Assinaturas!$AE$5:$AE$104,1,Assinaturas!$T$5:$T$104,1)&gt;0,"n.a.",SUMIFS(Assinaturas!$G$5:$G$104,Assinaturas!$C$5:$C$104,A21,Assinaturas!$U$5:$U$104,1,Assinaturas!$T$5:$T$104,1)))</x:f>
      </x:c>
      <x:c r="I21" s="1" t="str">
        <x:f>IF(A21="","",COUNTIFS(Assinaturas!$C$5:$C$104,A21,Assinaturas!$AE$5:$AE$104,1,Assinaturas!$T$5:$T$104,1))</x:f>
      </x:c>
      <x:c r="J21" s="1" t="str">
        <x:f>IF(OR(A21="",NOT(ISNUMBER(H21)),H21&lt;=0),"",COUNTIFS($H$5:$H$104,"&gt;"&amp;H21)+COUNTIFS($H$5:H21,H21))</x:f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26"/>
      <x:c r="B22" s="40"/>
      <x:c r="C22" s="33" t="str">
        <x:f>IF(A22="","",IF(COUNTIFS(Assinaturas!$C$5:$C$104,A22,Assinaturas!$K$5:$K$104,"Ativa",Assinaturas!$AE$5:$AE$104,1)&gt;0,"n.a.",SUMIFS(Assinaturas!$G$5:$G$104,Assinaturas!$C$5:$C$104,A22,Assinaturas!$U$5:$U$104,1)))</x:f>
      </x:c>
      <x:c r="D22" s="33" t="str">
        <x:f>IF(A22="","",IF(AND(ISNUMBER(B22),B22&gt;=0,ISNUMBER(C22)),B22-C22,"n.a."))</x:f>
      </x:c>
      <x:c r="E22" s="39" t="str">
        <x:f>IF(A22="","",IF(AND(ISNUMBER(B22),B22&gt;0,ISNUMBER(C22)),C22/B22,"n.a."))</x:f>
      </x:c>
      <x:c r="F22" s="41" t="str">
        <x:f>IF(A22="","",COUNTIFS(Assinaturas!$C$5:$C$104,A22,Assinaturas!$U$5:$U$104,1))</x:f>
      </x:c>
      <x:c r="G22" s="32" t="str">
        <x:f>IF(COUNTIFS(Assinaturas!$C$5:$C$104,A22,Assinaturas!$K$5:$K$104,"Ativa",Assinaturas!$AE$5:$AE$104,1)&gt;0,"REVISAR DADOS",IF(A22="","",IF(OR(COUNTIFS($A$5:$A$104,A22)&lt;&gt;1,NOT(ISNUMBER(B22)),B22&lt;0),"DEFINIR ORÇAMENTO",IF(AND(B22=0,C22&gt;0),"REDUZIR AGORA",IF(B22=0,"SEM COMPROMISSO",IF(E22&gt;1,"REDUZIR AGORA",IF(E22&gt;=Listas!$B$8,"REVISAR","OK")))))))</x:f>
      </x:c>
      <x:c r="H22" s="120" t="str">
        <x:f>IF(A22="","",IF(COUNTIFS(Assinaturas!$C$5:$C$104,A22,Assinaturas!$AE$5:$AE$104,1,Assinaturas!$T$5:$T$104,1)&gt;0,"n.a.",SUMIFS(Assinaturas!$G$5:$G$104,Assinaturas!$C$5:$C$104,A22,Assinaturas!$U$5:$U$104,1,Assinaturas!$T$5:$T$104,1)))</x:f>
      </x:c>
      <x:c r="I22" s="1" t="str">
        <x:f>IF(A22="","",COUNTIFS(Assinaturas!$C$5:$C$104,A22,Assinaturas!$AE$5:$AE$104,1,Assinaturas!$T$5:$T$104,1))</x:f>
      </x:c>
      <x:c r="J22" s="1" t="str">
        <x:f>IF(OR(A22="",NOT(ISNUMBER(H22)),H22&lt;=0),"",COUNTIFS($H$5:$H$104,"&gt;"&amp;H22)+COUNTIFS($H$5:H22,H22))</x:f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26"/>
      <x:c r="B23" s="40"/>
      <x:c r="C23" s="33" t="str">
        <x:f>IF(A23="","",IF(COUNTIFS(Assinaturas!$C$5:$C$104,A23,Assinaturas!$K$5:$K$104,"Ativa",Assinaturas!$AE$5:$AE$104,1)&gt;0,"n.a.",SUMIFS(Assinaturas!$G$5:$G$104,Assinaturas!$C$5:$C$104,A23,Assinaturas!$U$5:$U$104,1)))</x:f>
      </x:c>
      <x:c r="D23" s="33" t="str">
        <x:f>IF(A23="","",IF(AND(ISNUMBER(B23),B23&gt;=0,ISNUMBER(C23)),B23-C23,"n.a."))</x:f>
      </x:c>
      <x:c r="E23" s="39" t="str">
        <x:f>IF(A23="","",IF(AND(ISNUMBER(B23),B23&gt;0,ISNUMBER(C23)),C23/B23,"n.a."))</x:f>
      </x:c>
      <x:c r="F23" s="41" t="str">
        <x:f>IF(A23="","",COUNTIFS(Assinaturas!$C$5:$C$104,A23,Assinaturas!$U$5:$U$104,1))</x:f>
      </x:c>
      <x:c r="G23" s="32" t="str">
        <x:f>IF(COUNTIFS(Assinaturas!$C$5:$C$104,A23,Assinaturas!$K$5:$K$104,"Ativa",Assinaturas!$AE$5:$AE$104,1)&gt;0,"REVISAR DADOS",IF(A23="","",IF(OR(COUNTIFS($A$5:$A$104,A23)&lt;&gt;1,NOT(ISNUMBER(B23)),B23&lt;0),"DEFINIR ORÇAMENTO",IF(AND(B23=0,C23&gt;0),"REDUZIR AGORA",IF(B23=0,"SEM COMPROMISSO",IF(E23&gt;1,"REDUZIR AGORA",IF(E23&gt;=Listas!$B$8,"REVISAR","OK")))))))</x:f>
      </x:c>
      <x:c r="H23" s="120" t="str">
        <x:f>IF(A23="","",IF(COUNTIFS(Assinaturas!$C$5:$C$104,A23,Assinaturas!$AE$5:$AE$104,1,Assinaturas!$T$5:$T$104,1)&gt;0,"n.a.",SUMIFS(Assinaturas!$G$5:$G$104,Assinaturas!$C$5:$C$104,A23,Assinaturas!$U$5:$U$104,1,Assinaturas!$T$5:$T$104,1)))</x:f>
      </x:c>
      <x:c r="I23" s="1" t="str">
        <x:f>IF(A23="","",COUNTIFS(Assinaturas!$C$5:$C$104,A23,Assinaturas!$AE$5:$AE$104,1,Assinaturas!$T$5:$T$104,1))</x:f>
      </x:c>
      <x:c r="J23" s="1" t="str">
        <x:f>IF(OR(A23="",NOT(ISNUMBER(H23)),H23&lt;=0),"",COUNTIFS($H$5:$H$104,"&gt;"&amp;H23)+COUNTIFS($H$5:H23,H23))</x:f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26"/>
      <x:c r="B24" s="40"/>
      <x:c r="C24" s="33" t="str">
        <x:f>IF(A24="","",IF(COUNTIFS(Assinaturas!$C$5:$C$104,A24,Assinaturas!$K$5:$K$104,"Ativa",Assinaturas!$AE$5:$AE$104,1)&gt;0,"n.a.",SUMIFS(Assinaturas!$G$5:$G$104,Assinaturas!$C$5:$C$104,A24,Assinaturas!$U$5:$U$104,1)))</x:f>
      </x:c>
      <x:c r="D24" s="33" t="str">
        <x:f>IF(A24="","",IF(AND(ISNUMBER(B24),B24&gt;=0,ISNUMBER(C24)),B24-C24,"n.a."))</x:f>
      </x:c>
      <x:c r="E24" s="39" t="str">
        <x:f>IF(A24="","",IF(AND(ISNUMBER(B24),B24&gt;0,ISNUMBER(C24)),C24/B24,"n.a."))</x:f>
      </x:c>
      <x:c r="F24" s="41" t="str">
        <x:f>IF(A24="","",COUNTIFS(Assinaturas!$C$5:$C$104,A24,Assinaturas!$U$5:$U$104,1))</x:f>
      </x:c>
      <x:c r="G24" s="32" t="str">
        <x:f>IF(COUNTIFS(Assinaturas!$C$5:$C$104,A24,Assinaturas!$K$5:$K$104,"Ativa",Assinaturas!$AE$5:$AE$104,1)&gt;0,"REVISAR DADOS",IF(A24="","",IF(OR(COUNTIFS($A$5:$A$104,A24)&lt;&gt;1,NOT(ISNUMBER(B24)),B24&lt;0),"DEFINIR ORÇAMENTO",IF(AND(B24=0,C24&gt;0),"REDUZIR AGORA",IF(B24=0,"SEM COMPROMISSO",IF(E24&gt;1,"REDUZIR AGORA",IF(E24&gt;=Listas!$B$8,"REVISAR","OK")))))))</x:f>
      </x:c>
      <x:c r="H24" s="120" t="str">
        <x:f>IF(A24="","",IF(COUNTIFS(Assinaturas!$C$5:$C$104,A24,Assinaturas!$AE$5:$AE$104,1,Assinaturas!$T$5:$T$104,1)&gt;0,"n.a.",SUMIFS(Assinaturas!$G$5:$G$104,Assinaturas!$C$5:$C$104,A24,Assinaturas!$U$5:$U$104,1,Assinaturas!$T$5:$T$104,1)))</x:f>
      </x:c>
      <x:c r="I24" s="1" t="str">
        <x:f>IF(A24="","",COUNTIFS(Assinaturas!$C$5:$C$104,A24,Assinaturas!$AE$5:$AE$104,1,Assinaturas!$T$5:$T$104,1))</x:f>
      </x:c>
      <x:c r="J24" s="1" t="str">
        <x:f>IF(OR(A24="",NOT(ISNUMBER(H24)),H24&lt;=0),"",COUNTIFS($H$5:$H$104,"&gt;"&amp;H24)+COUNTIFS($H$5:H24,H24))</x:f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26"/>
      <x:c r="B25" s="40"/>
      <x:c r="C25" s="33" t="str">
        <x:f>IF(A25="","",IF(COUNTIFS(Assinaturas!$C$5:$C$104,A25,Assinaturas!$K$5:$K$104,"Ativa",Assinaturas!$AE$5:$AE$104,1)&gt;0,"n.a.",SUMIFS(Assinaturas!$G$5:$G$104,Assinaturas!$C$5:$C$104,A25,Assinaturas!$U$5:$U$104,1)))</x:f>
      </x:c>
      <x:c r="D25" s="33" t="str">
        <x:f>IF(A25="","",IF(AND(ISNUMBER(B25),B25&gt;=0,ISNUMBER(C25)),B25-C25,"n.a."))</x:f>
      </x:c>
      <x:c r="E25" s="39" t="str">
        <x:f>IF(A25="","",IF(AND(ISNUMBER(B25),B25&gt;0,ISNUMBER(C25)),C25/B25,"n.a."))</x:f>
      </x:c>
      <x:c r="F25" s="41" t="str">
        <x:f>IF(A25="","",COUNTIFS(Assinaturas!$C$5:$C$104,A25,Assinaturas!$U$5:$U$104,1))</x:f>
      </x:c>
      <x:c r="G25" s="32" t="str">
        <x:f>IF(COUNTIFS(Assinaturas!$C$5:$C$104,A25,Assinaturas!$K$5:$K$104,"Ativa",Assinaturas!$AE$5:$AE$104,1)&gt;0,"REVISAR DADOS",IF(A25="","",IF(OR(COUNTIFS($A$5:$A$104,A25)&lt;&gt;1,NOT(ISNUMBER(B25)),B25&lt;0),"DEFINIR ORÇAMENTO",IF(AND(B25=0,C25&gt;0),"REDUZIR AGORA",IF(B25=0,"SEM COMPROMISSO",IF(E25&gt;1,"REDUZIR AGORA",IF(E25&gt;=Listas!$B$8,"REVISAR","OK")))))))</x:f>
      </x:c>
      <x:c r="H25" s="120" t="str">
        <x:f>IF(A25="","",IF(COUNTIFS(Assinaturas!$C$5:$C$104,A25,Assinaturas!$AE$5:$AE$104,1,Assinaturas!$T$5:$T$104,1)&gt;0,"n.a.",SUMIFS(Assinaturas!$G$5:$G$104,Assinaturas!$C$5:$C$104,A25,Assinaturas!$U$5:$U$104,1,Assinaturas!$T$5:$T$104,1)))</x:f>
      </x:c>
      <x:c r="I25" s="1" t="str">
        <x:f>IF(A25="","",COUNTIFS(Assinaturas!$C$5:$C$104,A25,Assinaturas!$AE$5:$AE$104,1,Assinaturas!$T$5:$T$104,1))</x:f>
      </x:c>
      <x:c r="J25" s="1" t="str">
        <x:f>IF(OR(A25="",NOT(ISNUMBER(H25)),H25&lt;=0),"",COUNTIFS($H$5:$H$104,"&gt;"&amp;H25)+COUNTIFS($H$5:H25,H25))</x:f>
      </x:c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26"/>
      <x:c r="B26" s="40"/>
      <x:c r="C26" s="33" t="str">
        <x:f>IF(A26="","",IF(COUNTIFS(Assinaturas!$C$5:$C$104,A26,Assinaturas!$K$5:$K$104,"Ativa",Assinaturas!$AE$5:$AE$104,1)&gt;0,"n.a.",SUMIFS(Assinaturas!$G$5:$G$104,Assinaturas!$C$5:$C$104,A26,Assinaturas!$U$5:$U$104,1)))</x:f>
      </x:c>
      <x:c r="D26" s="33" t="str">
        <x:f>IF(A26="","",IF(AND(ISNUMBER(B26),B26&gt;=0,ISNUMBER(C26)),B26-C26,"n.a."))</x:f>
      </x:c>
      <x:c r="E26" s="39" t="str">
        <x:f>IF(A26="","",IF(AND(ISNUMBER(B26),B26&gt;0,ISNUMBER(C26)),C26/B26,"n.a."))</x:f>
      </x:c>
      <x:c r="F26" s="41" t="str">
        <x:f>IF(A26="","",COUNTIFS(Assinaturas!$C$5:$C$104,A26,Assinaturas!$U$5:$U$104,1))</x:f>
      </x:c>
      <x:c r="G26" s="32" t="str">
        <x:f>IF(COUNTIFS(Assinaturas!$C$5:$C$104,A26,Assinaturas!$K$5:$K$104,"Ativa",Assinaturas!$AE$5:$AE$104,1)&gt;0,"REVISAR DADOS",IF(A26="","",IF(OR(COUNTIFS($A$5:$A$104,A26)&lt;&gt;1,NOT(ISNUMBER(B26)),B26&lt;0),"DEFINIR ORÇAMENTO",IF(AND(B26=0,C26&gt;0),"REDUZIR AGORA",IF(B26=0,"SEM COMPROMISSO",IF(E26&gt;1,"REDUZIR AGORA",IF(E26&gt;=Listas!$B$8,"REVISAR","OK")))))))</x:f>
      </x:c>
      <x:c r="H26" s="120" t="str">
        <x:f>IF(A26="","",IF(COUNTIFS(Assinaturas!$C$5:$C$104,A26,Assinaturas!$AE$5:$AE$104,1,Assinaturas!$T$5:$T$104,1)&gt;0,"n.a.",SUMIFS(Assinaturas!$G$5:$G$104,Assinaturas!$C$5:$C$104,A26,Assinaturas!$U$5:$U$104,1,Assinaturas!$T$5:$T$104,1)))</x:f>
      </x:c>
      <x:c r="I26" s="1" t="str">
        <x:f>IF(A26="","",COUNTIFS(Assinaturas!$C$5:$C$104,A26,Assinaturas!$AE$5:$AE$104,1,Assinaturas!$T$5:$T$104,1))</x:f>
      </x:c>
      <x:c r="J26" s="1" t="str">
        <x:f>IF(OR(A26="",NOT(ISNUMBER(H26)),H26&lt;=0),"",COUNTIFS($H$5:$H$104,"&gt;"&amp;H26)+COUNTIFS($H$5:H26,H26))</x:f>
      </x:c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26"/>
      <x:c r="B27" s="40"/>
      <x:c r="C27" s="33" t="str">
        <x:f>IF(A27="","",IF(COUNTIFS(Assinaturas!$C$5:$C$104,A27,Assinaturas!$K$5:$K$104,"Ativa",Assinaturas!$AE$5:$AE$104,1)&gt;0,"n.a.",SUMIFS(Assinaturas!$G$5:$G$104,Assinaturas!$C$5:$C$104,A27,Assinaturas!$U$5:$U$104,1)))</x:f>
      </x:c>
      <x:c r="D27" s="33" t="str">
        <x:f>IF(A27="","",IF(AND(ISNUMBER(B27),B27&gt;=0,ISNUMBER(C27)),B27-C27,"n.a."))</x:f>
      </x:c>
      <x:c r="E27" s="39" t="str">
        <x:f>IF(A27="","",IF(AND(ISNUMBER(B27),B27&gt;0,ISNUMBER(C27)),C27/B27,"n.a."))</x:f>
      </x:c>
      <x:c r="F27" s="41" t="str">
        <x:f>IF(A27="","",COUNTIFS(Assinaturas!$C$5:$C$104,A27,Assinaturas!$U$5:$U$104,1))</x:f>
      </x:c>
      <x:c r="G27" s="32" t="str">
        <x:f>IF(COUNTIFS(Assinaturas!$C$5:$C$104,A27,Assinaturas!$K$5:$K$104,"Ativa",Assinaturas!$AE$5:$AE$104,1)&gt;0,"REVISAR DADOS",IF(A27="","",IF(OR(COUNTIFS($A$5:$A$104,A27)&lt;&gt;1,NOT(ISNUMBER(B27)),B27&lt;0),"DEFINIR ORÇAMENTO",IF(AND(B27=0,C27&gt;0),"REDUZIR AGORA",IF(B27=0,"SEM COMPROMISSO",IF(E27&gt;1,"REDUZIR AGORA",IF(E27&gt;=Listas!$B$8,"REVISAR","OK")))))))</x:f>
      </x:c>
      <x:c r="H27" s="120" t="str">
        <x:f>IF(A27="","",IF(COUNTIFS(Assinaturas!$C$5:$C$104,A27,Assinaturas!$AE$5:$AE$104,1,Assinaturas!$T$5:$T$104,1)&gt;0,"n.a.",SUMIFS(Assinaturas!$G$5:$G$104,Assinaturas!$C$5:$C$104,A27,Assinaturas!$U$5:$U$104,1,Assinaturas!$T$5:$T$104,1)))</x:f>
      </x:c>
      <x:c r="I27" s="1" t="str">
        <x:f>IF(A27="","",COUNTIFS(Assinaturas!$C$5:$C$104,A27,Assinaturas!$AE$5:$AE$104,1,Assinaturas!$T$5:$T$104,1))</x:f>
      </x:c>
      <x:c r="J27" s="1" t="str">
        <x:f>IF(OR(A27="",NOT(ISNUMBER(H27)),H27&lt;=0),"",COUNTIFS($H$5:$H$104,"&gt;"&amp;H27)+COUNTIFS($H$5:H27,H27))</x:f>
      </x:c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26"/>
      <x:c r="B28" s="40"/>
      <x:c r="C28" s="33" t="str">
        <x:f>IF(A28="","",IF(COUNTIFS(Assinaturas!$C$5:$C$104,A28,Assinaturas!$K$5:$K$104,"Ativa",Assinaturas!$AE$5:$AE$104,1)&gt;0,"n.a.",SUMIFS(Assinaturas!$G$5:$G$104,Assinaturas!$C$5:$C$104,A28,Assinaturas!$U$5:$U$104,1)))</x:f>
      </x:c>
      <x:c r="D28" s="33" t="str">
        <x:f>IF(A28="","",IF(AND(ISNUMBER(B28),B28&gt;=0,ISNUMBER(C28)),B28-C28,"n.a."))</x:f>
      </x:c>
      <x:c r="E28" s="39" t="str">
        <x:f>IF(A28="","",IF(AND(ISNUMBER(B28),B28&gt;0,ISNUMBER(C28)),C28/B28,"n.a."))</x:f>
      </x:c>
      <x:c r="F28" s="41" t="str">
        <x:f>IF(A28="","",COUNTIFS(Assinaturas!$C$5:$C$104,A28,Assinaturas!$U$5:$U$104,1))</x:f>
      </x:c>
      <x:c r="G28" s="32" t="str">
        <x:f>IF(COUNTIFS(Assinaturas!$C$5:$C$104,A28,Assinaturas!$K$5:$K$104,"Ativa",Assinaturas!$AE$5:$AE$104,1)&gt;0,"REVISAR DADOS",IF(A28="","",IF(OR(COUNTIFS($A$5:$A$104,A28)&lt;&gt;1,NOT(ISNUMBER(B28)),B28&lt;0),"DEFINIR ORÇAMENTO",IF(AND(B28=0,C28&gt;0),"REDUZIR AGORA",IF(B28=0,"SEM COMPROMISSO",IF(E28&gt;1,"REDUZIR AGORA",IF(E28&gt;=Listas!$B$8,"REVISAR","OK")))))))</x:f>
      </x:c>
      <x:c r="H28" s="120" t="str">
        <x:f>IF(A28="","",IF(COUNTIFS(Assinaturas!$C$5:$C$104,A28,Assinaturas!$AE$5:$AE$104,1,Assinaturas!$T$5:$T$104,1)&gt;0,"n.a.",SUMIFS(Assinaturas!$G$5:$G$104,Assinaturas!$C$5:$C$104,A28,Assinaturas!$U$5:$U$104,1,Assinaturas!$T$5:$T$104,1)))</x:f>
      </x:c>
      <x:c r="I28" s="1" t="str">
        <x:f>IF(A28="","",COUNTIFS(Assinaturas!$C$5:$C$104,A28,Assinaturas!$AE$5:$AE$104,1,Assinaturas!$T$5:$T$104,1))</x:f>
      </x:c>
      <x:c r="J28" s="1" t="str">
        <x:f>IF(OR(A28="",NOT(ISNUMBER(H28)),H28&lt;=0),"",COUNTIFS($H$5:$H$104,"&gt;"&amp;H28)+COUNTIFS($H$5:H28,H28))</x:f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26"/>
      <x:c r="B29" s="40"/>
      <x:c r="C29" s="33" t="str">
        <x:f>IF(A29="","",IF(COUNTIFS(Assinaturas!$C$5:$C$104,A29,Assinaturas!$K$5:$K$104,"Ativa",Assinaturas!$AE$5:$AE$104,1)&gt;0,"n.a.",SUMIFS(Assinaturas!$G$5:$G$104,Assinaturas!$C$5:$C$104,A29,Assinaturas!$U$5:$U$104,1)))</x:f>
      </x:c>
      <x:c r="D29" s="33" t="str">
        <x:f>IF(A29="","",IF(AND(ISNUMBER(B29),B29&gt;=0,ISNUMBER(C29)),B29-C29,"n.a."))</x:f>
      </x:c>
      <x:c r="E29" s="39" t="str">
        <x:f>IF(A29="","",IF(AND(ISNUMBER(B29),B29&gt;0,ISNUMBER(C29)),C29/B29,"n.a."))</x:f>
      </x:c>
      <x:c r="F29" s="41" t="str">
        <x:f>IF(A29="","",COUNTIFS(Assinaturas!$C$5:$C$104,A29,Assinaturas!$U$5:$U$104,1))</x:f>
      </x:c>
      <x:c r="G29" s="32" t="str">
        <x:f>IF(COUNTIFS(Assinaturas!$C$5:$C$104,A29,Assinaturas!$K$5:$K$104,"Ativa",Assinaturas!$AE$5:$AE$104,1)&gt;0,"REVISAR DADOS",IF(A29="","",IF(OR(COUNTIFS($A$5:$A$104,A29)&lt;&gt;1,NOT(ISNUMBER(B29)),B29&lt;0),"DEFINIR ORÇAMENTO",IF(AND(B29=0,C29&gt;0),"REDUZIR AGORA",IF(B29=0,"SEM COMPROMISSO",IF(E29&gt;1,"REDUZIR AGORA",IF(E29&gt;=Listas!$B$8,"REVISAR","OK")))))))</x:f>
      </x:c>
      <x:c r="H29" s="120" t="str">
        <x:f>IF(A29="","",IF(COUNTIFS(Assinaturas!$C$5:$C$104,A29,Assinaturas!$AE$5:$AE$104,1,Assinaturas!$T$5:$T$104,1)&gt;0,"n.a.",SUMIFS(Assinaturas!$G$5:$G$104,Assinaturas!$C$5:$C$104,A29,Assinaturas!$U$5:$U$104,1,Assinaturas!$T$5:$T$104,1)))</x:f>
      </x:c>
      <x:c r="I29" s="1" t="str">
        <x:f>IF(A29="","",COUNTIFS(Assinaturas!$C$5:$C$104,A29,Assinaturas!$AE$5:$AE$104,1,Assinaturas!$T$5:$T$104,1))</x:f>
      </x:c>
      <x:c r="J29" s="1" t="str">
        <x:f>IF(OR(A29="",NOT(ISNUMBER(H29)),H29&lt;=0),"",COUNTIFS($H$5:$H$104,"&gt;"&amp;H29)+COUNTIFS($H$5:H29,H29))</x:f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26"/>
      <x:c r="B30" s="40"/>
      <x:c r="C30" s="33" t="str">
        <x:f>IF(A30="","",IF(COUNTIFS(Assinaturas!$C$5:$C$104,A30,Assinaturas!$K$5:$K$104,"Ativa",Assinaturas!$AE$5:$AE$104,1)&gt;0,"n.a.",SUMIFS(Assinaturas!$G$5:$G$104,Assinaturas!$C$5:$C$104,A30,Assinaturas!$U$5:$U$104,1)))</x:f>
      </x:c>
      <x:c r="D30" s="33" t="str">
        <x:f>IF(A30="","",IF(AND(ISNUMBER(B30),B30&gt;=0,ISNUMBER(C30)),B30-C30,"n.a."))</x:f>
      </x:c>
      <x:c r="E30" s="39" t="str">
        <x:f>IF(A30="","",IF(AND(ISNUMBER(B30),B30&gt;0,ISNUMBER(C30)),C30/B30,"n.a."))</x:f>
      </x:c>
      <x:c r="F30" s="41" t="str">
        <x:f>IF(A30="","",COUNTIFS(Assinaturas!$C$5:$C$104,A30,Assinaturas!$U$5:$U$104,1))</x:f>
      </x:c>
      <x:c r="G30" s="32" t="str">
        <x:f>IF(COUNTIFS(Assinaturas!$C$5:$C$104,A30,Assinaturas!$K$5:$K$104,"Ativa",Assinaturas!$AE$5:$AE$104,1)&gt;0,"REVISAR DADOS",IF(A30="","",IF(OR(COUNTIFS($A$5:$A$104,A30)&lt;&gt;1,NOT(ISNUMBER(B30)),B30&lt;0),"DEFINIR ORÇAMENTO",IF(AND(B30=0,C30&gt;0),"REDUZIR AGORA",IF(B30=0,"SEM COMPROMISSO",IF(E30&gt;1,"REDUZIR AGORA",IF(E30&gt;=Listas!$B$8,"REVISAR","OK")))))))</x:f>
      </x:c>
      <x:c r="H30" s="120" t="str">
        <x:f>IF(A30="","",IF(COUNTIFS(Assinaturas!$C$5:$C$104,A30,Assinaturas!$AE$5:$AE$104,1,Assinaturas!$T$5:$T$104,1)&gt;0,"n.a.",SUMIFS(Assinaturas!$G$5:$G$104,Assinaturas!$C$5:$C$104,A30,Assinaturas!$U$5:$U$104,1,Assinaturas!$T$5:$T$104,1)))</x:f>
      </x:c>
      <x:c r="I30" s="1" t="str">
        <x:f>IF(A30="","",COUNTIFS(Assinaturas!$C$5:$C$104,A30,Assinaturas!$AE$5:$AE$104,1,Assinaturas!$T$5:$T$104,1))</x:f>
      </x:c>
      <x:c r="J30" s="1" t="str">
        <x:f>IF(OR(A30="",NOT(ISNUMBER(H30)),H30&lt;=0),"",COUNTIFS($H$5:$H$104,"&gt;"&amp;H30)+COUNTIFS($H$5:H30,H30))</x:f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26"/>
      <x:c r="B31" s="40"/>
      <x:c r="C31" s="33" t="str">
        <x:f>IF(A31="","",IF(COUNTIFS(Assinaturas!$C$5:$C$104,A31,Assinaturas!$K$5:$K$104,"Ativa",Assinaturas!$AE$5:$AE$104,1)&gt;0,"n.a.",SUMIFS(Assinaturas!$G$5:$G$104,Assinaturas!$C$5:$C$104,A31,Assinaturas!$U$5:$U$104,1)))</x:f>
      </x:c>
      <x:c r="D31" s="33" t="str">
        <x:f>IF(A31="","",IF(AND(ISNUMBER(B31),B31&gt;=0,ISNUMBER(C31)),B31-C31,"n.a."))</x:f>
      </x:c>
      <x:c r="E31" s="39" t="str">
        <x:f>IF(A31="","",IF(AND(ISNUMBER(B31),B31&gt;0,ISNUMBER(C31)),C31/B31,"n.a."))</x:f>
      </x:c>
      <x:c r="F31" s="41" t="str">
        <x:f>IF(A31="","",COUNTIFS(Assinaturas!$C$5:$C$104,A31,Assinaturas!$U$5:$U$104,1))</x:f>
      </x:c>
      <x:c r="G31" s="32" t="str">
        <x:f>IF(COUNTIFS(Assinaturas!$C$5:$C$104,A31,Assinaturas!$K$5:$K$104,"Ativa",Assinaturas!$AE$5:$AE$104,1)&gt;0,"REVISAR DADOS",IF(A31="","",IF(OR(COUNTIFS($A$5:$A$104,A31)&lt;&gt;1,NOT(ISNUMBER(B31)),B31&lt;0),"DEFINIR ORÇAMENTO",IF(AND(B31=0,C31&gt;0),"REDUZIR AGORA",IF(B31=0,"SEM COMPROMISSO",IF(E31&gt;1,"REDUZIR AGORA",IF(E31&gt;=Listas!$B$8,"REVISAR","OK")))))))</x:f>
      </x:c>
      <x:c r="H31" s="120" t="str">
        <x:f>IF(A31="","",IF(COUNTIFS(Assinaturas!$C$5:$C$104,A31,Assinaturas!$AE$5:$AE$104,1,Assinaturas!$T$5:$T$104,1)&gt;0,"n.a.",SUMIFS(Assinaturas!$G$5:$G$104,Assinaturas!$C$5:$C$104,A31,Assinaturas!$U$5:$U$104,1,Assinaturas!$T$5:$T$104,1)))</x:f>
      </x:c>
      <x:c r="I31" s="1" t="str">
        <x:f>IF(A31="","",COUNTIFS(Assinaturas!$C$5:$C$104,A31,Assinaturas!$AE$5:$AE$104,1,Assinaturas!$T$5:$T$104,1))</x:f>
      </x:c>
      <x:c r="J31" s="1" t="str">
        <x:f>IF(OR(A31="",NOT(ISNUMBER(H31)),H31&lt;=0),"",COUNTIFS($H$5:$H$104,"&gt;"&amp;H31)+COUNTIFS($H$5:H31,H31))</x:f>
      </x:c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26"/>
      <x:c r="B32" s="40"/>
      <x:c r="C32" s="33" t="str">
        <x:f>IF(A32="","",IF(COUNTIFS(Assinaturas!$C$5:$C$104,A32,Assinaturas!$K$5:$K$104,"Ativa",Assinaturas!$AE$5:$AE$104,1)&gt;0,"n.a.",SUMIFS(Assinaturas!$G$5:$G$104,Assinaturas!$C$5:$C$104,A32,Assinaturas!$U$5:$U$104,1)))</x:f>
      </x:c>
      <x:c r="D32" s="33" t="str">
        <x:f>IF(A32="","",IF(AND(ISNUMBER(B32),B32&gt;=0,ISNUMBER(C32)),B32-C32,"n.a."))</x:f>
      </x:c>
      <x:c r="E32" s="39" t="str">
        <x:f>IF(A32="","",IF(AND(ISNUMBER(B32),B32&gt;0,ISNUMBER(C32)),C32/B32,"n.a."))</x:f>
      </x:c>
      <x:c r="F32" s="41" t="str">
        <x:f>IF(A32="","",COUNTIFS(Assinaturas!$C$5:$C$104,A32,Assinaturas!$U$5:$U$104,1))</x:f>
      </x:c>
      <x:c r="G32" s="32" t="str">
        <x:f>IF(COUNTIFS(Assinaturas!$C$5:$C$104,A32,Assinaturas!$K$5:$K$104,"Ativa",Assinaturas!$AE$5:$AE$104,1)&gt;0,"REVISAR DADOS",IF(A32="","",IF(OR(COUNTIFS($A$5:$A$104,A32)&lt;&gt;1,NOT(ISNUMBER(B32)),B32&lt;0),"DEFINIR ORÇAMENTO",IF(AND(B32=0,C32&gt;0),"REDUZIR AGORA",IF(B32=0,"SEM COMPROMISSO",IF(E32&gt;1,"REDUZIR AGORA",IF(E32&gt;=Listas!$B$8,"REVISAR","OK")))))))</x:f>
      </x:c>
      <x:c r="H32" s="120" t="str">
        <x:f>IF(A32="","",IF(COUNTIFS(Assinaturas!$C$5:$C$104,A32,Assinaturas!$AE$5:$AE$104,1,Assinaturas!$T$5:$T$104,1)&gt;0,"n.a.",SUMIFS(Assinaturas!$G$5:$G$104,Assinaturas!$C$5:$C$104,A32,Assinaturas!$U$5:$U$104,1,Assinaturas!$T$5:$T$104,1)))</x:f>
      </x:c>
      <x:c r="I32" s="1" t="str">
        <x:f>IF(A32="","",COUNTIFS(Assinaturas!$C$5:$C$104,A32,Assinaturas!$AE$5:$AE$104,1,Assinaturas!$T$5:$T$104,1))</x:f>
      </x:c>
      <x:c r="J32" s="1" t="str">
        <x:f>IF(OR(A32="",NOT(ISNUMBER(H32)),H32&lt;=0),"",COUNTIFS($H$5:$H$104,"&gt;"&amp;H32)+COUNTIFS($H$5:H32,H32))</x:f>
      </x:c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26"/>
      <x:c r="B33" s="40"/>
      <x:c r="C33" s="33" t="str">
        <x:f>IF(A33="","",IF(COUNTIFS(Assinaturas!$C$5:$C$104,A33,Assinaturas!$K$5:$K$104,"Ativa",Assinaturas!$AE$5:$AE$104,1)&gt;0,"n.a.",SUMIFS(Assinaturas!$G$5:$G$104,Assinaturas!$C$5:$C$104,A33,Assinaturas!$U$5:$U$104,1)))</x:f>
      </x:c>
      <x:c r="D33" s="33" t="str">
        <x:f>IF(A33="","",IF(AND(ISNUMBER(B33),B33&gt;=0,ISNUMBER(C33)),B33-C33,"n.a."))</x:f>
      </x:c>
      <x:c r="E33" s="39" t="str">
        <x:f>IF(A33="","",IF(AND(ISNUMBER(B33),B33&gt;0,ISNUMBER(C33)),C33/B33,"n.a."))</x:f>
      </x:c>
      <x:c r="F33" s="41" t="str">
        <x:f>IF(A33="","",COUNTIFS(Assinaturas!$C$5:$C$104,A33,Assinaturas!$U$5:$U$104,1))</x:f>
      </x:c>
      <x:c r="G33" s="32" t="str">
        <x:f>IF(COUNTIFS(Assinaturas!$C$5:$C$104,A33,Assinaturas!$K$5:$K$104,"Ativa",Assinaturas!$AE$5:$AE$104,1)&gt;0,"REVISAR DADOS",IF(A33="","",IF(OR(COUNTIFS($A$5:$A$104,A33)&lt;&gt;1,NOT(ISNUMBER(B33)),B33&lt;0),"DEFINIR ORÇAMENTO",IF(AND(B33=0,C33&gt;0),"REDUZIR AGORA",IF(B33=0,"SEM COMPROMISSO",IF(E33&gt;1,"REDUZIR AGORA",IF(E33&gt;=Listas!$B$8,"REVISAR","OK")))))))</x:f>
      </x:c>
      <x:c r="H33" s="120" t="str">
        <x:f>IF(A33="","",IF(COUNTIFS(Assinaturas!$C$5:$C$104,A33,Assinaturas!$AE$5:$AE$104,1,Assinaturas!$T$5:$T$104,1)&gt;0,"n.a.",SUMIFS(Assinaturas!$G$5:$G$104,Assinaturas!$C$5:$C$104,A33,Assinaturas!$U$5:$U$104,1,Assinaturas!$T$5:$T$104,1)))</x:f>
      </x:c>
      <x:c r="I33" s="1" t="str">
        <x:f>IF(A33="","",COUNTIFS(Assinaturas!$C$5:$C$104,A33,Assinaturas!$AE$5:$AE$104,1,Assinaturas!$T$5:$T$104,1))</x:f>
      </x:c>
      <x:c r="J33" s="1" t="str">
        <x:f>IF(OR(A33="",NOT(ISNUMBER(H33)),H33&lt;=0),"",COUNTIFS($H$5:$H$104,"&gt;"&amp;H33)+COUNTIFS($H$5:H33,H33))</x:f>
      </x:c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26"/>
      <x:c r="B34" s="40"/>
      <x:c r="C34" s="33" t="str">
        <x:f>IF(A34="","",IF(COUNTIFS(Assinaturas!$C$5:$C$104,A34,Assinaturas!$K$5:$K$104,"Ativa",Assinaturas!$AE$5:$AE$104,1)&gt;0,"n.a.",SUMIFS(Assinaturas!$G$5:$G$104,Assinaturas!$C$5:$C$104,A34,Assinaturas!$U$5:$U$104,1)))</x:f>
      </x:c>
      <x:c r="D34" s="33" t="str">
        <x:f>IF(A34="","",IF(AND(ISNUMBER(B34),B34&gt;=0,ISNUMBER(C34)),B34-C34,"n.a."))</x:f>
      </x:c>
      <x:c r="E34" s="39" t="str">
        <x:f>IF(A34="","",IF(AND(ISNUMBER(B34),B34&gt;0,ISNUMBER(C34)),C34/B34,"n.a."))</x:f>
      </x:c>
      <x:c r="F34" s="41" t="str">
        <x:f>IF(A34="","",COUNTIFS(Assinaturas!$C$5:$C$104,A34,Assinaturas!$U$5:$U$104,1))</x:f>
      </x:c>
      <x:c r="G34" s="32" t="str">
        <x:f>IF(COUNTIFS(Assinaturas!$C$5:$C$104,A34,Assinaturas!$K$5:$K$104,"Ativa",Assinaturas!$AE$5:$AE$104,1)&gt;0,"REVISAR DADOS",IF(A34="","",IF(OR(COUNTIFS($A$5:$A$104,A34)&lt;&gt;1,NOT(ISNUMBER(B34)),B34&lt;0),"DEFINIR ORÇAMENTO",IF(AND(B34=0,C34&gt;0),"REDUZIR AGORA",IF(B34=0,"SEM COMPROMISSO",IF(E34&gt;1,"REDUZIR AGORA",IF(E34&gt;=Listas!$B$8,"REVISAR","OK")))))))</x:f>
      </x:c>
      <x:c r="H34" s="120" t="str">
        <x:f>IF(A34="","",IF(COUNTIFS(Assinaturas!$C$5:$C$104,A34,Assinaturas!$AE$5:$AE$104,1,Assinaturas!$T$5:$T$104,1)&gt;0,"n.a.",SUMIFS(Assinaturas!$G$5:$G$104,Assinaturas!$C$5:$C$104,A34,Assinaturas!$U$5:$U$104,1,Assinaturas!$T$5:$T$104,1)))</x:f>
      </x:c>
      <x:c r="I34" s="1" t="str">
        <x:f>IF(A34="","",COUNTIFS(Assinaturas!$C$5:$C$104,A34,Assinaturas!$AE$5:$AE$104,1,Assinaturas!$T$5:$T$104,1))</x:f>
      </x:c>
      <x:c r="J34" s="1" t="str">
        <x:f>IF(OR(A34="",NOT(ISNUMBER(H34)),H34&lt;=0),"",COUNTIFS($H$5:$H$104,"&gt;"&amp;H34)+COUNTIFS($H$5:H34,H34))</x:f>
      </x:c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26"/>
      <x:c r="B35" s="40"/>
      <x:c r="C35" s="33" t="str">
        <x:f>IF(A35="","",IF(COUNTIFS(Assinaturas!$C$5:$C$104,A35,Assinaturas!$K$5:$K$104,"Ativa",Assinaturas!$AE$5:$AE$104,1)&gt;0,"n.a.",SUMIFS(Assinaturas!$G$5:$G$104,Assinaturas!$C$5:$C$104,A35,Assinaturas!$U$5:$U$104,1)))</x:f>
      </x:c>
      <x:c r="D35" s="33" t="str">
        <x:f>IF(A35="","",IF(AND(ISNUMBER(B35),B35&gt;=0,ISNUMBER(C35)),B35-C35,"n.a."))</x:f>
      </x:c>
      <x:c r="E35" s="39" t="str">
        <x:f>IF(A35="","",IF(AND(ISNUMBER(B35),B35&gt;0,ISNUMBER(C35)),C35/B35,"n.a."))</x:f>
      </x:c>
      <x:c r="F35" s="41" t="str">
        <x:f>IF(A35="","",COUNTIFS(Assinaturas!$C$5:$C$104,A35,Assinaturas!$U$5:$U$104,1))</x:f>
      </x:c>
      <x:c r="G35" s="32" t="str">
        <x:f>IF(COUNTIFS(Assinaturas!$C$5:$C$104,A35,Assinaturas!$K$5:$K$104,"Ativa",Assinaturas!$AE$5:$AE$104,1)&gt;0,"REVISAR DADOS",IF(A35="","",IF(OR(COUNTIFS($A$5:$A$104,A35)&lt;&gt;1,NOT(ISNUMBER(B35)),B35&lt;0),"DEFINIR ORÇAMENTO",IF(AND(B35=0,C35&gt;0),"REDUZIR AGORA",IF(B35=0,"SEM COMPROMISSO",IF(E35&gt;1,"REDUZIR AGORA",IF(E35&gt;=Listas!$B$8,"REVISAR","OK")))))))</x:f>
      </x:c>
      <x:c r="H35" s="120" t="str">
        <x:f>IF(A35="","",IF(COUNTIFS(Assinaturas!$C$5:$C$104,A35,Assinaturas!$AE$5:$AE$104,1,Assinaturas!$T$5:$T$104,1)&gt;0,"n.a.",SUMIFS(Assinaturas!$G$5:$G$104,Assinaturas!$C$5:$C$104,A35,Assinaturas!$U$5:$U$104,1,Assinaturas!$T$5:$T$104,1)))</x:f>
      </x:c>
      <x:c r="I35" s="1" t="str">
        <x:f>IF(A35="","",COUNTIFS(Assinaturas!$C$5:$C$104,A35,Assinaturas!$AE$5:$AE$104,1,Assinaturas!$T$5:$T$104,1))</x:f>
      </x:c>
      <x:c r="J35" s="1" t="str">
        <x:f>IF(OR(A35="",NOT(ISNUMBER(H35)),H35&lt;=0),"",COUNTIFS($H$5:$H$104,"&gt;"&amp;H35)+COUNTIFS($H$5:H35,H35))</x:f>
      </x:c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26"/>
      <x:c r="B36" s="40"/>
      <x:c r="C36" s="33" t="str">
        <x:f>IF(A36="","",IF(COUNTIFS(Assinaturas!$C$5:$C$104,A36,Assinaturas!$K$5:$K$104,"Ativa",Assinaturas!$AE$5:$AE$104,1)&gt;0,"n.a.",SUMIFS(Assinaturas!$G$5:$G$104,Assinaturas!$C$5:$C$104,A36,Assinaturas!$U$5:$U$104,1)))</x:f>
      </x:c>
      <x:c r="D36" s="33" t="str">
        <x:f>IF(A36="","",IF(AND(ISNUMBER(B36),B36&gt;=0,ISNUMBER(C36)),B36-C36,"n.a."))</x:f>
      </x:c>
      <x:c r="E36" s="39" t="str">
        <x:f>IF(A36="","",IF(AND(ISNUMBER(B36),B36&gt;0,ISNUMBER(C36)),C36/B36,"n.a."))</x:f>
      </x:c>
      <x:c r="F36" s="41" t="str">
        <x:f>IF(A36="","",COUNTIFS(Assinaturas!$C$5:$C$104,A36,Assinaturas!$U$5:$U$104,1))</x:f>
      </x:c>
      <x:c r="G36" s="32" t="str">
        <x:f>IF(COUNTIFS(Assinaturas!$C$5:$C$104,A36,Assinaturas!$K$5:$K$104,"Ativa",Assinaturas!$AE$5:$AE$104,1)&gt;0,"REVISAR DADOS",IF(A36="","",IF(OR(COUNTIFS($A$5:$A$104,A36)&lt;&gt;1,NOT(ISNUMBER(B36)),B36&lt;0),"DEFINIR ORÇAMENTO",IF(AND(B36=0,C36&gt;0),"REDUZIR AGORA",IF(B36=0,"SEM COMPROMISSO",IF(E36&gt;1,"REDUZIR AGORA",IF(E36&gt;=Listas!$B$8,"REVISAR","OK")))))))</x:f>
      </x:c>
      <x:c r="H36" s="120" t="str">
        <x:f>IF(A36="","",IF(COUNTIFS(Assinaturas!$C$5:$C$104,A36,Assinaturas!$AE$5:$AE$104,1,Assinaturas!$T$5:$T$104,1)&gt;0,"n.a.",SUMIFS(Assinaturas!$G$5:$G$104,Assinaturas!$C$5:$C$104,A36,Assinaturas!$U$5:$U$104,1,Assinaturas!$T$5:$T$104,1)))</x:f>
      </x:c>
      <x:c r="I36" s="1" t="str">
        <x:f>IF(A36="","",COUNTIFS(Assinaturas!$C$5:$C$104,A36,Assinaturas!$AE$5:$AE$104,1,Assinaturas!$T$5:$T$104,1))</x:f>
      </x:c>
      <x:c r="J36" s="1" t="str">
        <x:f>IF(OR(A36="",NOT(ISNUMBER(H36)),H36&lt;=0),"",COUNTIFS($H$5:$H$104,"&gt;"&amp;H36)+COUNTIFS($H$5:H36,H36))</x:f>
      </x:c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26"/>
      <x:c r="B37" s="40"/>
      <x:c r="C37" s="33" t="str">
        <x:f>IF(A37="","",IF(COUNTIFS(Assinaturas!$C$5:$C$104,A37,Assinaturas!$K$5:$K$104,"Ativa",Assinaturas!$AE$5:$AE$104,1)&gt;0,"n.a.",SUMIFS(Assinaturas!$G$5:$G$104,Assinaturas!$C$5:$C$104,A37,Assinaturas!$U$5:$U$104,1)))</x:f>
      </x:c>
      <x:c r="D37" s="33" t="str">
        <x:f>IF(A37="","",IF(AND(ISNUMBER(B37),B37&gt;=0,ISNUMBER(C37)),B37-C37,"n.a."))</x:f>
      </x:c>
      <x:c r="E37" s="39" t="str">
        <x:f>IF(A37="","",IF(AND(ISNUMBER(B37),B37&gt;0,ISNUMBER(C37)),C37/B37,"n.a."))</x:f>
      </x:c>
      <x:c r="F37" s="41" t="str">
        <x:f>IF(A37="","",COUNTIFS(Assinaturas!$C$5:$C$104,A37,Assinaturas!$U$5:$U$104,1))</x:f>
      </x:c>
      <x:c r="G37" s="32" t="str">
        <x:f>IF(COUNTIFS(Assinaturas!$C$5:$C$104,A37,Assinaturas!$K$5:$K$104,"Ativa",Assinaturas!$AE$5:$AE$104,1)&gt;0,"REVISAR DADOS",IF(A37="","",IF(OR(COUNTIFS($A$5:$A$104,A37)&lt;&gt;1,NOT(ISNUMBER(B37)),B37&lt;0),"DEFINIR ORÇAMENTO",IF(AND(B37=0,C37&gt;0),"REDUZIR AGORA",IF(B37=0,"SEM COMPROMISSO",IF(E37&gt;1,"REDUZIR AGORA",IF(E37&gt;=Listas!$B$8,"REVISAR","OK")))))))</x:f>
      </x:c>
      <x:c r="H37" s="120" t="str">
        <x:f>IF(A37="","",IF(COUNTIFS(Assinaturas!$C$5:$C$104,A37,Assinaturas!$AE$5:$AE$104,1,Assinaturas!$T$5:$T$104,1)&gt;0,"n.a.",SUMIFS(Assinaturas!$G$5:$G$104,Assinaturas!$C$5:$C$104,A37,Assinaturas!$U$5:$U$104,1,Assinaturas!$T$5:$T$104,1)))</x:f>
      </x:c>
      <x:c r="I37" s="1" t="str">
        <x:f>IF(A37="","",COUNTIFS(Assinaturas!$C$5:$C$104,A37,Assinaturas!$AE$5:$AE$104,1,Assinaturas!$T$5:$T$104,1))</x:f>
      </x:c>
      <x:c r="J37" s="1" t="str">
        <x:f>IF(OR(A37="",NOT(ISNUMBER(H37)),H37&lt;=0),"",COUNTIFS($H$5:$H$104,"&gt;"&amp;H37)+COUNTIFS($H$5:H37,H37))</x:f>
      </x:c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26"/>
      <x:c r="B38" s="40"/>
      <x:c r="C38" s="33" t="str">
        <x:f>IF(A38="","",IF(COUNTIFS(Assinaturas!$C$5:$C$104,A38,Assinaturas!$K$5:$K$104,"Ativa",Assinaturas!$AE$5:$AE$104,1)&gt;0,"n.a.",SUMIFS(Assinaturas!$G$5:$G$104,Assinaturas!$C$5:$C$104,A38,Assinaturas!$U$5:$U$104,1)))</x:f>
      </x:c>
      <x:c r="D38" s="33" t="str">
        <x:f>IF(A38="","",IF(AND(ISNUMBER(B38),B38&gt;=0,ISNUMBER(C38)),B38-C38,"n.a."))</x:f>
      </x:c>
      <x:c r="E38" s="39" t="str">
        <x:f>IF(A38="","",IF(AND(ISNUMBER(B38),B38&gt;0,ISNUMBER(C38)),C38/B38,"n.a."))</x:f>
      </x:c>
      <x:c r="F38" s="41" t="str">
        <x:f>IF(A38="","",COUNTIFS(Assinaturas!$C$5:$C$104,A38,Assinaturas!$U$5:$U$104,1))</x:f>
      </x:c>
      <x:c r="G38" s="32" t="str">
        <x:f>IF(COUNTIFS(Assinaturas!$C$5:$C$104,A38,Assinaturas!$K$5:$K$104,"Ativa",Assinaturas!$AE$5:$AE$104,1)&gt;0,"REVISAR DADOS",IF(A38="","",IF(OR(COUNTIFS($A$5:$A$104,A38)&lt;&gt;1,NOT(ISNUMBER(B38)),B38&lt;0),"DEFINIR ORÇAMENTO",IF(AND(B38=0,C38&gt;0),"REDUZIR AGORA",IF(B38=0,"SEM COMPROMISSO",IF(E38&gt;1,"REDUZIR AGORA",IF(E38&gt;=Listas!$B$8,"REVISAR","OK")))))))</x:f>
      </x:c>
      <x:c r="H38" s="120" t="str">
        <x:f>IF(A38="","",IF(COUNTIFS(Assinaturas!$C$5:$C$104,A38,Assinaturas!$AE$5:$AE$104,1,Assinaturas!$T$5:$T$104,1)&gt;0,"n.a.",SUMIFS(Assinaturas!$G$5:$G$104,Assinaturas!$C$5:$C$104,A38,Assinaturas!$U$5:$U$104,1,Assinaturas!$T$5:$T$104,1)))</x:f>
      </x:c>
      <x:c r="I38" s="1" t="str">
        <x:f>IF(A38="","",COUNTIFS(Assinaturas!$C$5:$C$104,A38,Assinaturas!$AE$5:$AE$104,1,Assinaturas!$T$5:$T$104,1))</x:f>
      </x:c>
      <x:c r="J38" s="1" t="str">
        <x:f>IF(OR(A38="",NOT(ISNUMBER(H38)),H38&lt;=0),"",COUNTIFS($H$5:$H$104,"&gt;"&amp;H38)+COUNTIFS($H$5:H38,H38))</x:f>
      </x:c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26"/>
      <x:c r="B39" s="40"/>
      <x:c r="C39" s="33" t="str">
        <x:f>IF(A39="","",IF(COUNTIFS(Assinaturas!$C$5:$C$104,A39,Assinaturas!$K$5:$K$104,"Ativa",Assinaturas!$AE$5:$AE$104,1)&gt;0,"n.a.",SUMIFS(Assinaturas!$G$5:$G$104,Assinaturas!$C$5:$C$104,A39,Assinaturas!$U$5:$U$104,1)))</x:f>
      </x:c>
      <x:c r="D39" s="33" t="str">
        <x:f>IF(A39="","",IF(AND(ISNUMBER(B39),B39&gt;=0,ISNUMBER(C39)),B39-C39,"n.a."))</x:f>
      </x:c>
      <x:c r="E39" s="39" t="str">
        <x:f>IF(A39="","",IF(AND(ISNUMBER(B39),B39&gt;0,ISNUMBER(C39)),C39/B39,"n.a."))</x:f>
      </x:c>
      <x:c r="F39" s="41" t="str">
        <x:f>IF(A39="","",COUNTIFS(Assinaturas!$C$5:$C$104,A39,Assinaturas!$U$5:$U$104,1))</x:f>
      </x:c>
      <x:c r="G39" s="32" t="str">
        <x:f>IF(COUNTIFS(Assinaturas!$C$5:$C$104,A39,Assinaturas!$K$5:$K$104,"Ativa",Assinaturas!$AE$5:$AE$104,1)&gt;0,"REVISAR DADOS",IF(A39="","",IF(OR(COUNTIFS($A$5:$A$104,A39)&lt;&gt;1,NOT(ISNUMBER(B39)),B39&lt;0),"DEFINIR ORÇAMENTO",IF(AND(B39=0,C39&gt;0),"REDUZIR AGORA",IF(B39=0,"SEM COMPROMISSO",IF(E39&gt;1,"REDUZIR AGORA",IF(E39&gt;=Listas!$B$8,"REVISAR","OK")))))))</x:f>
      </x:c>
      <x:c r="H39" s="120" t="str">
        <x:f>IF(A39="","",IF(COUNTIFS(Assinaturas!$C$5:$C$104,A39,Assinaturas!$AE$5:$AE$104,1,Assinaturas!$T$5:$T$104,1)&gt;0,"n.a.",SUMIFS(Assinaturas!$G$5:$G$104,Assinaturas!$C$5:$C$104,A39,Assinaturas!$U$5:$U$104,1,Assinaturas!$T$5:$T$104,1)))</x:f>
      </x:c>
      <x:c r="I39" s="1" t="str">
        <x:f>IF(A39="","",COUNTIFS(Assinaturas!$C$5:$C$104,A39,Assinaturas!$AE$5:$AE$104,1,Assinaturas!$T$5:$T$104,1))</x:f>
      </x:c>
      <x:c r="J39" s="1" t="str">
        <x:f>IF(OR(A39="",NOT(ISNUMBER(H39)),H39&lt;=0),"",COUNTIFS($H$5:$H$104,"&gt;"&amp;H39)+COUNTIFS($H$5:H39,H39))</x:f>
      </x:c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26"/>
      <x:c r="B40" s="40"/>
      <x:c r="C40" s="33" t="str">
        <x:f>IF(A40="","",IF(COUNTIFS(Assinaturas!$C$5:$C$104,A40,Assinaturas!$K$5:$K$104,"Ativa",Assinaturas!$AE$5:$AE$104,1)&gt;0,"n.a.",SUMIFS(Assinaturas!$G$5:$G$104,Assinaturas!$C$5:$C$104,A40,Assinaturas!$U$5:$U$104,1)))</x:f>
      </x:c>
      <x:c r="D40" s="33" t="str">
        <x:f>IF(A40="","",IF(AND(ISNUMBER(B40),B40&gt;=0,ISNUMBER(C40)),B40-C40,"n.a."))</x:f>
      </x:c>
      <x:c r="E40" s="39" t="str">
        <x:f>IF(A40="","",IF(AND(ISNUMBER(B40),B40&gt;0,ISNUMBER(C40)),C40/B40,"n.a."))</x:f>
      </x:c>
      <x:c r="F40" s="41" t="str">
        <x:f>IF(A40="","",COUNTIFS(Assinaturas!$C$5:$C$104,A40,Assinaturas!$U$5:$U$104,1))</x:f>
      </x:c>
      <x:c r="G40" s="32" t="str">
        <x:f>IF(COUNTIFS(Assinaturas!$C$5:$C$104,A40,Assinaturas!$K$5:$K$104,"Ativa",Assinaturas!$AE$5:$AE$104,1)&gt;0,"REVISAR DADOS",IF(A40="","",IF(OR(COUNTIFS($A$5:$A$104,A40)&lt;&gt;1,NOT(ISNUMBER(B40)),B40&lt;0),"DEFINIR ORÇAMENTO",IF(AND(B40=0,C40&gt;0),"REDUZIR AGORA",IF(B40=0,"SEM COMPROMISSO",IF(E40&gt;1,"REDUZIR AGORA",IF(E40&gt;=Listas!$B$8,"REVISAR","OK")))))))</x:f>
      </x:c>
      <x:c r="H40" s="120" t="str">
        <x:f>IF(A40="","",IF(COUNTIFS(Assinaturas!$C$5:$C$104,A40,Assinaturas!$AE$5:$AE$104,1,Assinaturas!$T$5:$T$104,1)&gt;0,"n.a.",SUMIFS(Assinaturas!$G$5:$G$104,Assinaturas!$C$5:$C$104,A40,Assinaturas!$U$5:$U$104,1,Assinaturas!$T$5:$T$104,1)))</x:f>
      </x:c>
      <x:c r="I40" s="1" t="str">
        <x:f>IF(A40="","",COUNTIFS(Assinaturas!$C$5:$C$104,A40,Assinaturas!$AE$5:$AE$104,1,Assinaturas!$T$5:$T$104,1))</x:f>
      </x:c>
      <x:c r="J40" s="1" t="str">
        <x:f>IF(OR(A40="",NOT(ISNUMBER(H40)),H40&lt;=0),"",COUNTIFS($H$5:$H$104,"&gt;"&amp;H40)+COUNTIFS($H$5:H40,H40))</x:f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26"/>
      <x:c r="B41" s="40"/>
      <x:c r="C41" s="33" t="str">
        <x:f>IF(A41="","",IF(COUNTIFS(Assinaturas!$C$5:$C$104,A41,Assinaturas!$K$5:$K$104,"Ativa",Assinaturas!$AE$5:$AE$104,1)&gt;0,"n.a.",SUMIFS(Assinaturas!$G$5:$G$104,Assinaturas!$C$5:$C$104,A41,Assinaturas!$U$5:$U$104,1)))</x:f>
      </x:c>
      <x:c r="D41" s="33" t="str">
        <x:f>IF(A41="","",IF(AND(ISNUMBER(B41),B41&gt;=0,ISNUMBER(C41)),B41-C41,"n.a."))</x:f>
      </x:c>
      <x:c r="E41" s="39" t="str">
        <x:f>IF(A41="","",IF(AND(ISNUMBER(B41),B41&gt;0,ISNUMBER(C41)),C41/B41,"n.a."))</x:f>
      </x:c>
      <x:c r="F41" s="41" t="str">
        <x:f>IF(A41="","",COUNTIFS(Assinaturas!$C$5:$C$104,A41,Assinaturas!$U$5:$U$104,1))</x:f>
      </x:c>
      <x:c r="G41" s="32" t="str">
        <x:f>IF(COUNTIFS(Assinaturas!$C$5:$C$104,A41,Assinaturas!$K$5:$K$104,"Ativa",Assinaturas!$AE$5:$AE$104,1)&gt;0,"REVISAR DADOS",IF(A41="","",IF(OR(COUNTIFS($A$5:$A$104,A41)&lt;&gt;1,NOT(ISNUMBER(B41)),B41&lt;0),"DEFINIR ORÇAMENTO",IF(AND(B41=0,C41&gt;0),"REDUZIR AGORA",IF(B41=0,"SEM COMPROMISSO",IF(E41&gt;1,"REDUZIR AGORA",IF(E41&gt;=Listas!$B$8,"REVISAR","OK")))))))</x:f>
      </x:c>
      <x:c r="H41" s="120" t="str">
        <x:f>IF(A41="","",IF(COUNTIFS(Assinaturas!$C$5:$C$104,A41,Assinaturas!$AE$5:$AE$104,1,Assinaturas!$T$5:$T$104,1)&gt;0,"n.a.",SUMIFS(Assinaturas!$G$5:$G$104,Assinaturas!$C$5:$C$104,A41,Assinaturas!$U$5:$U$104,1,Assinaturas!$T$5:$T$104,1)))</x:f>
      </x:c>
      <x:c r="I41" s="1" t="str">
        <x:f>IF(A41="","",COUNTIFS(Assinaturas!$C$5:$C$104,A41,Assinaturas!$AE$5:$AE$104,1,Assinaturas!$T$5:$T$104,1))</x:f>
      </x:c>
      <x:c r="J41" s="1" t="str">
        <x:f>IF(OR(A41="",NOT(ISNUMBER(H41)),H41&lt;=0),"",COUNTIFS($H$5:$H$104,"&gt;"&amp;H41)+COUNTIFS($H$5:H41,H41))</x:f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26"/>
      <x:c r="B42" s="40"/>
      <x:c r="C42" s="33" t="str">
        <x:f>IF(A42="","",IF(COUNTIFS(Assinaturas!$C$5:$C$104,A42,Assinaturas!$K$5:$K$104,"Ativa",Assinaturas!$AE$5:$AE$104,1)&gt;0,"n.a.",SUMIFS(Assinaturas!$G$5:$G$104,Assinaturas!$C$5:$C$104,A42,Assinaturas!$U$5:$U$104,1)))</x:f>
      </x:c>
      <x:c r="D42" s="33" t="str">
        <x:f>IF(A42="","",IF(AND(ISNUMBER(B42),B42&gt;=0,ISNUMBER(C42)),B42-C42,"n.a."))</x:f>
      </x:c>
      <x:c r="E42" s="39" t="str">
        <x:f>IF(A42="","",IF(AND(ISNUMBER(B42),B42&gt;0,ISNUMBER(C42)),C42/B42,"n.a."))</x:f>
      </x:c>
      <x:c r="F42" s="41" t="str">
        <x:f>IF(A42="","",COUNTIFS(Assinaturas!$C$5:$C$104,A42,Assinaturas!$U$5:$U$104,1))</x:f>
      </x:c>
      <x:c r="G42" s="32" t="str">
        <x:f>IF(COUNTIFS(Assinaturas!$C$5:$C$104,A42,Assinaturas!$K$5:$K$104,"Ativa",Assinaturas!$AE$5:$AE$104,1)&gt;0,"REVISAR DADOS",IF(A42="","",IF(OR(COUNTIFS($A$5:$A$104,A42)&lt;&gt;1,NOT(ISNUMBER(B42)),B42&lt;0),"DEFINIR ORÇAMENTO",IF(AND(B42=0,C42&gt;0),"REDUZIR AGORA",IF(B42=0,"SEM COMPROMISSO",IF(E42&gt;1,"REDUZIR AGORA",IF(E42&gt;=Listas!$B$8,"REVISAR","OK")))))))</x:f>
      </x:c>
      <x:c r="H42" s="120" t="str">
        <x:f>IF(A42="","",IF(COUNTIFS(Assinaturas!$C$5:$C$104,A42,Assinaturas!$AE$5:$AE$104,1,Assinaturas!$T$5:$T$104,1)&gt;0,"n.a.",SUMIFS(Assinaturas!$G$5:$G$104,Assinaturas!$C$5:$C$104,A42,Assinaturas!$U$5:$U$104,1,Assinaturas!$T$5:$T$104,1)))</x:f>
      </x:c>
      <x:c r="I42" s="1" t="str">
        <x:f>IF(A42="","",COUNTIFS(Assinaturas!$C$5:$C$104,A42,Assinaturas!$AE$5:$AE$104,1,Assinaturas!$T$5:$T$104,1))</x:f>
      </x:c>
      <x:c r="J42" s="1" t="str">
        <x:f>IF(OR(A42="",NOT(ISNUMBER(H42)),H42&lt;=0),"",COUNTIFS($H$5:$H$104,"&gt;"&amp;H42)+COUNTIFS($H$5:H42,H42))</x:f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26"/>
      <x:c r="B43" s="40"/>
      <x:c r="C43" s="33" t="str">
        <x:f>IF(A43="","",IF(COUNTIFS(Assinaturas!$C$5:$C$104,A43,Assinaturas!$K$5:$K$104,"Ativa",Assinaturas!$AE$5:$AE$104,1)&gt;0,"n.a.",SUMIFS(Assinaturas!$G$5:$G$104,Assinaturas!$C$5:$C$104,A43,Assinaturas!$U$5:$U$104,1)))</x:f>
      </x:c>
      <x:c r="D43" s="33" t="str">
        <x:f>IF(A43="","",IF(AND(ISNUMBER(B43),B43&gt;=0,ISNUMBER(C43)),B43-C43,"n.a."))</x:f>
      </x:c>
      <x:c r="E43" s="39" t="str">
        <x:f>IF(A43="","",IF(AND(ISNUMBER(B43),B43&gt;0,ISNUMBER(C43)),C43/B43,"n.a."))</x:f>
      </x:c>
      <x:c r="F43" s="41" t="str">
        <x:f>IF(A43="","",COUNTIFS(Assinaturas!$C$5:$C$104,A43,Assinaturas!$U$5:$U$104,1))</x:f>
      </x:c>
      <x:c r="G43" s="32" t="str">
        <x:f>IF(COUNTIFS(Assinaturas!$C$5:$C$104,A43,Assinaturas!$K$5:$K$104,"Ativa",Assinaturas!$AE$5:$AE$104,1)&gt;0,"REVISAR DADOS",IF(A43="","",IF(OR(COUNTIFS($A$5:$A$104,A43)&lt;&gt;1,NOT(ISNUMBER(B43)),B43&lt;0),"DEFINIR ORÇAMENTO",IF(AND(B43=0,C43&gt;0),"REDUZIR AGORA",IF(B43=0,"SEM COMPROMISSO",IF(E43&gt;1,"REDUZIR AGORA",IF(E43&gt;=Listas!$B$8,"REVISAR","OK")))))))</x:f>
      </x:c>
      <x:c r="H43" s="120" t="str">
        <x:f>IF(A43="","",IF(COUNTIFS(Assinaturas!$C$5:$C$104,A43,Assinaturas!$AE$5:$AE$104,1,Assinaturas!$T$5:$T$104,1)&gt;0,"n.a.",SUMIFS(Assinaturas!$G$5:$G$104,Assinaturas!$C$5:$C$104,A43,Assinaturas!$U$5:$U$104,1,Assinaturas!$T$5:$T$104,1)))</x:f>
      </x:c>
      <x:c r="I43" s="1" t="str">
        <x:f>IF(A43="","",COUNTIFS(Assinaturas!$C$5:$C$104,A43,Assinaturas!$AE$5:$AE$104,1,Assinaturas!$T$5:$T$104,1))</x:f>
      </x:c>
      <x:c r="J43" s="1" t="str">
        <x:f>IF(OR(A43="",NOT(ISNUMBER(H43)),H43&lt;=0),"",COUNTIFS($H$5:$H$104,"&gt;"&amp;H43)+COUNTIFS($H$5:H43,H43))</x:f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26"/>
      <x:c r="B44" s="40"/>
      <x:c r="C44" s="33" t="str">
        <x:f>IF(A44="","",IF(COUNTIFS(Assinaturas!$C$5:$C$104,A44,Assinaturas!$K$5:$K$104,"Ativa",Assinaturas!$AE$5:$AE$104,1)&gt;0,"n.a.",SUMIFS(Assinaturas!$G$5:$G$104,Assinaturas!$C$5:$C$104,A44,Assinaturas!$U$5:$U$104,1)))</x:f>
      </x:c>
      <x:c r="D44" s="33" t="str">
        <x:f>IF(A44="","",IF(AND(ISNUMBER(B44),B44&gt;=0,ISNUMBER(C44)),B44-C44,"n.a."))</x:f>
      </x:c>
      <x:c r="E44" s="39" t="str">
        <x:f>IF(A44="","",IF(AND(ISNUMBER(B44),B44&gt;0,ISNUMBER(C44)),C44/B44,"n.a."))</x:f>
      </x:c>
      <x:c r="F44" s="41" t="str">
        <x:f>IF(A44="","",COUNTIFS(Assinaturas!$C$5:$C$104,A44,Assinaturas!$U$5:$U$104,1))</x:f>
      </x:c>
      <x:c r="G44" s="32" t="str">
        <x:f>IF(COUNTIFS(Assinaturas!$C$5:$C$104,A44,Assinaturas!$K$5:$K$104,"Ativa",Assinaturas!$AE$5:$AE$104,1)&gt;0,"REVISAR DADOS",IF(A44="","",IF(OR(COUNTIFS($A$5:$A$104,A44)&lt;&gt;1,NOT(ISNUMBER(B44)),B44&lt;0),"DEFINIR ORÇAMENTO",IF(AND(B44=0,C44&gt;0),"REDUZIR AGORA",IF(B44=0,"SEM COMPROMISSO",IF(E44&gt;1,"REDUZIR AGORA",IF(E44&gt;=Listas!$B$8,"REVISAR","OK")))))))</x:f>
      </x:c>
      <x:c r="H44" s="120" t="str">
        <x:f>IF(A44="","",IF(COUNTIFS(Assinaturas!$C$5:$C$104,A44,Assinaturas!$AE$5:$AE$104,1,Assinaturas!$T$5:$T$104,1)&gt;0,"n.a.",SUMIFS(Assinaturas!$G$5:$G$104,Assinaturas!$C$5:$C$104,A44,Assinaturas!$U$5:$U$104,1,Assinaturas!$T$5:$T$104,1)))</x:f>
      </x:c>
      <x:c r="I44" s="1" t="str">
        <x:f>IF(A44="","",COUNTIFS(Assinaturas!$C$5:$C$104,A44,Assinaturas!$AE$5:$AE$104,1,Assinaturas!$T$5:$T$104,1))</x:f>
      </x:c>
      <x:c r="J44" s="1" t="str">
        <x:f>IF(OR(A44="",NOT(ISNUMBER(H44)),H44&lt;=0),"",COUNTIFS($H$5:$H$104,"&gt;"&amp;H44)+COUNTIFS($H$5:H44,H44))</x:f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26"/>
      <x:c r="B45" s="40"/>
      <x:c r="C45" s="33" t="str">
        <x:f>IF(A45="","",IF(COUNTIFS(Assinaturas!$C$5:$C$104,A45,Assinaturas!$K$5:$K$104,"Ativa",Assinaturas!$AE$5:$AE$104,1)&gt;0,"n.a.",SUMIFS(Assinaturas!$G$5:$G$104,Assinaturas!$C$5:$C$104,A45,Assinaturas!$U$5:$U$104,1)))</x:f>
      </x:c>
      <x:c r="D45" s="33" t="str">
        <x:f>IF(A45="","",IF(AND(ISNUMBER(B45),B45&gt;=0,ISNUMBER(C45)),B45-C45,"n.a."))</x:f>
      </x:c>
      <x:c r="E45" s="39" t="str">
        <x:f>IF(A45="","",IF(AND(ISNUMBER(B45),B45&gt;0,ISNUMBER(C45)),C45/B45,"n.a."))</x:f>
      </x:c>
      <x:c r="F45" s="41" t="str">
        <x:f>IF(A45="","",COUNTIFS(Assinaturas!$C$5:$C$104,A45,Assinaturas!$U$5:$U$104,1))</x:f>
      </x:c>
      <x:c r="G45" s="32" t="str">
        <x:f>IF(COUNTIFS(Assinaturas!$C$5:$C$104,A45,Assinaturas!$K$5:$K$104,"Ativa",Assinaturas!$AE$5:$AE$104,1)&gt;0,"REVISAR DADOS",IF(A45="","",IF(OR(COUNTIFS($A$5:$A$104,A45)&lt;&gt;1,NOT(ISNUMBER(B45)),B45&lt;0),"DEFINIR ORÇAMENTO",IF(AND(B45=0,C45&gt;0),"REDUZIR AGORA",IF(B45=0,"SEM COMPROMISSO",IF(E45&gt;1,"REDUZIR AGORA",IF(E45&gt;=Listas!$B$8,"REVISAR","OK")))))))</x:f>
      </x:c>
      <x:c r="H45" s="120" t="str">
        <x:f>IF(A45="","",IF(COUNTIFS(Assinaturas!$C$5:$C$104,A45,Assinaturas!$AE$5:$AE$104,1,Assinaturas!$T$5:$T$104,1)&gt;0,"n.a.",SUMIFS(Assinaturas!$G$5:$G$104,Assinaturas!$C$5:$C$104,A45,Assinaturas!$U$5:$U$104,1,Assinaturas!$T$5:$T$104,1)))</x:f>
      </x:c>
      <x:c r="I45" s="1" t="str">
        <x:f>IF(A45="","",COUNTIFS(Assinaturas!$C$5:$C$104,A45,Assinaturas!$AE$5:$AE$104,1,Assinaturas!$T$5:$T$104,1))</x:f>
      </x:c>
      <x:c r="J45" s="1" t="str">
        <x:f>IF(OR(A45="",NOT(ISNUMBER(H45)),H45&lt;=0),"",COUNTIFS($H$5:$H$104,"&gt;"&amp;H45)+COUNTIFS($H$5:H45,H45))</x:f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26"/>
      <x:c r="B46" s="40"/>
      <x:c r="C46" s="33" t="str">
        <x:f>IF(A46="","",IF(COUNTIFS(Assinaturas!$C$5:$C$104,A46,Assinaturas!$K$5:$K$104,"Ativa",Assinaturas!$AE$5:$AE$104,1)&gt;0,"n.a.",SUMIFS(Assinaturas!$G$5:$G$104,Assinaturas!$C$5:$C$104,A46,Assinaturas!$U$5:$U$104,1)))</x:f>
      </x:c>
      <x:c r="D46" s="33" t="str">
        <x:f>IF(A46="","",IF(AND(ISNUMBER(B46),B46&gt;=0,ISNUMBER(C46)),B46-C46,"n.a."))</x:f>
      </x:c>
      <x:c r="E46" s="39" t="str">
        <x:f>IF(A46="","",IF(AND(ISNUMBER(B46),B46&gt;0,ISNUMBER(C46)),C46/B46,"n.a."))</x:f>
      </x:c>
      <x:c r="F46" s="41" t="str">
        <x:f>IF(A46="","",COUNTIFS(Assinaturas!$C$5:$C$104,A46,Assinaturas!$U$5:$U$104,1))</x:f>
      </x:c>
      <x:c r="G46" s="32" t="str">
        <x:f>IF(COUNTIFS(Assinaturas!$C$5:$C$104,A46,Assinaturas!$K$5:$K$104,"Ativa",Assinaturas!$AE$5:$AE$104,1)&gt;0,"REVISAR DADOS",IF(A46="","",IF(OR(COUNTIFS($A$5:$A$104,A46)&lt;&gt;1,NOT(ISNUMBER(B46)),B46&lt;0),"DEFINIR ORÇAMENTO",IF(AND(B46=0,C46&gt;0),"REDUZIR AGORA",IF(B46=0,"SEM COMPROMISSO",IF(E46&gt;1,"REDUZIR AGORA",IF(E46&gt;=Listas!$B$8,"REVISAR","OK")))))))</x:f>
      </x:c>
      <x:c r="H46" s="120" t="str">
        <x:f>IF(A46="","",IF(COUNTIFS(Assinaturas!$C$5:$C$104,A46,Assinaturas!$AE$5:$AE$104,1,Assinaturas!$T$5:$T$104,1)&gt;0,"n.a.",SUMIFS(Assinaturas!$G$5:$G$104,Assinaturas!$C$5:$C$104,A46,Assinaturas!$U$5:$U$104,1,Assinaturas!$T$5:$T$104,1)))</x:f>
      </x:c>
      <x:c r="I46" s="1" t="str">
        <x:f>IF(A46="","",COUNTIFS(Assinaturas!$C$5:$C$104,A46,Assinaturas!$AE$5:$AE$104,1,Assinaturas!$T$5:$T$104,1))</x:f>
      </x:c>
      <x:c r="J46" s="1" t="str">
        <x:f>IF(OR(A46="",NOT(ISNUMBER(H46)),H46&lt;=0),"",COUNTIFS($H$5:$H$104,"&gt;"&amp;H46)+COUNTIFS($H$5:H46,H46))</x:f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26"/>
      <x:c r="B47" s="40"/>
      <x:c r="C47" s="33" t="str">
        <x:f>IF(A47="","",IF(COUNTIFS(Assinaturas!$C$5:$C$104,A47,Assinaturas!$K$5:$K$104,"Ativa",Assinaturas!$AE$5:$AE$104,1)&gt;0,"n.a.",SUMIFS(Assinaturas!$G$5:$G$104,Assinaturas!$C$5:$C$104,A47,Assinaturas!$U$5:$U$104,1)))</x:f>
      </x:c>
      <x:c r="D47" s="33" t="str">
        <x:f>IF(A47="","",IF(AND(ISNUMBER(B47),B47&gt;=0,ISNUMBER(C47)),B47-C47,"n.a."))</x:f>
      </x:c>
      <x:c r="E47" s="39" t="str">
        <x:f>IF(A47="","",IF(AND(ISNUMBER(B47),B47&gt;0,ISNUMBER(C47)),C47/B47,"n.a."))</x:f>
      </x:c>
      <x:c r="F47" s="41" t="str">
        <x:f>IF(A47="","",COUNTIFS(Assinaturas!$C$5:$C$104,A47,Assinaturas!$U$5:$U$104,1))</x:f>
      </x:c>
      <x:c r="G47" s="32" t="str">
        <x:f>IF(COUNTIFS(Assinaturas!$C$5:$C$104,A47,Assinaturas!$K$5:$K$104,"Ativa",Assinaturas!$AE$5:$AE$104,1)&gt;0,"REVISAR DADOS",IF(A47="","",IF(OR(COUNTIFS($A$5:$A$104,A47)&lt;&gt;1,NOT(ISNUMBER(B47)),B47&lt;0),"DEFINIR ORÇAMENTO",IF(AND(B47=0,C47&gt;0),"REDUZIR AGORA",IF(B47=0,"SEM COMPROMISSO",IF(E47&gt;1,"REDUZIR AGORA",IF(E47&gt;=Listas!$B$8,"REVISAR","OK")))))))</x:f>
      </x:c>
      <x:c r="H47" s="120" t="str">
        <x:f>IF(A47="","",IF(COUNTIFS(Assinaturas!$C$5:$C$104,A47,Assinaturas!$AE$5:$AE$104,1,Assinaturas!$T$5:$T$104,1)&gt;0,"n.a.",SUMIFS(Assinaturas!$G$5:$G$104,Assinaturas!$C$5:$C$104,A47,Assinaturas!$U$5:$U$104,1,Assinaturas!$T$5:$T$104,1)))</x:f>
      </x:c>
      <x:c r="I47" s="1" t="str">
        <x:f>IF(A47="","",COUNTIFS(Assinaturas!$C$5:$C$104,A47,Assinaturas!$AE$5:$AE$104,1,Assinaturas!$T$5:$T$104,1))</x:f>
      </x:c>
      <x:c r="J47" s="1" t="str">
        <x:f>IF(OR(A47="",NOT(ISNUMBER(H47)),H47&lt;=0),"",COUNTIFS($H$5:$H$104,"&gt;"&amp;H47)+COUNTIFS($H$5:H47,H47))</x:f>
      </x:c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26"/>
      <x:c r="B48" s="40"/>
      <x:c r="C48" s="33" t="str">
        <x:f>IF(A48="","",IF(COUNTIFS(Assinaturas!$C$5:$C$104,A48,Assinaturas!$K$5:$K$104,"Ativa",Assinaturas!$AE$5:$AE$104,1)&gt;0,"n.a.",SUMIFS(Assinaturas!$G$5:$G$104,Assinaturas!$C$5:$C$104,A48,Assinaturas!$U$5:$U$104,1)))</x:f>
      </x:c>
      <x:c r="D48" s="33" t="str">
        <x:f>IF(A48="","",IF(AND(ISNUMBER(B48),B48&gt;=0,ISNUMBER(C48)),B48-C48,"n.a."))</x:f>
      </x:c>
      <x:c r="E48" s="39" t="str">
        <x:f>IF(A48="","",IF(AND(ISNUMBER(B48),B48&gt;0,ISNUMBER(C48)),C48/B48,"n.a."))</x:f>
      </x:c>
      <x:c r="F48" s="41" t="str">
        <x:f>IF(A48="","",COUNTIFS(Assinaturas!$C$5:$C$104,A48,Assinaturas!$U$5:$U$104,1))</x:f>
      </x:c>
      <x:c r="G48" s="32" t="str">
        <x:f>IF(COUNTIFS(Assinaturas!$C$5:$C$104,A48,Assinaturas!$K$5:$K$104,"Ativa",Assinaturas!$AE$5:$AE$104,1)&gt;0,"REVISAR DADOS",IF(A48="","",IF(OR(COUNTIFS($A$5:$A$104,A48)&lt;&gt;1,NOT(ISNUMBER(B48)),B48&lt;0),"DEFINIR ORÇAMENTO",IF(AND(B48=0,C48&gt;0),"REDUZIR AGORA",IF(B48=0,"SEM COMPROMISSO",IF(E48&gt;1,"REDUZIR AGORA",IF(E48&gt;=Listas!$B$8,"REVISAR","OK")))))))</x:f>
      </x:c>
      <x:c r="H48" s="120" t="str">
        <x:f>IF(A48="","",IF(COUNTIFS(Assinaturas!$C$5:$C$104,A48,Assinaturas!$AE$5:$AE$104,1,Assinaturas!$T$5:$T$104,1)&gt;0,"n.a.",SUMIFS(Assinaturas!$G$5:$G$104,Assinaturas!$C$5:$C$104,A48,Assinaturas!$U$5:$U$104,1,Assinaturas!$T$5:$T$104,1)))</x:f>
      </x:c>
      <x:c r="I48" s="1" t="str">
        <x:f>IF(A48="","",COUNTIFS(Assinaturas!$C$5:$C$104,A48,Assinaturas!$AE$5:$AE$104,1,Assinaturas!$T$5:$T$104,1))</x:f>
      </x:c>
      <x:c r="J48" s="1" t="str">
        <x:f>IF(OR(A48="",NOT(ISNUMBER(H48)),H48&lt;=0),"",COUNTIFS($H$5:$H$104,"&gt;"&amp;H48)+COUNTIFS($H$5:H48,H48))</x:f>
      </x:c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26"/>
      <x:c r="B49" s="40"/>
      <x:c r="C49" s="33" t="str">
        <x:f>IF(A49="","",IF(COUNTIFS(Assinaturas!$C$5:$C$104,A49,Assinaturas!$K$5:$K$104,"Ativa",Assinaturas!$AE$5:$AE$104,1)&gt;0,"n.a.",SUMIFS(Assinaturas!$G$5:$G$104,Assinaturas!$C$5:$C$104,A49,Assinaturas!$U$5:$U$104,1)))</x:f>
      </x:c>
      <x:c r="D49" s="33" t="str">
        <x:f>IF(A49="","",IF(AND(ISNUMBER(B49),B49&gt;=0,ISNUMBER(C49)),B49-C49,"n.a."))</x:f>
      </x:c>
      <x:c r="E49" s="39" t="str">
        <x:f>IF(A49="","",IF(AND(ISNUMBER(B49),B49&gt;0,ISNUMBER(C49)),C49/B49,"n.a."))</x:f>
      </x:c>
      <x:c r="F49" s="41" t="str">
        <x:f>IF(A49="","",COUNTIFS(Assinaturas!$C$5:$C$104,A49,Assinaturas!$U$5:$U$104,1))</x:f>
      </x:c>
      <x:c r="G49" s="32" t="str">
        <x:f>IF(COUNTIFS(Assinaturas!$C$5:$C$104,A49,Assinaturas!$K$5:$K$104,"Ativa",Assinaturas!$AE$5:$AE$104,1)&gt;0,"REVISAR DADOS",IF(A49="","",IF(OR(COUNTIFS($A$5:$A$104,A49)&lt;&gt;1,NOT(ISNUMBER(B49)),B49&lt;0),"DEFINIR ORÇAMENTO",IF(AND(B49=0,C49&gt;0),"REDUZIR AGORA",IF(B49=0,"SEM COMPROMISSO",IF(E49&gt;1,"REDUZIR AGORA",IF(E49&gt;=Listas!$B$8,"REVISAR","OK")))))))</x:f>
      </x:c>
      <x:c r="H49" s="120" t="str">
        <x:f>IF(A49="","",IF(COUNTIFS(Assinaturas!$C$5:$C$104,A49,Assinaturas!$AE$5:$AE$104,1,Assinaturas!$T$5:$T$104,1)&gt;0,"n.a.",SUMIFS(Assinaturas!$G$5:$G$104,Assinaturas!$C$5:$C$104,A49,Assinaturas!$U$5:$U$104,1,Assinaturas!$T$5:$T$104,1)))</x:f>
      </x:c>
      <x:c r="I49" s="1" t="str">
        <x:f>IF(A49="","",COUNTIFS(Assinaturas!$C$5:$C$104,A49,Assinaturas!$AE$5:$AE$104,1,Assinaturas!$T$5:$T$104,1))</x:f>
      </x:c>
      <x:c r="J49" s="1" t="str">
        <x:f>IF(OR(A49="",NOT(ISNUMBER(H49)),H49&lt;=0),"",COUNTIFS($H$5:$H$104,"&gt;"&amp;H49)+COUNTIFS($H$5:H49,H49))</x:f>
      </x:c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26"/>
      <x:c r="B50" s="40"/>
      <x:c r="C50" s="33" t="str">
        <x:f>IF(A50="","",IF(COUNTIFS(Assinaturas!$C$5:$C$104,A50,Assinaturas!$K$5:$K$104,"Ativa",Assinaturas!$AE$5:$AE$104,1)&gt;0,"n.a.",SUMIFS(Assinaturas!$G$5:$G$104,Assinaturas!$C$5:$C$104,A50,Assinaturas!$U$5:$U$104,1)))</x:f>
      </x:c>
      <x:c r="D50" s="33" t="str">
        <x:f>IF(A50="","",IF(AND(ISNUMBER(B50),B50&gt;=0,ISNUMBER(C50)),B50-C50,"n.a."))</x:f>
      </x:c>
      <x:c r="E50" s="39" t="str">
        <x:f>IF(A50="","",IF(AND(ISNUMBER(B50),B50&gt;0,ISNUMBER(C50)),C50/B50,"n.a."))</x:f>
      </x:c>
      <x:c r="F50" s="41" t="str">
        <x:f>IF(A50="","",COUNTIFS(Assinaturas!$C$5:$C$104,A50,Assinaturas!$U$5:$U$104,1))</x:f>
      </x:c>
      <x:c r="G50" s="32" t="str">
        <x:f>IF(COUNTIFS(Assinaturas!$C$5:$C$104,A50,Assinaturas!$K$5:$K$104,"Ativa",Assinaturas!$AE$5:$AE$104,1)&gt;0,"REVISAR DADOS",IF(A50="","",IF(OR(COUNTIFS($A$5:$A$104,A50)&lt;&gt;1,NOT(ISNUMBER(B50)),B50&lt;0),"DEFINIR ORÇAMENTO",IF(AND(B50=0,C50&gt;0),"REDUZIR AGORA",IF(B50=0,"SEM COMPROMISSO",IF(E50&gt;1,"REDUZIR AGORA",IF(E50&gt;=Listas!$B$8,"REVISAR","OK")))))))</x:f>
      </x:c>
      <x:c r="H50" s="120" t="str">
        <x:f>IF(A50="","",IF(COUNTIFS(Assinaturas!$C$5:$C$104,A50,Assinaturas!$AE$5:$AE$104,1,Assinaturas!$T$5:$T$104,1)&gt;0,"n.a.",SUMIFS(Assinaturas!$G$5:$G$104,Assinaturas!$C$5:$C$104,A50,Assinaturas!$U$5:$U$104,1,Assinaturas!$T$5:$T$104,1)))</x:f>
      </x:c>
      <x:c r="I50" s="1" t="str">
        <x:f>IF(A50="","",COUNTIFS(Assinaturas!$C$5:$C$104,A50,Assinaturas!$AE$5:$AE$104,1,Assinaturas!$T$5:$T$104,1))</x:f>
      </x:c>
      <x:c r="J50" s="1" t="str">
        <x:f>IF(OR(A50="",NOT(ISNUMBER(H50)),H50&lt;=0),"",COUNTIFS($H$5:$H$104,"&gt;"&amp;H50)+COUNTIFS($H$5:H50,H50))</x:f>
      </x:c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26"/>
      <x:c r="B51" s="40"/>
      <x:c r="C51" s="33" t="str">
        <x:f>IF(A51="","",IF(COUNTIFS(Assinaturas!$C$5:$C$104,A51,Assinaturas!$K$5:$K$104,"Ativa",Assinaturas!$AE$5:$AE$104,1)&gt;0,"n.a.",SUMIFS(Assinaturas!$G$5:$G$104,Assinaturas!$C$5:$C$104,A51,Assinaturas!$U$5:$U$104,1)))</x:f>
      </x:c>
      <x:c r="D51" s="33" t="str">
        <x:f>IF(A51="","",IF(AND(ISNUMBER(B51),B51&gt;=0,ISNUMBER(C51)),B51-C51,"n.a."))</x:f>
      </x:c>
      <x:c r="E51" s="39" t="str">
        <x:f>IF(A51="","",IF(AND(ISNUMBER(B51),B51&gt;0,ISNUMBER(C51)),C51/B51,"n.a."))</x:f>
      </x:c>
      <x:c r="F51" s="41" t="str">
        <x:f>IF(A51="","",COUNTIFS(Assinaturas!$C$5:$C$104,A51,Assinaturas!$U$5:$U$104,1))</x:f>
      </x:c>
      <x:c r="G51" s="32" t="str">
        <x:f>IF(COUNTIFS(Assinaturas!$C$5:$C$104,A51,Assinaturas!$K$5:$K$104,"Ativa",Assinaturas!$AE$5:$AE$104,1)&gt;0,"REVISAR DADOS",IF(A51="","",IF(OR(COUNTIFS($A$5:$A$104,A51)&lt;&gt;1,NOT(ISNUMBER(B51)),B51&lt;0),"DEFINIR ORÇAMENTO",IF(AND(B51=0,C51&gt;0),"REDUZIR AGORA",IF(B51=0,"SEM COMPROMISSO",IF(E51&gt;1,"REDUZIR AGORA",IF(E51&gt;=Listas!$B$8,"REVISAR","OK")))))))</x:f>
      </x:c>
      <x:c r="H51" s="120" t="str">
        <x:f>IF(A51="","",IF(COUNTIFS(Assinaturas!$C$5:$C$104,A51,Assinaturas!$AE$5:$AE$104,1,Assinaturas!$T$5:$T$104,1)&gt;0,"n.a.",SUMIFS(Assinaturas!$G$5:$G$104,Assinaturas!$C$5:$C$104,A51,Assinaturas!$U$5:$U$104,1,Assinaturas!$T$5:$T$104,1)))</x:f>
      </x:c>
      <x:c r="I51" s="1" t="str">
        <x:f>IF(A51="","",COUNTIFS(Assinaturas!$C$5:$C$104,A51,Assinaturas!$AE$5:$AE$104,1,Assinaturas!$T$5:$T$104,1))</x:f>
      </x:c>
      <x:c r="J51" s="1" t="str">
        <x:f>IF(OR(A51="",NOT(ISNUMBER(H51)),H51&lt;=0),"",COUNTIFS($H$5:$H$104,"&gt;"&amp;H51)+COUNTIFS($H$5:H51,H51))</x:f>
      </x:c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26"/>
      <x:c r="B52" s="40"/>
      <x:c r="C52" s="33" t="str">
        <x:f>IF(A52="","",IF(COUNTIFS(Assinaturas!$C$5:$C$104,A52,Assinaturas!$K$5:$K$104,"Ativa",Assinaturas!$AE$5:$AE$104,1)&gt;0,"n.a.",SUMIFS(Assinaturas!$G$5:$G$104,Assinaturas!$C$5:$C$104,A52,Assinaturas!$U$5:$U$104,1)))</x:f>
      </x:c>
      <x:c r="D52" s="33" t="str">
        <x:f>IF(A52="","",IF(AND(ISNUMBER(B52),B52&gt;=0,ISNUMBER(C52)),B52-C52,"n.a."))</x:f>
      </x:c>
      <x:c r="E52" s="39" t="str">
        <x:f>IF(A52="","",IF(AND(ISNUMBER(B52),B52&gt;0,ISNUMBER(C52)),C52/B52,"n.a."))</x:f>
      </x:c>
      <x:c r="F52" s="41" t="str">
        <x:f>IF(A52="","",COUNTIFS(Assinaturas!$C$5:$C$104,A52,Assinaturas!$U$5:$U$104,1))</x:f>
      </x:c>
      <x:c r="G52" s="32" t="str">
        <x:f>IF(COUNTIFS(Assinaturas!$C$5:$C$104,A52,Assinaturas!$K$5:$K$104,"Ativa",Assinaturas!$AE$5:$AE$104,1)&gt;0,"REVISAR DADOS",IF(A52="","",IF(OR(COUNTIFS($A$5:$A$104,A52)&lt;&gt;1,NOT(ISNUMBER(B52)),B52&lt;0),"DEFINIR ORÇAMENTO",IF(AND(B52=0,C52&gt;0),"REDUZIR AGORA",IF(B52=0,"SEM COMPROMISSO",IF(E52&gt;1,"REDUZIR AGORA",IF(E52&gt;=Listas!$B$8,"REVISAR","OK")))))))</x:f>
      </x:c>
      <x:c r="H52" s="120" t="str">
        <x:f>IF(A52="","",IF(COUNTIFS(Assinaturas!$C$5:$C$104,A52,Assinaturas!$AE$5:$AE$104,1,Assinaturas!$T$5:$T$104,1)&gt;0,"n.a.",SUMIFS(Assinaturas!$G$5:$G$104,Assinaturas!$C$5:$C$104,A52,Assinaturas!$U$5:$U$104,1,Assinaturas!$T$5:$T$104,1)))</x:f>
      </x:c>
      <x:c r="I52" s="1" t="str">
        <x:f>IF(A52="","",COUNTIFS(Assinaturas!$C$5:$C$104,A52,Assinaturas!$AE$5:$AE$104,1,Assinaturas!$T$5:$T$104,1))</x:f>
      </x:c>
      <x:c r="J52" s="1" t="str">
        <x:f>IF(OR(A52="",NOT(ISNUMBER(H52)),H52&lt;=0),"",COUNTIFS($H$5:$H$104,"&gt;"&amp;H52)+COUNTIFS($H$5:H52,H52))</x:f>
      </x:c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26"/>
      <x:c r="B53" s="40"/>
      <x:c r="C53" s="33" t="str">
        <x:f>IF(A53="","",IF(COUNTIFS(Assinaturas!$C$5:$C$104,A53,Assinaturas!$K$5:$K$104,"Ativa",Assinaturas!$AE$5:$AE$104,1)&gt;0,"n.a.",SUMIFS(Assinaturas!$G$5:$G$104,Assinaturas!$C$5:$C$104,A53,Assinaturas!$U$5:$U$104,1)))</x:f>
      </x:c>
      <x:c r="D53" s="33" t="str">
        <x:f>IF(A53="","",IF(AND(ISNUMBER(B53),B53&gt;=0,ISNUMBER(C53)),B53-C53,"n.a."))</x:f>
      </x:c>
      <x:c r="E53" s="39" t="str">
        <x:f>IF(A53="","",IF(AND(ISNUMBER(B53),B53&gt;0,ISNUMBER(C53)),C53/B53,"n.a."))</x:f>
      </x:c>
      <x:c r="F53" s="41" t="str">
        <x:f>IF(A53="","",COUNTIFS(Assinaturas!$C$5:$C$104,A53,Assinaturas!$U$5:$U$104,1))</x:f>
      </x:c>
      <x:c r="G53" s="32" t="str">
        <x:f>IF(COUNTIFS(Assinaturas!$C$5:$C$104,A53,Assinaturas!$K$5:$K$104,"Ativa",Assinaturas!$AE$5:$AE$104,1)&gt;0,"REVISAR DADOS",IF(A53="","",IF(OR(COUNTIFS($A$5:$A$104,A53)&lt;&gt;1,NOT(ISNUMBER(B53)),B53&lt;0),"DEFINIR ORÇAMENTO",IF(AND(B53=0,C53&gt;0),"REDUZIR AGORA",IF(B53=0,"SEM COMPROMISSO",IF(E53&gt;1,"REDUZIR AGORA",IF(E53&gt;=Listas!$B$8,"REVISAR","OK")))))))</x:f>
      </x:c>
      <x:c r="H53" s="120" t="str">
        <x:f>IF(A53="","",IF(COUNTIFS(Assinaturas!$C$5:$C$104,A53,Assinaturas!$AE$5:$AE$104,1,Assinaturas!$T$5:$T$104,1)&gt;0,"n.a.",SUMIFS(Assinaturas!$G$5:$G$104,Assinaturas!$C$5:$C$104,A53,Assinaturas!$U$5:$U$104,1,Assinaturas!$T$5:$T$104,1)))</x:f>
      </x:c>
      <x:c r="I53" s="1" t="str">
        <x:f>IF(A53="","",COUNTIFS(Assinaturas!$C$5:$C$104,A53,Assinaturas!$AE$5:$AE$104,1,Assinaturas!$T$5:$T$104,1))</x:f>
      </x:c>
      <x:c r="J53" s="1" t="str">
        <x:f>IF(OR(A53="",NOT(ISNUMBER(H53)),H53&lt;=0),"",COUNTIFS($H$5:$H$104,"&gt;"&amp;H53)+COUNTIFS($H$5:H53,H53))</x:f>
      </x:c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26"/>
      <x:c r="B54" s="40"/>
      <x:c r="C54" s="33" t="str">
        <x:f>IF(A54="","",IF(COUNTIFS(Assinaturas!$C$5:$C$104,A54,Assinaturas!$K$5:$K$104,"Ativa",Assinaturas!$AE$5:$AE$104,1)&gt;0,"n.a.",SUMIFS(Assinaturas!$G$5:$G$104,Assinaturas!$C$5:$C$104,A54,Assinaturas!$U$5:$U$104,1)))</x:f>
      </x:c>
      <x:c r="D54" s="33" t="str">
        <x:f>IF(A54="","",IF(AND(ISNUMBER(B54),B54&gt;=0,ISNUMBER(C54)),B54-C54,"n.a."))</x:f>
      </x:c>
      <x:c r="E54" s="39" t="str">
        <x:f>IF(A54="","",IF(AND(ISNUMBER(B54),B54&gt;0,ISNUMBER(C54)),C54/B54,"n.a."))</x:f>
      </x:c>
      <x:c r="F54" s="41" t="str">
        <x:f>IF(A54="","",COUNTIFS(Assinaturas!$C$5:$C$104,A54,Assinaturas!$U$5:$U$104,1))</x:f>
      </x:c>
      <x:c r="G54" s="32" t="str">
        <x:f>IF(COUNTIFS(Assinaturas!$C$5:$C$104,A54,Assinaturas!$K$5:$K$104,"Ativa",Assinaturas!$AE$5:$AE$104,1)&gt;0,"REVISAR DADOS",IF(A54="","",IF(OR(COUNTIFS($A$5:$A$104,A54)&lt;&gt;1,NOT(ISNUMBER(B54)),B54&lt;0),"DEFINIR ORÇAMENTO",IF(AND(B54=0,C54&gt;0),"REDUZIR AGORA",IF(B54=0,"SEM COMPROMISSO",IF(E54&gt;1,"REDUZIR AGORA",IF(E54&gt;=Listas!$B$8,"REVISAR","OK")))))))</x:f>
      </x:c>
      <x:c r="H54" s="120" t="str">
        <x:f>IF(A54="","",IF(COUNTIFS(Assinaturas!$C$5:$C$104,A54,Assinaturas!$AE$5:$AE$104,1,Assinaturas!$T$5:$T$104,1)&gt;0,"n.a.",SUMIFS(Assinaturas!$G$5:$G$104,Assinaturas!$C$5:$C$104,A54,Assinaturas!$U$5:$U$104,1,Assinaturas!$T$5:$T$104,1)))</x:f>
      </x:c>
      <x:c r="I54" s="1" t="str">
        <x:f>IF(A54="","",COUNTIFS(Assinaturas!$C$5:$C$104,A54,Assinaturas!$AE$5:$AE$104,1,Assinaturas!$T$5:$T$104,1))</x:f>
      </x:c>
      <x:c r="J54" s="1" t="str">
        <x:f>IF(OR(A54="",NOT(ISNUMBER(H54)),H54&lt;=0),"",COUNTIFS($H$5:$H$104,"&gt;"&amp;H54)+COUNTIFS($H$5:H54,H54))</x:f>
      </x:c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26"/>
      <x:c r="B55" s="40"/>
      <x:c r="C55" s="33" t="str">
        <x:f>IF(A55="","",IF(COUNTIFS(Assinaturas!$C$5:$C$104,A55,Assinaturas!$K$5:$K$104,"Ativa",Assinaturas!$AE$5:$AE$104,1)&gt;0,"n.a.",SUMIFS(Assinaturas!$G$5:$G$104,Assinaturas!$C$5:$C$104,A55,Assinaturas!$U$5:$U$104,1)))</x:f>
      </x:c>
      <x:c r="D55" s="33" t="str">
        <x:f>IF(A55="","",IF(AND(ISNUMBER(B55),B55&gt;=0,ISNUMBER(C55)),B55-C55,"n.a."))</x:f>
      </x:c>
      <x:c r="E55" s="39" t="str">
        <x:f>IF(A55="","",IF(AND(ISNUMBER(B55),B55&gt;0,ISNUMBER(C55)),C55/B55,"n.a."))</x:f>
      </x:c>
      <x:c r="F55" s="41" t="str">
        <x:f>IF(A55="","",COUNTIFS(Assinaturas!$C$5:$C$104,A55,Assinaturas!$U$5:$U$104,1))</x:f>
      </x:c>
      <x:c r="G55" s="32" t="str">
        <x:f>IF(COUNTIFS(Assinaturas!$C$5:$C$104,A55,Assinaturas!$K$5:$K$104,"Ativa",Assinaturas!$AE$5:$AE$104,1)&gt;0,"REVISAR DADOS",IF(A55="","",IF(OR(COUNTIFS($A$5:$A$104,A55)&lt;&gt;1,NOT(ISNUMBER(B55)),B55&lt;0),"DEFINIR ORÇAMENTO",IF(AND(B55=0,C55&gt;0),"REDUZIR AGORA",IF(B55=0,"SEM COMPROMISSO",IF(E55&gt;1,"REDUZIR AGORA",IF(E55&gt;=Listas!$B$8,"REVISAR","OK")))))))</x:f>
      </x:c>
      <x:c r="H55" s="120" t="str">
        <x:f>IF(A55="","",IF(COUNTIFS(Assinaturas!$C$5:$C$104,A55,Assinaturas!$AE$5:$AE$104,1,Assinaturas!$T$5:$T$104,1)&gt;0,"n.a.",SUMIFS(Assinaturas!$G$5:$G$104,Assinaturas!$C$5:$C$104,A55,Assinaturas!$U$5:$U$104,1,Assinaturas!$T$5:$T$104,1)))</x:f>
      </x:c>
      <x:c r="I55" s="1" t="str">
        <x:f>IF(A55="","",COUNTIFS(Assinaturas!$C$5:$C$104,A55,Assinaturas!$AE$5:$AE$104,1,Assinaturas!$T$5:$T$104,1))</x:f>
      </x:c>
      <x:c r="J55" s="1" t="str">
        <x:f>IF(OR(A55="",NOT(ISNUMBER(H55)),H55&lt;=0),"",COUNTIFS($H$5:$H$104,"&gt;"&amp;H55)+COUNTIFS($H$5:H55,H55))</x:f>
      </x:c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26"/>
      <x:c r="B56" s="40"/>
      <x:c r="C56" s="33" t="str">
        <x:f>IF(A56="","",IF(COUNTIFS(Assinaturas!$C$5:$C$104,A56,Assinaturas!$K$5:$K$104,"Ativa",Assinaturas!$AE$5:$AE$104,1)&gt;0,"n.a.",SUMIFS(Assinaturas!$G$5:$G$104,Assinaturas!$C$5:$C$104,A56,Assinaturas!$U$5:$U$104,1)))</x:f>
      </x:c>
      <x:c r="D56" s="33" t="str">
        <x:f>IF(A56="","",IF(AND(ISNUMBER(B56),B56&gt;=0,ISNUMBER(C56)),B56-C56,"n.a."))</x:f>
      </x:c>
      <x:c r="E56" s="39" t="str">
        <x:f>IF(A56="","",IF(AND(ISNUMBER(B56),B56&gt;0,ISNUMBER(C56)),C56/B56,"n.a."))</x:f>
      </x:c>
      <x:c r="F56" s="41" t="str">
        <x:f>IF(A56="","",COUNTIFS(Assinaturas!$C$5:$C$104,A56,Assinaturas!$U$5:$U$104,1))</x:f>
      </x:c>
      <x:c r="G56" s="32" t="str">
        <x:f>IF(COUNTIFS(Assinaturas!$C$5:$C$104,A56,Assinaturas!$K$5:$K$104,"Ativa",Assinaturas!$AE$5:$AE$104,1)&gt;0,"REVISAR DADOS",IF(A56="","",IF(OR(COUNTIFS($A$5:$A$104,A56)&lt;&gt;1,NOT(ISNUMBER(B56)),B56&lt;0),"DEFINIR ORÇAMENTO",IF(AND(B56=0,C56&gt;0),"REDUZIR AGORA",IF(B56=0,"SEM COMPROMISSO",IF(E56&gt;1,"REDUZIR AGORA",IF(E56&gt;=Listas!$B$8,"REVISAR","OK")))))))</x:f>
      </x:c>
      <x:c r="H56" s="120" t="str">
        <x:f>IF(A56="","",IF(COUNTIFS(Assinaturas!$C$5:$C$104,A56,Assinaturas!$AE$5:$AE$104,1,Assinaturas!$T$5:$T$104,1)&gt;0,"n.a.",SUMIFS(Assinaturas!$G$5:$G$104,Assinaturas!$C$5:$C$104,A56,Assinaturas!$U$5:$U$104,1,Assinaturas!$T$5:$T$104,1)))</x:f>
      </x:c>
      <x:c r="I56" s="1" t="str">
        <x:f>IF(A56="","",COUNTIFS(Assinaturas!$C$5:$C$104,A56,Assinaturas!$AE$5:$AE$104,1,Assinaturas!$T$5:$T$104,1))</x:f>
      </x:c>
      <x:c r="J56" s="1" t="str">
        <x:f>IF(OR(A56="",NOT(ISNUMBER(H56)),H56&lt;=0),"",COUNTIFS($H$5:$H$104,"&gt;"&amp;H56)+COUNTIFS($H$5:H56,H56))</x:f>
      </x:c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26"/>
      <x:c r="B57" s="40"/>
      <x:c r="C57" s="33" t="str">
        <x:f>IF(A57="","",IF(COUNTIFS(Assinaturas!$C$5:$C$104,A57,Assinaturas!$K$5:$K$104,"Ativa",Assinaturas!$AE$5:$AE$104,1)&gt;0,"n.a.",SUMIFS(Assinaturas!$G$5:$G$104,Assinaturas!$C$5:$C$104,A57,Assinaturas!$U$5:$U$104,1)))</x:f>
      </x:c>
      <x:c r="D57" s="33" t="str">
        <x:f>IF(A57="","",IF(AND(ISNUMBER(B57),B57&gt;=0,ISNUMBER(C57)),B57-C57,"n.a."))</x:f>
      </x:c>
      <x:c r="E57" s="39" t="str">
        <x:f>IF(A57="","",IF(AND(ISNUMBER(B57),B57&gt;0,ISNUMBER(C57)),C57/B57,"n.a."))</x:f>
      </x:c>
      <x:c r="F57" s="41" t="str">
        <x:f>IF(A57="","",COUNTIFS(Assinaturas!$C$5:$C$104,A57,Assinaturas!$U$5:$U$104,1))</x:f>
      </x:c>
      <x:c r="G57" s="32" t="str">
        <x:f>IF(COUNTIFS(Assinaturas!$C$5:$C$104,A57,Assinaturas!$K$5:$K$104,"Ativa",Assinaturas!$AE$5:$AE$104,1)&gt;0,"REVISAR DADOS",IF(A57="","",IF(OR(COUNTIFS($A$5:$A$104,A57)&lt;&gt;1,NOT(ISNUMBER(B57)),B57&lt;0),"DEFINIR ORÇAMENTO",IF(AND(B57=0,C57&gt;0),"REDUZIR AGORA",IF(B57=0,"SEM COMPROMISSO",IF(E57&gt;1,"REDUZIR AGORA",IF(E57&gt;=Listas!$B$8,"REVISAR","OK")))))))</x:f>
      </x:c>
      <x:c r="H57" s="120" t="str">
        <x:f>IF(A57="","",IF(COUNTIFS(Assinaturas!$C$5:$C$104,A57,Assinaturas!$AE$5:$AE$104,1,Assinaturas!$T$5:$T$104,1)&gt;0,"n.a.",SUMIFS(Assinaturas!$G$5:$G$104,Assinaturas!$C$5:$C$104,A57,Assinaturas!$U$5:$U$104,1,Assinaturas!$T$5:$T$104,1)))</x:f>
      </x:c>
      <x:c r="I57" s="1" t="str">
        <x:f>IF(A57="","",COUNTIFS(Assinaturas!$C$5:$C$104,A57,Assinaturas!$AE$5:$AE$104,1,Assinaturas!$T$5:$T$104,1))</x:f>
      </x:c>
      <x:c r="J57" s="1" t="str">
        <x:f>IF(OR(A57="",NOT(ISNUMBER(H57)),H57&lt;=0),"",COUNTIFS($H$5:$H$104,"&gt;"&amp;H57)+COUNTIFS($H$5:H57,H57))</x:f>
      </x:c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26"/>
      <x:c r="B58" s="40"/>
      <x:c r="C58" s="33" t="str">
        <x:f>IF(A58="","",IF(COUNTIFS(Assinaturas!$C$5:$C$104,A58,Assinaturas!$K$5:$K$104,"Ativa",Assinaturas!$AE$5:$AE$104,1)&gt;0,"n.a.",SUMIFS(Assinaturas!$G$5:$G$104,Assinaturas!$C$5:$C$104,A58,Assinaturas!$U$5:$U$104,1)))</x:f>
      </x:c>
      <x:c r="D58" s="33" t="str">
        <x:f>IF(A58="","",IF(AND(ISNUMBER(B58),B58&gt;=0,ISNUMBER(C58)),B58-C58,"n.a."))</x:f>
      </x:c>
      <x:c r="E58" s="39" t="str">
        <x:f>IF(A58="","",IF(AND(ISNUMBER(B58),B58&gt;0,ISNUMBER(C58)),C58/B58,"n.a."))</x:f>
      </x:c>
      <x:c r="F58" s="41" t="str">
        <x:f>IF(A58="","",COUNTIFS(Assinaturas!$C$5:$C$104,A58,Assinaturas!$U$5:$U$104,1))</x:f>
      </x:c>
      <x:c r="G58" s="32" t="str">
        <x:f>IF(COUNTIFS(Assinaturas!$C$5:$C$104,A58,Assinaturas!$K$5:$K$104,"Ativa",Assinaturas!$AE$5:$AE$104,1)&gt;0,"REVISAR DADOS",IF(A58="","",IF(OR(COUNTIFS($A$5:$A$104,A58)&lt;&gt;1,NOT(ISNUMBER(B58)),B58&lt;0),"DEFINIR ORÇAMENTO",IF(AND(B58=0,C58&gt;0),"REDUZIR AGORA",IF(B58=0,"SEM COMPROMISSO",IF(E58&gt;1,"REDUZIR AGORA",IF(E58&gt;=Listas!$B$8,"REVISAR","OK")))))))</x:f>
      </x:c>
      <x:c r="H58" s="120" t="str">
        <x:f>IF(A58="","",IF(COUNTIFS(Assinaturas!$C$5:$C$104,A58,Assinaturas!$AE$5:$AE$104,1,Assinaturas!$T$5:$T$104,1)&gt;0,"n.a.",SUMIFS(Assinaturas!$G$5:$G$104,Assinaturas!$C$5:$C$104,A58,Assinaturas!$U$5:$U$104,1,Assinaturas!$T$5:$T$104,1)))</x:f>
      </x:c>
      <x:c r="I58" s="1" t="str">
        <x:f>IF(A58="","",COUNTIFS(Assinaturas!$C$5:$C$104,A58,Assinaturas!$AE$5:$AE$104,1,Assinaturas!$T$5:$T$104,1))</x:f>
      </x:c>
      <x:c r="J58" s="1" t="str">
        <x:f>IF(OR(A58="",NOT(ISNUMBER(H58)),H58&lt;=0),"",COUNTIFS($H$5:$H$104,"&gt;"&amp;H58)+COUNTIFS($H$5:H58,H58))</x:f>
      </x:c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26"/>
      <x:c r="B59" s="40"/>
      <x:c r="C59" s="33" t="str">
        <x:f>IF(A59="","",IF(COUNTIFS(Assinaturas!$C$5:$C$104,A59,Assinaturas!$K$5:$K$104,"Ativa",Assinaturas!$AE$5:$AE$104,1)&gt;0,"n.a.",SUMIFS(Assinaturas!$G$5:$G$104,Assinaturas!$C$5:$C$104,A59,Assinaturas!$U$5:$U$104,1)))</x:f>
      </x:c>
      <x:c r="D59" s="33" t="str">
        <x:f>IF(A59="","",IF(AND(ISNUMBER(B59),B59&gt;=0,ISNUMBER(C59)),B59-C59,"n.a."))</x:f>
      </x:c>
      <x:c r="E59" s="39" t="str">
        <x:f>IF(A59="","",IF(AND(ISNUMBER(B59),B59&gt;0,ISNUMBER(C59)),C59/B59,"n.a."))</x:f>
      </x:c>
      <x:c r="F59" s="41" t="str">
        <x:f>IF(A59="","",COUNTIFS(Assinaturas!$C$5:$C$104,A59,Assinaturas!$U$5:$U$104,1))</x:f>
      </x:c>
      <x:c r="G59" s="32" t="str">
        <x:f>IF(COUNTIFS(Assinaturas!$C$5:$C$104,A59,Assinaturas!$K$5:$K$104,"Ativa",Assinaturas!$AE$5:$AE$104,1)&gt;0,"REVISAR DADOS",IF(A59="","",IF(OR(COUNTIFS($A$5:$A$104,A59)&lt;&gt;1,NOT(ISNUMBER(B59)),B59&lt;0),"DEFINIR ORÇAMENTO",IF(AND(B59=0,C59&gt;0),"REDUZIR AGORA",IF(B59=0,"SEM COMPROMISSO",IF(E59&gt;1,"REDUZIR AGORA",IF(E59&gt;=Listas!$B$8,"REVISAR","OK")))))))</x:f>
      </x:c>
      <x:c r="H59" s="120" t="str">
        <x:f>IF(A59="","",IF(COUNTIFS(Assinaturas!$C$5:$C$104,A59,Assinaturas!$AE$5:$AE$104,1,Assinaturas!$T$5:$T$104,1)&gt;0,"n.a.",SUMIFS(Assinaturas!$G$5:$G$104,Assinaturas!$C$5:$C$104,A59,Assinaturas!$U$5:$U$104,1,Assinaturas!$T$5:$T$104,1)))</x:f>
      </x:c>
      <x:c r="I59" s="1" t="str">
        <x:f>IF(A59="","",COUNTIFS(Assinaturas!$C$5:$C$104,A59,Assinaturas!$AE$5:$AE$104,1,Assinaturas!$T$5:$T$104,1))</x:f>
      </x:c>
      <x:c r="J59" s="1" t="str">
        <x:f>IF(OR(A59="",NOT(ISNUMBER(H59)),H59&lt;=0),"",COUNTIFS($H$5:$H$104,"&gt;"&amp;H59)+COUNTIFS($H$5:H59,H59))</x:f>
      </x:c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26"/>
      <x:c r="B60" s="40"/>
      <x:c r="C60" s="33" t="str">
        <x:f>IF(A60="","",IF(COUNTIFS(Assinaturas!$C$5:$C$104,A60,Assinaturas!$K$5:$K$104,"Ativa",Assinaturas!$AE$5:$AE$104,1)&gt;0,"n.a.",SUMIFS(Assinaturas!$G$5:$G$104,Assinaturas!$C$5:$C$104,A60,Assinaturas!$U$5:$U$104,1)))</x:f>
      </x:c>
      <x:c r="D60" s="33" t="str">
        <x:f>IF(A60="","",IF(AND(ISNUMBER(B60),B60&gt;=0,ISNUMBER(C60)),B60-C60,"n.a."))</x:f>
      </x:c>
      <x:c r="E60" s="39" t="str">
        <x:f>IF(A60="","",IF(AND(ISNUMBER(B60),B60&gt;0,ISNUMBER(C60)),C60/B60,"n.a."))</x:f>
      </x:c>
      <x:c r="F60" s="41" t="str">
        <x:f>IF(A60="","",COUNTIFS(Assinaturas!$C$5:$C$104,A60,Assinaturas!$U$5:$U$104,1))</x:f>
      </x:c>
      <x:c r="G60" s="32" t="str">
        <x:f>IF(COUNTIFS(Assinaturas!$C$5:$C$104,A60,Assinaturas!$K$5:$K$104,"Ativa",Assinaturas!$AE$5:$AE$104,1)&gt;0,"REVISAR DADOS",IF(A60="","",IF(OR(COUNTIFS($A$5:$A$104,A60)&lt;&gt;1,NOT(ISNUMBER(B60)),B60&lt;0),"DEFINIR ORÇAMENTO",IF(AND(B60=0,C60&gt;0),"REDUZIR AGORA",IF(B60=0,"SEM COMPROMISSO",IF(E60&gt;1,"REDUZIR AGORA",IF(E60&gt;=Listas!$B$8,"REVISAR","OK")))))))</x:f>
      </x:c>
      <x:c r="H60" s="120" t="str">
        <x:f>IF(A60="","",IF(COUNTIFS(Assinaturas!$C$5:$C$104,A60,Assinaturas!$AE$5:$AE$104,1,Assinaturas!$T$5:$T$104,1)&gt;0,"n.a.",SUMIFS(Assinaturas!$G$5:$G$104,Assinaturas!$C$5:$C$104,A60,Assinaturas!$U$5:$U$104,1,Assinaturas!$T$5:$T$104,1)))</x:f>
      </x:c>
      <x:c r="I60" s="1" t="str">
        <x:f>IF(A60="","",COUNTIFS(Assinaturas!$C$5:$C$104,A60,Assinaturas!$AE$5:$AE$104,1,Assinaturas!$T$5:$T$104,1))</x:f>
      </x:c>
      <x:c r="J60" s="1" t="str">
        <x:f>IF(OR(A60="",NOT(ISNUMBER(H60)),H60&lt;=0),"",COUNTIFS($H$5:$H$104,"&gt;"&amp;H60)+COUNTIFS($H$5:H60,H60))</x:f>
      </x:c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26"/>
      <x:c r="B61" s="40"/>
      <x:c r="C61" s="33" t="str">
        <x:f>IF(A61="","",IF(COUNTIFS(Assinaturas!$C$5:$C$104,A61,Assinaturas!$K$5:$K$104,"Ativa",Assinaturas!$AE$5:$AE$104,1)&gt;0,"n.a.",SUMIFS(Assinaturas!$G$5:$G$104,Assinaturas!$C$5:$C$104,A61,Assinaturas!$U$5:$U$104,1)))</x:f>
      </x:c>
      <x:c r="D61" s="33" t="str">
        <x:f>IF(A61="","",IF(AND(ISNUMBER(B61),B61&gt;=0,ISNUMBER(C61)),B61-C61,"n.a."))</x:f>
      </x:c>
      <x:c r="E61" s="39" t="str">
        <x:f>IF(A61="","",IF(AND(ISNUMBER(B61),B61&gt;0,ISNUMBER(C61)),C61/B61,"n.a."))</x:f>
      </x:c>
      <x:c r="F61" s="41" t="str">
        <x:f>IF(A61="","",COUNTIFS(Assinaturas!$C$5:$C$104,A61,Assinaturas!$U$5:$U$104,1))</x:f>
      </x:c>
      <x:c r="G61" s="32" t="str">
        <x:f>IF(COUNTIFS(Assinaturas!$C$5:$C$104,A61,Assinaturas!$K$5:$K$104,"Ativa",Assinaturas!$AE$5:$AE$104,1)&gt;0,"REVISAR DADOS",IF(A61="","",IF(OR(COUNTIFS($A$5:$A$104,A61)&lt;&gt;1,NOT(ISNUMBER(B61)),B61&lt;0),"DEFINIR ORÇAMENTO",IF(AND(B61=0,C61&gt;0),"REDUZIR AGORA",IF(B61=0,"SEM COMPROMISSO",IF(E61&gt;1,"REDUZIR AGORA",IF(E61&gt;=Listas!$B$8,"REVISAR","OK")))))))</x:f>
      </x:c>
      <x:c r="H61" s="120" t="str">
        <x:f>IF(A61="","",IF(COUNTIFS(Assinaturas!$C$5:$C$104,A61,Assinaturas!$AE$5:$AE$104,1,Assinaturas!$T$5:$T$104,1)&gt;0,"n.a.",SUMIFS(Assinaturas!$G$5:$G$104,Assinaturas!$C$5:$C$104,A61,Assinaturas!$U$5:$U$104,1,Assinaturas!$T$5:$T$104,1)))</x:f>
      </x:c>
      <x:c r="I61" s="1" t="str">
        <x:f>IF(A61="","",COUNTIFS(Assinaturas!$C$5:$C$104,A61,Assinaturas!$AE$5:$AE$104,1,Assinaturas!$T$5:$T$104,1))</x:f>
      </x:c>
      <x:c r="J61" s="1" t="str">
        <x:f>IF(OR(A61="",NOT(ISNUMBER(H61)),H61&lt;=0),"",COUNTIFS($H$5:$H$104,"&gt;"&amp;H61)+COUNTIFS($H$5:H61,H61))</x:f>
      </x:c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26"/>
      <x:c r="B62" s="40"/>
      <x:c r="C62" s="33" t="str">
        <x:f>IF(A62="","",IF(COUNTIFS(Assinaturas!$C$5:$C$104,A62,Assinaturas!$K$5:$K$104,"Ativa",Assinaturas!$AE$5:$AE$104,1)&gt;0,"n.a.",SUMIFS(Assinaturas!$G$5:$G$104,Assinaturas!$C$5:$C$104,A62,Assinaturas!$U$5:$U$104,1)))</x:f>
      </x:c>
      <x:c r="D62" s="33" t="str">
        <x:f>IF(A62="","",IF(AND(ISNUMBER(B62),B62&gt;=0,ISNUMBER(C62)),B62-C62,"n.a."))</x:f>
      </x:c>
      <x:c r="E62" s="39" t="str">
        <x:f>IF(A62="","",IF(AND(ISNUMBER(B62),B62&gt;0,ISNUMBER(C62)),C62/B62,"n.a."))</x:f>
      </x:c>
      <x:c r="F62" s="41" t="str">
        <x:f>IF(A62="","",COUNTIFS(Assinaturas!$C$5:$C$104,A62,Assinaturas!$U$5:$U$104,1))</x:f>
      </x:c>
      <x:c r="G62" s="32" t="str">
        <x:f>IF(COUNTIFS(Assinaturas!$C$5:$C$104,A62,Assinaturas!$K$5:$K$104,"Ativa",Assinaturas!$AE$5:$AE$104,1)&gt;0,"REVISAR DADOS",IF(A62="","",IF(OR(COUNTIFS($A$5:$A$104,A62)&lt;&gt;1,NOT(ISNUMBER(B62)),B62&lt;0),"DEFINIR ORÇAMENTO",IF(AND(B62=0,C62&gt;0),"REDUZIR AGORA",IF(B62=0,"SEM COMPROMISSO",IF(E62&gt;1,"REDUZIR AGORA",IF(E62&gt;=Listas!$B$8,"REVISAR","OK")))))))</x:f>
      </x:c>
      <x:c r="H62" s="120" t="str">
        <x:f>IF(A62="","",IF(COUNTIFS(Assinaturas!$C$5:$C$104,A62,Assinaturas!$AE$5:$AE$104,1,Assinaturas!$T$5:$T$104,1)&gt;0,"n.a.",SUMIFS(Assinaturas!$G$5:$G$104,Assinaturas!$C$5:$C$104,A62,Assinaturas!$U$5:$U$104,1,Assinaturas!$T$5:$T$104,1)))</x:f>
      </x:c>
      <x:c r="I62" s="1" t="str">
        <x:f>IF(A62="","",COUNTIFS(Assinaturas!$C$5:$C$104,A62,Assinaturas!$AE$5:$AE$104,1,Assinaturas!$T$5:$T$104,1))</x:f>
      </x:c>
      <x:c r="J62" s="1" t="str">
        <x:f>IF(OR(A62="",NOT(ISNUMBER(H62)),H62&lt;=0),"",COUNTIFS($H$5:$H$104,"&gt;"&amp;H62)+COUNTIFS($H$5:H62,H62))</x:f>
      </x:c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26"/>
      <x:c r="B63" s="40"/>
      <x:c r="C63" s="33" t="str">
        <x:f>IF(A63="","",IF(COUNTIFS(Assinaturas!$C$5:$C$104,A63,Assinaturas!$K$5:$K$104,"Ativa",Assinaturas!$AE$5:$AE$104,1)&gt;0,"n.a.",SUMIFS(Assinaturas!$G$5:$G$104,Assinaturas!$C$5:$C$104,A63,Assinaturas!$U$5:$U$104,1)))</x:f>
      </x:c>
      <x:c r="D63" s="33" t="str">
        <x:f>IF(A63="","",IF(AND(ISNUMBER(B63),B63&gt;=0,ISNUMBER(C63)),B63-C63,"n.a."))</x:f>
      </x:c>
      <x:c r="E63" s="39" t="str">
        <x:f>IF(A63="","",IF(AND(ISNUMBER(B63),B63&gt;0,ISNUMBER(C63)),C63/B63,"n.a."))</x:f>
      </x:c>
      <x:c r="F63" s="41" t="str">
        <x:f>IF(A63="","",COUNTIFS(Assinaturas!$C$5:$C$104,A63,Assinaturas!$U$5:$U$104,1))</x:f>
      </x:c>
      <x:c r="G63" s="32" t="str">
        <x:f>IF(COUNTIFS(Assinaturas!$C$5:$C$104,A63,Assinaturas!$K$5:$K$104,"Ativa",Assinaturas!$AE$5:$AE$104,1)&gt;0,"REVISAR DADOS",IF(A63="","",IF(OR(COUNTIFS($A$5:$A$104,A63)&lt;&gt;1,NOT(ISNUMBER(B63)),B63&lt;0),"DEFINIR ORÇAMENTO",IF(AND(B63=0,C63&gt;0),"REDUZIR AGORA",IF(B63=0,"SEM COMPROMISSO",IF(E63&gt;1,"REDUZIR AGORA",IF(E63&gt;=Listas!$B$8,"REVISAR","OK")))))))</x:f>
      </x:c>
      <x:c r="H63" s="120" t="str">
        <x:f>IF(A63="","",IF(COUNTIFS(Assinaturas!$C$5:$C$104,A63,Assinaturas!$AE$5:$AE$104,1,Assinaturas!$T$5:$T$104,1)&gt;0,"n.a.",SUMIFS(Assinaturas!$G$5:$G$104,Assinaturas!$C$5:$C$104,A63,Assinaturas!$U$5:$U$104,1,Assinaturas!$T$5:$T$104,1)))</x:f>
      </x:c>
      <x:c r="I63" s="1" t="str">
        <x:f>IF(A63="","",COUNTIFS(Assinaturas!$C$5:$C$104,A63,Assinaturas!$AE$5:$AE$104,1,Assinaturas!$T$5:$T$104,1))</x:f>
      </x:c>
      <x:c r="J63" s="1" t="str">
        <x:f>IF(OR(A63="",NOT(ISNUMBER(H63)),H63&lt;=0),"",COUNTIFS($H$5:$H$104,"&gt;"&amp;H63)+COUNTIFS($H$5:H63,H63))</x:f>
      </x:c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26"/>
      <x:c r="B64" s="40"/>
      <x:c r="C64" s="33" t="str">
        <x:f>IF(A64="","",IF(COUNTIFS(Assinaturas!$C$5:$C$104,A64,Assinaturas!$K$5:$K$104,"Ativa",Assinaturas!$AE$5:$AE$104,1)&gt;0,"n.a.",SUMIFS(Assinaturas!$G$5:$G$104,Assinaturas!$C$5:$C$104,A64,Assinaturas!$U$5:$U$104,1)))</x:f>
      </x:c>
      <x:c r="D64" s="33" t="str">
        <x:f>IF(A64="","",IF(AND(ISNUMBER(B64),B64&gt;=0,ISNUMBER(C64)),B64-C64,"n.a."))</x:f>
      </x:c>
      <x:c r="E64" s="39" t="str">
        <x:f>IF(A64="","",IF(AND(ISNUMBER(B64),B64&gt;0,ISNUMBER(C64)),C64/B64,"n.a."))</x:f>
      </x:c>
      <x:c r="F64" s="41" t="str">
        <x:f>IF(A64="","",COUNTIFS(Assinaturas!$C$5:$C$104,A64,Assinaturas!$U$5:$U$104,1))</x:f>
      </x:c>
      <x:c r="G64" s="32" t="str">
        <x:f>IF(COUNTIFS(Assinaturas!$C$5:$C$104,A64,Assinaturas!$K$5:$K$104,"Ativa",Assinaturas!$AE$5:$AE$104,1)&gt;0,"REVISAR DADOS",IF(A64="","",IF(OR(COUNTIFS($A$5:$A$104,A64)&lt;&gt;1,NOT(ISNUMBER(B64)),B64&lt;0),"DEFINIR ORÇAMENTO",IF(AND(B64=0,C64&gt;0),"REDUZIR AGORA",IF(B64=0,"SEM COMPROMISSO",IF(E64&gt;1,"REDUZIR AGORA",IF(E64&gt;=Listas!$B$8,"REVISAR","OK")))))))</x:f>
      </x:c>
      <x:c r="H64" s="120" t="str">
        <x:f>IF(A64="","",IF(COUNTIFS(Assinaturas!$C$5:$C$104,A64,Assinaturas!$AE$5:$AE$104,1,Assinaturas!$T$5:$T$104,1)&gt;0,"n.a.",SUMIFS(Assinaturas!$G$5:$G$104,Assinaturas!$C$5:$C$104,A64,Assinaturas!$U$5:$U$104,1,Assinaturas!$T$5:$T$104,1)))</x:f>
      </x:c>
      <x:c r="I64" s="1" t="str">
        <x:f>IF(A64="","",COUNTIFS(Assinaturas!$C$5:$C$104,A64,Assinaturas!$AE$5:$AE$104,1,Assinaturas!$T$5:$T$104,1))</x:f>
      </x:c>
      <x:c r="J64" s="1" t="str">
        <x:f>IF(OR(A64="",NOT(ISNUMBER(H64)),H64&lt;=0),"",COUNTIFS($H$5:$H$104,"&gt;"&amp;H64)+COUNTIFS($H$5:H64,H64))</x:f>
      </x:c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26"/>
      <x:c r="B65" s="40"/>
      <x:c r="C65" s="33" t="str">
        <x:f>IF(A65="","",IF(COUNTIFS(Assinaturas!$C$5:$C$104,A65,Assinaturas!$K$5:$K$104,"Ativa",Assinaturas!$AE$5:$AE$104,1)&gt;0,"n.a.",SUMIFS(Assinaturas!$G$5:$G$104,Assinaturas!$C$5:$C$104,A65,Assinaturas!$U$5:$U$104,1)))</x:f>
      </x:c>
      <x:c r="D65" s="33" t="str">
        <x:f>IF(A65="","",IF(AND(ISNUMBER(B65),B65&gt;=0,ISNUMBER(C65)),B65-C65,"n.a."))</x:f>
      </x:c>
      <x:c r="E65" s="39" t="str">
        <x:f>IF(A65="","",IF(AND(ISNUMBER(B65),B65&gt;0,ISNUMBER(C65)),C65/B65,"n.a."))</x:f>
      </x:c>
      <x:c r="F65" s="41" t="str">
        <x:f>IF(A65="","",COUNTIFS(Assinaturas!$C$5:$C$104,A65,Assinaturas!$U$5:$U$104,1))</x:f>
      </x:c>
      <x:c r="G65" s="32" t="str">
        <x:f>IF(COUNTIFS(Assinaturas!$C$5:$C$104,A65,Assinaturas!$K$5:$K$104,"Ativa",Assinaturas!$AE$5:$AE$104,1)&gt;0,"REVISAR DADOS",IF(A65="","",IF(OR(COUNTIFS($A$5:$A$104,A65)&lt;&gt;1,NOT(ISNUMBER(B65)),B65&lt;0),"DEFINIR ORÇAMENTO",IF(AND(B65=0,C65&gt;0),"REDUZIR AGORA",IF(B65=0,"SEM COMPROMISSO",IF(E65&gt;1,"REDUZIR AGORA",IF(E65&gt;=Listas!$B$8,"REVISAR","OK")))))))</x:f>
      </x:c>
      <x:c r="H65" s="120" t="str">
        <x:f>IF(A65="","",IF(COUNTIFS(Assinaturas!$C$5:$C$104,A65,Assinaturas!$AE$5:$AE$104,1,Assinaturas!$T$5:$T$104,1)&gt;0,"n.a.",SUMIFS(Assinaturas!$G$5:$G$104,Assinaturas!$C$5:$C$104,A65,Assinaturas!$U$5:$U$104,1,Assinaturas!$T$5:$T$104,1)))</x:f>
      </x:c>
      <x:c r="I65" s="1" t="str">
        <x:f>IF(A65="","",COUNTIFS(Assinaturas!$C$5:$C$104,A65,Assinaturas!$AE$5:$AE$104,1,Assinaturas!$T$5:$T$104,1))</x:f>
      </x:c>
      <x:c r="J65" s="1" t="str">
        <x:f>IF(OR(A65="",NOT(ISNUMBER(H65)),H65&lt;=0),"",COUNTIFS($H$5:$H$104,"&gt;"&amp;H65)+COUNTIFS($H$5:H65,H65))</x:f>
      </x:c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26"/>
      <x:c r="B66" s="40"/>
      <x:c r="C66" s="33" t="str">
        <x:f>IF(A66="","",IF(COUNTIFS(Assinaturas!$C$5:$C$104,A66,Assinaturas!$K$5:$K$104,"Ativa",Assinaturas!$AE$5:$AE$104,1)&gt;0,"n.a.",SUMIFS(Assinaturas!$G$5:$G$104,Assinaturas!$C$5:$C$104,A66,Assinaturas!$U$5:$U$104,1)))</x:f>
      </x:c>
      <x:c r="D66" s="33" t="str">
        <x:f>IF(A66="","",IF(AND(ISNUMBER(B66),B66&gt;=0,ISNUMBER(C66)),B66-C66,"n.a."))</x:f>
      </x:c>
      <x:c r="E66" s="39" t="str">
        <x:f>IF(A66="","",IF(AND(ISNUMBER(B66),B66&gt;0,ISNUMBER(C66)),C66/B66,"n.a."))</x:f>
      </x:c>
      <x:c r="F66" s="41" t="str">
        <x:f>IF(A66="","",COUNTIFS(Assinaturas!$C$5:$C$104,A66,Assinaturas!$U$5:$U$104,1))</x:f>
      </x:c>
      <x:c r="G66" s="32" t="str">
        <x:f>IF(COUNTIFS(Assinaturas!$C$5:$C$104,A66,Assinaturas!$K$5:$K$104,"Ativa",Assinaturas!$AE$5:$AE$104,1)&gt;0,"REVISAR DADOS",IF(A66="","",IF(OR(COUNTIFS($A$5:$A$104,A66)&lt;&gt;1,NOT(ISNUMBER(B66)),B66&lt;0),"DEFINIR ORÇAMENTO",IF(AND(B66=0,C66&gt;0),"REDUZIR AGORA",IF(B66=0,"SEM COMPROMISSO",IF(E66&gt;1,"REDUZIR AGORA",IF(E66&gt;=Listas!$B$8,"REVISAR","OK")))))))</x:f>
      </x:c>
      <x:c r="H66" s="120" t="str">
        <x:f>IF(A66="","",IF(COUNTIFS(Assinaturas!$C$5:$C$104,A66,Assinaturas!$AE$5:$AE$104,1,Assinaturas!$T$5:$T$104,1)&gt;0,"n.a.",SUMIFS(Assinaturas!$G$5:$G$104,Assinaturas!$C$5:$C$104,A66,Assinaturas!$U$5:$U$104,1,Assinaturas!$T$5:$T$104,1)))</x:f>
      </x:c>
      <x:c r="I66" s="1" t="str">
        <x:f>IF(A66="","",COUNTIFS(Assinaturas!$C$5:$C$104,A66,Assinaturas!$AE$5:$AE$104,1,Assinaturas!$T$5:$T$104,1))</x:f>
      </x:c>
      <x:c r="J66" s="1" t="str">
        <x:f>IF(OR(A66="",NOT(ISNUMBER(H66)),H66&lt;=0),"",COUNTIFS($H$5:$H$104,"&gt;"&amp;H66)+COUNTIFS($H$5:H66,H66))</x:f>
      </x:c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26"/>
      <x:c r="B67" s="40"/>
      <x:c r="C67" s="33" t="str">
        <x:f>IF(A67="","",IF(COUNTIFS(Assinaturas!$C$5:$C$104,A67,Assinaturas!$K$5:$K$104,"Ativa",Assinaturas!$AE$5:$AE$104,1)&gt;0,"n.a.",SUMIFS(Assinaturas!$G$5:$G$104,Assinaturas!$C$5:$C$104,A67,Assinaturas!$U$5:$U$104,1)))</x:f>
      </x:c>
      <x:c r="D67" s="33" t="str">
        <x:f>IF(A67="","",IF(AND(ISNUMBER(B67),B67&gt;=0,ISNUMBER(C67)),B67-C67,"n.a."))</x:f>
      </x:c>
      <x:c r="E67" s="39" t="str">
        <x:f>IF(A67="","",IF(AND(ISNUMBER(B67),B67&gt;0,ISNUMBER(C67)),C67/B67,"n.a."))</x:f>
      </x:c>
      <x:c r="F67" s="41" t="str">
        <x:f>IF(A67="","",COUNTIFS(Assinaturas!$C$5:$C$104,A67,Assinaturas!$U$5:$U$104,1))</x:f>
      </x:c>
      <x:c r="G67" s="32" t="str">
        <x:f>IF(COUNTIFS(Assinaturas!$C$5:$C$104,A67,Assinaturas!$K$5:$K$104,"Ativa",Assinaturas!$AE$5:$AE$104,1)&gt;0,"REVISAR DADOS",IF(A67="","",IF(OR(COUNTIFS($A$5:$A$104,A67)&lt;&gt;1,NOT(ISNUMBER(B67)),B67&lt;0),"DEFINIR ORÇAMENTO",IF(AND(B67=0,C67&gt;0),"REDUZIR AGORA",IF(B67=0,"SEM COMPROMISSO",IF(E67&gt;1,"REDUZIR AGORA",IF(E67&gt;=Listas!$B$8,"REVISAR","OK")))))))</x:f>
      </x:c>
      <x:c r="H67" s="120" t="str">
        <x:f>IF(A67="","",IF(COUNTIFS(Assinaturas!$C$5:$C$104,A67,Assinaturas!$AE$5:$AE$104,1,Assinaturas!$T$5:$T$104,1)&gt;0,"n.a.",SUMIFS(Assinaturas!$G$5:$G$104,Assinaturas!$C$5:$C$104,A67,Assinaturas!$U$5:$U$104,1,Assinaturas!$T$5:$T$104,1)))</x:f>
      </x:c>
      <x:c r="I67" s="1" t="str">
        <x:f>IF(A67="","",COUNTIFS(Assinaturas!$C$5:$C$104,A67,Assinaturas!$AE$5:$AE$104,1,Assinaturas!$T$5:$T$104,1))</x:f>
      </x:c>
      <x:c r="J67" s="1" t="str">
        <x:f>IF(OR(A67="",NOT(ISNUMBER(H67)),H67&lt;=0),"",COUNTIFS($H$5:$H$104,"&gt;"&amp;H67)+COUNTIFS($H$5:H67,H67))</x:f>
      </x:c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26"/>
      <x:c r="B68" s="40"/>
      <x:c r="C68" s="33" t="str">
        <x:f>IF(A68="","",IF(COUNTIFS(Assinaturas!$C$5:$C$104,A68,Assinaturas!$K$5:$K$104,"Ativa",Assinaturas!$AE$5:$AE$104,1)&gt;0,"n.a.",SUMIFS(Assinaturas!$G$5:$G$104,Assinaturas!$C$5:$C$104,A68,Assinaturas!$U$5:$U$104,1)))</x:f>
      </x:c>
      <x:c r="D68" s="33" t="str">
        <x:f>IF(A68="","",IF(AND(ISNUMBER(B68),B68&gt;=0,ISNUMBER(C68)),B68-C68,"n.a."))</x:f>
      </x:c>
      <x:c r="E68" s="39" t="str">
        <x:f>IF(A68="","",IF(AND(ISNUMBER(B68),B68&gt;0,ISNUMBER(C68)),C68/B68,"n.a."))</x:f>
      </x:c>
      <x:c r="F68" s="41" t="str">
        <x:f>IF(A68="","",COUNTIFS(Assinaturas!$C$5:$C$104,A68,Assinaturas!$U$5:$U$104,1))</x:f>
      </x:c>
      <x:c r="G68" s="32" t="str">
        <x:f>IF(COUNTIFS(Assinaturas!$C$5:$C$104,A68,Assinaturas!$K$5:$K$104,"Ativa",Assinaturas!$AE$5:$AE$104,1)&gt;0,"REVISAR DADOS",IF(A68="","",IF(OR(COUNTIFS($A$5:$A$104,A68)&lt;&gt;1,NOT(ISNUMBER(B68)),B68&lt;0),"DEFINIR ORÇAMENTO",IF(AND(B68=0,C68&gt;0),"REDUZIR AGORA",IF(B68=0,"SEM COMPROMISSO",IF(E68&gt;1,"REDUZIR AGORA",IF(E68&gt;=Listas!$B$8,"REVISAR","OK")))))))</x:f>
      </x:c>
      <x:c r="H68" s="120" t="str">
        <x:f>IF(A68="","",IF(COUNTIFS(Assinaturas!$C$5:$C$104,A68,Assinaturas!$AE$5:$AE$104,1,Assinaturas!$T$5:$T$104,1)&gt;0,"n.a.",SUMIFS(Assinaturas!$G$5:$G$104,Assinaturas!$C$5:$C$104,A68,Assinaturas!$U$5:$U$104,1,Assinaturas!$T$5:$T$104,1)))</x:f>
      </x:c>
      <x:c r="I68" s="1" t="str">
        <x:f>IF(A68="","",COUNTIFS(Assinaturas!$C$5:$C$104,A68,Assinaturas!$AE$5:$AE$104,1,Assinaturas!$T$5:$T$104,1))</x:f>
      </x:c>
      <x:c r="J68" s="1" t="str">
        <x:f>IF(OR(A68="",NOT(ISNUMBER(H68)),H68&lt;=0),"",COUNTIFS($H$5:$H$104,"&gt;"&amp;H68)+COUNTIFS($H$5:H68,H68))</x:f>
      </x:c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26"/>
      <x:c r="B69" s="40"/>
      <x:c r="C69" s="33" t="str">
        <x:f>IF(A69="","",IF(COUNTIFS(Assinaturas!$C$5:$C$104,A69,Assinaturas!$K$5:$K$104,"Ativa",Assinaturas!$AE$5:$AE$104,1)&gt;0,"n.a.",SUMIFS(Assinaturas!$G$5:$G$104,Assinaturas!$C$5:$C$104,A69,Assinaturas!$U$5:$U$104,1)))</x:f>
      </x:c>
      <x:c r="D69" s="33" t="str">
        <x:f>IF(A69="","",IF(AND(ISNUMBER(B69),B69&gt;=0,ISNUMBER(C69)),B69-C69,"n.a."))</x:f>
      </x:c>
      <x:c r="E69" s="39" t="str">
        <x:f>IF(A69="","",IF(AND(ISNUMBER(B69),B69&gt;0,ISNUMBER(C69)),C69/B69,"n.a."))</x:f>
      </x:c>
      <x:c r="F69" s="41" t="str">
        <x:f>IF(A69="","",COUNTIFS(Assinaturas!$C$5:$C$104,A69,Assinaturas!$U$5:$U$104,1))</x:f>
      </x:c>
      <x:c r="G69" s="32" t="str">
        <x:f>IF(COUNTIFS(Assinaturas!$C$5:$C$104,A69,Assinaturas!$K$5:$K$104,"Ativa",Assinaturas!$AE$5:$AE$104,1)&gt;0,"REVISAR DADOS",IF(A69="","",IF(OR(COUNTIFS($A$5:$A$104,A69)&lt;&gt;1,NOT(ISNUMBER(B69)),B69&lt;0),"DEFINIR ORÇAMENTO",IF(AND(B69=0,C69&gt;0),"REDUZIR AGORA",IF(B69=0,"SEM COMPROMISSO",IF(E69&gt;1,"REDUZIR AGORA",IF(E69&gt;=Listas!$B$8,"REVISAR","OK")))))))</x:f>
      </x:c>
      <x:c r="H69" s="120" t="str">
        <x:f>IF(A69="","",IF(COUNTIFS(Assinaturas!$C$5:$C$104,A69,Assinaturas!$AE$5:$AE$104,1,Assinaturas!$T$5:$T$104,1)&gt;0,"n.a.",SUMIFS(Assinaturas!$G$5:$G$104,Assinaturas!$C$5:$C$104,A69,Assinaturas!$U$5:$U$104,1,Assinaturas!$T$5:$T$104,1)))</x:f>
      </x:c>
      <x:c r="I69" s="1" t="str">
        <x:f>IF(A69="","",COUNTIFS(Assinaturas!$C$5:$C$104,A69,Assinaturas!$AE$5:$AE$104,1,Assinaturas!$T$5:$T$104,1))</x:f>
      </x:c>
      <x:c r="J69" s="1" t="str">
        <x:f>IF(OR(A69="",NOT(ISNUMBER(H69)),H69&lt;=0),"",COUNTIFS($H$5:$H$104,"&gt;"&amp;H69)+COUNTIFS($H$5:H69,H69))</x:f>
      </x:c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26"/>
      <x:c r="B70" s="40"/>
      <x:c r="C70" s="33" t="str">
        <x:f>IF(A70="","",IF(COUNTIFS(Assinaturas!$C$5:$C$104,A70,Assinaturas!$K$5:$K$104,"Ativa",Assinaturas!$AE$5:$AE$104,1)&gt;0,"n.a.",SUMIFS(Assinaturas!$G$5:$G$104,Assinaturas!$C$5:$C$104,A70,Assinaturas!$U$5:$U$104,1)))</x:f>
      </x:c>
      <x:c r="D70" s="33" t="str">
        <x:f>IF(A70="","",IF(AND(ISNUMBER(B70),B70&gt;=0,ISNUMBER(C70)),B70-C70,"n.a."))</x:f>
      </x:c>
      <x:c r="E70" s="39" t="str">
        <x:f>IF(A70="","",IF(AND(ISNUMBER(B70),B70&gt;0,ISNUMBER(C70)),C70/B70,"n.a."))</x:f>
      </x:c>
      <x:c r="F70" s="41" t="str">
        <x:f>IF(A70="","",COUNTIFS(Assinaturas!$C$5:$C$104,A70,Assinaturas!$U$5:$U$104,1))</x:f>
      </x:c>
      <x:c r="G70" s="32" t="str">
        <x:f>IF(COUNTIFS(Assinaturas!$C$5:$C$104,A70,Assinaturas!$K$5:$K$104,"Ativa",Assinaturas!$AE$5:$AE$104,1)&gt;0,"REVISAR DADOS",IF(A70="","",IF(OR(COUNTIFS($A$5:$A$104,A70)&lt;&gt;1,NOT(ISNUMBER(B70)),B70&lt;0),"DEFINIR ORÇAMENTO",IF(AND(B70=0,C70&gt;0),"REDUZIR AGORA",IF(B70=0,"SEM COMPROMISSO",IF(E70&gt;1,"REDUZIR AGORA",IF(E70&gt;=Listas!$B$8,"REVISAR","OK")))))))</x:f>
      </x:c>
      <x:c r="H70" s="120" t="str">
        <x:f>IF(A70="","",IF(COUNTIFS(Assinaturas!$C$5:$C$104,A70,Assinaturas!$AE$5:$AE$104,1,Assinaturas!$T$5:$T$104,1)&gt;0,"n.a.",SUMIFS(Assinaturas!$G$5:$G$104,Assinaturas!$C$5:$C$104,A70,Assinaturas!$U$5:$U$104,1,Assinaturas!$T$5:$T$104,1)))</x:f>
      </x:c>
      <x:c r="I70" s="1" t="str">
        <x:f>IF(A70="","",COUNTIFS(Assinaturas!$C$5:$C$104,A70,Assinaturas!$AE$5:$AE$104,1,Assinaturas!$T$5:$T$104,1))</x:f>
      </x:c>
      <x:c r="J70" s="1" t="str">
        <x:f>IF(OR(A70="",NOT(ISNUMBER(H70)),H70&lt;=0),"",COUNTIFS($H$5:$H$104,"&gt;"&amp;H70)+COUNTIFS($H$5:H70,H70))</x:f>
      </x:c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26"/>
      <x:c r="B71" s="40"/>
      <x:c r="C71" s="33" t="str">
        <x:f>IF(A71="","",IF(COUNTIFS(Assinaturas!$C$5:$C$104,A71,Assinaturas!$K$5:$K$104,"Ativa",Assinaturas!$AE$5:$AE$104,1)&gt;0,"n.a.",SUMIFS(Assinaturas!$G$5:$G$104,Assinaturas!$C$5:$C$104,A71,Assinaturas!$U$5:$U$104,1)))</x:f>
      </x:c>
      <x:c r="D71" s="33" t="str">
        <x:f>IF(A71="","",IF(AND(ISNUMBER(B71),B71&gt;=0,ISNUMBER(C71)),B71-C71,"n.a."))</x:f>
      </x:c>
      <x:c r="E71" s="39" t="str">
        <x:f>IF(A71="","",IF(AND(ISNUMBER(B71),B71&gt;0,ISNUMBER(C71)),C71/B71,"n.a."))</x:f>
      </x:c>
      <x:c r="F71" s="41" t="str">
        <x:f>IF(A71="","",COUNTIFS(Assinaturas!$C$5:$C$104,A71,Assinaturas!$U$5:$U$104,1))</x:f>
      </x:c>
      <x:c r="G71" s="32" t="str">
        <x:f>IF(COUNTIFS(Assinaturas!$C$5:$C$104,A71,Assinaturas!$K$5:$K$104,"Ativa",Assinaturas!$AE$5:$AE$104,1)&gt;0,"REVISAR DADOS",IF(A71="","",IF(OR(COUNTIFS($A$5:$A$104,A71)&lt;&gt;1,NOT(ISNUMBER(B71)),B71&lt;0),"DEFINIR ORÇAMENTO",IF(AND(B71=0,C71&gt;0),"REDUZIR AGORA",IF(B71=0,"SEM COMPROMISSO",IF(E71&gt;1,"REDUZIR AGORA",IF(E71&gt;=Listas!$B$8,"REVISAR","OK")))))))</x:f>
      </x:c>
      <x:c r="H71" s="120" t="str">
        <x:f>IF(A71="","",IF(COUNTIFS(Assinaturas!$C$5:$C$104,A71,Assinaturas!$AE$5:$AE$104,1,Assinaturas!$T$5:$T$104,1)&gt;0,"n.a.",SUMIFS(Assinaturas!$G$5:$G$104,Assinaturas!$C$5:$C$104,A71,Assinaturas!$U$5:$U$104,1,Assinaturas!$T$5:$T$104,1)))</x:f>
      </x:c>
      <x:c r="I71" s="1" t="str">
        <x:f>IF(A71="","",COUNTIFS(Assinaturas!$C$5:$C$104,A71,Assinaturas!$AE$5:$AE$104,1,Assinaturas!$T$5:$T$104,1))</x:f>
      </x:c>
      <x:c r="J71" s="1" t="str">
        <x:f>IF(OR(A71="",NOT(ISNUMBER(H71)),H71&lt;=0),"",COUNTIFS($H$5:$H$104,"&gt;"&amp;H71)+COUNTIFS($H$5:H71,H71))</x:f>
      </x:c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26"/>
      <x:c r="B72" s="40"/>
      <x:c r="C72" s="33" t="str">
        <x:f>IF(A72="","",IF(COUNTIFS(Assinaturas!$C$5:$C$104,A72,Assinaturas!$K$5:$K$104,"Ativa",Assinaturas!$AE$5:$AE$104,1)&gt;0,"n.a.",SUMIFS(Assinaturas!$G$5:$G$104,Assinaturas!$C$5:$C$104,A72,Assinaturas!$U$5:$U$104,1)))</x:f>
      </x:c>
      <x:c r="D72" s="33" t="str">
        <x:f>IF(A72="","",IF(AND(ISNUMBER(B72),B72&gt;=0,ISNUMBER(C72)),B72-C72,"n.a."))</x:f>
      </x:c>
      <x:c r="E72" s="39" t="str">
        <x:f>IF(A72="","",IF(AND(ISNUMBER(B72),B72&gt;0,ISNUMBER(C72)),C72/B72,"n.a."))</x:f>
      </x:c>
      <x:c r="F72" s="41" t="str">
        <x:f>IF(A72="","",COUNTIFS(Assinaturas!$C$5:$C$104,A72,Assinaturas!$U$5:$U$104,1))</x:f>
      </x:c>
      <x:c r="G72" s="32" t="str">
        <x:f>IF(COUNTIFS(Assinaturas!$C$5:$C$104,A72,Assinaturas!$K$5:$K$104,"Ativa",Assinaturas!$AE$5:$AE$104,1)&gt;0,"REVISAR DADOS",IF(A72="","",IF(OR(COUNTIFS($A$5:$A$104,A72)&lt;&gt;1,NOT(ISNUMBER(B72)),B72&lt;0),"DEFINIR ORÇAMENTO",IF(AND(B72=0,C72&gt;0),"REDUZIR AGORA",IF(B72=0,"SEM COMPROMISSO",IF(E72&gt;1,"REDUZIR AGORA",IF(E72&gt;=Listas!$B$8,"REVISAR","OK")))))))</x:f>
      </x:c>
      <x:c r="H72" s="120" t="str">
        <x:f>IF(A72="","",IF(COUNTIFS(Assinaturas!$C$5:$C$104,A72,Assinaturas!$AE$5:$AE$104,1,Assinaturas!$T$5:$T$104,1)&gt;0,"n.a.",SUMIFS(Assinaturas!$G$5:$G$104,Assinaturas!$C$5:$C$104,A72,Assinaturas!$U$5:$U$104,1,Assinaturas!$T$5:$T$104,1)))</x:f>
      </x:c>
      <x:c r="I72" s="1" t="str">
        <x:f>IF(A72="","",COUNTIFS(Assinaturas!$C$5:$C$104,A72,Assinaturas!$AE$5:$AE$104,1,Assinaturas!$T$5:$T$104,1))</x:f>
      </x:c>
      <x:c r="J72" s="1" t="str">
        <x:f>IF(OR(A72="",NOT(ISNUMBER(H72)),H72&lt;=0),"",COUNTIFS($H$5:$H$104,"&gt;"&amp;H72)+COUNTIFS($H$5:H72,H72))</x:f>
      </x:c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26"/>
      <x:c r="B73" s="40"/>
      <x:c r="C73" s="33" t="str">
        <x:f>IF(A73="","",IF(COUNTIFS(Assinaturas!$C$5:$C$104,A73,Assinaturas!$K$5:$K$104,"Ativa",Assinaturas!$AE$5:$AE$104,1)&gt;0,"n.a.",SUMIFS(Assinaturas!$G$5:$G$104,Assinaturas!$C$5:$C$104,A73,Assinaturas!$U$5:$U$104,1)))</x:f>
      </x:c>
      <x:c r="D73" s="33" t="str">
        <x:f>IF(A73="","",IF(AND(ISNUMBER(B73),B73&gt;=0,ISNUMBER(C73)),B73-C73,"n.a."))</x:f>
      </x:c>
      <x:c r="E73" s="39" t="str">
        <x:f>IF(A73="","",IF(AND(ISNUMBER(B73),B73&gt;0,ISNUMBER(C73)),C73/B73,"n.a."))</x:f>
      </x:c>
      <x:c r="F73" s="41" t="str">
        <x:f>IF(A73="","",COUNTIFS(Assinaturas!$C$5:$C$104,A73,Assinaturas!$U$5:$U$104,1))</x:f>
      </x:c>
      <x:c r="G73" s="32" t="str">
        <x:f>IF(COUNTIFS(Assinaturas!$C$5:$C$104,A73,Assinaturas!$K$5:$K$104,"Ativa",Assinaturas!$AE$5:$AE$104,1)&gt;0,"REVISAR DADOS",IF(A73="","",IF(OR(COUNTIFS($A$5:$A$104,A73)&lt;&gt;1,NOT(ISNUMBER(B73)),B73&lt;0),"DEFINIR ORÇAMENTO",IF(AND(B73=0,C73&gt;0),"REDUZIR AGORA",IF(B73=0,"SEM COMPROMISSO",IF(E73&gt;1,"REDUZIR AGORA",IF(E73&gt;=Listas!$B$8,"REVISAR","OK")))))))</x:f>
      </x:c>
      <x:c r="H73" s="120" t="str">
        <x:f>IF(A73="","",IF(COUNTIFS(Assinaturas!$C$5:$C$104,A73,Assinaturas!$AE$5:$AE$104,1,Assinaturas!$T$5:$T$104,1)&gt;0,"n.a.",SUMIFS(Assinaturas!$G$5:$G$104,Assinaturas!$C$5:$C$104,A73,Assinaturas!$U$5:$U$104,1,Assinaturas!$T$5:$T$104,1)))</x:f>
      </x:c>
      <x:c r="I73" s="1" t="str">
        <x:f>IF(A73="","",COUNTIFS(Assinaturas!$C$5:$C$104,A73,Assinaturas!$AE$5:$AE$104,1,Assinaturas!$T$5:$T$104,1))</x:f>
      </x:c>
      <x:c r="J73" s="1" t="str">
        <x:f>IF(OR(A73="",NOT(ISNUMBER(H73)),H73&lt;=0),"",COUNTIFS($H$5:$H$104,"&gt;"&amp;H73)+COUNTIFS($H$5:H73,H73))</x:f>
      </x:c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26"/>
      <x:c r="B74" s="40"/>
      <x:c r="C74" s="33" t="str">
        <x:f>IF(A74="","",IF(COUNTIFS(Assinaturas!$C$5:$C$104,A74,Assinaturas!$K$5:$K$104,"Ativa",Assinaturas!$AE$5:$AE$104,1)&gt;0,"n.a.",SUMIFS(Assinaturas!$G$5:$G$104,Assinaturas!$C$5:$C$104,A74,Assinaturas!$U$5:$U$104,1)))</x:f>
      </x:c>
      <x:c r="D74" s="33" t="str">
        <x:f>IF(A74="","",IF(AND(ISNUMBER(B74),B74&gt;=0,ISNUMBER(C74)),B74-C74,"n.a."))</x:f>
      </x:c>
      <x:c r="E74" s="39" t="str">
        <x:f>IF(A74="","",IF(AND(ISNUMBER(B74),B74&gt;0,ISNUMBER(C74)),C74/B74,"n.a."))</x:f>
      </x:c>
      <x:c r="F74" s="41" t="str">
        <x:f>IF(A74="","",COUNTIFS(Assinaturas!$C$5:$C$104,A74,Assinaturas!$U$5:$U$104,1))</x:f>
      </x:c>
      <x:c r="G74" s="32" t="str">
        <x:f>IF(COUNTIFS(Assinaturas!$C$5:$C$104,A74,Assinaturas!$K$5:$K$104,"Ativa",Assinaturas!$AE$5:$AE$104,1)&gt;0,"REVISAR DADOS",IF(A74="","",IF(OR(COUNTIFS($A$5:$A$104,A74)&lt;&gt;1,NOT(ISNUMBER(B74)),B74&lt;0),"DEFINIR ORÇAMENTO",IF(AND(B74=0,C74&gt;0),"REDUZIR AGORA",IF(B74=0,"SEM COMPROMISSO",IF(E74&gt;1,"REDUZIR AGORA",IF(E74&gt;=Listas!$B$8,"REVISAR","OK")))))))</x:f>
      </x:c>
      <x:c r="H74" s="120" t="str">
        <x:f>IF(A74="","",IF(COUNTIFS(Assinaturas!$C$5:$C$104,A74,Assinaturas!$AE$5:$AE$104,1,Assinaturas!$T$5:$T$104,1)&gt;0,"n.a.",SUMIFS(Assinaturas!$G$5:$G$104,Assinaturas!$C$5:$C$104,A74,Assinaturas!$U$5:$U$104,1,Assinaturas!$T$5:$T$104,1)))</x:f>
      </x:c>
      <x:c r="I74" s="1" t="str">
        <x:f>IF(A74="","",COUNTIFS(Assinaturas!$C$5:$C$104,A74,Assinaturas!$AE$5:$AE$104,1,Assinaturas!$T$5:$T$104,1))</x:f>
      </x:c>
      <x:c r="J74" s="1" t="str">
        <x:f>IF(OR(A74="",NOT(ISNUMBER(H74)),H74&lt;=0),"",COUNTIFS($H$5:$H$104,"&gt;"&amp;H74)+COUNTIFS($H$5:H74,H74))</x:f>
      </x:c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26"/>
      <x:c r="B75" s="40"/>
      <x:c r="C75" s="33" t="str">
        <x:f>IF(A75="","",IF(COUNTIFS(Assinaturas!$C$5:$C$104,A75,Assinaturas!$K$5:$K$104,"Ativa",Assinaturas!$AE$5:$AE$104,1)&gt;0,"n.a.",SUMIFS(Assinaturas!$G$5:$G$104,Assinaturas!$C$5:$C$104,A75,Assinaturas!$U$5:$U$104,1)))</x:f>
      </x:c>
      <x:c r="D75" s="33" t="str">
        <x:f>IF(A75="","",IF(AND(ISNUMBER(B75),B75&gt;=0,ISNUMBER(C75)),B75-C75,"n.a."))</x:f>
      </x:c>
      <x:c r="E75" s="39" t="str">
        <x:f>IF(A75="","",IF(AND(ISNUMBER(B75),B75&gt;0,ISNUMBER(C75)),C75/B75,"n.a."))</x:f>
      </x:c>
      <x:c r="F75" s="41" t="str">
        <x:f>IF(A75="","",COUNTIFS(Assinaturas!$C$5:$C$104,A75,Assinaturas!$U$5:$U$104,1))</x:f>
      </x:c>
      <x:c r="G75" s="32" t="str">
        <x:f>IF(COUNTIFS(Assinaturas!$C$5:$C$104,A75,Assinaturas!$K$5:$K$104,"Ativa",Assinaturas!$AE$5:$AE$104,1)&gt;0,"REVISAR DADOS",IF(A75="","",IF(OR(COUNTIFS($A$5:$A$104,A75)&lt;&gt;1,NOT(ISNUMBER(B75)),B75&lt;0),"DEFINIR ORÇAMENTO",IF(AND(B75=0,C75&gt;0),"REDUZIR AGORA",IF(B75=0,"SEM COMPROMISSO",IF(E75&gt;1,"REDUZIR AGORA",IF(E75&gt;=Listas!$B$8,"REVISAR","OK")))))))</x:f>
      </x:c>
      <x:c r="H75" s="120" t="str">
        <x:f>IF(A75="","",IF(COUNTIFS(Assinaturas!$C$5:$C$104,A75,Assinaturas!$AE$5:$AE$104,1,Assinaturas!$T$5:$T$104,1)&gt;0,"n.a.",SUMIFS(Assinaturas!$G$5:$G$104,Assinaturas!$C$5:$C$104,A75,Assinaturas!$U$5:$U$104,1,Assinaturas!$T$5:$T$104,1)))</x:f>
      </x:c>
      <x:c r="I75" s="1" t="str">
        <x:f>IF(A75="","",COUNTIFS(Assinaturas!$C$5:$C$104,A75,Assinaturas!$AE$5:$AE$104,1,Assinaturas!$T$5:$T$104,1))</x:f>
      </x:c>
      <x:c r="J75" s="1" t="str">
        <x:f>IF(OR(A75="",NOT(ISNUMBER(H75)),H75&lt;=0),"",COUNTIFS($H$5:$H$104,"&gt;"&amp;H75)+COUNTIFS($H$5:H75,H75))</x:f>
      </x:c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26"/>
      <x:c r="B76" s="40"/>
      <x:c r="C76" s="33" t="str">
        <x:f>IF(A76="","",IF(COUNTIFS(Assinaturas!$C$5:$C$104,A76,Assinaturas!$K$5:$K$104,"Ativa",Assinaturas!$AE$5:$AE$104,1)&gt;0,"n.a.",SUMIFS(Assinaturas!$G$5:$G$104,Assinaturas!$C$5:$C$104,A76,Assinaturas!$U$5:$U$104,1)))</x:f>
      </x:c>
      <x:c r="D76" s="33" t="str">
        <x:f>IF(A76="","",IF(AND(ISNUMBER(B76),B76&gt;=0,ISNUMBER(C76)),B76-C76,"n.a."))</x:f>
      </x:c>
      <x:c r="E76" s="39" t="str">
        <x:f>IF(A76="","",IF(AND(ISNUMBER(B76),B76&gt;0,ISNUMBER(C76)),C76/B76,"n.a."))</x:f>
      </x:c>
      <x:c r="F76" s="41" t="str">
        <x:f>IF(A76="","",COUNTIFS(Assinaturas!$C$5:$C$104,A76,Assinaturas!$U$5:$U$104,1))</x:f>
      </x:c>
      <x:c r="G76" s="32" t="str">
        <x:f>IF(COUNTIFS(Assinaturas!$C$5:$C$104,A76,Assinaturas!$K$5:$K$104,"Ativa",Assinaturas!$AE$5:$AE$104,1)&gt;0,"REVISAR DADOS",IF(A76="","",IF(OR(COUNTIFS($A$5:$A$104,A76)&lt;&gt;1,NOT(ISNUMBER(B76)),B76&lt;0),"DEFINIR ORÇAMENTO",IF(AND(B76=0,C76&gt;0),"REDUZIR AGORA",IF(B76=0,"SEM COMPROMISSO",IF(E76&gt;1,"REDUZIR AGORA",IF(E76&gt;=Listas!$B$8,"REVISAR","OK")))))))</x:f>
      </x:c>
      <x:c r="H76" s="120" t="str">
        <x:f>IF(A76="","",IF(COUNTIFS(Assinaturas!$C$5:$C$104,A76,Assinaturas!$AE$5:$AE$104,1,Assinaturas!$T$5:$T$104,1)&gt;0,"n.a.",SUMIFS(Assinaturas!$G$5:$G$104,Assinaturas!$C$5:$C$104,A76,Assinaturas!$U$5:$U$104,1,Assinaturas!$T$5:$T$104,1)))</x:f>
      </x:c>
      <x:c r="I76" s="1" t="str">
        <x:f>IF(A76="","",COUNTIFS(Assinaturas!$C$5:$C$104,A76,Assinaturas!$AE$5:$AE$104,1,Assinaturas!$T$5:$T$104,1))</x:f>
      </x:c>
      <x:c r="J76" s="1" t="str">
        <x:f>IF(OR(A76="",NOT(ISNUMBER(H76)),H76&lt;=0),"",COUNTIFS($H$5:$H$104,"&gt;"&amp;H76)+COUNTIFS($H$5:H76,H76))</x:f>
      </x:c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26"/>
      <x:c r="B77" s="40"/>
      <x:c r="C77" s="33" t="str">
        <x:f>IF(A77="","",IF(COUNTIFS(Assinaturas!$C$5:$C$104,A77,Assinaturas!$K$5:$K$104,"Ativa",Assinaturas!$AE$5:$AE$104,1)&gt;0,"n.a.",SUMIFS(Assinaturas!$G$5:$G$104,Assinaturas!$C$5:$C$104,A77,Assinaturas!$U$5:$U$104,1)))</x:f>
      </x:c>
      <x:c r="D77" s="33" t="str">
        <x:f>IF(A77="","",IF(AND(ISNUMBER(B77),B77&gt;=0,ISNUMBER(C77)),B77-C77,"n.a."))</x:f>
      </x:c>
      <x:c r="E77" s="39" t="str">
        <x:f>IF(A77="","",IF(AND(ISNUMBER(B77),B77&gt;0,ISNUMBER(C77)),C77/B77,"n.a."))</x:f>
      </x:c>
      <x:c r="F77" s="41" t="str">
        <x:f>IF(A77="","",COUNTIFS(Assinaturas!$C$5:$C$104,A77,Assinaturas!$U$5:$U$104,1))</x:f>
      </x:c>
      <x:c r="G77" s="32" t="str">
        <x:f>IF(COUNTIFS(Assinaturas!$C$5:$C$104,A77,Assinaturas!$K$5:$K$104,"Ativa",Assinaturas!$AE$5:$AE$104,1)&gt;0,"REVISAR DADOS",IF(A77="","",IF(OR(COUNTIFS($A$5:$A$104,A77)&lt;&gt;1,NOT(ISNUMBER(B77)),B77&lt;0),"DEFINIR ORÇAMENTO",IF(AND(B77=0,C77&gt;0),"REDUZIR AGORA",IF(B77=0,"SEM COMPROMISSO",IF(E77&gt;1,"REDUZIR AGORA",IF(E77&gt;=Listas!$B$8,"REVISAR","OK")))))))</x:f>
      </x:c>
      <x:c r="H77" s="120" t="str">
        <x:f>IF(A77="","",IF(COUNTIFS(Assinaturas!$C$5:$C$104,A77,Assinaturas!$AE$5:$AE$104,1,Assinaturas!$T$5:$T$104,1)&gt;0,"n.a.",SUMIFS(Assinaturas!$G$5:$G$104,Assinaturas!$C$5:$C$104,A77,Assinaturas!$U$5:$U$104,1,Assinaturas!$T$5:$T$104,1)))</x:f>
      </x:c>
      <x:c r="I77" s="1" t="str">
        <x:f>IF(A77="","",COUNTIFS(Assinaturas!$C$5:$C$104,A77,Assinaturas!$AE$5:$AE$104,1,Assinaturas!$T$5:$T$104,1))</x:f>
      </x:c>
      <x:c r="J77" s="1" t="str">
        <x:f>IF(OR(A77="",NOT(ISNUMBER(H77)),H77&lt;=0),"",COUNTIFS($H$5:$H$104,"&gt;"&amp;H77)+COUNTIFS($H$5:H77,H77))</x:f>
      </x:c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26"/>
      <x:c r="B78" s="40"/>
      <x:c r="C78" s="33" t="str">
        <x:f>IF(A78="","",IF(COUNTIFS(Assinaturas!$C$5:$C$104,A78,Assinaturas!$K$5:$K$104,"Ativa",Assinaturas!$AE$5:$AE$104,1)&gt;0,"n.a.",SUMIFS(Assinaturas!$G$5:$G$104,Assinaturas!$C$5:$C$104,A78,Assinaturas!$U$5:$U$104,1)))</x:f>
      </x:c>
      <x:c r="D78" s="33" t="str">
        <x:f>IF(A78="","",IF(AND(ISNUMBER(B78),B78&gt;=0,ISNUMBER(C78)),B78-C78,"n.a."))</x:f>
      </x:c>
      <x:c r="E78" s="39" t="str">
        <x:f>IF(A78="","",IF(AND(ISNUMBER(B78),B78&gt;0,ISNUMBER(C78)),C78/B78,"n.a."))</x:f>
      </x:c>
      <x:c r="F78" s="41" t="str">
        <x:f>IF(A78="","",COUNTIFS(Assinaturas!$C$5:$C$104,A78,Assinaturas!$U$5:$U$104,1))</x:f>
      </x:c>
      <x:c r="G78" s="32" t="str">
        <x:f>IF(COUNTIFS(Assinaturas!$C$5:$C$104,A78,Assinaturas!$K$5:$K$104,"Ativa",Assinaturas!$AE$5:$AE$104,1)&gt;0,"REVISAR DADOS",IF(A78="","",IF(OR(COUNTIFS($A$5:$A$104,A78)&lt;&gt;1,NOT(ISNUMBER(B78)),B78&lt;0),"DEFINIR ORÇAMENTO",IF(AND(B78=0,C78&gt;0),"REDUZIR AGORA",IF(B78=0,"SEM COMPROMISSO",IF(E78&gt;1,"REDUZIR AGORA",IF(E78&gt;=Listas!$B$8,"REVISAR","OK")))))))</x:f>
      </x:c>
      <x:c r="H78" s="120" t="str">
        <x:f>IF(A78="","",IF(COUNTIFS(Assinaturas!$C$5:$C$104,A78,Assinaturas!$AE$5:$AE$104,1,Assinaturas!$T$5:$T$104,1)&gt;0,"n.a.",SUMIFS(Assinaturas!$G$5:$G$104,Assinaturas!$C$5:$C$104,A78,Assinaturas!$U$5:$U$104,1,Assinaturas!$T$5:$T$104,1)))</x:f>
      </x:c>
      <x:c r="I78" s="1" t="str">
        <x:f>IF(A78="","",COUNTIFS(Assinaturas!$C$5:$C$104,A78,Assinaturas!$AE$5:$AE$104,1,Assinaturas!$T$5:$T$104,1))</x:f>
      </x:c>
      <x:c r="J78" s="1" t="str">
        <x:f>IF(OR(A78="",NOT(ISNUMBER(H78)),H78&lt;=0),"",COUNTIFS($H$5:$H$104,"&gt;"&amp;H78)+COUNTIFS($H$5:H78,H78))</x:f>
      </x:c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26"/>
      <x:c r="B79" s="40"/>
      <x:c r="C79" s="33" t="str">
        <x:f>IF(A79="","",IF(COUNTIFS(Assinaturas!$C$5:$C$104,A79,Assinaturas!$K$5:$K$104,"Ativa",Assinaturas!$AE$5:$AE$104,1)&gt;0,"n.a.",SUMIFS(Assinaturas!$G$5:$G$104,Assinaturas!$C$5:$C$104,A79,Assinaturas!$U$5:$U$104,1)))</x:f>
      </x:c>
      <x:c r="D79" s="33" t="str">
        <x:f>IF(A79="","",IF(AND(ISNUMBER(B79),B79&gt;=0,ISNUMBER(C79)),B79-C79,"n.a."))</x:f>
      </x:c>
      <x:c r="E79" s="39" t="str">
        <x:f>IF(A79="","",IF(AND(ISNUMBER(B79),B79&gt;0,ISNUMBER(C79)),C79/B79,"n.a."))</x:f>
      </x:c>
      <x:c r="F79" s="41" t="str">
        <x:f>IF(A79="","",COUNTIFS(Assinaturas!$C$5:$C$104,A79,Assinaturas!$U$5:$U$104,1))</x:f>
      </x:c>
      <x:c r="G79" s="32" t="str">
        <x:f>IF(COUNTIFS(Assinaturas!$C$5:$C$104,A79,Assinaturas!$K$5:$K$104,"Ativa",Assinaturas!$AE$5:$AE$104,1)&gt;0,"REVISAR DADOS",IF(A79="","",IF(OR(COUNTIFS($A$5:$A$104,A79)&lt;&gt;1,NOT(ISNUMBER(B79)),B79&lt;0),"DEFINIR ORÇAMENTO",IF(AND(B79=0,C79&gt;0),"REDUZIR AGORA",IF(B79=0,"SEM COMPROMISSO",IF(E79&gt;1,"REDUZIR AGORA",IF(E79&gt;=Listas!$B$8,"REVISAR","OK")))))))</x:f>
      </x:c>
      <x:c r="H79" s="120" t="str">
        <x:f>IF(A79="","",IF(COUNTIFS(Assinaturas!$C$5:$C$104,A79,Assinaturas!$AE$5:$AE$104,1,Assinaturas!$T$5:$T$104,1)&gt;0,"n.a.",SUMIFS(Assinaturas!$G$5:$G$104,Assinaturas!$C$5:$C$104,A79,Assinaturas!$U$5:$U$104,1,Assinaturas!$T$5:$T$104,1)))</x:f>
      </x:c>
      <x:c r="I79" s="1" t="str">
        <x:f>IF(A79="","",COUNTIFS(Assinaturas!$C$5:$C$104,A79,Assinaturas!$AE$5:$AE$104,1,Assinaturas!$T$5:$T$104,1))</x:f>
      </x:c>
      <x:c r="J79" s="1" t="str">
        <x:f>IF(OR(A79="",NOT(ISNUMBER(H79)),H79&lt;=0),"",COUNTIFS($H$5:$H$104,"&gt;"&amp;H79)+COUNTIFS($H$5:H79,H79))</x:f>
      </x:c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26"/>
      <x:c r="B80" s="40"/>
      <x:c r="C80" s="33" t="str">
        <x:f>IF(A80="","",IF(COUNTIFS(Assinaturas!$C$5:$C$104,A80,Assinaturas!$K$5:$K$104,"Ativa",Assinaturas!$AE$5:$AE$104,1)&gt;0,"n.a.",SUMIFS(Assinaturas!$G$5:$G$104,Assinaturas!$C$5:$C$104,A80,Assinaturas!$U$5:$U$104,1)))</x:f>
      </x:c>
      <x:c r="D80" s="33" t="str">
        <x:f>IF(A80="","",IF(AND(ISNUMBER(B80),B80&gt;=0,ISNUMBER(C80)),B80-C80,"n.a."))</x:f>
      </x:c>
      <x:c r="E80" s="39" t="str">
        <x:f>IF(A80="","",IF(AND(ISNUMBER(B80),B80&gt;0,ISNUMBER(C80)),C80/B80,"n.a."))</x:f>
      </x:c>
      <x:c r="F80" s="41" t="str">
        <x:f>IF(A80="","",COUNTIFS(Assinaturas!$C$5:$C$104,A80,Assinaturas!$U$5:$U$104,1))</x:f>
      </x:c>
      <x:c r="G80" s="32" t="str">
        <x:f>IF(COUNTIFS(Assinaturas!$C$5:$C$104,A80,Assinaturas!$K$5:$K$104,"Ativa",Assinaturas!$AE$5:$AE$104,1)&gt;0,"REVISAR DADOS",IF(A80="","",IF(OR(COUNTIFS($A$5:$A$104,A80)&lt;&gt;1,NOT(ISNUMBER(B80)),B80&lt;0),"DEFINIR ORÇAMENTO",IF(AND(B80=0,C80&gt;0),"REDUZIR AGORA",IF(B80=0,"SEM COMPROMISSO",IF(E80&gt;1,"REDUZIR AGORA",IF(E80&gt;=Listas!$B$8,"REVISAR","OK")))))))</x:f>
      </x:c>
      <x:c r="H80" s="120" t="str">
        <x:f>IF(A80="","",IF(COUNTIFS(Assinaturas!$C$5:$C$104,A80,Assinaturas!$AE$5:$AE$104,1,Assinaturas!$T$5:$T$104,1)&gt;0,"n.a.",SUMIFS(Assinaturas!$G$5:$G$104,Assinaturas!$C$5:$C$104,A80,Assinaturas!$U$5:$U$104,1,Assinaturas!$T$5:$T$104,1)))</x:f>
      </x:c>
      <x:c r="I80" s="1" t="str">
        <x:f>IF(A80="","",COUNTIFS(Assinaturas!$C$5:$C$104,A80,Assinaturas!$AE$5:$AE$104,1,Assinaturas!$T$5:$T$104,1))</x:f>
      </x:c>
      <x:c r="J80" s="1" t="str">
        <x:f>IF(OR(A80="",NOT(ISNUMBER(H80)),H80&lt;=0),"",COUNTIFS($H$5:$H$104,"&gt;"&amp;H80)+COUNTIFS($H$5:H80,H80))</x:f>
      </x:c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26"/>
      <x:c r="B81" s="40"/>
      <x:c r="C81" s="33" t="str">
        <x:f>IF(A81="","",IF(COUNTIFS(Assinaturas!$C$5:$C$104,A81,Assinaturas!$K$5:$K$104,"Ativa",Assinaturas!$AE$5:$AE$104,1)&gt;0,"n.a.",SUMIFS(Assinaturas!$G$5:$G$104,Assinaturas!$C$5:$C$104,A81,Assinaturas!$U$5:$U$104,1)))</x:f>
      </x:c>
      <x:c r="D81" s="33" t="str">
        <x:f>IF(A81="","",IF(AND(ISNUMBER(B81),B81&gt;=0,ISNUMBER(C81)),B81-C81,"n.a."))</x:f>
      </x:c>
      <x:c r="E81" s="39" t="str">
        <x:f>IF(A81="","",IF(AND(ISNUMBER(B81),B81&gt;0,ISNUMBER(C81)),C81/B81,"n.a."))</x:f>
      </x:c>
      <x:c r="F81" s="41" t="str">
        <x:f>IF(A81="","",COUNTIFS(Assinaturas!$C$5:$C$104,A81,Assinaturas!$U$5:$U$104,1))</x:f>
      </x:c>
      <x:c r="G81" s="32" t="str">
        <x:f>IF(COUNTIFS(Assinaturas!$C$5:$C$104,A81,Assinaturas!$K$5:$K$104,"Ativa",Assinaturas!$AE$5:$AE$104,1)&gt;0,"REVISAR DADOS",IF(A81="","",IF(OR(COUNTIFS($A$5:$A$104,A81)&lt;&gt;1,NOT(ISNUMBER(B81)),B81&lt;0),"DEFINIR ORÇAMENTO",IF(AND(B81=0,C81&gt;0),"REDUZIR AGORA",IF(B81=0,"SEM COMPROMISSO",IF(E81&gt;1,"REDUZIR AGORA",IF(E81&gt;=Listas!$B$8,"REVISAR","OK")))))))</x:f>
      </x:c>
      <x:c r="H81" s="120" t="str">
        <x:f>IF(A81="","",IF(COUNTIFS(Assinaturas!$C$5:$C$104,A81,Assinaturas!$AE$5:$AE$104,1,Assinaturas!$T$5:$T$104,1)&gt;0,"n.a.",SUMIFS(Assinaturas!$G$5:$G$104,Assinaturas!$C$5:$C$104,A81,Assinaturas!$U$5:$U$104,1,Assinaturas!$T$5:$T$104,1)))</x:f>
      </x:c>
      <x:c r="I81" s="1" t="str">
        <x:f>IF(A81="","",COUNTIFS(Assinaturas!$C$5:$C$104,A81,Assinaturas!$AE$5:$AE$104,1,Assinaturas!$T$5:$T$104,1))</x:f>
      </x:c>
      <x:c r="J81" s="1" t="str">
        <x:f>IF(OR(A81="",NOT(ISNUMBER(H81)),H81&lt;=0),"",COUNTIFS($H$5:$H$104,"&gt;"&amp;H81)+COUNTIFS($H$5:H81,H81))</x:f>
      </x:c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26"/>
      <x:c r="B82" s="40"/>
      <x:c r="C82" s="33" t="str">
        <x:f>IF(A82="","",IF(COUNTIFS(Assinaturas!$C$5:$C$104,A82,Assinaturas!$K$5:$K$104,"Ativa",Assinaturas!$AE$5:$AE$104,1)&gt;0,"n.a.",SUMIFS(Assinaturas!$G$5:$G$104,Assinaturas!$C$5:$C$104,A82,Assinaturas!$U$5:$U$104,1)))</x:f>
      </x:c>
      <x:c r="D82" s="33" t="str">
        <x:f>IF(A82="","",IF(AND(ISNUMBER(B82),B82&gt;=0,ISNUMBER(C82)),B82-C82,"n.a."))</x:f>
      </x:c>
      <x:c r="E82" s="39" t="str">
        <x:f>IF(A82="","",IF(AND(ISNUMBER(B82),B82&gt;0,ISNUMBER(C82)),C82/B82,"n.a."))</x:f>
      </x:c>
      <x:c r="F82" s="41" t="str">
        <x:f>IF(A82="","",COUNTIFS(Assinaturas!$C$5:$C$104,A82,Assinaturas!$U$5:$U$104,1))</x:f>
      </x:c>
      <x:c r="G82" s="32" t="str">
        <x:f>IF(COUNTIFS(Assinaturas!$C$5:$C$104,A82,Assinaturas!$K$5:$K$104,"Ativa",Assinaturas!$AE$5:$AE$104,1)&gt;0,"REVISAR DADOS",IF(A82="","",IF(OR(COUNTIFS($A$5:$A$104,A82)&lt;&gt;1,NOT(ISNUMBER(B82)),B82&lt;0),"DEFINIR ORÇAMENTO",IF(AND(B82=0,C82&gt;0),"REDUZIR AGORA",IF(B82=0,"SEM COMPROMISSO",IF(E82&gt;1,"REDUZIR AGORA",IF(E82&gt;=Listas!$B$8,"REVISAR","OK")))))))</x:f>
      </x:c>
      <x:c r="H82" s="120" t="str">
        <x:f>IF(A82="","",IF(COUNTIFS(Assinaturas!$C$5:$C$104,A82,Assinaturas!$AE$5:$AE$104,1,Assinaturas!$T$5:$T$104,1)&gt;0,"n.a.",SUMIFS(Assinaturas!$G$5:$G$104,Assinaturas!$C$5:$C$104,A82,Assinaturas!$U$5:$U$104,1,Assinaturas!$T$5:$T$104,1)))</x:f>
      </x:c>
      <x:c r="I82" s="1" t="str">
        <x:f>IF(A82="","",COUNTIFS(Assinaturas!$C$5:$C$104,A82,Assinaturas!$AE$5:$AE$104,1,Assinaturas!$T$5:$T$104,1))</x:f>
      </x:c>
      <x:c r="J82" s="1" t="str">
        <x:f>IF(OR(A82="",NOT(ISNUMBER(H82)),H82&lt;=0),"",COUNTIFS($H$5:$H$104,"&gt;"&amp;H82)+COUNTIFS($H$5:H82,H82))</x:f>
      </x:c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26"/>
      <x:c r="B83" s="40"/>
      <x:c r="C83" s="33" t="str">
        <x:f>IF(A83="","",IF(COUNTIFS(Assinaturas!$C$5:$C$104,A83,Assinaturas!$K$5:$K$104,"Ativa",Assinaturas!$AE$5:$AE$104,1)&gt;0,"n.a.",SUMIFS(Assinaturas!$G$5:$G$104,Assinaturas!$C$5:$C$104,A83,Assinaturas!$U$5:$U$104,1)))</x:f>
      </x:c>
      <x:c r="D83" s="33" t="str">
        <x:f>IF(A83="","",IF(AND(ISNUMBER(B83),B83&gt;=0,ISNUMBER(C83)),B83-C83,"n.a."))</x:f>
      </x:c>
      <x:c r="E83" s="39" t="str">
        <x:f>IF(A83="","",IF(AND(ISNUMBER(B83),B83&gt;0,ISNUMBER(C83)),C83/B83,"n.a."))</x:f>
      </x:c>
      <x:c r="F83" s="41" t="str">
        <x:f>IF(A83="","",COUNTIFS(Assinaturas!$C$5:$C$104,A83,Assinaturas!$U$5:$U$104,1))</x:f>
      </x:c>
      <x:c r="G83" s="32" t="str">
        <x:f>IF(COUNTIFS(Assinaturas!$C$5:$C$104,A83,Assinaturas!$K$5:$K$104,"Ativa",Assinaturas!$AE$5:$AE$104,1)&gt;0,"REVISAR DADOS",IF(A83="","",IF(OR(COUNTIFS($A$5:$A$104,A83)&lt;&gt;1,NOT(ISNUMBER(B83)),B83&lt;0),"DEFINIR ORÇAMENTO",IF(AND(B83=0,C83&gt;0),"REDUZIR AGORA",IF(B83=0,"SEM COMPROMISSO",IF(E83&gt;1,"REDUZIR AGORA",IF(E83&gt;=Listas!$B$8,"REVISAR","OK")))))))</x:f>
      </x:c>
      <x:c r="H83" s="120" t="str">
        <x:f>IF(A83="","",IF(COUNTIFS(Assinaturas!$C$5:$C$104,A83,Assinaturas!$AE$5:$AE$104,1,Assinaturas!$T$5:$T$104,1)&gt;0,"n.a.",SUMIFS(Assinaturas!$G$5:$G$104,Assinaturas!$C$5:$C$104,A83,Assinaturas!$U$5:$U$104,1,Assinaturas!$T$5:$T$104,1)))</x:f>
      </x:c>
      <x:c r="I83" s="1" t="str">
        <x:f>IF(A83="","",COUNTIFS(Assinaturas!$C$5:$C$104,A83,Assinaturas!$AE$5:$AE$104,1,Assinaturas!$T$5:$T$104,1))</x:f>
      </x:c>
      <x:c r="J83" s="1" t="str">
        <x:f>IF(OR(A83="",NOT(ISNUMBER(H83)),H83&lt;=0),"",COUNTIFS($H$5:$H$104,"&gt;"&amp;H83)+COUNTIFS($H$5:H83,H83))</x:f>
      </x:c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26"/>
      <x:c r="B84" s="40"/>
      <x:c r="C84" s="33" t="str">
        <x:f>IF(A84="","",IF(COUNTIFS(Assinaturas!$C$5:$C$104,A84,Assinaturas!$K$5:$K$104,"Ativa",Assinaturas!$AE$5:$AE$104,1)&gt;0,"n.a.",SUMIFS(Assinaturas!$G$5:$G$104,Assinaturas!$C$5:$C$104,A84,Assinaturas!$U$5:$U$104,1)))</x:f>
      </x:c>
      <x:c r="D84" s="33" t="str">
        <x:f>IF(A84="","",IF(AND(ISNUMBER(B84),B84&gt;=0,ISNUMBER(C84)),B84-C84,"n.a."))</x:f>
      </x:c>
      <x:c r="E84" s="39" t="str">
        <x:f>IF(A84="","",IF(AND(ISNUMBER(B84),B84&gt;0,ISNUMBER(C84)),C84/B84,"n.a."))</x:f>
      </x:c>
      <x:c r="F84" s="41" t="str">
        <x:f>IF(A84="","",COUNTIFS(Assinaturas!$C$5:$C$104,A84,Assinaturas!$U$5:$U$104,1))</x:f>
      </x:c>
      <x:c r="G84" s="32" t="str">
        <x:f>IF(COUNTIFS(Assinaturas!$C$5:$C$104,A84,Assinaturas!$K$5:$K$104,"Ativa",Assinaturas!$AE$5:$AE$104,1)&gt;0,"REVISAR DADOS",IF(A84="","",IF(OR(COUNTIFS($A$5:$A$104,A84)&lt;&gt;1,NOT(ISNUMBER(B84)),B84&lt;0),"DEFINIR ORÇAMENTO",IF(AND(B84=0,C84&gt;0),"REDUZIR AGORA",IF(B84=0,"SEM COMPROMISSO",IF(E84&gt;1,"REDUZIR AGORA",IF(E84&gt;=Listas!$B$8,"REVISAR","OK")))))))</x:f>
      </x:c>
      <x:c r="H84" s="120" t="str">
        <x:f>IF(A84="","",IF(COUNTIFS(Assinaturas!$C$5:$C$104,A84,Assinaturas!$AE$5:$AE$104,1,Assinaturas!$T$5:$T$104,1)&gt;0,"n.a.",SUMIFS(Assinaturas!$G$5:$G$104,Assinaturas!$C$5:$C$104,A84,Assinaturas!$U$5:$U$104,1,Assinaturas!$T$5:$T$104,1)))</x:f>
      </x:c>
      <x:c r="I84" s="1" t="str">
        <x:f>IF(A84="","",COUNTIFS(Assinaturas!$C$5:$C$104,A84,Assinaturas!$AE$5:$AE$104,1,Assinaturas!$T$5:$T$104,1))</x:f>
      </x:c>
      <x:c r="J84" s="1" t="str">
        <x:f>IF(OR(A84="",NOT(ISNUMBER(H84)),H84&lt;=0),"",COUNTIFS($H$5:$H$104,"&gt;"&amp;H84)+COUNTIFS($H$5:H84,H84))</x:f>
      </x:c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26"/>
      <x:c r="B85" s="40"/>
      <x:c r="C85" s="33" t="str">
        <x:f>IF(A85="","",IF(COUNTIFS(Assinaturas!$C$5:$C$104,A85,Assinaturas!$K$5:$K$104,"Ativa",Assinaturas!$AE$5:$AE$104,1)&gt;0,"n.a.",SUMIFS(Assinaturas!$G$5:$G$104,Assinaturas!$C$5:$C$104,A85,Assinaturas!$U$5:$U$104,1)))</x:f>
      </x:c>
      <x:c r="D85" s="33" t="str">
        <x:f>IF(A85="","",IF(AND(ISNUMBER(B85),B85&gt;=0,ISNUMBER(C85)),B85-C85,"n.a."))</x:f>
      </x:c>
      <x:c r="E85" s="39" t="str">
        <x:f>IF(A85="","",IF(AND(ISNUMBER(B85),B85&gt;0,ISNUMBER(C85)),C85/B85,"n.a."))</x:f>
      </x:c>
      <x:c r="F85" s="41" t="str">
        <x:f>IF(A85="","",COUNTIFS(Assinaturas!$C$5:$C$104,A85,Assinaturas!$U$5:$U$104,1))</x:f>
      </x:c>
      <x:c r="G85" s="32" t="str">
        <x:f>IF(COUNTIFS(Assinaturas!$C$5:$C$104,A85,Assinaturas!$K$5:$K$104,"Ativa",Assinaturas!$AE$5:$AE$104,1)&gt;0,"REVISAR DADOS",IF(A85="","",IF(OR(COUNTIFS($A$5:$A$104,A85)&lt;&gt;1,NOT(ISNUMBER(B85)),B85&lt;0),"DEFINIR ORÇAMENTO",IF(AND(B85=0,C85&gt;0),"REDUZIR AGORA",IF(B85=0,"SEM COMPROMISSO",IF(E85&gt;1,"REDUZIR AGORA",IF(E85&gt;=Listas!$B$8,"REVISAR","OK")))))))</x:f>
      </x:c>
      <x:c r="H85" s="120" t="str">
        <x:f>IF(A85="","",IF(COUNTIFS(Assinaturas!$C$5:$C$104,A85,Assinaturas!$AE$5:$AE$104,1,Assinaturas!$T$5:$T$104,1)&gt;0,"n.a.",SUMIFS(Assinaturas!$G$5:$G$104,Assinaturas!$C$5:$C$104,A85,Assinaturas!$U$5:$U$104,1,Assinaturas!$T$5:$T$104,1)))</x:f>
      </x:c>
      <x:c r="I85" s="1" t="str">
        <x:f>IF(A85="","",COUNTIFS(Assinaturas!$C$5:$C$104,A85,Assinaturas!$AE$5:$AE$104,1,Assinaturas!$T$5:$T$104,1))</x:f>
      </x:c>
      <x:c r="J85" s="1" t="str">
        <x:f>IF(OR(A85="",NOT(ISNUMBER(H85)),H85&lt;=0),"",COUNTIFS($H$5:$H$104,"&gt;"&amp;H85)+COUNTIFS($H$5:H85,H85))</x:f>
      </x:c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26"/>
      <x:c r="B86" s="40"/>
      <x:c r="C86" s="33" t="str">
        <x:f>IF(A86="","",IF(COUNTIFS(Assinaturas!$C$5:$C$104,A86,Assinaturas!$K$5:$K$104,"Ativa",Assinaturas!$AE$5:$AE$104,1)&gt;0,"n.a.",SUMIFS(Assinaturas!$G$5:$G$104,Assinaturas!$C$5:$C$104,A86,Assinaturas!$U$5:$U$104,1)))</x:f>
      </x:c>
      <x:c r="D86" s="33" t="str">
        <x:f>IF(A86="","",IF(AND(ISNUMBER(B86),B86&gt;=0,ISNUMBER(C86)),B86-C86,"n.a."))</x:f>
      </x:c>
      <x:c r="E86" s="39" t="str">
        <x:f>IF(A86="","",IF(AND(ISNUMBER(B86),B86&gt;0,ISNUMBER(C86)),C86/B86,"n.a."))</x:f>
      </x:c>
      <x:c r="F86" s="41" t="str">
        <x:f>IF(A86="","",COUNTIFS(Assinaturas!$C$5:$C$104,A86,Assinaturas!$U$5:$U$104,1))</x:f>
      </x:c>
      <x:c r="G86" s="32" t="str">
        <x:f>IF(COUNTIFS(Assinaturas!$C$5:$C$104,A86,Assinaturas!$K$5:$K$104,"Ativa",Assinaturas!$AE$5:$AE$104,1)&gt;0,"REVISAR DADOS",IF(A86="","",IF(OR(COUNTIFS($A$5:$A$104,A86)&lt;&gt;1,NOT(ISNUMBER(B86)),B86&lt;0),"DEFINIR ORÇAMENTO",IF(AND(B86=0,C86&gt;0),"REDUZIR AGORA",IF(B86=0,"SEM COMPROMISSO",IF(E86&gt;1,"REDUZIR AGORA",IF(E86&gt;=Listas!$B$8,"REVISAR","OK")))))))</x:f>
      </x:c>
      <x:c r="H86" s="120" t="str">
        <x:f>IF(A86="","",IF(COUNTIFS(Assinaturas!$C$5:$C$104,A86,Assinaturas!$AE$5:$AE$104,1,Assinaturas!$T$5:$T$104,1)&gt;0,"n.a.",SUMIFS(Assinaturas!$G$5:$G$104,Assinaturas!$C$5:$C$104,A86,Assinaturas!$U$5:$U$104,1,Assinaturas!$T$5:$T$104,1)))</x:f>
      </x:c>
      <x:c r="I86" s="1" t="str">
        <x:f>IF(A86="","",COUNTIFS(Assinaturas!$C$5:$C$104,A86,Assinaturas!$AE$5:$AE$104,1,Assinaturas!$T$5:$T$104,1))</x:f>
      </x:c>
      <x:c r="J86" s="1" t="str">
        <x:f>IF(OR(A86="",NOT(ISNUMBER(H86)),H86&lt;=0),"",COUNTIFS($H$5:$H$104,"&gt;"&amp;H86)+COUNTIFS($H$5:H86,H86))</x:f>
      </x:c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26"/>
      <x:c r="B87" s="40"/>
      <x:c r="C87" s="33" t="str">
        <x:f>IF(A87="","",IF(COUNTIFS(Assinaturas!$C$5:$C$104,A87,Assinaturas!$K$5:$K$104,"Ativa",Assinaturas!$AE$5:$AE$104,1)&gt;0,"n.a.",SUMIFS(Assinaturas!$G$5:$G$104,Assinaturas!$C$5:$C$104,A87,Assinaturas!$U$5:$U$104,1)))</x:f>
      </x:c>
      <x:c r="D87" s="33" t="str">
        <x:f>IF(A87="","",IF(AND(ISNUMBER(B87),B87&gt;=0,ISNUMBER(C87)),B87-C87,"n.a."))</x:f>
      </x:c>
      <x:c r="E87" s="39" t="str">
        <x:f>IF(A87="","",IF(AND(ISNUMBER(B87),B87&gt;0,ISNUMBER(C87)),C87/B87,"n.a."))</x:f>
      </x:c>
      <x:c r="F87" s="41" t="str">
        <x:f>IF(A87="","",COUNTIFS(Assinaturas!$C$5:$C$104,A87,Assinaturas!$U$5:$U$104,1))</x:f>
      </x:c>
      <x:c r="G87" s="32" t="str">
        <x:f>IF(COUNTIFS(Assinaturas!$C$5:$C$104,A87,Assinaturas!$K$5:$K$104,"Ativa",Assinaturas!$AE$5:$AE$104,1)&gt;0,"REVISAR DADOS",IF(A87="","",IF(OR(COUNTIFS($A$5:$A$104,A87)&lt;&gt;1,NOT(ISNUMBER(B87)),B87&lt;0),"DEFINIR ORÇAMENTO",IF(AND(B87=0,C87&gt;0),"REDUZIR AGORA",IF(B87=0,"SEM COMPROMISSO",IF(E87&gt;1,"REDUZIR AGORA",IF(E87&gt;=Listas!$B$8,"REVISAR","OK")))))))</x:f>
      </x:c>
      <x:c r="H87" s="120" t="str">
        <x:f>IF(A87="","",IF(COUNTIFS(Assinaturas!$C$5:$C$104,A87,Assinaturas!$AE$5:$AE$104,1,Assinaturas!$T$5:$T$104,1)&gt;0,"n.a.",SUMIFS(Assinaturas!$G$5:$G$104,Assinaturas!$C$5:$C$104,A87,Assinaturas!$U$5:$U$104,1,Assinaturas!$T$5:$T$104,1)))</x:f>
      </x:c>
      <x:c r="I87" s="1" t="str">
        <x:f>IF(A87="","",COUNTIFS(Assinaturas!$C$5:$C$104,A87,Assinaturas!$AE$5:$AE$104,1,Assinaturas!$T$5:$T$104,1))</x:f>
      </x:c>
      <x:c r="J87" s="1" t="str">
        <x:f>IF(OR(A87="",NOT(ISNUMBER(H87)),H87&lt;=0),"",COUNTIFS($H$5:$H$104,"&gt;"&amp;H87)+COUNTIFS($H$5:H87,H87))</x:f>
      </x:c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26"/>
      <x:c r="B88" s="40"/>
      <x:c r="C88" s="33" t="str">
        <x:f>IF(A88="","",IF(COUNTIFS(Assinaturas!$C$5:$C$104,A88,Assinaturas!$K$5:$K$104,"Ativa",Assinaturas!$AE$5:$AE$104,1)&gt;0,"n.a.",SUMIFS(Assinaturas!$G$5:$G$104,Assinaturas!$C$5:$C$104,A88,Assinaturas!$U$5:$U$104,1)))</x:f>
      </x:c>
      <x:c r="D88" s="33" t="str">
        <x:f>IF(A88="","",IF(AND(ISNUMBER(B88),B88&gt;=0,ISNUMBER(C88)),B88-C88,"n.a."))</x:f>
      </x:c>
      <x:c r="E88" s="39" t="str">
        <x:f>IF(A88="","",IF(AND(ISNUMBER(B88),B88&gt;0,ISNUMBER(C88)),C88/B88,"n.a."))</x:f>
      </x:c>
      <x:c r="F88" s="41" t="str">
        <x:f>IF(A88="","",COUNTIFS(Assinaturas!$C$5:$C$104,A88,Assinaturas!$U$5:$U$104,1))</x:f>
      </x:c>
      <x:c r="G88" s="32" t="str">
        <x:f>IF(COUNTIFS(Assinaturas!$C$5:$C$104,A88,Assinaturas!$K$5:$K$104,"Ativa",Assinaturas!$AE$5:$AE$104,1)&gt;0,"REVISAR DADOS",IF(A88="","",IF(OR(COUNTIFS($A$5:$A$104,A88)&lt;&gt;1,NOT(ISNUMBER(B88)),B88&lt;0),"DEFINIR ORÇAMENTO",IF(AND(B88=0,C88&gt;0),"REDUZIR AGORA",IF(B88=0,"SEM COMPROMISSO",IF(E88&gt;1,"REDUZIR AGORA",IF(E88&gt;=Listas!$B$8,"REVISAR","OK")))))))</x:f>
      </x:c>
      <x:c r="H88" s="120" t="str">
        <x:f>IF(A88="","",IF(COUNTIFS(Assinaturas!$C$5:$C$104,A88,Assinaturas!$AE$5:$AE$104,1,Assinaturas!$T$5:$T$104,1)&gt;0,"n.a.",SUMIFS(Assinaturas!$G$5:$G$104,Assinaturas!$C$5:$C$104,A88,Assinaturas!$U$5:$U$104,1,Assinaturas!$T$5:$T$104,1)))</x:f>
      </x:c>
      <x:c r="I88" s="1" t="str">
        <x:f>IF(A88="","",COUNTIFS(Assinaturas!$C$5:$C$104,A88,Assinaturas!$AE$5:$AE$104,1,Assinaturas!$T$5:$T$104,1))</x:f>
      </x:c>
      <x:c r="J88" s="1" t="str">
        <x:f>IF(OR(A88="",NOT(ISNUMBER(H88)),H88&lt;=0),"",COUNTIFS($H$5:$H$104,"&gt;"&amp;H88)+COUNTIFS($H$5:H88,H88))</x:f>
      </x:c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26"/>
      <x:c r="B89" s="40"/>
      <x:c r="C89" s="33" t="str">
        <x:f>IF(A89="","",IF(COUNTIFS(Assinaturas!$C$5:$C$104,A89,Assinaturas!$K$5:$K$104,"Ativa",Assinaturas!$AE$5:$AE$104,1)&gt;0,"n.a.",SUMIFS(Assinaturas!$G$5:$G$104,Assinaturas!$C$5:$C$104,A89,Assinaturas!$U$5:$U$104,1)))</x:f>
      </x:c>
      <x:c r="D89" s="33" t="str">
        <x:f>IF(A89="","",IF(AND(ISNUMBER(B89),B89&gt;=0,ISNUMBER(C89)),B89-C89,"n.a."))</x:f>
      </x:c>
      <x:c r="E89" s="39" t="str">
        <x:f>IF(A89="","",IF(AND(ISNUMBER(B89),B89&gt;0,ISNUMBER(C89)),C89/B89,"n.a."))</x:f>
      </x:c>
      <x:c r="F89" s="41" t="str">
        <x:f>IF(A89="","",COUNTIFS(Assinaturas!$C$5:$C$104,A89,Assinaturas!$U$5:$U$104,1))</x:f>
      </x:c>
      <x:c r="G89" s="32" t="str">
        <x:f>IF(COUNTIFS(Assinaturas!$C$5:$C$104,A89,Assinaturas!$K$5:$K$104,"Ativa",Assinaturas!$AE$5:$AE$104,1)&gt;0,"REVISAR DADOS",IF(A89="","",IF(OR(COUNTIFS($A$5:$A$104,A89)&lt;&gt;1,NOT(ISNUMBER(B89)),B89&lt;0),"DEFINIR ORÇAMENTO",IF(AND(B89=0,C89&gt;0),"REDUZIR AGORA",IF(B89=0,"SEM COMPROMISSO",IF(E89&gt;1,"REDUZIR AGORA",IF(E89&gt;=Listas!$B$8,"REVISAR","OK")))))))</x:f>
      </x:c>
      <x:c r="H89" s="120" t="str">
        <x:f>IF(A89="","",IF(COUNTIFS(Assinaturas!$C$5:$C$104,A89,Assinaturas!$AE$5:$AE$104,1,Assinaturas!$T$5:$T$104,1)&gt;0,"n.a.",SUMIFS(Assinaturas!$G$5:$G$104,Assinaturas!$C$5:$C$104,A89,Assinaturas!$U$5:$U$104,1,Assinaturas!$T$5:$T$104,1)))</x:f>
      </x:c>
      <x:c r="I89" s="1" t="str">
        <x:f>IF(A89="","",COUNTIFS(Assinaturas!$C$5:$C$104,A89,Assinaturas!$AE$5:$AE$104,1,Assinaturas!$T$5:$T$104,1))</x:f>
      </x:c>
      <x:c r="J89" s="1" t="str">
        <x:f>IF(OR(A89="",NOT(ISNUMBER(H89)),H89&lt;=0),"",COUNTIFS($H$5:$H$104,"&gt;"&amp;H89)+COUNTIFS($H$5:H89,H89))</x:f>
      </x:c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26"/>
      <x:c r="B90" s="40"/>
      <x:c r="C90" s="33" t="str">
        <x:f>IF(A90="","",IF(COUNTIFS(Assinaturas!$C$5:$C$104,A90,Assinaturas!$K$5:$K$104,"Ativa",Assinaturas!$AE$5:$AE$104,1)&gt;0,"n.a.",SUMIFS(Assinaturas!$G$5:$G$104,Assinaturas!$C$5:$C$104,A90,Assinaturas!$U$5:$U$104,1)))</x:f>
      </x:c>
      <x:c r="D90" s="33" t="str">
        <x:f>IF(A90="","",IF(AND(ISNUMBER(B90),B90&gt;=0,ISNUMBER(C90)),B90-C90,"n.a."))</x:f>
      </x:c>
      <x:c r="E90" s="39" t="str">
        <x:f>IF(A90="","",IF(AND(ISNUMBER(B90),B90&gt;0,ISNUMBER(C90)),C90/B90,"n.a."))</x:f>
      </x:c>
      <x:c r="F90" s="41" t="str">
        <x:f>IF(A90="","",COUNTIFS(Assinaturas!$C$5:$C$104,A90,Assinaturas!$U$5:$U$104,1))</x:f>
      </x:c>
      <x:c r="G90" s="32" t="str">
        <x:f>IF(COUNTIFS(Assinaturas!$C$5:$C$104,A90,Assinaturas!$K$5:$K$104,"Ativa",Assinaturas!$AE$5:$AE$104,1)&gt;0,"REVISAR DADOS",IF(A90="","",IF(OR(COUNTIFS($A$5:$A$104,A90)&lt;&gt;1,NOT(ISNUMBER(B90)),B90&lt;0),"DEFINIR ORÇAMENTO",IF(AND(B90=0,C90&gt;0),"REDUZIR AGORA",IF(B90=0,"SEM COMPROMISSO",IF(E90&gt;1,"REDUZIR AGORA",IF(E90&gt;=Listas!$B$8,"REVISAR","OK")))))))</x:f>
      </x:c>
      <x:c r="H90" s="120" t="str">
        <x:f>IF(A90="","",IF(COUNTIFS(Assinaturas!$C$5:$C$104,A90,Assinaturas!$AE$5:$AE$104,1,Assinaturas!$T$5:$T$104,1)&gt;0,"n.a.",SUMIFS(Assinaturas!$G$5:$G$104,Assinaturas!$C$5:$C$104,A90,Assinaturas!$U$5:$U$104,1,Assinaturas!$T$5:$T$104,1)))</x:f>
      </x:c>
      <x:c r="I90" s="1" t="str">
        <x:f>IF(A90="","",COUNTIFS(Assinaturas!$C$5:$C$104,A90,Assinaturas!$AE$5:$AE$104,1,Assinaturas!$T$5:$T$104,1))</x:f>
      </x:c>
      <x:c r="J90" s="1" t="str">
        <x:f>IF(OR(A90="",NOT(ISNUMBER(H90)),H90&lt;=0),"",COUNTIFS($H$5:$H$104,"&gt;"&amp;H90)+COUNTIFS($H$5:H90,H90))</x:f>
      </x:c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26"/>
      <x:c r="B91" s="40"/>
      <x:c r="C91" s="33" t="str">
        <x:f>IF(A91="","",IF(COUNTIFS(Assinaturas!$C$5:$C$104,A91,Assinaturas!$K$5:$K$104,"Ativa",Assinaturas!$AE$5:$AE$104,1)&gt;0,"n.a.",SUMIFS(Assinaturas!$G$5:$G$104,Assinaturas!$C$5:$C$104,A91,Assinaturas!$U$5:$U$104,1)))</x:f>
      </x:c>
      <x:c r="D91" s="33" t="str">
        <x:f>IF(A91="","",IF(AND(ISNUMBER(B91),B91&gt;=0,ISNUMBER(C91)),B91-C91,"n.a."))</x:f>
      </x:c>
      <x:c r="E91" s="39" t="str">
        <x:f>IF(A91="","",IF(AND(ISNUMBER(B91),B91&gt;0,ISNUMBER(C91)),C91/B91,"n.a."))</x:f>
      </x:c>
      <x:c r="F91" s="41" t="str">
        <x:f>IF(A91="","",COUNTIFS(Assinaturas!$C$5:$C$104,A91,Assinaturas!$U$5:$U$104,1))</x:f>
      </x:c>
      <x:c r="G91" s="32" t="str">
        <x:f>IF(COUNTIFS(Assinaturas!$C$5:$C$104,A91,Assinaturas!$K$5:$K$104,"Ativa",Assinaturas!$AE$5:$AE$104,1)&gt;0,"REVISAR DADOS",IF(A91="","",IF(OR(COUNTIFS($A$5:$A$104,A91)&lt;&gt;1,NOT(ISNUMBER(B91)),B91&lt;0),"DEFINIR ORÇAMENTO",IF(AND(B91=0,C91&gt;0),"REDUZIR AGORA",IF(B91=0,"SEM COMPROMISSO",IF(E91&gt;1,"REDUZIR AGORA",IF(E91&gt;=Listas!$B$8,"REVISAR","OK")))))))</x:f>
      </x:c>
      <x:c r="H91" s="120" t="str">
        <x:f>IF(A91="","",IF(COUNTIFS(Assinaturas!$C$5:$C$104,A91,Assinaturas!$AE$5:$AE$104,1,Assinaturas!$T$5:$T$104,1)&gt;0,"n.a.",SUMIFS(Assinaturas!$G$5:$G$104,Assinaturas!$C$5:$C$104,A91,Assinaturas!$U$5:$U$104,1,Assinaturas!$T$5:$T$104,1)))</x:f>
      </x:c>
      <x:c r="I91" s="1" t="str">
        <x:f>IF(A91="","",COUNTIFS(Assinaturas!$C$5:$C$104,A91,Assinaturas!$AE$5:$AE$104,1,Assinaturas!$T$5:$T$104,1))</x:f>
      </x:c>
      <x:c r="J91" s="1" t="str">
        <x:f>IF(OR(A91="",NOT(ISNUMBER(H91)),H91&lt;=0),"",COUNTIFS($H$5:$H$104,"&gt;"&amp;H91)+COUNTIFS($H$5:H91,H91))</x:f>
      </x:c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26"/>
      <x:c r="B92" s="40"/>
      <x:c r="C92" s="33" t="str">
        <x:f>IF(A92="","",IF(COUNTIFS(Assinaturas!$C$5:$C$104,A92,Assinaturas!$K$5:$K$104,"Ativa",Assinaturas!$AE$5:$AE$104,1)&gt;0,"n.a.",SUMIFS(Assinaturas!$G$5:$G$104,Assinaturas!$C$5:$C$104,A92,Assinaturas!$U$5:$U$104,1)))</x:f>
      </x:c>
      <x:c r="D92" s="33" t="str">
        <x:f>IF(A92="","",IF(AND(ISNUMBER(B92),B92&gt;=0,ISNUMBER(C92)),B92-C92,"n.a."))</x:f>
      </x:c>
      <x:c r="E92" s="39" t="str">
        <x:f>IF(A92="","",IF(AND(ISNUMBER(B92),B92&gt;0,ISNUMBER(C92)),C92/B92,"n.a."))</x:f>
      </x:c>
      <x:c r="F92" s="41" t="str">
        <x:f>IF(A92="","",COUNTIFS(Assinaturas!$C$5:$C$104,A92,Assinaturas!$U$5:$U$104,1))</x:f>
      </x:c>
      <x:c r="G92" s="32" t="str">
        <x:f>IF(COUNTIFS(Assinaturas!$C$5:$C$104,A92,Assinaturas!$K$5:$K$104,"Ativa",Assinaturas!$AE$5:$AE$104,1)&gt;0,"REVISAR DADOS",IF(A92="","",IF(OR(COUNTIFS($A$5:$A$104,A92)&lt;&gt;1,NOT(ISNUMBER(B92)),B92&lt;0),"DEFINIR ORÇAMENTO",IF(AND(B92=0,C92&gt;0),"REDUZIR AGORA",IF(B92=0,"SEM COMPROMISSO",IF(E92&gt;1,"REDUZIR AGORA",IF(E92&gt;=Listas!$B$8,"REVISAR","OK")))))))</x:f>
      </x:c>
      <x:c r="H92" s="120" t="str">
        <x:f>IF(A92="","",IF(COUNTIFS(Assinaturas!$C$5:$C$104,A92,Assinaturas!$AE$5:$AE$104,1,Assinaturas!$T$5:$T$104,1)&gt;0,"n.a.",SUMIFS(Assinaturas!$G$5:$G$104,Assinaturas!$C$5:$C$104,A92,Assinaturas!$U$5:$U$104,1,Assinaturas!$T$5:$T$104,1)))</x:f>
      </x:c>
      <x:c r="I92" s="1" t="str">
        <x:f>IF(A92="","",COUNTIFS(Assinaturas!$C$5:$C$104,A92,Assinaturas!$AE$5:$AE$104,1,Assinaturas!$T$5:$T$104,1))</x:f>
      </x:c>
      <x:c r="J92" s="1" t="str">
        <x:f>IF(OR(A92="",NOT(ISNUMBER(H92)),H92&lt;=0),"",COUNTIFS($H$5:$H$104,"&gt;"&amp;H92)+COUNTIFS($H$5:H92,H92))</x:f>
      </x:c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26"/>
      <x:c r="B93" s="40"/>
      <x:c r="C93" s="33" t="str">
        <x:f>IF(A93="","",IF(COUNTIFS(Assinaturas!$C$5:$C$104,A93,Assinaturas!$K$5:$K$104,"Ativa",Assinaturas!$AE$5:$AE$104,1)&gt;0,"n.a.",SUMIFS(Assinaturas!$G$5:$G$104,Assinaturas!$C$5:$C$104,A93,Assinaturas!$U$5:$U$104,1)))</x:f>
      </x:c>
      <x:c r="D93" s="33" t="str">
        <x:f>IF(A93="","",IF(AND(ISNUMBER(B93),B93&gt;=0,ISNUMBER(C93)),B93-C93,"n.a."))</x:f>
      </x:c>
      <x:c r="E93" s="39" t="str">
        <x:f>IF(A93="","",IF(AND(ISNUMBER(B93),B93&gt;0,ISNUMBER(C93)),C93/B93,"n.a."))</x:f>
      </x:c>
      <x:c r="F93" s="41" t="str">
        <x:f>IF(A93="","",COUNTIFS(Assinaturas!$C$5:$C$104,A93,Assinaturas!$U$5:$U$104,1))</x:f>
      </x:c>
      <x:c r="G93" s="32" t="str">
        <x:f>IF(COUNTIFS(Assinaturas!$C$5:$C$104,A93,Assinaturas!$K$5:$K$104,"Ativa",Assinaturas!$AE$5:$AE$104,1)&gt;0,"REVISAR DADOS",IF(A93="","",IF(OR(COUNTIFS($A$5:$A$104,A93)&lt;&gt;1,NOT(ISNUMBER(B93)),B93&lt;0),"DEFINIR ORÇAMENTO",IF(AND(B93=0,C93&gt;0),"REDUZIR AGORA",IF(B93=0,"SEM COMPROMISSO",IF(E93&gt;1,"REDUZIR AGORA",IF(E93&gt;=Listas!$B$8,"REVISAR","OK")))))))</x:f>
      </x:c>
      <x:c r="H93" s="120" t="str">
        <x:f>IF(A93="","",IF(COUNTIFS(Assinaturas!$C$5:$C$104,A93,Assinaturas!$AE$5:$AE$104,1,Assinaturas!$T$5:$T$104,1)&gt;0,"n.a.",SUMIFS(Assinaturas!$G$5:$G$104,Assinaturas!$C$5:$C$104,A93,Assinaturas!$U$5:$U$104,1,Assinaturas!$T$5:$T$104,1)))</x:f>
      </x:c>
      <x:c r="I93" s="1" t="str">
        <x:f>IF(A93="","",COUNTIFS(Assinaturas!$C$5:$C$104,A93,Assinaturas!$AE$5:$AE$104,1,Assinaturas!$T$5:$T$104,1))</x:f>
      </x:c>
      <x:c r="J93" s="1" t="str">
        <x:f>IF(OR(A93="",NOT(ISNUMBER(H93)),H93&lt;=0),"",COUNTIFS($H$5:$H$104,"&gt;"&amp;H93)+COUNTIFS($H$5:H93,H93))</x:f>
      </x:c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26"/>
      <x:c r="B94" s="40"/>
      <x:c r="C94" s="33" t="str">
        <x:f>IF(A94="","",IF(COUNTIFS(Assinaturas!$C$5:$C$104,A94,Assinaturas!$K$5:$K$104,"Ativa",Assinaturas!$AE$5:$AE$104,1)&gt;0,"n.a.",SUMIFS(Assinaturas!$G$5:$G$104,Assinaturas!$C$5:$C$104,A94,Assinaturas!$U$5:$U$104,1)))</x:f>
      </x:c>
      <x:c r="D94" s="33" t="str">
        <x:f>IF(A94="","",IF(AND(ISNUMBER(B94),B94&gt;=0,ISNUMBER(C94)),B94-C94,"n.a."))</x:f>
      </x:c>
      <x:c r="E94" s="39" t="str">
        <x:f>IF(A94="","",IF(AND(ISNUMBER(B94),B94&gt;0,ISNUMBER(C94)),C94/B94,"n.a."))</x:f>
      </x:c>
      <x:c r="F94" s="41" t="str">
        <x:f>IF(A94="","",COUNTIFS(Assinaturas!$C$5:$C$104,A94,Assinaturas!$U$5:$U$104,1))</x:f>
      </x:c>
      <x:c r="G94" s="32" t="str">
        <x:f>IF(COUNTIFS(Assinaturas!$C$5:$C$104,A94,Assinaturas!$K$5:$K$104,"Ativa",Assinaturas!$AE$5:$AE$104,1)&gt;0,"REVISAR DADOS",IF(A94="","",IF(OR(COUNTIFS($A$5:$A$104,A94)&lt;&gt;1,NOT(ISNUMBER(B94)),B94&lt;0),"DEFINIR ORÇAMENTO",IF(AND(B94=0,C94&gt;0),"REDUZIR AGORA",IF(B94=0,"SEM COMPROMISSO",IF(E94&gt;1,"REDUZIR AGORA",IF(E94&gt;=Listas!$B$8,"REVISAR","OK")))))))</x:f>
      </x:c>
      <x:c r="H94" s="120" t="str">
        <x:f>IF(A94="","",IF(COUNTIFS(Assinaturas!$C$5:$C$104,A94,Assinaturas!$AE$5:$AE$104,1,Assinaturas!$T$5:$T$104,1)&gt;0,"n.a.",SUMIFS(Assinaturas!$G$5:$G$104,Assinaturas!$C$5:$C$104,A94,Assinaturas!$U$5:$U$104,1,Assinaturas!$T$5:$T$104,1)))</x:f>
      </x:c>
      <x:c r="I94" s="1" t="str">
        <x:f>IF(A94="","",COUNTIFS(Assinaturas!$C$5:$C$104,A94,Assinaturas!$AE$5:$AE$104,1,Assinaturas!$T$5:$T$104,1))</x:f>
      </x:c>
      <x:c r="J94" s="1" t="str">
        <x:f>IF(OR(A94="",NOT(ISNUMBER(H94)),H94&lt;=0),"",COUNTIFS($H$5:$H$104,"&gt;"&amp;H94)+COUNTIFS($H$5:H94,H94))</x:f>
      </x:c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26"/>
      <x:c r="B95" s="40"/>
      <x:c r="C95" s="33" t="str">
        <x:f>IF(A95="","",IF(COUNTIFS(Assinaturas!$C$5:$C$104,A95,Assinaturas!$K$5:$K$104,"Ativa",Assinaturas!$AE$5:$AE$104,1)&gt;0,"n.a.",SUMIFS(Assinaturas!$G$5:$G$104,Assinaturas!$C$5:$C$104,A95,Assinaturas!$U$5:$U$104,1)))</x:f>
      </x:c>
      <x:c r="D95" s="33" t="str">
        <x:f>IF(A95="","",IF(AND(ISNUMBER(B95),B95&gt;=0,ISNUMBER(C95)),B95-C95,"n.a."))</x:f>
      </x:c>
      <x:c r="E95" s="39" t="str">
        <x:f>IF(A95="","",IF(AND(ISNUMBER(B95),B95&gt;0,ISNUMBER(C95)),C95/B95,"n.a."))</x:f>
      </x:c>
      <x:c r="F95" s="41" t="str">
        <x:f>IF(A95="","",COUNTIFS(Assinaturas!$C$5:$C$104,A95,Assinaturas!$U$5:$U$104,1))</x:f>
      </x:c>
      <x:c r="G95" s="32" t="str">
        <x:f>IF(COUNTIFS(Assinaturas!$C$5:$C$104,A95,Assinaturas!$K$5:$K$104,"Ativa",Assinaturas!$AE$5:$AE$104,1)&gt;0,"REVISAR DADOS",IF(A95="","",IF(OR(COUNTIFS($A$5:$A$104,A95)&lt;&gt;1,NOT(ISNUMBER(B95)),B95&lt;0),"DEFINIR ORÇAMENTO",IF(AND(B95=0,C95&gt;0),"REDUZIR AGORA",IF(B95=0,"SEM COMPROMISSO",IF(E95&gt;1,"REDUZIR AGORA",IF(E95&gt;=Listas!$B$8,"REVISAR","OK")))))))</x:f>
      </x:c>
      <x:c r="H95" s="120" t="str">
        <x:f>IF(A95="","",IF(COUNTIFS(Assinaturas!$C$5:$C$104,A95,Assinaturas!$AE$5:$AE$104,1,Assinaturas!$T$5:$T$104,1)&gt;0,"n.a.",SUMIFS(Assinaturas!$G$5:$G$104,Assinaturas!$C$5:$C$104,A95,Assinaturas!$U$5:$U$104,1,Assinaturas!$T$5:$T$104,1)))</x:f>
      </x:c>
      <x:c r="I95" s="1" t="str">
        <x:f>IF(A95="","",COUNTIFS(Assinaturas!$C$5:$C$104,A95,Assinaturas!$AE$5:$AE$104,1,Assinaturas!$T$5:$T$104,1))</x:f>
      </x:c>
      <x:c r="J95" s="1" t="str">
        <x:f>IF(OR(A95="",NOT(ISNUMBER(H95)),H95&lt;=0),"",COUNTIFS($H$5:$H$104,"&gt;"&amp;H95)+COUNTIFS($H$5:H95,H95))</x:f>
      </x:c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26"/>
      <x:c r="B96" s="40"/>
      <x:c r="C96" s="33" t="str">
        <x:f>IF(A96="","",IF(COUNTIFS(Assinaturas!$C$5:$C$104,A96,Assinaturas!$K$5:$K$104,"Ativa",Assinaturas!$AE$5:$AE$104,1)&gt;0,"n.a.",SUMIFS(Assinaturas!$G$5:$G$104,Assinaturas!$C$5:$C$104,A96,Assinaturas!$U$5:$U$104,1)))</x:f>
      </x:c>
      <x:c r="D96" s="33" t="str">
        <x:f>IF(A96="","",IF(AND(ISNUMBER(B96),B96&gt;=0,ISNUMBER(C96)),B96-C96,"n.a."))</x:f>
      </x:c>
      <x:c r="E96" s="39" t="str">
        <x:f>IF(A96="","",IF(AND(ISNUMBER(B96),B96&gt;0,ISNUMBER(C96)),C96/B96,"n.a."))</x:f>
      </x:c>
      <x:c r="F96" s="41" t="str">
        <x:f>IF(A96="","",COUNTIFS(Assinaturas!$C$5:$C$104,A96,Assinaturas!$U$5:$U$104,1))</x:f>
      </x:c>
      <x:c r="G96" s="32" t="str">
        <x:f>IF(COUNTIFS(Assinaturas!$C$5:$C$104,A96,Assinaturas!$K$5:$K$104,"Ativa",Assinaturas!$AE$5:$AE$104,1)&gt;0,"REVISAR DADOS",IF(A96="","",IF(OR(COUNTIFS($A$5:$A$104,A96)&lt;&gt;1,NOT(ISNUMBER(B96)),B96&lt;0),"DEFINIR ORÇAMENTO",IF(AND(B96=0,C96&gt;0),"REDUZIR AGORA",IF(B96=0,"SEM COMPROMISSO",IF(E96&gt;1,"REDUZIR AGORA",IF(E96&gt;=Listas!$B$8,"REVISAR","OK")))))))</x:f>
      </x:c>
      <x:c r="H96" s="120" t="str">
        <x:f>IF(A96="","",IF(COUNTIFS(Assinaturas!$C$5:$C$104,A96,Assinaturas!$AE$5:$AE$104,1,Assinaturas!$T$5:$T$104,1)&gt;0,"n.a.",SUMIFS(Assinaturas!$G$5:$G$104,Assinaturas!$C$5:$C$104,A96,Assinaturas!$U$5:$U$104,1,Assinaturas!$T$5:$T$104,1)))</x:f>
      </x:c>
      <x:c r="I96" s="1" t="str">
        <x:f>IF(A96="","",COUNTIFS(Assinaturas!$C$5:$C$104,A96,Assinaturas!$AE$5:$AE$104,1,Assinaturas!$T$5:$T$104,1))</x:f>
      </x:c>
      <x:c r="J96" s="1" t="str">
        <x:f>IF(OR(A96="",NOT(ISNUMBER(H96)),H96&lt;=0),"",COUNTIFS($H$5:$H$104,"&gt;"&amp;H96)+COUNTIFS($H$5:H96,H96))</x:f>
      </x:c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26"/>
      <x:c r="B97" s="40"/>
      <x:c r="C97" s="33" t="str">
        <x:f>IF(A97="","",IF(COUNTIFS(Assinaturas!$C$5:$C$104,A97,Assinaturas!$K$5:$K$104,"Ativa",Assinaturas!$AE$5:$AE$104,1)&gt;0,"n.a.",SUMIFS(Assinaturas!$G$5:$G$104,Assinaturas!$C$5:$C$104,A97,Assinaturas!$U$5:$U$104,1)))</x:f>
      </x:c>
      <x:c r="D97" s="33" t="str">
        <x:f>IF(A97="","",IF(AND(ISNUMBER(B97),B97&gt;=0,ISNUMBER(C97)),B97-C97,"n.a."))</x:f>
      </x:c>
      <x:c r="E97" s="39" t="str">
        <x:f>IF(A97="","",IF(AND(ISNUMBER(B97),B97&gt;0,ISNUMBER(C97)),C97/B97,"n.a."))</x:f>
      </x:c>
      <x:c r="F97" s="41" t="str">
        <x:f>IF(A97="","",COUNTIFS(Assinaturas!$C$5:$C$104,A97,Assinaturas!$U$5:$U$104,1))</x:f>
      </x:c>
      <x:c r="G97" s="32" t="str">
        <x:f>IF(COUNTIFS(Assinaturas!$C$5:$C$104,A97,Assinaturas!$K$5:$K$104,"Ativa",Assinaturas!$AE$5:$AE$104,1)&gt;0,"REVISAR DADOS",IF(A97="","",IF(OR(COUNTIFS($A$5:$A$104,A97)&lt;&gt;1,NOT(ISNUMBER(B97)),B97&lt;0),"DEFINIR ORÇAMENTO",IF(AND(B97=0,C97&gt;0),"REDUZIR AGORA",IF(B97=0,"SEM COMPROMISSO",IF(E97&gt;1,"REDUZIR AGORA",IF(E97&gt;=Listas!$B$8,"REVISAR","OK")))))))</x:f>
      </x:c>
      <x:c r="H97" s="120" t="str">
        <x:f>IF(A97="","",IF(COUNTIFS(Assinaturas!$C$5:$C$104,A97,Assinaturas!$AE$5:$AE$104,1,Assinaturas!$T$5:$T$104,1)&gt;0,"n.a.",SUMIFS(Assinaturas!$G$5:$G$104,Assinaturas!$C$5:$C$104,A97,Assinaturas!$U$5:$U$104,1,Assinaturas!$T$5:$T$104,1)))</x:f>
      </x:c>
      <x:c r="I97" s="1" t="str">
        <x:f>IF(A97="","",COUNTIFS(Assinaturas!$C$5:$C$104,A97,Assinaturas!$AE$5:$AE$104,1,Assinaturas!$T$5:$T$104,1))</x:f>
      </x:c>
      <x:c r="J97" s="1" t="str">
        <x:f>IF(OR(A97="",NOT(ISNUMBER(H97)),H97&lt;=0),"",COUNTIFS($H$5:$H$104,"&gt;"&amp;H97)+COUNTIFS($H$5:H97,H97))</x:f>
      </x:c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26"/>
      <x:c r="B98" s="40"/>
      <x:c r="C98" s="33" t="str">
        <x:f>IF(A98="","",IF(COUNTIFS(Assinaturas!$C$5:$C$104,A98,Assinaturas!$K$5:$K$104,"Ativa",Assinaturas!$AE$5:$AE$104,1)&gt;0,"n.a.",SUMIFS(Assinaturas!$G$5:$G$104,Assinaturas!$C$5:$C$104,A98,Assinaturas!$U$5:$U$104,1)))</x:f>
      </x:c>
      <x:c r="D98" s="33" t="str">
        <x:f>IF(A98="","",IF(AND(ISNUMBER(B98),B98&gt;=0,ISNUMBER(C98)),B98-C98,"n.a."))</x:f>
      </x:c>
      <x:c r="E98" s="39" t="str">
        <x:f>IF(A98="","",IF(AND(ISNUMBER(B98),B98&gt;0,ISNUMBER(C98)),C98/B98,"n.a."))</x:f>
      </x:c>
      <x:c r="F98" s="41" t="str">
        <x:f>IF(A98="","",COUNTIFS(Assinaturas!$C$5:$C$104,A98,Assinaturas!$U$5:$U$104,1))</x:f>
      </x:c>
      <x:c r="G98" s="32" t="str">
        <x:f>IF(COUNTIFS(Assinaturas!$C$5:$C$104,A98,Assinaturas!$K$5:$K$104,"Ativa",Assinaturas!$AE$5:$AE$104,1)&gt;0,"REVISAR DADOS",IF(A98="","",IF(OR(COUNTIFS($A$5:$A$104,A98)&lt;&gt;1,NOT(ISNUMBER(B98)),B98&lt;0),"DEFINIR ORÇAMENTO",IF(AND(B98=0,C98&gt;0),"REDUZIR AGORA",IF(B98=0,"SEM COMPROMISSO",IF(E98&gt;1,"REDUZIR AGORA",IF(E98&gt;=Listas!$B$8,"REVISAR","OK")))))))</x:f>
      </x:c>
      <x:c r="H98" s="120" t="str">
        <x:f>IF(A98="","",IF(COUNTIFS(Assinaturas!$C$5:$C$104,A98,Assinaturas!$AE$5:$AE$104,1,Assinaturas!$T$5:$T$104,1)&gt;0,"n.a.",SUMIFS(Assinaturas!$G$5:$G$104,Assinaturas!$C$5:$C$104,A98,Assinaturas!$U$5:$U$104,1,Assinaturas!$T$5:$T$104,1)))</x:f>
      </x:c>
      <x:c r="I98" s="1" t="str">
        <x:f>IF(A98="","",COUNTIFS(Assinaturas!$C$5:$C$104,A98,Assinaturas!$AE$5:$AE$104,1,Assinaturas!$T$5:$T$104,1))</x:f>
      </x:c>
      <x:c r="J98" s="1" t="str">
        <x:f>IF(OR(A98="",NOT(ISNUMBER(H98)),H98&lt;=0),"",COUNTIFS($H$5:$H$104,"&gt;"&amp;H98)+COUNTIFS($H$5:H98,H98))</x:f>
      </x:c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26"/>
      <x:c r="B99" s="40"/>
      <x:c r="C99" s="33" t="str">
        <x:f>IF(A99="","",IF(COUNTIFS(Assinaturas!$C$5:$C$104,A99,Assinaturas!$K$5:$K$104,"Ativa",Assinaturas!$AE$5:$AE$104,1)&gt;0,"n.a.",SUMIFS(Assinaturas!$G$5:$G$104,Assinaturas!$C$5:$C$104,A99,Assinaturas!$U$5:$U$104,1)))</x:f>
      </x:c>
      <x:c r="D99" s="33" t="str">
        <x:f>IF(A99="","",IF(AND(ISNUMBER(B99),B99&gt;=0,ISNUMBER(C99)),B99-C99,"n.a."))</x:f>
      </x:c>
      <x:c r="E99" s="39" t="str">
        <x:f>IF(A99="","",IF(AND(ISNUMBER(B99),B99&gt;0,ISNUMBER(C99)),C99/B99,"n.a."))</x:f>
      </x:c>
      <x:c r="F99" s="41" t="str">
        <x:f>IF(A99="","",COUNTIFS(Assinaturas!$C$5:$C$104,A99,Assinaturas!$U$5:$U$104,1))</x:f>
      </x:c>
      <x:c r="G99" s="32" t="str">
        <x:f>IF(COUNTIFS(Assinaturas!$C$5:$C$104,A99,Assinaturas!$K$5:$K$104,"Ativa",Assinaturas!$AE$5:$AE$104,1)&gt;0,"REVISAR DADOS",IF(A99="","",IF(OR(COUNTIFS($A$5:$A$104,A99)&lt;&gt;1,NOT(ISNUMBER(B99)),B99&lt;0),"DEFINIR ORÇAMENTO",IF(AND(B99=0,C99&gt;0),"REDUZIR AGORA",IF(B99=0,"SEM COMPROMISSO",IF(E99&gt;1,"REDUZIR AGORA",IF(E99&gt;=Listas!$B$8,"REVISAR","OK")))))))</x:f>
      </x:c>
      <x:c r="H99" s="120" t="str">
        <x:f>IF(A99="","",IF(COUNTIFS(Assinaturas!$C$5:$C$104,A99,Assinaturas!$AE$5:$AE$104,1,Assinaturas!$T$5:$T$104,1)&gt;0,"n.a.",SUMIFS(Assinaturas!$G$5:$G$104,Assinaturas!$C$5:$C$104,A99,Assinaturas!$U$5:$U$104,1,Assinaturas!$T$5:$T$104,1)))</x:f>
      </x:c>
      <x:c r="I99" s="1" t="str">
        <x:f>IF(A99="","",COUNTIFS(Assinaturas!$C$5:$C$104,A99,Assinaturas!$AE$5:$AE$104,1,Assinaturas!$T$5:$T$104,1))</x:f>
      </x:c>
      <x:c r="J99" s="1" t="str">
        <x:f>IF(OR(A99="",NOT(ISNUMBER(H99)),H99&lt;=0),"",COUNTIFS($H$5:$H$104,"&gt;"&amp;H99)+COUNTIFS($H$5:H99,H99))</x:f>
      </x:c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26"/>
      <x:c r="B100" s="40"/>
      <x:c r="C100" s="33" t="str">
        <x:f>IF(A100="","",IF(COUNTIFS(Assinaturas!$C$5:$C$104,A100,Assinaturas!$K$5:$K$104,"Ativa",Assinaturas!$AE$5:$AE$104,1)&gt;0,"n.a.",SUMIFS(Assinaturas!$G$5:$G$104,Assinaturas!$C$5:$C$104,A100,Assinaturas!$U$5:$U$104,1)))</x:f>
      </x:c>
      <x:c r="D100" s="33" t="str">
        <x:f>IF(A100="","",IF(AND(ISNUMBER(B100),B100&gt;=0,ISNUMBER(C100)),B100-C100,"n.a."))</x:f>
      </x:c>
      <x:c r="E100" s="39" t="str">
        <x:f>IF(A100="","",IF(AND(ISNUMBER(B100),B100&gt;0,ISNUMBER(C100)),C100/B100,"n.a."))</x:f>
      </x:c>
      <x:c r="F100" s="41" t="str">
        <x:f>IF(A100="","",COUNTIFS(Assinaturas!$C$5:$C$104,A100,Assinaturas!$U$5:$U$104,1))</x:f>
      </x:c>
      <x:c r="G100" s="32" t="str">
        <x:f>IF(COUNTIFS(Assinaturas!$C$5:$C$104,A100,Assinaturas!$K$5:$K$104,"Ativa",Assinaturas!$AE$5:$AE$104,1)&gt;0,"REVISAR DADOS",IF(A100="","",IF(OR(COUNTIFS($A$5:$A$104,A100)&lt;&gt;1,NOT(ISNUMBER(B100)),B100&lt;0),"DEFINIR ORÇAMENTO",IF(AND(B100=0,C100&gt;0),"REDUZIR AGORA",IF(B100=0,"SEM COMPROMISSO",IF(E100&gt;1,"REDUZIR AGORA",IF(E100&gt;=Listas!$B$8,"REVISAR","OK")))))))</x:f>
      </x:c>
      <x:c r="H100" s="120" t="str">
        <x:f>IF(A100="","",IF(COUNTIFS(Assinaturas!$C$5:$C$104,A100,Assinaturas!$AE$5:$AE$104,1,Assinaturas!$T$5:$T$104,1)&gt;0,"n.a.",SUMIFS(Assinaturas!$G$5:$G$104,Assinaturas!$C$5:$C$104,A100,Assinaturas!$U$5:$U$104,1,Assinaturas!$T$5:$T$104,1)))</x:f>
      </x:c>
      <x:c r="I100" s="1" t="str">
        <x:f>IF(A100="","",COUNTIFS(Assinaturas!$C$5:$C$104,A100,Assinaturas!$AE$5:$AE$104,1,Assinaturas!$T$5:$T$104,1))</x:f>
      </x:c>
      <x:c r="J100" s="1" t="str">
        <x:f>IF(OR(A100="",NOT(ISNUMBER(H100)),H100&lt;=0),"",COUNTIFS($H$5:$H$104,"&gt;"&amp;H100)+COUNTIFS($H$5:H100,H100))</x:f>
      </x:c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26"/>
      <x:c r="B101" s="40"/>
      <x:c r="C101" s="33" t="str">
        <x:f>IF(A101="","",IF(COUNTIFS(Assinaturas!$C$5:$C$104,A101,Assinaturas!$K$5:$K$104,"Ativa",Assinaturas!$AE$5:$AE$104,1)&gt;0,"n.a.",SUMIFS(Assinaturas!$G$5:$G$104,Assinaturas!$C$5:$C$104,A101,Assinaturas!$U$5:$U$104,1)))</x:f>
      </x:c>
      <x:c r="D101" s="33" t="str">
        <x:f>IF(A101="","",IF(AND(ISNUMBER(B101),B101&gt;=0,ISNUMBER(C101)),B101-C101,"n.a."))</x:f>
      </x:c>
      <x:c r="E101" s="39" t="str">
        <x:f>IF(A101="","",IF(AND(ISNUMBER(B101),B101&gt;0,ISNUMBER(C101)),C101/B101,"n.a."))</x:f>
      </x:c>
      <x:c r="F101" s="41" t="str">
        <x:f>IF(A101="","",COUNTIFS(Assinaturas!$C$5:$C$104,A101,Assinaturas!$U$5:$U$104,1))</x:f>
      </x:c>
      <x:c r="G101" s="32" t="str">
        <x:f>IF(COUNTIFS(Assinaturas!$C$5:$C$104,A101,Assinaturas!$K$5:$K$104,"Ativa",Assinaturas!$AE$5:$AE$104,1)&gt;0,"REVISAR DADOS",IF(A101="","",IF(OR(COUNTIFS($A$5:$A$104,A101)&lt;&gt;1,NOT(ISNUMBER(B101)),B101&lt;0),"DEFINIR ORÇAMENTO",IF(AND(B101=0,C101&gt;0),"REDUZIR AGORA",IF(B101=0,"SEM COMPROMISSO",IF(E101&gt;1,"REDUZIR AGORA",IF(E101&gt;=Listas!$B$8,"REVISAR","OK")))))))</x:f>
      </x:c>
      <x:c r="H101" s="120" t="str">
        <x:f>IF(A101="","",IF(COUNTIFS(Assinaturas!$C$5:$C$104,A101,Assinaturas!$AE$5:$AE$104,1,Assinaturas!$T$5:$T$104,1)&gt;0,"n.a.",SUMIFS(Assinaturas!$G$5:$G$104,Assinaturas!$C$5:$C$104,A101,Assinaturas!$U$5:$U$104,1,Assinaturas!$T$5:$T$104,1)))</x:f>
      </x:c>
      <x:c r="I101" s="1" t="str">
        <x:f>IF(A101="","",COUNTIFS(Assinaturas!$C$5:$C$104,A101,Assinaturas!$AE$5:$AE$104,1,Assinaturas!$T$5:$T$104,1))</x:f>
      </x:c>
      <x:c r="J101" s="1" t="str">
        <x:f>IF(OR(A101="",NOT(ISNUMBER(H101)),H101&lt;=0),"",COUNTIFS($H$5:$H$104,"&gt;"&amp;H101)+COUNTIFS($H$5:H101,H101))</x:f>
      </x:c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26"/>
      <x:c r="B102" s="40"/>
      <x:c r="C102" s="33" t="str">
        <x:f>IF(A102="","",IF(COUNTIFS(Assinaturas!$C$5:$C$104,A102,Assinaturas!$K$5:$K$104,"Ativa",Assinaturas!$AE$5:$AE$104,1)&gt;0,"n.a.",SUMIFS(Assinaturas!$G$5:$G$104,Assinaturas!$C$5:$C$104,A102,Assinaturas!$U$5:$U$104,1)))</x:f>
      </x:c>
      <x:c r="D102" s="33" t="str">
        <x:f>IF(A102="","",IF(AND(ISNUMBER(B102),B102&gt;=0,ISNUMBER(C102)),B102-C102,"n.a."))</x:f>
      </x:c>
      <x:c r="E102" s="39" t="str">
        <x:f>IF(A102="","",IF(AND(ISNUMBER(B102),B102&gt;0,ISNUMBER(C102)),C102/B102,"n.a."))</x:f>
      </x:c>
      <x:c r="F102" s="41" t="str">
        <x:f>IF(A102="","",COUNTIFS(Assinaturas!$C$5:$C$104,A102,Assinaturas!$U$5:$U$104,1))</x:f>
      </x:c>
      <x:c r="G102" s="32" t="str">
        <x:f>IF(COUNTIFS(Assinaturas!$C$5:$C$104,A102,Assinaturas!$K$5:$K$104,"Ativa",Assinaturas!$AE$5:$AE$104,1)&gt;0,"REVISAR DADOS",IF(A102="","",IF(OR(COUNTIFS($A$5:$A$104,A102)&lt;&gt;1,NOT(ISNUMBER(B102)),B102&lt;0),"DEFINIR ORÇAMENTO",IF(AND(B102=0,C102&gt;0),"REDUZIR AGORA",IF(B102=0,"SEM COMPROMISSO",IF(E102&gt;1,"REDUZIR AGORA",IF(E102&gt;=Listas!$B$8,"REVISAR","OK")))))))</x:f>
      </x:c>
      <x:c r="H102" s="120" t="str">
        <x:f>IF(A102="","",IF(COUNTIFS(Assinaturas!$C$5:$C$104,A102,Assinaturas!$AE$5:$AE$104,1,Assinaturas!$T$5:$T$104,1)&gt;0,"n.a.",SUMIFS(Assinaturas!$G$5:$G$104,Assinaturas!$C$5:$C$104,A102,Assinaturas!$U$5:$U$104,1,Assinaturas!$T$5:$T$104,1)))</x:f>
      </x:c>
      <x:c r="I102" s="1" t="str">
        <x:f>IF(A102="","",COUNTIFS(Assinaturas!$C$5:$C$104,A102,Assinaturas!$AE$5:$AE$104,1,Assinaturas!$T$5:$T$104,1))</x:f>
      </x:c>
      <x:c r="J102" s="1" t="str">
        <x:f>IF(OR(A102="",NOT(ISNUMBER(H102)),H102&lt;=0),"",COUNTIFS($H$5:$H$104,"&gt;"&amp;H102)+COUNTIFS($H$5:H102,H102))</x:f>
      </x:c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26"/>
      <x:c r="B103" s="40"/>
      <x:c r="C103" s="33" t="str">
        <x:f>IF(A103="","",IF(COUNTIFS(Assinaturas!$C$5:$C$104,A103,Assinaturas!$K$5:$K$104,"Ativa",Assinaturas!$AE$5:$AE$104,1)&gt;0,"n.a.",SUMIFS(Assinaturas!$G$5:$G$104,Assinaturas!$C$5:$C$104,A103,Assinaturas!$U$5:$U$104,1)))</x:f>
      </x:c>
      <x:c r="D103" s="33" t="str">
        <x:f>IF(A103="","",IF(AND(ISNUMBER(B103),B103&gt;=0,ISNUMBER(C103)),B103-C103,"n.a."))</x:f>
      </x:c>
      <x:c r="E103" s="39" t="str">
        <x:f>IF(A103="","",IF(AND(ISNUMBER(B103),B103&gt;0,ISNUMBER(C103)),C103/B103,"n.a."))</x:f>
      </x:c>
      <x:c r="F103" s="41" t="str">
        <x:f>IF(A103="","",COUNTIFS(Assinaturas!$C$5:$C$104,A103,Assinaturas!$U$5:$U$104,1))</x:f>
      </x:c>
      <x:c r="G103" s="32" t="str">
        <x:f>IF(COUNTIFS(Assinaturas!$C$5:$C$104,A103,Assinaturas!$K$5:$K$104,"Ativa",Assinaturas!$AE$5:$AE$104,1)&gt;0,"REVISAR DADOS",IF(A103="","",IF(OR(COUNTIFS($A$5:$A$104,A103)&lt;&gt;1,NOT(ISNUMBER(B103)),B103&lt;0),"DEFINIR ORÇAMENTO",IF(AND(B103=0,C103&gt;0),"REDUZIR AGORA",IF(B103=0,"SEM COMPROMISSO",IF(E103&gt;1,"REDUZIR AGORA",IF(E103&gt;=Listas!$B$8,"REVISAR","OK")))))))</x:f>
      </x:c>
      <x:c r="H103" s="120" t="str">
        <x:f>IF(A103="","",IF(COUNTIFS(Assinaturas!$C$5:$C$104,A103,Assinaturas!$AE$5:$AE$104,1,Assinaturas!$T$5:$T$104,1)&gt;0,"n.a.",SUMIFS(Assinaturas!$G$5:$G$104,Assinaturas!$C$5:$C$104,A103,Assinaturas!$U$5:$U$104,1,Assinaturas!$T$5:$T$104,1)))</x:f>
      </x:c>
      <x:c r="I103" s="1" t="str">
        <x:f>IF(A103="","",COUNTIFS(Assinaturas!$C$5:$C$104,A103,Assinaturas!$AE$5:$AE$104,1,Assinaturas!$T$5:$T$104,1))</x:f>
      </x:c>
      <x:c r="J103" s="1" t="str">
        <x:f>IF(OR(A103="",NOT(ISNUMBER(H103)),H103&lt;=0),"",COUNTIFS($H$5:$H$104,"&gt;"&amp;H103)+COUNTIFS($H$5:H103,H103))</x:f>
      </x:c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26"/>
      <x:c r="B104" s="40"/>
      <x:c r="C104" s="33" t="str">
        <x:f>IF(A104="","",IF(COUNTIFS(Assinaturas!$C$5:$C$104,A104,Assinaturas!$K$5:$K$104,"Ativa",Assinaturas!$AE$5:$AE$104,1)&gt;0,"n.a.",SUMIFS(Assinaturas!$G$5:$G$104,Assinaturas!$C$5:$C$104,A104,Assinaturas!$U$5:$U$104,1)))</x:f>
      </x:c>
      <x:c r="D104" s="33" t="str">
        <x:f>IF(A104="","",IF(AND(ISNUMBER(B104),B104&gt;=0,ISNUMBER(C104)),B104-C104,"n.a."))</x:f>
      </x:c>
      <x:c r="E104" s="39" t="str">
        <x:f>IF(A104="","",IF(AND(ISNUMBER(B104),B104&gt;0,ISNUMBER(C104)),C104/B104,"n.a."))</x:f>
      </x:c>
      <x:c r="F104" s="41" t="str">
        <x:f>IF(A104="","",COUNTIFS(Assinaturas!$C$5:$C$104,A104,Assinaturas!$U$5:$U$104,1))</x:f>
      </x:c>
      <x:c r="G104" s="32" t="str">
        <x:f>IF(COUNTIFS(Assinaturas!$C$5:$C$104,A104,Assinaturas!$K$5:$K$104,"Ativa",Assinaturas!$AE$5:$AE$104,1)&gt;0,"REVISAR DADOS",IF(A104="","",IF(OR(COUNTIFS($A$5:$A$104,A104)&lt;&gt;1,NOT(ISNUMBER(B104)),B104&lt;0),"DEFINIR ORÇAMENTO",IF(AND(B104=0,C104&gt;0),"REDUZIR AGORA",IF(B104=0,"SEM COMPROMISSO",IF(E104&gt;1,"REDUZIR AGORA",IF(E104&gt;=Listas!$B$8,"REVISAR","OK")))))))</x:f>
      </x:c>
      <x:c r="H104" s="120" t="str">
        <x:f>IF(A104="","",IF(COUNTIFS(Assinaturas!$C$5:$C$104,A104,Assinaturas!$AE$5:$AE$104,1,Assinaturas!$T$5:$T$104,1)&gt;0,"n.a.",SUMIFS(Assinaturas!$G$5:$G$104,Assinaturas!$C$5:$C$104,A104,Assinaturas!$U$5:$U$104,1,Assinaturas!$T$5:$T$104,1)))</x:f>
      </x:c>
      <x:c r="I104" s="1" t="str">
        <x:f>IF(A104="","",COUNTIFS(Assinaturas!$C$5:$C$104,A104,Assinaturas!$AE$5:$AE$104,1,Assinaturas!$T$5:$T$104,1))</x:f>
      </x:c>
      <x:c r="J104" s="1" t="str">
        <x:f>IF(OR(A104="",NOT(ISNUMBER(H104)),H104&lt;=0),"",COUNTIFS($H$5:$H$104,"&gt;"&amp;H104)+COUNTIFS($H$5:H104,H104))</x:f>
      </x:c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G1"/>
    <x:mergeCell ref="A2:G2"/>
  </x:mergeCells>
  <x:conditionalFormatting sqref="G5:G104">
    <x:cfRule type="expression" dxfId="2" priority="1">
      <x:formula>AND($A5&lt;&gt;"",$G5&lt;&gt;"OK")</x:formula>
    </x:cfRule>
  </x:conditionalFormatting>
  <x:dataValidations count="1">
    <x:dataValidation type="list" sqref="A5:A104">
      <x:formula1>Listas!$I$6:$I$14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b23da711744529"/>
  </x:tableParts>
</x:worksheet>
</file>

<file path=xl/worksheets/sheet5.xml><?xml version="1.0" encoding="utf-8"?>
<x:worksheet xmlns:x="http://schemas.openxmlformats.org/spreadsheetml/2006/main">
  <x:sheetPr>
    <x:tabColor rgb="FF6AA97A"/>
  </x:sheetPr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38" hidden="0" customWidth="1"/>
    <x:col min="4" max="4" width="3" hidden="0" customWidth="1"/>
    <x:col min="5" max="5" width="18" hidden="0" customWidth="1"/>
    <x:col min="6" max="6" width="22" hidden="0" customWidth="1"/>
    <x:col min="7" max="7" width="16" hidden="0" customWidth="1"/>
    <x:col min="8" max="8" width="16" hidden="0" customWidth="1"/>
    <x:col min="9" max="9" width="22" hidden="0" customWidth="1"/>
  </x:cols>
  <x:sheetData>
    <x:row r="1" ht="34" customHeight="1">
      <x:c r="A1" s="4" t="str">
        <x:v>LISTAS E PARÂMETROS</x:v>
      </x:c>
      <x:c r="B1" s="4" t="str">
        <x:v>LISTAS E PARÂMETROS</x:v>
      </x:c>
      <x:c r="C1" s="4" t="str">
        <x:v>LISTAS E PARÂMETROS</x:v>
      </x:c>
      <x:c r="D1" s="4" t="str">
        <x:v>LISTAS E PARÂMETROS</x:v>
      </x:c>
      <x:c r="E1" s="4" t="str">
        <x:v>LISTAS E PARÂMETROS</x:v>
      </x:c>
      <x:c r="F1" s="4" t="str">
        <x:v>LISTAS E PARÂMETROS</x:v>
      </x:c>
      <x:c r="G1" s="4" t="str">
        <x:v>LISTAS E PARÂMETROS</x:v>
      </x:c>
      <x:c r="H1" s="4" t="str">
        <x:v>LISTAS E PARÂMETROS</x:v>
      </x:c>
      <x:c r="I1" s="4" t="str">
        <x:v>LISTAS E PARÂMETROS</x:v>
      </x:c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Ajuste a data e os limites de alerta. As listas mantêm o preenchimento consistente.</x:v>
      </x:c>
      <x:c r="B2" s="8" t="str">
        <x:v>Ajuste a data e os limites de alerta. As listas mantêm o preenchimento consistente.</x:v>
      </x:c>
      <x:c r="C2" s="8" t="str">
        <x:v>Ajuste a data e os limites de alerta. As listas mantêm o preenchimento consistente.</x:v>
      </x:c>
      <x:c r="D2" s="8" t="str">
        <x:v>Ajuste a data e os limites de alerta. As listas mantêm o preenchimento consistente.</x:v>
      </x:c>
      <x:c r="E2" s="8" t="str">
        <x:v>Ajuste a data e os limites de alerta. As listas mantêm o preenchimento consistente.</x:v>
      </x:c>
      <x:c r="F2" s="8" t="str">
        <x:v>Ajuste a data e os limites de alerta. As listas mantêm o preenchimento consistente.</x:v>
      </x:c>
      <x:c r="G2" s="8" t="str">
        <x:v>Ajuste a data e os limites de alerta. As listas mantêm o preenchimento consistente.</x:v>
      </x:c>
      <x:c r="H2" s="8" t="str">
        <x:v>Ajuste a data e os limites de alerta. As listas mantêm o preenchimento consistente.</x:v>
      </x:c>
      <x:c r="I2" s="8" t="str">
        <x:v>Ajuste a data e os limites de alerta. As listas mantêm o preenchimento consistente.</x:v>
      </x:c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4" customHeight="1">
      <x:c r="A4" s="10" t="str">
        <x:v>PARÂMETROS DE DECISÃO</x:v>
      </x:c>
      <x:c r="B4" s="10" t="str">
        <x:v>PARÂMETROS DE DECISÃO</x:v>
      </x:c>
      <x:c r="C4" s="10" t="str">
        <x:v>PARÂMETROS DE DECISÃO</x:v>
      </x:c>
      <x:c r="D4" s="1"/>
      <x:c r="E4" s="10" t="str">
        <x:v>LISTAS DE PREENCHIMENTO</x:v>
      </x:c>
      <x:c r="F4" s="10" t="str">
        <x:v>LISTAS DE PREENCHIMENTO</x:v>
      </x:c>
      <x:c r="G4" s="10" t="str">
        <x:v>LISTAS DE PREENCHIMENTO</x:v>
      </x:c>
      <x:c r="H4" s="10" t="str">
        <x:v>LISTAS DE PREENCHIMENTO</x:v>
      </x:c>
      <x:c r="I4" s="10" t="str">
        <x:v>LISTAS DE PREENCHIMENTO</x:v>
      </x:c>
      <x:c r="J4" s="1"/>
      <x:c r="K4" s="1"/>
      <x:c r="L4" s="1"/>
      <x:c r="M4" s="1" t="str">
        <x:v>Todos</x:v>
      </x:c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38" customHeight="1">
      <x:c r="A5" s="22" t="str">
        <x:v>Parâmetro</x:v>
      </x:c>
      <x:c r="B5" s="23" t="str">
        <x:v>Valor</x:v>
      </x:c>
      <x:c r="C5" s="24" t="str">
        <x:v>Uso</x:v>
      </x:c>
      <x:c r="D5" s="1"/>
      <x:c r="E5" s="22" t="str">
        <x:v>Periodicidade</x:v>
      </x:c>
      <x:c r="F5" s="23" t="str">
        <x:v>Renovação automática?</x:v>
      </x:c>
      <x:c r="G5" s="23" t="str">
        <x:v>Status</x:v>
      </x:c>
      <x:c r="H5" s="23" t="str">
        <x:v>Essencial?</x:v>
      </x:c>
      <x:c r="I5" s="24" t="str">
        <x:v>Categoria</x:v>
      </x:c>
      <x:c r="J5" s="1"/>
      <x:c r="K5" s="1"/>
      <x:c r="L5" s="1"/>
      <x:c r="M5" s="1" t="str">
        <x:f>IF(Assinaturas!D5="","",Assinaturas!D5)</x:f>
        <x:v>Casa</x:v>
      </x:c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>
      <x:c r="A6" s="1" t="str">
        <x:v>Aviso de cobrança (dias)</x:v>
      </x:c>
      <x:c r="B6" s="27" t="n">
        <x:v>15</x:v>
      </x:c>
      <x:c r="C6" s="1" t="str">
        <x:v>Renovações próximas</x:v>
      </x:c>
      <x:c r="D6" s="1"/>
      <x:c r="E6" s="1" t="str">
        <x:v>Mensal</x:v>
      </x:c>
      <x:c r="F6" s="1" t="str">
        <x:v>Sim</x:v>
      </x:c>
      <x:c r="G6" s="1" t="str">
        <x:v>Ativa</x:v>
      </x:c>
      <x:c r="H6" s="1" t="str">
        <x:v>Sim</x:v>
      </x:c>
      <x:c r="I6" s="1" t="str">
        <x:v>Entretenimento</x:v>
      </x:c>
      <x:c r="J6" s="1"/>
      <x:c r="K6" s="1"/>
      <x:c r="L6" s="1"/>
      <x:c r="M6" s="1" t="str">
        <x:f>IF(Assinaturas!D6="","",Assinaturas!D6)</x:f>
        <x:v>Ana</x:v>
      </x:c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>
      <x:c r="A7" s="1" t="str">
        <x:v>Inatividade (dias)</x:v>
      </x:c>
      <x:c r="B7" s="27" t="n">
        <x:v>60</x:v>
      </x:c>
      <x:c r="C7" s="1" t="str">
        <x:v>Serviços pouco usados</x:v>
      </x:c>
      <x:c r="D7" s="1"/>
      <x:c r="E7" s="1" t="str">
        <x:v>Trimestral</x:v>
      </x:c>
      <x:c r="F7" s="1" t="str">
        <x:v>Não</x:v>
      </x:c>
      <x:c r="G7" s="1" t="str">
        <x:v>Pausada</x:v>
      </x:c>
      <x:c r="H7" s="1" t="str">
        <x:v>Não</x:v>
      </x:c>
      <x:c r="I7" s="1" t="str">
        <x:v>Produtividade</x:v>
      </x:c>
      <x:c r="J7" s="1"/>
      <x:c r="K7" s="1"/>
      <x:c r="L7" s="1"/>
      <x:c r="M7" s="1" t="str">
        <x:f>IF(Assinaturas!D7="","",Assinaturas!D7)</x:f>
        <x:v>Bruno</x:v>
      </x:c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>
      <x:c r="A8" s="1" t="str">
        <x:v>Alerta do orçamento (%)</x:v>
      </x:c>
      <x:c r="B8" s="28" t="n">
        <x:v>0.9</x:v>
      </x:c>
      <x:c r="C8" s="1" t="str">
        <x:v>Comprometimento por categoria</x:v>
      </x:c>
      <x:c r="D8" s="1"/>
      <x:c r="E8" s="1" t="str">
        <x:v>Semestral</x:v>
      </x:c>
      <x:c r="F8" s="1"/>
      <x:c r="G8" s="1" t="str">
        <x:v>Cancelada</x:v>
      </x:c>
      <x:c r="H8" s="1"/>
      <x:c r="I8" s="1" t="str">
        <x:v>Educação</x:v>
      </x:c>
      <x:c r="J8" s="1"/>
      <x:c r="K8" s="1"/>
      <x:c r="L8" s="1"/>
      <x:c r="M8" s="1" t="str">
        <x:f>IF(Assinaturas!D8="","",Assinaturas!D8)</x:f>
        <x:v>Ana</x:v>
      </x:c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>
      <x:c r="A9" s="1" t="str">
        <x:v>Data da análise</x:v>
      </x:c>
      <x:c r="B9" s="29" t="n">
        <x:v>46292</x:v>
      </x:c>
      <x:c r="C9" s="1" t="str">
        <x:v>Atualize antes de revisar</x:v>
      </x:c>
      <x:c r="D9" s="1"/>
      <x:c r="E9" s="1" t="str">
        <x:v>Anual</x:v>
      </x:c>
      <x:c r="F9" s="1"/>
      <x:c r="G9" s="1"/>
      <x:c r="H9" s="1"/>
      <x:c r="I9" s="1" t="str">
        <x:v>Saúde</x:v>
      </x:c>
      <x:c r="J9" s="1"/>
      <x:c r="K9" s="1"/>
      <x:c r="L9" s="1"/>
      <x:c r="M9" s="1" t="str">
        <x:f>IF(Assinaturas!D9="","",Assinaturas!D9)</x:f>
        <x:v>Bruno</x:v>
      </x:c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>
      <x:c r="A10" s="1"/>
      <x:c r="B10" s="1"/>
      <x:c r="C10" s="1"/>
      <x:c r="D10" s="1"/>
      <x:c r="E10" s="1" t="str">
        <x:v>Bienal</x:v>
      </x:c>
      <x:c r="F10" s="1"/>
      <x:c r="G10" s="1"/>
      <x:c r="H10" s="1"/>
      <x:c r="I10" s="1" t="str">
        <x:v>Armazenamento</x:v>
      </x:c>
      <x:c r="J10" s="1"/>
      <x:c r="K10" s="1"/>
      <x:c r="L10" s="1"/>
      <x:c r="M10" s="1" t="str">
        <x:f>IF(Assinaturas!D10="","",Assinaturas!D10)</x:f>
        <x:v>Casa</x:v>
      </x:c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 t="str">
        <x:v>Segurança</x:v>
      </x:c>
      <x:c r="J11" s="1"/>
      <x:c r="K11" s="1"/>
      <x:c r="L11" s="1"/>
      <x:c r="M11" s="1" t="str">
        <x:f>IF(Assinaturas!D11="","",Assinaturas!D11)</x:f>
        <x:v>Casa</x:v>
      </x:c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 t="str">
        <x:v>Finanças</x:v>
      </x:c>
      <x:c r="J12" s="1"/>
      <x:c r="K12" s="1"/>
      <x:c r="L12" s="1"/>
      <x:c r="M12" s="1" t="str">
        <x:f>IF(Assinaturas!D12="","",Assinaturas!D12)</x:f>
        <x:v>Ana</x:v>
      </x:c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>
      <x:c r="A13" s="1" t="str">
        <x:v>Responsável</x:v>
      </x:c>
      <x:c r="B13" s="167" t="str">
        <x:v>Todos</x:v>
      </x:c>
      <x:c r="C13" s="1" t="str">
        <x:v>Seleção do painel e prioridades</x:v>
      </x:c>
      <x:c r="D13" s="1"/>
      <x:c r="E13" s="1"/>
      <x:c r="F13" s="1"/>
      <x:c r="G13" s="1"/>
      <x:c r="H13" s="1"/>
      <x:c r="I13" s="1" t="str">
        <x:v>Comunicação</x:v>
      </x:c>
      <x:c r="J13" s="1"/>
      <x:c r="K13" s="1"/>
      <x:c r="L13" s="1"/>
      <x:c r="M13" s="1" t="str">
        <x:f>IF(Assinaturas!D13="","",Assinaturas!D13)</x:f>
      </x:c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 t="str">
        <x:v>Outros</x:v>
      </x:c>
      <x:c r="J14" s="1"/>
      <x:c r="K14" s="1"/>
      <x:c r="L14" s="1"/>
      <x:c r="M14" s="1" t="str">
        <x:f>IF(Assinaturas!D14="","",Assinaturas!D14)</x:f>
      </x:c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 t="str">
        <x:v>Versão</x:v>
      </x:c>
      <x:c r="B15" s="1" t="str">
        <x:v>3.0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 t="str">
        <x:f>IF(Assinaturas!D15="","",Assinaturas!D15)</x:f>
      </x:c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 t="str">
        <x:f>IF(Assinaturas!D16="","",Assinaturas!D16)</x:f>
      </x:c>
      <x:c r="N16" s="1"/>
      <x:c r="O16" s="1"/>
      <x:c r="P16" s="1"/>
      <x:c r="Q16" s="1"/>
      <x:c r="R16" s="1"/>
      <x:c r="S16" s="1"/>
      <x:c r="T16" s="1"/>
      <x:c r="U16" s="1"/>
      <x:c r="V16" s="1"/>
      <x:c r="W16" s="1"/>
    </x:row>
    <x:row r="17">
      <x:c r="A17" s="1" t="str">
        <x:v>Parâmetros</x:v>
      </x:c>
      <x:c r="B17" s="1" t="str">
        <x:f>IF(AND(ISNUMBER(B9),B9&gt;0,ISNUMBER(B6),B6&gt;=0,ISNUMBER(B7),B7&gt;=0,ISNUMBER(B8),B8&gt;=0,B8&lt;=1),"OK","REVISAR PARÂMETROS")</x:f>
        <x:v>OK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 t="str">
        <x:f>IF(Assinaturas!D17="","",Assinaturas!D17)</x:f>
      </x:c>
      <x:c r="N17" s="1"/>
      <x:c r="O17" s="1"/>
      <x:c r="P17" s="1"/>
      <x:c r="Q17" s="1"/>
      <x:c r="R17" s="1"/>
      <x:c r="S17" s="1"/>
      <x:c r="T17" s="1"/>
      <x:c r="U17" s="1"/>
      <x:c r="V17" s="1"/>
      <x:c r="W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 t="str">
        <x:f>IF(Assinaturas!D18="","",Assinaturas!D18)</x:f>
      </x:c>
      <x:c r="N18" s="1"/>
      <x:c r="O18" s="1"/>
      <x:c r="P18" s="1"/>
      <x:c r="Q18" s="1"/>
      <x:c r="R18" s="1"/>
      <x:c r="S18" s="1"/>
      <x:c r="T18" s="1"/>
      <x:c r="U18" s="1"/>
      <x:c r="V18" s="1"/>
      <x:c r="W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 t="str">
        <x:f>IF(Assinaturas!D19="","",Assinaturas!D19)</x:f>
      </x:c>
      <x:c r="N19" s="1"/>
      <x:c r="O19" s="1"/>
      <x:c r="P19" s="1"/>
      <x:c r="Q19" s="1"/>
      <x:c r="R19" s="1"/>
      <x:c r="S19" s="1"/>
      <x:c r="T19" s="1"/>
      <x:c r="U19" s="1"/>
      <x:c r="V19" s="1"/>
      <x:c r="W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 t="str">
        <x:f>IF(Assinaturas!D20="","",Assinaturas!D20)</x:f>
      </x:c>
      <x:c r="N20" s="1"/>
      <x:c r="O20" s="1"/>
      <x:c r="P20" s="1"/>
      <x:c r="Q20" s="1"/>
      <x:c r="R20" s="1"/>
      <x:c r="S20" s="1"/>
      <x:c r="T20" s="1"/>
      <x:c r="U20" s="1"/>
      <x:c r="V20" s="1"/>
      <x:c r="W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 t="str">
        <x:f>IF(Assinaturas!D21="","",Assinaturas!D21)</x:f>
      </x:c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 t="str">
        <x:f>IF(Assinaturas!D22="","",Assinaturas!D22)</x:f>
      </x:c>
      <x:c r="N22" s="1"/>
      <x:c r="O22" s="1"/>
      <x:c r="P22" s="1"/>
      <x:c r="Q22" s="1"/>
      <x:c r="R22" s="1"/>
      <x:c r="S22" s="1"/>
      <x:c r="T22" s="1"/>
      <x:c r="U22" s="1"/>
      <x:c r="V22" s="1"/>
      <x:c r="W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 t="str">
        <x:f>IF(Assinaturas!D23="","",Assinaturas!D23)</x:f>
      </x:c>
      <x:c r="N23" s="1"/>
      <x:c r="O23" s="1"/>
      <x:c r="P23" s="1"/>
      <x:c r="Q23" s="1"/>
      <x:c r="R23" s="1"/>
      <x:c r="S23" s="1"/>
      <x:c r="T23" s="1"/>
      <x:c r="U23" s="1"/>
      <x:c r="V23" s="1"/>
      <x:c r="W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 t="str">
        <x:f>IF(Assinaturas!D24="","",Assinaturas!D24)</x:f>
      </x:c>
      <x:c r="N24" s="1"/>
      <x:c r="O24" s="1"/>
      <x:c r="P24" s="1"/>
      <x:c r="Q24" s="1"/>
      <x:c r="R24" s="1"/>
      <x:c r="S24" s="1"/>
      <x:c r="T24" s="1"/>
      <x:c r="U24" s="1"/>
      <x:c r="V24" s="1"/>
      <x:c r="W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 t="str">
        <x:f>IF(Assinaturas!D25="","",Assinaturas!D25)</x:f>
      </x:c>
      <x:c r="N25" s="1"/>
      <x:c r="O25" s="1"/>
      <x:c r="P25" s="1"/>
      <x:c r="Q25" s="1"/>
      <x:c r="R25" s="1"/>
      <x:c r="S25" s="1"/>
      <x:c r="T25" s="1"/>
      <x:c r="U25" s="1"/>
      <x:c r="V25" s="1"/>
      <x:c r="W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 t="str">
        <x:f>IF(Assinaturas!D26="","",Assinaturas!D26)</x:f>
      </x:c>
      <x:c r="N26" s="1"/>
      <x:c r="O26" s="1"/>
      <x:c r="P26" s="1"/>
      <x:c r="Q26" s="1"/>
      <x:c r="R26" s="1"/>
      <x:c r="S26" s="1"/>
      <x:c r="T26" s="1"/>
      <x:c r="U26" s="1"/>
      <x:c r="V26" s="1"/>
      <x:c r="W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 t="str">
        <x:f>IF(Assinaturas!D27="","",Assinaturas!D27)</x:f>
      </x:c>
      <x:c r="N27" s="1"/>
      <x:c r="O27" s="1"/>
      <x:c r="P27" s="1"/>
      <x:c r="Q27" s="1"/>
      <x:c r="R27" s="1"/>
      <x:c r="S27" s="1"/>
      <x:c r="T27" s="1"/>
      <x:c r="U27" s="1"/>
      <x:c r="V27" s="1"/>
      <x:c r="W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 t="str">
        <x:f>IF(Assinaturas!D28="","",Assinaturas!D28)</x:f>
      </x:c>
      <x:c r="N28" s="1"/>
      <x:c r="O28" s="1"/>
      <x:c r="P28" s="1"/>
      <x:c r="Q28" s="1"/>
      <x:c r="R28" s="1"/>
      <x:c r="S28" s="1"/>
      <x:c r="T28" s="1"/>
      <x:c r="U28" s="1"/>
      <x:c r="V28" s="1"/>
      <x:c r="W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 t="str">
        <x:f>IF(Assinaturas!D29="","",Assinaturas!D29)</x:f>
      </x:c>
      <x:c r="N29" s="1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 t="str">
        <x:f>IF(Assinaturas!D30="","",Assinaturas!D30)</x:f>
      </x:c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 t="str">
        <x:f>IF(Assinaturas!D31="","",Assinaturas!D31)</x:f>
      </x:c>
      <x:c r="N31" s="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 t="str">
        <x:f>IF(Assinaturas!D32="","",Assinaturas!D32)</x:f>
      </x:c>
      <x:c r="N32" s="1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 t="str">
        <x:f>IF(Assinaturas!D33="","",Assinaturas!D33)</x:f>
      </x:c>
      <x:c r="N33" s="1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 t="str">
        <x:f>IF(Assinaturas!D34="","",Assinaturas!D34)</x:f>
      </x:c>
      <x:c r="N34" s="1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 t="str">
        <x:f>IF(Assinaturas!D35="","",Assinaturas!D35)</x:f>
      </x:c>
      <x:c r="N35" s="1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 t="str">
        <x:f>IF(Assinaturas!D36="","",Assinaturas!D36)</x:f>
      </x:c>
      <x:c r="N36" s="1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 t="str">
        <x:f>IF(Assinaturas!D37="","",Assinaturas!D37)</x:f>
      </x:c>
      <x:c r="N37" s="1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 t="str">
        <x:f>IF(Assinaturas!D38="","",Assinaturas!D38)</x:f>
      </x:c>
      <x:c r="N38" s="1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 t="str">
        <x:f>IF(Assinaturas!D39="","",Assinaturas!D39)</x:f>
      </x:c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 t="str">
        <x:f>IF(Assinaturas!D40="","",Assinaturas!D40)</x:f>
      </x:c>
      <x:c r="N40" s="1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 t="str">
        <x:f>IF(Assinaturas!D41="","",Assinaturas!D41)</x:f>
      </x:c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 t="str">
        <x:f>IF(Assinaturas!D42="","",Assinaturas!D42)</x:f>
      </x:c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 t="str">
        <x:f>IF(Assinaturas!D43="","",Assinaturas!D43)</x:f>
      </x:c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 t="str">
        <x:f>IF(Assinaturas!D44="","",Assinaturas!D44)</x:f>
      </x:c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 t="str">
        <x:f>IF(Assinaturas!D45="","",Assinaturas!D45)</x:f>
      </x:c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 t="str">
        <x:f>IF(Assinaturas!D46="","",Assinaturas!D46)</x:f>
      </x:c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 t="str">
        <x:f>IF(Assinaturas!D47="","",Assinaturas!D47)</x:f>
      </x:c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 t="str">
        <x:f>IF(Assinaturas!D48="","",Assinaturas!D48)</x:f>
      </x:c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 t="str">
        <x:f>IF(Assinaturas!D49="","",Assinaturas!D49)</x:f>
      </x:c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 t="str">
        <x:f>IF(Assinaturas!D50="","",Assinaturas!D50)</x:f>
      </x:c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 t="str">
        <x:f>IF(Assinaturas!D51="","",Assinaturas!D51)</x:f>
      </x:c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 t="str">
        <x:f>IF(Assinaturas!D52="","",Assinaturas!D52)</x:f>
      </x:c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 t="str">
        <x:f>IF(Assinaturas!D53="","",Assinaturas!D53)</x:f>
      </x:c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 t="str">
        <x:f>IF(Assinaturas!D54="","",Assinaturas!D54)</x:f>
      </x:c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 t="str">
        <x:f>IF(Assinaturas!D55="","",Assinaturas!D55)</x:f>
      </x:c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 t="str">
        <x:f>IF(Assinaturas!D56="","",Assinaturas!D56)</x:f>
      </x:c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 t="str">
        <x:f>IF(Assinaturas!D57="","",Assinaturas!D57)</x:f>
      </x:c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 t="str">
        <x:f>IF(Assinaturas!D58="","",Assinaturas!D58)</x:f>
      </x:c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 t="str">
        <x:f>IF(Assinaturas!D59="","",Assinaturas!D59)</x:f>
      </x:c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 t="str">
        <x:f>IF(Assinaturas!D60="","",Assinaturas!D60)</x:f>
      </x:c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 t="str">
        <x:f>IF(Assinaturas!D61="","",Assinaturas!D61)</x:f>
      </x:c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 t="str">
        <x:f>IF(Assinaturas!D62="","",Assinaturas!D62)</x:f>
      </x:c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 t="str">
        <x:f>IF(Assinaturas!D63="","",Assinaturas!D63)</x:f>
      </x:c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 t="str">
        <x:f>IF(Assinaturas!D64="","",Assinaturas!D64)</x:f>
      </x:c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 t="str">
        <x:f>IF(Assinaturas!D65="","",Assinaturas!D65)</x:f>
      </x:c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 t="str">
        <x:f>IF(Assinaturas!D66="","",Assinaturas!D66)</x:f>
      </x:c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 t="str">
        <x:f>IF(Assinaturas!D67="","",Assinaturas!D67)</x:f>
      </x:c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 t="str">
        <x:f>IF(Assinaturas!D68="","",Assinaturas!D68)</x:f>
      </x:c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 t="str">
        <x:f>IF(Assinaturas!D69="","",Assinaturas!D69)</x:f>
      </x:c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 t="str">
        <x:f>IF(Assinaturas!D70="","",Assinaturas!D70)</x:f>
      </x:c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 t="str">
        <x:f>IF(Assinaturas!D71="","",Assinaturas!D71)</x:f>
      </x:c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 t="str">
        <x:f>IF(Assinaturas!D72="","",Assinaturas!D72)</x:f>
      </x:c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 t="str">
        <x:f>IF(Assinaturas!D73="","",Assinaturas!D73)</x:f>
      </x:c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 t="str">
        <x:f>IF(Assinaturas!D74="","",Assinaturas!D74)</x:f>
      </x:c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 t="str">
        <x:f>IF(Assinaturas!D75="","",Assinaturas!D75)</x:f>
      </x:c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 t="str">
        <x:f>IF(Assinaturas!D76="","",Assinaturas!D76)</x:f>
      </x:c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 t="str">
        <x:f>IF(Assinaturas!D77="","",Assinaturas!D77)</x:f>
      </x:c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 t="str">
        <x:f>IF(Assinaturas!D78="","",Assinaturas!D78)</x:f>
      </x:c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 t="str">
        <x:f>IF(Assinaturas!D79="","",Assinaturas!D79)</x:f>
      </x:c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 t="str">
        <x:f>IF(Assinaturas!D80="","",Assinaturas!D80)</x:f>
      </x:c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 t="str">
        <x:f>IF(Assinaturas!D81="","",Assinaturas!D81)</x:f>
      </x:c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 t="str">
        <x:f>IF(Assinaturas!D82="","",Assinaturas!D82)</x:f>
      </x:c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 t="str">
        <x:f>IF(Assinaturas!D83="","",Assinaturas!D83)</x:f>
      </x:c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 t="str">
        <x:f>IF(Assinaturas!D84="","",Assinaturas!D84)</x:f>
      </x:c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 t="str">
        <x:f>IF(Assinaturas!D85="","",Assinaturas!D85)</x:f>
      </x:c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 t="str">
        <x:f>IF(Assinaturas!D86="","",Assinaturas!D86)</x:f>
      </x:c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 t="str">
        <x:f>IF(Assinaturas!D87="","",Assinaturas!D87)</x:f>
      </x:c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 t="str">
        <x:f>IF(Assinaturas!D88="","",Assinaturas!D88)</x:f>
      </x:c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 t="str">
        <x:f>IF(Assinaturas!D89="","",Assinaturas!D89)</x:f>
      </x:c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 t="str">
        <x:f>IF(Assinaturas!D90="","",Assinaturas!D90)</x:f>
      </x:c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 t="str">
        <x:f>IF(Assinaturas!D91="","",Assinaturas!D91)</x:f>
      </x:c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 t="str">
        <x:f>IF(Assinaturas!D92="","",Assinaturas!D92)</x:f>
      </x:c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 t="str">
        <x:f>IF(Assinaturas!D93="","",Assinaturas!D93)</x:f>
      </x:c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 t="str">
        <x:f>IF(Assinaturas!D94="","",Assinaturas!D94)</x:f>
      </x:c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 t="str">
        <x:f>IF(Assinaturas!D95="","",Assinaturas!D95)</x:f>
      </x:c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 t="str">
        <x:f>IF(Assinaturas!D96="","",Assinaturas!D96)</x:f>
      </x:c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 t="str">
        <x:f>IF(Assinaturas!D97="","",Assinaturas!D97)</x:f>
      </x:c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 t="str">
        <x:f>IF(Assinaturas!D98="","",Assinaturas!D98)</x:f>
      </x:c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 t="str">
        <x:f>IF(Assinaturas!D99="","",Assinaturas!D99)</x:f>
      </x:c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 t="str">
        <x:f>IF(Assinaturas!D100="","",Assinaturas!D100)</x:f>
      </x:c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 t="str">
        <x:f>IF(Assinaturas!D101="","",Assinaturas!D101)</x:f>
      </x:c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 t="str">
        <x:f>IF(Assinaturas!D102="","",Assinaturas!D102)</x:f>
      </x:c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 t="str">
        <x:f>IF(Assinaturas!D103="","",Assinaturas!D103)</x:f>
      </x:c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 t="str">
        <x:f>IF(Assinaturas!D104="","",Assinaturas!D104)</x:f>
      </x:c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I1"/>
    <x:mergeCell ref="A2:I2"/>
    <x:mergeCell ref="A4:C4"/>
    <x:mergeCell ref="E4:I4"/>
  </x:mergeCells>
  <x:dataValidations count="1">
    <x:dataValidation type="list" sqref="B13">
      <x:formula1>Listas!$M$4:$M$104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8B9490"/>
  </x:sheetPr>
  <x:sheetViews>
    <x:sheetView showGridLines="0" workbookViewId="0"/>
  </x:sheetViews>
  <x:sheetFormatPr defaultRowHeight="15"/>
  <x:cols>
    <x:col min="1" max="1" width="31" hidden="0" customWidth="1"/>
    <x:col min="2" max="2" width="9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COMO USAR A PLANILHA</x:v>
      </x:c>
      <x:c r="B1" s="4" t="str">
        <x:v>COMO USAR A PLANILHA</x:v>
      </x:c>
      <x:c r="C1" s="4" t="str">
        <x:v>COMO USAR A PLANILHA</x:v>
      </x:c>
      <x:c r="D1" s="4" t="str">
        <x:v>COMO USAR A PLANILHA</x:v>
      </x:c>
      <x:c r="E1" s="4" t="str">
        <x:v>COMO USAR A PLANILHA</x:v>
      </x:c>
      <x:c r="F1" s="4" t="str">
        <x:v>COMO USAR A PLANILHA</x:v>
      </x:c>
      <x:c r="G1" s="4" t="str">
        <x:v>COMO USAR A PLANILHA</x:v>
      </x:c>
      <x:c r="H1" s="4" t="str">
        <x:v>COMO USAR A PLANILHA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30" customHeight="1">
      <x:c r="A2" s="8" t="str">
        <x:v>Rotina simples para enxergar gastos invisíveis e agir antes da próxima cobrança.</x:v>
      </x:c>
      <x:c r="B2" s="8" t="str">
        <x:v>Rotina simples para enxergar gastos invisíveis e agir antes da próxima cobrança.</x:v>
      </x:c>
      <x:c r="C2" s="8" t="str">
        <x:v>Rotina simples para enxergar gastos invisíveis e agir antes da próxima cobrança.</x:v>
      </x:c>
      <x:c r="D2" s="8" t="str">
        <x:v>Rotina simples para enxergar gastos invisíveis e agir antes da próxima cobrança.</x:v>
      </x:c>
      <x:c r="E2" s="8" t="str">
        <x:v>Rotina simples para enxergar gastos invisíveis e agir antes da próxima cobrança.</x:v>
      </x:c>
      <x:c r="F2" s="8" t="str">
        <x:v>Rotina simples para enxergar gastos invisíveis e agir antes da próxima cobrança.</x:v>
      </x:c>
      <x:c r="G2" s="8" t="str">
        <x:v>Rotina simples para enxergar gastos invisíveis e agir antes da próxima cobrança.</x:v>
      </x:c>
      <x:c r="H2" s="8" t="str">
        <x:v>Rotina simples para enxergar gastos invisíveis e agir antes da próxima cobrança.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4" customHeight="1">
      <x:c r="A4" s="10" t="str">
        <x:v>PASSO A PASSO</x:v>
      </x:c>
      <x:c r="B4" s="10" t="str">
        <x:v>PASSO A PASSO</x:v>
      </x:c>
      <x:c r="C4" s="10" t="str">
        <x:v>PASSO A PASSO</x:v>
      </x:c>
      <x:c r="D4" s="10" t="str">
        <x:v>PASSO A PASSO</x:v>
      </x:c>
      <x:c r="E4" s="10" t="str">
        <x:v>PASSO A PASSO</x:v>
      </x:c>
      <x:c r="F4" s="10" t="str">
        <x:v>PASSO A PASSO</x:v>
      </x:c>
      <x:c r="G4" s="10" t="str">
        <x:v>PASSO A PASSO</x:v>
      </x:c>
      <x:c r="H4" s="10" t="str">
        <x:v>PASSO A PASSO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54" customHeight="1">
      <x:c r="A5" s="189" t="str">
        <x:v>1. Ajuste os parâmetros</x:v>
      </x:c>
      <x:c r="B5" s="190" t="str">
        <x:v>Em Listas, B6 define a janela em dias, B7 a inatividade, B8 o alerta de orçamento, B9 a data de análise e B13 o responsável. Atualize manualmente.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54" customHeight="1">
      <x:c r="A6" s="189" t="str">
        <x:v>2. Cadastre as assinaturas</x:v>
      </x:c>
      <x:c r="B6" s="191" t="str">
        <x:v>Informe serviço, categoria, responsável, periodicidade, valor, próxima cobrança e situação.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</x:row>
    <x:row r="7" ht="54" customHeight="1">
      <x:c r="A7" s="189" t="str">
        <x:v>3. Atualize o último uso</x:v>
      </x:c>
      <x:c r="B7" s="191" t="str">
        <x:v>A data ajuda a identificar serviços não essenciais que continuam sendo cobrados.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</x:row>
    <x:row r="8" ht="54" customHeight="1">
      <x:c r="A8" s="189" t="str">
        <x:v>4. Defina o orçamento</x:v>
      </x:c>
      <x:c r="B8" s="191" t="str">
        <x:v>Estabeleça um limite mensal por categoria para medir o comprometimento.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</x:row>
    <x:row r="9" ht="54" customHeight="1">
      <x:c r="A9" s="189" t="str">
        <x:v>5. Registre pagamentos</x:v>
      </x:c>
      <x:c r="B9" s="191" t="str">
        <x:v>Pagamentos A: data prevista quando Não; data efetiva quando Sim. Registre ID, valor e baixa. Futuras não contam como vencidas. Erros aparecem em J e no cartão Dados pendentes; a contagem de vencidos fica n.a. até corrigir o contexto.</x:v>
      </x:c>
      <x:c r="C9" s="166"/>
      <x:c r="D9" s="166"/>
      <x:c r="E9" s="166"/>
      <x:c r="F9" s="166"/>
      <x:c r="G9" s="166"/>
      <x:c r="H9" s="166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</x:row>
    <x:row r="10" ht="54" customHeight="1">
      <x:c r="A10" s="189" t="str">
        <x:v>6. Leia o Dashboard</x:v>
      </x:c>
      <x:c r="B10" s="191" t="str">
        <x:v>Corrija dados pendentes. Depois leia cobranças passadas, renovações, uso e orçamento. Os motivos são independentes. Registre próxima ação em Assinaturas AC e prazo em AD. A lista mostra dez exceções; empates seguem o cadastro.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</x:row>
    <x:row r="11" ht="54" customHeight="1">
      <x:c r="A11" s="189" t="str">
        <x:v>7. Cancele com evidência</x:v>
      </x:c>
      <x:c r="B11" s="191" t="str">
        <x:v>Anote protocolo e acompanhe a última cobrança antes de alterar o status.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</x:row>
    <x:row r="12" ht="54" customHeight="1">
      <x:c r="A12" s="189" t="str">
        <x:v>8. Renegocie anuidades</x:v>
      </x:c>
      <x:c r="B12" s="191" t="str">
        <x:v>Compare o custo mensal equivalente antes de aceitar descontos ou planos anuais.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54" customHeight="1">
      <x:c r="A13" s="189" t="str">
        <x:v>9. Revise mensalmente</x:v>
      </x:c>
      <x:c r="B13" s="191" t="str">
        <x:v>Faça a revisão antes do fechamento do cartão ou débito automático.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</x:row>
    <x:row r="14" ht="54" customHeight="1">
      <x:c r="A14" s="189" t="str">
        <x:v>10. Preserve as fórmulas</x:v>
      </x:c>
      <x:c r="B14" s="192" t="str">
        <x:v>Capacidade: 100 assinaturas e categorias nas linhas5:104; 200 pagamentos5:204. Além do limite, amplie tabelas, fórmulas, validações, resumos, gráfico e prioridades e reteste. Copiar só uma linha não é suficiente.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</x:row>
    <x:row r="16" ht="28" customHeight="1">
      <x:c r="A16" s="195" t="str">
        <x:v>Exemplos fictícios: substitua entradas, sem apagar fórmulas. Data-base27/09/2026: oito ativas, mensalR$391,665, anualR$4699,98, quatro cobranças próximas, cinco serviços com ação e zero pendências.</x:v>
      </x:c>
      <x:c r="B16" s="195"/>
      <x:c r="C16" s="195"/>
      <x:c r="D16" s="195"/>
      <x:c r="E16" s="195"/>
      <x:c r="F16" s="195"/>
      <x:c r="G16" s="195"/>
      <x:c r="H16" s="195"/>
      <x:c r="I16"/>
      <x:c r="J16"/>
      <x:c r="K16"/>
      <x:c r="L16"/>
      <x:c r="M16"/>
      <x:c r="N16"/>
      <x:c r="O16" s="1"/>
      <x:c r="P16" s="1"/>
      <x:c r="Q16" s="1"/>
      <x:c r="R16" s="1"/>
      <x:c r="S16" s="1"/>
      <x:c r="T16" s="1"/>
      <x:c r="U16" s="1"/>
      <x:c r="V16" s="1"/>
      <x:c r="W16" s="1"/>
    </x:row>
    <x:row r="17" ht="28" customHeight="1">
      <x:c r="A17" s="195"/>
      <x:c r="B17" s="195"/>
      <x:c r="C17" s="195"/>
      <x:c r="D17" s="195"/>
      <x:c r="E17" s="195"/>
      <x:c r="F17" s="195"/>
      <x:c r="G17" s="195"/>
      <x:c r="H17" s="195"/>
      <x:c r="I17"/>
      <x:c r="J17"/>
      <x:c r="K17"/>
      <x:c r="L17"/>
      <x:c r="M17"/>
      <x:c r="N17"/>
      <x:c r="O17" s="1"/>
      <x:c r="P17" s="1"/>
      <x:c r="Q17" s="1"/>
      <x:c r="R17" s="1"/>
      <x:c r="S17" s="1"/>
      <x:c r="T17" s="1"/>
      <x:c r="U17" s="1"/>
      <x:c r="V17" s="1"/>
      <x:c r="W17" s="1"/>
    </x:row>
    <x:row r="18" ht="28" customHeight="1">
      <x:c r="A18" s="195" t="str">
        <x:v>Mensal equivalente divide valor do ciclo por1,3,6,12ou24. Anual multiplica o mensal por12. É comparação de planos ativos, não previsão do calendário de pagamentos nem economia garantida.</x:v>
      </x:c>
      <x:c r="B18" s="195"/>
      <x:c r="C18" s="195"/>
      <x:c r="D18" s="195"/>
      <x:c r="E18" s="195"/>
      <x:c r="F18" s="195"/>
      <x:c r="G18" s="195"/>
      <x:c r="H18" s="195"/>
      <x:c r="I18"/>
      <x:c r="J18"/>
      <x:c r="K18"/>
      <x:c r="L18"/>
      <x:c r="M18"/>
      <x:c r="N18"/>
      <x:c r="O18" s="1"/>
      <x:c r="P18" s="1"/>
      <x:c r="Q18" s="1"/>
      <x:c r="R18" s="1"/>
      <x:c r="S18" s="1"/>
      <x:c r="T18" s="1"/>
      <x:c r="U18" s="1"/>
      <x:c r="V18" s="1"/>
      <x:c r="W18" s="1"/>
    </x:row>
    <x:row r="19" ht="28" customHeight="1">
      <x:c r="A19" s="195"/>
      <x:c r="B19" s="195"/>
      <x:c r="C19" s="195"/>
      <x:c r="D19" s="195"/>
      <x:c r="E19" s="195"/>
      <x:c r="F19" s="195"/>
      <x:c r="G19" s="195"/>
      <x:c r="H19" s="195"/>
      <x:c r="I19"/>
      <x:c r="J19"/>
      <x:c r="K19"/>
      <x:c r="L19"/>
      <x:c r="M19"/>
      <x:c r="N19"/>
      <x:c r="O19" s="1"/>
      <x:c r="P19" s="1"/>
      <x:c r="Q19" s="1"/>
      <x:c r="R19" s="1"/>
      <x:c r="S19" s="1"/>
      <x:c r="T19" s="1"/>
      <x:c r="U19" s="1"/>
      <x:c r="V19" s="1"/>
      <x:c r="W19" s="1"/>
    </x:row>
    <x:row r="20" ht="28" customHeight="1">
      <x:c r="A20" s="195" t="str">
        <x:v>Filtro responsável altera cartões, gráfico e prioridades. Orçamento por categoria considera todos os responsáveis; seu limite não é rateado entre usuários. O gráfico mostra as dez maiores categorias do contexto entre100 cadastradas.</x:v>
      </x:c>
      <x:c r="B20" s="195"/>
      <x:c r="C20" s="195"/>
      <x:c r="D20" s="195"/>
      <x:c r="E20" s="195"/>
      <x:c r="F20" s="195"/>
      <x:c r="G20" s="195"/>
      <x:c r="H20" s="195"/>
      <x:c r="I20"/>
      <x:c r="J20"/>
      <x:c r="K20"/>
      <x:c r="L20"/>
      <x:c r="M20"/>
      <x:c r="N20"/>
      <x:c r="O20" s="1"/>
      <x:c r="P20" s="1"/>
      <x:c r="Q20" s="1"/>
      <x:c r="R20" s="1"/>
      <x:c r="S20" s="1"/>
      <x:c r="T20" s="1"/>
      <x:c r="U20" s="1"/>
      <x:c r="V20" s="1"/>
      <x:c r="W20" s="1"/>
    </x:row>
    <x:row r="21" ht="28" customHeight="1">
      <x:c r="A21" s="195"/>
      <x:c r="B21" s="195"/>
      <x:c r="C21" s="195"/>
      <x:c r="D21" s="195"/>
      <x:c r="E21" s="195"/>
      <x:c r="F21" s="195"/>
      <x:c r="G21" s="195"/>
      <x:c r="H21" s="195"/>
      <x:c r="I21"/>
      <x:c r="J21"/>
      <x:c r="K21"/>
      <x:c r="L21"/>
      <x:c r="M21"/>
      <x:c r="N21"/>
      <x:c r="O21" s="1"/>
      <x:c r="P21" s="1"/>
      <x:c r="Q21" s="1"/>
      <x:c r="R21" s="1"/>
      <x:c r="S21" s="1"/>
      <x:c r="T21" s="1"/>
      <x:c r="U21" s="1"/>
      <x:c r="V21" s="1"/>
      <x:c r="W21" s="1"/>
    </x:row>
    <x:row r="22" ht="28" customHeight="1">
      <x:c r="A22" s="195" t="str">
        <x:v>Categoria deve constar uma única vez em Orcamento. Valor pode ser zero; valor ou periodicidade ausentes/indevidos ficam n.a. e recebem pendência. Orçamento zero com custo gera ação; sem orçamento numérico, defina um limite.</x:v>
      </x:c>
      <x:c r="B22" s="195"/>
      <x:c r="C22" s="195"/>
      <x:c r="D22" s="195"/>
      <x:c r="E22" s="195"/>
      <x:c r="F22" s="195"/>
      <x:c r="G22" s="195"/>
      <x:c r="H22" s="195"/>
      <x:c r="I22"/>
      <x:c r="J22"/>
      <x:c r="K22"/>
      <x:c r="L22"/>
      <x:c r="M22"/>
      <x:c r="N22"/>
      <x:c r="O22" s="1"/>
      <x:c r="P22" s="1"/>
      <x:c r="Q22" s="1"/>
      <x:c r="R22" s="1"/>
      <x:c r="S22" s="1"/>
      <x:c r="T22" s="1"/>
      <x:c r="U22" s="1"/>
      <x:c r="V22" s="1"/>
      <x:c r="W22" s="1"/>
    </x:row>
    <x:row r="23" ht="28" customHeight="1">
      <x:c r="A23" s="195"/>
      <x:c r="B23" s="195"/>
      <x:c r="C23" s="195"/>
      <x:c r="D23" s="195"/>
      <x:c r="E23" s="195"/>
      <x:c r="F23" s="195"/>
      <x:c r="G23" s="195"/>
      <x:c r="H23" s="195"/>
      <x:c r="I23"/>
      <x:c r="J23"/>
      <x:c r="K23"/>
      <x:c r="L23"/>
      <x:c r="M23"/>
      <x:c r="N23"/>
      <x:c r="O23" s="1"/>
      <x:c r="P23" s="1"/>
      <x:c r="Q23" s="1"/>
      <x:c r="R23" s="1"/>
      <x:c r="S23" s="1"/>
      <x:c r="T23" s="1"/>
      <x:c r="U23" s="1"/>
      <x:c r="V23" s="1"/>
      <x:c r="W23" s="1"/>
    </x:row>
    <x:row r="24" ht="28" customHeight="1">
      <x:c r="A24" s="195" t="str">
        <x:v>Data de análise não reconstrói estados passados. Próxima cobrança e último uso são manuais. Último uso de serviço não essencial desconhecido exige conferência; não significa inatividade confirmada.</x:v>
      </x:c>
      <x:c r="B24" s="195"/>
      <x:c r="C24" s="195"/>
      <x:c r="D24" s="195"/>
      <x:c r="E24" s="195"/>
      <x:c r="F24" s="195"/>
      <x:c r="G24" s="195"/>
      <x:c r="H24" s="195"/>
      <x:c r="I24"/>
      <x:c r="J24"/>
      <x:c r="K24"/>
      <x:c r="L24"/>
      <x:c r="M24"/>
      <x:c r="N24"/>
      <x:c r="O24" s="1"/>
      <x:c r="P24" s="1"/>
      <x:c r="Q24" s="1"/>
      <x:c r="R24" s="1"/>
      <x:c r="S24" s="1"/>
      <x:c r="T24" s="1"/>
      <x:c r="U24" s="1"/>
      <x:c r="V24" s="1"/>
      <x:c r="W24" s="1"/>
    </x:row>
    <x:row r="25" ht="28" customHeight="1">
      <x:c r="A25" s="195"/>
      <x:c r="B25" s="195"/>
      <x:c r="C25" s="195"/>
      <x:c r="D25" s="195"/>
      <x:c r="E25" s="195"/>
      <x:c r="F25" s="195"/>
      <x:c r="G25" s="195"/>
      <x:c r="H25" s="195"/>
      <x:c r="I25"/>
      <x:c r="J25"/>
      <x:c r="K25"/>
      <x:c r="L25"/>
      <x:c r="M25"/>
      <x:c r="N25"/>
      <x:c r="O25" s="1"/>
      <x:c r="P25" s="1"/>
      <x:c r="Q25" s="1"/>
      <x:c r="R25" s="1"/>
      <x:c r="S25" s="1"/>
      <x:c r="T25" s="1"/>
      <x:c r="U25" s="1"/>
      <x:c r="V25" s="1"/>
      <x:c r="W25" s="1"/>
    </x:row>
    <x:row r="26" ht="28" customHeight="1">
      <x:c r="A26" s="195" t="str">
        <x:v>Variação de pagamentos compara valor registrado com valor atual do ciclo. Não preserva tabela de preços históricos. Alterar preço pode mudar essa comparação; guarde comprovantes e não interprete a diferença como erro de cobrança comprovado.</x:v>
      </x:c>
      <x:c r="B26" s="195"/>
      <x:c r="C26" s="195"/>
      <x:c r="D26" s="195"/>
      <x:c r="E26" s="195"/>
      <x:c r="F26" s="195"/>
      <x:c r="G26" s="195"/>
      <x:c r="H26" s="195"/>
      <x:c r="I26"/>
      <x:c r="J26"/>
      <x:c r="K26"/>
      <x:c r="L26"/>
      <x:c r="M26"/>
      <x:c r="N26"/>
      <x:c r="O26" s="1"/>
      <x:c r="P26" s="1"/>
      <x:c r="Q26" s="1"/>
      <x:c r="R26" s="1"/>
      <x:c r="S26" s="1"/>
      <x:c r="T26" s="1"/>
      <x:c r="U26" s="1"/>
      <x:c r="V26" s="1"/>
      <x:c r="W26" s="1"/>
    </x:row>
    <x:row r="27" ht="28" customHeight="1">
      <x:c r="A27" s="195"/>
      <x:c r="B27" s="195"/>
      <x:c r="C27" s="195"/>
      <x:c r="D27" s="195"/>
      <x:c r="E27" s="195"/>
      <x:c r="F27" s="195"/>
      <x:c r="G27" s="195"/>
      <x:c r="H27" s="195"/>
      <x:c r="I27"/>
      <x:c r="J27"/>
      <x:c r="K27"/>
      <x:c r="L27"/>
      <x:c r="M27"/>
      <x:c r="N27"/>
      <x:c r="O27" s="1"/>
      <x:c r="P27" s="1"/>
      <x:c r="Q27" s="1"/>
      <x:c r="R27" s="1"/>
      <x:c r="S27" s="1"/>
      <x:c r="T27" s="1"/>
      <x:c r="U27" s="1"/>
      <x:c r="V27" s="1"/>
      <x:c r="W27" s="1"/>
    </x:row>
    <x:row r="28" ht="28" customHeight="1">
      <x:c r="A28" s="195" t="str">
        <x:v>Versão3.0: importação testada no Google Planilhas. Excel nativo não testado. Não utiliza macros nem integração com bancos, fornecedores ou Power BI.</x:v>
      </x:c>
      <x:c r="B28" s="195"/>
      <x:c r="C28" s="195"/>
      <x:c r="D28" s="195"/>
      <x:c r="E28" s="195"/>
      <x:c r="F28" s="195"/>
      <x:c r="G28" s="195"/>
      <x:c r="H28" s="195"/>
      <x:c r="I28"/>
      <x:c r="J28"/>
      <x:c r="K28"/>
      <x:c r="L28"/>
      <x:c r="M28"/>
      <x:c r="N28"/>
      <x:c r="O28" s="1"/>
      <x:c r="P28" s="1"/>
      <x:c r="Q28" s="1"/>
      <x:c r="R28" s="1"/>
      <x:c r="S28" s="1"/>
      <x:c r="T28" s="1"/>
      <x:c r="U28" s="1"/>
      <x:c r="V28" s="1"/>
      <x:c r="W28" s="1"/>
    </x:row>
    <x:row r="29" ht="28" customHeight="1">
      <x:c r="A29" s="195"/>
      <x:c r="B29" s="195"/>
      <x:c r="C29" s="195"/>
      <x:c r="D29" s="195"/>
      <x:c r="E29" s="195"/>
      <x:c r="F29" s="195"/>
      <x:c r="G29" s="195"/>
      <x:c r="H29" s="195"/>
      <x:c r="I29"/>
      <x:c r="J29"/>
      <x:c r="K29"/>
      <x:c r="L29"/>
      <x:c r="M29"/>
      <x:c r="N29"/>
      <x:c r="O29" s="1"/>
      <x:c r="P29" s="1"/>
      <x:c r="Q29" s="1"/>
      <x:c r="R29" s="1"/>
      <x:c r="S29" s="1"/>
      <x:c r="T29" s="1"/>
      <x:c r="U29" s="1"/>
      <x:c r="V29" s="1"/>
      <x:c r="W29" s="1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 s="1"/>
      <x:c r="P30" s="1"/>
      <x:c r="Q30" s="1"/>
      <x:c r="R30" s="1"/>
      <x:c r="S30" s="1"/>
      <x:c r="T30" s="1"/>
      <x:c r="U30" s="1"/>
      <x:c r="V30" s="1"/>
      <x:c r="W30" s="1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 s="1"/>
      <x:c r="P31" s="1"/>
      <x:c r="Q31" s="1"/>
      <x:c r="R31" s="1"/>
      <x:c r="S31" s="1"/>
      <x:c r="T31" s="1"/>
      <x:c r="U31" s="1"/>
      <x:c r="V31" s="1"/>
      <x:c r="W31" s="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 s="1"/>
      <x:c r="P32" s="1"/>
      <x:c r="Q32" s="1"/>
      <x:c r="R32" s="1"/>
      <x:c r="S32" s="1"/>
      <x:c r="T32" s="1"/>
      <x:c r="U32" s="1"/>
      <x:c r="V32" s="1"/>
      <x:c r="W32" s="1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 s="1"/>
      <x:c r="P33" s="1"/>
      <x:c r="Q33" s="1"/>
      <x:c r="R33" s="1"/>
      <x:c r="S33" s="1"/>
      <x:c r="T33" s="1"/>
      <x:c r="U33" s="1"/>
      <x:c r="V33" s="1"/>
      <x:c r="W33" s="1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 s="1"/>
      <x:c r="P34" s="1"/>
      <x:c r="Q34" s="1"/>
      <x:c r="R34" s="1"/>
      <x:c r="S34" s="1"/>
      <x:c r="T34" s="1"/>
      <x:c r="U34" s="1"/>
      <x:c r="V34" s="1"/>
      <x:c r="W34" s="1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 s="1"/>
      <x:c r="P35" s="1"/>
      <x:c r="Q35" s="1"/>
      <x:c r="R35" s="1"/>
      <x:c r="S35" s="1"/>
      <x:c r="T35" s="1"/>
      <x:c r="U35" s="1"/>
      <x:c r="V35" s="1"/>
      <x:c r="W35" s="1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 s="1"/>
      <x:c r="P36" s="1"/>
      <x:c r="Q36" s="1"/>
      <x:c r="R36" s="1"/>
      <x:c r="S36" s="1"/>
      <x:c r="T36" s="1"/>
      <x:c r="U36" s="1"/>
      <x:c r="V36" s="1"/>
      <x:c r="W36" s="1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 s="1"/>
      <x:c r="P37" s="1"/>
      <x:c r="Q37" s="1"/>
      <x:c r="R37" s="1"/>
      <x:c r="S37" s="1"/>
      <x:c r="T37" s="1"/>
      <x:c r="U37" s="1"/>
      <x:c r="V37" s="1"/>
      <x:c r="W37" s="1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 s="1"/>
      <x:c r="P38" s="1"/>
      <x:c r="Q38" s="1"/>
      <x:c r="R38" s="1"/>
      <x:c r="S38" s="1"/>
      <x:c r="T38" s="1"/>
      <x:c r="U38" s="1"/>
      <x:c r="V38" s="1"/>
      <x:c r="W38" s="1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 s="1"/>
      <x:c r="P39" s="1"/>
      <x:c r="Q39" s="1"/>
      <x:c r="R39" s="1"/>
      <x:c r="S39" s="1"/>
      <x:c r="T39" s="1"/>
      <x:c r="U39" s="1"/>
      <x:c r="V39" s="1"/>
      <x:c r="W39" s="1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 s="1"/>
      <x:c r="P40" s="1"/>
      <x:c r="Q40" s="1"/>
      <x:c r="R40" s="1"/>
      <x:c r="S40" s="1"/>
      <x:c r="T40" s="1"/>
      <x:c r="U40" s="1"/>
      <x:c r="V40" s="1"/>
      <x:c r="W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</x:row>
  </x:sheetData>
  <x:mergeCells>
    <x:mergeCell ref="A1:H1"/>
    <x:mergeCell ref="A2:H2"/>
    <x:mergeCell ref="A4:H4"/>
    <x:mergeCell ref="A16:H17"/>
    <x:mergeCell ref="A18:H19"/>
    <x:mergeCell ref="A20:H21"/>
    <x:mergeCell ref="A22:H23"/>
    <x:mergeCell ref="A24:H25"/>
    <x:mergeCell ref="A26:H27"/>
    <x:mergeCell ref="A28:H29"/>
  </x:mergeCells>
  <x:pageMargins left="0.7" right="0.7" top="0.75" bottom="0.75" header="0.3" footer="0.3"/>
</x:worksheet>
</file>