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b12d20c6d4a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c70d07af18cb4b0e"/>
    <x:sheet xmlns:r="http://schemas.openxmlformats.org/officeDocument/2006/relationships" name="Premissas" sheetId="2" r:id="R1488c34be5154f00"/>
    <x:sheet xmlns:r="http://schemas.openxmlformats.org/officeDocument/2006/relationships" name="Fluxo_Caixa" sheetId="3" r:id="R7574af2dc1b04c06"/>
    <x:sheet xmlns:r="http://schemas.openxmlformats.org/officeDocument/2006/relationships" name="Sensibilidade" sheetId="4" r:id="R4dbcb710ea8940e0"/>
    <x:sheet xmlns:r="http://schemas.openxmlformats.org/officeDocument/2006/relationships" name="Instrucoes" sheetId="5" r:id="R7ba697a2c87047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0.0%"/>
    <x:numFmt numFmtId="201" formatCode="&quot;R$&quot; #,##0;[Red](&quot;R$&quot; #,##0);-"/>
    <x:numFmt numFmtId="202" formatCode="#,#0"/>
    <x:numFmt numFmtId="203" formatCode="&quot;R$&quot; #,##0.00;[Red](&quot;R$&quot; #,##0.00);-"/>
    <x:numFmt numFmtId="204" formatCode="0.0"/>
    <x:numFmt numFmtId="205" formatCode="#,#0.00"/>
    <x:numFmt numFmtId="206" formatCode="0.000"/>
    <x:numFmt numFmtId="207" formatCode="0"/>
    <x:numFmt numFmtId="208" formatCode="0.00x"/>
    <x:numFmt numFmtId="209" formatCode="@"/>
    <x:numFmt numFmtId="210" formatCode="0%"/>
  </x:numFmts>
  <x:fonts count="15">
    <x:font>
      <x:sz val="11"/>
      <x:name val="Carlito"/>
    </x:font>
    <x:font>
      <x:sz val="10"/>
      <x:color rgb="FF25352C"/>
      <x:name val="Arial"/>
    </x:font>
    <x:font>
      <x:b/>
      <x:sz val="16"/>
      <x:color rgb="FFFFFFFF"/>
      <x:name val="Arial"/>
    </x:font>
    <x:font>
      <x:i/>
      <x:sz val="10"/>
      <x:color rgb="FF245B91"/>
      <x:name val="Arial"/>
    </x:font>
    <x:font>
      <x:b/>
      <x:sz val="10"/>
      <x:color rgb="FFFFFFFF"/>
      <x:name val="Arial"/>
    </x:font>
    <x:font>
      <x:b/>
      <x:sz val="10"/>
      <x:color rgb="FF0000FF"/>
      <x:name val="Arial"/>
    </x:font>
    <x:font>
      <x:sz val="10"/>
      <x:color rgb="FF0000FF"/>
      <x:name val="Arial"/>
    </x:font>
    <x:font>
      <x:b/>
      <x:sz val="10"/>
      <x:color rgb="FF008000"/>
      <x:name val="Arial"/>
    </x:font>
    <x:font>
      <x:sz val="10"/>
      <x:color rgb="FF245B91"/>
      <x:name val="Arial"/>
    </x:font>
    <x:font>
      <x:sz val="10"/>
      <x:color rgb="FF008000"/>
      <x:name val="Arial"/>
    </x:font>
    <x:font>
      <x:i/>
      <x:sz val="10"/>
      <x:color rgb="FF5D6B63"/>
      <x:name val="Arial"/>
    </x:font>
    <x:font>
      <x:b/>
      <x:sz val="10"/>
      <x:color rgb="FF25352C"/>
      <x:name val="Arial"/>
    </x:font>
    <x:font>
      <x:b/>
      <x:sz val="15"/>
      <x:color rgb="FF173D2B"/>
      <x:name val="Arial"/>
    </x:font>
    <x:font>
      <x:b/>
      <x:sz val="10"/>
      <x:color rgb="FF173D2B"/>
      <x:name val="Arial"/>
    </x:font>
    <x:font>
      <x:b/>
      <x:sz val="10"/>
      <x:color rgb="FF6F5200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73D2B"/>
      </x:patternFill>
    </x:fill>
    <x:fill>
      <x:patternFill patternType="solid">
        <x:fgColor rgb="FFE7F0FA"/>
      </x:patternFill>
    </x:fill>
    <x:fill>
      <x:patternFill patternType="solid">
        <x:fgColor rgb="FF2F7D4A"/>
      </x:patternFill>
    </x:fill>
    <x:fill>
      <x:patternFill patternType="solid">
        <x:fgColor rgb="FFFFF4CC"/>
      </x:patternFill>
    </x:fill>
    <x:fill>
      <x:patternFill patternType="solid">
        <x:fgColor rgb="FFF4F7F5"/>
      </x:patternFill>
    </x:fill>
    <x:fill>
      <x:patternFill patternType="solid">
        <x:fgColor rgb="FFDFF2E5"/>
      </x:patternFill>
    </x:fill>
  </x:fills>
  <x:borders count="14">
    <x:border/>
    <x:border>
      <x:right style="thin">
        <x:color rgb="FFFFFFFF"/>
      </x:right>
      <x:bottom style="thin">
        <x:color rgb="FFCFD9D2"/>
      </x:bottom>
    </x:border>
    <x:border>
      <x:left style="thin">
        <x:color rgb="FFFFFFFF"/>
      </x:left>
      <x:right style="thin">
        <x:color rgb="FFFFFFFF"/>
      </x:right>
      <x:bottom style="thin">
        <x:color rgb="FFCFD9D2"/>
      </x:bottom>
    </x:border>
    <x:border>
      <x:left style="thin">
        <x:color rgb="FFFFFFFF"/>
      </x:left>
      <x:bottom style="thin">
        <x:color rgb="FFCFD9D2"/>
      </x:bottom>
    </x:border>
    <x:border>
      <x:bottom style="thin">
        <x:color rgb="FFCFD9D2"/>
      </x:bottom>
    </x:border>
    <x:border>
      <x:top style="thin">
        <x:color rgb="FFCFD9D2"/>
      </x:top>
      <x:bottom style="thin">
        <x:color rgb="FFCFD9D2"/>
      </x:bottom>
    </x:border>
    <x:border>
      <x:top style="thin">
        <x:color rgb="FFCFD9D2"/>
      </x:top>
    </x:border>
    <x:border>
      <x:left style="thin">
        <x:color rgb="FFCFD9D2"/>
      </x:left>
      <x:top style="thin">
        <x:color rgb="FFCFD9D2"/>
      </x:top>
    </x:border>
    <x:border>
      <x:right style="thin">
        <x:color rgb="FFCFD9D2"/>
      </x:right>
      <x:top style="thin">
        <x:color rgb="FFCFD9D2"/>
      </x:top>
    </x:border>
    <x:border>
      <x:left style="thin">
        <x:color rgb="FFCFD9D2"/>
      </x:left>
    </x:border>
    <x:border>
      <x:right style="thin">
        <x:color rgb="FFCFD9D2"/>
      </x:right>
    </x:border>
    <x:border>
      <x:left style="thin">
        <x:color rgb="FFCFD9D2"/>
      </x:left>
      <x:bottom style="thin">
        <x:color rgb="FFCFD9D2"/>
      </x:bottom>
    </x:border>
    <x:border>
      <x:right style="thin">
        <x:color rgb="FFCFD9D2"/>
      </x:right>
      <x:bottom style="thin">
        <x:color rgb="FFCFD9D2"/>
      </x:bottom>
    </x:border>
    <x:border>
      <x:right style="thin">
        <x:color rgb="FFFFFFFF"/>
      </x:right>
      <x:top style="thin">
        <x:color rgb="FFCFD9D2"/>
      </x:top>
      <x:bottom style="thin">
        <x:color rgb="FFCFD9D2"/>
      </x:bottom>
    </x:border>
  </x:borders>
  <x:cellStyleXfs count="1">
    <x:xf numFmtId="0" fontId="0" fillId="0" borderId="0"/>
  </x:cellStyleXfs>
  <x:cellXfs count="194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/>
    <x:xf numFmtId="0" fontId="4" fillId="4" borderId="2" xfId="0" applyNumberFormat="1" applyFont="1" applyFill="1" applyBorder="1"/>
    <x:xf numFmtId="0" fontId="4" fillId="4" borderId="3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2" xfId="0" applyNumberFormat="1" applyFont="1" applyFill="1" applyBorder="1" applyAlignment="1">
      <x:alignment wrapText="1"/>
    </x:xf>
    <x:xf numFmtId="0" fontId="4" fillId="4" borderId="3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2" xfId="0" applyNumberFormat="1" applyFont="1" applyFill="1" applyBorder="1" applyAlignment="1">
      <x:alignment horizontal="center" wrapText="1"/>
    </x:xf>
    <x:xf numFmtId="0" fontId="4" fillId="4" borderId="3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4" fillId="4" borderId="2" xfId="0" applyNumberFormat="1" applyFont="1" applyFill="1" applyBorder="1" applyAlignment="1">
      <x:alignment horizontal="center" vertical="center" wrapText="1"/>
    </x:xf>
    <x:xf numFmtId="0" fontId="4" fillId="4" borderId="3" xfId="0" applyNumberFormat="1" applyFont="1" applyFill="1" applyBorder="1" applyAlignment="1">
      <x:alignment horizontal="center" vertical="center" wrapText="1"/>
    </x:xf>
    <x:xf numFmtId="0" fontId="6" fillId="5" borderId="0" xfId="0" applyNumberFormat="1" applyFont="1" applyFill="1" applyBorder="1"/>
    <x:xf numFmtId="0" fontId="6" fillId="5" borderId="4" xfId="0" applyNumberFormat="1" applyFont="1" applyFill="1" applyBorder="1"/>
    <x:xf numFmtId="0" fontId="6" fillId="5" borderId="5" xfId="0" applyNumberFormat="1" applyFont="1" applyFill="1" applyBorder="1"/>
    <x:xf numFmtId="0" fontId="6" fillId="5" borderId="6" xfId="0" applyNumberFormat="1" applyFont="1" applyFill="1" applyBorder="1"/>
    <x:xf numFmtId="200" fontId="6" fillId="5" borderId="4" xfId="0" applyNumberFormat="1" applyFont="1" applyFill="1" applyBorder="1"/>
    <x:xf numFmtId="200" fontId="6" fillId="5" borderId="5" xfId="0" applyNumberFormat="1" applyFont="1" applyFill="1" applyBorder="1"/>
    <x:xf numFmtId="200" fontId="6" fillId="5" borderId="6" xfId="0" applyNumberFormat="1" applyFont="1" applyFill="1" applyBorder="1"/>
    <x:xf numFmtId="0" fontId="4" fillId="2" borderId="0" xfId="0" applyNumberFormat="1" applyFont="1" applyFill="1" applyBorder="1"/>
    <x:xf numFmtId="0" fontId="1" fillId="6" borderId="0" xfId="0" applyNumberFormat="1" applyFont="1" applyFill="1" applyBorder="1"/>
    <x:xf numFmtId="0" fontId="1" fillId="7" borderId="0" xfId="0" applyNumberFormat="1" applyFont="1" applyFill="1" applyBorder="1"/>
    <x:xf numFmtId="0" fontId="7" fillId="7" borderId="0" xfId="0" applyNumberFormat="1" applyFont="1" applyFill="1" applyBorder="1"/>
    <x:xf numFmtId="200" fontId="7" fillId="7" borderId="0" xfId="0" applyNumberFormat="1" applyFont="1" applyFill="1" applyBorder="1"/>
    <x:xf numFmtId="201" fontId="6" fillId="5" borderId="0" xfId="0" applyNumberFormat="1" applyFont="1" applyFill="1" applyBorder="1"/>
    <x:xf numFmtId="202" fontId="6" fillId="5" borderId="0" xfId="0" applyNumberFormat="1" applyFont="1" applyFill="1" applyBorder="1"/>
    <x:xf numFmtId="203" fontId="6" fillId="5" borderId="0" xfId="0" applyNumberFormat="1" applyFont="1" applyFill="1" applyBorder="1"/>
    <x:xf numFmtId="200" fontId="6" fillId="5" borderId="0" xfId="0" applyNumberFormat="1" applyFont="1" applyFill="1" applyBorder="1"/>
    <x:xf numFmtId="204" fontId="6" fillId="5" borderId="0" xfId="0" applyNumberFormat="1" applyFont="1" applyFill="1" applyBorder="1"/>
    <x:xf numFmtId="0" fontId="8" fillId="3" borderId="0" xfId="0" applyNumberFormat="1" applyFont="1" applyFill="1" applyBorder="1"/>
    <x:xf numFmtId="0" fontId="8" fillId="3" borderId="7" xfId="0" applyNumberFormat="1" applyFont="1" applyFill="1" applyBorder="1"/>
    <x:xf numFmtId="0" fontId="8" fillId="3" borderId="6" xfId="0" applyNumberFormat="1" applyFont="1" applyFill="1" applyBorder="1"/>
    <x:xf numFmtId="0" fontId="8" fillId="3" borderId="8" xfId="0" applyNumberFormat="1" applyFont="1" applyFill="1" applyBorder="1"/>
    <x:xf numFmtId="0" fontId="8" fillId="3" borderId="9" xfId="0" applyNumberFormat="1" applyFont="1" applyFill="1" applyBorder="1"/>
    <x:xf numFmtId="0" fontId="8" fillId="3" borderId="10" xfId="0" applyNumberFormat="1" applyFont="1" applyFill="1" applyBorder="1"/>
    <x:xf numFmtId="0" fontId="8" fillId="3" borderId="11" xfId="0" applyNumberFormat="1" applyFont="1" applyFill="1" applyBorder="1"/>
    <x:xf numFmtId="0" fontId="8" fillId="3" borderId="4" xfId="0" applyNumberFormat="1" applyFont="1" applyFill="1" applyBorder="1"/>
    <x:xf numFmtId="0" fontId="8" fillId="3" borderId="12" xfId="0" applyNumberFormat="1" applyFont="1" applyFill="1" applyBorder="1"/>
    <x:xf numFmtId="0" fontId="8" fillId="3" borderId="7" xfId="0" applyNumberFormat="1" applyFont="1" applyFill="1" applyBorder="1" applyAlignment="1">
      <x:alignment wrapText="1"/>
    </x:xf>
    <x:xf numFmtId="0" fontId="8" fillId="3" borderId="6" xfId="0" applyNumberFormat="1" applyFont="1" applyFill="1" applyBorder="1" applyAlignment="1">
      <x:alignment wrapText="1"/>
    </x:xf>
    <x:xf numFmtId="0" fontId="8" fillId="3" borderId="8" xfId="0" applyNumberFormat="1" applyFont="1" applyFill="1" applyBorder="1" applyAlignment="1">
      <x:alignment wrapText="1"/>
    </x:xf>
    <x:xf numFmtId="0" fontId="8" fillId="3" borderId="9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8" fillId="3" borderId="10" xfId="0" applyNumberFormat="1" applyFont="1" applyFill="1" applyBorder="1" applyAlignment="1">
      <x:alignment wrapText="1"/>
    </x:xf>
    <x:xf numFmtId="0" fontId="8" fillId="3" borderId="11" xfId="0" applyNumberFormat="1" applyFont="1" applyFill="1" applyBorder="1" applyAlignment="1">
      <x:alignment wrapText="1"/>
    </x:xf>
    <x:xf numFmtId="0" fontId="8" fillId="3" borderId="4" xfId="0" applyNumberFormat="1" applyFont="1" applyFill="1" applyBorder="1" applyAlignment="1">
      <x:alignment wrapText="1"/>
    </x:xf>
    <x:xf numFmtId="0" fontId="8" fillId="3" borderId="12" xfId="0" applyNumberFormat="1" applyFont="1" applyFill="1" applyBorder="1" applyAlignment="1">
      <x:alignment wrapText="1"/>
    </x:xf>
    <x:xf numFmtId="0" fontId="8" fillId="3" borderId="7" xfId="0" applyNumberFormat="1" applyFont="1" applyFill="1" applyBorder="1" applyAlignment="1">
      <x:alignment vertical="center" wrapText="1"/>
    </x:xf>
    <x:xf numFmtId="0" fontId="8" fillId="3" borderId="6" xfId="0" applyNumberFormat="1" applyFont="1" applyFill="1" applyBorder="1" applyAlignment="1">
      <x:alignment vertical="center" wrapText="1"/>
    </x:xf>
    <x:xf numFmtId="0" fontId="8" fillId="3" borderId="8" xfId="0" applyNumberFormat="1" applyFont="1" applyFill="1" applyBorder="1" applyAlignment="1">
      <x:alignment vertical="center" wrapText="1"/>
    </x:xf>
    <x:xf numFmtId="0" fontId="8" fillId="3" borderId="9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10" xfId="0" applyNumberFormat="1" applyFont="1" applyFill="1" applyBorder="1" applyAlignment="1">
      <x:alignment vertical="center" wrapText="1"/>
    </x:xf>
    <x:xf numFmtId="0" fontId="8" fillId="3" borderId="11" xfId="0" applyNumberFormat="1" applyFont="1" applyFill="1" applyBorder="1" applyAlignment="1">
      <x:alignment vertical="center" wrapText="1"/>
    </x:xf>
    <x:xf numFmtId="0" fontId="8" fillId="3" borderId="4" xfId="0" applyNumberFormat="1" applyFont="1" applyFill="1" applyBorder="1" applyAlignment="1">
      <x:alignment vertical="center" wrapText="1"/>
    </x:xf>
    <x:xf numFmtId="0" fontId="8" fillId="3" borderId="12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9" fillId="0" borderId="4" xfId="0" applyNumberFormat="1" applyFont="1" applyFill="1" applyBorder="1"/>
    <x:xf numFmtId="0" fontId="9" fillId="0" borderId="5" xfId="0" applyNumberFormat="1" applyFont="1" applyFill="1" applyBorder="1"/>
    <x:xf numFmtId="0" fontId="9" fillId="0" borderId="6" xfId="0" applyNumberFormat="1" applyFont="1" applyFill="1" applyBorder="1"/>
    <x:xf numFmtId="205" fontId="9" fillId="0" borderId="4" xfId="0" applyNumberFormat="1" applyFont="1" applyFill="1" applyBorder="1"/>
    <x:xf numFmtId="205" fontId="9" fillId="0" borderId="5" xfId="0" applyNumberFormat="1" applyFont="1" applyFill="1" applyBorder="1"/>
    <x:xf numFmtId="205" fontId="9" fillId="0" borderId="6" xfId="0" applyNumberFormat="1" applyFont="1" applyFill="1" applyBorder="1"/>
    <x:xf numFmtId="201" fontId="9" fillId="0" borderId="4" xfId="0" applyNumberFormat="1" applyFont="1" applyFill="1" applyBorder="1"/>
    <x:xf numFmtId="201" fontId="9" fillId="0" borderId="5" xfId="0" applyNumberFormat="1" applyFont="1" applyFill="1" applyBorder="1"/>
    <x:xf numFmtId="201" fontId="9" fillId="0" borderId="6" xfId="0" applyNumberFormat="1" applyFont="1" applyFill="1" applyBorder="1"/>
    <x:xf numFmtId="206" fontId="9" fillId="0" borderId="4" xfId="0" applyNumberFormat="1" applyFont="1" applyFill="1" applyBorder="1"/>
    <x:xf numFmtId="206" fontId="9" fillId="0" borderId="5" xfId="0" applyNumberFormat="1" applyFont="1" applyFill="1" applyBorder="1"/>
    <x:xf numFmtId="206" fontId="9" fillId="0" borderId="6" xfId="0" applyNumberFormat="1" applyFont="1" applyFill="1" applyBorder="1"/>
    <x:xf numFmtId="207" fontId="9" fillId="0" borderId="4" xfId="0" applyNumberFormat="1" applyFont="1" applyFill="1" applyBorder="1"/>
    <x:xf numFmtId="207" fontId="9" fillId="0" borderId="5" xfId="0" applyNumberFormat="1" applyFont="1" applyFill="1" applyBorder="1"/>
    <x:xf numFmtId="207" fontId="9" fillId="0" borderId="6" xfId="0" applyNumberFormat="1" applyFont="1" applyFill="1" applyBorder="1"/>
    <x:xf numFmtId="0" fontId="10" fillId="6" borderId="0" xfId="0" applyNumberFormat="1" applyFont="1" applyFill="1" applyBorder="1"/>
    <x:xf numFmtId="0" fontId="11" fillId="5" borderId="0" xfId="0" applyNumberFormat="1" applyFont="1" applyFill="1" applyBorder="1"/>
    <x:xf numFmtId="0" fontId="7" fillId="5" borderId="0" xfId="0" applyNumberFormat="1" applyFont="1" applyFill="1" applyBorder="1"/>
    <x:xf numFmtId="200" fontId="7" fillId="5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12" fillId="7" borderId="0" xfId="0" applyNumberFormat="1" applyFont="1" applyFill="1" applyBorder="1"/>
    <x:xf numFmtId="0" fontId="12" fillId="7" borderId="7" xfId="0" applyNumberFormat="1" applyFont="1" applyFill="1" applyBorder="1"/>
    <x:xf numFmtId="0" fontId="12" fillId="7" borderId="8" xfId="0" applyNumberFormat="1" applyFont="1" applyFill="1" applyBorder="1"/>
    <x:xf numFmtId="0" fontId="12" fillId="7" borderId="11" xfId="0" applyNumberFormat="1" applyFont="1" applyFill="1" applyBorder="1"/>
    <x:xf numFmtId="0" fontId="12" fillId="7" borderId="12" xfId="0" applyNumberFormat="1" applyFont="1" applyFill="1" applyBorder="1"/>
    <x:xf numFmtId="0" fontId="12" fillId="7" borderId="7" xfId="0" applyNumberFormat="1" applyFont="1" applyFill="1" applyBorder="1" applyAlignment="1">
      <x:alignment horizontal="center"/>
    </x:xf>
    <x:xf numFmtId="0" fontId="12" fillId="7" borderId="8" xfId="0" applyNumberFormat="1" applyFont="1" applyFill="1" applyBorder="1" applyAlignment="1">
      <x:alignment horizontal="center"/>
    </x:xf>
    <x:xf numFmtId="0" fontId="12" fillId="7" borderId="11" xfId="0" applyNumberFormat="1" applyFont="1" applyFill="1" applyBorder="1" applyAlignment="1">
      <x:alignment horizontal="center"/>
    </x:xf>
    <x:xf numFmtId="0" fontId="12" fillId="7" borderId="12" xfId="0" applyNumberFormat="1" applyFont="1" applyFill="1" applyBorder="1" applyAlignment="1">
      <x:alignment horizontal="center"/>
    </x:xf>
    <x:xf numFmtId="0" fontId="12" fillId="7" borderId="7" xfId="0" applyNumberFormat="1" applyFont="1" applyFill="1" applyBorder="1" applyAlignment="1">
      <x:alignment horizontal="center" vertical="center"/>
    </x:xf>
    <x:xf numFmtId="0" fontId="12" fillId="7" borderId="8" xfId="0" applyNumberFormat="1" applyFont="1" applyFill="1" applyBorder="1" applyAlignment="1">
      <x:alignment horizontal="center" vertical="center"/>
    </x:xf>
    <x:xf numFmtId="0" fontId="12" fillId="7" borderId="11" xfId="0" applyNumberFormat="1" applyFont="1" applyFill="1" applyBorder="1" applyAlignment="1">
      <x:alignment horizontal="center" vertical="center"/>
    </x:xf>
    <x:xf numFmtId="0" fontId="12" fillId="7" borderId="12" xfId="0" applyNumberFormat="1" applyFont="1" applyFill="1" applyBorder="1" applyAlignment="1">
      <x:alignment horizontal="center" vertical="center"/>
    </x:xf>
    <x:xf numFmtId="201" fontId="12" fillId="7" borderId="7" xfId="0" applyNumberFormat="1" applyFont="1" applyFill="1" applyBorder="1" applyAlignment="1">
      <x:alignment horizontal="center" vertical="center"/>
    </x:xf>
    <x:xf numFmtId="201" fontId="12" fillId="7" borderId="8" xfId="0" applyNumberFormat="1" applyFont="1" applyFill="1" applyBorder="1" applyAlignment="1">
      <x:alignment horizontal="center" vertical="center"/>
    </x:xf>
    <x:xf numFmtId="201" fontId="12" fillId="7" borderId="11" xfId="0" applyNumberFormat="1" applyFont="1" applyFill="1" applyBorder="1" applyAlignment="1">
      <x:alignment horizontal="center" vertical="center"/>
    </x:xf>
    <x:xf numFmtId="201" fontId="12" fillId="7" borderId="12" xfId="0" applyNumberFormat="1" applyFont="1" applyFill="1" applyBorder="1" applyAlignment="1">
      <x:alignment horizontal="center" vertical="center"/>
    </x:xf>
    <x:xf numFmtId="200" fontId="12" fillId="7" borderId="7" xfId="0" applyNumberFormat="1" applyFont="1" applyFill="1" applyBorder="1" applyAlignment="1">
      <x:alignment horizontal="center" vertical="center"/>
    </x:xf>
    <x:xf numFmtId="200" fontId="12" fillId="7" borderId="8" xfId="0" applyNumberFormat="1" applyFont="1" applyFill="1" applyBorder="1" applyAlignment="1">
      <x:alignment horizontal="center" vertical="center"/>
    </x:xf>
    <x:xf numFmtId="200" fontId="12" fillId="7" borderId="11" xfId="0" applyNumberFormat="1" applyFont="1" applyFill="1" applyBorder="1" applyAlignment="1">
      <x:alignment horizontal="center" vertical="center"/>
    </x:xf>
    <x:xf numFmtId="200" fontId="12" fillId="7" borderId="12" xfId="0" applyNumberFormat="1" applyFont="1" applyFill="1" applyBorder="1" applyAlignment="1">
      <x:alignment horizontal="center" vertical="center"/>
    </x:xf>
    <x:xf numFmtId="204" fontId="12" fillId="7" borderId="7" xfId="0" applyNumberFormat="1" applyFont="1" applyFill="1" applyBorder="1" applyAlignment="1">
      <x:alignment horizontal="center" vertical="center"/>
    </x:xf>
    <x:xf numFmtId="204" fontId="12" fillId="7" borderId="8" xfId="0" applyNumberFormat="1" applyFont="1" applyFill="1" applyBorder="1" applyAlignment="1">
      <x:alignment horizontal="center" vertical="center"/>
    </x:xf>
    <x:xf numFmtId="204" fontId="12" fillId="7" borderId="11" xfId="0" applyNumberFormat="1" applyFont="1" applyFill="1" applyBorder="1" applyAlignment="1">
      <x:alignment horizontal="center" vertical="center"/>
    </x:xf>
    <x:xf numFmtId="204" fontId="12" fillId="7" borderId="12" xfId="0" applyNumberFormat="1" applyFont="1" applyFill="1" applyBorder="1" applyAlignment="1">
      <x:alignment horizontal="center" vertical="center"/>
    </x:xf>
    <x:xf numFmtId="0" fontId="12" fillId="7" borderId="6" xfId="0" applyNumberFormat="1" applyFont="1" applyFill="1" applyBorder="1"/>
    <x:xf numFmtId="0" fontId="12" fillId="7" borderId="4" xfId="0" applyNumberFormat="1" applyFont="1" applyFill="1" applyBorder="1"/>
    <x:xf numFmtId="0" fontId="12" fillId="7" borderId="6" xfId="0" applyNumberFormat="1" applyFont="1" applyFill="1" applyBorder="1" applyAlignment="1">
      <x:alignment horizontal="center"/>
    </x:xf>
    <x:xf numFmtId="0" fontId="12" fillId="7" borderId="4" xfId="0" applyNumberFormat="1" applyFont="1" applyFill="1" applyBorder="1" applyAlignment="1">
      <x:alignment horizontal="center"/>
    </x:xf>
    <x:xf numFmtId="0" fontId="12" fillId="7" borderId="6" xfId="0" applyNumberFormat="1" applyFont="1" applyFill="1" applyBorder="1" applyAlignment="1">
      <x:alignment horizontal="center" vertical="center"/>
    </x:xf>
    <x:xf numFmtId="0" fontId="12" fillId="7" borderId="4" xfId="0" applyNumberFormat="1" applyFont="1" applyFill="1" applyBorder="1" applyAlignment="1">
      <x:alignment horizontal="center" vertical="center"/>
    </x:xf>
    <x:xf numFmtId="208" fontId="12" fillId="7" borderId="7" xfId="0" applyNumberFormat="1" applyFont="1" applyFill="1" applyBorder="1" applyAlignment="1">
      <x:alignment horizontal="center" vertical="center"/>
    </x:xf>
    <x:xf numFmtId="208" fontId="12" fillId="7" borderId="6" xfId="0" applyNumberFormat="1" applyFont="1" applyFill="1" applyBorder="1" applyAlignment="1">
      <x:alignment horizontal="center" vertical="center"/>
    </x:xf>
    <x:xf numFmtId="208" fontId="12" fillId="7" borderId="8" xfId="0" applyNumberFormat="1" applyFont="1" applyFill="1" applyBorder="1" applyAlignment="1">
      <x:alignment horizontal="center" vertical="center"/>
    </x:xf>
    <x:xf numFmtId="208" fontId="12" fillId="7" borderId="11" xfId="0" applyNumberFormat="1" applyFont="1" applyFill="1" applyBorder="1" applyAlignment="1">
      <x:alignment horizontal="center" vertical="center"/>
    </x:xf>
    <x:xf numFmtId="208" fontId="12" fillId="7" borderId="4" xfId="0" applyNumberFormat="1" applyFont="1" applyFill="1" applyBorder="1" applyAlignment="1">
      <x:alignment horizontal="center" vertical="center"/>
    </x:xf>
    <x:xf numFmtId="208" fontId="12" fillId="7" borderId="12" xfId="0" applyNumberFormat="1" applyFont="1" applyFill="1" applyBorder="1" applyAlignment="1">
      <x:alignment horizontal="center" vertical="center"/>
    </x:xf>
    <x:xf numFmtId="209" fontId="12" fillId="7" borderId="7" xfId="0" applyNumberFormat="1" applyFont="1" applyFill="1" applyBorder="1" applyAlignment="1">
      <x:alignment horizontal="center" vertical="center"/>
    </x:xf>
    <x:xf numFmtId="209" fontId="12" fillId="7" borderId="6" xfId="0" applyNumberFormat="1" applyFont="1" applyFill="1" applyBorder="1" applyAlignment="1">
      <x:alignment horizontal="center" vertical="center"/>
    </x:xf>
    <x:xf numFmtId="209" fontId="12" fillId="7" borderId="8" xfId="0" applyNumberFormat="1" applyFont="1" applyFill="1" applyBorder="1" applyAlignment="1">
      <x:alignment horizontal="center" vertical="center"/>
    </x:xf>
    <x:xf numFmtId="209" fontId="12" fillId="7" borderId="11" xfId="0" applyNumberFormat="1" applyFont="1" applyFill="1" applyBorder="1" applyAlignment="1">
      <x:alignment horizontal="center" vertical="center"/>
    </x:xf>
    <x:xf numFmtId="209" fontId="12" fillId="7" borderId="4" xfId="0" applyNumberFormat="1" applyFont="1" applyFill="1" applyBorder="1" applyAlignment="1">
      <x:alignment horizontal="center" vertical="center"/>
    </x:xf>
    <x:xf numFmtId="209" fontId="12" fillId="7" borderId="12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5" xfId="0" applyNumberFormat="1" applyFont="1" applyFill="1" applyBorder="1"/>
    <x:xf numFmtId="0" fontId="1" fillId="0" borderId="13" xfId="0" applyNumberFormat="1" applyFont="1" applyFill="1" applyBorder="1"/>
    <x:xf numFmtId="200" fontId="1" fillId="0" borderId="5" xfId="0" applyNumberFormat="1" applyFont="1" applyFill="1" applyBorder="1"/>
    <x:xf numFmtId="0" fontId="1" fillId="5" borderId="4" xfId="0" applyNumberFormat="1" applyFont="1" applyFill="1" applyBorder="1"/>
    <x:xf numFmtId="0" fontId="1" fillId="5" borderId="5" xfId="0" applyNumberFormat="1" applyFont="1" applyFill="1" applyBorder="1"/>
    <x:xf numFmtId="0" fontId="1" fillId="5" borderId="6" xfId="0" applyNumberFormat="1" applyFont="1" applyFill="1" applyBorder="1"/>
    <x:xf numFmtId="0" fontId="1" fillId="0" borderId="4" xfId="0" applyNumberFormat="1" applyFont="1" applyFill="1" applyBorder="1" applyAlignment="1">
      <x:alignment wrapText="1"/>
    </x:xf>
    <x:xf numFmtId="0" fontId="1" fillId="5" borderId="4" xfId="0" applyNumberFormat="1" applyFont="1" applyFill="1" applyBorder="1" applyAlignment="1">
      <x:alignment wrapText="1"/>
    </x:xf>
    <x:xf numFmtId="0" fontId="1" fillId="0" borderId="5" xfId="0" applyNumberFormat="1" applyFont="1" applyFill="1" applyBorder="1" applyAlignment="1">
      <x:alignment wrapText="1"/>
    </x:xf>
    <x:xf numFmtId="0" fontId="1" fillId="5" borderId="5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0" fontId="1" fillId="5" borderId="6" xfId="0" applyNumberFormat="1" applyFont="1" applyFill="1" applyBorder="1" applyAlignment="1">
      <x:alignment wrapText="1"/>
    </x:xf>
    <x:xf numFmtId="210" fontId="6" fillId="5" borderId="0" xfId="0" applyNumberFormat="1" applyFont="1" applyFill="1" applyBorder="1"/>
    <x:xf numFmtId="201" fontId="9" fillId="0" borderId="0" xfId="0" applyNumberFormat="1" applyFont="1" applyFill="1" applyBorder="1"/>
    <x:xf numFmtId="0" fontId="9" fillId="0" borderId="0" xfId="0" applyNumberFormat="1" applyFont="1" applyFill="1" applyBorder="1"/>
    <x:xf numFmtId="0" fontId="13" fillId="7" borderId="0" xfId="0" applyNumberFormat="1" applyFont="1" applyFill="1" applyBorder="1"/>
    <x:xf numFmtId="0" fontId="13" fillId="7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1" fillId="6" borderId="4" xfId="0" applyNumberFormat="1" applyFont="1" applyFill="1" applyBorder="1"/>
    <x:xf numFmtId="0" fontId="1" fillId="6" borderId="5" xfId="0" applyNumberFormat="1" applyFont="1" applyFill="1" applyBorder="1"/>
    <x:xf numFmtId="0" fontId="1" fillId="6" borderId="6" xfId="0" applyNumberFormat="1" applyFont="1" applyFill="1" applyBorder="1"/>
    <x:xf numFmtId="0" fontId="1" fillId="6" borderId="4" xfId="0" applyNumberFormat="1" applyFont="1" applyFill="1" applyBorder="1" applyAlignment="1">
      <x:alignment wrapText="1"/>
    </x:xf>
    <x:xf numFmtId="0" fontId="1" fillId="6" borderId="5" xfId="0" applyNumberFormat="1" applyFont="1" applyFill="1" applyBorder="1" applyAlignment="1">
      <x:alignment wrapText="1"/>
    </x:xf>
    <x:xf numFmtId="0" fontId="1" fillId="6" borderId="6" xfId="0" applyNumberFormat="1" applyFont="1" applyFill="1" applyBorder="1" applyAlignment="1">
      <x:alignment wrapText="1"/>
    </x:xf>
    <x:xf numFmtId="0" fontId="1" fillId="6" borderId="4" xfId="0" applyNumberFormat="1" applyFont="1" applyFill="1" applyBorder="1" applyAlignment="1">
      <x:alignment vertical="center" wrapText="1"/>
    </x:xf>
    <x:xf numFmtId="0" fontId="1" fillId="6" borderId="5" xfId="0" applyNumberFormat="1" applyFont="1" applyFill="1" applyBorder="1" applyAlignment="1">
      <x:alignment vertical="center" wrapText="1"/>
    </x:xf>
    <x:xf numFmtId="0" fontId="1" fillId="6" borderId="6" xfId="0" applyNumberFormat="1" applyFont="1" applyFill="1" applyBorder="1" applyAlignment="1">
      <x:alignment vertical="center" wrapText="1"/>
    </x:xf>
    <x:xf numFmtId="0" fontId="14" fillId="5" borderId="0" xfId="0" applyNumberFormat="1" applyFont="1" applyFill="1" applyBorder="1"/>
    <x:xf numFmtId="0" fontId="14" fillId="5" borderId="7" xfId="0" applyNumberFormat="1" applyFont="1" applyFill="1" applyBorder="1"/>
    <x:xf numFmtId="0" fontId="14" fillId="5" borderId="6" xfId="0" applyNumberFormat="1" applyFont="1" applyFill="1" applyBorder="1"/>
    <x:xf numFmtId="0" fontId="14" fillId="5" borderId="8" xfId="0" applyNumberFormat="1" applyFont="1" applyFill="1" applyBorder="1"/>
    <x:xf numFmtId="0" fontId="14" fillId="5" borderId="9" xfId="0" applyNumberFormat="1" applyFont="1" applyFill="1" applyBorder="1"/>
    <x:xf numFmtId="0" fontId="14" fillId="5" borderId="10" xfId="0" applyNumberFormat="1" applyFont="1" applyFill="1" applyBorder="1"/>
    <x:xf numFmtId="0" fontId="14" fillId="5" borderId="11" xfId="0" applyNumberFormat="1" applyFont="1" applyFill="1" applyBorder="1"/>
    <x:xf numFmtId="0" fontId="14" fillId="5" borderId="4" xfId="0" applyNumberFormat="1" applyFont="1" applyFill="1" applyBorder="1"/>
    <x:xf numFmtId="0" fontId="14" fillId="5" borderId="12" xfId="0" applyNumberFormat="1" applyFont="1" applyFill="1" applyBorder="1"/>
    <x:xf numFmtId="0" fontId="14" fillId="5" borderId="7" xfId="0" applyNumberFormat="1" applyFont="1" applyFill="1" applyBorder="1" applyAlignment="1">
      <x:alignment wrapText="1"/>
    </x:xf>
    <x:xf numFmtId="0" fontId="14" fillId="5" borderId="6" xfId="0" applyNumberFormat="1" applyFont="1" applyFill="1" applyBorder="1" applyAlignment="1">
      <x:alignment wrapText="1"/>
    </x:xf>
    <x:xf numFmtId="0" fontId="14" fillId="5" borderId="8" xfId="0" applyNumberFormat="1" applyFont="1" applyFill="1" applyBorder="1" applyAlignment="1">
      <x:alignment wrapText="1"/>
    </x:xf>
    <x:xf numFmtId="0" fontId="14" fillId="5" borderId="9" xfId="0" applyNumberFormat="1" applyFont="1" applyFill="1" applyBorder="1" applyAlignment="1">
      <x:alignment wrapText="1"/>
    </x:xf>
    <x:xf numFmtId="0" fontId="14" fillId="5" borderId="0" xfId="0" applyNumberFormat="1" applyFont="1" applyFill="1" applyBorder="1" applyAlignment="1">
      <x:alignment wrapText="1"/>
    </x:xf>
    <x:xf numFmtId="0" fontId="14" fillId="5" borderId="10" xfId="0" applyNumberFormat="1" applyFont="1" applyFill="1" applyBorder="1" applyAlignment="1">
      <x:alignment wrapText="1"/>
    </x:xf>
    <x:xf numFmtId="0" fontId="14" fillId="5" borderId="11" xfId="0" applyNumberFormat="1" applyFont="1" applyFill="1" applyBorder="1" applyAlignment="1">
      <x:alignment wrapText="1"/>
    </x:xf>
    <x:xf numFmtId="0" fontId="14" fillId="5" borderId="4" xfId="0" applyNumberFormat="1" applyFont="1" applyFill="1" applyBorder="1" applyAlignment="1">
      <x:alignment wrapText="1"/>
    </x:xf>
    <x:xf numFmtId="0" fontId="14" fillId="5" borderId="12" xfId="0" applyNumberFormat="1" applyFont="1" applyFill="1" applyBorder="1" applyAlignment="1">
      <x:alignment wrapText="1"/>
    </x:xf>
    <x:xf numFmtId="0" fontId="14" fillId="5" borderId="7" xfId="0" applyNumberFormat="1" applyFont="1" applyFill="1" applyBorder="1" applyAlignment="1">
      <x:alignment vertical="center" wrapText="1"/>
    </x:xf>
    <x:xf numFmtId="0" fontId="14" fillId="5" borderId="6" xfId="0" applyNumberFormat="1" applyFont="1" applyFill="1" applyBorder="1" applyAlignment="1">
      <x:alignment vertical="center" wrapText="1"/>
    </x:xf>
    <x:xf numFmtId="0" fontId="14" fillId="5" borderId="8" xfId="0" applyNumberFormat="1" applyFont="1" applyFill="1" applyBorder="1" applyAlignment="1">
      <x:alignment vertical="center" wrapText="1"/>
    </x:xf>
    <x:xf numFmtId="0" fontId="14" fillId="5" borderId="9" xfId="0" applyNumberFormat="1" applyFont="1" applyFill="1" applyBorder="1" applyAlignment="1">
      <x:alignment vertical="center" wrapText="1"/>
    </x:xf>
    <x:xf numFmtId="0" fontId="14" fillId="5" borderId="0" xfId="0" applyNumberFormat="1" applyFont="1" applyFill="1" applyBorder="1" applyAlignment="1">
      <x:alignment vertical="center" wrapText="1"/>
    </x:xf>
    <x:xf numFmtId="0" fontId="14" fillId="5" borderId="10" xfId="0" applyNumberFormat="1" applyFont="1" applyFill="1" applyBorder="1" applyAlignment="1">
      <x:alignment vertical="center" wrapText="1"/>
    </x:xf>
    <x:xf numFmtId="0" fontId="14" fillId="5" borderId="11" xfId="0" applyNumberFormat="1" applyFont="1" applyFill="1" applyBorder="1" applyAlignment="1">
      <x:alignment vertical="center" wrapText="1"/>
    </x:xf>
    <x:xf numFmtId="0" fontId="14" fillId="5" borderId="4" xfId="0" applyNumberFormat="1" applyFont="1" applyFill="1" applyBorder="1" applyAlignment="1">
      <x:alignment vertical="center" wrapText="1"/>
    </x:xf>
    <x:xf numFmtId="0" fontId="14" fillId="5" borderId="12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5">
    <x:dxf>
      <x:font>
        <x:b/>
        <x:color rgb="FF2F7D4A"/>
      </x:font>
      <x:fill>
        <x:patternFill>
          <x:bgColor rgb="FFDFF2E5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9A4F00"/>
      </x:font>
      <x:fill>
        <x:patternFill>
          <x:bgColor rgb="FFFCE9D8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2df7bea1974930" /><Relationship Type="http://schemas.openxmlformats.org/officeDocument/2006/relationships/theme" Target="/xl/theme/theme1.xml" Id="R9996f0c5c810434d" /><Relationship Type="http://schemas.openxmlformats.org/officeDocument/2006/relationships/sharedStrings" Target="/xl/sharedStrings.xml" Id="Rbe2389cfef104d0e" /><Relationship Type="http://schemas.openxmlformats.org/officeDocument/2006/relationships/worksheet" Target="/xl/worksheets/sheet1.xml" Id="Rc70d07af18cb4b0e" /><Relationship Type="http://schemas.openxmlformats.org/officeDocument/2006/relationships/worksheet" Target="/xl/worksheets/sheet2.xml" Id="R1488c34be5154f00" /><Relationship Type="http://schemas.openxmlformats.org/officeDocument/2006/relationships/worksheet" Target="/xl/worksheets/sheet3.xml" Id="R7574af2dc1b04c06" /><Relationship Type="http://schemas.openxmlformats.org/officeDocument/2006/relationships/worksheet" Target="/xl/worksheets/sheet4.xml" Id="R4dbcb710ea8940e0" /><Relationship Type="http://schemas.openxmlformats.org/officeDocument/2006/relationships/worksheet" Target="/xl/worksheets/sheet5.xml" Id="R7ba697a2c870477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183b1756ae149f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ad72405bda87494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Fluxo de caixa e valor presente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Fluxo de caixa</c:v>
          </c:tx>
          <c:cat>
            <c:strRef>
              <c:f>'Dashboard'!$J$10:$J$18</c:f>
              <c:strCache>
                <c:ptCount val="0"/>
              </c:strCache>
            </c:strRef>
          </c:cat>
          <c:val>
            <c:numRef>
              <c:f>'Dashboard'!$K$10:$K$18</c:f>
              <c:numCache>
                <c:formatCode>"R$" #,##0;[Red]("R$" #,##0);-</c:formatCode>
                <c:ptCount val="0"/>
              </c:numCache>
            </c:numRef>
          </c:val>
        </c:ser>
        <c:ser>
          <c:idx val="1"/>
          <c:order val="1"/>
          <c:tx>
            <c:v>Valor presente</c:v>
          </c:tx>
          <c:cat>
            <c:strRef>
              <c:f>'Dashboard'!$J$10:$J$18</c:f>
              <c:strCache>
                <c:ptCount val="0"/>
              </c:strCache>
            </c:strRef>
          </c:cat>
          <c:val>
            <c:numRef>
              <c:f>'Dashboard'!$L$10:$L$18</c:f>
              <c:numCache>
                <c:formatCode>"R$" #,##0;[Red]("R$" #,##0);-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&quot;R$&quot; #,##0" sourceLinked="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VPL por taxa de desconto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VPL</c:v>
          </c:tx>
          <c:marker>
            <c:symbol val="none"/>
          </c:marker>
          <c:cat>
            <c:strRef>
              <c:f>'Sensibilidade'!$A$15:$A$21</c:f>
              <c:strCache>
                <c:ptCount val="0"/>
              </c:strCache>
            </c:strRef>
          </c:cat>
          <c:val>
            <c:numRef>
              <c:f>'Sensibilidade'!$B$15:$B$21</c:f>
              <c:numCache>
                <c:formatCode>"R$" #,##0;[Red]("R$" #,##0);-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&quot;R$&quot; #,##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8</xdr:row>
      <xdr:rowOff>0</xdr:rowOff>
    </xdr:from>
    <xdr:to>
      <xdr:col>14</xdr:col>
      <xdr:colOff>0</xdr:colOff>
      <xdr:row>21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183b1756ae149f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3</xdr:col>
      <xdr:colOff>0</xdr:colOff>
      <xdr:row>12</xdr:row>
      <xdr:rowOff>0</xdr:rowOff>
    </xdr:from>
    <xdr:to>
      <xdr:col>10</xdr:col>
      <xdr:colOff>0</xdr:colOff>
      <xdr:row>26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d72405bda874943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TabelaFluxoProjeto" displayName="TabelaFluxoProjeto" ref="A4:W13" headerRowCount="1" totalsRowCount="0" totalsRowShown="0">
  <x:tableColumns count="23">
    <x:tableColumn id="1" name="Ano"/>
    <x:tableColumn id="2" name="Volume"/>
    <x:tableColumn id="3" name="Preço unitário"/>
    <x:tableColumn id="4" name="Receita"/>
    <x:tableColumn id="5" name="Custo variável unit."/>
    <x:tableColumn id="6" name="Custo variável"/>
    <x:tableColumn id="7" name="Custo fixo"/>
    <x:tableColumn id="8" name="EBITDA"/>
    <x:tableColumn id="9" name="Depreciação"/>
    <x:tableColumn id="10" name="EBIT"/>
    <x:tableColumn id="11" name="Imposto"/>
    <x:tableColumn id="12" name="Fluxo operacional"/>
    <x:tableColumn id="13" name="Capital de giro"/>
    <x:tableColumn id="14" name="Variação capital de giro"/>
    <x:tableColumn id="15" name="Investimento"/>
    <x:tableColumn id="16" name="Recuperação final"/>
    <x:tableColumn id="17" name="Fluxo de caixa livre"/>
    <x:tableColumn id="18" name="Fator de desconto"/>
    <x:tableColumn id="19" name="Valor presente"/>
    <x:tableColumn id="20" name="Acumulado"/>
    <x:tableColumn id="21" name="Acumulado descontado"/>
    <x:tableColumn id="22" name="Payback"/>
    <x:tableColumn id="23" name="Payback descontado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b05280341704ae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c01977fa0d38442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2.xml" Id="Rd7aca331bcef4c1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22" hidden="0" customWidth="1"/>
    <x:col min="3" max="3" width="31" hidden="0" customWidth="1"/>
    <x:col min="4" max="4" width="28" hidden="0" customWidth="1"/>
    <x:col min="5" max="5" width="4" hidden="0" customWidth="1"/>
    <x:col min="6" max="6" width="16" hidden="0" customWidth="1"/>
    <x:col min="7" max="7" width="16" hidden="0" customWidth="1"/>
    <x:col min="8" max="8" width="16" hidden="0" customWidth="1"/>
    <x:col min="9" max="9" width="3" hidden="0" customWidth="1"/>
    <x:col min="10" max="10" width="12" hidden="0" customWidth="1"/>
    <x:col min="11" max="11" width="21" hidden="0" customWidth="1"/>
    <x:col min="12" max="12" width="21" hidden="0" customWidth="1"/>
    <x:col min="13" max="13" width="14" hidden="0" customWidth="1"/>
    <x:col min="14" max="14" width="14" hidden="0" customWidth="1"/>
  </x:cols>
  <x:sheetData>
    <x:row r="1" ht="32" customHeight="1">
      <x:c r="A1" s="4" t="str">
        <x:v>DASHBOARD DE VIABILIDADE DO PROJETO</x:v>
      </x:c>
      <x:c r="B1" s="4" t="str">
        <x:v>DASHBOARD DE VIABILIDADE DO PROJETO</x:v>
      </x:c>
      <x:c r="C1" s="4" t="str">
        <x:v>DASHBOARD DE VIABILIDADE DO PROJETO</x:v>
      </x:c>
      <x:c r="D1" s="4" t="str">
        <x:v>DASHBOARD DE VIABILIDADE DO PROJETO</x:v>
      </x:c>
      <x:c r="E1" s="4" t="str">
        <x:v>DASHBOARD DE VIABILIDADE DO PROJETO</x:v>
      </x:c>
      <x:c r="F1" s="4" t="str">
        <x:v>DASHBOARD DE VIABILIDADE DO PROJETO</x:v>
      </x:c>
      <x:c r="G1" s="4" t="str">
        <x:v>DASHBOARD DE VIABILIDADE DO PROJETO</x:v>
      </x:c>
      <x:c r="H1" s="4" t="str">
        <x:v>DASHBOARD DE VIABILIDADE DO PROJETO</x:v>
      </x:c>
      <x:c r="I1" s="4" t="str">
        <x:v>DASHBOARD DE VIABILIDADE DO PROJETO</x:v>
      </x:c>
      <x:c r="J1" s="4" t="str">
        <x:v>DASHBOARD DE VIABILIDADE DO PROJETO</x:v>
      </x:c>
      <x:c r="K1" s="4" t="str">
        <x:v>DASHBOARD DE VIABILIDADE DO PROJETO</x:v>
      </x:c>
      <x:c r="L1" s="4" t="str">
        <x:v>DASHBOARD DE VIABILIDADE DO PROJETO</x:v>
      </x:c>
      <x:c r="M1" s="4" t="str">
        <x:v>DASHBOARD DE VIABILIDADE DO PROJETO</x:v>
      </x:c>
      <x:c r="N1" s="4" t="str">
        <x:v>DASHBOARD DE VIABILIDADE DO PROJETO</x:v>
      </x:c>
      <x:c r="O1" s="1"/>
      <x:c r="P1" s="1"/>
      <x:c r="Q1" s="1"/>
      <x:c r="R1" s="1"/>
      <x:c r="S1" s="1"/>
      <x:c r="T1" s="1"/>
      <x:c r="U1" s="1"/>
      <x:c r="V1" s="1"/>
      <x:c r="W1" s="1"/>
    </x:row>
    <x:row r="2">
      <x:c r="A2" s="87" t="str">
        <x:v>Critério: VPL positivo, TIR acima da taxa e payback descontado dentro do limite. Horizonte fixo de 8 anos.</x:v>
      </x:c>
      <x:c r="B2" s="87" t="str">
        <x:v>Critério de decisão: VPL positivo, TIR acima da taxa de desconto e payback dentro do limite definido.</x:v>
      </x:c>
      <x:c r="C2" s="87" t="str">
        <x:v>Critério de decisão: VPL positivo, TIR acima da taxa de desconto e payback dentro do limite definido.</x:v>
      </x:c>
      <x:c r="D2" s="87" t="str">
        <x:v>Critério de decisão: VPL positivo, TIR acima da taxa de desconto e payback dentro do limite definido.</x:v>
      </x:c>
      <x:c r="E2" s="87" t="str">
        <x:v>Critério de decisão: VPL positivo, TIR acima da taxa de desconto e payback dentro do limite definido.</x:v>
      </x:c>
      <x:c r="F2" s="87" t="str">
        <x:v>Critério de decisão: VPL positivo, TIR acima da taxa de desconto e payback dentro do limite definido.</x:v>
      </x:c>
      <x:c r="G2" s="87" t="str">
        <x:v>Critério de decisão: VPL positivo, TIR acima da taxa de desconto e payback dentro do limite definido.</x:v>
      </x:c>
      <x:c r="H2" s="87" t="str">
        <x:v>Critério de decisão: VPL positivo, TIR acima da taxa de desconto e payback dentro do limite definido.</x:v>
      </x:c>
      <x:c r="I2" s="87" t="str">
        <x:v>Critério de decisão: VPL positivo, TIR acima da taxa de desconto e payback dentro do limite definido.</x:v>
      </x:c>
      <x:c r="J2" s="87" t="str">
        <x:v>Critério de decisão: VPL positivo, TIR acima da taxa de desconto e payback dentro do limite definido.</x:v>
      </x:c>
      <x:c r="K2" s="87" t="str">
        <x:v>Critério de decisão: VPL positivo, TIR acima da taxa de desconto e payback dentro do limite definido.</x:v>
      </x:c>
      <x:c r="L2" s="87" t="str">
        <x:v>Critério de decisão: VPL positivo, TIR acima da taxa de desconto e payback dentro do limite definido.</x:v>
      </x:c>
      <x:c r="M2" s="87" t="str">
        <x:v>Critério de decisão: VPL positivo, TIR acima da taxa de desconto e payback dentro do limite definido.</x:v>
      </x:c>
      <x:c r="N2" s="87" t="str">
        <x:v>Critério de decisão: VPL positivo, TIR acima da taxa de desconto e payback dentro do limite definido.</x:v>
      </x:c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88" t="str">
        <x:v>Cenário selecionado</x:v>
      </x:c>
      <x:c r="B3" s="89" t="str">
        <x:f>Premissas!B4</x:f>
        <x:v>Base</x:v>
      </x:c>
      <x:c r="C3" s="89" t="str">
        <x:v>Taxa de desconto</x:v>
      </x:c>
      <x:c r="D3" s="90" t="n">
        <x:f>Premissas!B16</x:f>
        <x:v>0.13</x:v>
      </x:c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>
      <x:c r="A5" s="92" t="str">
        <x:v>VPL</x:v>
      </x:c>
      <x:c r="B5" s="92" t="str">
        <x:v>VPL</x:v>
      </x:c>
      <x:c r="C5" s="92" t="str">
        <x:v>TIR</x:v>
      </x:c>
      <x:c r="D5" s="92" t="str">
        <x:v>TIR</x:v>
      </x:c>
      <x:c r="E5" s="92" t="str">
        <x:v>PAYBACK</x:v>
      </x:c>
      <x:c r="F5" s="92" t="str">
        <x:v>PAYBACK</x:v>
      </x:c>
      <x:c r="G5" s="92" t="str">
        <x:v>PAYBACK DESCONTADO</x:v>
      </x:c>
      <x:c r="H5" s="92" t="str">
        <x:v>PAYBACK DESCONTADO</x:v>
      </x:c>
      <x:c r="I5" s="92" t="str">
        <x:v>ÍNDICE DE LUCRATIVIDADE</x:v>
      </x:c>
      <x:c r="J5" s="92" t="str">
        <x:v>ÍNDICE DE LUCRATIVIDADE</x:v>
      </x:c>
      <x:c r="K5" s="92" t="str">
        <x:v>ÍNDICE DE LUCRATIVIDADE</x:v>
      </x:c>
      <x:c r="L5" s="92" t="str">
        <x:v>DECISÃO</x:v>
      </x:c>
      <x:c r="M5" s="92" t="str">
        <x:v>DECISÃO</x:v>
      </x:c>
      <x:c r="N5" s="92" t="str">
        <x:v>DECISÃO</x:v>
      </x:c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106" t="n">
        <x:f>IF(Premissas!$B$30&lt;&gt;"OK","n.a.",NPV(Premissas!$B$16,Fluxo_Caixa!$Q$6:$Q$13)+Fluxo_Caixa!$Q$5)</x:f>
        <x:v>1305642.987642285</x:v>
      </x:c>
      <x:c r="B6" s="107"/>
      <x:c r="C6" s="110" t="n">
        <x:f>IF(Premissas!$B$30&lt;&gt;"OK","n.a.",IF(OR(COUNTIF(Fluxo_Caixa!Q5:Q13,"&gt;0")=0,COUNTIF(Fluxo_Caixa!Q5:Q13,"&lt;0")=0),"Sem TIR",IFERROR(IRR(Fluxo_Caixa!Q5:Q13),"Não convergiu")))</x:f>
        <x:v>0.42145564579417294</x:v>
      </x:c>
      <x:c r="D6" s="111"/>
      <x:c r="E6" s="114" t="n">
        <x:f>IF(Premissas!$B$30&lt;&gt;"OK","n.a.",IFERROR(INDEX(Fluxo_Caixa!$A$5:$A$13,MATCH(1,Fluxo_Caixa!$V$5:$V$13,0)),"Não atingido"))</x:f>
        <x:v>3</x:v>
      </x:c>
      <x:c r="F6" s="115"/>
      <x:c r="G6" s="114" t="n">
        <x:f>IF(Premissas!$B$30&lt;&gt;"OK","n.a.",IFERROR(INDEX(Fluxo_Caixa!$A$5:$A$13,MATCH(1,Fluxo_Caixa!$W$5:$W$13,0)),"Não atingido"))</x:f>
        <x:v>4</x:v>
      </x:c>
      <x:c r="H6" s="115"/>
      <x:c r="I6" s="124" t="n">
        <x:f>IF(Premissas!$B$30&lt;&gt;"OK","n.a.",SUM(Fluxo_Caixa!$S$6:$S$13)/ABS(Fluxo_Caixa!$S$5))</x:f>
        <x:v>2.536050573696805</x:v>
      </x:c>
      <x:c r="J6" s="125"/>
      <x:c r="K6" s="126"/>
      <x:c r="L6" s="130" t="str">
        <x:f>IF(Premissas!$B$30&lt;&gt;"OK","REVISAR PREMISSAS",IF(NOT(ISNUMBER(C6)),"REAVALIAR TIR",IF(AND(A6&gt;0,C6&gt;Premissas!B16,ISNUMBER(G6),G6&lt;=Premissas!B28),"APROVAR",IF(AND(A6&gt;0,C6&gt;Premissas!B16),"REVISAR PAYBACK","REAVALIAR"))))</x:f>
        <x:v>APROVAR</x:v>
      </x:c>
      <x:c r="M6" s="131"/>
      <x:c r="N6" s="132"/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108"/>
      <x:c r="B7" s="109"/>
      <x:c r="C7" s="112"/>
      <x:c r="D7" s="113"/>
      <x:c r="E7" s="116"/>
      <x:c r="F7" s="117"/>
      <x:c r="G7" s="116"/>
      <x:c r="H7" s="117"/>
      <x:c r="I7" s="127"/>
      <x:c r="J7" s="128"/>
      <x:c r="K7" s="129"/>
      <x:c r="L7" s="133"/>
      <x:c r="M7" s="134"/>
      <x:c r="N7" s="135"/>
      <x:c r="O7" s="1"/>
      <x:c r="P7" s="1"/>
      <x:c r="Q7" s="1"/>
      <x:c r="R7" s="1"/>
      <x:c r="S7" s="1"/>
      <x:c r="T7" s="1"/>
      <x:c r="U7" s="1"/>
      <x:c r="V7" s="1"/>
      <x:c r="W7" s="1"/>
    </x:row>
    <x:row r="8" ht="32" customHeight="1">
      <x:c r="A8" s="193" t="str">
        <x:f>IF(Premissas!B30="OK","Premissas numéricas válidas. Confira sinais do fluxo e riscos antes de decidir.","REVISAR PREMISSAS: consulte os limites em Premissas D30. Indicadores indisponíveis.")</x:f>
        <x:v>Premissas numéricas válidas. Confira sinais do fluxo e riscos antes de decidir.</x:v>
      </x:c>
      <x:c r="B8" s="193"/>
      <x:c r="C8" s="193"/>
      <x:c r="D8" s="193"/>
      <x:c r="E8" s="193"/>
      <x:c r="F8" s="193"/>
      <x:c r="G8" s="193"/>
      <x:c r="H8" s="193"/>
      <x:c r="I8" s="193"/>
      <x:c r="J8" s="193"/>
      <x:c r="K8" s="193"/>
      <x:c r="L8" s="193"/>
      <x:c r="M8" s="193"/>
      <x:c r="N8" s="193"/>
      <x:c r="O8" s="1"/>
      <x:c r="P8" s="1"/>
      <x:c r="Q8" s="1"/>
      <x:c r="R8" s="1"/>
      <x:c r="S8" s="1"/>
      <x:c r="T8" s="1"/>
      <x:c r="U8" s="1"/>
      <x:c r="V8" s="1"/>
      <x:c r="W8" s="1"/>
    </x:row>
    <x:row r="9" ht="42" customHeight="1">
      <x:c r="A9" s="32" t="str">
        <x:v>RESUMO DO PROJETO</x:v>
      </x:c>
      <x:c r="B9" s="32" t="str">
        <x:v>RESUMO DO PROJETO</x:v>
      </x:c>
      <x:c r="C9" s="32" t="str">
        <x:v>RESUMO DO PROJETO</x:v>
      </x:c>
      <x:c r="D9" s="32" t="str">
        <x:v>RESUMO DO PROJETO</x:v>
      </x:c>
      <x:c r="E9" s="32" t="str">
        <x:v>RESUMO DO PROJETO</x:v>
      </x:c>
      <x:c r="F9" s="32" t="str">
        <x:v>RESUMO DO PROJETO</x:v>
      </x:c>
      <x:c r="G9" s="32" t="str">
        <x:v>RESUMO DO PROJETO</x:v>
      </x:c>
      <x:c r="H9" s="32" t="str">
        <x:v>RESUMO DO PROJETO</x:v>
      </x:c>
      <x:c r="I9" s="1"/>
      <x:c r="J9" s="22" t="str">
        <x:v>Ano</x:v>
      </x:c>
      <x:c r="K9" s="23" t="str">
        <x:v>Fluxo de caixa</x:v>
      </x:c>
      <x:c r="L9" s="24" t="str">
        <x:v>Valor presente</x:v>
      </x:c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 ht="42" customHeight="1">
      <x:c r="A10" s="22" t="str">
        <x:v>Indicador</x:v>
      </x:c>
      <x:c r="B10" s="23" t="str">
        <x:v>Valor</x:v>
      </x:c>
      <x:c r="C10" s="23" t="str">
        <x:v>Critério</x:v>
      </x:c>
      <x:c r="D10" s="23" t="str">
        <x:v>Leitura</x:v>
      </x:c>
      <x:c r="E10" s="1"/>
      <x:c r="F10" s="1"/>
      <x:c r="G10" s="1"/>
      <x:c r="H10" s="1"/>
      <x:c r="I10" s="1"/>
      <x:c r="J10" s="1" t="n">
        <x:f>Fluxo_Caixa!A5</x:f>
        <x:v>0</x:v>
      </x:c>
      <x:c r="K10" s="136" t="n">
        <x:f>IF(Premissas!$B$30&lt;&gt;"OK","n.a.",Fluxo_Caixa!Q5)</x:f>
        <x:v>-850000</x:v>
      </x:c>
      <x:c r="L10" s="136" t="n">
        <x:f>IF(Premissas!$B$30&lt;&gt;"OK","n.a.",Fluxo_Caixa!S5)</x:f>
        <x:v>-850000</x:v>
      </x:c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70" t="str">
        <x:v>Investimento inicial</x:v>
      </x:c>
      <x:c r="B11" s="138" t="n">
        <x:f>IF(Premissas!$B$30&lt;&gt;"OK","n.a.",Premissas!B20)</x:f>
        <x:v>850000</x:v>
      </x:c>
      <x:c r="C11" s="70" t="str">
        <x:v>Entrada</x:v>
      </x:c>
      <x:c r="D11" s="139" t="str">
        <x:v>Capital necessário no início</x:v>
      </x:c>
      <x:c r="E11" s="1"/>
      <x:c r="F11" s="1"/>
      <x:c r="G11" s="1"/>
      <x:c r="H11" s="1"/>
      <x:c r="I11" s="1"/>
      <x:c r="J11" s="1" t="n">
        <x:f>Fluxo_Caixa!A6</x:f>
        <x:v>1</x:v>
      </x:c>
      <x:c r="K11" s="136" t="n">
        <x:f>IF(Premissas!$B$30&lt;&gt;"OK","n.a.",Fluxo_Caixa!Q6)</x:f>
        <x:v>225406.25</x:v>
      </x:c>
      <x:c r="L11" s="136" t="n">
        <x:f>IF(Premissas!$B$30&lt;&gt;"OK","n.a.",Fluxo_Caixa!S6)</x:f>
        <x:v>199474.5575221239</x:v>
      </x:c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70" t="str">
        <x:v>Receita no ano 1</x:v>
      </x:c>
      <x:c r="B12" s="138" t="n">
        <x:f>IF(Premissas!$B$30&lt;&gt;"OK","n.a.",Fluxo_Caixa!D6)</x:f>
        <x:v>1700000</x:v>
      </x:c>
      <x:c r="C12" s="70" t="str">
        <x:v>Operação</x:v>
      </x:c>
      <x:c r="D12" s="139" t="str">
        <x:v>Volume × preço</x:v>
      </x:c>
      <x:c r="E12" s="1"/>
      <x:c r="F12" s="1"/>
      <x:c r="G12" s="1"/>
      <x:c r="H12" s="1"/>
      <x:c r="I12" s="1"/>
      <x:c r="J12" s="1" t="n">
        <x:f>Fluxo_Caixa!A7</x:f>
        <x:v>2</x:v>
      </x:c>
      <x:c r="K12" s="136" t="n">
        <x:f>IF(Premissas!$B$30&lt;&gt;"OK","n.a.",Fluxo_Caixa!Q7)</x:f>
        <x:v>381318.0500000001</x:v>
      </x:c>
      <x:c r="L12" s="136" t="n">
        <x:f>IF(Premissas!$B$30&lt;&gt;"OK","n.a.",Fluxo_Caixa!S7)</x:f>
        <x:v>298627.96616806346</x:v>
      </x:c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>
      <x:c r="A13" s="70" t="str">
        <x:v>EBITDA no ano 1</x:v>
      </x:c>
      <x:c r="B13" s="138" t="n">
        <x:f>IF(Premissas!$B$30&lt;&gt;"OK","n.a.",Fluxo_Caixa!H6)</x:f>
        <x:v>450000</x:v>
      </x:c>
      <x:c r="C13" s="70" t="str">
        <x:v>Operação</x:v>
      </x:c>
      <x:c r="D13" s="139" t="str">
        <x:v>Receita menos custos</x:v>
      </x:c>
      <x:c r="E13" s="1"/>
      <x:c r="F13" s="1"/>
      <x:c r="G13" s="1"/>
      <x:c r="H13" s="1"/>
      <x:c r="I13" s="1"/>
      <x:c r="J13" s="1" t="n">
        <x:f>Fluxo_Caixa!A8</x:f>
        <x:v>3</x:v>
      </x:c>
      <x:c r="K13" s="136" t="n">
        <x:f>IF(Premissas!$B$30&lt;&gt;"OK","n.a.",Fluxo_Caixa!Q8)</x:f>
        <x:v>412609.0201600001</x:v>
      </x:c>
      <x:c r="L13" s="136" t="n">
        <x:f>IF(Premissas!$B$30&lt;&gt;"OK","n.a.",Fluxo_Caixa!S8)</x:f>
        <x:v>285958.74837912904</x:v>
      </x:c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>
      <x:c r="A14" s="70" t="str">
        <x:v>Margem EBITDA no ano 1</x:v>
      </x:c>
      <x:c r="B14" s="140" t="n">
        <x:f>IF(Premissas!$B$30&lt;&gt;"OK","n.a.",IFERROR(Fluxo_Caixa!H6/Fluxo_Caixa!D6,0))</x:f>
        <x:v>0.2647058823529412</x:v>
      </x:c>
      <x:c r="C14" s="70" t="str">
        <x:v>Rentabilidade</x:v>
      </x:c>
      <x:c r="D14" s="139" t="str">
        <x:v>EBITDA ÷ receita</x:v>
      </x:c>
      <x:c r="E14" s="1"/>
      <x:c r="F14" s="1"/>
      <x:c r="G14" s="1"/>
      <x:c r="H14" s="1"/>
      <x:c r="I14" s="1"/>
      <x:c r="J14" s="1" t="n">
        <x:f>Fluxo_Caixa!A9</x:f>
        <x:v>4</x:v>
      </x:c>
      <x:c r="K14" s="136" t="n">
        <x:f>IF(Premissas!$B$30&lt;&gt;"OK","n.a.",Fluxo_Caixa!Q9)</x:f>
        <x:v>446420.06989539217</x:v>
      </x:c>
      <x:c r="L14" s="136" t="n">
        <x:f>IF(Premissas!$B$30&lt;&gt;"OK","n.a.",Fluxo_Caixa!S9)</x:f>
        <x:v>273797.7892787804</x:v>
      </x:c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70" t="str">
        <x:v>Fluxo de caixa acumulado</x:v>
      </x:c>
      <x:c r="B15" s="138" t="n">
        <x:f>IF(Premissas!$B$30&lt;&gt;"OK","n.a.",Fluxo_Caixa!T13)</x:f>
        <x:v>3102156.6226337794</x:v>
      </x:c>
      <x:c r="C15" s="70" t="str">
        <x:v>Retorno</x:v>
      </x:c>
      <x:c r="D15" s="139" t="str">
        <x:v>Soma nominal até o ano 8</x:v>
      </x:c>
      <x:c r="E15" s="1"/>
      <x:c r="F15" s="1"/>
      <x:c r="G15" s="1"/>
      <x:c r="H15" s="1"/>
      <x:c r="I15" s="1"/>
      <x:c r="J15" s="1" t="n">
        <x:f>Fluxo_Caixa!A10</x:f>
        <x:v>5</x:v>
      </x:c>
      <x:c r="K15" s="136" t="n">
        <x:f>IF(Premissas!$B$30&lt;&gt;"OK","n.a.",Fluxo_Caixa!Q10)</x:f>
        <x:v>482945.23699694395</x:v>
      </x:c>
      <x:c r="L15" s="136" t="n">
        <x:f>IF(Premissas!$B$30&lt;&gt;"OK","n.a.",Fluxo_Caixa!S10)</x:f>
        <x:v>262123.32592369977</x:v>
      </x:c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70" t="str">
        <x:v>VPL no cenário atual</x:v>
      </x:c>
      <x:c r="B16" s="138" t="n">
        <x:f>IF(Premissas!$B$30&lt;&gt;"OK","n.a.",A6)</x:f>
        <x:v>1305642.987642285</x:v>
      </x:c>
      <x:c r="C16" s="70" t="str">
        <x:v>Valor</x:v>
      </x:c>
      <x:c r="D16" s="139" t="str">
        <x:v>Retorno acima do custo de capital</x:v>
      </x:c>
      <x:c r="E16" s="1"/>
      <x:c r="F16" s="1"/>
      <x:c r="G16" s="1"/>
      <x:c r="H16" s="1"/>
      <x:c r="I16" s="1"/>
      <x:c r="J16" s="1" t="n">
        <x:f>Fluxo_Caixa!A11</x:f>
        <x:v>6</x:v>
      </x:c>
      <x:c r="K16" s="136" t="n">
        <x:f>IF(Premissas!$B$30&lt;&gt;"OK","n.a.",Fluxo_Caixa!Q11)</x:f>
        <x:v>522393.1051523764</x:v>
      </x:c>
      <x:c r="L16" s="136" t="n">
        <x:f>IF(Premissas!$B$30&lt;&gt;"OK","n.a.",Fluxo_Caixa!S11)</x:f>
        <x:v>250915.08700801508</x:v>
      </x:c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 t="n">
        <x:f>Fluxo_Caixa!A12</x:f>
        <x:v>7</x:v>
      </x:c>
      <x:c r="K17" s="136" t="n">
        <x:f>IF(Premissas!$B$30&lt;&gt;"OK","n.a.",Fluxo_Caixa!Q12)</x:f>
        <x:v>564987.8761345383</x:v>
      </x:c>
      <x:c r="L17" s="136" t="n">
        <x:f>IF(Premissas!$B$30&lt;&gt;"OK","n.a.",Fluxo_Caixa!S12)</x:f>
        <x:v>240154.11033851237</x:v>
      </x:c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 t="n">
        <x:f>Fluxo_Caixa!A13</x:f>
        <x:v>8</x:v>
      </x:c>
      <x:c r="K18" s="136" t="n">
        <x:f>IF(Premissas!$B$30&lt;&gt;"OK","n.a.",Fluxo_Caixa!Q13)</x:f>
        <x:v>916077.0142945283</x:v>
      </x:c>
      <x:c r="L18" s="136" t="n">
        <x:f>IF(Premissas!$B$30&lt;&gt;"OK","n.a.",Fluxo_Caixa!S13)</x:f>
        <x:v>344591.40302396094</x:v>
      </x:c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32" t="str">
        <x:v>RISCOS A REVISAR</x:v>
      </x:c>
      <x:c r="B19" s="32" t="str">
        <x:v>RISCOS A REVISAR</x:v>
      </x:c>
      <x:c r="C19" s="32" t="str">
        <x:v>RISCOS A REVISAR</x:v>
      </x:c>
      <x:c r="D19" s="32" t="str">
        <x:v>RISCOS A REVISAR</x:v>
      </x:c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 ht="42" customHeight="1">
      <x:c r="A20" s="22" t="str">
        <x:v>Risco</x:v>
      </x:c>
      <x:c r="B20" s="23" t="str">
        <x:v>Sinal</x:v>
      </x:c>
      <x:c r="C20" s="23" t="str">
        <x:v>Ação recomendada</x:v>
      </x:c>
      <x:c r="D20" s="24" t="str">
        <x:v>Responsável</x:v>
      </x:c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 ht="38" customHeight="1">
      <x:c r="A21" s="144" t="str">
        <x:v>Demanda abaixo do plano</x:v>
      </x:c>
      <x:c r="B21" s="145" t="str">
        <x:v>Receita sensível ao volume</x:v>
      </x:c>
      <x:c r="C21" s="144" t="str">
        <x:v>Validar contratos e funil comercial</x:v>
      </x:c>
      <x:c r="D21" s="144" t="str">
        <x:v>Patrocinador</x:v>
      </x:c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 ht="38" customHeight="1">
      <x:c r="A22" s="146" t="str">
        <x:v>Custos acima do previsto</x:v>
      </x:c>
      <x:c r="B22" s="147" t="str">
        <x:v>Margem menor que o cenário Base</x:v>
      </x:c>
      <x:c r="C22" s="146" t="str">
        <x:v>Cotação e contingência de custos</x:v>
      </x:c>
      <x:c r="D22" s="146" t="str">
        <x:v>Operações</x:v>
      </x:c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 ht="38" customHeight="1">
      <x:c r="A23" s="146" t="str">
        <x:v>Retorno lento</x:v>
      </x:c>
      <x:c r="B23" s="147" t="str">
        <x:v>Payback acima do limite</x:v>
      </x:c>
      <x:c r="C23" s="146" t="str">
        <x:v>Revisar investimento ou benefícios</x:v>
      </x:c>
      <x:c r="D23" s="146" t="str">
        <x:v>Finanças</x:v>
      </x:c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 ht="38" customHeight="1">
      <x:c r="A24" s="148" t="str">
        <x:v>Custo de capital maior</x:v>
      </x:c>
      <x:c r="B24" s="149" t="str">
        <x:v>VPL cai com taxa maior</x:v>
      </x:c>
      <x:c r="C24" s="148" t="str">
        <x:v>Testar taxas na Sensibilidade</x:v>
      </x:c>
      <x:c r="D24" s="148" t="str">
        <x:v>Finanças</x:v>
      </x:c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</x:sheetData>
  <x:mergeCells>
    <x:mergeCell ref="A1:N1"/>
    <x:mergeCell ref="A2:N2"/>
    <x:mergeCell ref="A5:B5"/>
    <x:mergeCell ref="A6:B7"/>
    <x:mergeCell ref="C5:D5"/>
    <x:mergeCell ref="C6:D7"/>
    <x:mergeCell ref="E5:F5"/>
    <x:mergeCell ref="E6:F7"/>
    <x:mergeCell ref="G5:H5"/>
    <x:mergeCell ref="G6:H7"/>
    <x:mergeCell ref="I5:K5"/>
    <x:mergeCell ref="I6:K7"/>
    <x:mergeCell ref="L5:N5"/>
    <x:mergeCell ref="L6:N7"/>
    <x:mergeCell ref="A9:H9"/>
    <x:mergeCell ref="A19:D19"/>
    <x:mergeCell ref="A8:N8"/>
  </x:mergeCells>
  <x:conditionalFormatting sqref="L6:N7">
    <x:cfRule type="containsText" dxfId="0" priority="1" operator="containsText" text="APROVAR"/>
    <x:cfRule type="containsText" dxfId="1" priority="2" operator="containsText" text="REAVALIAR"/>
    <x:cfRule type="containsText" dxfId="2" priority="3" operator="containsText" text="REVISAR"/>
  </x:conditionalFormatting>
  <x:pageMargins left="0.7" right="0.7" top="0.75" bottom="0.75" header="0.3" footer="0.3"/>
  <x:drawing xmlns:r="http://schemas.openxmlformats.org/officeDocument/2006/relationships" r:id="Rcb05280341704ae6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22" hidden="0" customWidth="1"/>
    <x:col min="5" max="5" width="22" hidden="0" customWidth="1"/>
    <x:col min="6" max="6" width="22" hidden="0" customWidth="1"/>
    <x:col min="7" max="7" width="24" hidden="0" customWidth="1"/>
  </x:cols>
  <x:sheetData>
    <x:row r="1" ht="32" customHeight="1">
      <x:c r="A1" s="4" t="str">
        <x:v>PREMISSAS DA ANÁLISE DE VIABILIDADE</x:v>
      </x:c>
      <x:c r="B1" s="4" t="str">
        <x:v>PREMISSAS DA ANÁLISE DE VIABILIDADE</x:v>
      </x:c>
      <x:c r="C1" s="4" t="str">
        <x:v>PREMISSAS DA ANÁLISE DE VIABILIDADE</x:v>
      </x:c>
      <x:c r="D1" s="4" t="str">
        <x:v>PREMISSAS DA ANÁLISE DE VIABILIDADE</x:v>
      </x:c>
      <x:c r="E1" s="4" t="str">
        <x:v>PREMISSAS DA ANÁLISE DE VIABILIDADE</x:v>
      </x:c>
      <x:c r="F1" s="4" t="str">
        <x:v>PREMISSAS DA ANÁLISE DE VIABILIDADE</x:v>
      </x:c>
      <x:c r="G1" s="4" t="str">
        <x:v>PREMISSAS DA ANÁLISE DE VIABILIDADE</x:v>
      </x:c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>
      <x:c r="A2" s="7" t="str">
        <x:v>Selecione um cenário e altere somente as células amarelas com fonte azul. As demais áreas são calculadas.</x:v>
      </x:c>
      <x:c r="B2" s="7" t="str">
        <x:v>Selecione um cenário e altere somente as células amarelas com fonte azul. As demais áreas são calculadas.</x:v>
      </x:c>
      <x:c r="C2" s="7" t="str">
        <x:v>Selecione um cenário e altere somente as células amarelas com fonte azul. As demais áreas são calculadas.</x:v>
      </x:c>
      <x:c r="D2" s="7" t="str">
        <x:v>Selecione um cenário e altere somente as células amarelas com fonte azul. As demais áreas são calculadas.</x:v>
      </x:c>
      <x:c r="E2" s="7" t="str">
        <x:v>Selecione um cenário e altere somente as células amarelas com fonte azul. As demais áreas são calculadas.</x:v>
      </x:c>
      <x:c r="F2" s="7" t="str">
        <x:v>Selecione um cenário e altere somente as células amarelas com fonte azul. As demais áreas são calculadas.</x:v>
      </x:c>
      <x:c r="G2" s="7" t="str">
        <x:v>Selecione um cenário e altere somente as células amarelas com fonte azul. As demais áreas são calculadas.</x:v>
      </x:c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>
      <x:c r="A4" s="9" t="str">
        <x:v>Cenário selecionado</x:v>
      </x:c>
      <x:c r="B4" s="12" t="str">
        <x:v>Base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2" t="str">
        <x:v>Cenário</x:v>
      </x:c>
      <x:c r="B6" s="23" t="str">
        <x:v>Crescimento volume</x:v>
      </x:c>
      <x:c r="C6" s="23" t="str">
        <x:v>Reajuste preço</x:v>
      </x:c>
      <x:c r="D6" s="23" t="str">
        <x:v>Inflação custo variável</x:v>
      </x:c>
      <x:c r="E6" s="23" t="str">
        <x:v>Inflação custo fixo</x:v>
      </x:c>
      <x:c r="F6" s="23" t="str">
        <x:v>Taxa de desconto</x:v>
      </x:c>
      <x:c r="G6" s="24" t="str">
        <x:v>Valor residual / investimento</x:v>
      </x:c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26" t="str">
        <x:v>Conservador</x:v>
      </x:c>
      <x:c r="B7" s="29" t="n">
        <x:v>-0.02</x:v>
      </x:c>
      <x:c r="C7" s="29" t="n">
        <x:v>0.02</x:v>
      </x:c>
      <x:c r="D7" s="29" t="n">
        <x:v>0.06</x:v>
      </x:c>
      <x:c r="E7" s="29" t="n">
        <x:v>0.07</x:v>
      </x:c>
      <x:c r="F7" s="29" t="n">
        <x:v>0.16</x:v>
      </x:c>
      <x:c r="G7" s="29" t="n">
        <x:v>0.05</x:v>
      </x:c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27" t="str">
        <x:v>Base</x:v>
      </x:c>
      <x:c r="B8" s="30" t="n">
        <x:v>0.03</x:v>
      </x:c>
      <x:c r="C8" s="30" t="n">
        <x:v>0.04</x:v>
      </x:c>
      <x:c r="D8" s="30" t="n">
        <x:v>0.04</x:v>
      </x:c>
      <x:c r="E8" s="30" t="n">
        <x:v>0.05</x:v>
      </x:c>
      <x:c r="F8" s="30" t="n">
        <x:v>0.13</x:v>
      </x:c>
      <x:c r="G8" s="30" t="n">
        <x:v>0.1</x:v>
      </x:c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>
      <x:c r="A9" s="28" t="str">
        <x:v>Otimista</x:v>
      </x:c>
      <x:c r="B9" s="31" t="n">
        <x:v>0.06</x:v>
      </x:c>
      <x:c r="C9" s="31" t="n">
        <x:v>0.06</x:v>
      </x:c>
      <x:c r="D9" s="31" t="n">
        <x:v>0.03</x:v>
      </x:c>
      <x:c r="E9" s="31" t="n">
        <x:v>0.04</x:v>
      </x:c>
      <x:c r="F9" s="31" t="n">
        <x:v>0.11</x:v>
      </x:c>
      <x:c r="G9" s="31" t="n">
        <x:v>0.15</x:v>
      </x:c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32" t="str">
        <x:v>PREMISSAS ATIVAS</x:v>
      </x:c>
      <x:c r="B11" s="32" t="str">
        <x:v>PREMISSAS ATIVAS</x:v>
      </x:c>
      <x:c r="C11" s="32" t="str">
        <x:v>PREMISSAS ATIVAS</x:v>
      </x:c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33" t="str">
        <x:v>Crescimento do volume</x:v>
      </x:c>
      <x:c r="B12" s="36" t="n">
        <x:f>INDEX($B$7:$G$9,MATCH($B$4,$A$7:$A$9,0),1)</x:f>
        <x:v>0.03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>
      <x:c r="A13" s="33" t="str">
        <x:v>Reajuste de preço</x:v>
      </x:c>
      <x:c r="B13" s="36" t="n">
        <x:f>INDEX($B$7:$G$9,MATCH($B$4,$A$7:$A$9,0),2)</x:f>
        <x:v>0.04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>
      <x:c r="A14" s="33" t="str">
        <x:v>Inflação do custo variável</x:v>
      </x:c>
      <x:c r="B14" s="36" t="n">
        <x:f>INDEX($B$7:$G$9,MATCH($B$4,$A$7:$A$9,0),3)</x:f>
        <x:v>0.04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33" t="str">
        <x:v>Inflação do custo fixo</x:v>
      </x:c>
      <x:c r="B15" s="36" t="n">
        <x:f>INDEX($B$7:$G$9,MATCH($B$4,$A$7:$A$9,0),4)</x:f>
        <x:v>0.05</x:v>
      </x:c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33" t="str">
        <x:v>Taxa de desconto</x:v>
      </x:c>
      <x:c r="B16" s="36" t="n">
        <x:f>INDEX($B$7:$G$9,MATCH($B$4,$A$7:$A$9,0),5)</x:f>
        <x:v>0.13</x:v>
      </x:c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33" t="str">
        <x:v>Valor residual / investimento</x:v>
      </x:c>
      <x:c r="B17" s="36" t="n">
        <x:f>INDEX($B$7:$G$9,MATCH($B$4,$A$7:$A$9,0),6)</x:f>
        <x:v>0.1</x:v>
      </x:c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32" t="str">
        <x:v>DADOS DO PROJETO</x:v>
      </x:c>
      <x:c r="B19" s="32" t="str">
        <x:v>DADOS DO PROJETO</x:v>
      </x:c>
      <x:c r="C19" s="32" t="str">
        <x:v>DADOS DO PROJETO</x:v>
      </x:c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33" t="str">
        <x:v>Investimento inicial</x:v>
      </x:c>
      <x:c r="B20" s="37" t="n">
        <x:v>850000</x:v>
      </x:c>
      <x:c r="C20" s="1"/>
      <x:c r="D20" s="60" t="str">
        <x:v>Decisão que a planilha apoia: comparar o retorno do projeto com o custo de capital, verificar quando o investimento retorna e testar se o VPL permanece positivo diante de variações de receita e taxa de desconto.</x:v>
      </x:c>
      <x:c r="E20" s="61" t="str">
        <x:v>Decisão que a planilha apoia: comparar o retorno do projeto com o custo de capital, verificar quando o investimento retorna e testar se o VPL permanece positivo diante de variações de receita e taxa de desconto.</x:v>
      </x:c>
      <x:c r="F20" s="61" t="str">
        <x:v>Decisão que a planilha apoia: comparar o retorno do projeto com o custo de capital, verificar quando o investimento retorna e testar se o VPL permanece positivo diante de variações de receita e taxa de desconto.</x:v>
      </x:c>
      <x:c r="G20" s="62" t="str">
        <x:v>Decisão que a planilha apoia: comparar o retorno do projeto com o custo de capital, verificar quando o investimento retorna e testar se o VPL permanece positivo diante de variações de receita e taxa de desconto.</x:v>
      </x:c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33" t="str">
        <x:v>Vida útil (anos)</x:v>
      </x:c>
      <x:c r="B21" s="38" t="n">
        <x:v>8</x:v>
      </x:c>
      <x:c r="C21" s="1"/>
      <x:c r="D21" s="63" t="str">
        <x:v>Decisão que a planilha apoia: comparar o retorno do projeto com o custo de capital, verificar quando o investimento retorna e testar se o VPL permanece positivo diante de variações de receita e taxa de desconto.</x:v>
      </x:c>
      <x:c r="E21" s="64" t="str">
        <x:v>Decisão que a planilha apoia: comparar o retorno do projeto com o custo de capital, verificar quando o investimento retorna e testar se o VPL permanece positivo diante de variações de receita e taxa de desconto.</x:v>
      </x:c>
      <x:c r="F21" s="64" t="str">
        <x:v>Decisão que a planilha apoia: comparar o retorno do projeto com o custo de capital, verificar quando o investimento retorna e testar se o VPL permanece positivo diante de variações de receita e taxa de desconto.</x:v>
      </x:c>
      <x:c r="G21" s="65" t="str">
        <x:v>Decisão que a planilha apoia: comparar o retorno do projeto com o custo de capital, verificar quando o investimento retorna e testar se o VPL permanece positivo diante de variações de receita e taxa de desconto.</x:v>
      </x:c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33" t="str">
        <x:v>Volume no ano 1</x:v>
      </x:c>
      <x:c r="B22" s="38" t="n">
        <x:v>20000</x:v>
      </x:c>
      <x:c r="C22" s="1"/>
      <x:c r="D22" s="63" t="str">
        <x:v>Decisão que a planilha apoia: comparar o retorno do projeto com o custo de capital, verificar quando o investimento retorna e testar se o VPL permanece positivo diante de variações de receita e taxa de desconto.</x:v>
      </x:c>
      <x:c r="E22" s="64" t="str">
        <x:v>Decisão que a planilha apoia: comparar o retorno do projeto com o custo de capital, verificar quando o investimento retorna e testar se o VPL permanece positivo diante de variações de receita e taxa de desconto.</x:v>
      </x:c>
      <x:c r="F22" s="64" t="str">
        <x:v>Decisão que a planilha apoia: comparar o retorno do projeto com o custo de capital, verificar quando o investimento retorna e testar se o VPL permanece positivo diante de variações de receita e taxa de desconto.</x:v>
      </x:c>
      <x:c r="G22" s="65" t="str">
        <x:v>Decisão que a planilha apoia: comparar o retorno do projeto com o custo de capital, verificar quando o investimento retorna e testar se o VPL permanece positivo diante de variações de receita e taxa de desconto.</x:v>
      </x:c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33" t="str">
        <x:v>Preço unitário no ano 1</x:v>
      </x:c>
      <x:c r="B23" s="39" t="n">
        <x:v>85</x:v>
      </x:c>
      <x:c r="C23" s="1"/>
      <x:c r="D23" s="63" t="str">
        <x:v>Decisão que a planilha apoia: comparar o retorno do projeto com o custo de capital, verificar quando o investimento retorna e testar se o VPL permanece positivo diante de variações de receita e taxa de desconto.</x:v>
      </x:c>
      <x:c r="E23" s="64" t="str">
        <x:v>Decisão que a planilha apoia: comparar o retorno do projeto com o custo de capital, verificar quando o investimento retorna e testar se o VPL permanece positivo diante de variações de receita e taxa de desconto.</x:v>
      </x:c>
      <x:c r="F23" s="64" t="str">
        <x:v>Decisão que a planilha apoia: comparar o retorno do projeto com o custo de capital, verificar quando o investimento retorna e testar se o VPL permanece positivo diante de variações de receita e taxa de desconto.</x:v>
      </x:c>
      <x:c r="G23" s="65" t="str">
        <x:v>Decisão que a planilha apoia: comparar o retorno do projeto com o custo de capital, verificar quando o investimento retorna e testar se o VPL permanece positivo diante de variações de receita e taxa de desconto.</x:v>
      </x:c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33" t="str">
        <x:v>Custo variável unitário no ano 1</x:v>
      </x:c>
      <x:c r="B24" s="39" t="n">
        <x:v>45</x:v>
      </x:c>
      <x:c r="C24" s="1"/>
      <x:c r="D24" s="63" t="str">
        <x:v>Decisão que a planilha apoia: comparar o retorno do projeto com o custo de capital, verificar quando o investimento retorna e testar se o VPL permanece positivo diante de variações de receita e taxa de desconto.</x:v>
      </x:c>
      <x:c r="E24" s="64" t="str">
        <x:v>Decisão que a planilha apoia: comparar o retorno do projeto com o custo de capital, verificar quando o investimento retorna e testar se o VPL permanece positivo diante de variações de receita e taxa de desconto.</x:v>
      </x:c>
      <x:c r="F24" s="64" t="str">
        <x:v>Decisão que a planilha apoia: comparar o retorno do projeto com o custo de capital, verificar quando o investimento retorna e testar se o VPL permanece positivo diante de variações de receita e taxa de desconto.</x:v>
      </x:c>
      <x:c r="G24" s="65" t="str">
        <x:v>Decisão que a planilha apoia: comparar o retorno do projeto com o custo de capital, verificar quando o investimento retorna e testar se o VPL permanece positivo diante de variações de receita e taxa de desconto.</x:v>
      </x:c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33" t="str">
        <x:v>Custo fixo no ano 1</x:v>
      </x:c>
      <x:c r="B25" s="39" t="n">
        <x:v>350000</x:v>
      </x:c>
      <x:c r="C25" s="1"/>
      <x:c r="D25" s="63" t="str">
        <x:v>Decisão que a planilha apoia: comparar o retorno do projeto com o custo de capital, verificar quando o investimento retorna e testar se o VPL permanece positivo diante de variações de receita e taxa de desconto.</x:v>
      </x:c>
      <x:c r="E25" s="64" t="str">
        <x:v>Decisão que a planilha apoia: comparar o retorno do projeto com o custo de capital, verificar quando o investimento retorna e testar se o VPL permanece positivo diante de variações de receita e taxa de desconto.</x:v>
      </x:c>
      <x:c r="F25" s="64" t="str">
        <x:v>Decisão que a planilha apoia: comparar o retorno do projeto com o custo de capital, verificar quando o investimento retorna e testar se o VPL permanece positivo diante de variações de receita e taxa de desconto.</x:v>
      </x:c>
      <x:c r="G25" s="65" t="str">
        <x:v>Decisão que a planilha apoia: comparar o retorno do projeto com o custo de capital, verificar quando o investimento retorna e testar se o VPL permanece positivo diante de variações de receita e taxa de desconto.</x:v>
      </x:c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33" t="str">
        <x:v>Imposto sobre o lucro</x:v>
      </x:c>
      <x:c r="B26" s="40" t="n">
        <x:v>0.25</x:v>
      </x:c>
      <x:c r="C26" s="1"/>
      <x:c r="D26" s="66" t="str">
        <x:v>Decisão que a planilha apoia: comparar o retorno do projeto com o custo de capital, verificar quando o investimento retorna e testar se o VPL permanece positivo diante de variações de receita e taxa de desconto.</x:v>
      </x:c>
      <x:c r="E26" s="67" t="str">
        <x:v>Decisão que a planilha apoia: comparar o retorno do projeto com o custo de capital, verificar quando o investimento retorna e testar se o VPL permanece positivo diante de variações de receita e taxa de desconto.</x:v>
      </x:c>
      <x:c r="F26" s="67" t="str">
        <x:v>Decisão que a planilha apoia: comparar o retorno do projeto com o custo de capital, verificar quando o investimento retorna e testar se o VPL permanece positivo diante de variações de receita e taxa de desconto.</x:v>
      </x:c>
      <x:c r="G26" s="68" t="str">
        <x:v>Decisão que a planilha apoia: comparar o retorno do projeto com o custo de capital, verificar quando o investimento retorna e testar se o VPL permanece positivo diante de variações de receita e taxa de desconto.</x:v>
      </x:c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33" t="str">
        <x:v>Capital de giro / receita</x:v>
      </x:c>
      <x:c r="B27" s="40" t="n">
        <x:v>0.08</x:v>
      </x:c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33" t="str">
        <x:v>Payback máximo desejado (anos)</x:v>
      </x:c>
      <x:c r="B28" s="41" t="n">
        <x:v>5</x:v>
      </x:c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 ht="28" customHeight="1">
      <x:c r="A30" s="1" t="str">
        <x:v>Premissas válidas</x:v>
      </x:c>
      <x:c r="B30" s="1" t="str">
        <x:f>IFERROR(IF(OR(COUNTIF(A7:A9,B4)&lt;&gt;1,COUNT(B20:B28)&lt;&gt;9,B20&lt;=0,B21&lt;&gt;8,MIN(B22:B25)&lt;0,B26&lt;0,B26&gt;1,B27&lt;0,B28&lt;=0,IF(B4="Conservador",COUNT(B7:G7),IF(B4="Base",COUNT(B8:G8),COUNT(B9:G9)))&lt;&gt;6,MIN(B12:B15)&lt;-1,B16&lt;=-1,B17&lt;0),"REVISAR","OK"),"REVISAR")</x:f>
        <x:v>OK</x:v>
      </x:c>
      <x:c r="C30" s="1"/>
      <x:c r="D30" s="193" t="str">
        <x:v>Complete o cenário escolhido e B20:B28. Investimento/payback positivos; vida8; quantidades/preço/custos/giro/residual não negativos; imposto0–100%; crescimento/inflação &gt;=-100%; desconto &gt;-100%. Cenários não selecionados não bloqueiam.</x:v>
      </x:c>
      <x:c r="E30" s="193"/>
      <x:c r="F30" s="193"/>
      <x:c r="G30" s="193"/>
      <x:c r="H30" s="193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 ht="28" customHeight="1">
      <x:c r="A31" s="1"/>
      <x:c r="B31" s="1"/>
      <x:c r="C31" s="1"/>
      <x:c r="D31" s="193"/>
      <x:c r="E31" s="193"/>
      <x:c r="F31" s="193"/>
      <x:c r="G31" s="193"/>
      <x:c r="H31" s="193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 ht="28" customHeight="1">
      <x:c r="A32" s="1"/>
      <x:c r="B32" s="1"/>
      <x:c r="C32" s="1"/>
      <x:c r="D32" s="193"/>
      <x:c r="E32" s="193"/>
      <x:c r="F32" s="193"/>
      <x:c r="G32" s="193"/>
      <x:c r="H32" s="193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</x:sheetData>
  <x:mergeCells>
    <x:mergeCell ref="A1:G1"/>
    <x:mergeCell ref="A2:G2"/>
    <x:mergeCell ref="A11:C11"/>
    <x:mergeCell ref="A19:C19"/>
    <x:mergeCell ref="D20:G26"/>
    <x:mergeCell ref="D30:H32"/>
  </x:mergeCells>
  <x:dataValidations count="1">
    <x:dataValidation type="list" sqref="B4">
      <x:formula1>"Conservador,Base,Otimista"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0" hidden="0" customWidth="1"/>
    <x:col min="2" max="2" width="14" hidden="0" customWidth="1"/>
    <x:col min="3" max="3" width="17" hidden="0" customWidth="1"/>
    <x:col min="4" max="4" width="18" hidden="0" customWidth="1"/>
    <x:col min="5" max="5" width="21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20" hidden="0" customWidth="1"/>
    <x:col min="13" max="13" width="19" hidden="0" customWidth="1"/>
    <x:col min="14" max="14" width="23" hidden="0" customWidth="1"/>
    <x:col min="15" max="15" width="18" hidden="0" customWidth="1"/>
    <x:col min="16" max="16" width="21" hidden="0" customWidth="1"/>
    <x:col min="17" max="17" width="21" hidden="0" customWidth="1"/>
    <x:col min="18" max="18" width="18" hidden="0" customWidth="1"/>
    <x:col min="19" max="19" width="19" hidden="0" customWidth="1"/>
    <x:col min="20" max="20" width="19" hidden="0" customWidth="1"/>
    <x:col min="21" max="21" width="24" hidden="0" customWidth="1"/>
    <x:col min="22" max="22" width="13" hidden="0" customWidth="1"/>
    <x:col min="23" max="23" width="20" hidden="0" customWidth="1"/>
  </x:cols>
  <x:sheetData>
    <x:row r="1" ht="32" customHeight="1">
      <x:c r="A1" s="4" t="str">
        <x:v>FLUXO DE CAIXA DO PROJETO</x:v>
      </x:c>
      <x:c r="B1" s="4" t="str">
        <x:v>FLUXO DE CAIXA DO PROJETO</x:v>
      </x:c>
      <x:c r="C1" s="4" t="str">
        <x:v>FLUXO DE CAIXA DO PROJETO</x:v>
      </x:c>
      <x:c r="D1" s="4" t="str">
        <x:v>FLUXO DE CAIXA DO PROJETO</x:v>
      </x:c>
      <x:c r="E1" s="4" t="str">
        <x:v>FLUXO DE CAIXA DO PROJETO</x:v>
      </x:c>
      <x:c r="F1" s="4" t="str">
        <x:v>FLUXO DE CAIXA DO PROJETO</x:v>
      </x:c>
      <x:c r="G1" s="4" t="str">
        <x:v>FLUXO DE CAIXA DO PROJETO</x:v>
      </x:c>
      <x:c r="H1" s="4" t="str">
        <x:v>FLUXO DE CAIXA DO PROJETO</x:v>
      </x:c>
      <x:c r="I1" s="4" t="str">
        <x:v>FLUXO DE CAIXA DO PROJETO</x:v>
      </x:c>
      <x:c r="J1" s="4" t="str">
        <x:v>FLUXO DE CAIXA DO PROJETO</x:v>
      </x:c>
      <x:c r="K1" s="4" t="str">
        <x:v>FLUXO DE CAIXA DO PROJETO</x:v>
      </x:c>
      <x:c r="L1" s="4" t="str">
        <x:v>FLUXO DE CAIXA DO PROJETO</x:v>
      </x:c>
      <x:c r="M1" s="4" t="str">
        <x:v>FLUXO DE CAIXA DO PROJETO</x:v>
      </x:c>
      <x:c r="N1" s="4" t="str">
        <x:v>FLUXO DE CAIXA DO PROJETO</x:v>
      </x:c>
      <x:c r="O1" s="4" t="str">
        <x:v>FLUXO DE CAIXA DO PROJETO</x:v>
      </x:c>
      <x:c r="P1" s="4" t="str">
        <x:v>FLUXO DE CAIXA DO PROJETO</x:v>
      </x:c>
      <x:c r="Q1" s="4" t="str">
        <x:v>FLUXO DE CAIXA DO PROJETO</x:v>
      </x:c>
      <x:c r="R1" s="4" t="str">
        <x:v>FLUXO DE CAIXA DO PROJETO</x:v>
      </x:c>
      <x:c r="S1" s="4" t="str">
        <x:v>FLUXO DE CAIXA DO PROJETO</x:v>
      </x:c>
      <x:c r="T1" s="4" t="str">
        <x:v>FLUXO DE CAIXA DO PROJETO</x:v>
      </x:c>
      <x:c r="U1" s="4" t="str">
        <x:v>FLUXO DE CAIXA DO PROJETO</x:v>
      </x:c>
      <x:c r="V1" s="4" t="str">
        <x:v>FLUXO DE CAIXA DO PROJETO</x:v>
      </x:c>
      <x:c r="W1" s="4" t="str">
        <x:v>FLUXO DE CAIXA DO PROJETO</x:v>
      </x:c>
    </x:row>
    <x:row r="2">
      <x:c r="A2" s="6" t="str">
        <x:v>Fluxo de caixa livre anual, capital de giro, valor residual, desconto e recuperação do investimento.</x:v>
      </x:c>
      <x:c r="B2" s="6" t="str">
        <x:v>Fluxo de caixa livre anual, capital de giro, valor residual, desconto e recuperação do investimento.</x:v>
      </x:c>
      <x:c r="C2" s="6" t="str">
        <x:v>Fluxo de caixa livre anual, capital de giro, valor residual, desconto e recuperação do investimento.</x:v>
      </x:c>
      <x:c r="D2" s="6" t="str">
        <x:v>Fluxo de caixa livre anual, capital de giro, valor residual, desconto e recuperação do investimento.</x:v>
      </x:c>
      <x:c r="E2" s="6" t="str">
        <x:v>Fluxo de caixa livre anual, capital de giro, valor residual, desconto e recuperação do investimento.</x:v>
      </x:c>
      <x:c r="F2" s="6" t="str">
        <x:v>Fluxo de caixa livre anual, capital de giro, valor residual, desconto e recuperação do investimento.</x:v>
      </x:c>
      <x:c r="G2" s="6" t="str">
        <x:v>Fluxo de caixa livre anual, capital de giro, valor residual, desconto e recuperação do investimento.</x:v>
      </x:c>
      <x:c r="H2" s="6" t="str">
        <x:v>Fluxo de caixa livre anual, capital de giro, valor residual, desconto e recuperação do investimento.</x:v>
      </x:c>
      <x:c r="I2" s="6" t="str">
        <x:v>Fluxo de caixa livre anual, capital de giro, valor residual, desconto e recuperação do investimento.</x:v>
      </x:c>
      <x:c r="J2" s="6" t="str">
        <x:v>Fluxo de caixa livre anual, capital de giro, valor residual, desconto e recuperação do investimento.</x:v>
      </x:c>
      <x:c r="K2" s="6" t="str">
        <x:v>Fluxo de caixa livre anual, capital de giro, valor residual, desconto e recuperação do investimento.</x:v>
      </x:c>
      <x:c r="L2" s="6" t="str">
        <x:v>Fluxo de caixa livre anual, capital de giro, valor residual, desconto e recuperação do investimento.</x:v>
      </x:c>
      <x:c r="M2" s="6" t="str">
        <x:v>Fluxo de caixa livre anual, capital de giro, valor residual, desconto e recuperação do investimento.</x:v>
      </x:c>
      <x:c r="N2" s="6" t="str">
        <x:v>Fluxo de caixa livre anual, capital de giro, valor residual, desconto e recuperação do investimento.</x:v>
      </x:c>
      <x:c r="O2" s="6" t="str">
        <x:v>Fluxo de caixa livre anual, capital de giro, valor residual, desconto e recuperação do investimento.</x:v>
      </x:c>
      <x:c r="P2" s="6" t="str">
        <x:v>Fluxo de caixa livre anual, capital de giro, valor residual, desconto e recuperação do investimento.</x:v>
      </x:c>
      <x:c r="Q2" s="6" t="str">
        <x:v>Fluxo de caixa livre anual, capital de giro, valor residual, desconto e recuperação do investimento.</x:v>
      </x:c>
      <x:c r="R2" s="6" t="str">
        <x:v>Fluxo de caixa livre anual, capital de giro, valor residual, desconto e recuperação do investimento.</x:v>
      </x:c>
      <x:c r="S2" s="6" t="str">
        <x:v>Fluxo de caixa livre anual, capital de giro, valor residual, desconto e recuperação do investimento.</x:v>
      </x:c>
      <x:c r="T2" s="6" t="str">
        <x:v>Fluxo de caixa livre anual, capital de giro, valor residual, desconto e recuperação do investimento.</x:v>
      </x:c>
      <x:c r="U2" s="6" t="str">
        <x:v>Fluxo de caixa livre anual, capital de giro, valor residual, desconto e recuperação do investimento.</x:v>
      </x:c>
      <x:c r="V2" s="6" t="str">
        <x:v>Fluxo de caixa livre anual, capital de giro, valor residual, desconto e recuperação do investimento.</x:v>
      </x:c>
      <x:c r="W2" s="6" t="str">
        <x:v>Fluxo de caixa livre anual, capital de giro, valor residual, desconto e recuperação do investimento.</x:v>
      </x:c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42" customHeight="1">
      <x:c r="A4" s="22" t="str">
        <x:v>Ano</x:v>
      </x:c>
      <x:c r="B4" s="23" t="str">
        <x:v>Volume</x:v>
      </x:c>
      <x:c r="C4" s="23" t="str">
        <x:v>Preço unitário</x:v>
      </x:c>
      <x:c r="D4" s="23" t="str">
        <x:v>Receita</x:v>
      </x:c>
      <x:c r="E4" s="23" t="str">
        <x:v>Custo variável unit.</x:v>
      </x:c>
      <x:c r="F4" s="23" t="str">
        <x:v>Custo variável</x:v>
      </x:c>
      <x:c r="G4" s="23" t="str">
        <x:v>Custo fixo</x:v>
      </x:c>
      <x:c r="H4" s="23" t="str">
        <x:v>EBITDA</x:v>
      </x:c>
      <x:c r="I4" s="23" t="str">
        <x:v>Depreciação</x:v>
      </x:c>
      <x:c r="J4" s="23" t="str">
        <x:v>EBIT</x:v>
      </x:c>
      <x:c r="K4" s="23" t="str">
        <x:v>Imposto</x:v>
      </x:c>
      <x:c r="L4" s="23" t="str">
        <x:v>Fluxo operacional</x:v>
      </x:c>
      <x:c r="M4" s="23" t="str">
        <x:v>Capital de giro</x:v>
      </x:c>
      <x:c r="N4" s="23" t="str">
        <x:v>Variação capital de giro</x:v>
      </x:c>
      <x:c r="O4" s="23" t="str">
        <x:v>Investimento</x:v>
      </x:c>
      <x:c r="P4" s="23" t="str">
        <x:v>Recuperação final</x:v>
      </x:c>
      <x:c r="Q4" s="23" t="str">
        <x:v>Fluxo de caixa livre</x:v>
      </x:c>
      <x:c r="R4" s="23" t="str">
        <x:v>Fator de desconto</x:v>
      </x:c>
      <x:c r="S4" s="23" t="str">
        <x:v>Valor presente</x:v>
      </x:c>
      <x:c r="T4" s="23" t="str">
        <x:v>Acumulado</x:v>
      </x:c>
      <x:c r="U4" s="23" t="str">
        <x:v>Acumulado descontado</x:v>
      </x:c>
      <x:c r="V4" s="23" t="str">
        <x:v>Payback</x:v>
      </x:c>
      <x:c r="W4" s="24" t="str">
        <x:v>Payback descontado</x:v>
      </x:c>
    </x:row>
    <x:row r="5">
      <x:c r="A5" s="1" t="n">
        <x:v>0</x:v>
      </x:c>
      <x:c r="B5" s="75" t="n">
        <x:v>0</x:v>
      </x:c>
      <x:c r="C5" s="75" t="n">
        <x:v>0</x:v>
      </x:c>
      <x:c r="D5" s="78" t="n">
        <x:v>0</x:v>
      </x:c>
      <x:c r="E5" s="78" t="n">
        <x:v>0</x:v>
      </x:c>
      <x:c r="F5" s="78" t="n">
        <x:v>0</x:v>
      </x:c>
      <x:c r="G5" s="78" t="n">
        <x:v>0</x:v>
      </x:c>
      <x:c r="H5" s="78" t="n">
        <x:v>0</x:v>
      </x:c>
      <x:c r="I5" s="78" t="n">
        <x:v>0</x:v>
      </x:c>
      <x:c r="J5" s="78" t="n">
        <x:v>0</x:v>
      </x:c>
      <x:c r="K5" s="78" t="n">
        <x:v>0</x:v>
      </x:c>
      <x:c r="L5" s="78" t="n">
        <x:v>0</x:v>
      </x:c>
      <x:c r="M5" s="78" t="n">
        <x:v>0</x:v>
      </x:c>
      <x:c r="N5" s="78" t="n">
        <x:v>0</x:v>
      </x:c>
      <x:c r="O5" s="78" t="n">
        <x:f>IF(Premissas!$B$30&lt;&gt;"OK","",Premissas!$B$20)</x:f>
        <x:v>850000</x:v>
      </x:c>
      <x:c r="P5" s="78"/>
      <x:c r="Q5" s="78" t="n">
        <x:f>IF(Premissas!$B$30&lt;&gt;"OK","",-O5)</x:f>
        <x:v>-850000</x:v>
      </x:c>
      <x:c r="R5" s="81" t="n">
        <x:v>1</x:v>
      </x:c>
      <x:c r="S5" s="78" t="n">
        <x:f>IF(Premissas!$B$30&lt;&gt;"OK","",Q5)</x:f>
        <x:v>-850000</x:v>
      </x:c>
      <x:c r="T5" s="78" t="n">
        <x:f>IF(Premissas!$B$30&lt;&gt;"OK","",Q5)</x:f>
        <x:v>-850000</x:v>
      </x:c>
      <x:c r="U5" s="78" t="n">
        <x:f>IF(Premissas!$B$30&lt;&gt;"OK","",S5)</x:f>
        <x:v>-850000</x:v>
      </x:c>
      <x:c r="V5" s="84" t="n">
        <x:v>0</x:v>
      </x:c>
      <x:c r="W5" s="84" t="n">
        <x:v>0</x:v>
      </x:c>
    </x:row>
    <x:row r="6">
      <x:c r="A6" s="1" t="n">
        <x:v>1</x:v>
      </x:c>
      <x:c r="B6" s="76" t="n">
        <x:f>IF(Premissas!$B$30&lt;&gt;"OK","",Premissas!$B$22)</x:f>
        <x:v>20000</x:v>
      </x:c>
      <x:c r="C6" s="76" t="n">
        <x:f>IF(Premissas!$B$30&lt;&gt;"OK","",Premissas!$B$23)</x:f>
        <x:v>85</x:v>
      </x:c>
      <x:c r="D6" s="79" t="n">
        <x:f>IF(Premissas!$B$30&lt;&gt;"OK","",B6*C6)</x:f>
        <x:v>1700000</x:v>
      </x:c>
      <x:c r="E6" s="79" t="n">
        <x:f>IF(Premissas!$B$30&lt;&gt;"OK","",Premissas!$B$24)</x:f>
        <x:v>45</x:v>
      </x:c>
      <x:c r="F6" s="79" t="n">
        <x:f>IF(Premissas!$B$30&lt;&gt;"OK","",B6*E6)</x:f>
        <x:v>900000</x:v>
      </x:c>
      <x:c r="G6" s="79" t="n">
        <x:f>IF(Premissas!$B$30&lt;&gt;"OK","",Premissas!$B$25)</x:f>
        <x:v>350000</x:v>
      </x:c>
      <x:c r="H6" s="79" t="n">
        <x:f>IF(Premissas!$B$30&lt;&gt;"OK","",D6-F6-G6)</x:f>
        <x:v>450000</x:v>
      </x:c>
      <x:c r="I6" s="79" t="n">
        <x:f>IF(Premissas!$B$30&lt;&gt;"OK","",(Premissas!$B$20-(Premissas!$B$20*Premissas!$B$17))/Premissas!$B$21)</x:f>
        <x:v>95625</x:v>
      </x:c>
      <x:c r="J6" s="79" t="n">
        <x:f>IF(Premissas!$B$30&lt;&gt;"OK","",H6-I6)</x:f>
        <x:v>354375</x:v>
      </x:c>
      <x:c r="K6" s="79" t="n">
        <x:f>IF(Premissas!$B$30&lt;&gt;"OK","",MAX(0,J6*Premissas!$B$26))</x:f>
        <x:v>88593.75</x:v>
      </x:c>
      <x:c r="L6" s="79" t="n">
        <x:f>IF(Premissas!$B$30&lt;&gt;"OK","",J6-K6+I6)</x:f>
        <x:v>361406.25</x:v>
      </x:c>
      <x:c r="M6" s="79" t="n">
        <x:f>IF(Premissas!$B$30&lt;&gt;"OK","",D6*Premissas!$B$27)</x:f>
        <x:v>136000</x:v>
      </x:c>
      <x:c r="N6" s="79" t="n">
        <x:f>IF(Premissas!$B$30&lt;&gt;"OK","",M6)</x:f>
        <x:v>136000</x:v>
      </x:c>
      <x:c r="O6" s="79" t="n">
        <x:v>0</x:v>
      </x:c>
      <x:c r="P6" s="79" t="n">
        <x:v>0</x:v>
      </x:c>
      <x:c r="Q6" s="79" t="n">
        <x:f>IF(Premissas!$B$30&lt;&gt;"OK","",L6-N6-O6+P6)</x:f>
        <x:v>225406.25</x:v>
      </x:c>
      <x:c r="R6" s="82" t="n">
        <x:f>IF(Premissas!$B$30&lt;&gt;"OK","",1/(1+Premissas!$B$16)^A6)</x:f>
        <x:v>0.8849557522123894</x:v>
      </x:c>
      <x:c r="S6" s="79" t="n">
        <x:f>IF(Premissas!$B$30&lt;&gt;"OK","",Q6*R6)</x:f>
        <x:v>199474.5575221239</x:v>
      </x:c>
      <x:c r="T6" s="79" t="n">
        <x:f>IF(Premissas!$B$30&lt;&gt;"OK","",T5+Q6)</x:f>
        <x:v>-624593.75</x:v>
      </x:c>
      <x:c r="U6" s="79" t="n">
        <x:f>IF(Premissas!$B$30&lt;&gt;"OK","",U5+S6)</x:f>
        <x:v>-650525.4424778761</x:v>
      </x:c>
      <x:c r="V6" s="85" t="n">
        <x:f>IF(Premissas!$B$30&lt;&gt;"OK","",IF(T6&gt;=0,1,0))</x:f>
        <x:v>0</x:v>
      </x:c>
      <x:c r="W6" s="85" t="n">
        <x:f>IF(Premissas!$B$30&lt;&gt;"OK","",IF(U6&gt;=0,1,0))</x:f>
        <x:v>0</x:v>
      </x:c>
    </x:row>
    <x:row r="7">
      <x:c r="A7" s="1" t="n">
        <x:v>2</x:v>
      </x:c>
      <x:c r="B7" s="76" t="n">
        <x:f>IF(Premissas!$B$30&lt;&gt;"OK","",B6*(1+Premissas!$B$12))</x:f>
        <x:v>20600</x:v>
      </x:c>
      <x:c r="C7" s="76" t="n">
        <x:f>IF(Premissas!$B$30&lt;&gt;"OK","",C6*(1+Premissas!$B$13))</x:f>
        <x:v>88.4</x:v>
      </x:c>
      <x:c r="D7" s="79" t="n">
        <x:f>IF(Premissas!$B$30&lt;&gt;"OK","",B7*C7)</x:f>
        <x:v>1821040.0000000002</x:v>
      </x:c>
      <x:c r="E7" s="79" t="n">
        <x:f>IF(Premissas!$B$30&lt;&gt;"OK","",E6*(1+Premissas!$B$14))</x:f>
        <x:v>46.800000000000004</x:v>
      </x:c>
      <x:c r="F7" s="79" t="n">
        <x:f>IF(Premissas!$B$30&lt;&gt;"OK","",B7*E7)</x:f>
        <x:v>964080.0000000001</x:v>
      </x:c>
      <x:c r="G7" s="79" t="n">
        <x:f>IF(Premissas!$B$30&lt;&gt;"OK","",G6*(1+Premissas!$B$15))</x:f>
        <x:v>367500</x:v>
      </x:c>
      <x:c r="H7" s="79" t="n">
        <x:f>IF(Premissas!$B$30&lt;&gt;"OK","",D7-F7-G7)</x:f>
        <x:v>489460.0000000001</x:v>
      </x:c>
      <x:c r="I7" s="79" t="n">
        <x:f>IF(Premissas!$B$30&lt;&gt;"OK","",$I$6)</x:f>
        <x:v>95625</x:v>
      </x:c>
      <x:c r="J7" s="79" t="n">
        <x:f>IF(Premissas!$B$30&lt;&gt;"OK","",H7-I7)</x:f>
        <x:v>393835.0000000001</x:v>
      </x:c>
      <x:c r="K7" s="79" t="n">
        <x:f>IF(Premissas!$B$30&lt;&gt;"OK","",MAX(0,J7*Premissas!$B$26))</x:f>
        <x:v>98458.75000000003</x:v>
      </x:c>
      <x:c r="L7" s="79" t="n">
        <x:f>IF(Premissas!$B$30&lt;&gt;"OK","",J7-K7+I7)</x:f>
        <x:v>391001.2500000001</x:v>
      </x:c>
      <x:c r="M7" s="79" t="n">
        <x:f>IF(Premissas!$B$30&lt;&gt;"OK","",D7*Premissas!$B$27)</x:f>
        <x:v>145683.2</x:v>
      </x:c>
      <x:c r="N7" s="79" t="n">
        <x:f>IF(Premissas!$B$30&lt;&gt;"OK","",M7-M6)</x:f>
        <x:v>9683.200000000012</x:v>
      </x:c>
      <x:c r="O7" s="79" t="n">
        <x:v>0</x:v>
      </x:c>
      <x:c r="P7" s="79" t="n">
        <x:f>IF(Premissas!$B$30&lt;&gt;"OK","",0)</x:f>
        <x:v>0</x:v>
      </x:c>
      <x:c r="Q7" s="79" t="n">
        <x:f>IF(Premissas!$B$30&lt;&gt;"OK","",L7-N7-O7+P7)</x:f>
        <x:v>381318.0500000001</x:v>
      </x:c>
      <x:c r="R7" s="82" t="n">
        <x:f>IF(Premissas!$B$30&lt;&gt;"OK","",1/(1+Premissas!$B$16)^A7)</x:f>
        <x:v>0.7831466833737961</x:v>
      </x:c>
      <x:c r="S7" s="79" t="n">
        <x:f>IF(Premissas!$B$30&lt;&gt;"OK","",Q7*R7)</x:f>
        <x:v>298627.96616806346</x:v>
      </x:c>
      <x:c r="T7" s="79" t="n">
        <x:f>IF(Premissas!$B$30&lt;&gt;"OK","",T6+Q7)</x:f>
        <x:v>-243275.6999999999</x:v>
      </x:c>
      <x:c r="U7" s="79" t="n">
        <x:f>IF(Premissas!$B$30&lt;&gt;"OK","",U6+S7)</x:f>
        <x:v>-351897.4763098126</x:v>
      </x:c>
      <x:c r="V7" s="85" t="n">
        <x:f>IF(Premissas!$B$30&lt;&gt;"OK","",IF(T7&gt;=0,1,0))</x:f>
        <x:v>0</x:v>
      </x:c>
      <x:c r="W7" s="85" t="n">
        <x:f>IF(Premissas!$B$30&lt;&gt;"OK","",IF(U7&gt;=0,1,0))</x:f>
        <x:v>0</x:v>
      </x:c>
    </x:row>
    <x:row r="8">
      <x:c r="A8" s="1" t="n">
        <x:v>3</x:v>
      </x:c>
      <x:c r="B8" s="76" t="n">
        <x:f>IF(Premissas!$B$30&lt;&gt;"OK","",B7*(1+Premissas!$B$12))</x:f>
        <x:v>21218</x:v>
      </x:c>
      <x:c r="C8" s="76" t="n">
        <x:f>IF(Premissas!$B$30&lt;&gt;"OK","",C7*(1+Premissas!$B$13))</x:f>
        <x:v>91.936</x:v>
      </x:c>
      <x:c r="D8" s="79" t="n">
        <x:f>IF(Premissas!$B$30&lt;&gt;"OK","",B8*C8)</x:f>
        <x:v>1950698.0480000002</x:v>
      </x:c>
      <x:c r="E8" s="79" t="n">
        <x:f>IF(Premissas!$B$30&lt;&gt;"OK","",E7*(1+Premissas!$B$14))</x:f>
        <x:v>48.672000000000004</x:v>
      </x:c>
      <x:c r="F8" s="79" t="n">
        <x:f>IF(Premissas!$B$30&lt;&gt;"OK","",B8*E8)</x:f>
        <x:v>1032722.496</x:v>
      </x:c>
      <x:c r="G8" s="79" t="n">
        <x:f>IF(Premissas!$B$30&lt;&gt;"OK","",G7*(1+Premissas!$B$15))</x:f>
        <x:v>385875</x:v>
      </x:c>
      <x:c r="H8" s="79" t="n">
        <x:f>IF(Premissas!$B$30&lt;&gt;"OK","",D8-F8-G8)</x:f>
        <x:v>532100.5520000001</x:v>
      </x:c>
      <x:c r="I8" s="79" t="n">
        <x:f>IF(Premissas!$B$30&lt;&gt;"OK","",$I$6)</x:f>
        <x:v>95625</x:v>
      </x:c>
      <x:c r="J8" s="79" t="n">
        <x:f>IF(Premissas!$B$30&lt;&gt;"OK","",H8-I8)</x:f>
        <x:v>436475.55200000014</x:v>
      </x:c>
      <x:c r="K8" s="79" t="n">
        <x:f>IF(Premissas!$B$30&lt;&gt;"OK","",MAX(0,J8*Premissas!$B$26))</x:f>
        <x:v>109118.88800000004</x:v>
      </x:c>
      <x:c r="L8" s="79" t="n">
        <x:f>IF(Premissas!$B$30&lt;&gt;"OK","",J8-K8+I8)</x:f>
        <x:v>422981.6640000001</x:v>
      </x:c>
      <x:c r="M8" s="79" t="n">
        <x:f>IF(Premissas!$B$30&lt;&gt;"OK","",D8*Premissas!$B$27)</x:f>
        <x:v>156055.84384000002</x:v>
      </x:c>
      <x:c r="N8" s="79" t="n">
        <x:f>IF(Premissas!$B$30&lt;&gt;"OK","",M8-M7)</x:f>
        <x:v>10372.643840000004</x:v>
      </x:c>
      <x:c r="O8" s="79" t="n">
        <x:v>0</x:v>
      </x:c>
      <x:c r="P8" s="79" t="n">
        <x:f>IF(Premissas!$B$30&lt;&gt;"OK","",0)</x:f>
        <x:v>0</x:v>
      </x:c>
      <x:c r="Q8" s="79" t="n">
        <x:f>IF(Premissas!$B$30&lt;&gt;"OK","",L8-N8-O8+P8)</x:f>
        <x:v>412609.0201600001</x:v>
      </x:c>
      <x:c r="R8" s="82" t="n">
        <x:f>IF(Premissas!$B$30&lt;&gt;"OK","",1/(1+Premissas!$B$16)^A8)</x:f>
        <x:v>0.6930501622776957</x:v>
      </x:c>
      <x:c r="S8" s="79" t="n">
        <x:f>IF(Premissas!$B$30&lt;&gt;"OK","",Q8*R8)</x:f>
        <x:v>285958.74837912904</x:v>
      </x:c>
      <x:c r="T8" s="79" t="n">
        <x:f>IF(Premissas!$B$30&lt;&gt;"OK","",T7+Q8)</x:f>
        <x:v>169333.32016000018</x:v>
      </x:c>
      <x:c r="U8" s="79" t="n">
        <x:f>IF(Premissas!$B$30&lt;&gt;"OK","",U7+S8)</x:f>
        <x:v>-65938.72793068358</x:v>
      </x:c>
      <x:c r="V8" s="85" t="n">
        <x:f>IF(Premissas!$B$30&lt;&gt;"OK","",IF(T8&gt;=0,1,0))</x:f>
        <x:v>1</x:v>
      </x:c>
      <x:c r="W8" s="85" t="n">
        <x:f>IF(Premissas!$B$30&lt;&gt;"OK","",IF(U8&gt;=0,1,0))</x:f>
        <x:v>0</x:v>
      </x:c>
    </x:row>
    <x:row r="9">
      <x:c r="A9" s="1" t="n">
        <x:v>4</x:v>
      </x:c>
      <x:c r="B9" s="76" t="n">
        <x:f>IF(Premissas!$B$30&lt;&gt;"OK","",B8*(1+Premissas!$B$12))</x:f>
        <x:v>21854.54</x:v>
      </x:c>
      <x:c r="C9" s="76" t="n">
        <x:f>IF(Premissas!$B$30&lt;&gt;"OK","",C8*(1+Premissas!$B$13))</x:f>
        <x:v>95.61344000000001</x:v>
      </x:c>
      <x:c r="D9" s="79" t="n">
        <x:f>IF(Premissas!$B$30&lt;&gt;"OK","",B9*C9)</x:f>
        <x:v>2089587.7490176004</x:v>
      </x:c>
      <x:c r="E9" s="79" t="n">
        <x:f>IF(Premissas!$B$30&lt;&gt;"OK","",E8*(1+Premissas!$B$14))</x:f>
        <x:v>50.618880000000004</x:v>
      </x:c>
      <x:c r="F9" s="79" t="n">
        <x:f>IF(Premissas!$B$30&lt;&gt;"OK","",B9*E9)</x:f>
        <x:v>1106252.3377152001</x:v>
      </x:c>
      <x:c r="G9" s="79" t="n">
        <x:f>IF(Premissas!$B$30&lt;&gt;"OK","",G8*(1+Premissas!$B$15))</x:f>
        <x:v>405168.75</x:v>
      </x:c>
      <x:c r="H9" s="79" t="n">
        <x:f>IF(Premissas!$B$30&lt;&gt;"OK","",D9-F9-G9)</x:f>
        <x:v>578166.6613024003</x:v>
      </x:c>
      <x:c r="I9" s="79" t="n">
        <x:f>IF(Premissas!$B$30&lt;&gt;"OK","",$I$6)</x:f>
        <x:v>95625</x:v>
      </x:c>
      <x:c r="J9" s="79" t="n">
        <x:f>IF(Premissas!$B$30&lt;&gt;"OK","",H9-I9)</x:f>
        <x:v>482541.6613024003</x:v>
      </x:c>
      <x:c r="K9" s="79" t="n">
        <x:f>IF(Premissas!$B$30&lt;&gt;"OK","",MAX(0,J9*Premissas!$B$26))</x:f>
        <x:v>120635.41532560007</x:v>
      </x:c>
      <x:c r="L9" s="79" t="n">
        <x:f>IF(Premissas!$B$30&lt;&gt;"OK","",J9-K9+I9)</x:f>
        <x:v>457531.2459768002</x:v>
      </x:c>
      <x:c r="M9" s="79" t="n">
        <x:f>IF(Premissas!$B$30&lt;&gt;"OK","",D9*Premissas!$B$27)</x:f>
        <x:v>167167.01992140803</x:v>
      </x:c>
      <x:c r="N9" s="79" t="n">
        <x:f>IF(Premissas!$B$30&lt;&gt;"OK","",M9-M8)</x:f>
        <x:v>11111.176081408019</x:v>
      </x:c>
      <x:c r="O9" s="79" t="n">
        <x:v>0</x:v>
      </x:c>
      <x:c r="P9" s="79" t="n">
        <x:f>IF(Premissas!$B$30&lt;&gt;"OK","",0)</x:f>
        <x:v>0</x:v>
      </x:c>
      <x:c r="Q9" s="79" t="n">
        <x:f>IF(Premissas!$B$30&lt;&gt;"OK","",L9-N9-O9+P9)</x:f>
        <x:v>446420.06989539217</x:v>
      </x:c>
      <x:c r="R9" s="82" t="n">
        <x:f>IF(Premissas!$B$30&lt;&gt;"OK","",1/(1+Premissas!$B$16)^A9)</x:f>
        <x:v>0.6133187276793768</x:v>
      </x:c>
      <x:c r="S9" s="79" t="n">
        <x:f>IF(Premissas!$B$30&lt;&gt;"OK","",Q9*R9)</x:f>
        <x:v>273797.7892787804</x:v>
      </x:c>
      <x:c r="T9" s="79" t="n">
        <x:f>IF(Premissas!$B$30&lt;&gt;"OK","",T8+Q9)</x:f>
        <x:v>615753.3900553924</x:v>
      </x:c>
      <x:c r="U9" s="79" t="n">
        <x:f>IF(Premissas!$B$30&lt;&gt;"OK","",U8+S9)</x:f>
        <x:v>207859.06134809682</x:v>
      </x:c>
      <x:c r="V9" s="85" t="n">
        <x:f>IF(Premissas!$B$30&lt;&gt;"OK","",IF(T9&gt;=0,1,0))</x:f>
        <x:v>1</x:v>
      </x:c>
      <x:c r="W9" s="85" t="n">
        <x:f>IF(Premissas!$B$30&lt;&gt;"OK","",IF(U9&gt;=0,1,0))</x:f>
        <x:v>1</x:v>
      </x:c>
    </x:row>
    <x:row r="10">
      <x:c r="A10" s="1" t="n">
        <x:v>5</x:v>
      </x:c>
      <x:c r="B10" s="76" t="n">
        <x:f>IF(Premissas!$B$30&lt;&gt;"OK","",B9*(1+Premissas!$B$12))</x:f>
        <x:v>22510.1762</x:v>
      </x:c>
      <x:c r="C10" s="76" t="n">
        <x:f>IF(Premissas!$B$30&lt;&gt;"OK","",C9*(1+Premissas!$B$13))</x:f>
        <x:v>99.43797760000001</x:v>
      </x:c>
      <x:c r="D10" s="79" t="n">
        <x:f>IF(Premissas!$B$30&lt;&gt;"OK","",B10*C10)</x:f>
        <x:v>2238366.3967476534</x:v>
      </x:c>
      <x:c r="E10" s="79" t="n">
        <x:f>IF(Premissas!$B$30&lt;&gt;"OK","",E9*(1+Premissas!$B$14))</x:f>
        <x:v>52.643635200000006</x:v>
      </x:c>
      <x:c r="F10" s="79" t="n">
        <x:f>IF(Premissas!$B$30&lt;&gt;"OK","",B10*E10)</x:f>
        <x:v>1185017.5041605225</x:v>
      </x:c>
      <x:c r="G10" s="79" t="n">
        <x:f>IF(Premissas!$B$30&lt;&gt;"OK","",G9*(1+Premissas!$B$15))</x:f>
        <x:v>425427.1875</x:v>
      </x:c>
      <x:c r="H10" s="79" t="n">
        <x:f>IF(Premissas!$B$30&lt;&gt;"OK","",D10-F10-G10)</x:f>
        <x:v>627921.7050871309</x:v>
      </x:c>
      <x:c r="I10" s="79" t="n">
        <x:f>IF(Premissas!$B$30&lt;&gt;"OK","",$I$6)</x:f>
        <x:v>95625</x:v>
      </x:c>
      <x:c r="J10" s="79" t="n">
        <x:f>IF(Premissas!$B$30&lt;&gt;"OK","",H10-I10)</x:f>
        <x:v>532296.7050871309</x:v>
      </x:c>
      <x:c r="K10" s="79" t="n">
        <x:f>IF(Premissas!$B$30&lt;&gt;"OK","",MAX(0,J10*Premissas!$B$26))</x:f>
        <x:v>133074.17627178272</x:v>
      </x:c>
      <x:c r="L10" s="79" t="n">
        <x:f>IF(Premissas!$B$30&lt;&gt;"OK","",J10-K10+I10)</x:f>
        <x:v>494847.52881534817</x:v>
      </x:c>
      <x:c r="M10" s="79" t="n">
        <x:f>IF(Premissas!$B$30&lt;&gt;"OK","",D10*Premissas!$B$27)</x:f>
        <x:v>179069.31173981228</x:v>
      </x:c>
      <x:c r="N10" s="79" t="n">
        <x:f>IF(Premissas!$B$30&lt;&gt;"OK","",M10-M9)</x:f>
        <x:v>11902.29181840425</x:v>
      </x:c>
      <x:c r="O10" s="79" t="n">
        <x:v>0</x:v>
      </x:c>
      <x:c r="P10" s="79" t="n">
        <x:f>IF(Premissas!$B$30&lt;&gt;"OK","",0)</x:f>
        <x:v>0</x:v>
      </x:c>
      <x:c r="Q10" s="79" t="n">
        <x:f>IF(Premissas!$B$30&lt;&gt;"OK","",L10-N10-O10+P10)</x:f>
        <x:v>482945.23699694395</x:v>
      </x:c>
      <x:c r="R10" s="82" t="n">
        <x:f>IF(Premissas!$B$30&lt;&gt;"OK","",1/(1+Premissas!$B$16)^A10)</x:f>
        <x:v>0.5427599359994485</x:v>
      </x:c>
      <x:c r="S10" s="79" t="n">
        <x:f>IF(Premissas!$B$30&lt;&gt;"OK","",Q10*R10)</x:f>
        <x:v>262123.32592369977</x:v>
      </x:c>
      <x:c r="T10" s="79" t="n">
        <x:f>IF(Premissas!$B$30&lt;&gt;"OK","",T9+Q10)</x:f>
        <x:v>1098698.6270523365</x:v>
      </x:c>
      <x:c r="U10" s="79" t="n">
        <x:f>IF(Premissas!$B$30&lt;&gt;"OK","",U9+S10)</x:f>
        <x:v>469982.3872717966</x:v>
      </x:c>
      <x:c r="V10" s="85" t="n">
        <x:f>IF(Premissas!$B$30&lt;&gt;"OK","",IF(T10&gt;=0,1,0))</x:f>
        <x:v>1</x:v>
      </x:c>
      <x:c r="W10" s="85" t="n">
        <x:f>IF(Premissas!$B$30&lt;&gt;"OK","",IF(U10&gt;=0,1,0))</x:f>
        <x:v>1</x:v>
      </x:c>
    </x:row>
    <x:row r="11">
      <x:c r="A11" s="1" t="n">
        <x:v>6</x:v>
      </x:c>
      <x:c r="B11" s="76" t="n">
        <x:f>IF(Premissas!$B$30&lt;&gt;"OK","",B10*(1+Premissas!$B$12))</x:f>
        <x:v>23185.481486</x:v>
      </x:c>
      <x:c r="C11" s="76" t="n">
        <x:f>IF(Premissas!$B$30&lt;&gt;"OK","",C10*(1+Premissas!$B$13))</x:f>
        <x:v>103.41549670400002</x:v>
      </x:c>
      <x:c r="D11" s="79" t="n">
        <x:f>IF(Premissas!$B$30&lt;&gt;"OK","",B11*C11)</x:f>
        <x:v>2397738.0841960865</x:v>
      </x:c>
      <x:c r="E11" s="79" t="n">
        <x:f>IF(Premissas!$B$30&lt;&gt;"OK","",E10*(1+Premissas!$B$14))</x:f>
        <x:v>54.74938060800001</x:v>
      </x:c>
      <x:c r="F11" s="79" t="n">
        <x:f>IF(Premissas!$B$30&lt;&gt;"OK","",B11*E11)</x:f>
        <x:v>1269390.7504567518</x:v>
      </x:c>
      <x:c r="G11" s="79" t="n">
        <x:f>IF(Premissas!$B$30&lt;&gt;"OK","",G10*(1+Premissas!$B$15))</x:f>
        <x:v>446698.546875</x:v>
      </x:c>
      <x:c r="H11" s="79" t="n">
        <x:f>IF(Premissas!$B$30&lt;&gt;"OK","",D11-F11-G11)</x:f>
        <x:v>681648.7868643347</x:v>
      </x:c>
      <x:c r="I11" s="79" t="n">
        <x:f>IF(Premissas!$B$30&lt;&gt;"OK","",$I$6)</x:f>
        <x:v>95625</x:v>
      </x:c>
      <x:c r="J11" s="79" t="n">
        <x:f>IF(Premissas!$B$30&lt;&gt;"OK","",H11-I11)</x:f>
        <x:v>586023.7868643347</x:v>
      </x:c>
      <x:c r="K11" s="79" t="n">
        <x:f>IF(Premissas!$B$30&lt;&gt;"OK","",MAX(0,J11*Premissas!$B$26))</x:f>
        <x:v>146505.94671608368</x:v>
      </x:c>
      <x:c r="L11" s="79" t="n">
        <x:f>IF(Premissas!$B$30&lt;&gt;"OK","",J11-K11+I11)</x:f>
        <x:v>535142.840148251</x:v>
      </x:c>
      <x:c r="M11" s="79" t="n">
        <x:f>IF(Premissas!$B$30&lt;&gt;"OK","",D11*Premissas!$B$27)</x:f>
        <x:v>191819.04673568692</x:v>
      </x:c>
      <x:c r="N11" s="79" t="n">
        <x:f>IF(Premissas!$B$30&lt;&gt;"OK","",M11-M10)</x:f>
        <x:v>12749.734995874634</x:v>
      </x:c>
      <x:c r="O11" s="79" t="n">
        <x:v>0</x:v>
      </x:c>
      <x:c r="P11" s="79" t="n">
        <x:f>IF(Premissas!$B$30&lt;&gt;"OK","",0)</x:f>
        <x:v>0</x:v>
      </x:c>
      <x:c r="Q11" s="79" t="n">
        <x:f>IF(Premissas!$B$30&lt;&gt;"OK","",L11-N11-O11+P11)</x:f>
        <x:v>522393.1051523764</x:v>
      </x:c>
      <x:c r="R11" s="82" t="n">
        <x:f>IF(Premissas!$B$30&lt;&gt;"OK","",1/(1+Premissas!$B$16)^A11)</x:f>
        <x:v>0.48031852743314035</x:v>
      </x:c>
      <x:c r="S11" s="79" t="n">
        <x:f>IF(Premissas!$B$30&lt;&gt;"OK","",Q11*R11)</x:f>
        <x:v>250915.08700801508</x:v>
      </x:c>
      <x:c r="T11" s="79" t="n">
        <x:f>IF(Premissas!$B$30&lt;&gt;"OK","",T10+Q11)</x:f>
        <x:v>1621091.732204713</x:v>
      </x:c>
      <x:c r="U11" s="79" t="n">
        <x:f>IF(Premissas!$B$30&lt;&gt;"OK","",U10+S11)</x:f>
        <x:v>720897.4742798116</x:v>
      </x:c>
      <x:c r="V11" s="85" t="n">
        <x:f>IF(Premissas!$B$30&lt;&gt;"OK","",IF(T11&gt;=0,1,0))</x:f>
        <x:v>1</x:v>
      </x:c>
      <x:c r="W11" s="85" t="n">
        <x:f>IF(Premissas!$B$30&lt;&gt;"OK","",IF(U11&gt;=0,1,0))</x:f>
        <x:v>1</x:v>
      </x:c>
    </x:row>
    <x:row r="12">
      <x:c r="A12" s="1" t="n">
        <x:v>7</x:v>
      </x:c>
      <x:c r="B12" s="76" t="n">
        <x:f>IF(Premissas!$B$30&lt;&gt;"OK","",B11*(1+Premissas!$B$12))</x:f>
        <x:v>23881.04593058</x:v>
      </x:c>
      <x:c r="C12" s="76" t="n">
        <x:f>IF(Premissas!$B$30&lt;&gt;"OK","",C11*(1+Premissas!$B$13))</x:f>
        <x:v>107.55211657216003</x:v>
      </x:c>
      <x:c r="D12" s="79" t="n">
        <x:f>IF(Premissas!$B$30&lt;&gt;"OK","",B12*C12)</x:f>
        <x:v>2568457.035790848</x:v>
      </x:c>
      <x:c r="E12" s="79" t="n">
        <x:f>IF(Premissas!$B$30&lt;&gt;"OK","",E11*(1+Premissas!$B$14))</x:f>
        <x:v>56.93935583232001</x:v>
      </x:c>
      <x:c r="F12" s="79" t="n">
        <x:f>IF(Premissas!$B$30&lt;&gt;"OK","",B12*E12)</x:f>
        <x:v>1359771.3718892725</x:v>
      </x:c>
      <x:c r="G12" s="79" t="n">
        <x:f>IF(Premissas!$B$30&lt;&gt;"OK","",G11*(1+Premissas!$B$15))</x:f>
        <x:v>469033.47421875</x:v>
      </x:c>
      <x:c r="H12" s="79" t="n">
        <x:f>IF(Premissas!$B$30&lt;&gt;"OK","",D12-F12-G12)</x:f>
        <x:v>739652.1896828256</x:v>
      </x:c>
      <x:c r="I12" s="79" t="n">
        <x:f>IF(Premissas!$B$30&lt;&gt;"OK","",$I$6)</x:f>
        <x:v>95625</x:v>
      </x:c>
      <x:c r="J12" s="79" t="n">
        <x:f>IF(Premissas!$B$30&lt;&gt;"OK","",H12-I12)</x:f>
        <x:v>644027.1896828256</x:v>
      </x:c>
      <x:c r="K12" s="79" t="n">
        <x:f>IF(Premissas!$B$30&lt;&gt;"OK","",MAX(0,J12*Premissas!$B$26))</x:f>
        <x:v>161006.7974207064</x:v>
      </x:c>
      <x:c r="L12" s="79" t="n">
        <x:f>IF(Premissas!$B$30&lt;&gt;"OK","",J12-K12+I12)</x:f>
        <x:v>578645.3922621192</x:v>
      </x:c>
      <x:c r="M12" s="79" t="n">
        <x:f>IF(Premissas!$B$30&lt;&gt;"OK","",D12*Premissas!$B$27)</x:f>
        <x:v>205476.56286326784</x:v>
      </x:c>
      <x:c r="N12" s="79" t="n">
        <x:f>IF(Premissas!$B$30&lt;&gt;"OK","",M12-M11)</x:f>
        <x:v>13657.516127580922</x:v>
      </x:c>
      <x:c r="O12" s="79" t="n">
        <x:v>0</x:v>
      </x:c>
      <x:c r="P12" s="79" t="n">
        <x:f>IF(Premissas!$B$30&lt;&gt;"OK","",0)</x:f>
        <x:v>0</x:v>
      </x:c>
      <x:c r="Q12" s="79" t="n">
        <x:f>IF(Premissas!$B$30&lt;&gt;"OK","",L12-N12-O12+P12)</x:f>
        <x:v>564987.8761345383</x:v>
      </x:c>
      <x:c r="R12" s="82" t="n">
        <x:f>IF(Premissas!$B$30&lt;&gt;"OK","",1/(1+Premissas!$B$16)^A12)</x:f>
        <x:v>0.42506064374614194</x:v>
      </x:c>
      <x:c r="S12" s="79" t="n">
        <x:f>IF(Premissas!$B$30&lt;&gt;"OK","",Q12*R12)</x:f>
        <x:v>240154.11033851237</x:v>
      </x:c>
      <x:c r="T12" s="79" t="n">
        <x:f>IF(Premissas!$B$30&lt;&gt;"OK","",T11+Q12)</x:f>
        <x:v>2186079.608339251</x:v>
      </x:c>
      <x:c r="U12" s="79" t="n">
        <x:f>IF(Premissas!$B$30&lt;&gt;"OK","",U11+S12)</x:f>
        <x:v>961051.584618324</x:v>
      </x:c>
      <x:c r="V12" s="85" t="n">
        <x:f>IF(Premissas!$B$30&lt;&gt;"OK","",IF(T12&gt;=0,1,0))</x:f>
        <x:v>1</x:v>
      </x:c>
      <x:c r="W12" s="85" t="n">
        <x:f>IF(Premissas!$B$30&lt;&gt;"OK","",IF(U12&gt;=0,1,0))</x:f>
        <x:v>1</x:v>
      </x:c>
    </x:row>
    <x:row r="13">
      <x:c r="A13" s="1" t="n">
        <x:v>8</x:v>
      </x:c>
      <x:c r="B13" s="77" t="n">
        <x:f>IF(Premissas!$B$30&lt;&gt;"OK","",B12*(1+Premissas!$B$12))</x:f>
        <x:v>24597.4773084974</x:v>
      </x:c>
      <x:c r="C13" s="77" t="n">
        <x:f>IF(Premissas!$B$30&lt;&gt;"OK","",C12*(1+Premissas!$B$13))</x:f>
        <x:v>111.85420123504643</x:v>
      </x:c>
      <x:c r="D13" s="80" t="n">
        <x:f>IF(Premissas!$B$30&lt;&gt;"OK","",B13*C13)</x:f>
        <x:v>2751331.1767391567</x:v>
      </x:c>
      <x:c r="E13" s="80" t="n">
        <x:f>IF(Premissas!$B$30&lt;&gt;"OK","",E12*(1+Premissas!$B$14))</x:f>
        <x:v>59.216930065612814</x:v>
      </x:c>
      <x:c r="F13" s="80" t="n">
        <x:f>IF(Premissas!$B$30&lt;&gt;"OK","",B13*E13)</x:f>
        <x:v>1456587.0935677886</x:v>
      </x:c>
      <x:c r="G13" s="80" t="n">
        <x:f>IF(Premissas!$B$30&lt;&gt;"OK","",G12*(1+Premissas!$B$15))</x:f>
        <x:v>492485.1479296875</x:v>
      </x:c>
      <x:c r="H13" s="80" t="n">
        <x:f>IF(Premissas!$B$30&lt;&gt;"OK","",D13-F13-G13)</x:f>
        <x:v>802258.9352416806</x:v>
      </x:c>
      <x:c r="I13" s="80" t="n">
        <x:f>IF(Premissas!$B$30&lt;&gt;"OK","",$I$6)</x:f>
        <x:v>95625</x:v>
      </x:c>
      <x:c r="J13" s="80" t="n">
        <x:f>IF(Premissas!$B$30&lt;&gt;"OK","",H13-I13)</x:f>
        <x:v>706633.9352416806</x:v>
      </x:c>
      <x:c r="K13" s="80" t="n">
        <x:f>IF(Premissas!$B$30&lt;&gt;"OK","",MAX(0,J13*Premissas!$B$26))</x:f>
        <x:v>176658.48381042015</x:v>
      </x:c>
      <x:c r="L13" s="80" t="n">
        <x:f>IF(Premissas!$B$30&lt;&gt;"OK","",J13-K13+I13)</x:f>
        <x:v>625600.4514312604</x:v>
      </x:c>
      <x:c r="M13" s="80" t="n">
        <x:f>IF(Premissas!$B$30&lt;&gt;"OK","",D13*Premissas!$B$27)</x:f>
        <x:v>220106.49413913256</x:v>
      </x:c>
      <x:c r="N13" s="80" t="n">
        <x:f>IF(Premissas!$B$30&lt;&gt;"OK","",M13-M12)</x:f>
        <x:v>14629.931275864714</x:v>
      </x:c>
      <x:c r="O13" s="80" t="n">
        <x:v>0</x:v>
      </x:c>
      <x:c r="P13" s="80" t="n">
        <x:f>IF(Premissas!$B$30&lt;&gt;"OK","",M13+Premissas!$B$20*Premissas!$B$17)</x:f>
        <x:v>305106.49413913256</x:v>
      </x:c>
      <x:c r="Q13" s="80" t="n">
        <x:f>IF(Premissas!$B$30&lt;&gt;"OK","",L13-N13-O13+P13)</x:f>
        <x:v>916077.0142945283</x:v>
      </x:c>
      <x:c r="R13" s="83" t="n">
        <x:f>IF(Premissas!$B$30&lt;&gt;"OK","",1/(1+Premissas!$B$16)^A13)</x:f>
        <x:v>0.3761598617222495</x:v>
      </x:c>
      <x:c r="S13" s="80" t="n">
        <x:f>IF(Premissas!$B$30&lt;&gt;"OK","",Q13*R13)</x:f>
        <x:v>344591.40302396094</x:v>
      </x:c>
      <x:c r="T13" s="80" t="n">
        <x:f>IF(Premissas!$B$30&lt;&gt;"OK","",T12+Q13)</x:f>
        <x:v>3102156.6226337794</x:v>
      </x:c>
      <x:c r="U13" s="80" t="n">
        <x:f>IF(Premissas!$B$30&lt;&gt;"OK","",U12+S13)</x:f>
        <x:v>1305642.987642285</x:v>
      </x:c>
      <x:c r="V13" s="86" t="n">
        <x:f>IF(Premissas!$B$30&lt;&gt;"OK","",IF(T13&gt;=0,1,0))</x:f>
        <x:v>1</x:v>
      </x:c>
      <x:c r="W13" s="86" t="n">
        <x:f>IF(Premissas!$B$30&lt;&gt;"OK","",IF(U13&gt;=0,1,0))</x:f>
        <x:v>1</x:v>
      </x:c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</x:sheetData>
  <x:mergeCells>
    <x:mergeCell ref="A1:W1"/>
    <x:mergeCell ref="A2:W2"/>
  </x:mergeCells>
  <x:pageMargins left="0.7" right="0.7" top="0.75" bottom="0.75" header="0.3" footer="0.3"/>
  <x:tableParts count="1">
    <x:tablePart xmlns:r="http://schemas.openxmlformats.org/officeDocument/2006/relationships" r:id="Rc01977fa0d384420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2" hidden="0" customWidth="1"/>
  </x:cols>
  <x:sheetData>
    <x:row r="1" ht="32" customHeight="1">
      <x:c r="A1" s="4" t="str">
        <x:v>SENSIBILIDADE DO VPL</x:v>
      </x:c>
      <x:c r="B1" s="4" t="str">
        <x:v>SENSIBILIDADE DO VPL</x:v>
      </x:c>
      <x:c r="C1" s="4" t="str">
        <x:v>SENSIBILIDADE DO VPL</x:v>
      </x:c>
      <x:c r="D1" s="4" t="str">
        <x:v>SENSIBILIDADE DO VPL</x:v>
      </x:c>
      <x:c r="E1" s="4" t="str">
        <x:v>SENSIBILIDADE DO VPL</x:v>
      </x:c>
      <x:c r="F1" s="4" t="str">
        <x:v>SENSIBILIDADE DO VPL</x:v>
      </x:c>
      <x:c r="G1" s="4" t="str">
        <x:v>SENSIBILIDADE DO VPL</x:v>
      </x:c>
      <x:c r="H1" s="4" t="str">
        <x:v>SENSIBILIDADE DO VPL</x:v>
      </x:c>
      <x:c r="I1" s="4" t="str">
        <x:v>SENSIBILIDADE DO VPL</x:v>
      </x:c>
      <x:c r="J1" s="4" t="str">
        <x:v>SENSIBILIDADE DO VPL</x:v>
      </x:c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>
      <x:c r="A2" s="7" t="str">
        <x:v>Receita/preço com custos base mantidos. Imposto recalculado sem crédito por prejuízo; giro pela variação anual e recuperação no ano 8.</x:v>
      </x:c>
      <x:c r="B2" s="7" t="str">
        <x:v>Teste como o valor do projeto muda quando a receita ou a taxa de desconto varia, mantendo as demais premissas do cenário selecionado.</x:v>
      </x:c>
      <x:c r="C2" s="7" t="str">
        <x:v>Teste como o valor do projeto muda quando a receita ou a taxa de desconto varia, mantendo as demais premissas do cenário selecionado.</x:v>
      </x:c>
      <x:c r="D2" s="7" t="str">
        <x:v>Teste como o valor do projeto muda quando a receita ou a taxa de desconto varia, mantendo as demais premissas do cenário selecionado.</x:v>
      </x:c>
      <x:c r="E2" s="7" t="str">
        <x:v>Teste como o valor do projeto muda quando a receita ou a taxa de desconto varia, mantendo as demais premissas do cenário selecionado.</x:v>
      </x:c>
      <x:c r="F2" s="7" t="str">
        <x:v>Teste como o valor do projeto muda quando a receita ou a taxa de desconto varia, mantendo as demais premissas do cenário selecionado.</x:v>
      </x:c>
      <x:c r="G2" s="7" t="str">
        <x:v>Teste como o valor do projeto muda quando a receita ou a taxa de desconto varia, mantendo as demais premissas do cenário selecionado.</x:v>
      </x:c>
      <x:c r="H2" s="7" t="str">
        <x:v>Teste como o valor do projeto muda quando a receita ou a taxa de desconto varia, mantendo as demais premissas do cenário selecionado.</x:v>
      </x:c>
      <x:c r="I2" s="7" t="str">
        <x:v>Teste como o valor do projeto muda quando a receita ou a taxa de desconto varia, mantendo as demais premissas do cenário selecionado.</x:v>
      </x:c>
      <x:c r="J2" s="7" t="str">
        <x:v>Teste como o valor do projeto muda quando a receita ou a taxa de desconto varia, mantendo as demais premissas do cenário selecionado.</x:v>
      </x:c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>
      <x:c r="A4" s="32" t="str">
        <x:v>VPL COM VARIAÇÃO DA RECEITA</x:v>
      </x:c>
      <x:c r="B4" s="32" t="str">
        <x:v>VPL COM VARIAÇÃO DA RECEITA</x:v>
      </x:c>
      <x:c r="C4" s="32" t="str">
        <x:v>VPL COM VARIAÇÃO DA RECEITA</x:v>
      </x:c>
      <x:c r="D4" s="32" t="str">
        <x:v>VPL COM VARIAÇÃO DA RECEITA</x:v>
      </x:c>
      <x:c r="E4" s="32" t="str">
        <x:v>VPL COM VARIAÇÃO DA RECEITA</x:v>
      </x:c>
      <x:c r="F4" s="32" t="str">
        <x:v>VPL COM VARIAÇÃO DA RECEITA</x:v>
      </x:c>
      <x:c r="G4" s="32" t="str">
        <x:v>VPL COM VARIAÇÃO DA RECEITA</x:v>
      </x:c>
      <x:c r="H4" s="32" t="str">
        <x:v>VPL COM VARIAÇÃO DA RECEITA</x:v>
      </x:c>
      <x:c r="I4" s="32" t="str">
        <x:v>VPL COM VARIAÇÃO DA RECEITA</x:v>
      </x:c>
      <x:c r="J4" s="32" t="str">
        <x:v>VPL COM VARIAÇÃO DA RECEITA</x:v>
      </x:c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42" customHeight="1">
      <x:c r="A5" s="22" t="str">
        <x:v>Receita versus plano</x:v>
      </x:c>
      <x:c r="B5" s="23" t="str">
        <x:v>Ano 1</x:v>
      </x:c>
      <x:c r="C5" s="23" t="str">
        <x:v>Ano 2</x:v>
      </x:c>
      <x:c r="D5" s="23" t="str">
        <x:v>Ano 3</x:v>
      </x:c>
      <x:c r="E5" s="23" t="str">
        <x:v>Ano 4</x:v>
      </x:c>
      <x:c r="F5" s="23" t="str">
        <x:v>Ano 5</x:v>
      </x:c>
      <x:c r="G5" s="23" t="str">
        <x:v>Ano 6</x:v>
      </x:c>
      <x:c r="H5" s="23" t="str">
        <x:v>Ano 7</x:v>
      </x:c>
      <x:c r="I5" s="23" t="str">
        <x:v>Ano 8</x:v>
      </x:c>
      <x:c r="J5" s="24" t="str">
        <x:v>VPL</x:v>
      </x:c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150" t="n">
        <x:v>0.8</x:v>
      </x:c>
      <x:c r="B6" s="151" t="n">
        <x:f>IF(OR(Premissas!$B$30&lt;&gt;"OK",NOT(ISNUMBER($A6)),$A6&lt;0),"n.a.",Fluxo_Caixa!$Q$6+($A6-1)*Fluxo_Caixa!$D$6-(MAX(0,(Fluxo_Caixa!$J$6+($A6-1)*Fluxo_Caixa!$D$6)*Premissas!$B$26)-Fluxo_Caixa!$K$6)-($A6-1)*Fluxo_Caixa!$N$6)</x:f>
        <x:v>-2393.7499999999636</x:v>
      </x:c>
      <x:c r="C6" s="151" t="n">
        <x:f>IF(OR(Premissas!$B$30&lt;&gt;"OK",NOT(ISNUMBER($A6)),$A6&lt;0),"n.a.",Fluxo_Caixa!$Q$7+($A6-1)*Fluxo_Caixa!$D$7-(MAX(0,(Fluxo_Caixa!$J$7+($A6-1)*Fluxo_Caixa!$D$7)*Premissas!$B$26)-Fluxo_Caixa!$K$7)-($A6-1)*Fluxo_Caixa!$N$7)</x:f>
        <x:v>110098.69000000015</x:v>
      </x:c>
      <x:c r="D6" s="151" t="n">
        <x:f>IF(OR(Premissas!$B$30&lt;&gt;"OK",NOT(ISNUMBER($A6)),$A6&lt;0),"n.a.",Fluxo_Caixa!$Q$8+($A6-1)*Fluxo_Caixa!$D$8-(MAX(0,(Fluxo_Caixa!$J$8+($A6-1)*Fluxo_Caixa!$D$8)*Premissas!$B$26)-Fluxo_Caixa!$K$8)-($A6-1)*Fluxo_Caixa!$N$8)</x:f>
        <x:v>122078.8417280001</x:v>
      </x:c>
      <x:c r="E6" s="151" t="n">
        <x:f>IF(OR(Premissas!$B$30&lt;&gt;"OK",NOT(ISNUMBER($A6)),$A6&lt;0),"n.a.",Fluxo_Caixa!$Q$9+($A6-1)*Fluxo_Caixa!$D$9-(MAX(0,(Fluxo_Caixa!$J$9+($A6-1)*Fluxo_Caixa!$D$9)*Premissas!$B$26)-Fluxo_Caixa!$K$9)-($A6-1)*Fluxo_Caixa!$N$9)</x:f>
        <x:v>135204.1427590338</x:v>
      </x:c>
      <x:c r="F6" s="151" t="n">
        <x:f>IF(OR(Premissas!$B$30&lt;&gt;"OK",NOT(ISNUMBER($A6)),$A6&lt;0),"n.a.",Fluxo_Caixa!$Q$10+($A6-1)*Fluxo_Caixa!$D$10-(MAX(0,(Fluxo_Caixa!$J$10+($A6-1)*Fluxo_Caixa!$D$10)*Premissas!$B$26)-Fluxo_Caixa!$K$10)-($A6-1)*Fluxo_Caixa!$N$10)</x:f>
        <x:v>149570.73584847685</x:v>
      </x:c>
      <x:c r="G6" s="151" t="n">
        <x:f>IF(OR(Premissas!$B$30&lt;&gt;"OK",NOT(ISNUMBER($A6)),$A6&lt;0),"n.a.",Fluxo_Caixa!$Q$11+($A6-1)*Fluxo_Caixa!$D$11-(MAX(0,(Fluxo_Caixa!$J$11+($A6-1)*Fluxo_Caixa!$D$11)*Premissas!$B$26)-Fluxo_Caixa!$K$11)-($A6-1)*Fluxo_Caixa!$N$11)</x:f>
        <x:v>165282.33952213844</x:v>
      </x:c>
      <x:c r="H6" s="151" t="n">
        <x:f>IF(OR(Premissas!$B$30&lt;&gt;"OK",NOT(ISNUMBER($A6)),$A6&lt;0),"n.a.",Fluxo_Caixa!$Q$12+($A6-1)*Fluxo_Caixa!$D$12-(MAX(0,(Fluxo_Caixa!$J$12+($A6-1)*Fluxo_Caixa!$D$12)*Premissas!$B$26)-Fluxo_Caixa!$K$12)-($A6-1)*Fluxo_Caixa!$N$12)</x:f>
        <x:v>182450.82399142737</x:v>
      </x:c>
      <x:c r="I6" s="151" t="n">
        <x:f>IF(OR(Premissas!$B$30&lt;&gt;"OK",NOT(ISNUMBER($A6)),$A6&lt;0),"n.a.",Fluxo_Caixa!$Q$13+($A6-1)*Fluxo_Caixa!$D$13-(MAX(0,(Fluxo_Caixa!$J$13+($A6-1)*Fluxo_Caixa!$D$13)*Premissas!$B$26)-Fluxo_Caixa!$K$13)-($A6-1)*Fluxo_Caixa!$N$13+($A6-1)*Fluxo_Caixa!$M$13)</x:f>
        <x:v>462282.0252110012</x:v>
      </x:c>
      <x:c r="J6" s="151" t="n">
        <x:f>IF(OR(Premissas!$B$30&lt;&gt;"OK",NOT(ISNUMBER($A6)),$A6&lt;0),"n.a.",NPV(Premissas!$B$16,B6:I6)+Fluxo_Caixa!$Q$5)</x:f>
        <x:v>-186351.16470599407</x:v>
      </x:c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150" t="n">
        <x:v>0.9</x:v>
      </x:c>
      <x:c r="B7" s="151" t="n">
        <x:f>IF(OR(Premissas!$B$30&lt;&gt;"OK",NOT(ISNUMBER($A7)),$A7&lt;0),"n.a.",Fluxo_Caixa!$Q$6+($A7-1)*Fluxo_Caixa!$D$6-(MAX(0,(Fluxo_Caixa!$J$6+($A7-1)*Fluxo_Caixa!$D$6)*Premissas!$B$26)-Fluxo_Caixa!$K$6)-($A7-1)*Fluxo_Caixa!$N$6)</x:f>
        <x:v>111506.25000000003</x:v>
      </x:c>
      <x:c r="C7" s="151" t="n">
        <x:f>IF(OR(Premissas!$B$30&lt;&gt;"OK",NOT(ISNUMBER($A7)),$A7&lt;0),"n.a.",Fluxo_Caixa!$Q$7+($A7-1)*Fluxo_Caixa!$D$7-(MAX(0,(Fluxo_Caixa!$J$7+($A7-1)*Fluxo_Caixa!$D$7)*Premissas!$B$26)-Fluxo_Caixa!$K$7)-($A7-1)*Fluxo_Caixa!$N$7)</x:f>
        <x:v>245708.37000000014</x:v>
      </x:c>
      <x:c r="D7" s="151" t="n">
        <x:f>IF(OR(Premissas!$B$30&lt;&gt;"OK",NOT(ISNUMBER($A7)),$A7&lt;0),"n.a.",Fluxo_Caixa!$Q$8+($A7-1)*Fluxo_Caixa!$D$8-(MAX(0,(Fluxo_Caixa!$J$8+($A7-1)*Fluxo_Caixa!$D$8)*Premissas!$B$26)-Fluxo_Caixa!$K$8)-($A7-1)*Fluxo_Caixa!$N$8)</x:f>
        <x:v>267343.9309440001</x:v>
      </x:c>
      <x:c r="E7" s="151" t="n">
        <x:f>IF(OR(Premissas!$B$30&lt;&gt;"OK",NOT(ISNUMBER($A7)),$A7&lt;0),"n.a.",Fluxo_Caixa!$Q$9+($A7-1)*Fluxo_Caixa!$D$9-(MAX(0,(Fluxo_Caixa!$J$9+($A7-1)*Fluxo_Caixa!$D$9)*Premissas!$B$26)-Fluxo_Caixa!$K$9)-($A7-1)*Fluxo_Caixa!$N$9)</x:f>
        <x:v>290812.106327213</x:v>
      </x:c>
      <x:c r="F7" s="151" t="n">
        <x:f>IF(OR(Premissas!$B$30&lt;&gt;"OK",NOT(ISNUMBER($A7)),$A7&lt;0),"n.a.",Fluxo_Caixa!$Q$10+($A7-1)*Fluxo_Caixa!$D$10-(MAX(0,(Fluxo_Caixa!$J$10+($A7-1)*Fluxo_Caixa!$D$10)*Premissas!$B$26)-Fluxo_Caixa!$K$10)-($A7-1)*Fluxo_Caixa!$N$10)</x:f>
        <x:v>316257.9864227104</x:v>
      </x:c>
      <x:c r="G7" s="151" t="n">
        <x:f>IF(OR(Premissas!$B$30&lt;&gt;"OK",NOT(ISNUMBER($A7)),$A7&lt;0),"n.a.",Fluxo_Caixa!$Q$11+($A7-1)*Fluxo_Caixa!$D$11-(MAX(0,(Fluxo_Caixa!$J$11+($A7-1)*Fluxo_Caixa!$D$11)*Premissas!$B$26)-Fluxo_Caixa!$K$11)-($A7-1)*Fluxo_Caixa!$N$11)</x:f>
        <x:v>343837.7223372574</x:v>
      </x:c>
      <x:c r="H7" s="151" t="n">
        <x:f>IF(OR(Premissas!$B$30&lt;&gt;"OK",NOT(ISNUMBER($A7)),$A7&lt;0),"n.a.",Fluxo_Caixa!$Q$12+($A7-1)*Fluxo_Caixa!$D$12-(MAX(0,(Fluxo_Caixa!$J$12+($A7-1)*Fluxo_Caixa!$D$12)*Premissas!$B$26)-Fluxo_Caixa!$K$12)-($A7-1)*Fluxo_Caixa!$N$12)</x:f>
        <x:v>373719.3500629829</x:v>
      </x:c>
      <x:c r="I7" s="151" t="n">
        <x:f>IF(OR(Premissas!$B$30&lt;&gt;"OK",NOT(ISNUMBER($A7)),$A7&lt;0),"n.a.",Fluxo_Caixa!$Q$13+($A7-1)*Fluxo_Caixa!$D$13-(MAX(0,(Fluxo_Caixa!$J$13+($A7-1)*Fluxo_Caixa!$D$13)*Premissas!$B$26)-Fluxo_Caixa!$K$13)-($A7-1)*Fluxo_Caixa!$N$13+($A7-1)*Fluxo_Caixa!$M$13)</x:f>
        <x:v>689179.5197527647</x:v>
      </x:c>
      <x:c r="J7" s="151" t="n">
        <x:f>IF(OR(Premissas!$B$30&lt;&gt;"OK",NOT(ISNUMBER($A7)),$A7&lt;0),"n.a.",NPV(Premissas!$B$16,B7:I7)+Fluxo_Caixa!$Q$5)</x:f>
        <x:v>559645.9114681454</x:v>
      </x:c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150" t="n">
        <x:v>1</x:v>
      </x:c>
      <x:c r="B8" s="151" t="n">
        <x:f>IF(OR(Premissas!$B$30&lt;&gt;"OK",NOT(ISNUMBER($A8)),$A8&lt;0),"n.a.",Fluxo_Caixa!$Q$6+($A8-1)*Fluxo_Caixa!$D$6-(MAX(0,(Fluxo_Caixa!$J$6+($A8-1)*Fluxo_Caixa!$D$6)*Premissas!$B$26)-Fluxo_Caixa!$K$6)-($A8-1)*Fluxo_Caixa!$N$6)</x:f>
        <x:v>225406.25</x:v>
      </x:c>
      <x:c r="C8" s="151" t="n">
        <x:f>IF(OR(Premissas!$B$30&lt;&gt;"OK",NOT(ISNUMBER($A8)),$A8&lt;0),"n.a.",Fluxo_Caixa!$Q$7+($A8-1)*Fluxo_Caixa!$D$7-(MAX(0,(Fluxo_Caixa!$J$7+($A8-1)*Fluxo_Caixa!$D$7)*Premissas!$B$26)-Fluxo_Caixa!$K$7)-($A8-1)*Fluxo_Caixa!$N$7)</x:f>
        <x:v>381318.0500000001</x:v>
      </x:c>
      <x:c r="D8" s="151" t="n">
        <x:f>IF(OR(Premissas!$B$30&lt;&gt;"OK",NOT(ISNUMBER($A8)),$A8&lt;0),"n.a.",Fluxo_Caixa!$Q$8+($A8-1)*Fluxo_Caixa!$D$8-(MAX(0,(Fluxo_Caixa!$J$8+($A8-1)*Fluxo_Caixa!$D$8)*Premissas!$B$26)-Fluxo_Caixa!$K$8)-($A8-1)*Fluxo_Caixa!$N$8)</x:f>
        <x:v>412609.0201600001</x:v>
      </x:c>
      <x:c r="E8" s="151" t="n">
        <x:f>IF(OR(Premissas!$B$30&lt;&gt;"OK",NOT(ISNUMBER($A8)),$A8&lt;0),"n.a.",Fluxo_Caixa!$Q$9+($A8-1)*Fluxo_Caixa!$D$9-(MAX(0,(Fluxo_Caixa!$J$9+($A8-1)*Fluxo_Caixa!$D$9)*Premissas!$B$26)-Fluxo_Caixa!$K$9)-($A8-1)*Fluxo_Caixa!$N$9)</x:f>
        <x:v>446420.06989539217</x:v>
      </x:c>
      <x:c r="F8" s="151" t="n">
        <x:f>IF(OR(Premissas!$B$30&lt;&gt;"OK",NOT(ISNUMBER($A8)),$A8&lt;0),"n.a.",Fluxo_Caixa!$Q$10+($A8-1)*Fluxo_Caixa!$D$10-(MAX(0,(Fluxo_Caixa!$J$10+($A8-1)*Fluxo_Caixa!$D$10)*Premissas!$B$26)-Fluxo_Caixa!$K$10)-($A8-1)*Fluxo_Caixa!$N$10)</x:f>
        <x:v>482945.23699694395</x:v>
      </x:c>
      <x:c r="G8" s="151" t="n">
        <x:f>IF(OR(Premissas!$B$30&lt;&gt;"OK",NOT(ISNUMBER($A8)),$A8&lt;0),"n.a.",Fluxo_Caixa!$Q$11+($A8-1)*Fluxo_Caixa!$D$11-(MAX(0,(Fluxo_Caixa!$J$11+($A8-1)*Fluxo_Caixa!$D$11)*Premissas!$B$26)-Fluxo_Caixa!$K$11)-($A8-1)*Fluxo_Caixa!$N$11)</x:f>
        <x:v>522393.1051523764</x:v>
      </x:c>
      <x:c r="H8" s="151" t="n">
        <x:f>IF(OR(Premissas!$B$30&lt;&gt;"OK",NOT(ISNUMBER($A8)),$A8&lt;0),"n.a.",Fluxo_Caixa!$Q$12+($A8-1)*Fluxo_Caixa!$D$12-(MAX(0,(Fluxo_Caixa!$J$12+($A8-1)*Fluxo_Caixa!$D$12)*Premissas!$B$26)-Fluxo_Caixa!$K$12)-($A8-1)*Fluxo_Caixa!$N$12)</x:f>
        <x:v>564987.8761345383</x:v>
      </x:c>
      <x:c r="I8" s="151" t="n">
        <x:f>IF(OR(Premissas!$B$30&lt;&gt;"OK",NOT(ISNUMBER($A8)),$A8&lt;0),"n.a.",Fluxo_Caixa!$Q$13+($A8-1)*Fluxo_Caixa!$D$13-(MAX(0,(Fluxo_Caixa!$J$13+($A8-1)*Fluxo_Caixa!$D$13)*Premissas!$B$26)-Fluxo_Caixa!$K$13)-($A8-1)*Fluxo_Caixa!$N$13+($A8-1)*Fluxo_Caixa!$M$13)</x:f>
        <x:v>916077.0142945283</x:v>
      </x:c>
      <x:c r="J8" s="151" t="n">
        <x:f>IF(OR(Premissas!$B$30&lt;&gt;"OK",NOT(ISNUMBER($A8)),$A8&lt;0),"n.a.",NPV(Premissas!$B$16,B8:I8)+Fluxo_Caixa!$Q$5)</x:f>
        <x:v>1305642.987642285</x:v>
      </x:c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>
      <x:c r="A9" s="150" t="n">
        <x:v>1.1</x:v>
      </x:c>
      <x:c r="B9" s="151" t="n">
        <x:f>IF(OR(Premissas!$B$30&lt;&gt;"OK",NOT(ISNUMBER($A9)),$A9&lt;0),"n.a.",Fluxo_Caixa!$Q$6+($A9-1)*Fluxo_Caixa!$D$6-(MAX(0,(Fluxo_Caixa!$J$6+($A9-1)*Fluxo_Caixa!$D$6)*Premissas!$B$26)-Fluxo_Caixa!$K$6)-($A9-1)*Fluxo_Caixa!$N$6)</x:f>
        <x:v>339306.2500000001</x:v>
      </x:c>
      <x:c r="C9" s="151" t="n">
        <x:f>IF(OR(Premissas!$B$30&lt;&gt;"OK",NOT(ISNUMBER($A9)),$A9&lt;0),"n.a.",Fluxo_Caixa!$Q$7+($A9-1)*Fluxo_Caixa!$D$7-(MAX(0,(Fluxo_Caixa!$J$7+($A9-1)*Fluxo_Caixa!$D$7)*Premissas!$B$26)-Fluxo_Caixa!$K$7)-($A9-1)*Fluxo_Caixa!$N$7)</x:f>
        <x:v>516927.7300000003</x:v>
      </x:c>
      <x:c r="D9" s="151" t="n">
        <x:f>IF(OR(Premissas!$B$30&lt;&gt;"OK",NOT(ISNUMBER($A9)),$A9&lt;0),"n.a.",Fluxo_Caixa!$Q$8+($A9-1)*Fluxo_Caixa!$D$8-(MAX(0,(Fluxo_Caixa!$J$8+($A9-1)*Fluxo_Caixa!$D$8)*Premissas!$B$26)-Fluxo_Caixa!$K$8)-($A9-1)*Fluxo_Caixa!$N$8)</x:f>
        <x:v>557874.1093760002</x:v>
      </x:c>
      <x:c r="E9" s="151" t="n">
        <x:f>IF(OR(Premissas!$B$30&lt;&gt;"OK",NOT(ISNUMBER($A9)),$A9&lt;0),"n.a.",Fluxo_Caixa!$Q$9+($A9-1)*Fluxo_Caixa!$D$9-(MAX(0,(Fluxo_Caixa!$J$9+($A9-1)*Fluxo_Caixa!$D$9)*Premissas!$B$26)-Fluxo_Caixa!$K$9)-($A9-1)*Fluxo_Caixa!$N$9)</x:f>
        <x:v>602028.0334635715</x:v>
      </x:c>
      <x:c r="F9" s="151" t="n">
        <x:f>IF(OR(Premissas!$B$30&lt;&gt;"OK",NOT(ISNUMBER($A9)),$A9&lt;0),"n.a.",Fluxo_Caixa!$Q$10+($A9-1)*Fluxo_Caixa!$D$10-(MAX(0,(Fluxo_Caixa!$J$10+($A9-1)*Fluxo_Caixa!$D$10)*Premissas!$B$26)-Fluxo_Caixa!$K$10)-($A9-1)*Fluxo_Caixa!$N$10)</x:f>
        <x:v>649632.4875711777</x:v>
      </x:c>
      <x:c r="G9" s="151" t="n">
        <x:f>IF(OR(Premissas!$B$30&lt;&gt;"OK",NOT(ISNUMBER($A9)),$A9&lt;0),"n.a.",Fluxo_Caixa!$Q$11+($A9-1)*Fluxo_Caixa!$D$11-(MAX(0,(Fluxo_Caixa!$J$11+($A9-1)*Fluxo_Caixa!$D$11)*Premissas!$B$26)-Fluxo_Caixa!$K$11)-($A9-1)*Fluxo_Caixa!$N$11)</x:f>
        <x:v>700948.4879674955</x:v>
      </x:c>
      <x:c r="H9" s="151" t="n">
        <x:f>IF(OR(Premissas!$B$30&lt;&gt;"OK",NOT(ISNUMBER($A9)),$A9&lt;0),"n.a.",Fluxo_Caixa!$Q$12+($A9-1)*Fluxo_Caixa!$D$12-(MAX(0,(Fluxo_Caixa!$J$12+($A9-1)*Fluxo_Caixa!$D$12)*Premissas!$B$26)-Fluxo_Caixa!$K$12)-($A9-1)*Fluxo_Caixa!$N$12)</x:f>
        <x:v>756256.402206094</x:v>
      </x:c>
      <x:c r="I9" s="151" t="n">
        <x:f>IF(OR(Premissas!$B$30&lt;&gt;"OK",NOT(ISNUMBER($A9)),$A9&lt;0),"n.a.",Fluxo_Caixa!$Q$13+($A9-1)*Fluxo_Caixa!$D$13-(MAX(0,(Fluxo_Caixa!$J$13+($A9-1)*Fluxo_Caixa!$D$13)*Premissas!$B$26)-Fluxo_Caixa!$K$13)-($A9-1)*Fluxo_Caixa!$N$13+($A9-1)*Fluxo_Caixa!$M$13)</x:f>
        <x:v>1142974.508836292</x:v>
      </x:c>
      <x:c r="J9" s="151" t="n">
        <x:f>IF(OR(Premissas!$B$30&lt;&gt;"OK",NOT(ISNUMBER($A9)),$A9&lt;0),"n.a.",NPV(Premissas!$B$16,B9:I9)+Fluxo_Caixa!$Q$5)</x:f>
        <x:v>2051640.0638164254</x:v>
      </x:c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>
      <x:c r="A10" s="150" t="n">
        <x:v>1.2</x:v>
      </x:c>
      <x:c r="B10" s="151" t="n">
        <x:f>IF(OR(Premissas!$B$30&lt;&gt;"OK",NOT(ISNUMBER($A10)),$A10&lt;0),"n.a.",Fluxo_Caixa!$Q$6+($A10-1)*Fluxo_Caixa!$D$6-(MAX(0,(Fluxo_Caixa!$J$6+($A10-1)*Fluxo_Caixa!$D$6)*Premissas!$B$26)-Fluxo_Caixa!$K$6)-($A10-1)*Fluxo_Caixa!$N$6)</x:f>
        <x:v>453206.25</x:v>
      </x:c>
      <x:c r="C10" s="151" t="n">
        <x:f>IF(OR(Premissas!$B$30&lt;&gt;"OK",NOT(ISNUMBER($A10)),$A10&lt;0),"n.a.",Fluxo_Caixa!$Q$7+($A10-1)*Fluxo_Caixa!$D$7-(MAX(0,(Fluxo_Caixa!$J$7+($A10-1)*Fluxo_Caixa!$D$7)*Premissas!$B$26)-Fluxo_Caixa!$K$7)-($A10-1)*Fluxo_Caixa!$N$7)</x:f>
        <x:v>652537.41</x:v>
      </x:c>
      <x:c r="D10" s="151" t="n">
        <x:f>IF(OR(Premissas!$B$30&lt;&gt;"OK",NOT(ISNUMBER($A10)),$A10&lt;0),"n.a.",Fluxo_Caixa!$Q$8+($A10-1)*Fluxo_Caixa!$D$8-(MAX(0,(Fluxo_Caixa!$J$8+($A10-1)*Fluxo_Caixa!$D$8)*Premissas!$B$26)-Fluxo_Caixa!$K$8)-($A10-1)*Fluxo_Caixa!$N$8)</x:f>
        <x:v>703139.1985920001</x:v>
      </x:c>
      <x:c r="E10" s="151" t="n">
        <x:f>IF(OR(Premissas!$B$30&lt;&gt;"OK",NOT(ISNUMBER($A10)),$A10&lt;0),"n.a.",Fluxo_Caixa!$Q$9+($A10-1)*Fluxo_Caixa!$D$9-(MAX(0,(Fluxo_Caixa!$J$9+($A10-1)*Fluxo_Caixa!$D$9)*Premissas!$B$26)-Fluxo_Caixa!$K$9)-($A10-1)*Fluxo_Caixa!$N$9)</x:f>
        <x:v>757635.9970317505</x:v>
      </x:c>
      <x:c r="F10" s="151" t="n">
        <x:f>IF(OR(Premissas!$B$30&lt;&gt;"OK",NOT(ISNUMBER($A10)),$A10&lt;0),"n.a.",Fluxo_Caixa!$Q$10+($A10-1)*Fluxo_Caixa!$D$10-(MAX(0,(Fluxo_Caixa!$J$10+($A10-1)*Fluxo_Caixa!$D$10)*Premissas!$B$26)-Fluxo_Caixa!$K$10)-($A10-1)*Fluxo_Caixa!$N$10)</x:f>
        <x:v>816319.738145411</x:v>
      </x:c>
      <x:c r="G10" s="151" t="n">
        <x:f>IF(OR(Premissas!$B$30&lt;&gt;"OK",NOT(ISNUMBER($A10)),$A10&lt;0),"n.a.",Fluxo_Caixa!$Q$11+($A10-1)*Fluxo_Caixa!$D$11-(MAX(0,(Fluxo_Caixa!$J$11+($A10-1)*Fluxo_Caixa!$D$11)*Premissas!$B$26)-Fluxo_Caixa!$K$11)-($A10-1)*Fluxo_Caixa!$N$11)</x:f>
        <x:v>879503.8707826143</x:v>
      </x:c>
      <x:c r="H10" s="151" t="n">
        <x:f>IF(OR(Premissas!$B$30&lt;&gt;"OK",NOT(ISNUMBER($A10)),$A10&lt;0),"n.a.",Fluxo_Caixa!$Q$12+($A10-1)*Fluxo_Caixa!$D$12-(MAX(0,(Fluxo_Caixa!$J$12+($A10-1)*Fluxo_Caixa!$D$12)*Premissas!$B$26)-Fluxo_Caixa!$K$12)-($A10-1)*Fluxo_Caixa!$N$12)</x:f>
        <x:v>947524.9282776492</x:v>
      </x:c>
      <x:c r="I10" s="151" t="n">
        <x:f>IF(OR(Premissas!$B$30&lt;&gt;"OK",NOT(ISNUMBER($A10)),$A10&lt;0),"n.a.",Fluxo_Caixa!$Q$13+($A10-1)*Fluxo_Caixa!$D$13-(MAX(0,(Fluxo_Caixa!$J$13+($A10-1)*Fluxo_Caixa!$D$13)*Premissas!$B$26)-Fluxo_Caixa!$K$13)-($A10-1)*Fluxo_Caixa!$N$13+($A10-1)*Fluxo_Caixa!$M$13)</x:f>
        <x:v>1369872.0033780553</x:v>
      </x:c>
      <x:c r="J10" s="151" t="n">
        <x:f>IF(OR(Premissas!$B$30&lt;&gt;"OK",NOT(ISNUMBER($A10)),$A10&lt;0),"n.a.",NPV(Premissas!$B$16,B10:I10)+Fluxo_Caixa!$Q$5)</x:f>
        <x:v>2797637.1399905635</x:v>
      </x:c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>
      <x:c r="A13" s="32" t="str">
        <x:v>VPL POR TAXA DE DESCONTO</x:v>
      </x:c>
      <x:c r="B13" s="32" t="str">
        <x:v>VPL POR TAXA DE DESCONTO</x:v>
      </x:c>
      <x:c r="C13" s="32" t="str">
        <x:v>VPL POR TAXA DE DESCONTO</x:v>
      </x:c>
      <x:c r="D13" s="32" t="str">
        <x:v>VPL POR TAXA DE DESCONTO</x:v>
      </x:c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 ht="42" customHeight="1">
      <x:c r="A14" s="22" t="str">
        <x:v>Taxa de desconto</x:v>
      </x:c>
      <x:c r="B14" s="24" t="str">
        <x:v>VPL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40" t="n">
        <x:v>0.08</x:v>
      </x:c>
      <x:c r="B15" s="151" t="n">
        <x:f>IF(OR(Premissas!$B$30&lt;&gt;"OK",NOT(ISNUMBER(A15)),A15&lt;=-1),"n.a.",NPV(A15,Fluxo_Caixa!$Q$6:$Q$13)+Fluxo_Caixa!$Q$5)</x:f>
        <x:v>1823776.2666295022</x:v>
      </x:c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40" t="n">
        <x:v>0.1</x:v>
      </x:c>
      <x:c r="B16" s="151" t="n">
        <x:f>IF(OR(Premissas!$B$30&lt;&gt;"OK",NOT(ISNUMBER(A16)),A16&lt;=-1),"n.a.",NPV(A16,Fluxo_Caixa!$Q$6:$Q$13)+Fluxo_Caixa!$Q$5)</x:f>
        <x:v>1596996.9233089425</x:v>
      </x:c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40" t="n">
        <x:v>0.12</x:v>
      </x:c>
      <x:c r="B17" s="151" t="n">
        <x:f>IF(OR(Premissas!$B$30&lt;&gt;"OK",NOT(ISNUMBER(A17)),A17&lt;=-1),"n.a.",NPV(A17,Fluxo_Caixa!$Q$6:$Q$13)+Fluxo_Caixa!$Q$5)</x:f>
        <x:v>1396891.6367450329</x:v>
      </x:c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40" t="n">
        <x:v>0.13</x:v>
      </x:c>
      <x:c r="B18" s="151" t="n">
        <x:f>IF(OR(Premissas!$B$30&lt;&gt;"OK",NOT(ISNUMBER(A18)),A18&lt;=-1),"n.a.",NPV(A18,Fluxo_Caixa!$Q$6:$Q$13)+Fluxo_Caixa!$Q$5)</x:f>
        <x:v>1305642.987642285</x:v>
      </x:c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40" t="n">
        <x:v>0.14</x:v>
      </x:c>
      <x:c r="B19" s="151" t="n">
        <x:f>IF(OR(Premissas!$B$30&lt;&gt;"OK",NOT(ISNUMBER(A19)),A19&lt;=-1),"n.a.",NPV(A19,Fluxo_Caixa!$Q$6:$Q$13)+Fluxo_Caixa!$Q$5)</x:f>
        <x:v>1219703.7213298727</x:v>
      </x:c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40" t="n">
        <x:v>0.16</x:v>
      </x:c>
      <x:c r="B20" s="151" t="n">
        <x:f>IF(OR(Premissas!$B$30&lt;&gt;"OK",NOT(ISNUMBER(A20)),A20&lt;=-1),"n.a.",NPV(A20,Fluxo_Caixa!$Q$6:$Q$13)+Fluxo_Caixa!$Q$5)</x:f>
        <x:v>1062277.04789316</x:v>
      </x:c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40" t="n">
        <x:v>0.18</x:v>
      </x:c>
      <x:c r="B21" s="151" t="n">
        <x:f>IF(OR(Premissas!$B$30&lt;&gt;"OK",NOT(ISNUMBER(A21)),A21&lt;=-1),"n.a.",NPV(A21,Fluxo_Caixa!$Q$6:$Q$13)+Fluxo_Caixa!$Q$5)</x:f>
        <x:v>921950.0062882982</x:v>
      </x:c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</x:sheetData>
  <x:mergeCells>
    <x:mergeCell ref="A1:J1"/>
    <x:mergeCell ref="A2:J2"/>
    <x:mergeCell ref="A4:J4"/>
    <x:mergeCell ref="A13:D13"/>
  </x:mergeCells>
  <x:conditionalFormatting sqref="J6:J10">
    <x:cfRule type="cellIs" dxfId="3" priority="1" operator="lessThan">
      <x:formula>0</x:formula>
    </x:cfRule>
  </x:conditionalFormatting>
  <x:conditionalFormatting sqref="B15:B21">
    <x:cfRule type="cellIs" dxfId="4" priority="2" operator="lessThan">
      <x:formula>0</x:formula>
    </x:cfRule>
  </x:conditionalFormatting>
  <x:pageMargins left="0.7" right="0.7" top="0.75" bottom="0.75" header="0.3" footer="0.3"/>
  <x:drawing xmlns:r="http://schemas.openxmlformats.org/officeDocument/2006/relationships" r:id="Rd7aca331bcef4c18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90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2" customHeight="1">
      <x:c r="A1" s="4" t="str">
        <x:v>COMO USAR A PLANILHA</x:v>
      </x:c>
      <x:c r="B1" s="4" t="str">
        <x:v>COMO USAR A PLANILHA</x:v>
      </x:c>
      <x:c r="C1" s="4" t="str">
        <x:v>COMO USAR A PLANILHA</x:v>
      </x:c>
      <x:c r="D1" s="4" t="str">
        <x:v>COMO USAR A PLANILHA</x:v>
      </x:c>
      <x:c r="E1" s="4" t="str">
        <x:v>COMO USAR A PLANILHA</x:v>
      </x:c>
      <x:c r="F1" s="4" t="str">
        <x:v>COMO USAR A PLANILHA</x:v>
      </x:c>
      <x:c r="G1" s="4" t="str">
        <x:v>COMO USAR A PLANILHA</x:v>
      </x:c>
      <x:c r="H1" s="4" t="str">
        <x:v>COMO USAR A PLANILHA</x:v>
      </x:c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>
      <x:c r="A2" s="1"/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54" t="str">
        <x:v>OBJETIVO: avaliar se um projeto cria valor financeiro e identificar quais premissas mais afetam a decisão.</x:v>
      </x:c>
      <x:c r="B3" s="154" t="str">
        <x:v>OBJETIVO: avaliar se um projeto cria valor financeiro e identificar quais premissas mais afetam a decisão.</x:v>
      </x:c>
      <x:c r="C3" s="154" t="str">
        <x:v>OBJETIVO: avaliar se um projeto cria valor financeiro e identificar quais premissas mais afetam a decisão.</x:v>
      </x:c>
      <x:c r="D3" s="154" t="str">
        <x:v>OBJETIVO: avaliar se um projeto cria valor financeiro e identificar quais premissas mais afetam a decisão.</x:v>
      </x:c>
      <x:c r="E3" s="154" t="str">
        <x:v>OBJETIVO: avaliar se um projeto cria valor financeiro e identificar quais premissas mais afetam a decisão.</x:v>
      </x:c>
      <x:c r="F3" s="154" t="str">
        <x:v>OBJETIVO: avaliar se um projeto cria valor financeiro e identificar quais premissas mais afetam a decisão.</x:v>
      </x:c>
      <x:c r="G3" s="154" t="str">
        <x:v>OBJETIVO: avaliar se um projeto cria valor financeiro e identificar quais premissas mais afetam a decisão.</x:v>
      </x:c>
      <x:c r="H3" s="154" t="str">
        <x:v>OBJETIVO: avaliar se um projeto cria valor financeiro e identificar quais premissas mais afetam a decisão.</x:v>
      </x:c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48" customHeight="1">
      <x:c r="A5" s="156" t="str">
        <x:v>1. Escolha o cenário</x:v>
      </x:c>
      <x:c r="B5" s="163" t="str">
        <x:v>Selecione Conservador, Base ou Otimista na aba Premissas.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8" customHeight="1">
      <x:c r="A6" s="156" t="str">
        <x:v>2. Revise os cenários</x:v>
      </x:c>
      <x:c r="B6" s="164" t="str">
        <x:v>Ajuste crescimento, inflação de custos, taxa de desconto e valor residual.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 ht="48" customHeight="1">
      <x:c r="A7" s="156" t="str">
        <x:v>3. Informe o projeto</x:v>
      </x:c>
      <x:c r="B7" s="164" t="str">
        <x:v>Preencha B20:B28. B21 deve permanecer 8: horizonte fixo. Investimento e limite de payback positivos; dados completos e numéricos.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 ht="48" customHeight="1">
      <x:c r="A8" s="156" t="str">
        <x:v>4. Confira o fluxo</x:v>
      </x:c>
      <x:c r="B8" s="164" t="str">
        <x:v>A aba Fluxo_Caixa mostra receita, custos, impostos, capital de giro e fluxo livre por ano.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 ht="48" customHeight="1">
      <x:c r="A9" s="156" t="str">
        <x:v>5. Leia o VPL</x:v>
      </x:c>
      <x:c r="B9" s="164" t="str">
        <x:v>VPL positivo indica retorno acima da taxa de desconto considerada.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 ht="48" customHeight="1">
      <x:c r="A10" s="156" t="str">
        <x:v>6. Leia a TIR</x:v>
      </x:c>
      <x:c r="B10" s="164" t="str">
        <x:v>Compare a TIR com a taxa mínima exigida. Uma diferença pequena requer cautela.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 ht="48" customHeight="1">
      <x:c r="A11" s="156" t="str">
        <x:v>7. Leia o payback</x:v>
      </x:c>
      <x:c r="B11" s="164" t="str">
        <x:v>Payback em anos inteiros, primeiro fechamento com acumulado não negativo. A decisão usa o descontado; Não atingido não aprova.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 ht="48" customHeight="1">
      <x:c r="A12" s="156" t="str">
        <x:v>8. Teste sensibilidade</x:v>
      </x:c>
      <x:c r="B12" s="164" t="str">
        <x:v>Receita/preço muda com custos base mantidos. Para volume/custos diferentes, altere Premissas e recalcule o fluxo completo.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 ht="48" customHeight="1">
      <x:c r="A13" s="156" t="str">
        <x:v>9. Registre riscos</x:v>
      </x:c>
      <x:c r="B13" s="164" t="str">
        <x:v>Valide demanda, custos, prazo de implantação, impostos e valor residual com evidências.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 ht="48" customHeight="1">
      <x:c r="A14" s="156" t="str">
        <x:v>10. Tome a decisão</x:v>
      </x:c>
      <x:c r="B14" s="165" t="str">
        <x:v>Aprove, revise ou rejeite com base no conjunto de indicadores e riscos.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 ht="32" customHeight="1">
      <x:c r="A16" s="184" t="str">
        <x:v>Entradas: Premissas B4, B7:G9 e B20:B28; Sensibilidade A6:A10/A15:A21. B30 é fórmula. REVISAR deixa indicadores indisponíveis e impede aprovação: limites detalhados em Premissas D30. Vida/horizonte8fixos; novas linhas não ampliam cálculos/gráficos. Sem fluxos positivos e negativos, TIR mostra Sem TIR; Não convergiu exige análise do fluxo. Não há aprovação automática sem TIR numérica. Múltiplas mudanças de sinal podem ter mais de uma TIR: avalie VPL e perfil de caixa. Sensibilidade altera receita/preço mantendo custos. Imposto simplificado sem crédito de prejuízo/imposto na venda residual; giro no fim do ano e recuperação no8. Paybacks inteiros. Riscos estáticos, sem financiamento. Excel e tela móvel pendentes.</x:v>
      </x:c>
      <x:c r="B16" s="185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C16" s="185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D16" s="185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E16" s="185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F16" s="185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G16" s="185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H16" s="186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 ht="32" customHeight="1">
      <x:c r="A17" s="187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B17" s="188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C17" s="188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D17" s="188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E17" s="188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F17" s="188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G17" s="188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H17" s="189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 ht="32" customHeight="1">
      <x:c r="A18" s="187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B18" s="188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C18" s="188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D18" s="188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E18" s="188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F18" s="188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G18" s="188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H18" s="189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 ht="32" customHeight="1">
      <x:c r="A19" s="187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B19" s="188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C19" s="188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D19" s="188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E19" s="188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F19" s="188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G19" s="188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H19" s="189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 ht="32" customHeight="1">
      <x:c r="A20" s="190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B20" s="191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C20" s="191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D20" s="191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E20" s="191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F20" s="191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G20" s="191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H20" s="192" t="str">
        <x:v>Atenção: o modelo é uma ferramenta de apoio. Antes de comprometer capital, confirme premissas comerciais, tributárias, operacionais e de financiamento. Use fluxos incrementais do projeto e não misture custos já incorridos.</x:v>
      </x:c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</x:sheetData>
  <x:mergeCells>
    <x:mergeCell ref="A1:H1"/>
    <x:mergeCell ref="A3:H3"/>
    <x:mergeCell ref="A16:H20"/>
  </x:mergeCells>
  <x:pageMargins left="0.7" right="0.7" top="0.75" bottom="0.75" header="0.3" footer="0.3"/>
</x:worksheet>
</file>