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749c0edca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27a511cff9ce4c8a"/>
    <x:sheet xmlns:r="http://schemas.openxmlformats.org/officeDocument/2006/relationships" name="Objetivos" sheetId="2" r:id="R1fc10e000bc34633"/>
    <x:sheet xmlns:r="http://schemas.openxmlformats.org/officeDocument/2006/relationships" name="Resultados_Chave" sheetId="3" r:id="Re95ab4dd2d8949a7"/>
    <x:sheet xmlns:r="http://schemas.openxmlformats.org/officeDocument/2006/relationships" name="Atualizacoes" sheetId="4" r:id="R2176acc43db2437b"/>
    <x:sheet xmlns:r="http://schemas.openxmlformats.org/officeDocument/2006/relationships" name="Listas" sheetId="5" r:id="R4d3bdb85c6aa4031"/>
    <x:sheet xmlns:r="http://schemas.openxmlformats.org/officeDocument/2006/relationships" name="Instrucoes" sheetId="6" r:id="R365ff317d81c46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0.0%"/>
    <x:numFmt numFmtId="202" formatCode="0.00"/>
    <x:numFmt numFmtId="203" formatCode="0%"/>
    <x:numFmt numFmtId="204" formatCode="0"/>
  </x:numFmts>
  <x:fonts count="15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5B91"/>
      <x:name val="Carlito"/>
    </x:font>
    <x:font>
      <x:b/>
      <x:sz val="11"/>
      <x:color rgb="FFFFFFFF"/>
      <x:name val="Carlito"/>
    </x:font>
    <x:font>
      <x:i/>
      <x:sz val="11"/>
      <x:color rgb="FF5D6B63"/>
      <x:name val="Carlito"/>
    </x:font>
    <x:font>
      <x:b/>
      <x:sz val="11"/>
      <x:color rgb="FF25352C"/>
      <x:name val="Carlito"/>
    </x:font>
    <x:font>
      <x:b/>
      <x:sz val="15"/>
      <x:color rgb="FF173D2B"/>
      <x:name val="Carlito"/>
    </x:font>
    <x:font>
      <x:sz val="11"/>
      <x:color rgb="FF245B91"/>
      <x:name val="Carlito"/>
    </x:font>
    <x:font>
      <x:b/>
      <x:sz val="11"/>
      <x:color rgb="FF173D2B"/>
      <x:name val="Carlito"/>
    </x:font>
    <x:font>
      <x:sz val="11"/>
      <x:color rgb="FF25352C"/>
      <x:name val="Carlito"/>
    </x:font>
    <x:font>
      <x:b/>
      <x:sz val="11"/>
      <x:color rgb="FF6F5200"/>
      <x:name val="Carlito"/>
    </x:font>
    <x:font>
      <x:sz val="11"/>
      <x:color rgb="FF203C46"/>
      <x:name val="Arial"/>
    </x:font>
    <x:font>
      <x:b/>
      <x:sz val="18"/>
      <x:color rgb="FFFFFFFF"/>
      <x:name val="Arial"/>
    </x:font>
    <x:font>
      <x:b/>
      <x:sz val="11"/>
      <x:color rgb="FFFFFFFF"/>
      <x:name val="Arial"/>
    </x:font>
    <x:font>
      <x:b/>
      <x:sz val="22"/>
      <x:color rgb="FF173E58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FFF0CA"/>
      </x:patternFill>
    </x:fill>
    <x:fill>
      <x:patternFill patternType="solid">
        <x:fgColor rgb="FF173E58"/>
      </x:patternFill>
    </x:fill>
    <x:fill>
      <x:patternFill patternType="solid">
        <x:fgColor rgb="FFEAF1F5"/>
      </x:patternFill>
    </x:fill>
    <x:fill>
      <x:patternFill patternType="solid">
        <x:fgColor rgb="FFFFFFFF"/>
      </x:patternFill>
    </x:fill>
    <x:fill>
      <x:patternFill patternType="solid">
        <x:fgColor rgb="FFEDF2F6"/>
      </x:patternFill>
    </x:fill>
    <x:fill>
      <x:patternFill patternType="solid">
        <x:fgColor rgb="FFFFF4D9"/>
      </x:patternFill>
    </x:fill>
  </x:fills>
  <x:borders count="10">
    <x:border/>
    <x:border>
      <x:left style="thin">
        <x:color rgb="FFCFD9D2"/>
      </x:left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top style="thin">
        <x:color rgb="FFCFD9D2"/>
      </x:top>
    </x:border>
    <x:border>
      <x:bottom style="thin">
        <x:color rgb="FFCFD9D2"/>
      </x:bottom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1" fontId="0" fillId="0" borderId="0" xfId="0" applyNumberFormat="1" applyFont="1" applyFill="1" applyBorder="1"/>
    <x:xf numFmtId="202" fontId="0" fillId="5" borderId="0" xfId="0" applyNumberFormat="1" applyFont="1" applyFill="1" applyBorder="1"/>
    <x:xf numFmtId="203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200" fontId="0" fillId="0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3" xfId="0" applyNumberFormat="1" applyFont="1" applyFill="1" applyBorder="1"/>
    <x:xf numFmtId="0" fontId="6" fillId="7" borderId="4" xfId="0" applyNumberFormat="1" applyFont="1" applyFill="1" applyBorder="1"/>
    <x:xf numFmtId="0" fontId="6" fillId="7" borderId="5" xfId="0" applyNumberFormat="1" applyFont="1" applyFill="1" applyBorder="1"/>
    <x:xf numFmtId="0" fontId="6" fillId="7" borderId="2" xfId="0" applyNumberFormat="1" applyFont="1" applyFill="1" applyBorder="1" applyAlignment="1">
      <x:alignment horizontal="center"/>
    </x:xf>
    <x:xf numFmtId="0" fontId="6" fillId="7" borderId="3" xfId="0" applyNumberFormat="1" applyFont="1" applyFill="1" applyBorder="1" applyAlignment="1">
      <x:alignment horizontal="center"/>
    </x:xf>
    <x:xf numFmtId="0" fontId="6" fillId="7" borderId="4" xfId="0" applyNumberFormat="1" applyFont="1" applyFill="1" applyBorder="1" applyAlignment="1">
      <x:alignment horizontal="center"/>
    </x:xf>
    <x:xf numFmtId="0" fontId="6" fillId="7" borderId="5" xfId="0" applyNumberFormat="1" applyFont="1" applyFill="1" applyBorder="1" applyAlignment="1">
      <x:alignment horizontal="center"/>
    </x:xf>
    <x:xf numFmtId="0" fontId="6" fillId="7" borderId="2" xfId="0" applyNumberFormat="1" applyFont="1" applyFill="1" applyBorder="1" applyAlignment="1">
      <x:alignment horizontal="center" vertical="center"/>
    </x:xf>
    <x:xf numFmtId="0" fontId="6" fillId="7" borderId="3" xfId="0" applyNumberFormat="1" applyFont="1" applyFill="1" applyBorder="1" applyAlignment="1">
      <x:alignment horizontal="center" vertical="center"/>
    </x:xf>
    <x:xf numFmtId="0" fontId="6" fillId="7" borderId="4" xfId="0" applyNumberFormat="1" applyFont="1" applyFill="1" applyBorder="1" applyAlignment="1">
      <x:alignment horizontal="center" vertical="center"/>
    </x:xf>
    <x:xf numFmtId="0" fontId="6" fillId="7" borderId="5" xfId="0" applyNumberFormat="1" applyFont="1" applyFill="1" applyBorder="1" applyAlignment="1">
      <x:alignment horizontal="center" vertical="center"/>
    </x:xf>
    <x:xf numFmtId="204" fontId="6" fillId="7" borderId="2" xfId="0" applyNumberFormat="1" applyFont="1" applyFill="1" applyBorder="1" applyAlignment="1">
      <x:alignment horizontal="center" vertical="center"/>
    </x:xf>
    <x:xf numFmtId="204" fontId="6" fillId="7" borderId="3" xfId="0" applyNumberFormat="1" applyFont="1" applyFill="1" applyBorder="1" applyAlignment="1">
      <x:alignment horizontal="center" vertical="center"/>
    </x:xf>
    <x:xf numFmtId="204" fontId="6" fillId="7" borderId="4" xfId="0" applyNumberFormat="1" applyFont="1" applyFill="1" applyBorder="1" applyAlignment="1">
      <x:alignment horizontal="center" vertical="center"/>
    </x:xf>
    <x:xf numFmtId="204" fontId="6" fillId="7" borderId="5" xfId="0" applyNumberFormat="1" applyFont="1" applyFill="1" applyBorder="1" applyAlignment="1">
      <x:alignment horizontal="center" vertical="center"/>
    </x:xf>
    <x:xf numFmtId="201" fontId="6" fillId="7" borderId="2" xfId="0" applyNumberFormat="1" applyFont="1" applyFill="1" applyBorder="1" applyAlignment="1">
      <x:alignment horizontal="center" vertical="center"/>
    </x:xf>
    <x:xf numFmtId="201" fontId="6" fillId="7" borderId="3" xfId="0" applyNumberFormat="1" applyFont="1" applyFill="1" applyBorder="1" applyAlignment="1">
      <x:alignment horizontal="center" vertical="center"/>
    </x:xf>
    <x:xf numFmtId="201" fontId="6" fillId="7" borderId="4" xfId="0" applyNumberFormat="1" applyFont="1" applyFill="1" applyBorder="1" applyAlignment="1">
      <x:alignment horizontal="center" vertical="center"/>
    </x:xf>
    <x:xf numFmtId="201" fontId="6" fillId="7" borderId="5" xfId="0" applyNumberFormat="1" applyFont="1" applyFill="1" applyBorder="1" applyAlignment="1">
      <x:alignment horizontal="center" vertical="center"/>
    </x:xf>
    <x:xf numFmtId="0" fontId="6" fillId="7" borderId="6" xfId="0" applyNumberFormat="1" applyFont="1" applyFill="1" applyBorder="1"/>
    <x:xf numFmtId="0" fontId="6" fillId="7" borderId="7" xfId="0" applyNumberFormat="1" applyFont="1" applyFill="1" applyBorder="1"/>
    <x:xf numFmtId="0" fontId="6" fillId="7" borderId="6" xfId="0" applyNumberFormat="1" applyFont="1" applyFill="1" applyBorder="1" applyAlignment="1">
      <x:alignment horizontal="center"/>
    </x:xf>
    <x:xf numFmtId="0" fontId="6" fillId="7" borderId="7" xfId="0" applyNumberFormat="1" applyFont="1" applyFill="1" applyBorder="1" applyAlignment="1">
      <x:alignment horizontal="center"/>
    </x:xf>
    <x:xf numFmtId="0" fontId="6" fillId="7" borderId="6" xfId="0" applyNumberFormat="1" applyFont="1" applyFill="1" applyBorder="1" applyAlignment="1">
      <x:alignment horizontal="center" vertical="center"/>
    </x:xf>
    <x:xf numFmtId="0" fontId="6" fillId="7" borderId="7" xfId="0" applyNumberFormat="1" applyFont="1" applyFill="1" applyBorder="1" applyAlignment="1">
      <x:alignment horizontal="center" vertical="center"/>
    </x:xf>
    <x:xf numFmtId="204" fontId="6" fillId="7" borderId="6" xfId="0" applyNumberFormat="1" applyFont="1" applyFill="1" applyBorder="1" applyAlignment="1">
      <x:alignment horizontal="center" vertical="center"/>
    </x:xf>
    <x:xf numFmtId="204" fontId="6" fillId="7" borderId="7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2" xfId="0" applyNumberFormat="1" applyFont="1" applyFill="1" applyBorder="1"/>
    <x:xf numFmtId="0" fontId="7" fillId="3" borderId="6" xfId="0" applyNumberFormat="1" applyFont="1" applyFill="1" applyBorder="1"/>
    <x:xf numFmtId="0" fontId="7" fillId="3" borderId="3" xfId="0" applyNumberFormat="1" applyFont="1" applyFill="1" applyBorder="1"/>
    <x:xf numFmtId="0" fontId="7" fillId="3" borderId="8" xfId="0" applyNumberFormat="1" applyFont="1" applyFill="1" applyBorder="1"/>
    <x:xf numFmtId="0" fontId="7" fillId="3" borderId="9" xfId="0" applyNumberFormat="1" applyFont="1" applyFill="1" applyBorder="1"/>
    <x:xf numFmtId="0" fontId="7" fillId="3" borderId="4" xfId="0" applyNumberFormat="1" applyFont="1" applyFill="1" applyBorder="1"/>
    <x:xf numFmtId="0" fontId="7" fillId="3" borderId="7" xfId="0" applyNumberFormat="1" applyFont="1" applyFill="1" applyBorder="1"/>
    <x:xf numFmtId="0" fontId="7" fillId="3" borderId="5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8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9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5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6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7" fillId="3" borderId="8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9" xfId="0" applyNumberFormat="1" applyFont="1" applyFill="1" applyBorder="1" applyAlignment="1">
      <x:alignment vertical="center"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3" borderId="7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2" xfId="0" applyNumberFormat="1" applyFont="1" applyFill="1" applyBorder="1"/>
    <x:xf numFmtId="0" fontId="10" fillId="5" borderId="6" xfId="0" applyNumberFormat="1" applyFont="1" applyFill="1" applyBorder="1"/>
    <x:xf numFmtId="0" fontId="10" fillId="5" borderId="3" xfId="0" applyNumberFormat="1" applyFont="1" applyFill="1" applyBorder="1"/>
    <x:xf numFmtId="0" fontId="10" fillId="5" borderId="8" xfId="0" applyNumberFormat="1" applyFont="1" applyFill="1" applyBorder="1"/>
    <x:xf numFmtId="0" fontId="10" fillId="5" borderId="9" xfId="0" applyNumberFormat="1" applyFont="1" applyFill="1" applyBorder="1"/>
    <x:xf numFmtId="0" fontId="10" fillId="5" borderId="4" xfId="0" applyNumberFormat="1" applyFont="1" applyFill="1" applyBorder="1"/>
    <x:xf numFmtId="0" fontId="10" fillId="5" borderId="7" xfId="0" applyNumberFormat="1" applyFont="1" applyFill="1" applyBorder="1"/>
    <x:xf numFmtId="0" fontId="10" fillId="5" borderId="5" xfId="0" applyNumberFormat="1" applyFont="1" applyFill="1" applyBorder="1"/>
    <x:xf numFmtId="0" fontId="10" fillId="5" borderId="2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wrapText="1"/>
    </x:xf>
    <x:xf numFmtId="0" fontId="10" fillId="5" borderId="8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9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2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3" xfId="0" applyNumberFormat="1" applyFont="1" applyFill="1" applyBorder="1" applyAlignment="1">
      <x:alignment vertical="center" wrapText="1"/>
    </x:xf>
    <x:xf numFmtId="0" fontId="10" fillId="5" borderId="8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9" xfId="0" applyNumberFormat="1" applyFont="1" applyFill="1" applyBorder="1" applyAlignment="1">
      <x:alignment vertical="center"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200" fontId="0" fillId="8" borderId="0" xfId="0" applyNumberFormat="1" applyFont="1" applyFill="1" applyBorder="1"/>
    <x:xf numFmtId="0" fontId="0" fillId="8" borderId="0" xfId="0" applyNumberFormat="1" applyFont="1" applyFill="1" applyBorder="1"/>
    <x:xf numFmtId="201" fontId="0" fillId="8" borderId="0" xfId="0" applyNumberFormat="1" applyFont="1" applyFill="1" applyBorder="1"/>
    <x:xf numFmtId="0" fontId="11" fillId="0" borderId="0" xfId="0" applyNumberFormat="1" applyFont="1" applyFill="1" applyBorder="1"/>
    <x:xf numFmtId="0" fontId="11" fillId="9" borderId="0" xfId="0" applyNumberFormat="1" applyFont="1" applyFill="1" applyBorder="1"/>
    <x:xf numFmtId="0" fontId="12" fillId="9" borderId="0" xfId="0" applyNumberFormat="1" applyFont="1" applyFill="1" applyBorder="1"/>
    <x:xf numFmtId="0" fontId="13" fillId="9" borderId="0" xfId="0" applyNumberFormat="1" applyFont="1" applyFill="1" applyBorder="1"/>
    <x:xf numFmtId="0" fontId="13" fillId="9" borderId="0" xfId="0" applyNumberFormat="1" applyFont="1" applyFill="1" applyBorder="1" applyAlignment="1">
      <x:alignment wrapText="1"/>
    </x:xf>
    <x:xf numFmtId="0" fontId="11" fillId="10" borderId="0" xfId="0" applyNumberFormat="1" applyFont="1" applyFill="1" applyBorder="1"/>
    <x:xf numFmtId="0" fontId="14" fillId="10" borderId="0" xfId="0" applyNumberFormat="1" applyFont="1" applyFill="1" applyBorder="1"/>
    <x:xf numFmtId="201" fontId="14" fillId="1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11" borderId="0" xfId="0" applyNumberFormat="1" applyFont="1" applyFill="1" applyBorder="1"/>
    <x:xf numFmtId="0" fontId="11" fillId="11" borderId="0" xfId="0" applyNumberFormat="1" applyFont="1" applyFill="1" applyBorder="1" applyAlignment="1">
      <x:alignment wrapText="1"/>
    </x:xf>
    <x:xf numFmtId="200" fontId="11" fillId="11" borderId="0" xfId="0" applyNumberFormat="1" applyFont="1" applyFill="1" applyBorder="1" applyAlignment="1">
      <x:alignment wrapText="1"/>
    </x:xf>
    <x:xf numFmtId="0" fontId="11" fillId="12" borderId="0" xfId="0" applyNumberFormat="1" applyFont="1" applyFill="1" applyBorder="1"/>
    <x:xf numFmtId="0" fontId="11" fillId="12" borderId="0" xfId="0" applyNumberFormat="1" applyFont="1" applyFill="1" applyBorder="1" applyAlignment="1">
      <x:alignment wrapText="1"/>
    </x:xf>
    <x:xf numFmtId="200" fontId="11" fillId="12" borderId="0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200" fontId="0" fillId="13" borderId="0" xfId="0" applyNumberFormat="1" applyFont="1" applyFill="1" applyBorder="1"/>
    <x:xf numFmtId="201" fontId="0" fillId="13" borderId="0" xfId="0" applyNumberFormat="1" applyFont="1" applyFill="1" applyBorder="1"/>
    <x:xf numFmtId="201" fontId="0" fillId="10" borderId="0" xfId="0" applyNumberFormat="1" applyFont="1" applyFill="1" applyBorder="1"/>
    <x:xf numFmtId="0" fontId="0" fillId="10" borderId="0" xfId="0" applyNumberFormat="1" applyFont="1" applyFill="1" applyBorder="1"/>
    <x:xf numFmtId="202" fontId="0" fillId="13" borderId="0" xfId="0" applyNumberFormat="1" applyFont="1" applyFill="1" applyBorder="1"/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5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7A5700"/>
      </x:font>
      <x:fill>
        <x:patternFill>
          <x:bgColor rgb="FFFFF4CC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245B91"/>
      </x:font>
      <x:fill>
        <x:patternFill>
          <x:bgColor rgb="FFE7F0FA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245B91"/>
      </x:font>
      <x:fill>
        <x:patternFill>
          <x:bgColor rgb="FFE7F0FA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color rgb="FF9F2420"/>
      </x:font>
      <x:fill>
        <x:patternFill patternType="solid">
          <x:bgColor rgb="FFFBE4E1"/>
        </x:patternFill>
      </x:fill>
    </x:dxf>
    <x:dxf>
      <x:font>
        <x:color rgb="FF9F2420"/>
      </x:font>
      <x:fill>
        <x:patternFill patternType="solid">
          <x:bgColor rgb="FFFB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f81352b9a4c1d" /><Relationship Type="http://schemas.openxmlformats.org/officeDocument/2006/relationships/theme" Target="/xl/theme/theme1.xml" Id="R5a1bb00b515f4859" /><Relationship Type="http://schemas.openxmlformats.org/officeDocument/2006/relationships/sharedStrings" Target="/xl/sharedStrings.xml" Id="Rf0d0565bcd7e47b0" /><Relationship Type="http://schemas.openxmlformats.org/officeDocument/2006/relationships/worksheet" Target="/xl/worksheets/sheet1.xml" Id="R27a511cff9ce4c8a" /><Relationship Type="http://schemas.openxmlformats.org/officeDocument/2006/relationships/worksheet" Target="/xl/worksheets/sheet2.xml" Id="R1fc10e000bc34633" /><Relationship Type="http://schemas.openxmlformats.org/officeDocument/2006/relationships/worksheet" Target="/xl/worksheets/sheet3.xml" Id="Re95ab4dd2d8949a7" /><Relationship Type="http://schemas.openxmlformats.org/officeDocument/2006/relationships/worksheet" Target="/xl/worksheets/sheet4.xml" Id="R2176acc43db2437b" /><Relationship Type="http://schemas.openxmlformats.org/officeDocument/2006/relationships/worksheet" Target="/xl/worksheets/sheet5.xml" Id="R4d3bdb85c6aa4031" /><Relationship Type="http://schemas.openxmlformats.org/officeDocument/2006/relationships/worksheet" Target="/xl/worksheets/sheet6.xml" Id="R365ff317d81c46e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bbd78574b4f4d0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KRs válidos no contexto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Qtd.</c:v>
          </c:tx>
          <c:spPr>
            <a:solidFill xmlns:a="http://schemas.openxmlformats.org/drawingml/2006/main">
              <a:srgbClr val="28748F"/>
            </a:solidFill>
          </c:spPr>
          <c:invertIfNegative val="0"/>
          <c:cat>
            <c:strRef>
              <c:f>'Dashboard'!$A$12:$A$15</c:f>
              <c:strCache>
                <c:ptCount val="0"/>
              </c:strCache>
            </c:strRef>
          </c:cat>
          <c:val>
            <c:numRef>
              <c:f>'Dashboard'!$B$12:$B$15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9</xdr:row>
      <xdr:rowOff>0</xdr:rowOff>
    </xdr:from>
    <xdr:to>
      <xdr:col>13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bbd78574b4f4d0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elaObjetivos" displayName="TabelaObjetivos" ref="A4:M104" headerRowCount="1" totalsRowCount="0" totalsRowShown="0">
  <x:tableColumns count="13">
    <x:tableColumn id="1" name="ID objetivo"/>
    <x:tableColumn id="2" name="Objetivo"/>
    <x:tableColumn id="3" name="Área"/>
    <x:tableColumn id="4" name="Responsável"/>
    <x:tableColumn id="5" name="Início"/>
    <x:tableColumn id="6" name="Prazo"/>
    <x:tableColumn id="7" name="Prioridade"/>
    <x:tableColumn id="8" name="Status"/>
    <x:tableColumn id="9" name="Peso"/>
    <x:tableColumn id="10" name="Progresso"/>
    <x:tableColumn id="11" name="Confiança"/>
    <x:tableColumn id="12" name="Situação"/>
    <x:tableColumn id="13" name="Ação recomendada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abelaResultadosChave" displayName="TabelaResultadosChave" ref="A4:P104" headerRowCount="1" totalsRowCount="0" totalsRowShown="0">
  <x:tableColumns count="16">
    <x:tableColumn id="1" name="ID KR"/>
    <x:tableColumn id="2" name="ID objetivo"/>
    <x:tableColumn id="3" name="Resultado-chave"/>
    <x:tableColumn id="4" name="Métrica"/>
    <x:tableColumn id="5" name="Direção"/>
    <x:tableColumn id="6" name="Inicial"/>
    <x:tableColumn id="7" name="Meta"/>
    <x:tableColumn id="8" name="Atual"/>
    <x:tableColumn id="9" name="Unidade"/>
    <x:tableColumn id="10" name="Peso"/>
    <x:tableColumn id="11" name="Progresso"/>
    <x:tableColumn id="12" name="Confiança"/>
    <x:tableColumn id="13" name="Responsável"/>
    <x:tableColumn id="14" name="Prazo"/>
    <x:tableColumn id="15" name="Situação"/>
    <x:tableColumn id="16" name="Próxima ação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TabelaAtualizacoes" displayName="TabelaAtualizacoes" ref="A4:H304" headerRowCount="1" totalsRowCount="0" totalsRowShown="0">
  <x:tableColumns count="8">
    <x:tableColumn id="1" name="Data"/>
    <x:tableColumn id="2" name="ID atualização"/>
    <x:tableColumn id="3" name="ID KR"/>
    <x:tableColumn id="4" name="Valor informado"/>
    <x:tableColumn id="5" name="Confiança"/>
    <x:tableColumn id="6" name="Comentário"/>
    <x:tableColumn id="7" name="Bloqueio"/>
    <x:tableColumn id="8" name="Responsável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d98ffc7729448a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7c71d065cff489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ff57aec5170422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fbb0024a76f4be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3" hidden="0" customWidth="1"/>
  </x:cols>
  <x:sheetData>
    <x:row r="1" ht="24" customHeight="1">
      <x:c r="A1" s="129" t="str">
        <x:v>Metas e OKRs — revisão da equipe — v2.0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  <x:c r="M1" s="129"/>
      <x:c r="N1"/>
    </x:row>
    <x:row r="2" ht="24" customHeight="1">
      <x:c r="A2" s="129"/>
      <x:c r="B2" s="129"/>
      <x:c r="C2" s="129"/>
      <x:c r="D2" s="129"/>
      <x:c r="E2" s="129"/>
      <x:c r="F2" s="129"/>
      <x:c r="G2" s="129"/>
      <x:c r="H2" s="129"/>
      <x:c r="I2" s="129"/>
      <x:c r="J2" s="129"/>
      <x:c r="K2" s="129"/>
      <x:c r="L2" s="129"/>
      <x:c r="M2" s="129"/>
      <x:c r="N2"/>
    </x:row>
    <x:row r="3" ht="24" customHeight="1">
      <x:c r="A3" s="127" t="str">
        <x:f>"Análise: "&amp;TEXT(Listas!B13,"dd/mm/yyyy")&amp;" | Área: "&amp;Listas!B14&amp;" | Dono do objetivo: "&amp;Listas!B15</x:f>
        <x:v>Análise: 11/10/2026 | Área: Todos | Dono do objetivo: Todos</x:v>
      </x:c>
      <x:c r="B3" s="127"/>
      <x:c r="C3" s="127"/>
      <x:c r="D3" s="127"/>
      <x:c r="E3" s="127"/>
      <x:c r="F3" s="127"/>
      <x:c r="G3" s="127"/>
      <x:c r="H3" s="127"/>
      <x:c r="I3" s="127"/>
      <x:c r="J3" s="127"/>
      <x:c r="K3" s="127"/>
      <x:c r="L3" s="127"/>
      <x:c r="M3" s="127"/>
    </x:row>
    <x:row r="4" ht="24" customHeight="1">
      <x:c r="A4" s="127"/>
      <x:c r="B4" s="127"/>
      <x:c r="C4" s="127"/>
      <x:c r="D4" s="127"/>
      <x:c r="E4" s="127"/>
      <x:c r="F4" s="127"/>
      <x:c r="G4" s="127"/>
      <x:c r="H4" s="127"/>
      <x:c r="I4" s="127"/>
      <x:c r="J4" s="127"/>
      <x:c r="K4" s="127"/>
      <x:c r="L4" s="127"/>
      <x:c r="M4" s="127"/>
      <x:c r="AA4" t="str">
        <x:v>Entidade</x:v>
      </x:c>
      <x:c r="AB4" t="str">
        <x:v>Motivo</x:v>
      </x:c>
      <x:c r="AC4" t="str">
        <x:v>Responsável</x:v>
      </x:c>
      <x:c r="AD4" t="str">
        <x:v>Prazo</x:v>
      </x:c>
      <x:c r="AE4" t="str">
        <x:v>Próxima ação</x:v>
      </x:c>
      <x:c r="AF4" t="str">
        <x:v>Prioridade</x:v>
      </x:c>
      <x:c r="AG4" t="str">
        <x:v>Ordem</x:v>
      </x:c>
    </x:row>
    <x:row r="5" ht="40" customHeight="1">
      <x:c r="A5" s="131" t="str">
        <x:v>OBJETIVOS
ATIVOS</x:v>
      </x:c>
      <x:c r="B5" s="131"/>
      <x:c r="C5" s="131" t="str">
        <x:v>PROGRESSO
PONDERADO</x:v>
      </x:c>
      <x:c r="D5" s="131"/>
      <x:c r="E5" s="131" t="str">
        <x:v>CONFIANÇA
PONDERADA</x:v>
      </x:c>
      <x:c r="F5" s="131"/>
      <x:c r="G5" s="131" t="str">
        <x:v>KRs
ATRASADOS</x:v>
      </x:c>
      <x:c r="H5" s="131"/>
      <x:c r="I5" s="131" t="str">
        <x:v>KRs EM RISCO</x:v>
      </x:c>
      <x:c r="J5" s="131"/>
      <x:c r="K5" s="131"/>
      <x:c r="L5" s="131" t="str">
        <x:v>DADOS
PENDENTES</x:v>
      </x:c>
      <x:c r="M5" s="131"/>
      <x:c r="N5"/>
      <x:c r="AA5" t="str">
        <x:f>IF(Objetivos!A5="","",Objetivos!A5)</x:f>
        <x:v>OBJ-001</x:v>
      </x:c>
      <x:c r="AB5" t="str">
        <x:f>IF(Objetivos!A5="","",IF(Objetivos!L5="DADO PENDENTE",Objetivos!M5,Objetivos!L5))</x:f>
        <x:v>ATRASADO</x:v>
      </x:c>
      <x:c r="AC5" t="str">
        <x:f>IF(Objetivos!A5="","",Objetivos!D5)</x:f>
        <x:v>Ana Martins</x:v>
      </x:c>
      <x:c r="AD5" t="n">
        <x:f>IF(Objetivos!A5="","",Objetivos!F5)</x:f>
        <x:v>46280</x:v>
      </x:c>
      <x:c r="AE5" t="str">
        <x:f>IF(Objetivos!A5="","",Objetivos!M5)</x:f>
        <x:v>Definir recuperação e prazo</x:v>
      </x:c>
      <x:c r="AF5" t="n">
        <x:f>IF(Objetivos!O5=0,0,IF(Objetivos!L5="DADO PENDENTE",1,IF(Objetivos!P5=0,0,IF(Objetivos!L5="ATRASADO",2,IF(Objetivos!L5="EM RISCO",3,0)))))</x:f>
        <x:v>2</x:v>
      </x:c>
      <x:c r="AG5" t="n">
        <x:f>IF(AF5=0,"",COUNTIFS($AF$5:$AF$204,"&gt;0",$AF$5:$AF$204,"&lt;"&amp;AF5)+COUNTIFS($AF$5:AF5,AF5))</x:f>
        <x:v>1</x:v>
      </x:c>
    </x:row>
    <x:row r="6" ht="38" customHeight="1">
      <x:c r="A6" s="133" t="n">
        <x:f>COUNTIFS(Objetivos!$P$5:$P$104,1,Objetivos!$V$5:$V$104,0)</x:f>
        <x:v>3</x:v>
      </x:c>
      <x:c r="B6" s="133"/>
      <x:c r="C6" s="134" t="n">
        <x:f>IF(SUM(Objetivos!$R$5:$R$104)=0,"n.a.",SUM(Objetivos!$S$5:$S$104)/SUM(Objetivos!$R$5:$R$104))</x:f>
        <x:v>0.5777173561732386</x:v>
      </x:c>
      <x:c r="D6" s="134"/>
      <x:c r="E6" s="134" t="n">
        <x:f>IF(SUM(Objetivos!$R$5:$R$104)=0,"n.a.",SUM(Objetivos!$T$5:$T$104)/SUM(Objetivos!$R$5:$R$104))</x:f>
        <x:v>0.6010294117647058</x:v>
      </x:c>
      <x:c r="F6" s="134"/>
      <x:c r="G6" s="133" t="n">
        <x:f>COUNTIFS(Resultados_Chave!$V$5:$V$104,1,Resultados_Chave!$O$5:$O$104,"ATRASADO")</x:f>
        <x:v>3</x:v>
      </x:c>
      <x:c r="H6" s="133"/>
      <x:c r="I6" s="133" t="n">
        <x:f>COUNTIFS(Resultados_Chave!$V$5:$V$104,1,Resultados_Chave!$O$5:$O$104,"EM RISCO")</x:f>
        <x:v>3</x:v>
      </x:c>
      <x:c r="J6" s="133"/>
      <x:c r="K6" s="133"/>
      <x:c r="L6" s="133" t="n">
        <x:f>SUMIFS(Objetivos!$U$5:$U$104,Objetivos!$O$5:$O$104,1)+SUMIFS(Resultados_Chave!$AC$5:$AC$104,Resultados_Chave!$U$5:$U$104,1)</x:f>
        <x:v>0</x:v>
      </x:c>
      <x:c r="M6" s="133"/>
      <x:c r="N6"/>
      <x:c r="AA6" t="str">
        <x:f>IF(Objetivos!A6="","",Objetivos!A6)</x:f>
        <x:v>OBJ-002</x:v>
      </x:c>
      <x:c r="AB6" t="str">
        <x:f>IF(Objetivos!A6="","",IF(Objetivos!L6="DADO PENDENTE",Objetivos!M6,Objetivos!L6))</x:f>
        <x:v>NO RUMO</x:v>
      </x:c>
      <x:c r="AC6" t="str">
        <x:f>IF(Objetivos!A6="","",Objetivos!D6)</x:f>
        <x:v>Bruno Lima</x:v>
      </x:c>
      <x:c r="AD6" t="n">
        <x:f>IF(Objetivos!A6="","",Objetivos!F6)</x:f>
        <x:v>46387</x:v>
      </x:c>
      <x:c r="AE6" t="str">
        <x:f>IF(Objetivos!A6="","",Objetivos!M6)</x:f>
        <x:v>Acompanhar evidências</x:v>
      </x:c>
      <x:c r="AF6" t="n">
        <x:f>IF(Objetivos!O6=0,0,IF(Objetivos!L6="DADO PENDENTE",1,IF(Objetivos!P6=0,0,IF(Objetivos!L6="ATRASADO",2,IF(Objetivos!L6="EM RISCO",3,0)))))</x:f>
        <x:v>0</x:v>
      </x:c>
      <x:c r="AG6" t="str">
        <x:f>IF(AF6=0,"",COUNTIFS($AF$5:$AF$204,"&gt;0",$AF$5:$AF$204,"&lt;"&amp;AF6)+COUNTIFS($AF$5:AF6,AF6))</x:f>
      </x:c>
    </x:row>
    <x:row r="7" ht="24" customHeight="1">
      <x:c r="A7" s="127"/>
      <x:c r="B7" s="127"/>
      <x:c r="C7" s="127"/>
      <x:c r="D7" s="127"/>
      <x:c r="E7" s="127"/>
      <x:c r="F7" s="127"/>
      <x:c r="G7" s="127"/>
      <x:c r="H7" s="127"/>
      <x:c r="I7" s="127"/>
      <x:c r="J7" s="127"/>
      <x:c r="K7" s="127"/>
      <x:c r="L7" s="127"/>
      <x:c r="M7" s="127"/>
      <x:c r="N7"/>
      <x:c r="AA7" t="str">
        <x:f>IF(Objetivos!A7="","",Objetivos!A7)</x:f>
        <x:v>OBJ-003</x:v>
      </x:c>
      <x:c r="AB7" t="str">
        <x:f>IF(Objetivos!A7="","",IF(Objetivos!L7="DADO PENDENTE",Objetivos!M7,Objetivos!L7))</x:f>
        <x:v>EM RISCO</x:v>
      </x:c>
      <x:c r="AC7" t="str">
        <x:f>IF(Objetivos!A7="","",Objetivos!D7)</x:f>
        <x:v>Carla Souza</x:v>
      </x:c>
      <x:c r="AD7" t="n">
        <x:f>IF(Objetivos!A7="","",Objetivos!F7)</x:f>
        <x:v>46326</x:v>
      </x:c>
      <x:c r="AE7" t="str">
        <x:f>IF(Objetivos!A7="","",Objetivos!M7)</x:f>
        <x:v>Revisar bloqueios e ação</x:v>
      </x:c>
      <x:c r="AF7" t="n">
        <x:f>IF(Objetivos!O7=0,0,IF(Objetivos!L7="DADO PENDENTE",1,IF(Objetivos!P7=0,0,IF(Objetivos!L7="ATRASADO",2,IF(Objetivos!L7="EM RISCO",3,0)))))</x:f>
        <x:v>3</x:v>
      </x:c>
      <x:c r="AG7" t="n">
        <x:f>IF(AF7=0,"",COUNTIFS($AF$5:$AF$204,"&gt;0",$AF$5:$AF$204,"&lt;"&amp;AF7)+COUNTIFS($AF$5:AF7,AF7))</x:f>
        <x:v>5</x:v>
      </x:c>
    </x:row>
    <x:row r="8" ht="32" customHeight="1">
      <x:c r="A8" s="135" t="str">
        <x:v>Ativos: Em andamento e Não iniciado. Progresso e confiança: apenas objetivos com todos os KRs válidos.</x:v>
      </x:c>
      <x:c r="B8" s="135"/>
      <x:c r="C8" s="135"/>
      <x:c r="D8" s="135"/>
      <x:c r="E8" s="135"/>
      <x:c r="F8" s="135"/>
      <x:c r="G8" s="135"/>
      <x:c r="H8" s="135"/>
      <x:c r="I8" s="135"/>
      <x:c r="J8" s="135"/>
      <x:c r="K8" s="135"/>
      <x:c r="L8" s="135"/>
      <x:c r="M8" s="135"/>
      <x:c r="AA8" t="str">
        <x:f>IF(Objetivos!A8="","",Objetivos!A8)</x:f>
        <x:v>OBJ-004</x:v>
      </x:c>
      <x:c r="AB8" t="str">
        <x:f>IF(Objetivos!A8="","",IF(Objetivos!L8="DADO PENDENTE",Objetivos!M8,Objetivos!L8))</x:f>
        <x:v>CONCLUÍDO</x:v>
      </x:c>
      <x:c r="AC8" t="str">
        <x:f>IF(Objetivos!A8="","",Objetivos!D8)</x:f>
        <x:v>Diego Ramos</x:v>
      </x:c>
      <x:c r="AD8" t="n">
        <x:f>IF(Objetivos!A8="","",Objetivos!F8)</x:f>
        <x:v>46285</x:v>
      </x:c>
      <x:c r="AE8" t="str">
        <x:f>IF(Objetivos!A8="","",Objetivos!M8)</x:f>
        <x:v>Registrar decisão no histórico</x:v>
      </x:c>
      <x:c r="AF8" t="n">
        <x:f>IF(Objetivos!O8=0,0,IF(Objetivos!L8="DADO PENDENTE",1,IF(Objetivos!P8=0,0,IF(Objetivos!L8="ATRASADO",2,IF(Objetivos!L8="EM RISCO",3,0)))))</x:f>
        <x:v>0</x:v>
      </x:c>
      <x:c r="AG8" t="str">
        <x:f>IF(AF8=0,"",COUNTIFS($AF$5:$AF$204,"&gt;0",$AF$5:$AF$204,"&lt;"&amp;AF8)+COUNTIFS($AF$5:AF8,AF8))</x:f>
      </x:c>
    </x:row>
    <x:row r="9" ht="24" customHeight="1">
      <x:c r="A9" s="127"/>
      <x:c r="B9" s="127"/>
      <x:c r="C9" s="127"/>
      <x:c r="D9" s="127"/>
      <x:c r="E9" s="127"/>
      <x:c r="F9" s="127"/>
      <x:c r="G9" s="127"/>
      <x:c r="H9" s="127"/>
      <x:c r="I9" s="127"/>
      <x:c r="J9" s="127"/>
      <x:c r="K9" s="127"/>
      <x:c r="L9" s="127"/>
      <x:c r="M9" s="127"/>
      <x:c r="AA9" t="str">
        <x:f>IF(Objetivos!A9="","",Objetivos!A9)</x:f>
      </x:c>
      <x:c r="AB9" t="str">
        <x:f>IF(Objetivos!A9="","",IF(Objetivos!L9="DADO PENDENTE",Objetivos!M9,Objetivos!L9))</x:f>
      </x:c>
      <x:c r="AC9" t="str">
        <x:f>IF(Objetivos!A9="","",Objetivos!D9)</x:f>
      </x:c>
      <x:c r="AD9" t="str">
        <x:f>IF(Objetivos!A9="","",Objetivos!F9)</x:f>
      </x:c>
      <x:c r="AE9" t="str">
        <x:f>IF(Objetivos!A9="","",Objetivos!M9)</x:f>
      </x:c>
      <x:c r="AF9" t="n">
        <x:f>IF(Objetivos!O9=0,0,IF(Objetivos!L9="DADO PENDENTE",1,IF(Objetivos!P9=0,0,IF(Objetivos!L9="ATRASADO",2,IF(Objetivos!L9="EM RISCO",3,0)))))</x:f>
        <x:v>0</x:v>
      </x:c>
      <x:c r="AG9" t="str">
        <x:f>IF(AF9=0,"",COUNTIFS($AF$5:$AF$204,"&gt;0",$AF$5:$AF$204,"&lt;"&amp;AF9)+COUNTIFS($AF$5:AF9,AF9))</x:f>
      </x:c>
    </x:row>
    <x:row r="10" ht="24" customHeight="1">
      <x:c r="A10" s="127"/>
      <x:c r="B10" s="127"/>
      <x:c r="C10" s="127"/>
      <x:c r="D10" s="127"/>
      <x:c r="E10" s="127"/>
      <x:c r="F10" s="127"/>
      <x:c r="G10" s="127"/>
      <x:c r="H10" s="127"/>
      <x:c r="I10" s="127"/>
      <x:c r="J10" s="127"/>
      <x:c r="K10" s="127"/>
      <x:c r="L10" s="127"/>
      <x:c r="M10" s="127"/>
      <x:c r="AA10" t="str">
        <x:f>IF(Objetivos!A10="","",Objetivos!A10)</x:f>
      </x:c>
      <x:c r="AB10" t="str">
        <x:f>IF(Objetivos!A10="","",IF(Objetivos!L10="DADO PENDENTE",Objetivos!M10,Objetivos!L10))</x:f>
      </x:c>
      <x:c r="AC10" t="str">
        <x:f>IF(Objetivos!A10="","",Objetivos!D10)</x:f>
      </x:c>
      <x:c r="AD10" t="str">
        <x:f>IF(Objetivos!A10="","",Objetivos!F10)</x:f>
      </x:c>
      <x:c r="AE10" t="str">
        <x:f>IF(Objetivos!A10="","",Objetivos!M10)</x:f>
      </x:c>
      <x:c r="AF10" t="n">
        <x:f>IF(Objetivos!O10=0,0,IF(Objetivos!L10="DADO PENDENTE",1,IF(Objetivos!P10=0,0,IF(Objetivos!L10="ATRASADO",2,IF(Objetivos!L10="EM RISCO",3,0)))))</x:f>
        <x:v>0</x:v>
      </x:c>
      <x:c r="AG10" t="str">
        <x:f>IF(AF10=0,"",COUNTIFS($AF$5:$AF$204,"&gt;0",$AF$5:$AF$204,"&lt;"&amp;AF10)+COUNTIFS($AF$5:AF10,AF10))</x:f>
      </x:c>
    </x:row>
    <x:row r="11" ht="30" customHeight="1">
      <x:c r="A11" s="130" t="str">
        <x:v>Situação</x:v>
      </x:c>
      <x:c r="B11" s="130" t="str">
        <x:v>Qtd.</x:v>
      </x:c>
      <x:c r="C11" s="127"/>
      <x:c r="D11" s="127"/>
      <x:c r="E11" s="127"/>
      <x:c r="F11" s="127"/>
      <x:c r="G11" s="127"/>
      <x:c r="H11" s="127"/>
      <x:c r="I11" s="127"/>
      <x:c r="J11" s="127"/>
      <x:c r="K11" s="127"/>
      <x:c r="L11" s="127"/>
      <x:c r="M11" s="127"/>
      <x:c r="AA11" t="str">
        <x:f>IF(Objetivos!A11="","",Objetivos!A11)</x:f>
      </x:c>
      <x:c r="AB11" t="str">
        <x:f>IF(Objetivos!A11="","",IF(Objetivos!L11="DADO PENDENTE",Objetivos!M11,Objetivos!L11))</x:f>
      </x:c>
      <x:c r="AC11" t="str">
        <x:f>IF(Objetivos!A11="","",Objetivos!D11)</x:f>
      </x:c>
      <x:c r="AD11" t="str">
        <x:f>IF(Objetivos!A11="","",Objetivos!F11)</x:f>
      </x:c>
      <x:c r="AE11" t="str">
        <x:f>IF(Objetivos!A11="","",Objetivos!M11)</x:f>
      </x:c>
      <x:c r="AF11" t="n">
        <x:f>IF(Objetivos!O11=0,0,IF(Objetivos!L11="DADO PENDENTE",1,IF(Objetivos!P11=0,0,IF(Objetivos!L11="ATRASADO",2,IF(Objetivos!L11="EM RISCO",3,0)))))</x:f>
        <x:v>0</x:v>
      </x:c>
      <x:c r="AG11" t="str">
        <x:f>IF(AF11=0,"",COUNTIFS($AF$5:$AF$204,"&gt;0",$AF$5:$AF$204,"&lt;"&amp;AF11)+COUNTIFS($AF$5:AF11,AF11))</x:f>
      </x:c>
    </x:row>
    <x:row r="12" ht="24" customHeight="1">
      <x:c r="A12" s="127" t="str">
        <x:v>ATRASADO</x:v>
      </x:c>
      <x:c r="B12" s="127" t="n">
        <x:f>COUNTIFS(Resultados_Chave!$V$5:$V$104,1,Resultados_Chave!$O$5:$O$104,A12)</x:f>
        <x:v>3</x:v>
      </x:c>
      <x:c r="C12" s="127"/>
      <x:c r="D12" s="127"/>
      <x:c r="E12" s="127"/>
      <x:c r="F12" s="127"/>
      <x:c r="G12" s="127"/>
      <x:c r="H12" s="127"/>
      <x:c r="I12" s="127"/>
      <x:c r="J12" s="127"/>
      <x:c r="K12" s="127"/>
      <x:c r="L12" s="127"/>
      <x:c r="M12" s="127"/>
      <x:c r="AA12" t="str">
        <x:f>IF(Objetivos!A12="","",Objetivos!A12)</x:f>
      </x:c>
      <x:c r="AB12" t="str">
        <x:f>IF(Objetivos!A12="","",IF(Objetivos!L12="DADO PENDENTE",Objetivos!M12,Objetivos!L12))</x:f>
      </x:c>
      <x:c r="AC12" t="str">
        <x:f>IF(Objetivos!A12="","",Objetivos!D12)</x:f>
      </x:c>
      <x:c r="AD12" t="str">
        <x:f>IF(Objetivos!A12="","",Objetivos!F12)</x:f>
      </x:c>
      <x:c r="AE12" t="str">
        <x:f>IF(Objetivos!A12="","",Objetivos!M12)</x:f>
      </x:c>
      <x:c r="AF12" t="n">
        <x:f>IF(Objetivos!O12=0,0,IF(Objetivos!L12="DADO PENDENTE",1,IF(Objetivos!P12=0,0,IF(Objetivos!L12="ATRASADO",2,IF(Objetivos!L12="EM RISCO",3,0)))))</x:f>
        <x:v>0</x:v>
      </x:c>
      <x:c r="AG12" t="str">
        <x:f>IF(AF12=0,"",COUNTIFS($AF$5:$AF$204,"&gt;0",$AF$5:$AF$204,"&lt;"&amp;AF12)+COUNTIFS($AF$5:AF12,AF12))</x:f>
      </x:c>
    </x:row>
    <x:row r="13" ht="24" customHeight="1">
      <x:c r="A13" s="127" t="str">
        <x:v>EM RISCO</x:v>
      </x:c>
      <x:c r="B13" s="127" t="n">
        <x:f>COUNTIFS(Resultados_Chave!$V$5:$V$104,1,Resultados_Chave!$O$5:$O$104,A13)</x:f>
        <x:v>3</x:v>
      </x:c>
      <x:c r="C13" s="127"/>
      <x:c r="D13" s="127"/>
      <x:c r="E13" s="127"/>
      <x:c r="F13" s="127"/>
      <x:c r="G13" s="127"/>
      <x:c r="H13" s="127"/>
      <x:c r="I13" s="127"/>
      <x:c r="J13" s="127"/>
      <x:c r="K13" s="127"/>
      <x:c r="L13" s="127"/>
      <x:c r="M13" s="127"/>
      <x:c r="AA13" t="str">
        <x:f>IF(Objetivos!A13="","",Objetivos!A13)</x:f>
      </x:c>
      <x:c r="AB13" t="str">
        <x:f>IF(Objetivos!A13="","",IF(Objetivos!L13="DADO PENDENTE",Objetivos!M13,Objetivos!L13))</x:f>
      </x:c>
      <x:c r="AC13" t="str">
        <x:f>IF(Objetivos!A13="","",Objetivos!D13)</x:f>
      </x:c>
      <x:c r="AD13" t="str">
        <x:f>IF(Objetivos!A13="","",Objetivos!F13)</x:f>
      </x:c>
      <x:c r="AE13" t="str">
        <x:f>IF(Objetivos!A13="","",Objetivos!M13)</x:f>
      </x:c>
      <x:c r="AF13" t="n">
        <x:f>IF(Objetivos!O13=0,0,IF(Objetivos!L13="DADO PENDENTE",1,IF(Objetivos!P13=0,0,IF(Objetivos!L13="ATRASADO",2,IF(Objetivos!L13="EM RISCO",3,0)))))</x:f>
        <x:v>0</x:v>
      </x:c>
      <x:c r="AG13" t="str">
        <x:f>IF(AF13=0,"",COUNTIFS($AF$5:$AF$204,"&gt;0",$AF$5:$AF$204,"&lt;"&amp;AF13)+COUNTIFS($AF$5:AF13,AF13))</x:f>
      </x:c>
    </x:row>
    <x:row r="14" ht="24" customHeight="1">
      <x:c r="A14" s="127" t="str">
        <x:v>NO RUMO</x:v>
      </x:c>
      <x:c r="B14" s="127" t="n">
        <x:f>COUNTIFS(Resultados_Chave!$V$5:$V$104,1,Resultados_Chave!$O$5:$O$104,A14)</x:f>
        <x:v>3</x:v>
      </x:c>
      <x:c r="C14" s="127"/>
      <x:c r="D14" s="127"/>
      <x:c r="E14" s="127"/>
      <x:c r="F14" s="127"/>
      <x:c r="G14" s="127"/>
      <x:c r="H14" s="127"/>
      <x:c r="I14" s="127"/>
      <x:c r="J14" s="127"/>
      <x:c r="K14" s="127"/>
      <x:c r="L14" s="127"/>
      <x:c r="M14" s="127"/>
      <x:c r="AA14" t="str">
        <x:f>IF(Objetivos!A14="","",Objetivos!A14)</x:f>
      </x:c>
      <x:c r="AB14" t="str">
        <x:f>IF(Objetivos!A14="","",IF(Objetivos!L14="DADO PENDENTE",Objetivos!M14,Objetivos!L14))</x:f>
      </x:c>
      <x:c r="AC14" t="str">
        <x:f>IF(Objetivos!A14="","",Objetivos!D14)</x:f>
      </x:c>
      <x:c r="AD14" t="str">
        <x:f>IF(Objetivos!A14="","",Objetivos!F14)</x:f>
      </x:c>
      <x:c r="AE14" t="str">
        <x:f>IF(Objetivos!A14="","",Objetivos!M14)</x:f>
      </x:c>
      <x:c r="AF14" t="n">
        <x:f>IF(Objetivos!O14=0,0,IF(Objetivos!L14="DADO PENDENTE",1,IF(Objetivos!P14=0,0,IF(Objetivos!L14="ATRASADO",2,IF(Objetivos!L14="EM RISCO",3,0)))))</x:f>
        <x:v>0</x:v>
      </x:c>
      <x:c r="AG14" t="str">
        <x:f>IF(AF14=0,"",COUNTIFS($AF$5:$AF$204,"&gt;0",$AF$5:$AF$204,"&lt;"&amp;AF14)+COUNTIFS($AF$5:AF14,AF14))</x:f>
      </x:c>
    </x:row>
    <x:row r="15" ht="24" customHeight="1">
      <x:c r="A15" s="127" t="str">
        <x:v>CONCLUÍDO</x:v>
      </x:c>
      <x:c r="B15" s="127" t="n">
        <x:f>COUNTIFS(Resultados_Chave!$V$5:$V$104,1,Resultados_Chave!$O$5:$O$104,A15)</x:f>
        <x:v>0</x:v>
      </x:c>
      <x:c r="C15" s="127"/>
      <x:c r="D15" s="127"/>
      <x:c r="E15" s="127"/>
      <x:c r="F15" s="127"/>
      <x:c r="G15" s="127"/>
      <x:c r="H15" s="127"/>
      <x:c r="I15" s="127"/>
      <x:c r="J15" s="127"/>
      <x:c r="K15" s="127"/>
      <x:c r="L15" s="127"/>
      <x:c r="M15" s="127"/>
      <x:c r="AA15" t="str">
        <x:f>IF(Objetivos!A15="","",Objetivos!A15)</x:f>
      </x:c>
      <x:c r="AB15" t="str">
        <x:f>IF(Objetivos!A15="","",IF(Objetivos!L15="DADO PENDENTE",Objetivos!M15,Objetivos!L15))</x:f>
      </x:c>
      <x:c r="AC15" t="str">
        <x:f>IF(Objetivos!A15="","",Objetivos!D15)</x:f>
      </x:c>
      <x:c r="AD15" t="str">
        <x:f>IF(Objetivos!A15="","",Objetivos!F15)</x:f>
      </x:c>
      <x:c r="AE15" t="str">
        <x:f>IF(Objetivos!A15="","",Objetivos!M15)</x:f>
      </x:c>
      <x:c r="AF15" t="n">
        <x:f>IF(Objetivos!O15=0,0,IF(Objetivos!L15="DADO PENDENTE",1,IF(Objetivos!P15=0,0,IF(Objetivos!L15="ATRASADO",2,IF(Objetivos!L15="EM RISCO",3,0)))))</x:f>
        <x:v>0</x:v>
      </x:c>
      <x:c r="AG15" t="str">
        <x:f>IF(AF15=0,"",COUNTIFS($AF$5:$AF$204,"&gt;0",$AF$5:$AF$204,"&lt;"&amp;AF15)+COUNTIFS($AF$5:AF15,AF15))</x:f>
      </x:c>
    </x:row>
    <x:row r="16" ht="24" customHeight="1">
      <x:c r="A16" s="127"/>
      <x:c r="B16" s="127"/>
      <x:c r="C16" s="127"/>
      <x:c r="D16" s="127"/>
      <x:c r="E16" s="127"/>
      <x:c r="F16" s="127"/>
      <x:c r="G16" s="127"/>
      <x:c r="H16" s="127"/>
      <x:c r="I16" s="127"/>
      <x:c r="J16" s="127"/>
      <x:c r="K16" s="127"/>
      <x:c r="L16" s="127"/>
      <x:c r="M16" s="127"/>
      <x:c r="AA16" t="str">
        <x:f>IF(Objetivos!A16="","",Objetivos!A16)</x:f>
      </x:c>
      <x:c r="AB16" t="str">
        <x:f>IF(Objetivos!A16="","",IF(Objetivos!L16="DADO PENDENTE",Objetivos!M16,Objetivos!L16))</x:f>
      </x:c>
      <x:c r="AC16" t="str">
        <x:f>IF(Objetivos!A16="","",Objetivos!D16)</x:f>
      </x:c>
      <x:c r="AD16" t="str">
        <x:f>IF(Objetivos!A16="","",Objetivos!F16)</x:f>
      </x:c>
      <x:c r="AE16" t="str">
        <x:f>IF(Objetivos!A16="","",Objetivos!M16)</x:f>
      </x:c>
      <x:c r="AF16" t="n">
        <x:f>IF(Objetivos!O16=0,0,IF(Objetivos!L16="DADO PENDENTE",1,IF(Objetivos!P16=0,0,IF(Objetivos!L16="ATRASADO",2,IF(Objetivos!L16="EM RISCO",3,0)))))</x:f>
        <x:v>0</x:v>
      </x:c>
      <x:c r="AG16" t="str">
        <x:f>IF(AF16=0,"",COUNTIFS($AF$5:$AF$204,"&gt;0",$AF$5:$AF$204,"&lt;"&amp;AF16)+COUNTIFS($AF$5:AF16,AF16))</x:f>
      </x:c>
    </x:row>
    <x:row r="17" ht="30" customHeight="1">
      <x:c r="A17" s="130" t="str">
        <x:v>Objetivos sem cálculo</x:v>
      </x:c>
      <x:c r="B17" s="130"/>
      <x:c r="C17" s="130"/>
      <x:c r="D17" s="130"/>
      <x:c r="E17" s="127"/>
      <x:c r="F17" s="127"/>
      <x:c r="G17" s="127"/>
      <x:c r="H17" s="127"/>
      <x:c r="I17" s="127"/>
      <x:c r="J17" s="127"/>
      <x:c r="K17" s="127"/>
      <x:c r="L17" s="127"/>
      <x:c r="M17" s="127"/>
      <x:c r="AA17" t="str">
        <x:f>IF(Objetivos!A17="","",Objetivos!A17)</x:f>
      </x:c>
      <x:c r="AB17" t="str">
        <x:f>IF(Objetivos!A17="","",IF(Objetivos!L17="DADO PENDENTE",Objetivos!M17,Objetivos!L17))</x:f>
      </x:c>
      <x:c r="AC17" t="str">
        <x:f>IF(Objetivos!A17="","",Objetivos!D17)</x:f>
      </x:c>
      <x:c r="AD17" t="str">
        <x:f>IF(Objetivos!A17="","",Objetivos!F17)</x:f>
      </x:c>
      <x:c r="AE17" t="str">
        <x:f>IF(Objetivos!A17="","",Objetivos!M17)</x:f>
      </x:c>
      <x:c r="AF17" t="n">
        <x:f>IF(Objetivos!O17=0,0,IF(Objetivos!L17="DADO PENDENTE",1,IF(Objetivos!P17=0,0,IF(Objetivos!L17="ATRASADO",2,IF(Objetivos!L17="EM RISCO",3,0)))))</x:f>
        <x:v>0</x:v>
      </x:c>
      <x:c r="AG17" t="str">
        <x:f>IF(AF17=0,"",COUNTIFS($AF$5:$AF$204,"&gt;0",$AF$5:$AF$204,"&lt;"&amp;AF17)+COUNTIFS($AF$5:AF17,AF17))</x:f>
      </x:c>
    </x:row>
    <x:row r="18" ht="24" customHeight="1">
      <x:c r="A18" s="127" t="n">
        <x:f>COUNTIFS(Objetivos!$P$5:$P$104,1,Objetivos!$Q$5:$Q$104,0)</x:f>
        <x:v>0</x:v>
      </x:c>
      <x:c r="B18" s="127"/>
      <x:c r="C18" s="127"/>
      <x:c r="D18" s="127"/>
      <x:c r="E18" s="127"/>
      <x:c r="F18" s="127"/>
      <x:c r="G18" s="127"/>
      <x:c r="H18" s="127"/>
      <x:c r="I18" s="127"/>
      <x:c r="J18" s="127"/>
      <x:c r="K18" s="127"/>
      <x:c r="L18" s="127"/>
      <x:c r="M18" s="127"/>
      <x:c r="AA18" t="str">
        <x:f>IF(Objetivos!A18="","",Objetivos!A18)</x:f>
      </x:c>
      <x:c r="AB18" t="str">
        <x:f>IF(Objetivos!A18="","",IF(Objetivos!L18="DADO PENDENTE",Objetivos!M18,Objetivos!L18))</x:f>
      </x:c>
      <x:c r="AC18" t="str">
        <x:f>IF(Objetivos!A18="","",Objetivos!D18)</x:f>
      </x:c>
      <x:c r="AD18" t="str">
        <x:f>IF(Objetivos!A18="","",Objetivos!F18)</x:f>
      </x:c>
      <x:c r="AE18" t="str">
        <x:f>IF(Objetivos!A18="","",Objetivos!M18)</x:f>
      </x:c>
      <x:c r="AF18" t="n">
        <x:f>IF(Objetivos!O18=0,0,IF(Objetivos!L18="DADO PENDENTE",1,IF(Objetivos!P18=0,0,IF(Objetivos!L18="ATRASADO",2,IF(Objetivos!L18="EM RISCO",3,0)))))</x:f>
        <x:v>0</x:v>
      </x:c>
      <x:c r="AG18" t="str">
        <x:f>IF(AF18=0,"",COUNTIFS($AF$5:$AF$204,"&gt;0",$AF$5:$AF$204,"&lt;"&amp;AF18)+COUNTIFS($AF$5:AF18,AF18))</x:f>
      </x:c>
    </x:row>
    <x:row r="19" ht="24" customHeight="1">
      <x:c r="A19" s="127"/>
      <x:c r="B19" s="127"/>
      <x:c r="C19" s="127"/>
      <x:c r="D19" s="127"/>
      <x:c r="E19" s="127"/>
      <x:c r="F19" s="127"/>
      <x:c r="G19" s="127"/>
      <x:c r="H19" s="127"/>
      <x:c r="I19" s="127"/>
      <x:c r="J19" s="127"/>
      <x:c r="K19" s="127"/>
      <x:c r="L19" s="127"/>
      <x:c r="M19" s="127"/>
      <x:c r="AA19" t="str">
        <x:f>IF(Objetivos!A19="","",Objetivos!A19)</x:f>
      </x:c>
      <x:c r="AB19" t="str">
        <x:f>IF(Objetivos!A19="","",IF(Objetivos!L19="DADO PENDENTE",Objetivos!M19,Objetivos!L19))</x:f>
      </x:c>
      <x:c r="AC19" t="str">
        <x:f>IF(Objetivos!A19="","",Objetivos!D19)</x:f>
      </x:c>
      <x:c r="AD19" t="str">
        <x:f>IF(Objetivos!A19="","",Objetivos!F19)</x:f>
      </x:c>
      <x:c r="AE19" t="str">
        <x:f>IF(Objetivos!A19="","",Objetivos!M19)</x:f>
      </x:c>
      <x:c r="AF19" t="n">
        <x:f>IF(Objetivos!O19=0,0,IF(Objetivos!L19="DADO PENDENTE",1,IF(Objetivos!P19=0,0,IF(Objetivos!L19="ATRASADO",2,IF(Objetivos!L19="EM RISCO",3,0)))))</x:f>
        <x:v>0</x:v>
      </x:c>
      <x:c r="AG19" t="str">
        <x:f>IF(AF19=0,"",COUNTIFS($AF$5:$AF$204,"&gt;0",$AF$5:$AF$204,"&lt;"&amp;AF19)+COUNTIFS($AF$5:AF19,AF19))</x:f>
      </x:c>
    </x:row>
    <x:row r="20" ht="24" customHeight="1">
      <x:c r="A20" s="135" t="str">
        <x:v>Corrija as pendências antes da reunião. Cancelados, pausados e concluídos ficam fora dos alertas de recuperação.</x:v>
      </x:c>
      <x:c r="B20" s="135"/>
      <x:c r="C20" s="135"/>
      <x:c r="D20" s="135"/>
      <x:c r="E20" s="127"/>
      <x:c r="F20" s="127"/>
      <x:c r="G20" s="127"/>
      <x:c r="H20" s="127"/>
      <x:c r="I20" s="127"/>
      <x:c r="J20" s="127"/>
      <x:c r="K20" s="127"/>
      <x:c r="L20" s="127"/>
      <x:c r="M20" s="127"/>
      <x:c r="N20"/>
      <x:c r="AA20" t="str">
        <x:f>IF(Objetivos!A20="","",Objetivos!A20)</x:f>
      </x:c>
      <x:c r="AB20" t="str">
        <x:f>IF(Objetivos!A20="","",IF(Objetivos!L20="DADO PENDENTE",Objetivos!M20,Objetivos!L20))</x:f>
      </x:c>
      <x:c r="AC20" t="str">
        <x:f>IF(Objetivos!A20="","",Objetivos!D20)</x:f>
      </x:c>
      <x:c r="AD20" t="str">
        <x:f>IF(Objetivos!A20="","",Objetivos!F20)</x:f>
      </x:c>
      <x:c r="AE20" t="str">
        <x:f>IF(Objetivos!A20="","",Objetivos!M20)</x:f>
      </x:c>
      <x:c r="AF20" t="n">
        <x:f>IF(Objetivos!O20=0,0,IF(Objetivos!L20="DADO PENDENTE",1,IF(Objetivos!P20=0,0,IF(Objetivos!L20="ATRASADO",2,IF(Objetivos!L20="EM RISCO",3,0)))))</x:f>
        <x:v>0</x:v>
      </x:c>
      <x:c r="AG20" t="str">
        <x:f>IF(AF20=0,"",COUNTIFS($AF$5:$AF$204,"&gt;0",$AF$5:$AF$204,"&lt;"&amp;AF20)+COUNTIFS($AF$5:AF20,AF20))</x:f>
      </x:c>
    </x:row>
    <x:row r="21" ht="24" customHeight="1">
      <x:c r="A21" s="135"/>
      <x:c r="B21" s="135"/>
      <x:c r="C21" s="135"/>
      <x:c r="D21" s="135"/>
      <x:c r="E21" s="127"/>
      <x:c r="F21" s="127"/>
      <x:c r="G21" s="127"/>
      <x:c r="H21" s="127"/>
      <x:c r="I21" s="127"/>
      <x:c r="J21" s="127"/>
      <x:c r="K21" s="127"/>
      <x:c r="L21" s="127"/>
      <x:c r="M21" s="127"/>
      <x:c r="N21"/>
      <x:c r="AA21" t="str">
        <x:f>IF(Objetivos!A21="","",Objetivos!A21)</x:f>
      </x:c>
      <x:c r="AB21" t="str">
        <x:f>IF(Objetivos!A21="","",IF(Objetivos!L21="DADO PENDENTE",Objetivos!M21,Objetivos!L21))</x:f>
      </x:c>
      <x:c r="AC21" t="str">
        <x:f>IF(Objetivos!A21="","",Objetivos!D21)</x:f>
      </x:c>
      <x:c r="AD21" t="str">
        <x:f>IF(Objetivos!A21="","",Objetivos!F21)</x:f>
      </x:c>
      <x:c r="AE21" t="str">
        <x:f>IF(Objetivos!A21="","",Objetivos!M21)</x:f>
      </x:c>
      <x:c r="AF21" t="n">
        <x:f>IF(Objetivos!O21=0,0,IF(Objetivos!L21="DADO PENDENTE",1,IF(Objetivos!P21=0,0,IF(Objetivos!L21="ATRASADO",2,IF(Objetivos!L21="EM RISCO",3,0)))))</x:f>
        <x:v>0</x:v>
      </x:c>
      <x:c r="AG21" t="str">
        <x:f>IF(AF21=0,"",COUNTIFS($AF$5:$AF$204,"&gt;0",$AF$5:$AF$204,"&lt;"&amp;AF21)+COUNTIFS($AF$5:AF21,AF21))</x:f>
      </x:c>
    </x:row>
    <x:row r="22" ht="24" customHeight="1">
      <x:c r="A22" s="135"/>
      <x:c r="B22" s="135"/>
      <x:c r="C22" s="135"/>
      <x:c r="D22" s="135"/>
      <x:c r="E22" s="127"/>
      <x:c r="F22" s="127"/>
      <x:c r="G22" s="127"/>
      <x:c r="H22" s="127"/>
      <x:c r="I22" s="127"/>
      <x:c r="J22" s="127"/>
      <x:c r="K22" s="127"/>
      <x:c r="L22" s="127"/>
      <x:c r="M22" s="127"/>
      <x:c r="N22"/>
      <x:c r="AA22" t="str">
        <x:f>IF(Objetivos!A22="","",Objetivos!A22)</x:f>
      </x:c>
      <x:c r="AB22" t="str">
        <x:f>IF(Objetivos!A22="","",IF(Objetivos!L22="DADO PENDENTE",Objetivos!M22,Objetivos!L22))</x:f>
      </x:c>
      <x:c r="AC22" t="str">
        <x:f>IF(Objetivos!A22="","",Objetivos!D22)</x:f>
      </x:c>
      <x:c r="AD22" t="str">
        <x:f>IF(Objetivos!A22="","",Objetivos!F22)</x:f>
      </x:c>
      <x:c r="AE22" t="str">
        <x:f>IF(Objetivos!A22="","",Objetivos!M22)</x:f>
      </x:c>
      <x:c r="AF22" t="n">
        <x:f>IF(Objetivos!O22=0,0,IF(Objetivos!L22="DADO PENDENTE",1,IF(Objetivos!P22=0,0,IF(Objetivos!L22="ATRASADO",2,IF(Objetivos!L22="EM RISCO",3,0)))))</x:f>
        <x:v>0</x:v>
      </x:c>
      <x:c r="AG22" t="str">
        <x:f>IF(AF22=0,"",COUNTIFS($AF$5:$AF$204,"&gt;0",$AF$5:$AF$204,"&lt;"&amp;AF22)+COUNTIFS($AF$5:AF22,AF22))</x:f>
      </x:c>
    </x:row>
    <x:row r="23" ht="24" customHeight="1">
      <x:c r="A23" s="127"/>
      <x:c r="B23" s="127"/>
      <x:c r="C23" s="127"/>
      <x:c r="D23" s="127"/>
      <x:c r="E23" s="127"/>
      <x:c r="F23" s="127"/>
      <x:c r="G23" s="127"/>
      <x:c r="H23" s="127"/>
      <x:c r="I23" s="127"/>
      <x:c r="J23" s="127"/>
      <x:c r="K23" s="127"/>
      <x:c r="L23" s="127"/>
      <x:c r="M23" s="127"/>
      <x:c r="N23"/>
      <x:c r="AA23" t="str">
        <x:f>IF(Objetivos!A23="","",Objetivos!A23)</x:f>
      </x:c>
      <x:c r="AB23" t="str">
        <x:f>IF(Objetivos!A23="","",IF(Objetivos!L23="DADO PENDENTE",Objetivos!M23,Objetivos!L23))</x:f>
      </x:c>
      <x:c r="AC23" t="str">
        <x:f>IF(Objetivos!A23="","",Objetivos!D23)</x:f>
      </x:c>
      <x:c r="AD23" t="str">
        <x:f>IF(Objetivos!A23="","",Objetivos!F23)</x:f>
      </x:c>
      <x:c r="AE23" t="str">
        <x:f>IF(Objetivos!A23="","",Objetivos!M23)</x:f>
      </x:c>
      <x:c r="AF23" t="n">
        <x:f>IF(Objetivos!O23=0,0,IF(Objetivos!L23="DADO PENDENTE",1,IF(Objetivos!P23=0,0,IF(Objetivos!L23="ATRASADO",2,IF(Objetivos!L23="EM RISCO",3,0)))))</x:f>
        <x:v>0</x:v>
      </x:c>
      <x:c r="AG23" t="str">
        <x:f>IF(AF23=0,"",COUNTIFS($AF$5:$AF$204,"&gt;0",$AF$5:$AF$204,"&lt;"&amp;AF23)+COUNTIFS($AF$5:AF23,AF23))</x:f>
      </x:c>
    </x:row>
    <x:row r="24" ht="30" customHeight="1">
      <x:c r="A24" s="130" t="str">
        <x:v>Prioridades do contexto — dez primeiras — cadastro completo nas bases</x:v>
      </x:c>
      <x:c r="B24" s="130"/>
      <x:c r="C24" s="130"/>
      <x:c r="D24" s="130"/>
      <x:c r="E24" s="130"/>
      <x:c r="F24" s="130"/>
      <x:c r="G24" s="130"/>
      <x:c r="H24" s="130"/>
      <x:c r="I24" s="130"/>
      <x:c r="J24" s="130"/>
      <x:c r="K24" s="130"/>
      <x:c r="L24" s="130"/>
      <x:c r="M24" s="130"/>
      <x:c r="N24"/>
      <x:c r="AA24" t="str">
        <x:f>IF(Objetivos!A24="","",Objetivos!A24)</x:f>
      </x:c>
      <x:c r="AB24" t="str">
        <x:f>IF(Objetivos!A24="","",IF(Objetivos!L24="DADO PENDENTE",Objetivos!M24,Objetivos!L24))</x:f>
      </x:c>
      <x:c r="AC24" t="str">
        <x:f>IF(Objetivos!A24="","",Objetivos!D24)</x:f>
      </x:c>
      <x:c r="AD24" t="str">
        <x:f>IF(Objetivos!A24="","",Objetivos!F24)</x:f>
      </x:c>
      <x:c r="AE24" t="str">
        <x:f>IF(Objetivos!A24="","",Objetivos!M24)</x:f>
      </x:c>
      <x:c r="AF24" t="n">
        <x:f>IF(Objetivos!O24=0,0,IF(Objetivos!L24="DADO PENDENTE",1,IF(Objetivos!P24=0,0,IF(Objetivos!L24="ATRASADO",2,IF(Objetivos!L24="EM RISCO",3,0)))))</x:f>
        <x:v>0</x:v>
      </x:c>
      <x:c r="AG24" t="str">
        <x:f>IF(AF24=0,"",COUNTIFS($AF$5:$AF$204,"&gt;0",$AF$5:$AF$204,"&lt;"&amp;AF24)+COUNTIFS($AF$5:AF24,AF24))</x:f>
      </x:c>
    </x:row>
    <x:row r="25" ht="30" customHeight="1">
      <x:c r="A25" s="130" t="str">
        <x:v>ID</x:v>
      </x:c>
      <x:c r="B25" s="130"/>
      <x:c r="C25" s="130" t="str">
        <x:v>Motivo</x:v>
      </x:c>
      <x:c r="D25" s="130"/>
      <x:c r="E25" s="130" t="str">
        <x:v>Responsável</x:v>
      </x:c>
      <x:c r="F25" s="130"/>
      <x:c r="G25" s="130"/>
      <x:c r="H25" s="130" t="str">
        <x:v>Prazo</x:v>
      </x:c>
      <x:c r="I25" s="130"/>
      <x:c r="J25" s="130" t="str">
        <x:v>Próxima ação</x:v>
      </x:c>
      <x:c r="K25" s="130"/>
      <x:c r="L25" s="130"/>
      <x:c r="M25" s="130"/>
      <x:c r="AA25" t="str">
        <x:f>IF(Objetivos!A25="","",Objetivos!A25)</x:f>
      </x:c>
      <x:c r="AB25" t="str">
        <x:f>IF(Objetivos!A25="","",IF(Objetivos!L25="DADO PENDENTE",Objetivos!M25,Objetivos!L25))</x:f>
      </x:c>
      <x:c r="AC25" t="str">
        <x:f>IF(Objetivos!A25="","",Objetivos!D25)</x:f>
      </x:c>
      <x:c r="AD25" t="str">
        <x:f>IF(Objetivos!A25="","",Objetivos!F25)</x:f>
      </x:c>
      <x:c r="AE25" t="str">
        <x:f>IF(Objetivos!A25="","",Objetivos!M25)</x:f>
      </x:c>
      <x:c r="AF25" t="n">
        <x:f>IF(Objetivos!O25=0,0,IF(Objetivos!L25="DADO PENDENTE",1,IF(Objetivos!P25=0,0,IF(Objetivos!L25="ATRASADO",2,IF(Objetivos!L25="EM RISCO",3,0)))))</x:f>
        <x:v>0</x:v>
      </x:c>
      <x:c r="AG25" t="str">
        <x:f>IF(AF25=0,"",COUNTIFS($AF$5:$AF$204,"&gt;0",$AF$5:$AF$204,"&lt;"&amp;AF25)+COUNTIFS($AF$5:AF25,AF25))</x:f>
      </x:c>
    </x:row>
    <x:row r="26" ht="44" customHeight="1">
      <x:c r="A26" s="137" t="str">
        <x:f>IF(O26="","",IF(INDEX($AA$5:$AA$204,O26)="","",INDEX($AA$5:$AA$204,O26)))</x:f>
        <x:v>OBJ-001</x:v>
      </x:c>
      <x:c r="B26" s="137"/>
      <x:c r="C26" s="137" t="str">
        <x:f>IF(O26="","",IF(INDEX($AB$5:$AB$204,O26)="","",INDEX($AB$5:$AB$204,O26)))</x:f>
        <x:v>ATRASADO</x:v>
      </x:c>
      <x:c r="D26" s="137"/>
      <x:c r="E26" s="137" t="str">
        <x:f>IF(O26="","",IF(INDEX($AC$5:$AC$204,O26)="","",INDEX($AC$5:$AC$204,O26)))</x:f>
        <x:v>Ana Martins</x:v>
      </x:c>
      <x:c r="F26" s="137"/>
      <x:c r="G26" s="137"/>
      <x:c r="H26" s="138" t="n">
        <x:f>IF(O26="","",IF(INDEX($AD$5:$AD$204,O26)="","",INDEX($AD$5:$AD$204,O26)))</x:f>
        <x:v>46280</x:v>
      </x:c>
      <x:c r="I26" s="138"/>
      <x:c r="J26" s="137" t="str">
        <x:f>IF(O26="","",IF(INDEX($AE$5:$AE$204,O26)="","",INDEX($AE$5:$AE$204,O26)))</x:f>
        <x:v>Definir recuperação e prazo</x:v>
      </x:c>
      <x:c r="K26" s="137"/>
      <x:c r="L26" s="137"/>
      <x:c r="M26" s="137"/>
      <x:c r="O26" t="n">
        <x:f>IFERROR(MATCH(1,$AG$5:$AG$204,0),"")</x:f>
        <x:v>1</x:v>
      </x:c>
      <x:c r="AA26" t="str">
        <x:f>IF(Objetivos!A26="","",Objetivos!A26)</x:f>
      </x:c>
      <x:c r="AB26" t="str">
        <x:f>IF(Objetivos!A26="","",IF(Objetivos!L26="DADO PENDENTE",Objetivos!M26,Objetivos!L26))</x:f>
      </x:c>
      <x:c r="AC26" t="str">
        <x:f>IF(Objetivos!A26="","",Objetivos!D26)</x:f>
      </x:c>
      <x:c r="AD26" t="str">
        <x:f>IF(Objetivos!A26="","",Objetivos!F26)</x:f>
      </x:c>
      <x:c r="AE26" t="str">
        <x:f>IF(Objetivos!A26="","",Objetivos!M26)</x:f>
      </x:c>
      <x:c r="AF26" t="n">
        <x:f>IF(Objetivos!O26=0,0,IF(Objetivos!L26="DADO PENDENTE",1,IF(Objetivos!P26=0,0,IF(Objetivos!L26="ATRASADO",2,IF(Objetivos!L26="EM RISCO",3,0)))))</x:f>
        <x:v>0</x:v>
      </x:c>
      <x:c r="AG26" t="str">
        <x:f>IF(AF26=0,"",COUNTIFS($AF$5:$AF$204,"&gt;0",$AF$5:$AF$204,"&lt;"&amp;AF26)+COUNTIFS($AF$5:AF26,AF26))</x:f>
      </x:c>
    </x:row>
    <x:row r="27" ht="44" customHeight="1">
      <x:c r="A27" s="140" t="str">
        <x:f>IF(O27="","",IF(INDEX($AA$5:$AA$204,O27)="","",INDEX($AA$5:$AA$204,O27)))</x:f>
        <x:v>KR-001</x:v>
      </x:c>
      <x:c r="B27" s="140"/>
      <x:c r="C27" s="140" t="str">
        <x:f>IF(O27="","",IF(INDEX($AB$5:$AB$204,O27)="","",INDEX($AB$5:$AB$204,O27)))</x:f>
        <x:v>ATRASADO</x:v>
      </x:c>
      <x:c r="D27" s="140"/>
      <x:c r="E27" s="140" t="str">
        <x:f>IF(O27="","",IF(INDEX($AC$5:$AC$204,O27)="","",INDEX($AC$5:$AC$204,O27)))</x:f>
        <x:v>Ana Martins</x:v>
      </x:c>
      <x:c r="F27" s="140"/>
      <x:c r="G27" s="140"/>
      <x:c r="H27" s="141" t="n">
        <x:f>IF(O27="","",IF(INDEX($AD$5:$AD$204,O27)="","",INDEX($AD$5:$AD$204,O27)))</x:f>
        <x:v>46280</x:v>
      </x:c>
      <x:c r="I27" s="141"/>
      <x:c r="J27" s="140" t="str">
        <x:f>IF(O27="","",IF(INDEX($AE$5:$AE$204,O27)="","",INDEX($AE$5:$AE$204,O27)))</x:f>
        <x:v>Revisar rotas críticas</x:v>
      </x:c>
      <x:c r="K27" s="140"/>
      <x:c r="L27" s="140"/>
      <x:c r="M27" s="140"/>
      <x:c r="O27" t="n">
        <x:f>IFERROR(MATCH(2,$AG$5:$AG$204,0),"")</x:f>
        <x:v>101</x:v>
      </x:c>
      <x:c r="AA27" t="str">
        <x:f>IF(Objetivos!A27="","",Objetivos!A27)</x:f>
      </x:c>
      <x:c r="AB27" t="str">
        <x:f>IF(Objetivos!A27="","",IF(Objetivos!L27="DADO PENDENTE",Objetivos!M27,Objetivos!L27))</x:f>
      </x:c>
      <x:c r="AC27" t="str">
        <x:f>IF(Objetivos!A27="","",Objetivos!D27)</x:f>
      </x:c>
      <x:c r="AD27" t="str">
        <x:f>IF(Objetivos!A27="","",Objetivos!F27)</x:f>
      </x:c>
      <x:c r="AE27" t="str">
        <x:f>IF(Objetivos!A27="","",Objetivos!M27)</x:f>
      </x:c>
      <x:c r="AF27" t="n">
        <x:f>IF(Objetivos!O27=0,0,IF(Objetivos!L27="DADO PENDENTE",1,IF(Objetivos!P27=0,0,IF(Objetivos!L27="ATRASADO",2,IF(Objetivos!L27="EM RISCO",3,0)))))</x:f>
        <x:v>0</x:v>
      </x:c>
      <x:c r="AG27" t="str">
        <x:f>IF(AF27=0,"",COUNTIFS($AF$5:$AF$204,"&gt;0",$AF$5:$AF$204,"&lt;"&amp;AF27)+COUNTIFS($AF$5:AF27,AF27))</x:f>
      </x:c>
    </x:row>
    <x:row r="28" ht="44" customHeight="1">
      <x:c r="A28" s="137" t="str">
        <x:f>IF(O28="","",IF(INDEX($AA$5:$AA$204,O28)="","",INDEX($AA$5:$AA$204,O28)))</x:f>
        <x:v>KR-002</x:v>
      </x:c>
      <x:c r="B28" s="137"/>
      <x:c r="C28" s="137" t="str">
        <x:f>IF(O28="","",IF(INDEX($AB$5:$AB$204,O28)="","",INDEX($AB$5:$AB$204,O28)))</x:f>
        <x:v>ATRASADO</x:v>
      </x:c>
      <x:c r="D28" s="137"/>
      <x:c r="E28" s="137" t="str">
        <x:f>IF(O28="","",IF(INDEX($AC$5:$AC$204,O28)="","",INDEX($AC$5:$AC$204,O28)))</x:f>
        <x:v>Paulo Nunes</x:v>
      </x:c>
      <x:c r="F28" s="137"/>
      <x:c r="G28" s="137"/>
      <x:c r="H28" s="138" t="n">
        <x:f>IF(O28="","",IF(INDEX($AD$5:$AD$204,O28)="","",INDEX($AD$5:$AD$204,O28)))</x:f>
        <x:v>46280</x:v>
      </x:c>
      <x:c r="I28" s="138"/>
      <x:c r="J28" s="137" t="str">
        <x:f>IF(O28="","",IF(INDEX($AE$5:$AE$204,O28)="","",INDEX($AE$5:$AE$204,O28)))</x:f>
        <x:v>Atacar gargalo da expedição</x:v>
      </x:c>
      <x:c r="K28" s="137"/>
      <x:c r="L28" s="137"/>
      <x:c r="M28" s="137"/>
      <x:c r="O28" t="n">
        <x:f>IFERROR(MATCH(3,$AG$5:$AG$204,0),"")</x:f>
        <x:v>102</x:v>
      </x:c>
      <x:c r="AA28" t="str">
        <x:f>IF(Objetivos!A28="","",Objetivos!A28)</x:f>
      </x:c>
      <x:c r="AB28" t="str">
        <x:f>IF(Objetivos!A28="","",IF(Objetivos!L28="DADO PENDENTE",Objetivos!M28,Objetivos!L28))</x:f>
      </x:c>
      <x:c r="AC28" t="str">
        <x:f>IF(Objetivos!A28="","",Objetivos!D28)</x:f>
      </x:c>
      <x:c r="AD28" t="str">
        <x:f>IF(Objetivos!A28="","",Objetivos!F28)</x:f>
      </x:c>
      <x:c r="AE28" t="str">
        <x:f>IF(Objetivos!A28="","",Objetivos!M28)</x:f>
      </x:c>
      <x:c r="AF28" t="n">
        <x:f>IF(Objetivos!O28=0,0,IF(Objetivos!L28="DADO PENDENTE",1,IF(Objetivos!P28=0,0,IF(Objetivos!L28="ATRASADO",2,IF(Objetivos!L28="EM RISCO",3,0)))))</x:f>
        <x:v>0</x:v>
      </x:c>
      <x:c r="AG28" t="str">
        <x:f>IF(AF28=0,"",COUNTIFS($AF$5:$AF$204,"&gt;0",$AF$5:$AF$204,"&lt;"&amp;AF28)+COUNTIFS($AF$5:AF28,AF28))</x:f>
      </x:c>
    </x:row>
    <x:row r="29" ht="44" customHeight="1">
      <x:c r="A29" s="140" t="str">
        <x:f>IF(O29="","",IF(INDEX($AA$5:$AA$204,O29)="","",INDEX($AA$5:$AA$204,O29)))</x:f>
        <x:v>KR-003</x:v>
      </x:c>
      <x:c r="B29" s="140"/>
      <x:c r="C29" s="140" t="str">
        <x:f>IF(O29="","",IF(INDEX($AB$5:$AB$204,O29)="","",INDEX($AB$5:$AB$204,O29)))</x:f>
        <x:v>ATRASADO</x:v>
      </x:c>
      <x:c r="D29" s="140"/>
      <x:c r="E29" s="140" t="str">
        <x:f>IF(O29="","",IF(INDEX($AC$5:$AC$204,O29)="","",INDEX($AC$5:$AC$204,O29)))</x:f>
        <x:v>Ana Martins</x:v>
      </x:c>
      <x:c r="F29" s="140"/>
      <x:c r="G29" s="140"/>
      <x:c r="H29" s="141" t="n">
        <x:f>IF(O29="","",IF(INDEX($AD$5:$AD$204,O29)="","",INDEX($AD$5:$AD$204,O29)))</x:f>
        <x:v>46280</x:v>
      </x:c>
      <x:c r="I29" s="141"/>
      <x:c r="J29" s="140" t="str">
        <x:f>IF(O29="","",IF(INDEX($AE$5:$AE$204,O29)="","",INDEX($AE$5:$AE$204,O29)))</x:f>
        <x:v>Contatar clientes afetados</x:v>
      </x:c>
      <x:c r="K29" s="140"/>
      <x:c r="L29" s="140"/>
      <x:c r="M29" s="140"/>
      <x:c r="O29" t="n">
        <x:f>IFERROR(MATCH(4,$AG$5:$AG$204,0),"")</x:f>
        <x:v>103</x:v>
      </x:c>
      <x:c r="AA29" t="str">
        <x:f>IF(Objetivos!A29="","",Objetivos!A29)</x:f>
      </x:c>
      <x:c r="AB29" t="str">
        <x:f>IF(Objetivos!A29="","",IF(Objetivos!L29="DADO PENDENTE",Objetivos!M29,Objetivos!L29))</x:f>
      </x:c>
      <x:c r="AC29" t="str">
        <x:f>IF(Objetivos!A29="","",Objetivos!D29)</x:f>
      </x:c>
      <x:c r="AD29" t="str">
        <x:f>IF(Objetivos!A29="","",Objetivos!F29)</x:f>
      </x:c>
      <x:c r="AE29" t="str">
        <x:f>IF(Objetivos!A29="","",Objetivos!M29)</x:f>
      </x:c>
      <x:c r="AF29" t="n">
        <x:f>IF(Objetivos!O29=0,0,IF(Objetivos!L29="DADO PENDENTE",1,IF(Objetivos!P29=0,0,IF(Objetivos!L29="ATRASADO",2,IF(Objetivos!L29="EM RISCO",3,0)))))</x:f>
        <x:v>0</x:v>
      </x:c>
      <x:c r="AG29" t="str">
        <x:f>IF(AF29=0,"",COUNTIFS($AF$5:$AF$204,"&gt;0",$AF$5:$AF$204,"&lt;"&amp;AF29)+COUNTIFS($AF$5:AF29,AF29))</x:f>
      </x:c>
    </x:row>
    <x:row r="30" ht="44" customHeight="1">
      <x:c r="A30" s="137" t="str">
        <x:f>IF(O30="","",IF(INDEX($AA$5:$AA$204,O30)="","",INDEX($AA$5:$AA$204,O30)))</x:f>
        <x:v>OBJ-003</x:v>
      </x:c>
      <x:c r="B30" s="137"/>
      <x:c r="C30" s="137" t="str">
        <x:f>IF(O30="","",IF(INDEX($AB$5:$AB$204,O30)="","",INDEX($AB$5:$AB$204,O30)))</x:f>
        <x:v>EM RISCO</x:v>
      </x:c>
      <x:c r="D30" s="137"/>
      <x:c r="E30" s="137" t="str">
        <x:f>IF(O30="","",IF(INDEX($AC$5:$AC$204,O30)="","",INDEX($AC$5:$AC$204,O30)))</x:f>
        <x:v>Carla Souza</x:v>
      </x:c>
      <x:c r="F30" s="137"/>
      <x:c r="G30" s="137"/>
      <x:c r="H30" s="138" t="n">
        <x:f>IF(O30="","",IF(INDEX($AD$5:$AD$204,O30)="","",INDEX($AD$5:$AD$204,O30)))</x:f>
        <x:v>46326</x:v>
      </x:c>
      <x:c r="I30" s="138"/>
      <x:c r="J30" s="137" t="str">
        <x:f>IF(O30="","",IF(INDEX($AE$5:$AE$204,O30)="","",INDEX($AE$5:$AE$204,O30)))</x:f>
        <x:v>Revisar bloqueios e ação</x:v>
      </x:c>
      <x:c r="K30" s="137"/>
      <x:c r="L30" s="137"/>
      <x:c r="M30" s="137"/>
      <x:c r="O30" t="n">
        <x:f>IFERROR(MATCH(5,$AG$5:$AG$204,0),"")</x:f>
        <x:v>3</x:v>
      </x:c>
      <x:c r="AA30" t="str">
        <x:f>IF(Objetivos!A30="","",Objetivos!A30)</x:f>
      </x:c>
      <x:c r="AB30" t="str">
        <x:f>IF(Objetivos!A30="","",IF(Objetivos!L30="DADO PENDENTE",Objetivos!M30,Objetivos!L30))</x:f>
      </x:c>
      <x:c r="AC30" t="str">
        <x:f>IF(Objetivos!A30="","",Objetivos!D30)</x:f>
      </x:c>
      <x:c r="AD30" t="str">
        <x:f>IF(Objetivos!A30="","",Objetivos!F30)</x:f>
      </x:c>
      <x:c r="AE30" t="str">
        <x:f>IF(Objetivos!A30="","",Objetivos!M30)</x:f>
      </x:c>
      <x:c r="AF30" t="n">
        <x:f>IF(Objetivos!O30=0,0,IF(Objetivos!L30="DADO PENDENTE",1,IF(Objetivos!P30=0,0,IF(Objetivos!L30="ATRASADO",2,IF(Objetivos!L30="EM RISCO",3,0)))))</x:f>
        <x:v>0</x:v>
      </x:c>
      <x:c r="AG30" t="str">
        <x:f>IF(AF30=0,"",COUNTIFS($AF$5:$AF$204,"&gt;0",$AF$5:$AF$204,"&lt;"&amp;AF30)+COUNTIFS($AF$5:AF30,AF30))</x:f>
      </x:c>
    </x:row>
    <x:row r="31" ht="44" customHeight="1">
      <x:c r="A31" s="140" t="str">
        <x:f>IF(O31="","",IF(INDEX($AA$5:$AA$204,O31)="","",INDEX($AA$5:$AA$204,O31)))</x:f>
        <x:v>KR-007</x:v>
      </x:c>
      <x:c r="B31" s="140"/>
      <x:c r="C31" s="140" t="str">
        <x:f>IF(O31="","",IF(INDEX($AB$5:$AB$204,O31)="","",INDEX($AB$5:$AB$204,O31)))</x:f>
        <x:v>EM RISCO</x:v>
      </x:c>
      <x:c r="D31" s="140"/>
      <x:c r="E31" s="140" t="str">
        <x:f>IF(O31="","",IF(INDEX($AC$5:$AC$204,O31)="","",INDEX($AC$5:$AC$204,O31)))</x:f>
        <x:v>Carla Souza</x:v>
      </x:c>
      <x:c r="F31" s="140"/>
      <x:c r="G31" s="140"/>
      <x:c r="H31" s="141" t="n">
        <x:f>IF(O31="","",IF(INDEX($AD$5:$AD$204,O31)="","",INDEX($AD$5:$AD$204,O31)))</x:f>
        <x:v>46326</x:v>
      </x:c>
      <x:c r="I31" s="141"/>
      <x:c r="J31" s="140" t="str">
        <x:f>IF(O31="","",IF(INDEX($AE$5:$AE$204,O31)="","",INDEX($AE$5:$AE$204,O31)))</x:f>
        <x:v>Padronizar setup</x:v>
      </x:c>
      <x:c r="K31" s="140"/>
      <x:c r="L31" s="140"/>
      <x:c r="M31" s="140"/>
      <x:c r="O31" t="n">
        <x:f>IFERROR(MATCH(6,$AG$5:$AG$204,0),"")</x:f>
        <x:v>107</x:v>
      </x:c>
      <x:c r="AA31" t="str">
        <x:f>IF(Objetivos!A31="","",Objetivos!A31)</x:f>
      </x:c>
      <x:c r="AB31" t="str">
        <x:f>IF(Objetivos!A31="","",IF(Objetivos!L31="DADO PENDENTE",Objetivos!M31,Objetivos!L31))</x:f>
      </x:c>
      <x:c r="AC31" t="str">
        <x:f>IF(Objetivos!A31="","",Objetivos!D31)</x:f>
      </x:c>
      <x:c r="AD31" t="str">
        <x:f>IF(Objetivos!A31="","",Objetivos!F31)</x:f>
      </x:c>
      <x:c r="AE31" t="str">
        <x:f>IF(Objetivos!A31="","",Objetivos!M31)</x:f>
      </x:c>
      <x:c r="AF31" t="n">
        <x:f>IF(Objetivos!O31=0,0,IF(Objetivos!L31="DADO PENDENTE",1,IF(Objetivos!P31=0,0,IF(Objetivos!L31="ATRASADO",2,IF(Objetivos!L31="EM RISCO",3,0)))))</x:f>
        <x:v>0</x:v>
      </x:c>
      <x:c r="AG31" t="str">
        <x:f>IF(AF31=0,"",COUNTIFS($AF$5:$AF$204,"&gt;0",$AF$5:$AF$204,"&lt;"&amp;AF31)+COUNTIFS($AF$5:AF31,AF31))</x:f>
      </x:c>
    </x:row>
    <x:row r="32" ht="44" customHeight="1">
      <x:c r="A32" s="137" t="str">
        <x:f>IF(O32="","",IF(INDEX($AA$5:$AA$204,O32)="","",INDEX($AA$5:$AA$204,O32)))</x:f>
        <x:v>KR-008</x:v>
      </x:c>
      <x:c r="B32" s="137"/>
      <x:c r="C32" s="137" t="str">
        <x:f>IF(O32="","",IF(INDEX($AB$5:$AB$204,O32)="","",INDEX($AB$5:$AB$204,O32)))</x:f>
        <x:v>EM RISCO</x:v>
      </x:c>
      <x:c r="D32" s="137"/>
      <x:c r="E32" s="137" t="str">
        <x:f>IF(O32="","",IF(INDEX($AC$5:$AC$204,O32)="","",INDEX($AC$5:$AC$204,O32)))</x:f>
        <x:v>Carla Souza</x:v>
      </x:c>
      <x:c r="F32" s="137"/>
      <x:c r="G32" s="137"/>
      <x:c r="H32" s="138" t="n">
        <x:f>IF(O32="","",IF(INDEX($AD$5:$AD$204,O32)="","",INDEX($AD$5:$AD$204,O32)))</x:f>
        <x:v>46326</x:v>
      </x:c>
      <x:c r="I32" s="138"/>
      <x:c r="J32" s="137" t="str">
        <x:f>IF(O32="","",IF(INDEX($AE$5:$AE$204,O32)="","",INDEX($AE$5:$AE$204,O32)))</x:f>
        <x:v>Testar parâmetro de corte</x:v>
      </x:c>
      <x:c r="K32" s="137"/>
      <x:c r="L32" s="137"/>
      <x:c r="M32" s="137"/>
      <x:c r="O32" t="n">
        <x:f>IFERROR(MATCH(7,$AG$5:$AG$204,0),"")</x:f>
        <x:v>108</x:v>
      </x:c>
      <x:c r="AA32" t="str">
        <x:f>IF(Objetivos!A32="","",Objetivos!A32)</x:f>
      </x:c>
      <x:c r="AB32" t="str">
        <x:f>IF(Objetivos!A32="","",IF(Objetivos!L32="DADO PENDENTE",Objetivos!M32,Objetivos!L32))</x:f>
      </x:c>
      <x:c r="AC32" t="str">
        <x:f>IF(Objetivos!A32="","",Objetivos!D32)</x:f>
      </x:c>
      <x:c r="AD32" t="str">
        <x:f>IF(Objetivos!A32="","",Objetivos!F32)</x:f>
      </x:c>
      <x:c r="AE32" t="str">
        <x:f>IF(Objetivos!A32="","",Objetivos!M32)</x:f>
      </x:c>
      <x:c r="AF32" t="n">
        <x:f>IF(Objetivos!O32=0,0,IF(Objetivos!L32="DADO PENDENTE",1,IF(Objetivos!P32=0,0,IF(Objetivos!L32="ATRASADO",2,IF(Objetivos!L32="EM RISCO",3,0)))))</x:f>
        <x:v>0</x:v>
      </x:c>
      <x:c r="AG32" t="str">
        <x:f>IF(AF32=0,"",COUNTIFS($AF$5:$AF$204,"&gt;0",$AF$5:$AF$204,"&lt;"&amp;AF32)+COUNTIFS($AF$5:AF32,AF32))</x:f>
      </x:c>
    </x:row>
    <x:row r="33" ht="44" customHeight="1">
      <x:c r="A33" s="140" t="str">
        <x:f>IF(O33="","",IF(INDEX($AA$5:$AA$204,O33)="","",INDEX($AA$5:$AA$204,O33)))</x:f>
        <x:v>KR-009</x:v>
      </x:c>
      <x:c r="B33" s="140"/>
      <x:c r="C33" s="140" t="str">
        <x:f>IF(O33="","",IF(INDEX($AB$5:$AB$204,O33)="","",INDEX($AB$5:$AB$204,O33)))</x:f>
        <x:v>EM RISCO</x:v>
      </x:c>
      <x:c r="D33" s="140"/>
      <x:c r="E33" s="140" t="str">
        <x:f>IF(O33="","",IF(INDEX($AC$5:$AC$204,O33)="","",INDEX($AC$5:$AC$204,O33)))</x:f>
        <x:v>João Reis</x:v>
      </x:c>
      <x:c r="F33" s="140"/>
      <x:c r="G33" s="140"/>
      <x:c r="H33" s="141" t="n">
        <x:f>IF(O33="","",IF(INDEX($AD$5:$AD$204,O33)="","",INDEX($AD$5:$AD$204,O33)))</x:f>
        <x:v>46326</x:v>
      </x:c>
      <x:c r="I33" s="141"/>
      <x:c r="J33" s="140" t="str">
        <x:f>IF(O33="","",IF(INDEX($AE$5:$AE$204,O33)="","",INDEX($AE$5:$AE$204,O33)))</x:f>
        <x:v>Analisar defeitos recorrentes</x:v>
      </x:c>
      <x:c r="K33" s="140"/>
      <x:c r="L33" s="140"/>
      <x:c r="M33" s="140"/>
      <x:c r="O33" t="n">
        <x:f>IFERROR(MATCH(8,$AG$5:$AG$204,0),"")</x:f>
        <x:v>109</x:v>
      </x:c>
      <x:c r="AA33" t="str">
        <x:f>IF(Objetivos!A33="","",Objetivos!A33)</x:f>
      </x:c>
      <x:c r="AB33" t="str">
        <x:f>IF(Objetivos!A33="","",IF(Objetivos!L33="DADO PENDENTE",Objetivos!M33,Objetivos!L33))</x:f>
      </x:c>
      <x:c r="AC33" t="str">
        <x:f>IF(Objetivos!A33="","",Objetivos!D33)</x:f>
      </x:c>
      <x:c r="AD33" t="str">
        <x:f>IF(Objetivos!A33="","",Objetivos!F33)</x:f>
      </x:c>
      <x:c r="AE33" t="str">
        <x:f>IF(Objetivos!A33="","",Objetivos!M33)</x:f>
      </x:c>
      <x:c r="AF33" t="n">
        <x:f>IF(Objetivos!O33=0,0,IF(Objetivos!L33="DADO PENDENTE",1,IF(Objetivos!P33=0,0,IF(Objetivos!L33="ATRASADO",2,IF(Objetivos!L33="EM RISCO",3,0)))))</x:f>
        <x:v>0</x:v>
      </x:c>
      <x:c r="AG33" t="str">
        <x:f>IF(AF33=0,"",COUNTIFS($AF$5:$AF$204,"&gt;0",$AF$5:$AF$204,"&lt;"&amp;AF33)+COUNTIFS($AF$5:AF33,AF33))</x:f>
      </x:c>
    </x:row>
    <x:row r="34" ht="44" customHeight="1">
      <x:c r="A34" s="137" t="str">
        <x:f>IF(O34="","",IF(INDEX($AA$5:$AA$204,O34)="","",INDEX($AA$5:$AA$204,O34)))</x:f>
      </x:c>
      <x:c r="B34" s="137"/>
      <x:c r="C34" s="137" t="str">
        <x:f>IF(O34="","",IF(INDEX($AB$5:$AB$204,O34)="","",INDEX($AB$5:$AB$204,O34)))</x:f>
      </x:c>
      <x:c r="D34" s="137"/>
      <x:c r="E34" s="137" t="str">
        <x:f>IF(O34="","",IF(INDEX($AC$5:$AC$204,O34)="","",INDEX($AC$5:$AC$204,O34)))</x:f>
      </x:c>
      <x:c r="F34" s="137"/>
      <x:c r="G34" s="137"/>
      <x:c r="H34" s="138" t="str">
        <x:f>IF(O34="","",IF(INDEX($AD$5:$AD$204,O34)="","",INDEX($AD$5:$AD$204,O34)))</x:f>
      </x:c>
      <x:c r="I34" s="138"/>
      <x:c r="J34" s="137" t="str">
        <x:f>IF(O34="","",IF(INDEX($AE$5:$AE$204,O34)="","",INDEX($AE$5:$AE$204,O34)))</x:f>
      </x:c>
      <x:c r="K34" s="137"/>
      <x:c r="L34" s="137"/>
      <x:c r="M34" s="137"/>
      <x:c r="O34" t="str">
        <x:f>IFERROR(MATCH(9,$AG$5:$AG$204,0),"")</x:f>
      </x:c>
      <x:c r="AA34" t="str">
        <x:f>IF(Objetivos!A34="","",Objetivos!A34)</x:f>
      </x:c>
      <x:c r="AB34" t="str">
        <x:f>IF(Objetivos!A34="","",IF(Objetivos!L34="DADO PENDENTE",Objetivos!M34,Objetivos!L34))</x:f>
      </x:c>
      <x:c r="AC34" t="str">
        <x:f>IF(Objetivos!A34="","",Objetivos!D34)</x:f>
      </x:c>
      <x:c r="AD34" t="str">
        <x:f>IF(Objetivos!A34="","",Objetivos!F34)</x:f>
      </x:c>
      <x:c r="AE34" t="str">
        <x:f>IF(Objetivos!A34="","",Objetivos!M34)</x:f>
      </x:c>
      <x:c r="AF34" t="n">
        <x:f>IF(Objetivos!O34=0,0,IF(Objetivos!L34="DADO PENDENTE",1,IF(Objetivos!P34=0,0,IF(Objetivos!L34="ATRASADO",2,IF(Objetivos!L34="EM RISCO",3,0)))))</x:f>
        <x:v>0</x:v>
      </x:c>
      <x:c r="AG34" t="str">
        <x:f>IF(AF34=0,"",COUNTIFS($AF$5:$AF$204,"&gt;0",$AF$5:$AF$204,"&lt;"&amp;AF34)+COUNTIFS($AF$5:AF34,AF34))</x:f>
      </x:c>
    </x:row>
    <x:row r="35" ht="44" customHeight="1">
      <x:c r="A35" s="140" t="str">
        <x:f>IF(O35="","",IF(INDEX($AA$5:$AA$204,O35)="","",INDEX($AA$5:$AA$204,O35)))</x:f>
      </x:c>
      <x:c r="B35" s="140"/>
      <x:c r="C35" s="140" t="str">
        <x:f>IF(O35="","",IF(INDEX($AB$5:$AB$204,O35)="","",INDEX($AB$5:$AB$204,O35)))</x:f>
      </x:c>
      <x:c r="D35" s="140"/>
      <x:c r="E35" s="140" t="str">
        <x:f>IF(O35="","",IF(INDEX($AC$5:$AC$204,O35)="","",INDEX($AC$5:$AC$204,O35)))</x:f>
      </x:c>
      <x:c r="F35" s="140"/>
      <x:c r="G35" s="140"/>
      <x:c r="H35" s="141" t="str">
        <x:f>IF(O35="","",IF(INDEX($AD$5:$AD$204,O35)="","",INDEX($AD$5:$AD$204,O35)))</x:f>
      </x:c>
      <x:c r="I35" s="141"/>
      <x:c r="J35" s="140" t="str">
        <x:f>IF(O35="","",IF(INDEX($AE$5:$AE$204,O35)="","",INDEX($AE$5:$AE$204,O35)))</x:f>
      </x:c>
      <x:c r="K35" s="140"/>
      <x:c r="L35" s="140"/>
      <x:c r="M35" s="140"/>
      <x:c r="O35" t="str">
        <x:f>IFERROR(MATCH(10,$AG$5:$AG$204,0),"")</x:f>
      </x:c>
      <x:c r="AA35" t="str">
        <x:f>IF(Objetivos!A35="","",Objetivos!A35)</x:f>
      </x:c>
      <x:c r="AB35" t="str">
        <x:f>IF(Objetivos!A35="","",IF(Objetivos!L35="DADO PENDENTE",Objetivos!M35,Objetivos!L35))</x:f>
      </x:c>
      <x:c r="AC35" t="str">
        <x:f>IF(Objetivos!A35="","",Objetivos!D35)</x:f>
      </x:c>
      <x:c r="AD35" t="str">
        <x:f>IF(Objetivos!A35="","",Objetivos!F35)</x:f>
      </x:c>
      <x:c r="AE35" t="str">
        <x:f>IF(Objetivos!A35="","",Objetivos!M35)</x:f>
      </x:c>
      <x:c r="AF35" t="n">
        <x:f>IF(Objetivos!O35=0,0,IF(Objetivos!L35="DADO PENDENTE",1,IF(Objetivos!P35=0,0,IF(Objetivos!L35="ATRASADO",2,IF(Objetivos!L35="EM RISCO",3,0)))))</x:f>
        <x:v>0</x:v>
      </x:c>
      <x:c r="AG35" t="str">
        <x:f>IF(AF35=0,"",COUNTIFS($AF$5:$AF$204,"&gt;0",$AF$5:$AF$204,"&lt;"&amp;AF35)+COUNTIFS($AF$5:AF35,AF35))</x:f>
      </x:c>
    </x:row>
    <x:row r="36" ht="24" customHeight="1">
      <x:c r="A36" s="127"/>
      <x:c r="B36" s="127"/>
      <x:c r="C36" s="127"/>
      <x:c r="D36" s="127"/>
      <x:c r="E36" s="127"/>
      <x:c r="F36" s="127"/>
      <x:c r="G36" s="127"/>
      <x:c r="H36" s="127"/>
      <x:c r="I36" s="127"/>
      <x:c r="J36" s="127"/>
      <x:c r="K36" s="127"/>
      <x:c r="L36" s="127"/>
      <x:c r="M36" s="127"/>
      <x:c r="AA36" t="str">
        <x:f>IF(Objetivos!A36="","",Objetivos!A36)</x:f>
      </x:c>
      <x:c r="AB36" t="str">
        <x:f>IF(Objetivos!A36="","",IF(Objetivos!L36="DADO PENDENTE",Objetivos!M36,Objetivos!L36))</x:f>
      </x:c>
      <x:c r="AC36" t="str">
        <x:f>IF(Objetivos!A36="","",Objetivos!D36)</x:f>
      </x:c>
      <x:c r="AD36" t="str">
        <x:f>IF(Objetivos!A36="","",Objetivos!F36)</x:f>
      </x:c>
      <x:c r="AE36" t="str">
        <x:f>IF(Objetivos!A36="","",Objetivos!M36)</x:f>
      </x:c>
      <x:c r="AF36" t="n">
        <x:f>IF(Objetivos!O36=0,0,IF(Objetivos!L36="DADO PENDENTE",1,IF(Objetivos!P36=0,0,IF(Objetivos!L36="ATRASADO",2,IF(Objetivos!L36="EM RISCO",3,0)))))</x:f>
        <x:v>0</x:v>
      </x:c>
      <x:c r="AG36" t="str">
        <x:f>IF(AF36=0,"",COUNTIFS($AF$5:$AF$204,"&gt;0",$AF$5:$AF$204,"&lt;"&amp;AF36)+COUNTIFS($AF$5:AF36,AF36))</x:f>
      </x:c>
    </x:row>
    <x:row r="37" ht="24" customHeight="1">
      <x:c r="A37" s="135" t="str">
        <x:v>Seleções e regras em Listas B13:B18. Confiança é avaliação subjetiva do responsável. Data de análise avalia o cadastro atual, sem reconstruir histórico. Manter: meta ± tolerância Y, na unidade do KR.</x:v>
      </x:c>
      <x:c r="B37" s="135"/>
      <x:c r="C37" s="135"/>
      <x:c r="D37" s="135"/>
      <x:c r="E37" s="135"/>
      <x:c r="F37" s="135"/>
      <x:c r="G37" s="135"/>
      <x:c r="H37" s="135"/>
      <x:c r="I37" s="135"/>
      <x:c r="J37" s="135"/>
      <x:c r="K37" s="135"/>
      <x:c r="L37" s="135"/>
      <x:c r="M37" s="135"/>
      <x:c r="AA37" t="str">
        <x:f>IF(Objetivos!A37="","",Objetivos!A37)</x:f>
      </x:c>
      <x:c r="AB37" t="str">
        <x:f>IF(Objetivos!A37="","",IF(Objetivos!L37="DADO PENDENTE",Objetivos!M37,Objetivos!L37))</x:f>
      </x:c>
      <x:c r="AC37" t="str">
        <x:f>IF(Objetivos!A37="","",Objetivos!D37)</x:f>
      </x:c>
      <x:c r="AD37" t="str">
        <x:f>IF(Objetivos!A37="","",Objetivos!F37)</x:f>
      </x:c>
      <x:c r="AE37" t="str">
        <x:f>IF(Objetivos!A37="","",Objetivos!M37)</x:f>
      </x:c>
      <x:c r="AF37" t="n">
        <x:f>IF(Objetivos!O37=0,0,IF(Objetivos!L37="DADO PENDENTE",1,IF(Objetivos!P37=0,0,IF(Objetivos!L37="ATRASADO",2,IF(Objetivos!L37="EM RISCO",3,0)))))</x:f>
        <x:v>0</x:v>
      </x:c>
      <x:c r="AG37" t="str">
        <x:f>IF(AF37=0,"",COUNTIFS($AF$5:$AF$204,"&gt;0",$AF$5:$AF$204,"&lt;"&amp;AF37)+COUNTIFS($AF$5:AF37,AF37))</x:f>
      </x:c>
    </x:row>
    <x:row r="38" ht="24" customHeight="1">
      <x:c r="A38" s="135"/>
      <x:c r="B38" s="135"/>
      <x:c r="C38" s="135"/>
      <x:c r="D38" s="135"/>
      <x:c r="E38" s="135"/>
      <x:c r="F38" s="135"/>
      <x:c r="G38" s="135"/>
      <x:c r="H38" s="135"/>
      <x:c r="I38" s="135"/>
      <x:c r="J38" s="135"/>
      <x:c r="K38" s="135"/>
      <x:c r="L38" s="135"/>
      <x:c r="M38" s="135"/>
      <x:c r="AA38" t="str">
        <x:f>IF(Objetivos!A38="","",Objetivos!A38)</x:f>
      </x:c>
      <x:c r="AB38" t="str">
        <x:f>IF(Objetivos!A38="","",IF(Objetivos!L38="DADO PENDENTE",Objetivos!M38,Objetivos!L38))</x:f>
      </x:c>
      <x:c r="AC38" t="str">
        <x:f>IF(Objetivos!A38="","",Objetivos!D38)</x:f>
      </x:c>
      <x:c r="AD38" t="str">
        <x:f>IF(Objetivos!A38="","",Objetivos!F38)</x:f>
      </x:c>
      <x:c r="AE38" t="str">
        <x:f>IF(Objetivos!A38="","",Objetivos!M38)</x:f>
      </x:c>
      <x:c r="AF38" t="n">
        <x:f>IF(Objetivos!O38=0,0,IF(Objetivos!L38="DADO PENDENTE",1,IF(Objetivos!P38=0,0,IF(Objetivos!L38="ATRASADO",2,IF(Objetivos!L38="EM RISCO",3,0)))))</x:f>
        <x:v>0</x:v>
      </x:c>
      <x:c r="AG38" t="str">
        <x:f>IF(AF38=0,"",COUNTIFS($AF$5:$AF$204,"&gt;0",$AF$5:$AF$204,"&lt;"&amp;AF38)+COUNTIFS($AF$5:AF38,AF38))</x:f>
      </x:c>
    </x:row>
    <x:row r="39" ht="24" customHeight="1">
      <x:c r="A39" s="135"/>
      <x:c r="B39" s="135"/>
      <x:c r="C39" s="135"/>
      <x:c r="D39" s="135"/>
      <x:c r="E39" s="135"/>
      <x:c r="F39" s="135"/>
      <x:c r="G39" s="135"/>
      <x:c r="H39" s="135"/>
      <x:c r="I39" s="135"/>
      <x:c r="J39" s="135"/>
      <x:c r="K39" s="135"/>
      <x:c r="L39" s="135"/>
      <x:c r="M39" s="135"/>
      <x:c r="AA39" t="str">
        <x:f>IF(Objetivos!A39="","",Objetivos!A39)</x:f>
      </x:c>
      <x:c r="AB39" t="str">
        <x:f>IF(Objetivos!A39="","",IF(Objetivos!L39="DADO PENDENTE",Objetivos!M39,Objetivos!L39))</x:f>
      </x:c>
      <x:c r="AC39" t="str">
        <x:f>IF(Objetivos!A39="","",Objetivos!D39)</x:f>
      </x:c>
      <x:c r="AD39" t="str">
        <x:f>IF(Objetivos!A39="","",Objetivos!F39)</x:f>
      </x:c>
      <x:c r="AE39" t="str">
        <x:f>IF(Objetivos!A39="","",Objetivos!M39)</x:f>
      </x:c>
      <x:c r="AF39" t="n">
        <x:f>IF(Objetivos!O39=0,0,IF(Objetivos!L39="DADO PENDENTE",1,IF(Objetivos!P39=0,0,IF(Objetivos!L39="ATRASADO",2,IF(Objetivos!L39="EM RISCO",3,0)))))</x:f>
        <x:v>0</x:v>
      </x:c>
      <x:c r="AG39" t="str">
        <x:f>IF(AF39=0,"",COUNTIFS($AF$5:$AF$204,"&gt;0",$AF$5:$AF$204,"&lt;"&amp;AF39)+COUNTIFS($AF$5:AF39,AF39))</x:f>
      </x:c>
    </x:row>
    <x:row r="40" ht="24" customHeight="1">
      <x:c r="A40" s="127"/>
      <x:c r="B40" s="127"/>
      <x:c r="C40" s="127"/>
      <x:c r="D40" s="127"/>
      <x:c r="E40" s="127"/>
      <x:c r="F40" s="127"/>
      <x:c r="G40" s="127"/>
      <x:c r="H40" s="127"/>
      <x:c r="I40" s="127"/>
      <x:c r="J40" s="127"/>
      <x:c r="K40" s="127"/>
      <x:c r="L40" s="127"/>
      <x:c r="M40" s="127"/>
      <x:c r="AA40" t="str">
        <x:f>IF(Objetivos!A40="","",Objetivos!A40)</x:f>
      </x:c>
      <x:c r="AB40" t="str">
        <x:f>IF(Objetivos!A40="","",IF(Objetivos!L40="DADO PENDENTE",Objetivos!M40,Objetivos!L40))</x:f>
      </x:c>
      <x:c r="AC40" t="str">
        <x:f>IF(Objetivos!A40="","",Objetivos!D40)</x:f>
      </x:c>
      <x:c r="AD40" t="str">
        <x:f>IF(Objetivos!A40="","",Objetivos!F40)</x:f>
      </x:c>
      <x:c r="AE40" t="str">
        <x:f>IF(Objetivos!A40="","",Objetivos!M40)</x:f>
      </x:c>
      <x:c r="AF40" t="n">
        <x:f>IF(Objetivos!O40=0,0,IF(Objetivos!L40="DADO PENDENTE",1,IF(Objetivos!P40=0,0,IF(Objetivos!L40="ATRASADO",2,IF(Objetivos!L40="EM RISCO",3,0)))))</x:f>
        <x:v>0</x:v>
      </x:c>
      <x:c r="AG40" t="str">
        <x:f>IF(AF40=0,"",COUNTIFS($AF$5:$AF$204,"&gt;0",$AF$5:$AF$204,"&lt;"&amp;AF40)+COUNTIFS($AF$5:AF40,AF40))</x:f>
      </x:c>
    </x:row>
    <x:row r="41" ht="24" customHeight="1">
      <x:c r="A41" s="127"/>
      <x:c r="B41" s="127"/>
      <x:c r="C41" s="127"/>
      <x:c r="D41" s="127"/>
      <x:c r="E41" s="127"/>
      <x:c r="F41" s="127"/>
      <x:c r="G41" s="127"/>
      <x:c r="H41" s="127"/>
      <x:c r="I41" s="127"/>
      <x:c r="J41" s="127"/>
      <x:c r="K41" s="127"/>
      <x:c r="L41" s="127"/>
      <x:c r="M41" s="127"/>
      <x:c r="AA41" t="str">
        <x:f>IF(Objetivos!A41="","",Objetivos!A41)</x:f>
      </x:c>
      <x:c r="AB41" t="str">
        <x:f>IF(Objetivos!A41="","",IF(Objetivos!L41="DADO PENDENTE",Objetivos!M41,Objetivos!L41))</x:f>
      </x:c>
      <x:c r="AC41" t="str">
        <x:f>IF(Objetivos!A41="","",Objetivos!D41)</x:f>
      </x:c>
      <x:c r="AD41" t="str">
        <x:f>IF(Objetivos!A41="","",Objetivos!F41)</x:f>
      </x:c>
      <x:c r="AE41" t="str">
        <x:f>IF(Objetivos!A41="","",Objetivos!M41)</x:f>
      </x:c>
      <x:c r="AF41" t="n">
        <x:f>IF(Objetivos!O41=0,0,IF(Objetivos!L41="DADO PENDENTE",1,IF(Objetivos!P41=0,0,IF(Objetivos!L41="ATRASADO",2,IF(Objetivos!L41="EM RISCO",3,0)))))</x:f>
        <x:v>0</x:v>
      </x:c>
      <x:c r="AG41" t="str">
        <x:f>IF(AF41=0,"",COUNTIFS($AF$5:$AF$204,"&gt;0",$AF$5:$AF$204,"&lt;"&amp;AF41)+COUNTIFS($AF$5:AF41,AF41))</x:f>
      </x:c>
    </x:row>
    <x:row r="42" ht="24" customHeight="1">
      <x:c r="A42" s="127"/>
      <x:c r="B42" s="127"/>
      <x:c r="C42" s="127"/>
      <x:c r="D42" s="127"/>
      <x:c r="E42" s="127"/>
      <x:c r="F42" s="127"/>
      <x:c r="G42" s="127"/>
      <x:c r="H42" s="127"/>
      <x:c r="I42" s="127"/>
      <x:c r="J42" s="127"/>
      <x:c r="K42" s="127"/>
      <x:c r="L42" s="127"/>
      <x:c r="M42" s="127"/>
      <x:c r="AA42" t="str">
        <x:f>IF(Objetivos!A42="","",Objetivos!A42)</x:f>
      </x:c>
      <x:c r="AB42" t="str">
        <x:f>IF(Objetivos!A42="","",IF(Objetivos!L42="DADO PENDENTE",Objetivos!M42,Objetivos!L42))</x:f>
      </x:c>
      <x:c r="AC42" t="str">
        <x:f>IF(Objetivos!A42="","",Objetivos!D42)</x:f>
      </x:c>
      <x:c r="AD42" t="str">
        <x:f>IF(Objetivos!A42="","",Objetivos!F42)</x:f>
      </x:c>
      <x:c r="AE42" t="str">
        <x:f>IF(Objetivos!A42="","",Objetivos!M42)</x:f>
      </x:c>
      <x:c r="AF42" t="n">
        <x:f>IF(Objetivos!O42=0,0,IF(Objetivos!L42="DADO PENDENTE",1,IF(Objetivos!P42=0,0,IF(Objetivos!L42="ATRASADO",2,IF(Objetivos!L42="EM RISCO",3,0)))))</x:f>
        <x:v>0</x:v>
      </x:c>
      <x:c r="AG42" t="str">
        <x:f>IF(AF42=0,"",COUNTIFS($AF$5:$AF$204,"&gt;0",$AF$5:$AF$204,"&lt;"&amp;AF42)+COUNTIFS($AF$5:AF42,AF42))</x:f>
      </x:c>
    </x:row>
    <x:row r="43">
      <x:c r="AA43" t="str">
        <x:f>IF(Objetivos!A43="","",Objetivos!A43)</x:f>
      </x:c>
      <x:c r="AB43" t="str">
        <x:f>IF(Objetivos!A43="","",IF(Objetivos!L43="DADO PENDENTE",Objetivos!M43,Objetivos!L43))</x:f>
      </x:c>
      <x:c r="AC43" t="str">
        <x:f>IF(Objetivos!A43="","",Objetivos!D43)</x:f>
      </x:c>
      <x:c r="AD43" t="str">
        <x:f>IF(Objetivos!A43="","",Objetivos!F43)</x:f>
      </x:c>
      <x:c r="AE43" t="str">
        <x:f>IF(Objetivos!A43="","",Objetivos!M43)</x:f>
      </x:c>
      <x:c r="AF43" t="n">
        <x:f>IF(Objetivos!O43=0,0,IF(Objetivos!L43="DADO PENDENTE",1,IF(Objetivos!P43=0,0,IF(Objetivos!L43="ATRASADO",2,IF(Objetivos!L43="EM RISCO",3,0)))))</x:f>
        <x:v>0</x:v>
      </x:c>
      <x:c r="AG43" t="str">
        <x:f>IF(AF43=0,"",COUNTIFS($AF$5:$AF$204,"&gt;0",$AF$5:$AF$204,"&lt;"&amp;AF43)+COUNTIFS($AF$5:AF43,AF43))</x:f>
      </x:c>
    </x:row>
    <x:row r="44">
      <x:c r="AA44" t="str">
        <x:f>IF(Objetivos!A44="","",Objetivos!A44)</x:f>
      </x:c>
      <x:c r="AB44" t="str">
        <x:f>IF(Objetivos!A44="","",IF(Objetivos!L44="DADO PENDENTE",Objetivos!M44,Objetivos!L44))</x:f>
      </x:c>
      <x:c r="AC44" t="str">
        <x:f>IF(Objetivos!A44="","",Objetivos!D44)</x:f>
      </x:c>
      <x:c r="AD44" t="str">
        <x:f>IF(Objetivos!A44="","",Objetivos!F44)</x:f>
      </x:c>
      <x:c r="AE44" t="str">
        <x:f>IF(Objetivos!A44="","",Objetivos!M44)</x:f>
      </x:c>
      <x:c r="AF44" t="n">
        <x:f>IF(Objetivos!O44=0,0,IF(Objetivos!L44="DADO PENDENTE",1,IF(Objetivos!P44=0,0,IF(Objetivos!L44="ATRASADO",2,IF(Objetivos!L44="EM RISCO",3,0)))))</x:f>
        <x:v>0</x:v>
      </x:c>
      <x:c r="AG44" t="str">
        <x:f>IF(AF44=0,"",COUNTIFS($AF$5:$AF$204,"&gt;0",$AF$5:$AF$204,"&lt;"&amp;AF44)+COUNTIFS($AF$5:AF44,AF44))</x:f>
      </x:c>
    </x:row>
    <x:row r="45">
      <x:c r="AA45" t="str">
        <x:f>IF(Objetivos!A45="","",Objetivos!A45)</x:f>
      </x:c>
      <x:c r="AB45" t="str">
        <x:f>IF(Objetivos!A45="","",IF(Objetivos!L45="DADO PENDENTE",Objetivos!M45,Objetivos!L45))</x:f>
      </x:c>
      <x:c r="AC45" t="str">
        <x:f>IF(Objetivos!A45="","",Objetivos!D45)</x:f>
      </x:c>
      <x:c r="AD45" t="str">
        <x:f>IF(Objetivos!A45="","",Objetivos!F45)</x:f>
      </x:c>
      <x:c r="AE45" t="str">
        <x:f>IF(Objetivos!A45="","",Objetivos!M45)</x:f>
      </x:c>
      <x:c r="AF45" t="n">
        <x:f>IF(Objetivos!O45=0,0,IF(Objetivos!L45="DADO PENDENTE",1,IF(Objetivos!P45=0,0,IF(Objetivos!L45="ATRASADO",2,IF(Objetivos!L45="EM RISCO",3,0)))))</x:f>
        <x:v>0</x:v>
      </x:c>
      <x:c r="AG45" t="str">
        <x:f>IF(AF45=0,"",COUNTIFS($AF$5:$AF$204,"&gt;0",$AF$5:$AF$204,"&lt;"&amp;AF45)+COUNTIFS($AF$5:AF45,AF45))</x:f>
      </x:c>
    </x:row>
    <x:row r="46">
      <x:c r="AA46" t="str">
        <x:f>IF(Objetivos!A46="","",Objetivos!A46)</x:f>
      </x:c>
      <x:c r="AB46" t="str">
        <x:f>IF(Objetivos!A46="","",IF(Objetivos!L46="DADO PENDENTE",Objetivos!M46,Objetivos!L46))</x:f>
      </x:c>
      <x:c r="AC46" t="str">
        <x:f>IF(Objetivos!A46="","",Objetivos!D46)</x:f>
      </x:c>
      <x:c r="AD46" t="str">
        <x:f>IF(Objetivos!A46="","",Objetivos!F46)</x:f>
      </x:c>
      <x:c r="AE46" t="str">
        <x:f>IF(Objetivos!A46="","",Objetivos!M46)</x:f>
      </x:c>
      <x:c r="AF46" t="n">
        <x:f>IF(Objetivos!O46=0,0,IF(Objetivos!L46="DADO PENDENTE",1,IF(Objetivos!P46=0,0,IF(Objetivos!L46="ATRASADO",2,IF(Objetivos!L46="EM RISCO",3,0)))))</x:f>
        <x:v>0</x:v>
      </x:c>
      <x:c r="AG46" t="str">
        <x:f>IF(AF46=0,"",COUNTIFS($AF$5:$AF$204,"&gt;0",$AF$5:$AF$204,"&lt;"&amp;AF46)+COUNTIFS($AF$5:AF46,AF46))</x:f>
      </x:c>
    </x:row>
    <x:row r="47">
      <x:c r="AA47" t="str">
        <x:f>IF(Objetivos!A47="","",Objetivos!A47)</x:f>
      </x:c>
      <x:c r="AB47" t="str">
        <x:f>IF(Objetivos!A47="","",IF(Objetivos!L47="DADO PENDENTE",Objetivos!M47,Objetivos!L47))</x:f>
      </x:c>
      <x:c r="AC47" t="str">
        <x:f>IF(Objetivos!A47="","",Objetivos!D47)</x:f>
      </x:c>
      <x:c r="AD47" t="str">
        <x:f>IF(Objetivos!A47="","",Objetivos!F47)</x:f>
      </x:c>
      <x:c r="AE47" t="str">
        <x:f>IF(Objetivos!A47="","",Objetivos!M47)</x:f>
      </x:c>
      <x:c r="AF47" t="n">
        <x:f>IF(Objetivos!O47=0,0,IF(Objetivos!L47="DADO PENDENTE",1,IF(Objetivos!P47=0,0,IF(Objetivos!L47="ATRASADO",2,IF(Objetivos!L47="EM RISCO",3,0)))))</x:f>
        <x:v>0</x:v>
      </x:c>
      <x:c r="AG47" t="str">
        <x:f>IF(AF47=0,"",COUNTIFS($AF$5:$AF$204,"&gt;0",$AF$5:$AF$204,"&lt;"&amp;AF47)+COUNTIFS($AF$5:AF47,AF47))</x:f>
      </x:c>
    </x:row>
    <x:row r="48">
      <x:c r="AA48" t="str">
        <x:f>IF(Objetivos!A48="","",Objetivos!A48)</x:f>
      </x:c>
      <x:c r="AB48" t="str">
        <x:f>IF(Objetivos!A48="","",IF(Objetivos!L48="DADO PENDENTE",Objetivos!M48,Objetivos!L48))</x:f>
      </x:c>
      <x:c r="AC48" t="str">
        <x:f>IF(Objetivos!A48="","",Objetivos!D48)</x:f>
      </x:c>
      <x:c r="AD48" t="str">
        <x:f>IF(Objetivos!A48="","",Objetivos!F48)</x:f>
      </x:c>
      <x:c r="AE48" t="str">
        <x:f>IF(Objetivos!A48="","",Objetivos!M48)</x:f>
      </x:c>
      <x:c r="AF48" t="n">
        <x:f>IF(Objetivos!O48=0,0,IF(Objetivos!L48="DADO PENDENTE",1,IF(Objetivos!P48=0,0,IF(Objetivos!L48="ATRASADO",2,IF(Objetivos!L48="EM RISCO",3,0)))))</x:f>
        <x:v>0</x:v>
      </x:c>
      <x:c r="AG48" t="str">
        <x:f>IF(AF48=0,"",COUNTIFS($AF$5:$AF$204,"&gt;0",$AF$5:$AF$204,"&lt;"&amp;AF48)+COUNTIFS($AF$5:AF48,AF48))</x:f>
      </x:c>
    </x:row>
    <x:row r="49">
      <x:c r="AA49" t="str">
        <x:f>IF(Objetivos!A49="","",Objetivos!A49)</x:f>
      </x:c>
      <x:c r="AB49" t="str">
        <x:f>IF(Objetivos!A49="","",IF(Objetivos!L49="DADO PENDENTE",Objetivos!M49,Objetivos!L49))</x:f>
      </x:c>
      <x:c r="AC49" t="str">
        <x:f>IF(Objetivos!A49="","",Objetivos!D49)</x:f>
      </x:c>
      <x:c r="AD49" t="str">
        <x:f>IF(Objetivos!A49="","",Objetivos!F49)</x:f>
      </x:c>
      <x:c r="AE49" t="str">
        <x:f>IF(Objetivos!A49="","",Objetivos!M49)</x:f>
      </x:c>
      <x:c r="AF49" t="n">
        <x:f>IF(Objetivos!O49=0,0,IF(Objetivos!L49="DADO PENDENTE",1,IF(Objetivos!P49=0,0,IF(Objetivos!L49="ATRASADO",2,IF(Objetivos!L49="EM RISCO",3,0)))))</x:f>
        <x:v>0</x:v>
      </x:c>
      <x:c r="AG49" t="str">
        <x:f>IF(AF49=0,"",COUNTIFS($AF$5:$AF$204,"&gt;0",$AF$5:$AF$204,"&lt;"&amp;AF49)+COUNTIFS($AF$5:AF49,AF49))</x:f>
      </x:c>
    </x:row>
    <x:row r="50">
      <x:c r="AA50" t="str">
        <x:f>IF(Objetivos!A50="","",Objetivos!A50)</x:f>
      </x:c>
      <x:c r="AB50" t="str">
        <x:f>IF(Objetivos!A50="","",IF(Objetivos!L50="DADO PENDENTE",Objetivos!M50,Objetivos!L50))</x:f>
      </x:c>
      <x:c r="AC50" t="str">
        <x:f>IF(Objetivos!A50="","",Objetivos!D50)</x:f>
      </x:c>
      <x:c r="AD50" t="str">
        <x:f>IF(Objetivos!A50="","",Objetivos!F50)</x:f>
      </x:c>
      <x:c r="AE50" t="str">
        <x:f>IF(Objetivos!A50="","",Objetivos!M50)</x:f>
      </x:c>
      <x:c r="AF50" t="n">
        <x:f>IF(Objetivos!O50=0,0,IF(Objetivos!L50="DADO PENDENTE",1,IF(Objetivos!P50=0,0,IF(Objetivos!L50="ATRASADO",2,IF(Objetivos!L50="EM RISCO",3,0)))))</x:f>
        <x:v>0</x:v>
      </x:c>
      <x:c r="AG50" t="str">
        <x:f>IF(AF50=0,"",COUNTIFS($AF$5:$AF$204,"&gt;0",$AF$5:$AF$204,"&lt;"&amp;AF50)+COUNTIFS($AF$5:AF50,AF50))</x:f>
      </x:c>
    </x:row>
    <x:row r="51">
      <x:c r="AA51" t="str">
        <x:f>IF(Objetivos!A51="","",Objetivos!A51)</x:f>
      </x:c>
      <x:c r="AB51" t="str">
        <x:f>IF(Objetivos!A51="","",IF(Objetivos!L51="DADO PENDENTE",Objetivos!M51,Objetivos!L51))</x:f>
      </x:c>
      <x:c r="AC51" t="str">
        <x:f>IF(Objetivos!A51="","",Objetivos!D51)</x:f>
      </x:c>
      <x:c r="AD51" t="str">
        <x:f>IF(Objetivos!A51="","",Objetivos!F51)</x:f>
      </x:c>
      <x:c r="AE51" t="str">
        <x:f>IF(Objetivos!A51="","",Objetivos!M51)</x:f>
      </x:c>
      <x:c r="AF51" t="n">
        <x:f>IF(Objetivos!O51=0,0,IF(Objetivos!L51="DADO PENDENTE",1,IF(Objetivos!P51=0,0,IF(Objetivos!L51="ATRASADO",2,IF(Objetivos!L51="EM RISCO",3,0)))))</x:f>
        <x:v>0</x:v>
      </x:c>
      <x:c r="AG51" t="str">
        <x:f>IF(AF51=0,"",COUNTIFS($AF$5:$AF$204,"&gt;0",$AF$5:$AF$204,"&lt;"&amp;AF51)+COUNTIFS($AF$5:AF51,AF51))</x:f>
      </x:c>
    </x:row>
    <x:row r="52">
      <x:c r="AA52" t="str">
        <x:f>IF(Objetivos!A52="","",Objetivos!A52)</x:f>
      </x:c>
      <x:c r="AB52" t="str">
        <x:f>IF(Objetivos!A52="","",IF(Objetivos!L52="DADO PENDENTE",Objetivos!M52,Objetivos!L52))</x:f>
      </x:c>
      <x:c r="AC52" t="str">
        <x:f>IF(Objetivos!A52="","",Objetivos!D52)</x:f>
      </x:c>
      <x:c r="AD52" t="str">
        <x:f>IF(Objetivos!A52="","",Objetivos!F52)</x:f>
      </x:c>
      <x:c r="AE52" t="str">
        <x:f>IF(Objetivos!A52="","",Objetivos!M52)</x:f>
      </x:c>
      <x:c r="AF52" t="n">
        <x:f>IF(Objetivos!O52=0,0,IF(Objetivos!L52="DADO PENDENTE",1,IF(Objetivos!P52=0,0,IF(Objetivos!L52="ATRASADO",2,IF(Objetivos!L52="EM RISCO",3,0)))))</x:f>
        <x:v>0</x:v>
      </x:c>
      <x:c r="AG52" t="str">
        <x:f>IF(AF52=0,"",COUNTIFS($AF$5:$AF$204,"&gt;0",$AF$5:$AF$204,"&lt;"&amp;AF52)+COUNTIFS($AF$5:AF52,AF52))</x:f>
      </x:c>
    </x:row>
    <x:row r="53">
      <x:c r="AA53" t="str">
        <x:f>IF(Objetivos!A53="","",Objetivos!A53)</x:f>
      </x:c>
      <x:c r="AB53" t="str">
        <x:f>IF(Objetivos!A53="","",IF(Objetivos!L53="DADO PENDENTE",Objetivos!M53,Objetivos!L53))</x:f>
      </x:c>
      <x:c r="AC53" t="str">
        <x:f>IF(Objetivos!A53="","",Objetivos!D53)</x:f>
      </x:c>
      <x:c r="AD53" t="str">
        <x:f>IF(Objetivos!A53="","",Objetivos!F53)</x:f>
      </x:c>
      <x:c r="AE53" t="str">
        <x:f>IF(Objetivos!A53="","",Objetivos!M53)</x:f>
      </x:c>
      <x:c r="AF53" t="n">
        <x:f>IF(Objetivos!O53=0,0,IF(Objetivos!L53="DADO PENDENTE",1,IF(Objetivos!P53=0,0,IF(Objetivos!L53="ATRASADO",2,IF(Objetivos!L53="EM RISCO",3,0)))))</x:f>
        <x:v>0</x:v>
      </x:c>
      <x:c r="AG53" t="str">
        <x:f>IF(AF53=0,"",COUNTIFS($AF$5:$AF$204,"&gt;0",$AF$5:$AF$204,"&lt;"&amp;AF53)+COUNTIFS($AF$5:AF53,AF53))</x:f>
      </x:c>
    </x:row>
    <x:row r="54">
      <x:c r="AA54" t="str">
        <x:f>IF(Objetivos!A54="","",Objetivos!A54)</x:f>
      </x:c>
      <x:c r="AB54" t="str">
        <x:f>IF(Objetivos!A54="","",IF(Objetivos!L54="DADO PENDENTE",Objetivos!M54,Objetivos!L54))</x:f>
      </x:c>
      <x:c r="AC54" t="str">
        <x:f>IF(Objetivos!A54="","",Objetivos!D54)</x:f>
      </x:c>
      <x:c r="AD54" t="str">
        <x:f>IF(Objetivos!A54="","",Objetivos!F54)</x:f>
      </x:c>
      <x:c r="AE54" t="str">
        <x:f>IF(Objetivos!A54="","",Objetivos!M54)</x:f>
      </x:c>
      <x:c r="AF54" t="n">
        <x:f>IF(Objetivos!O54=0,0,IF(Objetivos!L54="DADO PENDENTE",1,IF(Objetivos!P54=0,0,IF(Objetivos!L54="ATRASADO",2,IF(Objetivos!L54="EM RISCO",3,0)))))</x:f>
        <x:v>0</x:v>
      </x:c>
      <x:c r="AG54" t="str">
        <x:f>IF(AF54=0,"",COUNTIFS($AF$5:$AF$204,"&gt;0",$AF$5:$AF$204,"&lt;"&amp;AF54)+COUNTIFS($AF$5:AF54,AF54))</x:f>
      </x:c>
    </x:row>
    <x:row r="55">
      <x:c r="AA55" t="str">
        <x:f>IF(Objetivos!A55="","",Objetivos!A55)</x:f>
      </x:c>
      <x:c r="AB55" t="str">
        <x:f>IF(Objetivos!A55="","",IF(Objetivos!L55="DADO PENDENTE",Objetivos!M55,Objetivos!L55))</x:f>
      </x:c>
      <x:c r="AC55" t="str">
        <x:f>IF(Objetivos!A55="","",Objetivos!D55)</x:f>
      </x:c>
      <x:c r="AD55" t="str">
        <x:f>IF(Objetivos!A55="","",Objetivos!F55)</x:f>
      </x:c>
      <x:c r="AE55" t="str">
        <x:f>IF(Objetivos!A55="","",Objetivos!M55)</x:f>
      </x:c>
      <x:c r="AF55" t="n">
        <x:f>IF(Objetivos!O55=0,0,IF(Objetivos!L55="DADO PENDENTE",1,IF(Objetivos!P55=0,0,IF(Objetivos!L55="ATRASADO",2,IF(Objetivos!L55="EM RISCO",3,0)))))</x:f>
        <x:v>0</x:v>
      </x:c>
      <x:c r="AG55" t="str">
        <x:f>IF(AF55=0,"",COUNTIFS($AF$5:$AF$204,"&gt;0",$AF$5:$AF$204,"&lt;"&amp;AF55)+COUNTIFS($AF$5:AF55,AF55))</x:f>
      </x:c>
    </x:row>
    <x:row r="56">
      <x:c r="AA56" t="str">
        <x:f>IF(Objetivos!A56="","",Objetivos!A56)</x:f>
      </x:c>
      <x:c r="AB56" t="str">
        <x:f>IF(Objetivos!A56="","",IF(Objetivos!L56="DADO PENDENTE",Objetivos!M56,Objetivos!L56))</x:f>
      </x:c>
      <x:c r="AC56" t="str">
        <x:f>IF(Objetivos!A56="","",Objetivos!D56)</x:f>
      </x:c>
      <x:c r="AD56" t="str">
        <x:f>IF(Objetivos!A56="","",Objetivos!F56)</x:f>
      </x:c>
      <x:c r="AE56" t="str">
        <x:f>IF(Objetivos!A56="","",Objetivos!M56)</x:f>
      </x:c>
      <x:c r="AF56" t="n">
        <x:f>IF(Objetivos!O56=0,0,IF(Objetivos!L56="DADO PENDENTE",1,IF(Objetivos!P56=0,0,IF(Objetivos!L56="ATRASADO",2,IF(Objetivos!L56="EM RISCO",3,0)))))</x:f>
        <x:v>0</x:v>
      </x:c>
      <x:c r="AG56" t="str">
        <x:f>IF(AF56=0,"",COUNTIFS($AF$5:$AF$204,"&gt;0",$AF$5:$AF$204,"&lt;"&amp;AF56)+COUNTIFS($AF$5:AF56,AF56))</x:f>
      </x:c>
    </x:row>
    <x:row r="57">
      <x:c r="AA57" t="str">
        <x:f>IF(Objetivos!A57="","",Objetivos!A57)</x:f>
      </x:c>
      <x:c r="AB57" t="str">
        <x:f>IF(Objetivos!A57="","",IF(Objetivos!L57="DADO PENDENTE",Objetivos!M57,Objetivos!L57))</x:f>
      </x:c>
      <x:c r="AC57" t="str">
        <x:f>IF(Objetivos!A57="","",Objetivos!D57)</x:f>
      </x:c>
      <x:c r="AD57" t="str">
        <x:f>IF(Objetivos!A57="","",Objetivos!F57)</x:f>
      </x:c>
      <x:c r="AE57" t="str">
        <x:f>IF(Objetivos!A57="","",Objetivos!M57)</x:f>
      </x:c>
      <x:c r="AF57" t="n">
        <x:f>IF(Objetivos!O57=0,0,IF(Objetivos!L57="DADO PENDENTE",1,IF(Objetivos!P57=0,0,IF(Objetivos!L57="ATRASADO",2,IF(Objetivos!L57="EM RISCO",3,0)))))</x:f>
        <x:v>0</x:v>
      </x:c>
      <x:c r="AG57" t="str">
        <x:f>IF(AF57=0,"",COUNTIFS($AF$5:$AF$204,"&gt;0",$AF$5:$AF$204,"&lt;"&amp;AF57)+COUNTIFS($AF$5:AF57,AF57))</x:f>
      </x:c>
    </x:row>
    <x:row r="58">
      <x:c r="AA58" t="str">
        <x:f>IF(Objetivos!A58="","",Objetivos!A58)</x:f>
      </x:c>
      <x:c r="AB58" t="str">
        <x:f>IF(Objetivos!A58="","",IF(Objetivos!L58="DADO PENDENTE",Objetivos!M58,Objetivos!L58))</x:f>
      </x:c>
      <x:c r="AC58" t="str">
        <x:f>IF(Objetivos!A58="","",Objetivos!D58)</x:f>
      </x:c>
      <x:c r="AD58" t="str">
        <x:f>IF(Objetivos!A58="","",Objetivos!F58)</x:f>
      </x:c>
      <x:c r="AE58" t="str">
        <x:f>IF(Objetivos!A58="","",Objetivos!M58)</x:f>
      </x:c>
      <x:c r="AF58" t="n">
        <x:f>IF(Objetivos!O58=0,0,IF(Objetivos!L58="DADO PENDENTE",1,IF(Objetivos!P58=0,0,IF(Objetivos!L58="ATRASADO",2,IF(Objetivos!L58="EM RISCO",3,0)))))</x:f>
        <x:v>0</x:v>
      </x:c>
      <x:c r="AG58" t="str">
        <x:f>IF(AF58=0,"",COUNTIFS($AF$5:$AF$204,"&gt;0",$AF$5:$AF$204,"&lt;"&amp;AF58)+COUNTIFS($AF$5:AF58,AF58))</x:f>
      </x:c>
    </x:row>
    <x:row r="59">
      <x:c r="AA59" t="str">
        <x:f>IF(Objetivos!A59="","",Objetivos!A59)</x:f>
      </x:c>
      <x:c r="AB59" t="str">
        <x:f>IF(Objetivos!A59="","",IF(Objetivos!L59="DADO PENDENTE",Objetivos!M59,Objetivos!L59))</x:f>
      </x:c>
      <x:c r="AC59" t="str">
        <x:f>IF(Objetivos!A59="","",Objetivos!D59)</x:f>
      </x:c>
      <x:c r="AD59" t="str">
        <x:f>IF(Objetivos!A59="","",Objetivos!F59)</x:f>
      </x:c>
      <x:c r="AE59" t="str">
        <x:f>IF(Objetivos!A59="","",Objetivos!M59)</x:f>
      </x:c>
      <x:c r="AF59" t="n">
        <x:f>IF(Objetivos!O59=0,0,IF(Objetivos!L59="DADO PENDENTE",1,IF(Objetivos!P59=0,0,IF(Objetivos!L59="ATRASADO",2,IF(Objetivos!L59="EM RISCO",3,0)))))</x:f>
        <x:v>0</x:v>
      </x:c>
      <x:c r="AG59" t="str">
        <x:f>IF(AF59=0,"",COUNTIFS($AF$5:$AF$204,"&gt;0",$AF$5:$AF$204,"&lt;"&amp;AF59)+COUNTIFS($AF$5:AF59,AF59))</x:f>
      </x:c>
    </x:row>
    <x:row r="60">
      <x:c r="AA60" t="str">
        <x:f>IF(Objetivos!A60="","",Objetivos!A60)</x:f>
      </x:c>
      <x:c r="AB60" t="str">
        <x:f>IF(Objetivos!A60="","",IF(Objetivos!L60="DADO PENDENTE",Objetivos!M60,Objetivos!L60))</x:f>
      </x:c>
      <x:c r="AC60" t="str">
        <x:f>IF(Objetivos!A60="","",Objetivos!D60)</x:f>
      </x:c>
      <x:c r="AD60" t="str">
        <x:f>IF(Objetivos!A60="","",Objetivos!F60)</x:f>
      </x:c>
      <x:c r="AE60" t="str">
        <x:f>IF(Objetivos!A60="","",Objetivos!M60)</x:f>
      </x:c>
      <x:c r="AF60" t="n">
        <x:f>IF(Objetivos!O60=0,0,IF(Objetivos!L60="DADO PENDENTE",1,IF(Objetivos!P60=0,0,IF(Objetivos!L60="ATRASADO",2,IF(Objetivos!L60="EM RISCO",3,0)))))</x:f>
        <x:v>0</x:v>
      </x:c>
      <x:c r="AG60" t="str">
        <x:f>IF(AF60=0,"",COUNTIFS($AF$5:$AF$204,"&gt;0",$AF$5:$AF$204,"&lt;"&amp;AF60)+COUNTIFS($AF$5:AF60,AF60))</x:f>
      </x:c>
    </x:row>
    <x:row r="61">
      <x:c r="AA61" t="str">
        <x:f>IF(Objetivos!A61="","",Objetivos!A61)</x:f>
      </x:c>
      <x:c r="AB61" t="str">
        <x:f>IF(Objetivos!A61="","",IF(Objetivos!L61="DADO PENDENTE",Objetivos!M61,Objetivos!L61))</x:f>
      </x:c>
      <x:c r="AC61" t="str">
        <x:f>IF(Objetivos!A61="","",Objetivos!D61)</x:f>
      </x:c>
      <x:c r="AD61" t="str">
        <x:f>IF(Objetivos!A61="","",Objetivos!F61)</x:f>
      </x:c>
      <x:c r="AE61" t="str">
        <x:f>IF(Objetivos!A61="","",Objetivos!M61)</x:f>
      </x:c>
      <x:c r="AF61" t="n">
        <x:f>IF(Objetivos!O61=0,0,IF(Objetivos!L61="DADO PENDENTE",1,IF(Objetivos!P61=0,0,IF(Objetivos!L61="ATRASADO",2,IF(Objetivos!L61="EM RISCO",3,0)))))</x:f>
        <x:v>0</x:v>
      </x:c>
      <x:c r="AG61" t="str">
        <x:f>IF(AF61=0,"",COUNTIFS($AF$5:$AF$204,"&gt;0",$AF$5:$AF$204,"&lt;"&amp;AF61)+COUNTIFS($AF$5:AF61,AF61))</x:f>
      </x:c>
    </x:row>
    <x:row r="62">
      <x:c r="AA62" t="str">
        <x:f>IF(Objetivos!A62="","",Objetivos!A62)</x:f>
      </x:c>
      <x:c r="AB62" t="str">
        <x:f>IF(Objetivos!A62="","",IF(Objetivos!L62="DADO PENDENTE",Objetivos!M62,Objetivos!L62))</x:f>
      </x:c>
      <x:c r="AC62" t="str">
        <x:f>IF(Objetivos!A62="","",Objetivos!D62)</x:f>
      </x:c>
      <x:c r="AD62" t="str">
        <x:f>IF(Objetivos!A62="","",Objetivos!F62)</x:f>
      </x:c>
      <x:c r="AE62" t="str">
        <x:f>IF(Objetivos!A62="","",Objetivos!M62)</x:f>
      </x:c>
      <x:c r="AF62" t="n">
        <x:f>IF(Objetivos!O62=0,0,IF(Objetivos!L62="DADO PENDENTE",1,IF(Objetivos!P62=0,0,IF(Objetivos!L62="ATRASADO",2,IF(Objetivos!L62="EM RISCO",3,0)))))</x:f>
        <x:v>0</x:v>
      </x:c>
      <x:c r="AG62" t="str">
        <x:f>IF(AF62=0,"",COUNTIFS($AF$5:$AF$204,"&gt;0",$AF$5:$AF$204,"&lt;"&amp;AF62)+COUNTIFS($AF$5:AF62,AF62))</x:f>
      </x:c>
    </x:row>
    <x:row r="63">
      <x:c r="AA63" t="str">
        <x:f>IF(Objetivos!A63="","",Objetivos!A63)</x:f>
      </x:c>
      <x:c r="AB63" t="str">
        <x:f>IF(Objetivos!A63="","",IF(Objetivos!L63="DADO PENDENTE",Objetivos!M63,Objetivos!L63))</x:f>
      </x:c>
      <x:c r="AC63" t="str">
        <x:f>IF(Objetivos!A63="","",Objetivos!D63)</x:f>
      </x:c>
      <x:c r="AD63" t="str">
        <x:f>IF(Objetivos!A63="","",Objetivos!F63)</x:f>
      </x:c>
      <x:c r="AE63" t="str">
        <x:f>IF(Objetivos!A63="","",Objetivos!M63)</x:f>
      </x:c>
      <x:c r="AF63" t="n">
        <x:f>IF(Objetivos!O63=0,0,IF(Objetivos!L63="DADO PENDENTE",1,IF(Objetivos!P63=0,0,IF(Objetivos!L63="ATRASADO",2,IF(Objetivos!L63="EM RISCO",3,0)))))</x:f>
        <x:v>0</x:v>
      </x:c>
      <x:c r="AG63" t="str">
        <x:f>IF(AF63=0,"",COUNTIFS($AF$5:$AF$204,"&gt;0",$AF$5:$AF$204,"&lt;"&amp;AF63)+COUNTIFS($AF$5:AF63,AF63))</x:f>
      </x:c>
    </x:row>
    <x:row r="64">
      <x:c r="AA64" t="str">
        <x:f>IF(Objetivos!A64="","",Objetivos!A64)</x:f>
      </x:c>
      <x:c r="AB64" t="str">
        <x:f>IF(Objetivos!A64="","",IF(Objetivos!L64="DADO PENDENTE",Objetivos!M64,Objetivos!L64))</x:f>
      </x:c>
      <x:c r="AC64" t="str">
        <x:f>IF(Objetivos!A64="","",Objetivos!D64)</x:f>
      </x:c>
      <x:c r="AD64" t="str">
        <x:f>IF(Objetivos!A64="","",Objetivos!F64)</x:f>
      </x:c>
      <x:c r="AE64" t="str">
        <x:f>IF(Objetivos!A64="","",Objetivos!M64)</x:f>
      </x:c>
      <x:c r="AF64" t="n">
        <x:f>IF(Objetivos!O64=0,0,IF(Objetivos!L64="DADO PENDENTE",1,IF(Objetivos!P64=0,0,IF(Objetivos!L64="ATRASADO",2,IF(Objetivos!L64="EM RISCO",3,0)))))</x:f>
        <x:v>0</x:v>
      </x:c>
      <x:c r="AG64" t="str">
        <x:f>IF(AF64=0,"",COUNTIFS($AF$5:$AF$204,"&gt;0",$AF$5:$AF$204,"&lt;"&amp;AF64)+COUNTIFS($AF$5:AF64,AF64))</x:f>
      </x:c>
    </x:row>
    <x:row r="65">
      <x:c r="AA65" t="str">
        <x:f>IF(Objetivos!A65="","",Objetivos!A65)</x:f>
      </x:c>
      <x:c r="AB65" t="str">
        <x:f>IF(Objetivos!A65="","",IF(Objetivos!L65="DADO PENDENTE",Objetivos!M65,Objetivos!L65))</x:f>
      </x:c>
      <x:c r="AC65" t="str">
        <x:f>IF(Objetivos!A65="","",Objetivos!D65)</x:f>
      </x:c>
      <x:c r="AD65" t="str">
        <x:f>IF(Objetivos!A65="","",Objetivos!F65)</x:f>
      </x:c>
      <x:c r="AE65" t="str">
        <x:f>IF(Objetivos!A65="","",Objetivos!M65)</x:f>
      </x:c>
      <x:c r="AF65" t="n">
        <x:f>IF(Objetivos!O65=0,0,IF(Objetivos!L65="DADO PENDENTE",1,IF(Objetivos!P65=0,0,IF(Objetivos!L65="ATRASADO",2,IF(Objetivos!L65="EM RISCO",3,0)))))</x:f>
        <x:v>0</x:v>
      </x:c>
      <x:c r="AG65" t="str">
        <x:f>IF(AF65=0,"",COUNTIFS($AF$5:$AF$204,"&gt;0",$AF$5:$AF$204,"&lt;"&amp;AF65)+COUNTIFS($AF$5:AF65,AF65))</x:f>
      </x:c>
    </x:row>
    <x:row r="66">
      <x:c r="AA66" t="str">
        <x:f>IF(Objetivos!A66="","",Objetivos!A66)</x:f>
      </x:c>
      <x:c r="AB66" t="str">
        <x:f>IF(Objetivos!A66="","",IF(Objetivos!L66="DADO PENDENTE",Objetivos!M66,Objetivos!L66))</x:f>
      </x:c>
      <x:c r="AC66" t="str">
        <x:f>IF(Objetivos!A66="","",Objetivos!D66)</x:f>
      </x:c>
      <x:c r="AD66" t="str">
        <x:f>IF(Objetivos!A66="","",Objetivos!F66)</x:f>
      </x:c>
      <x:c r="AE66" t="str">
        <x:f>IF(Objetivos!A66="","",Objetivos!M66)</x:f>
      </x:c>
      <x:c r="AF66" t="n">
        <x:f>IF(Objetivos!O66=0,0,IF(Objetivos!L66="DADO PENDENTE",1,IF(Objetivos!P66=0,0,IF(Objetivos!L66="ATRASADO",2,IF(Objetivos!L66="EM RISCO",3,0)))))</x:f>
        <x:v>0</x:v>
      </x:c>
      <x:c r="AG66" t="str">
        <x:f>IF(AF66=0,"",COUNTIFS($AF$5:$AF$204,"&gt;0",$AF$5:$AF$204,"&lt;"&amp;AF66)+COUNTIFS($AF$5:AF66,AF66))</x:f>
      </x:c>
    </x:row>
    <x:row r="67">
      <x:c r="AA67" t="str">
        <x:f>IF(Objetivos!A67="","",Objetivos!A67)</x:f>
      </x:c>
      <x:c r="AB67" t="str">
        <x:f>IF(Objetivos!A67="","",IF(Objetivos!L67="DADO PENDENTE",Objetivos!M67,Objetivos!L67))</x:f>
      </x:c>
      <x:c r="AC67" t="str">
        <x:f>IF(Objetivos!A67="","",Objetivos!D67)</x:f>
      </x:c>
      <x:c r="AD67" t="str">
        <x:f>IF(Objetivos!A67="","",Objetivos!F67)</x:f>
      </x:c>
      <x:c r="AE67" t="str">
        <x:f>IF(Objetivos!A67="","",Objetivos!M67)</x:f>
      </x:c>
      <x:c r="AF67" t="n">
        <x:f>IF(Objetivos!O67=0,0,IF(Objetivos!L67="DADO PENDENTE",1,IF(Objetivos!P67=0,0,IF(Objetivos!L67="ATRASADO",2,IF(Objetivos!L67="EM RISCO",3,0)))))</x:f>
        <x:v>0</x:v>
      </x:c>
      <x:c r="AG67" t="str">
        <x:f>IF(AF67=0,"",COUNTIFS($AF$5:$AF$204,"&gt;0",$AF$5:$AF$204,"&lt;"&amp;AF67)+COUNTIFS($AF$5:AF67,AF67))</x:f>
      </x:c>
    </x:row>
    <x:row r="68">
      <x:c r="AA68" t="str">
        <x:f>IF(Objetivos!A68="","",Objetivos!A68)</x:f>
      </x:c>
      <x:c r="AB68" t="str">
        <x:f>IF(Objetivos!A68="","",IF(Objetivos!L68="DADO PENDENTE",Objetivos!M68,Objetivos!L68))</x:f>
      </x:c>
      <x:c r="AC68" t="str">
        <x:f>IF(Objetivos!A68="","",Objetivos!D68)</x:f>
      </x:c>
      <x:c r="AD68" t="str">
        <x:f>IF(Objetivos!A68="","",Objetivos!F68)</x:f>
      </x:c>
      <x:c r="AE68" t="str">
        <x:f>IF(Objetivos!A68="","",Objetivos!M68)</x:f>
      </x:c>
      <x:c r="AF68" t="n">
        <x:f>IF(Objetivos!O68=0,0,IF(Objetivos!L68="DADO PENDENTE",1,IF(Objetivos!P68=0,0,IF(Objetivos!L68="ATRASADO",2,IF(Objetivos!L68="EM RISCO",3,0)))))</x:f>
        <x:v>0</x:v>
      </x:c>
      <x:c r="AG68" t="str">
        <x:f>IF(AF68=0,"",COUNTIFS($AF$5:$AF$204,"&gt;0",$AF$5:$AF$204,"&lt;"&amp;AF68)+COUNTIFS($AF$5:AF68,AF68))</x:f>
      </x:c>
    </x:row>
    <x:row r="69">
      <x:c r="AA69" t="str">
        <x:f>IF(Objetivos!A69="","",Objetivos!A69)</x:f>
      </x:c>
      <x:c r="AB69" t="str">
        <x:f>IF(Objetivos!A69="","",IF(Objetivos!L69="DADO PENDENTE",Objetivos!M69,Objetivos!L69))</x:f>
      </x:c>
      <x:c r="AC69" t="str">
        <x:f>IF(Objetivos!A69="","",Objetivos!D69)</x:f>
      </x:c>
      <x:c r="AD69" t="str">
        <x:f>IF(Objetivos!A69="","",Objetivos!F69)</x:f>
      </x:c>
      <x:c r="AE69" t="str">
        <x:f>IF(Objetivos!A69="","",Objetivos!M69)</x:f>
      </x:c>
      <x:c r="AF69" t="n">
        <x:f>IF(Objetivos!O69=0,0,IF(Objetivos!L69="DADO PENDENTE",1,IF(Objetivos!P69=0,0,IF(Objetivos!L69="ATRASADO",2,IF(Objetivos!L69="EM RISCO",3,0)))))</x:f>
        <x:v>0</x:v>
      </x:c>
      <x:c r="AG69" t="str">
        <x:f>IF(AF69=0,"",COUNTIFS($AF$5:$AF$204,"&gt;0",$AF$5:$AF$204,"&lt;"&amp;AF69)+COUNTIFS($AF$5:AF69,AF69))</x:f>
      </x:c>
    </x:row>
    <x:row r="70">
      <x:c r="AA70" t="str">
        <x:f>IF(Objetivos!A70="","",Objetivos!A70)</x:f>
      </x:c>
      <x:c r="AB70" t="str">
        <x:f>IF(Objetivos!A70="","",IF(Objetivos!L70="DADO PENDENTE",Objetivos!M70,Objetivos!L70))</x:f>
      </x:c>
      <x:c r="AC70" t="str">
        <x:f>IF(Objetivos!A70="","",Objetivos!D70)</x:f>
      </x:c>
      <x:c r="AD70" t="str">
        <x:f>IF(Objetivos!A70="","",Objetivos!F70)</x:f>
      </x:c>
      <x:c r="AE70" t="str">
        <x:f>IF(Objetivos!A70="","",Objetivos!M70)</x:f>
      </x:c>
      <x:c r="AF70" t="n">
        <x:f>IF(Objetivos!O70=0,0,IF(Objetivos!L70="DADO PENDENTE",1,IF(Objetivos!P70=0,0,IF(Objetivos!L70="ATRASADO",2,IF(Objetivos!L70="EM RISCO",3,0)))))</x:f>
        <x:v>0</x:v>
      </x:c>
      <x:c r="AG70" t="str">
        <x:f>IF(AF70=0,"",COUNTIFS($AF$5:$AF$204,"&gt;0",$AF$5:$AF$204,"&lt;"&amp;AF70)+COUNTIFS($AF$5:AF70,AF70))</x:f>
      </x:c>
    </x:row>
    <x:row r="71">
      <x:c r="AA71" t="str">
        <x:f>IF(Objetivos!A71="","",Objetivos!A71)</x:f>
      </x:c>
      <x:c r="AB71" t="str">
        <x:f>IF(Objetivos!A71="","",IF(Objetivos!L71="DADO PENDENTE",Objetivos!M71,Objetivos!L71))</x:f>
      </x:c>
      <x:c r="AC71" t="str">
        <x:f>IF(Objetivos!A71="","",Objetivos!D71)</x:f>
      </x:c>
      <x:c r="AD71" t="str">
        <x:f>IF(Objetivos!A71="","",Objetivos!F71)</x:f>
      </x:c>
      <x:c r="AE71" t="str">
        <x:f>IF(Objetivos!A71="","",Objetivos!M71)</x:f>
      </x:c>
      <x:c r="AF71" t="n">
        <x:f>IF(Objetivos!O71=0,0,IF(Objetivos!L71="DADO PENDENTE",1,IF(Objetivos!P71=0,0,IF(Objetivos!L71="ATRASADO",2,IF(Objetivos!L71="EM RISCO",3,0)))))</x:f>
        <x:v>0</x:v>
      </x:c>
      <x:c r="AG71" t="str">
        <x:f>IF(AF71=0,"",COUNTIFS($AF$5:$AF$204,"&gt;0",$AF$5:$AF$204,"&lt;"&amp;AF71)+COUNTIFS($AF$5:AF71,AF71))</x:f>
      </x:c>
    </x:row>
    <x:row r="72">
      <x:c r="AA72" t="str">
        <x:f>IF(Objetivos!A72="","",Objetivos!A72)</x:f>
      </x:c>
      <x:c r="AB72" t="str">
        <x:f>IF(Objetivos!A72="","",IF(Objetivos!L72="DADO PENDENTE",Objetivos!M72,Objetivos!L72))</x:f>
      </x:c>
      <x:c r="AC72" t="str">
        <x:f>IF(Objetivos!A72="","",Objetivos!D72)</x:f>
      </x:c>
      <x:c r="AD72" t="str">
        <x:f>IF(Objetivos!A72="","",Objetivos!F72)</x:f>
      </x:c>
      <x:c r="AE72" t="str">
        <x:f>IF(Objetivos!A72="","",Objetivos!M72)</x:f>
      </x:c>
      <x:c r="AF72" t="n">
        <x:f>IF(Objetivos!O72=0,0,IF(Objetivos!L72="DADO PENDENTE",1,IF(Objetivos!P72=0,0,IF(Objetivos!L72="ATRASADO",2,IF(Objetivos!L72="EM RISCO",3,0)))))</x:f>
        <x:v>0</x:v>
      </x:c>
      <x:c r="AG72" t="str">
        <x:f>IF(AF72=0,"",COUNTIFS($AF$5:$AF$204,"&gt;0",$AF$5:$AF$204,"&lt;"&amp;AF72)+COUNTIFS($AF$5:AF72,AF72))</x:f>
      </x:c>
    </x:row>
    <x:row r="73">
      <x:c r="AA73" t="str">
        <x:f>IF(Objetivos!A73="","",Objetivos!A73)</x:f>
      </x:c>
      <x:c r="AB73" t="str">
        <x:f>IF(Objetivos!A73="","",IF(Objetivos!L73="DADO PENDENTE",Objetivos!M73,Objetivos!L73))</x:f>
      </x:c>
      <x:c r="AC73" t="str">
        <x:f>IF(Objetivos!A73="","",Objetivos!D73)</x:f>
      </x:c>
      <x:c r="AD73" t="str">
        <x:f>IF(Objetivos!A73="","",Objetivos!F73)</x:f>
      </x:c>
      <x:c r="AE73" t="str">
        <x:f>IF(Objetivos!A73="","",Objetivos!M73)</x:f>
      </x:c>
      <x:c r="AF73" t="n">
        <x:f>IF(Objetivos!O73=0,0,IF(Objetivos!L73="DADO PENDENTE",1,IF(Objetivos!P73=0,0,IF(Objetivos!L73="ATRASADO",2,IF(Objetivos!L73="EM RISCO",3,0)))))</x:f>
        <x:v>0</x:v>
      </x:c>
      <x:c r="AG73" t="str">
        <x:f>IF(AF73=0,"",COUNTIFS($AF$5:$AF$204,"&gt;0",$AF$5:$AF$204,"&lt;"&amp;AF73)+COUNTIFS($AF$5:AF73,AF73))</x:f>
      </x:c>
    </x:row>
    <x:row r="74">
      <x:c r="AA74" t="str">
        <x:f>IF(Objetivos!A74="","",Objetivos!A74)</x:f>
      </x:c>
      <x:c r="AB74" t="str">
        <x:f>IF(Objetivos!A74="","",IF(Objetivos!L74="DADO PENDENTE",Objetivos!M74,Objetivos!L74))</x:f>
      </x:c>
      <x:c r="AC74" t="str">
        <x:f>IF(Objetivos!A74="","",Objetivos!D74)</x:f>
      </x:c>
      <x:c r="AD74" t="str">
        <x:f>IF(Objetivos!A74="","",Objetivos!F74)</x:f>
      </x:c>
      <x:c r="AE74" t="str">
        <x:f>IF(Objetivos!A74="","",Objetivos!M74)</x:f>
      </x:c>
      <x:c r="AF74" t="n">
        <x:f>IF(Objetivos!O74=0,0,IF(Objetivos!L74="DADO PENDENTE",1,IF(Objetivos!P74=0,0,IF(Objetivos!L74="ATRASADO",2,IF(Objetivos!L74="EM RISCO",3,0)))))</x:f>
        <x:v>0</x:v>
      </x:c>
      <x:c r="AG74" t="str">
        <x:f>IF(AF74=0,"",COUNTIFS($AF$5:$AF$204,"&gt;0",$AF$5:$AF$204,"&lt;"&amp;AF74)+COUNTIFS($AF$5:AF74,AF74))</x:f>
      </x:c>
    </x:row>
    <x:row r="75">
      <x:c r="AA75" t="str">
        <x:f>IF(Objetivos!A75="","",Objetivos!A75)</x:f>
      </x:c>
      <x:c r="AB75" t="str">
        <x:f>IF(Objetivos!A75="","",IF(Objetivos!L75="DADO PENDENTE",Objetivos!M75,Objetivos!L75))</x:f>
      </x:c>
      <x:c r="AC75" t="str">
        <x:f>IF(Objetivos!A75="","",Objetivos!D75)</x:f>
      </x:c>
      <x:c r="AD75" t="str">
        <x:f>IF(Objetivos!A75="","",Objetivos!F75)</x:f>
      </x:c>
      <x:c r="AE75" t="str">
        <x:f>IF(Objetivos!A75="","",Objetivos!M75)</x:f>
      </x:c>
      <x:c r="AF75" t="n">
        <x:f>IF(Objetivos!O75=0,0,IF(Objetivos!L75="DADO PENDENTE",1,IF(Objetivos!P75=0,0,IF(Objetivos!L75="ATRASADO",2,IF(Objetivos!L75="EM RISCO",3,0)))))</x:f>
        <x:v>0</x:v>
      </x:c>
      <x:c r="AG75" t="str">
        <x:f>IF(AF75=0,"",COUNTIFS($AF$5:$AF$204,"&gt;0",$AF$5:$AF$204,"&lt;"&amp;AF75)+COUNTIFS($AF$5:AF75,AF75))</x:f>
      </x:c>
    </x:row>
    <x:row r="76">
      <x:c r="AA76" t="str">
        <x:f>IF(Objetivos!A76="","",Objetivos!A76)</x:f>
      </x:c>
      <x:c r="AB76" t="str">
        <x:f>IF(Objetivos!A76="","",IF(Objetivos!L76="DADO PENDENTE",Objetivos!M76,Objetivos!L76))</x:f>
      </x:c>
      <x:c r="AC76" t="str">
        <x:f>IF(Objetivos!A76="","",Objetivos!D76)</x:f>
      </x:c>
      <x:c r="AD76" t="str">
        <x:f>IF(Objetivos!A76="","",Objetivos!F76)</x:f>
      </x:c>
      <x:c r="AE76" t="str">
        <x:f>IF(Objetivos!A76="","",Objetivos!M76)</x:f>
      </x:c>
      <x:c r="AF76" t="n">
        <x:f>IF(Objetivos!O76=0,0,IF(Objetivos!L76="DADO PENDENTE",1,IF(Objetivos!P76=0,0,IF(Objetivos!L76="ATRASADO",2,IF(Objetivos!L76="EM RISCO",3,0)))))</x:f>
        <x:v>0</x:v>
      </x:c>
      <x:c r="AG76" t="str">
        <x:f>IF(AF76=0,"",COUNTIFS($AF$5:$AF$204,"&gt;0",$AF$5:$AF$204,"&lt;"&amp;AF76)+COUNTIFS($AF$5:AF76,AF76))</x:f>
      </x:c>
    </x:row>
    <x:row r="77">
      <x:c r="AA77" t="str">
        <x:f>IF(Objetivos!A77="","",Objetivos!A77)</x:f>
      </x:c>
      <x:c r="AB77" t="str">
        <x:f>IF(Objetivos!A77="","",IF(Objetivos!L77="DADO PENDENTE",Objetivos!M77,Objetivos!L77))</x:f>
      </x:c>
      <x:c r="AC77" t="str">
        <x:f>IF(Objetivos!A77="","",Objetivos!D77)</x:f>
      </x:c>
      <x:c r="AD77" t="str">
        <x:f>IF(Objetivos!A77="","",Objetivos!F77)</x:f>
      </x:c>
      <x:c r="AE77" t="str">
        <x:f>IF(Objetivos!A77="","",Objetivos!M77)</x:f>
      </x:c>
      <x:c r="AF77" t="n">
        <x:f>IF(Objetivos!O77=0,0,IF(Objetivos!L77="DADO PENDENTE",1,IF(Objetivos!P77=0,0,IF(Objetivos!L77="ATRASADO",2,IF(Objetivos!L77="EM RISCO",3,0)))))</x:f>
        <x:v>0</x:v>
      </x:c>
      <x:c r="AG77" t="str">
        <x:f>IF(AF77=0,"",COUNTIFS($AF$5:$AF$204,"&gt;0",$AF$5:$AF$204,"&lt;"&amp;AF77)+COUNTIFS($AF$5:AF77,AF77))</x:f>
      </x:c>
    </x:row>
    <x:row r="78">
      <x:c r="AA78" t="str">
        <x:f>IF(Objetivos!A78="","",Objetivos!A78)</x:f>
      </x:c>
      <x:c r="AB78" t="str">
        <x:f>IF(Objetivos!A78="","",IF(Objetivos!L78="DADO PENDENTE",Objetivos!M78,Objetivos!L78))</x:f>
      </x:c>
      <x:c r="AC78" t="str">
        <x:f>IF(Objetivos!A78="","",Objetivos!D78)</x:f>
      </x:c>
      <x:c r="AD78" t="str">
        <x:f>IF(Objetivos!A78="","",Objetivos!F78)</x:f>
      </x:c>
      <x:c r="AE78" t="str">
        <x:f>IF(Objetivos!A78="","",Objetivos!M78)</x:f>
      </x:c>
      <x:c r="AF78" t="n">
        <x:f>IF(Objetivos!O78=0,0,IF(Objetivos!L78="DADO PENDENTE",1,IF(Objetivos!P78=0,0,IF(Objetivos!L78="ATRASADO",2,IF(Objetivos!L78="EM RISCO",3,0)))))</x:f>
        <x:v>0</x:v>
      </x:c>
      <x:c r="AG78" t="str">
        <x:f>IF(AF78=0,"",COUNTIFS($AF$5:$AF$204,"&gt;0",$AF$5:$AF$204,"&lt;"&amp;AF78)+COUNTIFS($AF$5:AF78,AF78))</x:f>
      </x:c>
    </x:row>
    <x:row r="79">
      <x:c r="AA79" t="str">
        <x:f>IF(Objetivos!A79="","",Objetivos!A79)</x:f>
      </x:c>
      <x:c r="AB79" t="str">
        <x:f>IF(Objetivos!A79="","",IF(Objetivos!L79="DADO PENDENTE",Objetivos!M79,Objetivos!L79))</x:f>
      </x:c>
      <x:c r="AC79" t="str">
        <x:f>IF(Objetivos!A79="","",Objetivos!D79)</x:f>
      </x:c>
      <x:c r="AD79" t="str">
        <x:f>IF(Objetivos!A79="","",Objetivos!F79)</x:f>
      </x:c>
      <x:c r="AE79" t="str">
        <x:f>IF(Objetivos!A79="","",Objetivos!M79)</x:f>
      </x:c>
      <x:c r="AF79" t="n">
        <x:f>IF(Objetivos!O79=0,0,IF(Objetivos!L79="DADO PENDENTE",1,IF(Objetivos!P79=0,0,IF(Objetivos!L79="ATRASADO",2,IF(Objetivos!L79="EM RISCO",3,0)))))</x:f>
        <x:v>0</x:v>
      </x:c>
      <x:c r="AG79" t="str">
        <x:f>IF(AF79=0,"",COUNTIFS($AF$5:$AF$204,"&gt;0",$AF$5:$AF$204,"&lt;"&amp;AF79)+COUNTIFS($AF$5:AF79,AF79))</x:f>
      </x:c>
    </x:row>
    <x:row r="80">
      <x:c r="AA80" t="str">
        <x:f>IF(Objetivos!A80="","",Objetivos!A80)</x:f>
      </x:c>
      <x:c r="AB80" t="str">
        <x:f>IF(Objetivos!A80="","",IF(Objetivos!L80="DADO PENDENTE",Objetivos!M80,Objetivos!L80))</x:f>
      </x:c>
      <x:c r="AC80" t="str">
        <x:f>IF(Objetivos!A80="","",Objetivos!D80)</x:f>
      </x:c>
      <x:c r="AD80" t="str">
        <x:f>IF(Objetivos!A80="","",Objetivos!F80)</x:f>
      </x:c>
      <x:c r="AE80" t="str">
        <x:f>IF(Objetivos!A80="","",Objetivos!M80)</x:f>
      </x:c>
      <x:c r="AF80" t="n">
        <x:f>IF(Objetivos!O80=0,0,IF(Objetivos!L80="DADO PENDENTE",1,IF(Objetivos!P80=0,0,IF(Objetivos!L80="ATRASADO",2,IF(Objetivos!L80="EM RISCO",3,0)))))</x:f>
        <x:v>0</x:v>
      </x:c>
      <x:c r="AG80" t="str">
        <x:f>IF(AF80=0,"",COUNTIFS($AF$5:$AF$204,"&gt;0",$AF$5:$AF$204,"&lt;"&amp;AF80)+COUNTIFS($AF$5:AF80,AF80))</x:f>
      </x:c>
    </x:row>
    <x:row r="81">
      <x:c r="AA81" t="str">
        <x:f>IF(Objetivos!A81="","",Objetivos!A81)</x:f>
      </x:c>
      <x:c r="AB81" t="str">
        <x:f>IF(Objetivos!A81="","",IF(Objetivos!L81="DADO PENDENTE",Objetivos!M81,Objetivos!L81))</x:f>
      </x:c>
      <x:c r="AC81" t="str">
        <x:f>IF(Objetivos!A81="","",Objetivos!D81)</x:f>
      </x:c>
      <x:c r="AD81" t="str">
        <x:f>IF(Objetivos!A81="","",Objetivos!F81)</x:f>
      </x:c>
      <x:c r="AE81" t="str">
        <x:f>IF(Objetivos!A81="","",Objetivos!M81)</x:f>
      </x:c>
      <x:c r="AF81" t="n">
        <x:f>IF(Objetivos!O81=0,0,IF(Objetivos!L81="DADO PENDENTE",1,IF(Objetivos!P81=0,0,IF(Objetivos!L81="ATRASADO",2,IF(Objetivos!L81="EM RISCO",3,0)))))</x:f>
        <x:v>0</x:v>
      </x:c>
      <x:c r="AG81" t="str">
        <x:f>IF(AF81=0,"",COUNTIFS($AF$5:$AF$204,"&gt;0",$AF$5:$AF$204,"&lt;"&amp;AF81)+COUNTIFS($AF$5:AF81,AF81))</x:f>
      </x:c>
    </x:row>
    <x:row r="82">
      <x:c r="AA82" t="str">
        <x:f>IF(Objetivos!A82="","",Objetivos!A82)</x:f>
      </x:c>
      <x:c r="AB82" t="str">
        <x:f>IF(Objetivos!A82="","",IF(Objetivos!L82="DADO PENDENTE",Objetivos!M82,Objetivos!L82))</x:f>
      </x:c>
      <x:c r="AC82" t="str">
        <x:f>IF(Objetivos!A82="","",Objetivos!D82)</x:f>
      </x:c>
      <x:c r="AD82" t="str">
        <x:f>IF(Objetivos!A82="","",Objetivos!F82)</x:f>
      </x:c>
      <x:c r="AE82" t="str">
        <x:f>IF(Objetivos!A82="","",Objetivos!M82)</x:f>
      </x:c>
      <x:c r="AF82" t="n">
        <x:f>IF(Objetivos!O82=0,0,IF(Objetivos!L82="DADO PENDENTE",1,IF(Objetivos!P82=0,0,IF(Objetivos!L82="ATRASADO",2,IF(Objetivos!L82="EM RISCO",3,0)))))</x:f>
        <x:v>0</x:v>
      </x:c>
      <x:c r="AG82" t="str">
        <x:f>IF(AF82=0,"",COUNTIFS($AF$5:$AF$204,"&gt;0",$AF$5:$AF$204,"&lt;"&amp;AF82)+COUNTIFS($AF$5:AF82,AF82))</x:f>
      </x:c>
    </x:row>
    <x:row r="83">
      <x:c r="AA83" t="str">
        <x:f>IF(Objetivos!A83="","",Objetivos!A83)</x:f>
      </x:c>
      <x:c r="AB83" t="str">
        <x:f>IF(Objetivos!A83="","",IF(Objetivos!L83="DADO PENDENTE",Objetivos!M83,Objetivos!L83))</x:f>
      </x:c>
      <x:c r="AC83" t="str">
        <x:f>IF(Objetivos!A83="","",Objetivos!D83)</x:f>
      </x:c>
      <x:c r="AD83" t="str">
        <x:f>IF(Objetivos!A83="","",Objetivos!F83)</x:f>
      </x:c>
      <x:c r="AE83" t="str">
        <x:f>IF(Objetivos!A83="","",Objetivos!M83)</x:f>
      </x:c>
      <x:c r="AF83" t="n">
        <x:f>IF(Objetivos!O83=0,0,IF(Objetivos!L83="DADO PENDENTE",1,IF(Objetivos!P83=0,0,IF(Objetivos!L83="ATRASADO",2,IF(Objetivos!L83="EM RISCO",3,0)))))</x:f>
        <x:v>0</x:v>
      </x:c>
      <x:c r="AG83" t="str">
        <x:f>IF(AF83=0,"",COUNTIFS($AF$5:$AF$204,"&gt;0",$AF$5:$AF$204,"&lt;"&amp;AF83)+COUNTIFS($AF$5:AF83,AF83))</x:f>
      </x:c>
    </x:row>
    <x:row r="84">
      <x:c r="AA84" t="str">
        <x:f>IF(Objetivos!A84="","",Objetivos!A84)</x:f>
      </x:c>
      <x:c r="AB84" t="str">
        <x:f>IF(Objetivos!A84="","",IF(Objetivos!L84="DADO PENDENTE",Objetivos!M84,Objetivos!L84))</x:f>
      </x:c>
      <x:c r="AC84" t="str">
        <x:f>IF(Objetivos!A84="","",Objetivos!D84)</x:f>
      </x:c>
      <x:c r="AD84" t="str">
        <x:f>IF(Objetivos!A84="","",Objetivos!F84)</x:f>
      </x:c>
      <x:c r="AE84" t="str">
        <x:f>IF(Objetivos!A84="","",Objetivos!M84)</x:f>
      </x:c>
      <x:c r="AF84" t="n">
        <x:f>IF(Objetivos!O84=0,0,IF(Objetivos!L84="DADO PENDENTE",1,IF(Objetivos!P84=0,0,IF(Objetivos!L84="ATRASADO",2,IF(Objetivos!L84="EM RISCO",3,0)))))</x:f>
        <x:v>0</x:v>
      </x:c>
      <x:c r="AG84" t="str">
        <x:f>IF(AF84=0,"",COUNTIFS($AF$5:$AF$204,"&gt;0",$AF$5:$AF$204,"&lt;"&amp;AF84)+COUNTIFS($AF$5:AF84,AF84))</x:f>
      </x:c>
    </x:row>
    <x:row r="85">
      <x:c r="AA85" t="str">
        <x:f>IF(Objetivos!A85="","",Objetivos!A85)</x:f>
      </x:c>
      <x:c r="AB85" t="str">
        <x:f>IF(Objetivos!A85="","",IF(Objetivos!L85="DADO PENDENTE",Objetivos!M85,Objetivos!L85))</x:f>
      </x:c>
      <x:c r="AC85" t="str">
        <x:f>IF(Objetivos!A85="","",Objetivos!D85)</x:f>
      </x:c>
      <x:c r="AD85" t="str">
        <x:f>IF(Objetivos!A85="","",Objetivos!F85)</x:f>
      </x:c>
      <x:c r="AE85" t="str">
        <x:f>IF(Objetivos!A85="","",Objetivos!M85)</x:f>
      </x:c>
      <x:c r="AF85" t="n">
        <x:f>IF(Objetivos!O85=0,0,IF(Objetivos!L85="DADO PENDENTE",1,IF(Objetivos!P85=0,0,IF(Objetivos!L85="ATRASADO",2,IF(Objetivos!L85="EM RISCO",3,0)))))</x:f>
        <x:v>0</x:v>
      </x:c>
      <x:c r="AG85" t="str">
        <x:f>IF(AF85=0,"",COUNTIFS($AF$5:$AF$204,"&gt;0",$AF$5:$AF$204,"&lt;"&amp;AF85)+COUNTIFS($AF$5:AF85,AF85))</x:f>
      </x:c>
    </x:row>
    <x:row r="86">
      <x:c r="AA86" t="str">
        <x:f>IF(Objetivos!A86="","",Objetivos!A86)</x:f>
      </x:c>
      <x:c r="AB86" t="str">
        <x:f>IF(Objetivos!A86="","",IF(Objetivos!L86="DADO PENDENTE",Objetivos!M86,Objetivos!L86))</x:f>
      </x:c>
      <x:c r="AC86" t="str">
        <x:f>IF(Objetivos!A86="","",Objetivos!D86)</x:f>
      </x:c>
      <x:c r="AD86" t="str">
        <x:f>IF(Objetivos!A86="","",Objetivos!F86)</x:f>
      </x:c>
      <x:c r="AE86" t="str">
        <x:f>IF(Objetivos!A86="","",Objetivos!M86)</x:f>
      </x:c>
      <x:c r="AF86" t="n">
        <x:f>IF(Objetivos!O86=0,0,IF(Objetivos!L86="DADO PENDENTE",1,IF(Objetivos!P86=0,0,IF(Objetivos!L86="ATRASADO",2,IF(Objetivos!L86="EM RISCO",3,0)))))</x:f>
        <x:v>0</x:v>
      </x:c>
      <x:c r="AG86" t="str">
        <x:f>IF(AF86=0,"",COUNTIFS($AF$5:$AF$204,"&gt;0",$AF$5:$AF$204,"&lt;"&amp;AF86)+COUNTIFS($AF$5:AF86,AF86))</x:f>
      </x:c>
    </x:row>
    <x:row r="87">
      <x:c r="AA87" t="str">
        <x:f>IF(Objetivos!A87="","",Objetivos!A87)</x:f>
      </x:c>
      <x:c r="AB87" t="str">
        <x:f>IF(Objetivos!A87="","",IF(Objetivos!L87="DADO PENDENTE",Objetivos!M87,Objetivos!L87))</x:f>
      </x:c>
      <x:c r="AC87" t="str">
        <x:f>IF(Objetivos!A87="","",Objetivos!D87)</x:f>
      </x:c>
      <x:c r="AD87" t="str">
        <x:f>IF(Objetivos!A87="","",Objetivos!F87)</x:f>
      </x:c>
      <x:c r="AE87" t="str">
        <x:f>IF(Objetivos!A87="","",Objetivos!M87)</x:f>
      </x:c>
      <x:c r="AF87" t="n">
        <x:f>IF(Objetivos!O87=0,0,IF(Objetivos!L87="DADO PENDENTE",1,IF(Objetivos!P87=0,0,IF(Objetivos!L87="ATRASADO",2,IF(Objetivos!L87="EM RISCO",3,0)))))</x:f>
        <x:v>0</x:v>
      </x:c>
      <x:c r="AG87" t="str">
        <x:f>IF(AF87=0,"",COUNTIFS($AF$5:$AF$204,"&gt;0",$AF$5:$AF$204,"&lt;"&amp;AF87)+COUNTIFS($AF$5:AF87,AF87))</x:f>
      </x:c>
    </x:row>
    <x:row r="88">
      <x:c r="AA88" t="str">
        <x:f>IF(Objetivos!A88="","",Objetivos!A88)</x:f>
      </x:c>
      <x:c r="AB88" t="str">
        <x:f>IF(Objetivos!A88="","",IF(Objetivos!L88="DADO PENDENTE",Objetivos!M88,Objetivos!L88))</x:f>
      </x:c>
      <x:c r="AC88" t="str">
        <x:f>IF(Objetivos!A88="","",Objetivos!D88)</x:f>
      </x:c>
      <x:c r="AD88" t="str">
        <x:f>IF(Objetivos!A88="","",Objetivos!F88)</x:f>
      </x:c>
      <x:c r="AE88" t="str">
        <x:f>IF(Objetivos!A88="","",Objetivos!M88)</x:f>
      </x:c>
      <x:c r="AF88" t="n">
        <x:f>IF(Objetivos!O88=0,0,IF(Objetivos!L88="DADO PENDENTE",1,IF(Objetivos!P88=0,0,IF(Objetivos!L88="ATRASADO",2,IF(Objetivos!L88="EM RISCO",3,0)))))</x:f>
        <x:v>0</x:v>
      </x:c>
      <x:c r="AG88" t="str">
        <x:f>IF(AF88=0,"",COUNTIFS($AF$5:$AF$204,"&gt;0",$AF$5:$AF$204,"&lt;"&amp;AF88)+COUNTIFS($AF$5:AF88,AF88))</x:f>
      </x:c>
    </x:row>
    <x:row r="89">
      <x:c r="AA89" t="str">
        <x:f>IF(Objetivos!A89="","",Objetivos!A89)</x:f>
      </x:c>
      <x:c r="AB89" t="str">
        <x:f>IF(Objetivos!A89="","",IF(Objetivos!L89="DADO PENDENTE",Objetivos!M89,Objetivos!L89))</x:f>
      </x:c>
      <x:c r="AC89" t="str">
        <x:f>IF(Objetivos!A89="","",Objetivos!D89)</x:f>
      </x:c>
      <x:c r="AD89" t="str">
        <x:f>IF(Objetivos!A89="","",Objetivos!F89)</x:f>
      </x:c>
      <x:c r="AE89" t="str">
        <x:f>IF(Objetivos!A89="","",Objetivos!M89)</x:f>
      </x:c>
      <x:c r="AF89" t="n">
        <x:f>IF(Objetivos!O89=0,0,IF(Objetivos!L89="DADO PENDENTE",1,IF(Objetivos!P89=0,0,IF(Objetivos!L89="ATRASADO",2,IF(Objetivos!L89="EM RISCO",3,0)))))</x:f>
        <x:v>0</x:v>
      </x:c>
      <x:c r="AG89" t="str">
        <x:f>IF(AF89=0,"",COUNTIFS($AF$5:$AF$204,"&gt;0",$AF$5:$AF$204,"&lt;"&amp;AF89)+COUNTIFS($AF$5:AF89,AF89))</x:f>
      </x:c>
    </x:row>
    <x:row r="90">
      <x:c r="AA90" t="str">
        <x:f>IF(Objetivos!A90="","",Objetivos!A90)</x:f>
      </x:c>
      <x:c r="AB90" t="str">
        <x:f>IF(Objetivos!A90="","",IF(Objetivos!L90="DADO PENDENTE",Objetivos!M90,Objetivos!L90))</x:f>
      </x:c>
      <x:c r="AC90" t="str">
        <x:f>IF(Objetivos!A90="","",Objetivos!D90)</x:f>
      </x:c>
      <x:c r="AD90" t="str">
        <x:f>IF(Objetivos!A90="","",Objetivos!F90)</x:f>
      </x:c>
      <x:c r="AE90" t="str">
        <x:f>IF(Objetivos!A90="","",Objetivos!M90)</x:f>
      </x:c>
      <x:c r="AF90" t="n">
        <x:f>IF(Objetivos!O90=0,0,IF(Objetivos!L90="DADO PENDENTE",1,IF(Objetivos!P90=0,0,IF(Objetivos!L90="ATRASADO",2,IF(Objetivos!L90="EM RISCO",3,0)))))</x:f>
        <x:v>0</x:v>
      </x:c>
      <x:c r="AG90" t="str">
        <x:f>IF(AF90=0,"",COUNTIFS($AF$5:$AF$204,"&gt;0",$AF$5:$AF$204,"&lt;"&amp;AF90)+COUNTIFS($AF$5:AF90,AF90))</x:f>
      </x:c>
    </x:row>
    <x:row r="91">
      <x:c r="AA91" t="str">
        <x:f>IF(Objetivos!A91="","",Objetivos!A91)</x:f>
      </x:c>
      <x:c r="AB91" t="str">
        <x:f>IF(Objetivos!A91="","",IF(Objetivos!L91="DADO PENDENTE",Objetivos!M91,Objetivos!L91))</x:f>
      </x:c>
      <x:c r="AC91" t="str">
        <x:f>IF(Objetivos!A91="","",Objetivos!D91)</x:f>
      </x:c>
      <x:c r="AD91" t="str">
        <x:f>IF(Objetivos!A91="","",Objetivos!F91)</x:f>
      </x:c>
      <x:c r="AE91" t="str">
        <x:f>IF(Objetivos!A91="","",Objetivos!M91)</x:f>
      </x:c>
      <x:c r="AF91" t="n">
        <x:f>IF(Objetivos!O91=0,0,IF(Objetivos!L91="DADO PENDENTE",1,IF(Objetivos!P91=0,0,IF(Objetivos!L91="ATRASADO",2,IF(Objetivos!L91="EM RISCO",3,0)))))</x:f>
        <x:v>0</x:v>
      </x:c>
      <x:c r="AG91" t="str">
        <x:f>IF(AF91=0,"",COUNTIFS($AF$5:$AF$204,"&gt;0",$AF$5:$AF$204,"&lt;"&amp;AF91)+COUNTIFS($AF$5:AF91,AF91))</x:f>
      </x:c>
    </x:row>
    <x:row r="92">
      <x:c r="AA92" t="str">
        <x:f>IF(Objetivos!A92="","",Objetivos!A92)</x:f>
      </x:c>
      <x:c r="AB92" t="str">
        <x:f>IF(Objetivos!A92="","",IF(Objetivos!L92="DADO PENDENTE",Objetivos!M92,Objetivos!L92))</x:f>
      </x:c>
      <x:c r="AC92" t="str">
        <x:f>IF(Objetivos!A92="","",Objetivos!D92)</x:f>
      </x:c>
      <x:c r="AD92" t="str">
        <x:f>IF(Objetivos!A92="","",Objetivos!F92)</x:f>
      </x:c>
      <x:c r="AE92" t="str">
        <x:f>IF(Objetivos!A92="","",Objetivos!M92)</x:f>
      </x:c>
      <x:c r="AF92" t="n">
        <x:f>IF(Objetivos!O92=0,0,IF(Objetivos!L92="DADO PENDENTE",1,IF(Objetivos!P92=0,0,IF(Objetivos!L92="ATRASADO",2,IF(Objetivos!L92="EM RISCO",3,0)))))</x:f>
        <x:v>0</x:v>
      </x:c>
      <x:c r="AG92" t="str">
        <x:f>IF(AF92=0,"",COUNTIFS($AF$5:$AF$204,"&gt;0",$AF$5:$AF$204,"&lt;"&amp;AF92)+COUNTIFS($AF$5:AF92,AF92))</x:f>
      </x:c>
    </x:row>
    <x:row r="93">
      <x:c r="AA93" t="str">
        <x:f>IF(Objetivos!A93="","",Objetivos!A93)</x:f>
      </x:c>
      <x:c r="AB93" t="str">
        <x:f>IF(Objetivos!A93="","",IF(Objetivos!L93="DADO PENDENTE",Objetivos!M93,Objetivos!L93))</x:f>
      </x:c>
      <x:c r="AC93" t="str">
        <x:f>IF(Objetivos!A93="","",Objetivos!D93)</x:f>
      </x:c>
      <x:c r="AD93" t="str">
        <x:f>IF(Objetivos!A93="","",Objetivos!F93)</x:f>
      </x:c>
      <x:c r="AE93" t="str">
        <x:f>IF(Objetivos!A93="","",Objetivos!M93)</x:f>
      </x:c>
      <x:c r="AF93" t="n">
        <x:f>IF(Objetivos!O93=0,0,IF(Objetivos!L93="DADO PENDENTE",1,IF(Objetivos!P93=0,0,IF(Objetivos!L93="ATRASADO",2,IF(Objetivos!L93="EM RISCO",3,0)))))</x:f>
        <x:v>0</x:v>
      </x:c>
      <x:c r="AG93" t="str">
        <x:f>IF(AF93=0,"",COUNTIFS($AF$5:$AF$204,"&gt;0",$AF$5:$AF$204,"&lt;"&amp;AF93)+COUNTIFS($AF$5:AF93,AF93))</x:f>
      </x:c>
    </x:row>
    <x:row r="94">
      <x:c r="AA94" t="str">
        <x:f>IF(Objetivos!A94="","",Objetivos!A94)</x:f>
      </x:c>
      <x:c r="AB94" t="str">
        <x:f>IF(Objetivos!A94="","",IF(Objetivos!L94="DADO PENDENTE",Objetivos!M94,Objetivos!L94))</x:f>
      </x:c>
      <x:c r="AC94" t="str">
        <x:f>IF(Objetivos!A94="","",Objetivos!D94)</x:f>
      </x:c>
      <x:c r="AD94" t="str">
        <x:f>IF(Objetivos!A94="","",Objetivos!F94)</x:f>
      </x:c>
      <x:c r="AE94" t="str">
        <x:f>IF(Objetivos!A94="","",Objetivos!M94)</x:f>
      </x:c>
      <x:c r="AF94" t="n">
        <x:f>IF(Objetivos!O94=0,0,IF(Objetivos!L94="DADO PENDENTE",1,IF(Objetivos!P94=0,0,IF(Objetivos!L94="ATRASADO",2,IF(Objetivos!L94="EM RISCO",3,0)))))</x:f>
        <x:v>0</x:v>
      </x:c>
      <x:c r="AG94" t="str">
        <x:f>IF(AF94=0,"",COUNTIFS($AF$5:$AF$204,"&gt;0",$AF$5:$AF$204,"&lt;"&amp;AF94)+COUNTIFS($AF$5:AF94,AF94))</x:f>
      </x:c>
    </x:row>
    <x:row r="95">
      <x:c r="AA95" t="str">
        <x:f>IF(Objetivos!A95="","",Objetivos!A95)</x:f>
      </x:c>
      <x:c r="AB95" t="str">
        <x:f>IF(Objetivos!A95="","",IF(Objetivos!L95="DADO PENDENTE",Objetivos!M95,Objetivos!L95))</x:f>
      </x:c>
      <x:c r="AC95" t="str">
        <x:f>IF(Objetivos!A95="","",Objetivos!D95)</x:f>
      </x:c>
      <x:c r="AD95" t="str">
        <x:f>IF(Objetivos!A95="","",Objetivos!F95)</x:f>
      </x:c>
      <x:c r="AE95" t="str">
        <x:f>IF(Objetivos!A95="","",Objetivos!M95)</x:f>
      </x:c>
      <x:c r="AF95" t="n">
        <x:f>IF(Objetivos!O95=0,0,IF(Objetivos!L95="DADO PENDENTE",1,IF(Objetivos!P95=0,0,IF(Objetivos!L95="ATRASADO",2,IF(Objetivos!L95="EM RISCO",3,0)))))</x:f>
        <x:v>0</x:v>
      </x:c>
      <x:c r="AG95" t="str">
        <x:f>IF(AF95=0,"",COUNTIFS($AF$5:$AF$204,"&gt;0",$AF$5:$AF$204,"&lt;"&amp;AF95)+COUNTIFS($AF$5:AF95,AF95))</x:f>
      </x:c>
    </x:row>
    <x:row r="96">
      <x:c r="AA96" t="str">
        <x:f>IF(Objetivos!A96="","",Objetivos!A96)</x:f>
      </x:c>
      <x:c r="AB96" t="str">
        <x:f>IF(Objetivos!A96="","",IF(Objetivos!L96="DADO PENDENTE",Objetivos!M96,Objetivos!L96))</x:f>
      </x:c>
      <x:c r="AC96" t="str">
        <x:f>IF(Objetivos!A96="","",Objetivos!D96)</x:f>
      </x:c>
      <x:c r="AD96" t="str">
        <x:f>IF(Objetivos!A96="","",Objetivos!F96)</x:f>
      </x:c>
      <x:c r="AE96" t="str">
        <x:f>IF(Objetivos!A96="","",Objetivos!M96)</x:f>
      </x:c>
      <x:c r="AF96" t="n">
        <x:f>IF(Objetivos!O96=0,0,IF(Objetivos!L96="DADO PENDENTE",1,IF(Objetivos!P96=0,0,IF(Objetivos!L96="ATRASADO",2,IF(Objetivos!L96="EM RISCO",3,0)))))</x:f>
        <x:v>0</x:v>
      </x:c>
      <x:c r="AG96" t="str">
        <x:f>IF(AF96=0,"",COUNTIFS($AF$5:$AF$204,"&gt;0",$AF$5:$AF$204,"&lt;"&amp;AF96)+COUNTIFS($AF$5:AF96,AF96))</x:f>
      </x:c>
    </x:row>
    <x:row r="97">
      <x:c r="AA97" t="str">
        <x:f>IF(Objetivos!A97="","",Objetivos!A97)</x:f>
      </x:c>
      <x:c r="AB97" t="str">
        <x:f>IF(Objetivos!A97="","",IF(Objetivos!L97="DADO PENDENTE",Objetivos!M97,Objetivos!L97))</x:f>
      </x:c>
      <x:c r="AC97" t="str">
        <x:f>IF(Objetivos!A97="","",Objetivos!D97)</x:f>
      </x:c>
      <x:c r="AD97" t="str">
        <x:f>IF(Objetivos!A97="","",Objetivos!F97)</x:f>
      </x:c>
      <x:c r="AE97" t="str">
        <x:f>IF(Objetivos!A97="","",Objetivos!M97)</x:f>
      </x:c>
      <x:c r="AF97" t="n">
        <x:f>IF(Objetivos!O97=0,0,IF(Objetivos!L97="DADO PENDENTE",1,IF(Objetivos!P97=0,0,IF(Objetivos!L97="ATRASADO",2,IF(Objetivos!L97="EM RISCO",3,0)))))</x:f>
        <x:v>0</x:v>
      </x:c>
      <x:c r="AG97" t="str">
        <x:f>IF(AF97=0,"",COUNTIFS($AF$5:$AF$204,"&gt;0",$AF$5:$AF$204,"&lt;"&amp;AF97)+COUNTIFS($AF$5:AF97,AF97))</x:f>
      </x:c>
    </x:row>
    <x:row r="98">
      <x:c r="AA98" t="str">
        <x:f>IF(Objetivos!A98="","",Objetivos!A98)</x:f>
      </x:c>
      <x:c r="AB98" t="str">
        <x:f>IF(Objetivos!A98="","",IF(Objetivos!L98="DADO PENDENTE",Objetivos!M98,Objetivos!L98))</x:f>
      </x:c>
      <x:c r="AC98" t="str">
        <x:f>IF(Objetivos!A98="","",Objetivos!D98)</x:f>
      </x:c>
      <x:c r="AD98" t="str">
        <x:f>IF(Objetivos!A98="","",Objetivos!F98)</x:f>
      </x:c>
      <x:c r="AE98" t="str">
        <x:f>IF(Objetivos!A98="","",Objetivos!M98)</x:f>
      </x:c>
      <x:c r="AF98" t="n">
        <x:f>IF(Objetivos!O98=0,0,IF(Objetivos!L98="DADO PENDENTE",1,IF(Objetivos!P98=0,0,IF(Objetivos!L98="ATRASADO",2,IF(Objetivos!L98="EM RISCO",3,0)))))</x:f>
        <x:v>0</x:v>
      </x:c>
      <x:c r="AG98" t="str">
        <x:f>IF(AF98=0,"",COUNTIFS($AF$5:$AF$204,"&gt;0",$AF$5:$AF$204,"&lt;"&amp;AF98)+COUNTIFS($AF$5:AF98,AF98))</x:f>
      </x:c>
    </x:row>
    <x:row r="99">
      <x:c r="AA99" t="str">
        <x:f>IF(Objetivos!A99="","",Objetivos!A99)</x:f>
      </x:c>
      <x:c r="AB99" t="str">
        <x:f>IF(Objetivos!A99="","",IF(Objetivos!L99="DADO PENDENTE",Objetivos!M99,Objetivos!L99))</x:f>
      </x:c>
      <x:c r="AC99" t="str">
        <x:f>IF(Objetivos!A99="","",Objetivos!D99)</x:f>
      </x:c>
      <x:c r="AD99" t="str">
        <x:f>IF(Objetivos!A99="","",Objetivos!F99)</x:f>
      </x:c>
      <x:c r="AE99" t="str">
        <x:f>IF(Objetivos!A99="","",Objetivos!M99)</x:f>
      </x:c>
      <x:c r="AF99" t="n">
        <x:f>IF(Objetivos!O99=0,0,IF(Objetivos!L99="DADO PENDENTE",1,IF(Objetivos!P99=0,0,IF(Objetivos!L99="ATRASADO",2,IF(Objetivos!L99="EM RISCO",3,0)))))</x:f>
        <x:v>0</x:v>
      </x:c>
      <x:c r="AG99" t="str">
        <x:f>IF(AF99=0,"",COUNTIFS($AF$5:$AF$204,"&gt;0",$AF$5:$AF$204,"&lt;"&amp;AF99)+COUNTIFS($AF$5:AF99,AF99))</x:f>
      </x:c>
    </x:row>
    <x:row r="100">
      <x:c r="AA100" t="str">
        <x:f>IF(Objetivos!A100="","",Objetivos!A100)</x:f>
      </x:c>
      <x:c r="AB100" t="str">
        <x:f>IF(Objetivos!A100="","",IF(Objetivos!L100="DADO PENDENTE",Objetivos!M100,Objetivos!L100))</x:f>
      </x:c>
      <x:c r="AC100" t="str">
        <x:f>IF(Objetivos!A100="","",Objetivos!D100)</x:f>
      </x:c>
      <x:c r="AD100" t="str">
        <x:f>IF(Objetivos!A100="","",Objetivos!F100)</x:f>
      </x:c>
      <x:c r="AE100" t="str">
        <x:f>IF(Objetivos!A100="","",Objetivos!M100)</x:f>
      </x:c>
      <x:c r="AF100" t="n">
        <x:f>IF(Objetivos!O100=0,0,IF(Objetivos!L100="DADO PENDENTE",1,IF(Objetivos!P100=0,0,IF(Objetivos!L100="ATRASADO",2,IF(Objetivos!L100="EM RISCO",3,0)))))</x:f>
        <x:v>0</x:v>
      </x:c>
      <x:c r="AG100" t="str">
        <x:f>IF(AF100=0,"",COUNTIFS($AF$5:$AF$204,"&gt;0",$AF$5:$AF$204,"&lt;"&amp;AF100)+COUNTIFS($AF$5:AF100,AF100))</x:f>
      </x:c>
    </x:row>
    <x:row r="101">
      <x:c r="AA101" t="str">
        <x:f>IF(Objetivos!A101="","",Objetivos!A101)</x:f>
      </x:c>
      <x:c r="AB101" t="str">
        <x:f>IF(Objetivos!A101="","",IF(Objetivos!L101="DADO PENDENTE",Objetivos!M101,Objetivos!L101))</x:f>
      </x:c>
      <x:c r="AC101" t="str">
        <x:f>IF(Objetivos!A101="","",Objetivos!D101)</x:f>
      </x:c>
      <x:c r="AD101" t="str">
        <x:f>IF(Objetivos!A101="","",Objetivos!F101)</x:f>
      </x:c>
      <x:c r="AE101" t="str">
        <x:f>IF(Objetivos!A101="","",Objetivos!M101)</x:f>
      </x:c>
      <x:c r="AF101" t="n">
        <x:f>IF(Objetivos!O101=0,0,IF(Objetivos!L101="DADO PENDENTE",1,IF(Objetivos!P101=0,0,IF(Objetivos!L101="ATRASADO",2,IF(Objetivos!L101="EM RISCO",3,0)))))</x:f>
        <x:v>0</x:v>
      </x:c>
      <x:c r="AG101" t="str">
        <x:f>IF(AF101=0,"",COUNTIFS($AF$5:$AF$204,"&gt;0",$AF$5:$AF$204,"&lt;"&amp;AF101)+COUNTIFS($AF$5:AF101,AF101))</x:f>
      </x:c>
    </x:row>
    <x:row r="102">
      <x:c r="AA102" t="str">
        <x:f>IF(Objetivos!A102="","",Objetivos!A102)</x:f>
      </x:c>
      <x:c r="AB102" t="str">
        <x:f>IF(Objetivos!A102="","",IF(Objetivos!L102="DADO PENDENTE",Objetivos!M102,Objetivos!L102))</x:f>
      </x:c>
      <x:c r="AC102" t="str">
        <x:f>IF(Objetivos!A102="","",Objetivos!D102)</x:f>
      </x:c>
      <x:c r="AD102" t="str">
        <x:f>IF(Objetivos!A102="","",Objetivos!F102)</x:f>
      </x:c>
      <x:c r="AE102" t="str">
        <x:f>IF(Objetivos!A102="","",Objetivos!M102)</x:f>
      </x:c>
      <x:c r="AF102" t="n">
        <x:f>IF(Objetivos!O102=0,0,IF(Objetivos!L102="DADO PENDENTE",1,IF(Objetivos!P102=0,0,IF(Objetivos!L102="ATRASADO",2,IF(Objetivos!L102="EM RISCO",3,0)))))</x:f>
        <x:v>0</x:v>
      </x:c>
      <x:c r="AG102" t="str">
        <x:f>IF(AF102=0,"",COUNTIFS($AF$5:$AF$204,"&gt;0",$AF$5:$AF$204,"&lt;"&amp;AF102)+COUNTIFS($AF$5:AF102,AF102))</x:f>
      </x:c>
    </x:row>
    <x:row r="103">
      <x:c r="AA103" t="str">
        <x:f>IF(Objetivos!A103="","",Objetivos!A103)</x:f>
      </x:c>
      <x:c r="AB103" t="str">
        <x:f>IF(Objetivos!A103="","",IF(Objetivos!L103="DADO PENDENTE",Objetivos!M103,Objetivos!L103))</x:f>
      </x:c>
      <x:c r="AC103" t="str">
        <x:f>IF(Objetivos!A103="","",Objetivos!D103)</x:f>
      </x:c>
      <x:c r="AD103" t="str">
        <x:f>IF(Objetivos!A103="","",Objetivos!F103)</x:f>
      </x:c>
      <x:c r="AE103" t="str">
        <x:f>IF(Objetivos!A103="","",Objetivos!M103)</x:f>
      </x:c>
      <x:c r="AF103" t="n">
        <x:f>IF(Objetivos!O103=0,0,IF(Objetivos!L103="DADO PENDENTE",1,IF(Objetivos!P103=0,0,IF(Objetivos!L103="ATRASADO",2,IF(Objetivos!L103="EM RISCO",3,0)))))</x:f>
        <x:v>0</x:v>
      </x:c>
      <x:c r="AG103" t="str">
        <x:f>IF(AF103=0,"",COUNTIFS($AF$5:$AF$204,"&gt;0",$AF$5:$AF$204,"&lt;"&amp;AF103)+COUNTIFS($AF$5:AF103,AF103))</x:f>
      </x:c>
    </x:row>
    <x:row r="104">
      <x:c r="AA104" t="str">
        <x:f>IF(Objetivos!A104="","",Objetivos!A104)</x:f>
      </x:c>
      <x:c r="AB104" t="str">
        <x:f>IF(Objetivos!A104="","",IF(Objetivos!L104="DADO PENDENTE",Objetivos!M104,Objetivos!L104))</x:f>
      </x:c>
      <x:c r="AC104" t="str">
        <x:f>IF(Objetivos!A104="","",Objetivos!D104)</x:f>
      </x:c>
      <x:c r="AD104" t="str">
        <x:f>IF(Objetivos!A104="","",Objetivos!F104)</x:f>
      </x:c>
      <x:c r="AE104" t="str">
        <x:f>IF(Objetivos!A104="","",Objetivos!M104)</x:f>
      </x:c>
      <x:c r="AF104" t="n">
        <x:f>IF(Objetivos!O104=0,0,IF(Objetivos!L104="DADO PENDENTE",1,IF(Objetivos!P104=0,0,IF(Objetivos!L104="ATRASADO",2,IF(Objetivos!L104="EM RISCO",3,0)))))</x:f>
        <x:v>0</x:v>
      </x:c>
      <x:c r="AG104" t="str">
        <x:f>IF(AF104=0,"",COUNTIFS($AF$5:$AF$204,"&gt;0",$AF$5:$AF$204,"&lt;"&amp;AF104)+COUNTIFS($AF$5:AF104,AF104))</x:f>
      </x:c>
    </x:row>
    <x:row r="105">
      <x:c r="AA105" t="str">
        <x:f>IF(Resultados_Chave!A5="","",Resultados_Chave!A5)</x:f>
        <x:v>KR-001</x:v>
      </x:c>
      <x:c r="AB105" t="str">
        <x:f>IF(Resultados_Chave!A5="","",IF(Resultados_Chave!O5="DADO PENDENTE",Resultados_Chave!Q5,Resultados_Chave!O5))</x:f>
        <x:v>ATRASADO</x:v>
      </x:c>
      <x:c r="AC105" t="str">
        <x:f>IF(Resultados_Chave!A5="","",Resultados_Chave!M5)</x:f>
        <x:v>Ana Martins</x:v>
      </x:c>
      <x:c r="AD105" t="n">
        <x:f>IF(Resultados_Chave!A5="","",Resultados_Chave!N5)</x:f>
        <x:v>46280</x:v>
      </x:c>
      <x:c r="AE105" t="str">
        <x:f>IF(Resultados_Chave!A5="","",IF(Resultados_Chave!P5="","Definir ação e registrar evidência",Resultados_Chave!P5))</x:f>
        <x:v>Revisar rotas críticas</x:v>
      </x:c>
      <x:c r="AF105" t="n">
        <x:f>Resultados_Chave!W5</x:f>
        <x:v>2</x:v>
      </x:c>
      <x:c r="AG105" t="n">
        <x:f>IF(AF105=0,"",COUNTIFS($AF$5:$AF$204,"&gt;0",$AF$5:$AF$204,"&lt;"&amp;AF105)+COUNTIFS($AF$5:AF105,AF105))</x:f>
        <x:v>2</x:v>
      </x:c>
    </x:row>
    <x:row r="106">
      <x:c r="AA106" t="str">
        <x:f>IF(Resultados_Chave!A6="","",Resultados_Chave!A6)</x:f>
        <x:v>KR-002</x:v>
      </x:c>
      <x:c r="AB106" t="str">
        <x:f>IF(Resultados_Chave!A6="","",IF(Resultados_Chave!O6="DADO PENDENTE",Resultados_Chave!Q6,Resultados_Chave!O6))</x:f>
        <x:v>ATRASADO</x:v>
      </x:c>
      <x:c r="AC106" t="str">
        <x:f>IF(Resultados_Chave!A6="","",Resultados_Chave!M6)</x:f>
        <x:v>Paulo Nunes</x:v>
      </x:c>
      <x:c r="AD106" t="n">
        <x:f>IF(Resultados_Chave!A6="","",Resultados_Chave!N6)</x:f>
        <x:v>46280</x:v>
      </x:c>
      <x:c r="AE106" t="str">
        <x:f>IF(Resultados_Chave!A6="","",IF(Resultados_Chave!P6="","Definir ação e registrar evidência",Resultados_Chave!P6))</x:f>
        <x:v>Atacar gargalo da expedição</x:v>
      </x:c>
      <x:c r="AF106" t="n">
        <x:f>Resultados_Chave!W6</x:f>
        <x:v>2</x:v>
      </x:c>
      <x:c r="AG106" t="n">
        <x:f>IF(AF106=0,"",COUNTIFS($AF$5:$AF$204,"&gt;0",$AF$5:$AF$204,"&lt;"&amp;AF106)+COUNTIFS($AF$5:AF106,AF106))</x:f>
        <x:v>3</x:v>
      </x:c>
    </x:row>
    <x:row r="107">
      <x:c r="AA107" t="str">
        <x:f>IF(Resultados_Chave!A7="","",Resultados_Chave!A7)</x:f>
        <x:v>KR-003</x:v>
      </x:c>
      <x:c r="AB107" t="str">
        <x:f>IF(Resultados_Chave!A7="","",IF(Resultados_Chave!O7="DADO PENDENTE",Resultados_Chave!Q7,Resultados_Chave!O7))</x:f>
        <x:v>ATRASADO</x:v>
      </x:c>
      <x:c r="AC107" t="str">
        <x:f>IF(Resultados_Chave!A7="","",Resultados_Chave!M7)</x:f>
        <x:v>Ana Martins</x:v>
      </x:c>
      <x:c r="AD107" t="n">
        <x:f>IF(Resultados_Chave!A7="","",Resultados_Chave!N7)</x:f>
        <x:v>46280</x:v>
      </x:c>
      <x:c r="AE107" t="str">
        <x:f>IF(Resultados_Chave!A7="","",IF(Resultados_Chave!P7="","Definir ação e registrar evidência",Resultados_Chave!P7))</x:f>
        <x:v>Contatar clientes afetados</x:v>
      </x:c>
      <x:c r="AF107" t="n">
        <x:f>Resultados_Chave!W7</x:f>
        <x:v>2</x:v>
      </x:c>
      <x:c r="AG107" t="n">
        <x:f>IF(AF107=0,"",COUNTIFS($AF$5:$AF$204,"&gt;0",$AF$5:$AF$204,"&lt;"&amp;AF107)+COUNTIFS($AF$5:AF107,AF107))</x:f>
        <x:v>4</x:v>
      </x:c>
    </x:row>
    <x:row r="108">
      <x:c r="AA108" t="str">
        <x:f>IF(Resultados_Chave!A8="","",Resultados_Chave!A8)</x:f>
        <x:v>KR-004</x:v>
      </x:c>
      <x:c r="AB108" t="str">
        <x:f>IF(Resultados_Chave!A8="","",IF(Resultados_Chave!O8="DADO PENDENTE",Resultados_Chave!Q8,Resultados_Chave!O8))</x:f>
        <x:v>NO RUMO</x:v>
      </x:c>
      <x:c r="AC108" t="str">
        <x:f>IF(Resultados_Chave!A8="","",Resultados_Chave!M8)</x:f>
        <x:v>Bruno Lima</x:v>
      </x:c>
      <x:c r="AD108" t="n">
        <x:f>IF(Resultados_Chave!A8="","",Resultados_Chave!N8)</x:f>
        <x:v>46387</x:v>
      </x:c>
      <x:c r="AE108" t="str">
        <x:f>IF(Resultados_Chave!A8="","",IF(Resultados_Chave!P8="","Definir ação e registrar evidência",Resultados_Chave!P8))</x:f>
        <x:v>Fechar causas dos detratores</x:v>
      </x:c>
      <x:c r="AF108" t="n">
        <x:f>Resultados_Chave!W8</x:f>
        <x:v>0</x:v>
      </x:c>
      <x:c r="AG108" t="str">
        <x:f>IF(AF108=0,"",COUNTIFS($AF$5:$AF$204,"&gt;0",$AF$5:$AF$204,"&lt;"&amp;AF108)+COUNTIFS($AF$5:AF108,AF108))</x:f>
      </x:c>
    </x:row>
    <x:row r="109">
      <x:c r="AA109" t="str">
        <x:f>IF(Resultados_Chave!A9="","",Resultados_Chave!A9)</x:f>
        <x:v>KR-005</x:v>
      </x:c>
      <x:c r="AB109" t="str">
        <x:f>IF(Resultados_Chave!A9="","",IF(Resultados_Chave!O9="DADO PENDENTE",Resultados_Chave!Q9,Resultados_Chave!O9))</x:f>
        <x:v>NO RUMO</x:v>
      </x:c>
      <x:c r="AC109" t="str">
        <x:f>IF(Resultados_Chave!A9="","",Resultados_Chave!M9)</x:f>
        <x:v>Bruno Lima</x:v>
      </x:c>
      <x:c r="AD109" t="n">
        <x:f>IF(Resultados_Chave!A9="","",Resultados_Chave!N9)</x:f>
        <x:v>46387</x:v>
      </x:c>
      <x:c r="AE109" t="str">
        <x:f>IF(Resultados_Chave!A9="","",IF(Resultados_Chave!P9="","Definir ação e registrar evidência",Resultados_Chave!P9))</x:f>
        <x:v>Criar alerta de risco</x:v>
      </x:c>
      <x:c r="AF109" t="n">
        <x:f>Resultados_Chave!W9</x:f>
        <x:v>0</x:v>
      </x:c>
      <x:c r="AG109" t="str">
        <x:f>IF(AF109=0,"",COUNTIFS($AF$5:$AF$204,"&gt;0",$AF$5:$AF$204,"&lt;"&amp;AF109)+COUNTIFS($AF$5:AF109,AF109))</x:f>
      </x:c>
    </x:row>
    <x:row r="110">
      <x:c r="AA110" t="str">
        <x:f>IF(Resultados_Chave!A10="","",Resultados_Chave!A10)</x:f>
        <x:v>KR-006</x:v>
      </x:c>
      <x:c r="AB110" t="str">
        <x:f>IF(Resultados_Chave!A10="","",IF(Resultados_Chave!O10="DADO PENDENTE",Resultados_Chave!Q10,Resultados_Chave!O10))</x:f>
        <x:v>NO RUMO</x:v>
      </x:c>
      <x:c r="AC110" t="str">
        <x:f>IF(Resultados_Chave!A10="","",Resultados_Chave!M10)</x:f>
        <x:v>Lia Costa</x:v>
      </x:c>
      <x:c r="AD110" t="n">
        <x:f>IF(Resultados_Chave!A10="","",Resultados_Chave!N10)</x:f>
        <x:v>46387</x:v>
      </x:c>
      <x:c r="AE110" t="str">
        <x:f>IF(Resultados_Chave!A10="","",IF(Resultados_Chave!P10="","Definir ação e registrar evidência",Resultados_Chave!P10))</x:f>
        <x:v>Antecipar negociações</x:v>
      </x:c>
      <x:c r="AF110" t="n">
        <x:f>Resultados_Chave!W10</x:f>
        <x:v>0</x:v>
      </x:c>
      <x:c r="AG110" t="str">
        <x:f>IF(AF110=0,"",COUNTIFS($AF$5:$AF$204,"&gt;0",$AF$5:$AF$204,"&lt;"&amp;AF110)+COUNTIFS($AF$5:AF110,AF110))</x:f>
      </x:c>
    </x:row>
    <x:row r="111">
      <x:c r="AA111" t="str">
        <x:f>IF(Resultados_Chave!A11="","",Resultados_Chave!A11)</x:f>
        <x:v>KR-007</x:v>
      </x:c>
      <x:c r="AB111" t="str">
        <x:f>IF(Resultados_Chave!A11="","",IF(Resultados_Chave!O11="DADO PENDENTE",Resultados_Chave!Q11,Resultados_Chave!O11))</x:f>
        <x:v>EM RISCO</x:v>
      </x:c>
      <x:c r="AC111" t="str">
        <x:f>IF(Resultados_Chave!A11="","",Resultados_Chave!M11)</x:f>
        <x:v>Carla Souza</x:v>
      </x:c>
      <x:c r="AD111" t="n">
        <x:f>IF(Resultados_Chave!A11="","",Resultados_Chave!N11)</x:f>
        <x:v>46326</x:v>
      </x:c>
      <x:c r="AE111" t="str">
        <x:f>IF(Resultados_Chave!A11="","",IF(Resultados_Chave!P11="","Definir ação e registrar evidência",Resultados_Chave!P11))</x:f>
        <x:v>Padronizar setup</x:v>
      </x:c>
      <x:c r="AF111" t="n">
        <x:f>Resultados_Chave!W11</x:f>
        <x:v>3</x:v>
      </x:c>
      <x:c r="AG111" t="n">
        <x:f>IF(AF111=0,"",COUNTIFS($AF$5:$AF$204,"&gt;0",$AF$5:$AF$204,"&lt;"&amp;AF111)+COUNTIFS($AF$5:AF111,AF111))</x:f>
        <x:v>6</x:v>
      </x:c>
    </x:row>
    <x:row r="112">
      <x:c r="AA112" t="str">
        <x:f>IF(Resultados_Chave!A12="","",Resultados_Chave!A12)</x:f>
        <x:v>KR-008</x:v>
      </x:c>
      <x:c r="AB112" t="str">
        <x:f>IF(Resultados_Chave!A12="","",IF(Resultados_Chave!O12="DADO PENDENTE",Resultados_Chave!Q12,Resultados_Chave!O12))</x:f>
        <x:v>EM RISCO</x:v>
      </x:c>
      <x:c r="AC112" t="str">
        <x:f>IF(Resultados_Chave!A12="","",Resultados_Chave!M12)</x:f>
        <x:v>Carla Souza</x:v>
      </x:c>
      <x:c r="AD112" t="n">
        <x:f>IF(Resultados_Chave!A12="","",Resultados_Chave!N12)</x:f>
        <x:v>46326</x:v>
      </x:c>
      <x:c r="AE112" t="str">
        <x:f>IF(Resultados_Chave!A12="","",IF(Resultados_Chave!P12="","Definir ação e registrar evidência",Resultados_Chave!P12))</x:f>
        <x:v>Testar parâmetro de corte</x:v>
      </x:c>
      <x:c r="AF112" t="n">
        <x:f>Resultados_Chave!W12</x:f>
        <x:v>3</x:v>
      </x:c>
      <x:c r="AG112" t="n">
        <x:f>IF(AF112=0,"",COUNTIFS($AF$5:$AF$204,"&gt;0",$AF$5:$AF$204,"&lt;"&amp;AF112)+COUNTIFS($AF$5:AF112,AF112))</x:f>
        <x:v>7</x:v>
      </x:c>
    </x:row>
    <x:row r="113">
      <x:c r="AA113" t="str">
        <x:f>IF(Resultados_Chave!A13="","",Resultados_Chave!A13)</x:f>
        <x:v>KR-009</x:v>
      </x:c>
      <x:c r="AB113" t="str">
        <x:f>IF(Resultados_Chave!A13="","",IF(Resultados_Chave!O13="DADO PENDENTE",Resultados_Chave!Q13,Resultados_Chave!O13))</x:f>
        <x:v>EM RISCO</x:v>
      </x:c>
      <x:c r="AC113" t="str">
        <x:f>IF(Resultados_Chave!A13="","",Resultados_Chave!M13)</x:f>
        <x:v>João Reis</x:v>
      </x:c>
      <x:c r="AD113" t="n">
        <x:f>IF(Resultados_Chave!A13="","",Resultados_Chave!N13)</x:f>
        <x:v>46326</x:v>
      </x:c>
      <x:c r="AE113" t="str">
        <x:f>IF(Resultados_Chave!A13="","",IF(Resultados_Chave!P13="","Definir ação e registrar evidência",Resultados_Chave!P13))</x:f>
        <x:v>Analisar defeitos recorrentes</x:v>
      </x:c>
      <x:c r="AF113" t="n">
        <x:f>Resultados_Chave!W13</x:f>
        <x:v>3</x:v>
      </x:c>
      <x:c r="AG113" t="n">
        <x:f>IF(AF113=0,"",COUNTIFS($AF$5:$AF$204,"&gt;0",$AF$5:$AF$204,"&lt;"&amp;AF113)+COUNTIFS($AF$5:AF113,AF113))</x:f>
        <x:v>8</x:v>
      </x:c>
    </x:row>
    <x:row r="114">
      <x:c r="AA114" t="str">
        <x:f>IF(Resultados_Chave!A14="","",Resultados_Chave!A14)</x:f>
        <x:v>KR-010</x:v>
      </x:c>
      <x:c r="AB114" t="str">
        <x:f>IF(Resultados_Chave!A14="","",IF(Resultados_Chave!O14="DADO PENDENTE",Resultados_Chave!Q14,Resultados_Chave!O14))</x:f>
        <x:v>OBJETIVO ENCERRADO</x:v>
      </x:c>
      <x:c r="AC114" t="str">
        <x:f>IF(Resultados_Chave!A14="","",Resultados_Chave!M14)</x:f>
        <x:v>Diego Ramos</x:v>
      </x:c>
      <x:c r="AD114" t="n">
        <x:f>IF(Resultados_Chave!A14="","",Resultados_Chave!N14)</x:f>
        <x:v>46285</x:v>
      </x:c>
      <x:c r="AE114" t="str">
        <x:f>IF(Resultados_Chave!A14="","",IF(Resultados_Chave!P14="","Definir ação e registrar evidência",Resultados_Chave!P14))</x:f>
        <x:v>Documentar aprendizados</x:v>
      </x:c>
      <x:c r="AF114" t="n">
        <x:f>Resultados_Chave!W14</x:f>
        <x:v>0</x:v>
      </x:c>
      <x:c r="AG114" t="str">
        <x:f>IF(AF114=0,"",COUNTIFS($AF$5:$AF$204,"&gt;0",$AF$5:$AF$204,"&lt;"&amp;AF114)+COUNTIFS($AF$5:AF114,AF114))</x:f>
      </x:c>
    </x:row>
    <x:row r="115">
      <x:c r="AA115" t="str">
        <x:f>IF(Resultados_Chave!A15="","",Resultados_Chave!A15)</x:f>
      </x:c>
      <x:c r="AB115" t="str">
        <x:f>IF(Resultados_Chave!A15="","",IF(Resultados_Chave!O15="DADO PENDENTE",Resultados_Chave!Q15,Resultados_Chave!O15))</x:f>
      </x:c>
      <x:c r="AC115" t="str">
        <x:f>IF(Resultados_Chave!A15="","",Resultados_Chave!M15)</x:f>
      </x:c>
      <x:c r="AD115" t="str">
        <x:f>IF(Resultados_Chave!A15="","",Resultados_Chave!N15)</x:f>
      </x:c>
      <x:c r="AE115" t="str">
        <x:f>IF(Resultados_Chave!A15="","",IF(Resultados_Chave!P15="","Definir ação e registrar evidência",Resultados_Chave!P15))</x:f>
      </x:c>
      <x:c r="AF115" t="n">
        <x:f>Resultados_Chave!W15</x:f>
        <x:v>0</x:v>
      </x:c>
      <x:c r="AG115" t="str">
        <x:f>IF(AF115=0,"",COUNTIFS($AF$5:$AF$204,"&gt;0",$AF$5:$AF$204,"&lt;"&amp;AF115)+COUNTIFS($AF$5:AF115,AF115))</x:f>
      </x:c>
    </x:row>
    <x:row r="116">
      <x:c r="AA116" t="str">
        <x:f>IF(Resultados_Chave!A16="","",Resultados_Chave!A16)</x:f>
      </x:c>
      <x:c r="AB116" t="str">
        <x:f>IF(Resultados_Chave!A16="","",IF(Resultados_Chave!O16="DADO PENDENTE",Resultados_Chave!Q16,Resultados_Chave!O16))</x:f>
      </x:c>
      <x:c r="AC116" t="str">
        <x:f>IF(Resultados_Chave!A16="","",Resultados_Chave!M16)</x:f>
      </x:c>
      <x:c r="AD116" t="str">
        <x:f>IF(Resultados_Chave!A16="","",Resultados_Chave!N16)</x:f>
      </x:c>
      <x:c r="AE116" t="str">
        <x:f>IF(Resultados_Chave!A16="","",IF(Resultados_Chave!P16="","Definir ação e registrar evidência",Resultados_Chave!P16))</x:f>
      </x:c>
      <x:c r="AF116" t="n">
        <x:f>Resultados_Chave!W16</x:f>
        <x:v>0</x:v>
      </x:c>
      <x:c r="AG116" t="str">
        <x:f>IF(AF116=0,"",COUNTIFS($AF$5:$AF$204,"&gt;0",$AF$5:$AF$204,"&lt;"&amp;AF116)+COUNTIFS($AF$5:AF116,AF116))</x:f>
      </x:c>
    </x:row>
    <x:row r="117">
      <x:c r="AA117" t="str">
        <x:f>IF(Resultados_Chave!A17="","",Resultados_Chave!A17)</x:f>
      </x:c>
      <x:c r="AB117" t="str">
        <x:f>IF(Resultados_Chave!A17="","",IF(Resultados_Chave!O17="DADO PENDENTE",Resultados_Chave!Q17,Resultados_Chave!O17))</x:f>
      </x:c>
      <x:c r="AC117" t="str">
        <x:f>IF(Resultados_Chave!A17="","",Resultados_Chave!M17)</x:f>
      </x:c>
      <x:c r="AD117" t="str">
        <x:f>IF(Resultados_Chave!A17="","",Resultados_Chave!N17)</x:f>
      </x:c>
      <x:c r="AE117" t="str">
        <x:f>IF(Resultados_Chave!A17="","",IF(Resultados_Chave!P17="","Definir ação e registrar evidência",Resultados_Chave!P17))</x:f>
      </x:c>
      <x:c r="AF117" t="n">
        <x:f>Resultados_Chave!W17</x:f>
        <x:v>0</x:v>
      </x:c>
      <x:c r="AG117" t="str">
        <x:f>IF(AF117=0,"",COUNTIFS($AF$5:$AF$204,"&gt;0",$AF$5:$AF$204,"&lt;"&amp;AF117)+COUNTIFS($AF$5:AF117,AF117))</x:f>
      </x:c>
    </x:row>
    <x:row r="118">
      <x:c r="AA118" t="str">
        <x:f>IF(Resultados_Chave!A18="","",Resultados_Chave!A18)</x:f>
      </x:c>
      <x:c r="AB118" t="str">
        <x:f>IF(Resultados_Chave!A18="","",IF(Resultados_Chave!O18="DADO PENDENTE",Resultados_Chave!Q18,Resultados_Chave!O18))</x:f>
      </x:c>
      <x:c r="AC118" t="str">
        <x:f>IF(Resultados_Chave!A18="","",Resultados_Chave!M18)</x:f>
      </x:c>
      <x:c r="AD118" t="str">
        <x:f>IF(Resultados_Chave!A18="","",Resultados_Chave!N18)</x:f>
      </x:c>
      <x:c r="AE118" t="str">
        <x:f>IF(Resultados_Chave!A18="","",IF(Resultados_Chave!P18="","Definir ação e registrar evidência",Resultados_Chave!P18))</x:f>
      </x:c>
      <x:c r="AF118" t="n">
        <x:f>Resultados_Chave!W18</x:f>
        <x:v>0</x:v>
      </x:c>
      <x:c r="AG118" t="str">
        <x:f>IF(AF118=0,"",COUNTIFS($AF$5:$AF$204,"&gt;0",$AF$5:$AF$204,"&lt;"&amp;AF118)+COUNTIFS($AF$5:AF118,AF118))</x:f>
      </x:c>
    </x:row>
    <x:row r="119">
      <x:c r="AA119" t="str">
        <x:f>IF(Resultados_Chave!A19="","",Resultados_Chave!A19)</x:f>
      </x:c>
      <x:c r="AB119" t="str">
        <x:f>IF(Resultados_Chave!A19="","",IF(Resultados_Chave!O19="DADO PENDENTE",Resultados_Chave!Q19,Resultados_Chave!O19))</x:f>
      </x:c>
      <x:c r="AC119" t="str">
        <x:f>IF(Resultados_Chave!A19="","",Resultados_Chave!M19)</x:f>
      </x:c>
      <x:c r="AD119" t="str">
        <x:f>IF(Resultados_Chave!A19="","",Resultados_Chave!N19)</x:f>
      </x:c>
      <x:c r="AE119" t="str">
        <x:f>IF(Resultados_Chave!A19="","",IF(Resultados_Chave!P19="","Definir ação e registrar evidência",Resultados_Chave!P19))</x:f>
      </x:c>
      <x:c r="AF119" t="n">
        <x:f>Resultados_Chave!W19</x:f>
        <x:v>0</x:v>
      </x:c>
      <x:c r="AG119" t="str">
        <x:f>IF(AF119=0,"",COUNTIFS($AF$5:$AF$204,"&gt;0",$AF$5:$AF$204,"&lt;"&amp;AF119)+COUNTIFS($AF$5:AF119,AF119))</x:f>
      </x:c>
    </x:row>
    <x:row r="120">
      <x:c r="AA120" t="str">
        <x:f>IF(Resultados_Chave!A20="","",Resultados_Chave!A20)</x:f>
      </x:c>
      <x:c r="AB120" t="str">
        <x:f>IF(Resultados_Chave!A20="","",IF(Resultados_Chave!O20="DADO PENDENTE",Resultados_Chave!Q20,Resultados_Chave!O20))</x:f>
      </x:c>
      <x:c r="AC120" t="str">
        <x:f>IF(Resultados_Chave!A20="","",Resultados_Chave!M20)</x:f>
      </x:c>
      <x:c r="AD120" t="str">
        <x:f>IF(Resultados_Chave!A20="","",Resultados_Chave!N20)</x:f>
      </x:c>
      <x:c r="AE120" t="str">
        <x:f>IF(Resultados_Chave!A20="","",IF(Resultados_Chave!P20="","Definir ação e registrar evidência",Resultados_Chave!P20))</x:f>
      </x:c>
      <x:c r="AF120" t="n">
        <x:f>Resultados_Chave!W20</x:f>
        <x:v>0</x:v>
      </x:c>
      <x:c r="AG120" t="str">
        <x:f>IF(AF120=0,"",COUNTIFS($AF$5:$AF$204,"&gt;0",$AF$5:$AF$204,"&lt;"&amp;AF120)+COUNTIFS($AF$5:AF120,AF120))</x:f>
      </x:c>
    </x:row>
    <x:row r="121">
      <x:c r="AA121" t="str">
        <x:f>IF(Resultados_Chave!A21="","",Resultados_Chave!A21)</x:f>
      </x:c>
      <x:c r="AB121" t="str">
        <x:f>IF(Resultados_Chave!A21="","",IF(Resultados_Chave!O21="DADO PENDENTE",Resultados_Chave!Q21,Resultados_Chave!O21))</x:f>
      </x:c>
      <x:c r="AC121" t="str">
        <x:f>IF(Resultados_Chave!A21="","",Resultados_Chave!M21)</x:f>
      </x:c>
      <x:c r="AD121" t="str">
        <x:f>IF(Resultados_Chave!A21="","",Resultados_Chave!N21)</x:f>
      </x:c>
      <x:c r="AE121" t="str">
        <x:f>IF(Resultados_Chave!A21="","",IF(Resultados_Chave!P21="","Definir ação e registrar evidência",Resultados_Chave!P21))</x:f>
      </x:c>
      <x:c r="AF121" t="n">
        <x:f>Resultados_Chave!W21</x:f>
        <x:v>0</x:v>
      </x:c>
      <x:c r="AG121" t="str">
        <x:f>IF(AF121=0,"",COUNTIFS($AF$5:$AF$204,"&gt;0",$AF$5:$AF$204,"&lt;"&amp;AF121)+COUNTIFS($AF$5:AF121,AF121))</x:f>
      </x:c>
    </x:row>
    <x:row r="122">
      <x:c r="AA122" t="str">
        <x:f>IF(Resultados_Chave!A22="","",Resultados_Chave!A22)</x:f>
      </x:c>
      <x:c r="AB122" t="str">
        <x:f>IF(Resultados_Chave!A22="","",IF(Resultados_Chave!O22="DADO PENDENTE",Resultados_Chave!Q22,Resultados_Chave!O22))</x:f>
      </x:c>
      <x:c r="AC122" t="str">
        <x:f>IF(Resultados_Chave!A22="","",Resultados_Chave!M22)</x:f>
      </x:c>
      <x:c r="AD122" t="str">
        <x:f>IF(Resultados_Chave!A22="","",Resultados_Chave!N22)</x:f>
      </x:c>
      <x:c r="AE122" t="str">
        <x:f>IF(Resultados_Chave!A22="","",IF(Resultados_Chave!P22="","Definir ação e registrar evidência",Resultados_Chave!P22))</x:f>
      </x:c>
      <x:c r="AF122" t="n">
        <x:f>Resultados_Chave!W22</x:f>
        <x:v>0</x:v>
      </x:c>
      <x:c r="AG122" t="str">
        <x:f>IF(AF122=0,"",COUNTIFS($AF$5:$AF$204,"&gt;0",$AF$5:$AF$204,"&lt;"&amp;AF122)+COUNTIFS($AF$5:AF122,AF122))</x:f>
      </x:c>
    </x:row>
    <x:row r="123">
      <x:c r="AA123" t="str">
        <x:f>IF(Resultados_Chave!A23="","",Resultados_Chave!A23)</x:f>
      </x:c>
      <x:c r="AB123" t="str">
        <x:f>IF(Resultados_Chave!A23="","",IF(Resultados_Chave!O23="DADO PENDENTE",Resultados_Chave!Q23,Resultados_Chave!O23))</x:f>
      </x:c>
      <x:c r="AC123" t="str">
        <x:f>IF(Resultados_Chave!A23="","",Resultados_Chave!M23)</x:f>
      </x:c>
      <x:c r="AD123" t="str">
        <x:f>IF(Resultados_Chave!A23="","",Resultados_Chave!N23)</x:f>
      </x:c>
      <x:c r="AE123" t="str">
        <x:f>IF(Resultados_Chave!A23="","",IF(Resultados_Chave!P23="","Definir ação e registrar evidência",Resultados_Chave!P23))</x:f>
      </x:c>
      <x:c r="AF123" t="n">
        <x:f>Resultados_Chave!W23</x:f>
        <x:v>0</x:v>
      </x:c>
      <x:c r="AG123" t="str">
        <x:f>IF(AF123=0,"",COUNTIFS($AF$5:$AF$204,"&gt;0",$AF$5:$AF$204,"&lt;"&amp;AF123)+COUNTIFS($AF$5:AF123,AF123))</x:f>
      </x:c>
    </x:row>
    <x:row r="124">
      <x:c r="AA124" t="str">
        <x:f>IF(Resultados_Chave!A24="","",Resultados_Chave!A24)</x:f>
      </x:c>
      <x:c r="AB124" t="str">
        <x:f>IF(Resultados_Chave!A24="","",IF(Resultados_Chave!O24="DADO PENDENTE",Resultados_Chave!Q24,Resultados_Chave!O24))</x:f>
      </x:c>
      <x:c r="AC124" t="str">
        <x:f>IF(Resultados_Chave!A24="","",Resultados_Chave!M24)</x:f>
      </x:c>
      <x:c r="AD124" t="str">
        <x:f>IF(Resultados_Chave!A24="","",Resultados_Chave!N24)</x:f>
      </x:c>
      <x:c r="AE124" t="str">
        <x:f>IF(Resultados_Chave!A24="","",IF(Resultados_Chave!P24="","Definir ação e registrar evidência",Resultados_Chave!P24))</x:f>
      </x:c>
      <x:c r="AF124" t="n">
        <x:f>Resultados_Chave!W24</x:f>
        <x:v>0</x:v>
      </x:c>
      <x:c r="AG124" t="str">
        <x:f>IF(AF124=0,"",COUNTIFS($AF$5:$AF$204,"&gt;0",$AF$5:$AF$204,"&lt;"&amp;AF124)+COUNTIFS($AF$5:AF124,AF124))</x:f>
      </x:c>
    </x:row>
    <x:row r="125">
      <x:c r="AA125" t="str">
        <x:f>IF(Resultados_Chave!A25="","",Resultados_Chave!A25)</x:f>
      </x:c>
      <x:c r="AB125" t="str">
        <x:f>IF(Resultados_Chave!A25="","",IF(Resultados_Chave!O25="DADO PENDENTE",Resultados_Chave!Q25,Resultados_Chave!O25))</x:f>
      </x:c>
      <x:c r="AC125" t="str">
        <x:f>IF(Resultados_Chave!A25="","",Resultados_Chave!M25)</x:f>
      </x:c>
      <x:c r="AD125" t="str">
        <x:f>IF(Resultados_Chave!A25="","",Resultados_Chave!N25)</x:f>
      </x:c>
      <x:c r="AE125" t="str">
        <x:f>IF(Resultados_Chave!A25="","",IF(Resultados_Chave!P25="","Definir ação e registrar evidência",Resultados_Chave!P25))</x:f>
      </x:c>
      <x:c r="AF125" t="n">
        <x:f>Resultados_Chave!W25</x:f>
        <x:v>0</x:v>
      </x:c>
      <x:c r="AG125" t="str">
        <x:f>IF(AF125=0,"",COUNTIFS($AF$5:$AF$204,"&gt;0",$AF$5:$AF$204,"&lt;"&amp;AF125)+COUNTIFS($AF$5:AF125,AF125))</x:f>
      </x:c>
    </x:row>
    <x:row r="126">
      <x:c r="AA126" t="str">
        <x:f>IF(Resultados_Chave!A26="","",Resultados_Chave!A26)</x:f>
      </x:c>
      <x:c r="AB126" t="str">
        <x:f>IF(Resultados_Chave!A26="","",IF(Resultados_Chave!O26="DADO PENDENTE",Resultados_Chave!Q26,Resultados_Chave!O26))</x:f>
      </x:c>
      <x:c r="AC126" t="str">
        <x:f>IF(Resultados_Chave!A26="","",Resultados_Chave!M26)</x:f>
      </x:c>
      <x:c r="AD126" t="str">
        <x:f>IF(Resultados_Chave!A26="","",Resultados_Chave!N26)</x:f>
      </x:c>
      <x:c r="AE126" t="str">
        <x:f>IF(Resultados_Chave!A26="","",IF(Resultados_Chave!P26="","Definir ação e registrar evidência",Resultados_Chave!P26))</x:f>
      </x:c>
      <x:c r="AF126" t="n">
        <x:f>Resultados_Chave!W26</x:f>
        <x:v>0</x:v>
      </x:c>
      <x:c r="AG126" t="str">
        <x:f>IF(AF126=0,"",COUNTIFS($AF$5:$AF$204,"&gt;0",$AF$5:$AF$204,"&lt;"&amp;AF126)+COUNTIFS($AF$5:AF126,AF126))</x:f>
      </x:c>
    </x:row>
    <x:row r="127">
      <x:c r="AA127" t="str">
        <x:f>IF(Resultados_Chave!A27="","",Resultados_Chave!A27)</x:f>
      </x:c>
      <x:c r="AB127" t="str">
        <x:f>IF(Resultados_Chave!A27="","",IF(Resultados_Chave!O27="DADO PENDENTE",Resultados_Chave!Q27,Resultados_Chave!O27))</x:f>
      </x:c>
      <x:c r="AC127" t="str">
        <x:f>IF(Resultados_Chave!A27="","",Resultados_Chave!M27)</x:f>
      </x:c>
      <x:c r="AD127" t="str">
        <x:f>IF(Resultados_Chave!A27="","",Resultados_Chave!N27)</x:f>
      </x:c>
      <x:c r="AE127" t="str">
        <x:f>IF(Resultados_Chave!A27="","",IF(Resultados_Chave!P27="","Definir ação e registrar evidência",Resultados_Chave!P27))</x:f>
      </x:c>
      <x:c r="AF127" t="n">
        <x:f>Resultados_Chave!W27</x:f>
        <x:v>0</x:v>
      </x:c>
      <x:c r="AG127" t="str">
        <x:f>IF(AF127=0,"",COUNTIFS($AF$5:$AF$204,"&gt;0",$AF$5:$AF$204,"&lt;"&amp;AF127)+COUNTIFS($AF$5:AF127,AF127))</x:f>
      </x:c>
    </x:row>
    <x:row r="128">
      <x:c r="AA128" t="str">
        <x:f>IF(Resultados_Chave!A28="","",Resultados_Chave!A28)</x:f>
      </x:c>
      <x:c r="AB128" t="str">
        <x:f>IF(Resultados_Chave!A28="","",IF(Resultados_Chave!O28="DADO PENDENTE",Resultados_Chave!Q28,Resultados_Chave!O28))</x:f>
      </x:c>
      <x:c r="AC128" t="str">
        <x:f>IF(Resultados_Chave!A28="","",Resultados_Chave!M28)</x:f>
      </x:c>
      <x:c r="AD128" t="str">
        <x:f>IF(Resultados_Chave!A28="","",Resultados_Chave!N28)</x:f>
      </x:c>
      <x:c r="AE128" t="str">
        <x:f>IF(Resultados_Chave!A28="","",IF(Resultados_Chave!P28="","Definir ação e registrar evidência",Resultados_Chave!P28))</x:f>
      </x:c>
      <x:c r="AF128" t="n">
        <x:f>Resultados_Chave!W28</x:f>
        <x:v>0</x:v>
      </x:c>
      <x:c r="AG128" t="str">
        <x:f>IF(AF128=0,"",COUNTIFS($AF$5:$AF$204,"&gt;0",$AF$5:$AF$204,"&lt;"&amp;AF128)+COUNTIFS($AF$5:AF128,AF128))</x:f>
      </x:c>
    </x:row>
    <x:row r="129">
      <x:c r="AA129" t="str">
        <x:f>IF(Resultados_Chave!A29="","",Resultados_Chave!A29)</x:f>
      </x:c>
      <x:c r="AB129" t="str">
        <x:f>IF(Resultados_Chave!A29="","",IF(Resultados_Chave!O29="DADO PENDENTE",Resultados_Chave!Q29,Resultados_Chave!O29))</x:f>
      </x:c>
      <x:c r="AC129" t="str">
        <x:f>IF(Resultados_Chave!A29="","",Resultados_Chave!M29)</x:f>
      </x:c>
      <x:c r="AD129" t="str">
        <x:f>IF(Resultados_Chave!A29="","",Resultados_Chave!N29)</x:f>
      </x:c>
      <x:c r="AE129" t="str">
        <x:f>IF(Resultados_Chave!A29="","",IF(Resultados_Chave!P29="","Definir ação e registrar evidência",Resultados_Chave!P29))</x:f>
      </x:c>
      <x:c r="AF129" t="n">
        <x:f>Resultados_Chave!W29</x:f>
        <x:v>0</x:v>
      </x:c>
      <x:c r="AG129" t="str">
        <x:f>IF(AF129=0,"",COUNTIFS($AF$5:$AF$204,"&gt;0",$AF$5:$AF$204,"&lt;"&amp;AF129)+COUNTIFS($AF$5:AF129,AF129))</x:f>
      </x:c>
    </x:row>
    <x:row r="130">
      <x:c r="AA130" t="str">
        <x:f>IF(Resultados_Chave!A30="","",Resultados_Chave!A30)</x:f>
      </x:c>
      <x:c r="AB130" t="str">
        <x:f>IF(Resultados_Chave!A30="","",IF(Resultados_Chave!O30="DADO PENDENTE",Resultados_Chave!Q30,Resultados_Chave!O30))</x:f>
      </x:c>
      <x:c r="AC130" t="str">
        <x:f>IF(Resultados_Chave!A30="","",Resultados_Chave!M30)</x:f>
      </x:c>
      <x:c r="AD130" t="str">
        <x:f>IF(Resultados_Chave!A30="","",Resultados_Chave!N30)</x:f>
      </x:c>
      <x:c r="AE130" t="str">
        <x:f>IF(Resultados_Chave!A30="","",IF(Resultados_Chave!P30="","Definir ação e registrar evidência",Resultados_Chave!P30))</x:f>
      </x:c>
      <x:c r="AF130" t="n">
        <x:f>Resultados_Chave!W30</x:f>
        <x:v>0</x:v>
      </x:c>
      <x:c r="AG130" t="str">
        <x:f>IF(AF130=0,"",COUNTIFS($AF$5:$AF$204,"&gt;0",$AF$5:$AF$204,"&lt;"&amp;AF130)+COUNTIFS($AF$5:AF130,AF130))</x:f>
      </x:c>
    </x:row>
    <x:row r="131">
      <x:c r="AA131" t="str">
        <x:f>IF(Resultados_Chave!A31="","",Resultados_Chave!A31)</x:f>
      </x:c>
      <x:c r="AB131" t="str">
        <x:f>IF(Resultados_Chave!A31="","",IF(Resultados_Chave!O31="DADO PENDENTE",Resultados_Chave!Q31,Resultados_Chave!O31))</x:f>
      </x:c>
      <x:c r="AC131" t="str">
        <x:f>IF(Resultados_Chave!A31="","",Resultados_Chave!M31)</x:f>
      </x:c>
      <x:c r="AD131" t="str">
        <x:f>IF(Resultados_Chave!A31="","",Resultados_Chave!N31)</x:f>
      </x:c>
      <x:c r="AE131" t="str">
        <x:f>IF(Resultados_Chave!A31="","",IF(Resultados_Chave!P31="","Definir ação e registrar evidência",Resultados_Chave!P31))</x:f>
      </x:c>
      <x:c r="AF131" t="n">
        <x:f>Resultados_Chave!W31</x:f>
        <x:v>0</x:v>
      </x:c>
      <x:c r="AG131" t="str">
        <x:f>IF(AF131=0,"",COUNTIFS($AF$5:$AF$204,"&gt;0",$AF$5:$AF$204,"&lt;"&amp;AF131)+COUNTIFS($AF$5:AF131,AF131))</x:f>
      </x:c>
    </x:row>
    <x:row r="132">
      <x:c r="AA132" t="str">
        <x:f>IF(Resultados_Chave!A32="","",Resultados_Chave!A32)</x:f>
      </x:c>
      <x:c r="AB132" t="str">
        <x:f>IF(Resultados_Chave!A32="","",IF(Resultados_Chave!O32="DADO PENDENTE",Resultados_Chave!Q32,Resultados_Chave!O32))</x:f>
      </x:c>
      <x:c r="AC132" t="str">
        <x:f>IF(Resultados_Chave!A32="","",Resultados_Chave!M32)</x:f>
      </x:c>
      <x:c r="AD132" t="str">
        <x:f>IF(Resultados_Chave!A32="","",Resultados_Chave!N32)</x:f>
      </x:c>
      <x:c r="AE132" t="str">
        <x:f>IF(Resultados_Chave!A32="","",IF(Resultados_Chave!P32="","Definir ação e registrar evidência",Resultados_Chave!P32))</x:f>
      </x:c>
      <x:c r="AF132" t="n">
        <x:f>Resultados_Chave!W32</x:f>
        <x:v>0</x:v>
      </x:c>
      <x:c r="AG132" t="str">
        <x:f>IF(AF132=0,"",COUNTIFS($AF$5:$AF$204,"&gt;0",$AF$5:$AF$204,"&lt;"&amp;AF132)+COUNTIFS($AF$5:AF132,AF132))</x:f>
      </x:c>
    </x:row>
    <x:row r="133">
      <x:c r="AA133" t="str">
        <x:f>IF(Resultados_Chave!A33="","",Resultados_Chave!A33)</x:f>
      </x:c>
      <x:c r="AB133" t="str">
        <x:f>IF(Resultados_Chave!A33="","",IF(Resultados_Chave!O33="DADO PENDENTE",Resultados_Chave!Q33,Resultados_Chave!O33))</x:f>
      </x:c>
      <x:c r="AC133" t="str">
        <x:f>IF(Resultados_Chave!A33="","",Resultados_Chave!M33)</x:f>
      </x:c>
      <x:c r="AD133" t="str">
        <x:f>IF(Resultados_Chave!A33="","",Resultados_Chave!N33)</x:f>
      </x:c>
      <x:c r="AE133" t="str">
        <x:f>IF(Resultados_Chave!A33="","",IF(Resultados_Chave!P33="","Definir ação e registrar evidência",Resultados_Chave!P33))</x:f>
      </x:c>
      <x:c r="AF133" t="n">
        <x:f>Resultados_Chave!W33</x:f>
        <x:v>0</x:v>
      </x:c>
      <x:c r="AG133" t="str">
        <x:f>IF(AF133=0,"",COUNTIFS($AF$5:$AF$204,"&gt;0",$AF$5:$AF$204,"&lt;"&amp;AF133)+COUNTIFS($AF$5:AF133,AF133))</x:f>
      </x:c>
    </x:row>
    <x:row r="134">
      <x:c r="AA134" t="str">
        <x:f>IF(Resultados_Chave!A34="","",Resultados_Chave!A34)</x:f>
      </x:c>
      <x:c r="AB134" t="str">
        <x:f>IF(Resultados_Chave!A34="","",IF(Resultados_Chave!O34="DADO PENDENTE",Resultados_Chave!Q34,Resultados_Chave!O34))</x:f>
      </x:c>
      <x:c r="AC134" t="str">
        <x:f>IF(Resultados_Chave!A34="","",Resultados_Chave!M34)</x:f>
      </x:c>
      <x:c r="AD134" t="str">
        <x:f>IF(Resultados_Chave!A34="","",Resultados_Chave!N34)</x:f>
      </x:c>
      <x:c r="AE134" t="str">
        <x:f>IF(Resultados_Chave!A34="","",IF(Resultados_Chave!P34="","Definir ação e registrar evidência",Resultados_Chave!P34))</x:f>
      </x:c>
      <x:c r="AF134" t="n">
        <x:f>Resultados_Chave!W34</x:f>
        <x:v>0</x:v>
      </x:c>
      <x:c r="AG134" t="str">
        <x:f>IF(AF134=0,"",COUNTIFS($AF$5:$AF$204,"&gt;0",$AF$5:$AF$204,"&lt;"&amp;AF134)+COUNTIFS($AF$5:AF134,AF134))</x:f>
      </x:c>
    </x:row>
    <x:row r="135">
      <x:c r="AA135" t="str">
        <x:f>IF(Resultados_Chave!A35="","",Resultados_Chave!A35)</x:f>
      </x:c>
      <x:c r="AB135" t="str">
        <x:f>IF(Resultados_Chave!A35="","",IF(Resultados_Chave!O35="DADO PENDENTE",Resultados_Chave!Q35,Resultados_Chave!O35))</x:f>
      </x:c>
      <x:c r="AC135" t="str">
        <x:f>IF(Resultados_Chave!A35="","",Resultados_Chave!M35)</x:f>
      </x:c>
      <x:c r="AD135" t="str">
        <x:f>IF(Resultados_Chave!A35="","",Resultados_Chave!N35)</x:f>
      </x:c>
      <x:c r="AE135" t="str">
        <x:f>IF(Resultados_Chave!A35="","",IF(Resultados_Chave!P35="","Definir ação e registrar evidência",Resultados_Chave!P35))</x:f>
      </x:c>
      <x:c r="AF135" t="n">
        <x:f>Resultados_Chave!W35</x:f>
        <x:v>0</x:v>
      </x:c>
      <x:c r="AG135" t="str">
        <x:f>IF(AF135=0,"",COUNTIFS($AF$5:$AF$204,"&gt;0",$AF$5:$AF$204,"&lt;"&amp;AF135)+COUNTIFS($AF$5:AF135,AF135))</x:f>
      </x:c>
    </x:row>
    <x:row r="136">
      <x:c r="AA136" t="str">
        <x:f>IF(Resultados_Chave!A36="","",Resultados_Chave!A36)</x:f>
      </x:c>
      <x:c r="AB136" t="str">
        <x:f>IF(Resultados_Chave!A36="","",IF(Resultados_Chave!O36="DADO PENDENTE",Resultados_Chave!Q36,Resultados_Chave!O36))</x:f>
      </x:c>
      <x:c r="AC136" t="str">
        <x:f>IF(Resultados_Chave!A36="","",Resultados_Chave!M36)</x:f>
      </x:c>
      <x:c r="AD136" t="str">
        <x:f>IF(Resultados_Chave!A36="","",Resultados_Chave!N36)</x:f>
      </x:c>
      <x:c r="AE136" t="str">
        <x:f>IF(Resultados_Chave!A36="","",IF(Resultados_Chave!P36="","Definir ação e registrar evidência",Resultados_Chave!P36))</x:f>
      </x:c>
      <x:c r="AF136" t="n">
        <x:f>Resultados_Chave!W36</x:f>
        <x:v>0</x:v>
      </x:c>
      <x:c r="AG136" t="str">
        <x:f>IF(AF136=0,"",COUNTIFS($AF$5:$AF$204,"&gt;0",$AF$5:$AF$204,"&lt;"&amp;AF136)+COUNTIFS($AF$5:AF136,AF136))</x:f>
      </x:c>
    </x:row>
    <x:row r="137">
      <x:c r="AA137" t="str">
        <x:f>IF(Resultados_Chave!A37="","",Resultados_Chave!A37)</x:f>
      </x:c>
      <x:c r="AB137" t="str">
        <x:f>IF(Resultados_Chave!A37="","",IF(Resultados_Chave!O37="DADO PENDENTE",Resultados_Chave!Q37,Resultados_Chave!O37))</x:f>
      </x:c>
      <x:c r="AC137" t="str">
        <x:f>IF(Resultados_Chave!A37="","",Resultados_Chave!M37)</x:f>
      </x:c>
      <x:c r="AD137" t="str">
        <x:f>IF(Resultados_Chave!A37="","",Resultados_Chave!N37)</x:f>
      </x:c>
      <x:c r="AE137" t="str">
        <x:f>IF(Resultados_Chave!A37="","",IF(Resultados_Chave!P37="","Definir ação e registrar evidência",Resultados_Chave!P37))</x:f>
      </x:c>
      <x:c r="AF137" t="n">
        <x:f>Resultados_Chave!W37</x:f>
        <x:v>0</x:v>
      </x:c>
      <x:c r="AG137" t="str">
        <x:f>IF(AF137=0,"",COUNTIFS($AF$5:$AF$204,"&gt;0",$AF$5:$AF$204,"&lt;"&amp;AF137)+COUNTIFS($AF$5:AF137,AF137))</x:f>
      </x:c>
    </x:row>
    <x:row r="138">
      <x:c r="AA138" t="str">
        <x:f>IF(Resultados_Chave!A38="","",Resultados_Chave!A38)</x:f>
      </x:c>
      <x:c r="AB138" t="str">
        <x:f>IF(Resultados_Chave!A38="","",IF(Resultados_Chave!O38="DADO PENDENTE",Resultados_Chave!Q38,Resultados_Chave!O38))</x:f>
      </x:c>
      <x:c r="AC138" t="str">
        <x:f>IF(Resultados_Chave!A38="","",Resultados_Chave!M38)</x:f>
      </x:c>
      <x:c r="AD138" t="str">
        <x:f>IF(Resultados_Chave!A38="","",Resultados_Chave!N38)</x:f>
      </x:c>
      <x:c r="AE138" t="str">
        <x:f>IF(Resultados_Chave!A38="","",IF(Resultados_Chave!P38="","Definir ação e registrar evidência",Resultados_Chave!P38))</x:f>
      </x:c>
      <x:c r="AF138" t="n">
        <x:f>Resultados_Chave!W38</x:f>
        <x:v>0</x:v>
      </x:c>
      <x:c r="AG138" t="str">
        <x:f>IF(AF138=0,"",COUNTIFS($AF$5:$AF$204,"&gt;0",$AF$5:$AF$204,"&lt;"&amp;AF138)+COUNTIFS($AF$5:AF138,AF138))</x:f>
      </x:c>
    </x:row>
    <x:row r="139">
      <x:c r="AA139" t="str">
        <x:f>IF(Resultados_Chave!A39="","",Resultados_Chave!A39)</x:f>
      </x:c>
      <x:c r="AB139" t="str">
        <x:f>IF(Resultados_Chave!A39="","",IF(Resultados_Chave!O39="DADO PENDENTE",Resultados_Chave!Q39,Resultados_Chave!O39))</x:f>
      </x:c>
      <x:c r="AC139" t="str">
        <x:f>IF(Resultados_Chave!A39="","",Resultados_Chave!M39)</x:f>
      </x:c>
      <x:c r="AD139" t="str">
        <x:f>IF(Resultados_Chave!A39="","",Resultados_Chave!N39)</x:f>
      </x:c>
      <x:c r="AE139" t="str">
        <x:f>IF(Resultados_Chave!A39="","",IF(Resultados_Chave!P39="","Definir ação e registrar evidência",Resultados_Chave!P39))</x:f>
      </x:c>
      <x:c r="AF139" t="n">
        <x:f>Resultados_Chave!W39</x:f>
        <x:v>0</x:v>
      </x:c>
      <x:c r="AG139" t="str">
        <x:f>IF(AF139=0,"",COUNTIFS($AF$5:$AF$204,"&gt;0",$AF$5:$AF$204,"&lt;"&amp;AF139)+COUNTIFS($AF$5:AF139,AF139))</x:f>
      </x:c>
    </x:row>
    <x:row r="140">
      <x:c r="AA140" t="str">
        <x:f>IF(Resultados_Chave!A40="","",Resultados_Chave!A40)</x:f>
      </x:c>
      <x:c r="AB140" t="str">
        <x:f>IF(Resultados_Chave!A40="","",IF(Resultados_Chave!O40="DADO PENDENTE",Resultados_Chave!Q40,Resultados_Chave!O40))</x:f>
      </x:c>
      <x:c r="AC140" t="str">
        <x:f>IF(Resultados_Chave!A40="","",Resultados_Chave!M40)</x:f>
      </x:c>
      <x:c r="AD140" t="str">
        <x:f>IF(Resultados_Chave!A40="","",Resultados_Chave!N40)</x:f>
      </x:c>
      <x:c r="AE140" t="str">
        <x:f>IF(Resultados_Chave!A40="","",IF(Resultados_Chave!P40="","Definir ação e registrar evidência",Resultados_Chave!P40))</x:f>
      </x:c>
      <x:c r="AF140" t="n">
        <x:f>Resultados_Chave!W40</x:f>
        <x:v>0</x:v>
      </x:c>
      <x:c r="AG140" t="str">
        <x:f>IF(AF140=0,"",COUNTIFS($AF$5:$AF$204,"&gt;0",$AF$5:$AF$204,"&lt;"&amp;AF140)+COUNTIFS($AF$5:AF140,AF140))</x:f>
      </x:c>
    </x:row>
    <x:row r="141">
      <x:c r="AA141" t="str">
        <x:f>IF(Resultados_Chave!A41="","",Resultados_Chave!A41)</x:f>
      </x:c>
      <x:c r="AB141" t="str">
        <x:f>IF(Resultados_Chave!A41="","",IF(Resultados_Chave!O41="DADO PENDENTE",Resultados_Chave!Q41,Resultados_Chave!O41))</x:f>
      </x:c>
      <x:c r="AC141" t="str">
        <x:f>IF(Resultados_Chave!A41="","",Resultados_Chave!M41)</x:f>
      </x:c>
      <x:c r="AD141" t="str">
        <x:f>IF(Resultados_Chave!A41="","",Resultados_Chave!N41)</x:f>
      </x:c>
      <x:c r="AE141" t="str">
        <x:f>IF(Resultados_Chave!A41="","",IF(Resultados_Chave!P41="","Definir ação e registrar evidência",Resultados_Chave!P41))</x:f>
      </x:c>
      <x:c r="AF141" t="n">
        <x:f>Resultados_Chave!W41</x:f>
        <x:v>0</x:v>
      </x:c>
      <x:c r="AG141" t="str">
        <x:f>IF(AF141=0,"",COUNTIFS($AF$5:$AF$204,"&gt;0",$AF$5:$AF$204,"&lt;"&amp;AF141)+COUNTIFS($AF$5:AF141,AF141))</x:f>
      </x:c>
    </x:row>
    <x:row r="142">
      <x:c r="AA142" t="str">
        <x:f>IF(Resultados_Chave!A42="","",Resultados_Chave!A42)</x:f>
      </x:c>
      <x:c r="AB142" t="str">
        <x:f>IF(Resultados_Chave!A42="","",IF(Resultados_Chave!O42="DADO PENDENTE",Resultados_Chave!Q42,Resultados_Chave!O42))</x:f>
      </x:c>
      <x:c r="AC142" t="str">
        <x:f>IF(Resultados_Chave!A42="","",Resultados_Chave!M42)</x:f>
      </x:c>
      <x:c r="AD142" t="str">
        <x:f>IF(Resultados_Chave!A42="","",Resultados_Chave!N42)</x:f>
      </x:c>
      <x:c r="AE142" t="str">
        <x:f>IF(Resultados_Chave!A42="","",IF(Resultados_Chave!P42="","Definir ação e registrar evidência",Resultados_Chave!P42))</x:f>
      </x:c>
      <x:c r="AF142" t="n">
        <x:f>Resultados_Chave!W42</x:f>
        <x:v>0</x:v>
      </x:c>
      <x:c r="AG142" t="str">
        <x:f>IF(AF142=0,"",COUNTIFS($AF$5:$AF$204,"&gt;0",$AF$5:$AF$204,"&lt;"&amp;AF142)+COUNTIFS($AF$5:AF142,AF142))</x:f>
      </x:c>
    </x:row>
    <x:row r="143">
      <x:c r="AA143" t="str">
        <x:f>IF(Resultados_Chave!A43="","",Resultados_Chave!A43)</x:f>
      </x:c>
      <x:c r="AB143" t="str">
        <x:f>IF(Resultados_Chave!A43="","",IF(Resultados_Chave!O43="DADO PENDENTE",Resultados_Chave!Q43,Resultados_Chave!O43))</x:f>
      </x:c>
      <x:c r="AC143" t="str">
        <x:f>IF(Resultados_Chave!A43="","",Resultados_Chave!M43)</x:f>
      </x:c>
      <x:c r="AD143" t="str">
        <x:f>IF(Resultados_Chave!A43="","",Resultados_Chave!N43)</x:f>
      </x:c>
      <x:c r="AE143" t="str">
        <x:f>IF(Resultados_Chave!A43="","",IF(Resultados_Chave!P43="","Definir ação e registrar evidência",Resultados_Chave!P43))</x:f>
      </x:c>
      <x:c r="AF143" t="n">
        <x:f>Resultados_Chave!W43</x:f>
        <x:v>0</x:v>
      </x:c>
      <x:c r="AG143" t="str">
        <x:f>IF(AF143=0,"",COUNTIFS($AF$5:$AF$204,"&gt;0",$AF$5:$AF$204,"&lt;"&amp;AF143)+COUNTIFS($AF$5:AF143,AF143))</x:f>
      </x:c>
    </x:row>
    <x:row r="144">
      <x:c r="AA144" t="str">
        <x:f>IF(Resultados_Chave!A44="","",Resultados_Chave!A44)</x:f>
      </x:c>
      <x:c r="AB144" t="str">
        <x:f>IF(Resultados_Chave!A44="","",IF(Resultados_Chave!O44="DADO PENDENTE",Resultados_Chave!Q44,Resultados_Chave!O44))</x:f>
      </x:c>
      <x:c r="AC144" t="str">
        <x:f>IF(Resultados_Chave!A44="","",Resultados_Chave!M44)</x:f>
      </x:c>
      <x:c r="AD144" t="str">
        <x:f>IF(Resultados_Chave!A44="","",Resultados_Chave!N44)</x:f>
      </x:c>
      <x:c r="AE144" t="str">
        <x:f>IF(Resultados_Chave!A44="","",IF(Resultados_Chave!P44="","Definir ação e registrar evidência",Resultados_Chave!P44))</x:f>
      </x:c>
      <x:c r="AF144" t="n">
        <x:f>Resultados_Chave!W44</x:f>
        <x:v>0</x:v>
      </x:c>
      <x:c r="AG144" t="str">
        <x:f>IF(AF144=0,"",COUNTIFS($AF$5:$AF$204,"&gt;0",$AF$5:$AF$204,"&lt;"&amp;AF144)+COUNTIFS($AF$5:AF144,AF144))</x:f>
      </x:c>
    </x:row>
    <x:row r="145">
      <x:c r="AA145" t="str">
        <x:f>IF(Resultados_Chave!A45="","",Resultados_Chave!A45)</x:f>
      </x:c>
      <x:c r="AB145" t="str">
        <x:f>IF(Resultados_Chave!A45="","",IF(Resultados_Chave!O45="DADO PENDENTE",Resultados_Chave!Q45,Resultados_Chave!O45))</x:f>
      </x:c>
      <x:c r="AC145" t="str">
        <x:f>IF(Resultados_Chave!A45="","",Resultados_Chave!M45)</x:f>
      </x:c>
      <x:c r="AD145" t="str">
        <x:f>IF(Resultados_Chave!A45="","",Resultados_Chave!N45)</x:f>
      </x:c>
      <x:c r="AE145" t="str">
        <x:f>IF(Resultados_Chave!A45="","",IF(Resultados_Chave!P45="","Definir ação e registrar evidência",Resultados_Chave!P45))</x:f>
      </x:c>
      <x:c r="AF145" t="n">
        <x:f>Resultados_Chave!W45</x:f>
        <x:v>0</x:v>
      </x:c>
      <x:c r="AG145" t="str">
        <x:f>IF(AF145=0,"",COUNTIFS($AF$5:$AF$204,"&gt;0",$AF$5:$AF$204,"&lt;"&amp;AF145)+COUNTIFS($AF$5:AF145,AF145))</x:f>
      </x:c>
    </x:row>
    <x:row r="146">
      <x:c r="AA146" t="str">
        <x:f>IF(Resultados_Chave!A46="","",Resultados_Chave!A46)</x:f>
      </x:c>
      <x:c r="AB146" t="str">
        <x:f>IF(Resultados_Chave!A46="","",IF(Resultados_Chave!O46="DADO PENDENTE",Resultados_Chave!Q46,Resultados_Chave!O46))</x:f>
      </x:c>
      <x:c r="AC146" t="str">
        <x:f>IF(Resultados_Chave!A46="","",Resultados_Chave!M46)</x:f>
      </x:c>
      <x:c r="AD146" t="str">
        <x:f>IF(Resultados_Chave!A46="","",Resultados_Chave!N46)</x:f>
      </x:c>
      <x:c r="AE146" t="str">
        <x:f>IF(Resultados_Chave!A46="","",IF(Resultados_Chave!P46="","Definir ação e registrar evidência",Resultados_Chave!P46))</x:f>
      </x:c>
      <x:c r="AF146" t="n">
        <x:f>Resultados_Chave!W46</x:f>
        <x:v>0</x:v>
      </x:c>
      <x:c r="AG146" t="str">
        <x:f>IF(AF146=0,"",COUNTIFS($AF$5:$AF$204,"&gt;0",$AF$5:$AF$204,"&lt;"&amp;AF146)+COUNTIFS($AF$5:AF146,AF146))</x:f>
      </x:c>
    </x:row>
    <x:row r="147">
      <x:c r="AA147" t="str">
        <x:f>IF(Resultados_Chave!A47="","",Resultados_Chave!A47)</x:f>
      </x:c>
      <x:c r="AB147" t="str">
        <x:f>IF(Resultados_Chave!A47="","",IF(Resultados_Chave!O47="DADO PENDENTE",Resultados_Chave!Q47,Resultados_Chave!O47))</x:f>
      </x:c>
      <x:c r="AC147" t="str">
        <x:f>IF(Resultados_Chave!A47="","",Resultados_Chave!M47)</x:f>
      </x:c>
      <x:c r="AD147" t="str">
        <x:f>IF(Resultados_Chave!A47="","",Resultados_Chave!N47)</x:f>
      </x:c>
      <x:c r="AE147" t="str">
        <x:f>IF(Resultados_Chave!A47="","",IF(Resultados_Chave!P47="","Definir ação e registrar evidência",Resultados_Chave!P47))</x:f>
      </x:c>
      <x:c r="AF147" t="n">
        <x:f>Resultados_Chave!W47</x:f>
        <x:v>0</x:v>
      </x:c>
      <x:c r="AG147" t="str">
        <x:f>IF(AF147=0,"",COUNTIFS($AF$5:$AF$204,"&gt;0",$AF$5:$AF$204,"&lt;"&amp;AF147)+COUNTIFS($AF$5:AF147,AF147))</x:f>
      </x:c>
    </x:row>
    <x:row r="148">
      <x:c r="AA148" t="str">
        <x:f>IF(Resultados_Chave!A48="","",Resultados_Chave!A48)</x:f>
      </x:c>
      <x:c r="AB148" t="str">
        <x:f>IF(Resultados_Chave!A48="","",IF(Resultados_Chave!O48="DADO PENDENTE",Resultados_Chave!Q48,Resultados_Chave!O48))</x:f>
      </x:c>
      <x:c r="AC148" t="str">
        <x:f>IF(Resultados_Chave!A48="","",Resultados_Chave!M48)</x:f>
      </x:c>
      <x:c r="AD148" t="str">
        <x:f>IF(Resultados_Chave!A48="","",Resultados_Chave!N48)</x:f>
      </x:c>
      <x:c r="AE148" t="str">
        <x:f>IF(Resultados_Chave!A48="","",IF(Resultados_Chave!P48="","Definir ação e registrar evidência",Resultados_Chave!P48))</x:f>
      </x:c>
      <x:c r="AF148" t="n">
        <x:f>Resultados_Chave!W48</x:f>
        <x:v>0</x:v>
      </x:c>
      <x:c r="AG148" t="str">
        <x:f>IF(AF148=0,"",COUNTIFS($AF$5:$AF$204,"&gt;0",$AF$5:$AF$204,"&lt;"&amp;AF148)+COUNTIFS($AF$5:AF148,AF148))</x:f>
      </x:c>
    </x:row>
    <x:row r="149">
      <x:c r="AA149" t="str">
        <x:f>IF(Resultados_Chave!A49="","",Resultados_Chave!A49)</x:f>
      </x:c>
      <x:c r="AB149" t="str">
        <x:f>IF(Resultados_Chave!A49="","",IF(Resultados_Chave!O49="DADO PENDENTE",Resultados_Chave!Q49,Resultados_Chave!O49))</x:f>
      </x:c>
      <x:c r="AC149" t="str">
        <x:f>IF(Resultados_Chave!A49="","",Resultados_Chave!M49)</x:f>
      </x:c>
      <x:c r="AD149" t="str">
        <x:f>IF(Resultados_Chave!A49="","",Resultados_Chave!N49)</x:f>
      </x:c>
      <x:c r="AE149" t="str">
        <x:f>IF(Resultados_Chave!A49="","",IF(Resultados_Chave!P49="","Definir ação e registrar evidência",Resultados_Chave!P49))</x:f>
      </x:c>
      <x:c r="AF149" t="n">
        <x:f>Resultados_Chave!W49</x:f>
        <x:v>0</x:v>
      </x:c>
      <x:c r="AG149" t="str">
        <x:f>IF(AF149=0,"",COUNTIFS($AF$5:$AF$204,"&gt;0",$AF$5:$AF$204,"&lt;"&amp;AF149)+COUNTIFS($AF$5:AF149,AF149))</x:f>
      </x:c>
    </x:row>
    <x:row r="150">
      <x:c r="AA150" t="str">
        <x:f>IF(Resultados_Chave!A50="","",Resultados_Chave!A50)</x:f>
      </x:c>
      <x:c r="AB150" t="str">
        <x:f>IF(Resultados_Chave!A50="","",IF(Resultados_Chave!O50="DADO PENDENTE",Resultados_Chave!Q50,Resultados_Chave!O50))</x:f>
      </x:c>
      <x:c r="AC150" t="str">
        <x:f>IF(Resultados_Chave!A50="","",Resultados_Chave!M50)</x:f>
      </x:c>
      <x:c r="AD150" t="str">
        <x:f>IF(Resultados_Chave!A50="","",Resultados_Chave!N50)</x:f>
      </x:c>
      <x:c r="AE150" t="str">
        <x:f>IF(Resultados_Chave!A50="","",IF(Resultados_Chave!P50="","Definir ação e registrar evidência",Resultados_Chave!P50))</x:f>
      </x:c>
      <x:c r="AF150" t="n">
        <x:f>Resultados_Chave!W50</x:f>
        <x:v>0</x:v>
      </x:c>
      <x:c r="AG150" t="str">
        <x:f>IF(AF150=0,"",COUNTIFS($AF$5:$AF$204,"&gt;0",$AF$5:$AF$204,"&lt;"&amp;AF150)+COUNTIFS($AF$5:AF150,AF150))</x:f>
      </x:c>
    </x:row>
    <x:row r="151">
      <x:c r="AA151" t="str">
        <x:f>IF(Resultados_Chave!A51="","",Resultados_Chave!A51)</x:f>
      </x:c>
      <x:c r="AB151" t="str">
        <x:f>IF(Resultados_Chave!A51="","",IF(Resultados_Chave!O51="DADO PENDENTE",Resultados_Chave!Q51,Resultados_Chave!O51))</x:f>
      </x:c>
      <x:c r="AC151" t="str">
        <x:f>IF(Resultados_Chave!A51="","",Resultados_Chave!M51)</x:f>
      </x:c>
      <x:c r="AD151" t="str">
        <x:f>IF(Resultados_Chave!A51="","",Resultados_Chave!N51)</x:f>
      </x:c>
      <x:c r="AE151" t="str">
        <x:f>IF(Resultados_Chave!A51="","",IF(Resultados_Chave!P51="","Definir ação e registrar evidência",Resultados_Chave!P51))</x:f>
      </x:c>
      <x:c r="AF151" t="n">
        <x:f>Resultados_Chave!W51</x:f>
        <x:v>0</x:v>
      </x:c>
      <x:c r="AG151" t="str">
        <x:f>IF(AF151=0,"",COUNTIFS($AF$5:$AF$204,"&gt;0",$AF$5:$AF$204,"&lt;"&amp;AF151)+COUNTIFS($AF$5:AF151,AF151))</x:f>
      </x:c>
    </x:row>
    <x:row r="152">
      <x:c r="AA152" t="str">
        <x:f>IF(Resultados_Chave!A52="","",Resultados_Chave!A52)</x:f>
      </x:c>
      <x:c r="AB152" t="str">
        <x:f>IF(Resultados_Chave!A52="","",IF(Resultados_Chave!O52="DADO PENDENTE",Resultados_Chave!Q52,Resultados_Chave!O52))</x:f>
      </x:c>
      <x:c r="AC152" t="str">
        <x:f>IF(Resultados_Chave!A52="","",Resultados_Chave!M52)</x:f>
      </x:c>
      <x:c r="AD152" t="str">
        <x:f>IF(Resultados_Chave!A52="","",Resultados_Chave!N52)</x:f>
      </x:c>
      <x:c r="AE152" t="str">
        <x:f>IF(Resultados_Chave!A52="","",IF(Resultados_Chave!P52="","Definir ação e registrar evidência",Resultados_Chave!P52))</x:f>
      </x:c>
      <x:c r="AF152" t="n">
        <x:f>Resultados_Chave!W52</x:f>
        <x:v>0</x:v>
      </x:c>
      <x:c r="AG152" t="str">
        <x:f>IF(AF152=0,"",COUNTIFS($AF$5:$AF$204,"&gt;0",$AF$5:$AF$204,"&lt;"&amp;AF152)+COUNTIFS($AF$5:AF152,AF152))</x:f>
      </x:c>
    </x:row>
    <x:row r="153">
      <x:c r="AA153" t="str">
        <x:f>IF(Resultados_Chave!A53="","",Resultados_Chave!A53)</x:f>
      </x:c>
      <x:c r="AB153" t="str">
        <x:f>IF(Resultados_Chave!A53="","",IF(Resultados_Chave!O53="DADO PENDENTE",Resultados_Chave!Q53,Resultados_Chave!O53))</x:f>
      </x:c>
      <x:c r="AC153" t="str">
        <x:f>IF(Resultados_Chave!A53="","",Resultados_Chave!M53)</x:f>
      </x:c>
      <x:c r="AD153" t="str">
        <x:f>IF(Resultados_Chave!A53="","",Resultados_Chave!N53)</x:f>
      </x:c>
      <x:c r="AE153" t="str">
        <x:f>IF(Resultados_Chave!A53="","",IF(Resultados_Chave!P53="","Definir ação e registrar evidência",Resultados_Chave!P53))</x:f>
      </x:c>
      <x:c r="AF153" t="n">
        <x:f>Resultados_Chave!W53</x:f>
        <x:v>0</x:v>
      </x:c>
      <x:c r="AG153" t="str">
        <x:f>IF(AF153=0,"",COUNTIFS($AF$5:$AF$204,"&gt;0",$AF$5:$AF$204,"&lt;"&amp;AF153)+COUNTIFS($AF$5:AF153,AF153))</x:f>
      </x:c>
    </x:row>
    <x:row r="154">
      <x:c r="AA154" t="str">
        <x:f>IF(Resultados_Chave!A54="","",Resultados_Chave!A54)</x:f>
      </x:c>
      <x:c r="AB154" t="str">
        <x:f>IF(Resultados_Chave!A54="","",IF(Resultados_Chave!O54="DADO PENDENTE",Resultados_Chave!Q54,Resultados_Chave!O54))</x:f>
      </x:c>
      <x:c r="AC154" t="str">
        <x:f>IF(Resultados_Chave!A54="","",Resultados_Chave!M54)</x:f>
      </x:c>
      <x:c r="AD154" t="str">
        <x:f>IF(Resultados_Chave!A54="","",Resultados_Chave!N54)</x:f>
      </x:c>
      <x:c r="AE154" t="str">
        <x:f>IF(Resultados_Chave!A54="","",IF(Resultados_Chave!P54="","Definir ação e registrar evidência",Resultados_Chave!P54))</x:f>
      </x:c>
      <x:c r="AF154" t="n">
        <x:f>Resultados_Chave!W54</x:f>
        <x:v>0</x:v>
      </x:c>
      <x:c r="AG154" t="str">
        <x:f>IF(AF154=0,"",COUNTIFS($AF$5:$AF$204,"&gt;0",$AF$5:$AF$204,"&lt;"&amp;AF154)+COUNTIFS($AF$5:AF154,AF154))</x:f>
      </x:c>
    </x:row>
    <x:row r="155">
      <x:c r="AA155" t="str">
        <x:f>IF(Resultados_Chave!A55="","",Resultados_Chave!A55)</x:f>
      </x:c>
      <x:c r="AB155" t="str">
        <x:f>IF(Resultados_Chave!A55="","",IF(Resultados_Chave!O55="DADO PENDENTE",Resultados_Chave!Q55,Resultados_Chave!O55))</x:f>
      </x:c>
      <x:c r="AC155" t="str">
        <x:f>IF(Resultados_Chave!A55="","",Resultados_Chave!M55)</x:f>
      </x:c>
      <x:c r="AD155" t="str">
        <x:f>IF(Resultados_Chave!A55="","",Resultados_Chave!N55)</x:f>
      </x:c>
      <x:c r="AE155" t="str">
        <x:f>IF(Resultados_Chave!A55="","",IF(Resultados_Chave!P55="","Definir ação e registrar evidência",Resultados_Chave!P55))</x:f>
      </x:c>
      <x:c r="AF155" t="n">
        <x:f>Resultados_Chave!W55</x:f>
        <x:v>0</x:v>
      </x:c>
      <x:c r="AG155" t="str">
        <x:f>IF(AF155=0,"",COUNTIFS($AF$5:$AF$204,"&gt;0",$AF$5:$AF$204,"&lt;"&amp;AF155)+COUNTIFS($AF$5:AF155,AF155))</x:f>
      </x:c>
    </x:row>
    <x:row r="156">
      <x:c r="AA156" t="str">
        <x:f>IF(Resultados_Chave!A56="","",Resultados_Chave!A56)</x:f>
      </x:c>
      <x:c r="AB156" t="str">
        <x:f>IF(Resultados_Chave!A56="","",IF(Resultados_Chave!O56="DADO PENDENTE",Resultados_Chave!Q56,Resultados_Chave!O56))</x:f>
      </x:c>
      <x:c r="AC156" t="str">
        <x:f>IF(Resultados_Chave!A56="","",Resultados_Chave!M56)</x:f>
      </x:c>
      <x:c r="AD156" t="str">
        <x:f>IF(Resultados_Chave!A56="","",Resultados_Chave!N56)</x:f>
      </x:c>
      <x:c r="AE156" t="str">
        <x:f>IF(Resultados_Chave!A56="","",IF(Resultados_Chave!P56="","Definir ação e registrar evidência",Resultados_Chave!P56))</x:f>
      </x:c>
      <x:c r="AF156" t="n">
        <x:f>Resultados_Chave!W56</x:f>
        <x:v>0</x:v>
      </x:c>
      <x:c r="AG156" t="str">
        <x:f>IF(AF156=0,"",COUNTIFS($AF$5:$AF$204,"&gt;0",$AF$5:$AF$204,"&lt;"&amp;AF156)+COUNTIFS($AF$5:AF156,AF156))</x:f>
      </x:c>
    </x:row>
    <x:row r="157">
      <x:c r="AA157" t="str">
        <x:f>IF(Resultados_Chave!A57="","",Resultados_Chave!A57)</x:f>
      </x:c>
      <x:c r="AB157" t="str">
        <x:f>IF(Resultados_Chave!A57="","",IF(Resultados_Chave!O57="DADO PENDENTE",Resultados_Chave!Q57,Resultados_Chave!O57))</x:f>
      </x:c>
      <x:c r="AC157" t="str">
        <x:f>IF(Resultados_Chave!A57="","",Resultados_Chave!M57)</x:f>
      </x:c>
      <x:c r="AD157" t="str">
        <x:f>IF(Resultados_Chave!A57="","",Resultados_Chave!N57)</x:f>
      </x:c>
      <x:c r="AE157" t="str">
        <x:f>IF(Resultados_Chave!A57="","",IF(Resultados_Chave!P57="","Definir ação e registrar evidência",Resultados_Chave!P57))</x:f>
      </x:c>
      <x:c r="AF157" t="n">
        <x:f>Resultados_Chave!W57</x:f>
        <x:v>0</x:v>
      </x:c>
      <x:c r="AG157" t="str">
        <x:f>IF(AF157=0,"",COUNTIFS($AF$5:$AF$204,"&gt;0",$AF$5:$AF$204,"&lt;"&amp;AF157)+COUNTIFS($AF$5:AF157,AF157))</x:f>
      </x:c>
    </x:row>
    <x:row r="158">
      <x:c r="AA158" t="str">
        <x:f>IF(Resultados_Chave!A58="","",Resultados_Chave!A58)</x:f>
      </x:c>
      <x:c r="AB158" t="str">
        <x:f>IF(Resultados_Chave!A58="","",IF(Resultados_Chave!O58="DADO PENDENTE",Resultados_Chave!Q58,Resultados_Chave!O58))</x:f>
      </x:c>
      <x:c r="AC158" t="str">
        <x:f>IF(Resultados_Chave!A58="","",Resultados_Chave!M58)</x:f>
      </x:c>
      <x:c r="AD158" t="str">
        <x:f>IF(Resultados_Chave!A58="","",Resultados_Chave!N58)</x:f>
      </x:c>
      <x:c r="AE158" t="str">
        <x:f>IF(Resultados_Chave!A58="","",IF(Resultados_Chave!P58="","Definir ação e registrar evidência",Resultados_Chave!P58))</x:f>
      </x:c>
      <x:c r="AF158" t="n">
        <x:f>Resultados_Chave!W58</x:f>
        <x:v>0</x:v>
      </x:c>
      <x:c r="AG158" t="str">
        <x:f>IF(AF158=0,"",COUNTIFS($AF$5:$AF$204,"&gt;0",$AF$5:$AF$204,"&lt;"&amp;AF158)+COUNTIFS($AF$5:AF158,AF158))</x:f>
      </x:c>
    </x:row>
    <x:row r="159">
      <x:c r="AA159" t="str">
        <x:f>IF(Resultados_Chave!A59="","",Resultados_Chave!A59)</x:f>
      </x:c>
      <x:c r="AB159" t="str">
        <x:f>IF(Resultados_Chave!A59="","",IF(Resultados_Chave!O59="DADO PENDENTE",Resultados_Chave!Q59,Resultados_Chave!O59))</x:f>
      </x:c>
      <x:c r="AC159" t="str">
        <x:f>IF(Resultados_Chave!A59="","",Resultados_Chave!M59)</x:f>
      </x:c>
      <x:c r="AD159" t="str">
        <x:f>IF(Resultados_Chave!A59="","",Resultados_Chave!N59)</x:f>
      </x:c>
      <x:c r="AE159" t="str">
        <x:f>IF(Resultados_Chave!A59="","",IF(Resultados_Chave!P59="","Definir ação e registrar evidência",Resultados_Chave!P59))</x:f>
      </x:c>
      <x:c r="AF159" t="n">
        <x:f>Resultados_Chave!W59</x:f>
        <x:v>0</x:v>
      </x:c>
      <x:c r="AG159" t="str">
        <x:f>IF(AF159=0,"",COUNTIFS($AF$5:$AF$204,"&gt;0",$AF$5:$AF$204,"&lt;"&amp;AF159)+COUNTIFS($AF$5:AF159,AF159))</x:f>
      </x:c>
    </x:row>
    <x:row r="160">
      <x:c r="AA160" t="str">
        <x:f>IF(Resultados_Chave!A60="","",Resultados_Chave!A60)</x:f>
      </x:c>
      <x:c r="AB160" t="str">
        <x:f>IF(Resultados_Chave!A60="","",IF(Resultados_Chave!O60="DADO PENDENTE",Resultados_Chave!Q60,Resultados_Chave!O60))</x:f>
      </x:c>
      <x:c r="AC160" t="str">
        <x:f>IF(Resultados_Chave!A60="","",Resultados_Chave!M60)</x:f>
      </x:c>
      <x:c r="AD160" t="str">
        <x:f>IF(Resultados_Chave!A60="","",Resultados_Chave!N60)</x:f>
      </x:c>
      <x:c r="AE160" t="str">
        <x:f>IF(Resultados_Chave!A60="","",IF(Resultados_Chave!P60="","Definir ação e registrar evidência",Resultados_Chave!P60))</x:f>
      </x:c>
      <x:c r="AF160" t="n">
        <x:f>Resultados_Chave!W60</x:f>
        <x:v>0</x:v>
      </x:c>
      <x:c r="AG160" t="str">
        <x:f>IF(AF160=0,"",COUNTIFS($AF$5:$AF$204,"&gt;0",$AF$5:$AF$204,"&lt;"&amp;AF160)+COUNTIFS($AF$5:AF160,AF160))</x:f>
      </x:c>
    </x:row>
    <x:row r="161">
      <x:c r="AA161" t="str">
        <x:f>IF(Resultados_Chave!A61="","",Resultados_Chave!A61)</x:f>
      </x:c>
      <x:c r="AB161" t="str">
        <x:f>IF(Resultados_Chave!A61="","",IF(Resultados_Chave!O61="DADO PENDENTE",Resultados_Chave!Q61,Resultados_Chave!O61))</x:f>
      </x:c>
      <x:c r="AC161" t="str">
        <x:f>IF(Resultados_Chave!A61="","",Resultados_Chave!M61)</x:f>
      </x:c>
      <x:c r="AD161" t="str">
        <x:f>IF(Resultados_Chave!A61="","",Resultados_Chave!N61)</x:f>
      </x:c>
      <x:c r="AE161" t="str">
        <x:f>IF(Resultados_Chave!A61="","",IF(Resultados_Chave!P61="","Definir ação e registrar evidência",Resultados_Chave!P61))</x:f>
      </x:c>
      <x:c r="AF161" t="n">
        <x:f>Resultados_Chave!W61</x:f>
        <x:v>0</x:v>
      </x:c>
      <x:c r="AG161" t="str">
        <x:f>IF(AF161=0,"",COUNTIFS($AF$5:$AF$204,"&gt;0",$AF$5:$AF$204,"&lt;"&amp;AF161)+COUNTIFS($AF$5:AF161,AF161))</x:f>
      </x:c>
    </x:row>
    <x:row r="162">
      <x:c r="AA162" t="str">
        <x:f>IF(Resultados_Chave!A62="","",Resultados_Chave!A62)</x:f>
      </x:c>
      <x:c r="AB162" t="str">
        <x:f>IF(Resultados_Chave!A62="","",IF(Resultados_Chave!O62="DADO PENDENTE",Resultados_Chave!Q62,Resultados_Chave!O62))</x:f>
      </x:c>
      <x:c r="AC162" t="str">
        <x:f>IF(Resultados_Chave!A62="","",Resultados_Chave!M62)</x:f>
      </x:c>
      <x:c r="AD162" t="str">
        <x:f>IF(Resultados_Chave!A62="","",Resultados_Chave!N62)</x:f>
      </x:c>
      <x:c r="AE162" t="str">
        <x:f>IF(Resultados_Chave!A62="","",IF(Resultados_Chave!P62="","Definir ação e registrar evidência",Resultados_Chave!P62))</x:f>
      </x:c>
      <x:c r="AF162" t="n">
        <x:f>Resultados_Chave!W62</x:f>
        <x:v>0</x:v>
      </x:c>
      <x:c r="AG162" t="str">
        <x:f>IF(AF162=0,"",COUNTIFS($AF$5:$AF$204,"&gt;0",$AF$5:$AF$204,"&lt;"&amp;AF162)+COUNTIFS($AF$5:AF162,AF162))</x:f>
      </x:c>
    </x:row>
    <x:row r="163">
      <x:c r="AA163" t="str">
        <x:f>IF(Resultados_Chave!A63="","",Resultados_Chave!A63)</x:f>
      </x:c>
      <x:c r="AB163" t="str">
        <x:f>IF(Resultados_Chave!A63="","",IF(Resultados_Chave!O63="DADO PENDENTE",Resultados_Chave!Q63,Resultados_Chave!O63))</x:f>
      </x:c>
      <x:c r="AC163" t="str">
        <x:f>IF(Resultados_Chave!A63="","",Resultados_Chave!M63)</x:f>
      </x:c>
      <x:c r="AD163" t="str">
        <x:f>IF(Resultados_Chave!A63="","",Resultados_Chave!N63)</x:f>
      </x:c>
      <x:c r="AE163" t="str">
        <x:f>IF(Resultados_Chave!A63="","",IF(Resultados_Chave!P63="","Definir ação e registrar evidência",Resultados_Chave!P63))</x:f>
      </x:c>
      <x:c r="AF163" t="n">
        <x:f>Resultados_Chave!W63</x:f>
        <x:v>0</x:v>
      </x:c>
      <x:c r="AG163" t="str">
        <x:f>IF(AF163=0,"",COUNTIFS($AF$5:$AF$204,"&gt;0",$AF$5:$AF$204,"&lt;"&amp;AF163)+COUNTIFS($AF$5:AF163,AF163))</x:f>
      </x:c>
    </x:row>
    <x:row r="164">
      <x:c r="AA164" t="str">
        <x:f>IF(Resultados_Chave!A64="","",Resultados_Chave!A64)</x:f>
      </x:c>
      <x:c r="AB164" t="str">
        <x:f>IF(Resultados_Chave!A64="","",IF(Resultados_Chave!O64="DADO PENDENTE",Resultados_Chave!Q64,Resultados_Chave!O64))</x:f>
      </x:c>
      <x:c r="AC164" t="str">
        <x:f>IF(Resultados_Chave!A64="","",Resultados_Chave!M64)</x:f>
      </x:c>
      <x:c r="AD164" t="str">
        <x:f>IF(Resultados_Chave!A64="","",Resultados_Chave!N64)</x:f>
      </x:c>
      <x:c r="AE164" t="str">
        <x:f>IF(Resultados_Chave!A64="","",IF(Resultados_Chave!P64="","Definir ação e registrar evidência",Resultados_Chave!P64))</x:f>
      </x:c>
      <x:c r="AF164" t="n">
        <x:f>Resultados_Chave!W64</x:f>
        <x:v>0</x:v>
      </x:c>
      <x:c r="AG164" t="str">
        <x:f>IF(AF164=0,"",COUNTIFS($AF$5:$AF$204,"&gt;0",$AF$5:$AF$204,"&lt;"&amp;AF164)+COUNTIFS($AF$5:AF164,AF164))</x:f>
      </x:c>
    </x:row>
    <x:row r="165">
      <x:c r="AA165" t="str">
        <x:f>IF(Resultados_Chave!A65="","",Resultados_Chave!A65)</x:f>
      </x:c>
      <x:c r="AB165" t="str">
        <x:f>IF(Resultados_Chave!A65="","",IF(Resultados_Chave!O65="DADO PENDENTE",Resultados_Chave!Q65,Resultados_Chave!O65))</x:f>
      </x:c>
      <x:c r="AC165" t="str">
        <x:f>IF(Resultados_Chave!A65="","",Resultados_Chave!M65)</x:f>
      </x:c>
      <x:c r="AD165" t="str">
        <x:f>IF(Resultados_Chave!A65="","",Resultados_Chave!N65)</x:f>
      </x:c>
      <x:c r="AE165" t="str">
        <x:f>IF(Resultados_Chave!A65="","",IF(Resultados_Chave!P65="","Definir ação e registrar evidência",Resultados_Chave!P65))</x:f>
      </x:c>
      <x:c r="AF165" t="n">
        <x:f>Resultados_Chave!W65</x:f>
        <x:v>0</x:v>
      </x:c>
      <x:c r="AG165" t="str">
        <x:f>IF(AF165=0,"",COUNTIFS($AF$5:$AF$204,"&gt;0",$AF$5:$AF$204,"&lt;"&amp;AF165)+COUNTIFS($AF$5:AF165,AF165))</x:f>
      </x:c>
    </x:row>
    <x:row r="166">
      <x:c r="AA166" t="str">
        <x:f>IF(Resultados_Chave!A66="","",Resultados_Chave!A66)</x:f>
      </x:c>
      <x:c r="AB166" t="str">
        <x:f>IF(Resultados_Chave!A66="","",IF(Resultados_Chave!O66="DADO PENDENTE",Resultados_Chave!Q66,Resultados_Chave!O66))</x:f>
      </x:c>
      <x:c r="AC166" t="str">
        <x:f>IF(Resultados_Chave!A66="","",Resultados_Chave!M66)</x:f>
      </x:c>
      <x:c r="AD166" t="str">
        <x:f>IF(Resultados_Chave!A66="","",Resultados_Chave!N66)</x:f>
      </x:c>
      <x:c r="AE166" t="str">
        <x:f>IF(Resultados_Chave!A66="","",IF(Resultados_Chave!P66="","Definir ação e registrar evidência",Resultados_Chave!P66))</x:f>
      </x:c>
      <x:c r="AF166" t="n">
        <x:f>Resultados_Chave!W66</x:f>
        <x:v>0</x:v>
      </x:c>
      <x:c r="AG166" t="str">
        <x:f>IF(AF166=0,"",COUNTIFS($AF$5:$AF$204,"&gt;0",$AF$5:$AF$204,"&lt;"&amp;AF166)+COUNTIFS($AF$5:AF166,AF166))</x:f>
      </x:c>
    </x:row>
    <x:row r="167">
      <x:c r="AA167" t="str">
        <x:f>IF(Resultados_Chave!A67="","",Resultados_Chave!A67)</x:f>
      </x:c>
      <x:c r="AB167" t="str">
        <x:f>IF(Resultados_Chave!A67="","",IF(Resultados_Chave!O67="DADO PENDENTE",Resultados_Chave!Q67,Resultados_Chave!O67))</x:f>
      </x:c>
      <x:c r="AC167" t="str">
        <x:f>IF(Resultados_Chave!A67="","",Resultados_Chave!M67)</x:f>
      </x:c>
      <x:c r="AD167" t="str">
        <x:f>IF(Resultados_Chave!A67="","",Resultados_Chave!N67)</x:f>
      </x:c>
      <x:c r="AE167" t="str">
        <x:f>IF(Resultados_Chave!A67="","",IF(Resultados_Chave!P67="","Definir ação e registrar evidência",Resultados_Chave!P67))</x:f>
      </x:c>
      <x:c r="AF167" t="n">
        <x:f>Resultados_Chave!W67</x:f>
        <x:v>0</x:v>
      </x:c>
      <x:c r="AG167" t="str">
        <x:f>IF(AF167=0,"",COUNTIFS($AF$5:$AF$204,"&gt;0",$AF$5:$AF$204,"&lt;"&amp;AF167)+COUNTIFS($AF$5:AF167,AF167))</x:f>
      </x:c>
    </x:row>
    <x:row r="168">
      <x:c r="AA168" t="str">
        <x:f>IF(Resultados_Chave!A68="","",Resultados_Chave!A68)</x:f>
      </x:c>
      <x:c r="AB168" t="str">
        <x:f>IF(Resultados_Chave!A68="","",IF(Resultados_Chave!O68="DADO PENDENTE",Resultados_Chave!Q68,Resultados_Chave!O68))</x:f>
      </x:c>
      <x:c r="AC168" t="str">
        <x:f>IF(Resultados_Chave!A68="","",Resultados_Chave!M68)</x:f>
      </x:c>
      <x:c r="AD168" t="str">
        <x:f>IF(Resultados_Chave!A68="","",Resultados_Chave!N68)</x:f>
      </x:c>
      <x:c r="AE168" t="str">
        <x:f>IF(Resultados_Chave!A68="","",IF(Resultados_Chave!P68="","Definir ação e registrar evidência",Resultados_Chave!P68))</x:f>
      </x:c>
      <x:c r="AF168" t="n">
        <x:f>Resultados_Chave!W68</x:f>
        <x:v>0</x:v>
      </x:c>
      <x:c r="AG168" t="str">
        <x:f>IF(AF168=0,"",COUNTIFS($AF$5:$AF$204,"&gt;0",$AF$5:$AF$204,"&lt;"&amp;AF168)+COUNTIFS($AF$5:AF168,AF168))</x:f>
      </x:c>
    </x:row>
    <x:row r="169">
      <x:c r="AA169" t="str">
        <x:f>IF(Resultados_Chave!A69="","",Resultados_Chave!A69)</x:f>
      </x:c>
      <x:c r="AB169" t="str">
        <x:f>IF(Resultados_Chave!A69="","",IF(Resultados_Chave!O69="DADO PENDENTE",Resultados_Chave!Q69,Resultados_Chave!O69))</x:f>
      </x:c>
      <x:c r="AC169" t="str">
        <x:f>IF(Resultados_Chave!A69="","",Resultados_Chave!M69)</x:f>
      </x:c>
      <x:c r="AD169" t="str">
        <x:f>IF(Resultados_Chave!A69="","",Resultados_Chave!N69)</x:f>
      </x:c>
      <x:c r="AE169" t="str">
        <x:f>IF(Resultados_Chave!A69="","",IF(Resultados_Chave!P69="","Definir ação e registrar evidência",Resultados_Chave!P69))</x:f>
      </x:c>
      <x:c r="AF169" t="n">
        <x:f>Resultados_Chave!W69</x:f>
        <x:v>0</x:v>
      </x:c>
      <x:c r="AG169" t="str">
        <x:f>IF(AF169=0,"",COUNTIFS($AF$5:$AF$204,"&gt;0",$AF$5:$AF$204,"&lt;"&amp;AF169)+COUNTIFS($AF$5:AF169,AF169))</x:f>
      </x:c>
    </x:row>
    <x:row r="170">
      <x:c r="AA170" t="str">
        <x:f>IF(Resultados_Chave!A70="","",Resultados_Chave!A70)</x:f>
      </x:c>
      <x:c r="AB170" t="str">
        <x:f>IF(Resultados_Chave!A70="","",IF(Resultados_Chave!O70="DADO PENDENTE",Resultados_Chave!Q70,Resultados_Chave!O70))</x:f>
      </x:c>
      <x:c r="AC170" t="str">
        <x:f>IF(Resultados_Chave!A70="","",Resultados_Chave!M70)</x:f>
      </x:c>
      <x:c r="AD170" t="str">
        <x:f>IF(Resultados_Chave!A70="","",Resultados_Chave!N70)</x:f>
      </x:c>
      <x:c r="AE170" t="str">
        <x:f>IF(Resultados_Chave!A70="","",IF(Resultados_Chave!P70="","Definir ação e registrar evidência",Resultados_Chave!P70))</x:f>
      </x:c>
      <x:c r="AF170" t="n">
        <x:f>Resultados_Chave!W70</x:f>
        <x:v>0</x:v>
      </x:c>
      <x:c r="AG170" t="str">
        <x:f>IF(AF170=0,"",COUNTIFS($AF$5:$AF$204,"&gt;0",$AF$5:$AF$204,"&lt;"&amp;AF170)+COUNTIFS($AF$5:AF170,AF170))</x:f>
      </x:c>
    </x:row>
    <x:row r="171">
      <x:c r="AA171" t="str">
        <x:f>IF(Resultados_Chave!A71="","",Resultados_Chave!A71)</x:f>
      </x:c>
      <x:c r="AB171" t="str">
        <x:f>IF(Resultados_Chave!A71="","",IF(Resultados_Chave!O71="DADO PENDENTE",Resultados_Chave!Q71,Resultados_Chave!O71))</x:f>
      </x:c>
      <x:c r="AC171" t="str">
        <x:f>IF(Resultados_Chave!A71="","",Resultados_Chave!M71)</x:f>
      </x:c>
      <x:c r="AD171" t="str">
        <x:f>IF(Resultados_Chave!A71="","",Resultados_Chave!N71)</x:f>
      </x:c>
      <x:c r="AE171" t="str">
        <x:f>IF(Resultados_Chave!A71="","",IF(Resultados_Chave!P71="","Definir ação e registrar evidência",Resultados_Chave!P71))</x:f>
      </x:c>
      <x:c r="AF171" t="n">
        <x:f>Resultados_Chave!W71</x:f>
        <x:v>0</x:v>
      </x:c>
      <x:c r="AG171" t="str">
        <x:f>IF(AF171=0,"",COUNTIFS($AF$5:$AF$204,"&gt;0",$AF$5:$AF$204,"&lt;"&amp;AF171)+COUNTIFS($AF$5:AF171,AF171))</x:f>
      </x:c>
    </x:row>
    <x:row r="172">
      <x:c r="AA172" t="str">
        <x:f>IF(Resultados_Chave!A72="","",Resultados_Chave!A72)</x:f>
      </x:c>
      <x:c r="AB172" t="str">
        <x:f>IF(Resultados_Chave!A72="","",IF(Resultados_Chave!O72="DADO PENDENTE",Resultados_Chave!Q72,Resultados_Chave!O72))</x:f>
      </x:c>
      <x:c r="AC172" t="str">
        <x:f>IF(Resultados_Chave!A72="","",Resultados_Chave!M72)</x:f>
      </x:c>
      <x:c r="AD172" t="str">
        <x:f>IF(Resultados_Chave!A72="","",Resultados_Chave!N72)</x:f>
      </x:c>
      <x:c r="AE172" t="str">
        <x:f>IF(Resultados_Chave!A72="","",IF(Resultados_Chave!P72="","Definir ação e registrar evidência",Resultados_Chave!P72))</x:f>
      </x:c>
      <x:c r="AF172" t="n">
        <x:f>Resultados_Chave!W72</x:f>
        <x:v>0</x:v>
      </x:c>
      <x:c r="AG172" t="str">
        <x:f>IF(AF172=0,"",COUNTIFS($AF$5:$AF$204,"&gt;0",$AF$5:$AF$204,"&lt;"&amp;AF172)+COUNTIFS($AF$5:AF172,AF172))</x:f>
      </x:c>
    </x:row>
    <x:row r="173">
      <x:c r="AA173" t="str">
        <x:f>IF(Resultados_Chave!A73="","",Resultados_Chave!A73)</x:f>
      </x:c>
      <x:c r="AB173" t="str">
        <x:f>IF(Resultados_Chave!A73="","",IF(Resultados_Chave!O73="DADO PENDENTE",Resultados_Chave!Q73,Resultados_Chave!O73))</x:f>
      </x:c>
      <x:c r="AC173" t="str">
        <x:f>IF(Resultados_Chave!A73="","",Resultados_Chave!M73)</x:f>
      </x:c>
      <x:c r="AD173" t="str">
        <x:f>IF(Resultados_Chave!A73="","",Resultados_Chave!N73)</x:f>
      </x:c>
      <x:c r="AE173" t="str">
        <x:f>IF(Resultados_Chave!A73="","",IF(Resultados_Chave!P73="","Definir ação e registrar evidência",Resultados_Chave!P73))</x:f>
      </x:c>
      <x:c r="AF173" t="n">
        <x:f>Resultados_Chave!W73</x:f>
        <x:v>0</x:v>
      </x:c>
      <x:c r="AG173" t="str">
        <x:f>IF(AF173=0,"",COUNTIFS($AF$5:$AF$204,"&gt;0",$AF$5:$AF$204,"&lt;"&amp;AF173)+COUNTIFS($AF$5:AF173,AF173))</x:f>
      </x:c>
    </x:row>
    <x:row r="174">
      <x:c r="AA174" t="str">
        <x:f>IF(Resultados_Chave!A74="","",Resultados_Chave!A74)</x:f>
      </x:c>
      <x:c r="AB174" t="str">
        <x:f>IF(Resultados_Chave!A74="","",IF(Resultados_Chave!O74="DADO PENDENTE",Resultados_Chave!Q74,Resultados_Chave!O74))</x:f>
      </x:c>
      <x:c r="AC174" t="str">
        <x:f>IF(Resultados_Chave!A74="","",Resultados_Chave!M74)</x:f>
      </x:c>
      <x:c r="AD174" t="str">
        <x:f>IF(Resultados_Chave!A74="","",Resultados_Chave!N74)</x:f>
      </x:c>
      <x:c r="AE174" t="str">
        <x:f>IF(Resultados_Chave!A74="","",IF(Resultados_Chave!P74="","Definir ação e registrar evidência",Resultados_Chave!P74))</x:f>
      </x:c>
      <x:c r="AF174" t="n">
        <x:f>Resultados_Chave!W74</x:f>
        <x:v>0</x:v>
      </x:c>
      <x:c r="AG174" t="str">
        <x:f>IF(AF174=0,"",COUNTIFS($AF$5:$AF$204,"&gt;0",$AF$5:$AF$204,"&lt;"&amp;AF174)+COUNTIFS($AF$5:AF174,AF174))</x:f>
      </x:c>
    </x:row>
    <x:row r="175">
      <x:c r="AA175" t="str">
        <x:f>IF(Resultados_Chave!A75="","",Resultados_Chave!A75)</x:f>
      </x:c>
      <x:c r="AB175" t="str">
        <x:f>IF(Resultados_Chave!A75="","",IF(Resultados_Chave!O75="DADO PENDENTE",Resultados_Chave!Q75,Resultados_Chave!O75))</x:f>
      </x:c>
      <x:c r="AC175" t="str">
        <x:f>IF(Resultados_Chave!A75="","",Resultados_Chave!M75)</x:f>
      </x:c>
      <x:c r="AD175" t="str">
        <x:f>IF(Resultados_Chave!A75="","",Resultados_Chave!N75)</x:f>
      </x:c>
      <x:c r="AE175" t="str">
        <x:f>IF(Resultados_Chave!A75="","",IF(Resultados_Chave!P75="","Definir ação e registrar evidência",Resultados_Chave!P75))</x:f>
      </x:c>
      <x:c r="AF175" t="n">
        <x:f>Resultados_Chave!W75</x:f>
        <x:v>0</x:v>
      </x:c>
      <x:c r="AG175" t="str">
        <x:f>IF(AF175=0,"",COUNTIFS($AF$5:$AF$204,"&gt;0",$AF$5:$AF$204,"&lt;"&amp;AF175)+COUNTIFS($AF$5:AF175,AF175))</x:f>
      </x:c>
    </x:row>
    <x:row r="176">
      <x:c r="AA176" t="str">
        <x:f>IF(Resultados_Chave!A76="","",Resultados_Chave!A76)</x:f>
      </x:c>
      <x:c r="AB176" t="str">
        <x:f>IF(Resultados_Chave!A76="","",IF(Resultados_Chave!O76="DADO PENDENTE",Resultados_Chave!Q76,Resultados_Chave!O76))</x:f>
      </x:c>
      <x:c r="AC176" t="str">
        <x:f>IF(Resultados_Chave!A76="","",Resultados_Chave!M76)</x:f>
      </x:c>
      <x:c r="AD176" t="str">
        <x:f>IF(Resultados_Chave!A76="","",Resultados_Chave!N76)</x:f>
      </x:c>
      <x:c r="AE176" t="str">
        <x:f>IF(Resultados_Chave!A76="","",IF(Resultados_Chave!P76="","Definir ação e registrar evidência",Resultados_Chave!P76))</x:f>
      </x:c>
      <x:c r="AF176" t="n">
        <x:f>Resultados_Chave!W76</x:f>
        <x:v>0</x:v>
      </x:c>
      <x:c r="AG176" t="str">
        <x:f>IF(AF176=0,"",COUNTIFS($AF$5:$AF$204,"&gt;0",$AF$5:$AF$204,"&lt;"&amp;AF176)+COUNTIFS($AF$5:AF176,AF176))</x:f>
      </x:c>
    </x:row>
    <x:row r="177">
      <x:c r="AA177" t="str">
        <x:f>IF(Resultados_Chave!A77="","",Resultados_Chave!A77)</x:f>
      </x:c>
      <x:c r="AB177" t="str">
        <x:f>IF(Resultados_Chave!A77="","",IF(Resultados_Chave!O77="DADO PENDENTE",Resultados_Chave!Q77,Resultados_Chave!O77))</x:f>
      </x:c>
      <x:c r="AC177" t="str">
        <x:f>IF(Resultados_Chave!A77="","",Resultados_Chave!M77)</x:f>
      </x:c>
      <x:c r="AD177" t="str">
        <x:f>IF(Resultados_Chave!A77="","",Resultados_Chave!N77)</x:f>
      </x:c>
      <x:c r="AE177" t="str">
        <x:f>IF(Resultados_Chave!A77="","",IF(Resultados_Chave!P77="","Definir ação e registrar evidência",Resultados_Chave!P77))</x:f>
      </x:c>
      <x:c r="AF177" t="n">
        <x:f>Resultados_Chave!W77</x:f>
        <x:v>0</x:v>
      </x:c>
      <x:c r="AG177" t="str">
        <x:f>IF(AF177=0,"",COUNTIFS($AF$5:$AF$204,"&gt;0",$AF$5:$AF$204,"&lt;"&amp;AF177)+COUNTIFS($AF$5:AF177,AF177))</x:f>
      </x:c>
    </x:row>
    <x:row r="178">
      <x:c r="AA178" t="str">
        <x:f>IF(Resultados_Chave!A78="","",Resultados_Chave!A78)</x:f>
      </x:c>
      <x:c r="AB178" t="str">
        <x:f>IF(Resultados_Chave!A78="","",IF(Resultados_Chave!O78="DADO PENDENTE",Resultados_Chave!Q78,Resultados_Chave!O78))</x:f>
      </x:c>
      <x:c r="AC178" t="str">
        <x:f>IF(Resultados_Chave!A78="","",Resultados_Chave!M78)</x:f>
      </x:c>
      <x:c r="AD178" t="str">
        <x:f>IF(Resultados_Chave!A78="","",Resultados_Chave!N78)</x:f>
      </x:c>
      <x:c r="AE178" t="str">
        <x:f>IF(Resultados_Chave!A78="","",IF(Resultados_Chave!P78="","Definir ação e registrar evidência",Resultados_Chave!P78))</x:f>
      </x:c>
      <x:c r="AF178" t="n">
        <x:f>Resultados_Chave!W78</x:f>
        <x:v>0</x:v>
      </x:c>
      <x:c r="AG178" t="str">
        <x:f>IF(AF178=0,"",COUNTIFS($AF$5:$AF$204,"&gt;0",$AF$5:$AF$204,"&lt;"&amp;AF178)+COUNTIFS($AF$5:AF178,AF178))</x:f>
      </x:c>
    </x:row>
    <x:row r="179">
      <x:c r="AA179" t="str">
        <x:f>IF(Resultados_Chave!A79="","",Resultados_Chave!A79)</x:f>
      </x:c>
      <x:c r="AB179" t="str">
        <x:f>IF(Resultados_Chave!A79="","",IF(Resultados_Chave!O79="DADO PENDENTE",Resultados_Chave!Q79,Resultados_Chave!O79))</x:f>
      </x:c>
      <x:c r="AC179" t="str">
        <x:f>IF(Resultados_Chave!A79="","",Resultados_Chave!M79)</x:f>
      </x:c>
      <x:c r="AD179" t="str">
        <x:f>IF(Resultados_Chave!A79="","",Resultados_Chave!N79)</x:f>
      </x:c>
      <x:c r="AE179" t="str">
        <x:f>IF(Resultados_Chave!A79="","",IF(Resultados_Chave!P79="","Definir ação e registrar evidência",Resultados_Chave!P79))</x:f>
      </x:c>
      <x:c r="AF179" t="n">
        <x:f>Resultados_Chave!W79</x:f>
        <x:v>0</x:v>
      </x:c>
      <x:c r="AG179" t="str">
        <x:f>IF(AF179=0,"",COUNTIFS($AF$5:$AF$204,"&gt;0",$AF$5:$AF$204,"&lt;"&amp;AF179)+COUNTIFS($AF$5:AF179,AF179))</x:f>
      </x:c>
    </x:row>
    <x:row r="180">
      <x:c r="AA180" t="str">
        <x:f>IF(Resultados_Chave!A80="","",Resultados_Chave!A80)</x:f>
      </x:c>
      <x:c r="AB180" t="str">
        <x:f>IF(Resultados_Chave!A80="","",IF(Resultados_Chave!O80="DADO PENDENTE",Resultados_Chave!Q80,Resultados_Chave!O80))</x:f>
      </x:c>
      <x:c r="AC180" t="str">
        <x:f>IF(Resultados_Chave!A80="","",Resultados_Chave!M80)</x:f>
      </x:c>
      <x:c r="AD180" t="str">
        <x:f>IF(Resultados_Chave!A80="","",Resultados_Chave!N80)</x:f>
      </x:c>
      <x:c r="AE180" t="str">
        <x:f>IF(Resultados_Chave!A80="","",IF(Resultados_Chave!P80="","Definir ação e registrar evidência",Resultados_Chave!P80))</x:f>
      </x:c>
      <x:c r="AF180" t="n">
        <x:f>Resultados_Chave!W80</x:f>
        <x:v>0</x:v>
      </x:c>
      <x:c r="AG180" t="str">
        <x:f>IF(AF180=0,"",COUNTIFS($AF$5:$AF$204,"&gt;0",$AF$5:$AF$204,"&lt;"&amp;AF180)+COUNTIFS($AF$5:AF180,AF180))</x:f>
      </x:c>
    </x:row>
    <x:row r="181">
      <x:c r="AA181" t="str">
        <x:f>IF(Resultados_Chave!A81="","",Resultados_Chave!A81)</x:f>
      </x:c>
      <x:c r="AB181" t="str">
        <x:f>IF(Resultados_Chave!A81="","",IF(Resultados_Chave!O81="DADO PENDENTE",Resultados_Chave!Q81,Resultados_Chave!O81))</x:f>
      </x:c>
      <x:c r="AC181" t="str">
        <x:f>IF(Resultados_Chave!A81="","",Resultados_Chave!M81)</x:f>
      </x:c>
      <x:c r="AD181" t="str">
        <x:f>IF(Resultados_Chave!A81="","",Resultados_Chave!N81)</x:f>
      </x:c>
      <x:c r="AE181" t="str">
        <x:f>IF(Resultados_Chave!A81="","",IF(Resultados_Chave!P81="","Definir ação e registrar evidência",Resultados_Chave!P81))</x:f>
      </x:c>
      <x:c r="AF181" t="n">
        <x:f>Resultados_Chave!W81</x:f>
        <x:v>0</x:v>
      </x:c>
      <x:c r="AG181" t="str">
        <x:f>IF(AF181=0,"",COUNTIFS($AF$5:$AF$204,"&gt;0",$AF$5:$AF$204,"&lt;"&amp;AF181)+COUNTIFS($AF$5:AF181,AF181))</x:f>
      </x:c>
    </x:row>
    <x:row r="182">
      <x:c r="AA182" t="str">
        <x:f>IF(Resultados_Chave!A82="","",Resultados_Chave!A82)</x:f>
      </x:c>
      <x:c r="AB182" t="str">
        <x:f>IF(Resultados_Chave!A82="","",IF(Resultados_Chave!O82="DADO PENDENTE",Resultados_Chave!Q82,Resultados_Chave!O82))</x:f>
      </x:c>
      <x:c r="AC182" t="str">
        <x:f>IF(Resultados_Chave!A82="","",Resultados_Chave!M82)</x:f>
      </x:c>
      <x:c r="AD182" t="str">
        <x:f>IF(Resultados_Chave!A82="","",Resultados_Chave!N82)</x:f>
      </x:c>
      <x:c r="AE182" t="str">
        <x:f>IF(Resultados_Chave!A82="","",IF(Resultados_Chave!P82="","Definir ação e registrar evidência",Resultados_Chave!P82))</x:f>
      </x:c>
      <x:c r="AF182" t="n">
        <x:f>Resultados_Chave!W82</x:f>
        <x:v>0</x:v>
      </x:c>
      <x:c r="AG182" t="str">
        <x:f>IF(AF182=0,"",COUNTIFS($AF$5:$AF$204,"&gt;0",$AF$5:$AF$204,"&lt;"&amp;AF182)+COUNTIFS($AF$5:AF182,AF182))</x:f>
      </x:c>
    </x:row>
    <x:row r="183">
      <x:c r="AA183" t="str">
        <x:f>IF(Resultados_Chave!A83="","",Resultados_Chave!A83)</x:f>
      </x:c>
      <x:c r="AB183" t="str">
        <x:f>IF(Resultados_Chave!A83="","",IF(Resultados_Chave!O83="DADO PENDENTE",Resultados_Chave!Q83,Resultados_Chave!O83))</x:f>
      </x:c>
      <x:c r="AC183" t="str">
        <x:f>IF(Resultados_Chave!A83="","",Resultados_Chave!M83)</x:f>
      </x:c>
      <x:c r="AD183" t="str">
        <x:f>IF(Resultados_Chave!A83="","",Resultados_Chave!N83)</x:f>
      </x:c>
      <x:c r="AE183" t="str">
        <x:f>IF(Resultados_Chave!A83="","",IF(Resultados_Chave!P83="","Definir ação e registrar evidência",Resultados_Chave!P83))</x:f>
      </x:c>
      <x:c r="AF183" t="n">
        <x:f>Resultados_Chave!W83</x:f>
        <x:v>0</x:v>
      </x:c>
      <x:c r="AG183" t="str">
        <x:f>IF(AF183=0,"",COUNTIFS($AF$5:$AF$204,"&gt;0",$AF$5:$AF$204,"&lt;"&amp;AF183)+COUNTIFS($AF$5:AF183,AF183))</x:f>
      </x:c>
    </x:row>
    <x:row r="184">
      <x:c r="AA184" t="str">
        <x:f>IF(Resultados_Chave!A84="","",Resultados_Chave!A84)</x:f>
      </x:c>
      <x:c r="AB184" t="str">
        <x:f>IF(Resultados_Chave!A84="","",IF(Resultados_Chave!O84="DADO PENDENTE",Resultados_Chave!Q84,Resultados_Chave!O84))</x:f>
      </x:c>
      <x:c r="AC184" t="str">
        <x:f>IF(Resultados_Chave!A84="","",Resultados_Chave!M84)</x:f>
      </x:c>
      <x:c r="AD184" t="str">
        <x:f>IF(Resultados_Chave!A84="","",Resultados_Chave!N84)</x:f>
      </x:c>
      <x:c r="AE184" t="str">
        <x:f>IF(Resultados_Chave!A84="","",IF(Resultados_Chave!P84="","Definir ação e registrar evidência",Resultados_Chave!P84))</x:f>
      </x:c>
      <x:c r="AF184" t="n">
        <x:f>Resultados_Chave!W84</x:f>
        <x:v>0</x:v>
      </x:c>
      <x:c r="AG184" t="str">
        <x:f>IF(AF184=0,"",COUNTIFS($AF$5:$AF$204,"&gt;0",$AF$5:$AF$204,"&lt;"&amp;AF184)+COUNTIFS($AF$5:AF184,AF184))</x:f>
      </x:c>
    </x:row>
    <x:row r="185">
      <x:c r="AA185" t="str">
        <x:f>IF(Resultados_Chave!A85="","",Resultados_Chave!A85)</x:f>
      </x:c>
      <x:c r="AB185" t="str">
        <x:f>IF(Resultados_Chave!A85="","",IF(Resultados_Chave!O85="DADO PENDENTE",Resultados_Chave!Q85,Resultados_Chave!O85))</x:f>
      </x:c>
      <x:c r="AC185" t="str">
        <x:f>IF(Resultados_Chave!A85="","",Resultados_Chave!M85)</x:f>
      </x:c>
      <x:c r="AD185" t="str">
        <x:f>IF(Resultados_Chave!A85="","",Resultados_Chave!N85)</x:f>
      </x:c>
      <x:c r="AE185" t="str">
        <x:f>IF(Resultados_Chave!A85="","",IF(Resultados_Chave!P85="","Definir ação e registrar evidência",Resultados_Chave!P85))</x:f>
      </x:c>
      <x:c r="AF185" t="n">
        <x:f>Resultados_Chave!W85</x:f>
        <x:v>0</x:v>
      </x:c>
      <x:c r="AG185" t="str">
        <x:f>IF(AF185=0,"",COUNTIFS($AF$5:$AF$204,"&gt;0",$AF$5:$AF$204,"&lt;"&amp;AF185)+COUNTIFS($AF$5:AF185,AF185))</x:f>
      </x:c>
    </x:row>
    <x:row r="186">
      <x:c r="AA186" t="str">
        <x:f>IF(Resultados_Chave!A86="","",Resultados_Chave!A86)</x:f>
      </x:c>
      <x:c r="AB186" t="str">
        <x:f>IF(Resultados_Chave!A86="","",IF(Resultados_Chave!O86="DADO PENDENTE",Resultados_Chave!Q86,Resultados_Chave!O86))</x:f>
      </x:c>
      <x:c r="AC186" t="str">
        <x:f>IF(Resultados_Chave!A86="","",Resultados_Chave!M86)</x:f>
      </x:c>
      <x:c r="AD186" t="str">
        <x:f>IF(Resultados_Chave!A86="","",Resultados_Chave!N86)</x:f>
      </x:c>
      <x:c r="AE186" t="str">
        <x:f>IF(Resultados_Chave!A86="","",IF(Resultados_Chave!P86="","Definir ação e registrar evidência",Resultados_Chave!P86))</x:f>
      </x:c>
      <x:c r="AF186" t="n">
        <x:f>Resultados_Chave!W86</x:f>
        <x:v>0</x:v>
      </x:c>
      <x:c r="AG186" t="str">
        <x:f>IF(AF186=0,"",COUNTIFS($AF$5:$AF$204,"&gt;0",$AF$5:$AF$204,"&lt;"&amp;AF186)+COUNTIFS($AF$5:AF186,AF186))</x:f>
      </x:c>
    </x:row>
    <x:row r="187">
      <x:c r="AA187" t="str">
        <x:f>IF(Resultados_Chave!A87="","",Resultados_Chave!A87)</x:f>
      </x:c>
      <x:c r="AB187" t="str">
        <x:f>IF(Resultados_Chave!A87="","",IF(Resultados_Chave!O87="DADO PENDENTE",Resultados_Chave!Q87,Resultados_Chave!O87))</x:f>
      </x:c>
      <x:c r="AC187" t="str">
        <x:f>IF(Resultados_Chave!A87="","",Resultados_Chave!M87)</x:f>
      </x:c>
      <x:c r="AD187" t="str">
        <x:f>IF(Resultados_Chave!A87="","",Resultados_Chave!N87)</x:f>
      </x:c>
      <x:c r="AE187" t="str">
        <x:f>IF(Resultados_Chave!A87="","",IF(Resultados_Chave!P87="","Definir ação e registrar evidência",Resultados_Chave!P87))</x:f>
      </x:c>
      <x:c r="AF187" t="n">
        <x:f>Resultados_Chave!W87</x:f>
        <x:v>0</x:v>
      </x:c>
      <x:c r="AG187" t="str">
        <x:f>IF(AF187=0,"",COUNTIFS($AF$5:$AF$204,"&gt;0",$AF$5:$AF$204,"&lt;"&amp;AF187)+COUNTIFS($AF$5:AF187,AF187))</x:f>
      </x:c>
    </x:row>
    <x:row r="188">
      <x:c r="AA188" t="str">
        <x:f>IF(Resultados_Chave!A88="","",Resultados_Chave!A88)</x:f>
      </x:c>
      <x:c r="AB188" t="str">
        <x:f>IF(Resultados_Chave!A88="","",IF(Resultados_Chave!O88="DADO PENDENTE",Resultados_Chave!Q88,Resultados_Chave!O88))</x:f>
      </x:c>
      <x:c r="AC188" t="str">
        <x:f>IF(Resultados_Chave!A88="","",Resultados_Chave!M88)</x:f>
      </x:c>
      <x:c r="AD188" t="str">
        <x:f>IF(Resultados_Chave!A88="","",Resultados_Chave!N88)</x:f>
      </x:c>
      <x:c r="AE188" t="str">
        <x:f>IF(Resultados_Chave!A88="","",IF(Resultados_Chave!P88="","Definir ação e registrar evidência",Resultados_Chave!P88))</x:f>
      </x:c>
      <x:c r="AF188" t="n">
        <x:f>Resultados_Chave!W88</x:f>
        <x:v>0</x:v>
      </x:c>
      <x:c r="AG188" t="str">
        <x:f>IF(AF188=0,"",COUNTIFS($AF$5:$AF$204,"&gt;0",$AF$5:$AF$204,"&lt;"&amp;AF188)+COUNTIFS($AF$5:AF188,AF188))</x:f>
      </x:c>
    </x:row>
    <x:row r="189">
      <x:c r="AA189" t="str">
        <x:f>IF(Resultados_Chave!A89="","",Resultados_Chave!A89)</x:f>
      </x:c>
      <x:c r="AB189" t="str">
        <x:f>IF(Resultados_Chave!A89="","",IF(Resultados_Chave!O89="DADO PENDENTE",Resultados_Chave!Q89,Resultados_Chave!O89))</x:f>
      </x:c>
      <x:c r="AC189" t="str">
        <x:f>IF(Resultados_Chave!A89="","",Resultados_Chave!M89)</x:f>
      </x:c>
      <x:c r="AD189" t="str">
        <x:f>IF(Resultados_Chave!A89="","",Resultados_Chave!N89)</x:f>
      </x:c>
      <x:c r="AE189" t="str">
        <x:f>IF(Resultados_Chave!A89="","",IF(Resultados_Chave!P89="","Definir ação e registrar evidência",Resultados_Chave!P89))</x:f>
      </x:c>
      <x:c r="AF189" t="n">
        <x:f>Resultados_Chave!W89</x:f>
        <x:v>0</x:v>
      </x:c>
      <x:c r="AG189" t="str">
        <x:f>IF(AF189=0,"",COUNTIFS($AF$5:$AF$204,"&gt;0",$AF$5:$AF$204,"&lt;"&amp;AF189)+COUNTIFS($AF$5:AF189,AF189))</x:f>
      </x:c>
    </x:row>
    <x:row r="190">
      <x:c r="AA190" t="str">
        <x:f>IF(Resultados_Chave!A90="","",Resultados_Chave!A90)</x:f>
      </x:c>
      <x:c r="AB190" t="str">
        <x:f>IF(Resultados_Chave!A90="","",IF(Resultados_Chave!O90="DADO PENDENTE",Resultados_Chave!Q90,Resultados_Chave!O90))</x:f>
      </x:c>
      <x:c r="AC190" t="str">
        <x:f>IF(Resultados_Chave!A90="","",Resultados_Chave!M90)</x:f>
      </x:c>
      <x:c r="AD190" t="str">
        <x:f>IF(Resultados_Chave!A90="","",Resultados_Chave!N90)</x:f>
      </x:c>
      <x:c r="AE190" t="str">
        <x:f>IF(Resultados_Chave!A90="","",IF(Resultados_Chave!P90="","Definir ação e registrar evidência",Resultados_Chave!P90))</x:f>
      </x:c>
      <x:c r="AF190" t="n">
        <x:f>Resultados_Chave!W90</x:f>
        <x:v>0</x:v>
      </x:c>
      <x:c r="AG190" t="str">
        <x:f>IF(AF190=0,"",COUNTIFS($AF$5:$AF$204,"&gt;0",$AF$5:$AF$204,"&lt;"&amp;AF190)+COUNTIFS($AF$5:AF190,AF190))</x:f>
      </x:c>
    </x:row>
    <x:row r="191">
      <x:c r="AA191" t="str">
        <x:f>IF(Resultados_Chave!A91="","",Resultados_Chave!A91)</x:f>
      </x:c>
      <x:c r="AB191" t="str">
        <x:f>IF(Resultados_Chave!A91="","",IF(Resultados_Chave!O91="DADO PENDENTE",Resultados_Chave!Q91,Resultados_Chave!O91))</x:f>
      </x:c>
      <x:c r="AC191" t="str">
        <x:f>IF(Resultados_Chave!A91="","",Resultados_Chave!M91)</x:f>
      </x:c>
      <x:c r="AD191" t="str">
        <x:f>IF(Resultados_Chave!A91="","",Resultados_Chave!N91)</x:f>
      </x:c>
      <x:c r="AE191" t="str">
        <x:f>IF(Resultados_Chave!A91="","",IF(Resultados_Chave!P91="","Definir ação e registrar evidência",Resultados_Chave!P91))</x:f>
      </x:c>
      <x:c r="AF191" t="n">
        <x:f>Resultados_Chave!W91</x:f>
        <x:v>0</x:v>
      </x:c>
      <x:c r="AG191" t="str">
        <x:f>IF(AF191=0,"",COUNTIFS($AF$5:$AF$204,"&gt;0",$AF$5:$AF$204,"&lt;"&amp;AF191)+COUNTIFS($AF$5:AF191,AF191))</x:f>
      </x:c>
    </x:row>
    <x:row r="192">
      <x:c r="AA192" t="str">
        <x:f>IF(Resultados_Chave!A92="","",Resultados_Chave!A92)</x:f>
      </x:c>
      <x:c r="AB192" t="str">
        <x:f>IF(Resultados_Chave!A92="","",IF(Resultados_Chave!O92="DADO PENDENTE",Resultados_Chave!Q92,Resultados_Chave!O92))</x:f>
      </x:c>
      <x:c r="AC192" t="str">
        <x:f>IF(Resultados_Chave!A92="","",Resultados_Chave!M92)</x:f>
      </x:c>
      <x:c r="AD192" t="str">
        <x:f>IF(Resultados_Chave!A92="","",Resultados_Chave!N92)</x:f>
      </x:c>
      <x:c r="AE192" t="str">
        <x:f>IF(Resultados_Chave!A92="","",IF(Resultados_Chave!P92="","Definir ação e registrar evidência",Resultados_Chave!P92))</x:f>
      </x:c>
      <x:c r="AF192" t="n">
        <x:f>Resultados_Chave!W92</x:f>
        <x:v>0</x:v>
      </x:c>
      <x:c r="AG192" t="str">
        <x:f>IF(AF192=0,"",COUNTIFS($AF$5:$AF$204,"&gt;0",$AF$5:$AF$204,"&lt;"&amp;AF192)+COUNTIFS($AF$5:AF192,AF192))</x:f>
      </x:c>
    </x:row>
    <x:row r="193">
      <x:c r="AA193" t="str">
        <x:f>IF(Resultados_Chave!A93="","",Resultados_Chave!A93)</x:f>
      </x:c>
      <x:c r="AB193" t="str">
        <x:f>IF(Resultados_Chave!A93="","",IF(Resultados_Chave!O93="DADO PENDENTE",Resultados_Chave!Q93,Resultados_Chave!O93))</x:f>
      </x:c>
      <x:c r="AC193" t="str">
        <x:f>IF(Resultados_Chave!A93="","",Resultados_Chave!M93)</x:f>
      </x:c>
      <x:c r="AD193" t="str">
        <x:f>IF(Resultados_Chave!A93="","",Resultados_Chave!N93)</x:f>
      </x:c>
      <x:c r="AE193" t="str">
        <x:f>IF(Resultados_Chave!A93="","",IF(Resultados_Chave!P93="","Definir ação e registrar evidência",Resultados_Chave!P93))</x:f>
      </x:c>
      <x:c r="AF193" t="n">
        <x:f>Resultados_Chave!W93</x:f>
        <x:v>0</x:v>
      </x:c>
      <x:c r="AG193" t="str">
        <x:f>IF(AF193=0,"",COUNTIFS($AF$5:$AF$204,"&gt;0",$AF$5:$AF$204,"&lt;"&amp;AF193)+COUNTIFS($AF$5:AF193,AF193))</x:f>
      </x:c>
    </x:row>
    <x:row r="194">
      <x:c r="AA194" t="str">
        <x:f>IF(Resultados_Chave!A94="","",Resultados_Chave!A94)</x:f>
      </x:c>
      <x:c r="AB194" t="str">
        <x:f>IF(Resultados_Chave!A94="","",IF(Resultados_Chave!O94="DADO PENDENTE",Resultados_Chave!Q94,Resultados_Chave!O94))</x:f>
      </x:c>
      <x:c r="AC194" t="str">
        <x:f>IF(Resultados_Chave!A94="","",Resultados_Chave!M94)</x:f>
      </x:c>
      <x:c r="AD194" t="str">
        <x:f>IF(Resultados_Chave!A94="","",Resultados_Chave!N94)</x:f>
      </x:c>
      <x:c r="AE194" t="str">
        <x:f>IF(Resultados_Chave!A94="","",IF(Resultados_Chave!P94="","Definir ação e registrar evidência",Resultados_Chave!P94))</x:f>
      </x:c>
      <x:c r="AF194" t="n">
        <x:f>Resultados_Chave!W94</x:f>
        <x:v>0</x:v>
      </x:c>
      <x:c r="AG194" t="str">
        <x:f>IF(AF194=0,"",COUNTIFS($AF$5:$AF$204,"&gt;0",$AF$5:$AF$204,"&lt;"&amp;AF194)+COUNTIFS($AF$5:AF194,AF194))</x:f>
      </x:c>
    </x:row>
    <x:row r="195">
      <x:c r="AA195" t="str">
        <x:f>IF(Resultados_Chave!A95="","",Resultados_Chave!A95)</x:f>
      </x:c>
      <x:c r="AB195" t="str">
        <x:f>IF(Resultados_Chave!A95="","",IF(Resultados_Chave!O95="DADO PENDENTE",Resultados_Chave!Q95,Resultados_Chave!O95))</x:f>
      </x:c>
      <x:c r="AC195" t="str">
        <x:f>IF(Resultados_Chave!A95="","",Resultados_Chave!M95)</x:f>
      </x:c>
      <x:c r="AD195" t="str">
        <x:f>IF(Resultados_Chave!A95="","",Resultados_Chave!N95)</x:f>
      </x:c>
      <x:c r="AE195" t="str">
        <x:f>IF(Resultados_Chave!A95="","",IF(Resultados_Chave!P95="","Definir ação e registrar evidência",Resultados_Chave!P95))</x:f>
      </x:c>
      <x:c r="AF195" t="n">
        <x:f>Resultados_Chave!W95</x:f>
        <x:v>0</x:v>
      </x:c>
      <x:c r="AG195" t="str">
        <x:f>IF(AF195=0,"",COUNTIFS($AF$5:$AF$204,"&gt;0",$AF$5:$AF$204,"&lt;"&amp;AF195)+COUNTIFS($AF$5:AF195,AF195))</x:f>
      </x:c>
    </x:row>
    <x:row r="196">
      <x:c r="AA196" t="str">
        <x:f>IF(Resultados_Chave!A96="","",Resultados_Chave!A96)</x:f>
      </x:c>
      <x:c r="AB196" t="str">
        <x:f>IF(Resultados_Chave!A96="","",IF(Resultados_Chave!O96="DADO PENDENTE",Resultados_Chave!Q96,Resultados_Chave!O96))</x:f>
      </x:c>
      <x:c r="AC196" t="str">
        <x:f>IF(Resultados_Chave!A96="","",Resultados_Chave!M96)</x:f>
      </x:c>
      <x:c r="AD196" t="str">
        <x:f>IF(Resultados_Chave!A96="","",Resultados_Chave!N96)</x:f>
      </x:c>
      <x:c r="AE196" t="str">
        <x:f>IF(Resultados_Chave!A96="","",IF(Resultados_Chave!P96="","Definir ação e registrar evidência",Resultados_Chave!P96))</x:f>
      </x:c>
      <x:c r="AF196" t="n">
        <x:f>Resultados_Chave!W96</x:f>
        <x:v>0</x:v>
      </x:c>
      <x:c r="AG196" t="str">
        <x:f>IF(AF196=0,"",COUNTIFS($AF$5:$AF$204,"&gt;0",$AF$5:$AF$204,"&lt;"&amp;AF196)+COUNTIFS($AF$5:AF196,AF196))</x:f>
      </x:c>
    </x:row>
    <x:row r="197">
      <x:c r="AA197" t="str">
        <x:f>IF(Resultados_Chave!A97="","",Resultados_Chave!A97)</x:f>
      </x:c>
      <x:c r="AB197" t="str">
        <x:f>IF(Resultados_Chave!A97="","",IF(Resultados_Chave!O97="DADO PENDENTE",Resultados_Chave!Q97,Resultados_Chave!O97))</x:f>
      </x:c>
      <x:c r="AC197" t="str">
        <x:f>IF(Resultados_Chave!A97="","",Resultados_Chave!M97)</x:f>
      </x:c>
      <x:c r="AD197" t="str">
        <x:f>IF(Resultados_Chave!A97="","",Resultados_Chave!N97)</x:f>
      </x:c>
      <x:c r="AE197" t="str">
        <x:f>IF(Resultados_Chave!A97="","",IF(Resultados_Chave!P97="","Definir ação e registrar evidência",Resultados_Chave!P97))</x:f>
      </x:c>
      <x:c r="AF197" t="n">
        <x:f>Resultados_Chave!W97</x:f>
        <x:v>0</x:v>
      </x:c>
      <x:c r="AG197" t="str">
        <x:f>IF(AF197=0,"",COUNTIFS($AF$5:$AF$204,"&gt;0",$AF$5:$AF$204,"&lt;"&amp;AF197)+COUNTIFS($AF$5:AF197,AF197))</x:f>
      </x:c>
    </x:row>
    <x:row r="198">
      <x:c r="AA198" t="str">
        <x:f>IF(Resultados_Chave!A98="","",Resultados_Chave!A98)</x:f>
      </x:c>
      <x:c r="AB198" t="str">
        <x:f>IF(Resultados_Chave!A98="","",IF(Resultados_Chave!O98="DADO PENDENTE",Resultados_Chave!Q98,Resultados_Chave!O98))</x:f>
      </x:c>
      <x:c r="AC198" t="str">
        <x:f>IF(Resultados_Chave!A98="","",Resultados_Chave!M98)</x:f>
      </x:c>
      <x:c r="AD198" t="str">
        <x:f>IF(Resultados_Chave!A98="","",Resultados_Chave!N98)</x:f>
      </x:c>
      <x:c r="AE198" t="str">
        <x:f>IF(Resultados_Chave!A98="","",IF(Resultados_Chave!P98="","Definir ação e registrar evidência",Resultados_Chave!P98))</x:f>
      </x:c>
      <x:c r="AF198" t="n">
        <x:f>Resultados_Chave!W98</x:f>
        <x:v>0</x:v>
      </x:c>
      <x:c r="AG198" t="str">
        <x:f>IF(AF198=0,"",COUNTIFS($AF$5:$AF$204,"&gt;0",$AF$5:$AF$204,"&lt;"&amp;AF198)+COUNTIFS($AF$5:AF198,AF198))</x:f>
      </x:c>
    </x:row>
    <x:row r="199">
      <x:c r="AA199" t="str">
        <x:f>IF(Resultados_Chave!A99="","",Resultados_Chave!A99)</x:f>
      </x:c>
      <x:c r="AB199" t="str">
        <x:f>IF(Resultados_Chave!A99="","",IF(Resultados_Chave!O99="DADO PENDENTE",Resultados_Chave!Q99,Resultados_Chave!O99))</x:f>
      </x:c>
      <x:c r="AC199" t="str">
        <x:f>IF(Resultados_Chave!A99="","",Resultados_Chave!M99)</x:f>
      </x:c>
      <x:c r="AD199" t="str">
        <x:f>IF(Resultados_Chave!A99="","",Resultados_Chave!N99)</x:f>
      </x:c>
      <x:c r="AE199" t="str">
        <x:f>IF(Resultados_Chave!A99="","",IF(Resultados_Chave!P99="","Definir ação e registrar evidência",Resultados_Chave!P99))</x:f>
      </x:c>
      <x:c r="AF199" t="n">
        <x:f>Resultados_Chave!W99</x:f>
        <x:v>0</x:v>
      </x:c>
      <x:c r="AG199" t="str">
        <x:f>IF(AF199=0,"",COUNTIFS($AF$5:$AF$204,"&gt;0",$AF$5:$AF$204,"&lt;"&amp;AF199)+COUNTIFS($AF$5:AF199,AF199))</x:f>
      </x:c>
    </x:row>
    <x:row r="200">
      <x:c r="AA200" t="str">
        <x:f>IF(Resultados_Chave!A100="","",Resultados_Chave!A100)</x:f>
      </x:c>
      <x:c r="AB200" t="str">
        <x:f>IF(Resultados_Chave!A100="","",IF(Resultados_Chave!O100="DADO PENDENTE",Resultados_Chave!Q100,Resultados_Chave!O100))</x:f>
      </x:c>
      <x:c r="AC200" t="str">
        <x:f>IF(Resultados_Chave!A100="","",Resultados_Chave!M100)</x:f>
      </x:c>
      <x:c r="AD200" t="str">
        <x:f>IF(Resultados_Chave!A100="","",Resultados_Chave!N100)</x:f>
      </x:c>
      <x:c r="AE200" t="str">
        <x:f>IF(Resultados_Chave!A100="","",IF(Resultados_Chave!P100="","Definir ação e registrar evidência",Resultados_Chave!P100))</x:f>
      </x:c>
      <x:c r="AF200" t="n">
        <x:f>Resultados_Chave!W100</x:f>
        <x:v>0</x:v>
      </x:c>
      <x:c r="AG200" t="str">
        <x:f>IF(AF200=0,"",COUNTIFS($AF$5:$AF$204,"&gt;0",$AF$5:$AF$204,"&lt;"&amp;AF200)+COUNTIFS($AF$5:AF200,AF200))</x:f>
      </x:c>
    </x:row>
    <x:row r="201">
      <x:c r="AA201" t="str">
        <x:f>IF(Resultados_Chave!A101="","",Resultados_Chave!A101)</x:f>
      </x:c>
      <x:c r="AB201" t="str">
        <x:f>IF(Resultados_Chave!A101="","",IF(Resultados_Chave!O101="DADO PENDENTE",Resultados_Chave!Q101,Resultados_Chave!O101))</x:f>
      </x:c>
      <x:c r="AC201" t="str">
        <x:f>IF(Resultados_Chave!A101="","",Resultados_Chave!M101)</x:f>
      </x:c>
      <x:c r="AD201" t="str">
        <x:f>IF(Resultados_Chave!A101="","",Resultados_Chave!N101)</x:f>
      </x:c>
      <x:c r="AE201" t="str">
        <x:f>IF(Resultados_Chave!A101="","",IF(Resultados_Chave!P101="","Definir ação e registrar evidência",Resultados_Chave!P101))</x:f>
      </x:c>
      <x:c r="AF201" t="n">
        <x:f>Resultados_Chave!W101</x:f>
        <x:v>0</x:v>
      </x:c>
      <x:c r="AG201" t="str">
        <x:f>IF(AF201=0,"",COUNTIFS($AF$5:$AF$204,"&gt;0",$AF$5:$AF$204,"&lt;"&amp;AF201)+COUNTIFS($AF$5:AF201,AF201))</x:f>
      </x:c>
    </x:row>
    <x:row r="202">
      <x:c r="AA202" t="str">
        <x:f>IF(Resultados_Chave!A102="","",Resultados_Chave!A102)</x:f>
      </x:c>
      <x:c r="AB202" t="str">
        <x:f>IF(Resultados_Chave!A102="","",IF(Resultados_Chave!O102="DADO PENDENTE",Resultados_Chave!Q102,Resultados_Chave!O102))</x:f>
      </x:c>
      <x:c r="AC202" t="str">
        <x:f>IF(Resultados_Chave!A102="","",Resultados_Chave!M102)</x:f>
      </x:c>
      <x:c r="AD202" t="str">
        <x:f>IF(Resultados_Chave!A102="","",Resultados_Chave!N102)</x:f>
      </x:c>
      <x:c r="AE202" t="str">
        <x:f>IF(Resultados_Chave!A102="","",IF(Resultados_Chave!P102="","Definir ação e registrar evidência",Resultados_Chave!P102))</x:f>
      </x:c>
      <x:c r="AF202" t="n">
        <x:f>Resultados_Chave!W102</x:f>
        <x:v>0</x:v>
      </x:c>
      <x:c r="AG202" t="str">
        <x:f>IF(AF202=0,"",COUNTIFS($AF$5:$AF$204,"&gt;0",$AF$5:$AF$204,"&lt;"&amp;AF202)+COUNTIFS($AF$5:AF202,AF202))</x:f>
      </x:c>
    </x:row>
    <x:row r="203">
      <x:c r="AA203" t="str">
        <x:f>IF(Resultados_Chave!A103="","",Resultados_Chave!A103)</x:f>
      </x:c>
      <x:c r="AB203" t="str">
        <x:f>IF(Resultados_Chave!A103="","",IF(Resultados_Chave!O103="DADO PENDENTE",Resultados_Chave!Q103,Resultados_Chave!O103))</x:f>
      </x:c>
      <x:c r="AC203" t="str">
        <x:f>IF(Resultados_Chave!A103="","",Resultados_Chave!M103)</x:f>
      </x:c>
      <x:c r="AD203" t="str">
        <x:f>IF(Resultados_Chave!A103="","",Resultados_Chave!N103)</x:f>
      </x:c>
      <x:c r="AE203" t="str">
        <x:f>IF(Resultados_Chave!A103="","",IF(Resultados_Chave!P103="","Definir ação e registrar evidência",Resultados_Chave!P103))</x:f>
      </x:c>
      <x:c r="AF203" t="n">
        <x:f>Resultados_Chave!W103</x:f>
        <x:v>0</x:v>
      </x:c>
      <x:c r="AG203" t="str">
        <x:f>IF(AF203=0,"",COUNTIFS($AF$5:$AF$204,"&gt;0",$AF$5:$AF$204,"&lt;"&amp;AF203)+COUNTIFS($AF$5:AF203,AF203))</x:f>
      </x:c>
    </x:row>
    <x:row r="204">
      <x:c r="AA204" t="str">
        <x:f>IF(Resultados_Chave!A104="","",Resultados_Chave!A104)</x:f>
      </x:c>
      <x:c r="AB204" t="str">
        <x:f>IF(Resultados_Chave!A104="","",IF(Resultados_Chave!O104="DADO PENDENTE",Resultados_Chave!Q104,Resultados_Chave!O104))</x:f>
      </x:c>
      <x:c r="AC204" t="str">
        <x:f>IF(Resultados_Chave!A104="","",Resultados_Chave!M104)</x:f>
      </x:c>
      <x:c r="AD204" t="str">
        <x:f>IF(Resultados_Chave!A104="","",Resultados_Chave!N104)</x:f>
      </x:c>
      <x:c r="AE204" t="str">
        <x:f>IF(Resultados_Chave!A104="","",IF(Resultados_Chave!P104="","Definir ação e registrar evidência",Resultados_Chave!P104))</x:f>
      </x:c>
      <x:c r="AF204" t="n">
        <x:f>Resultados_Chave!W104</x:f>
        <x:v>0</x:v>
      </x:c>
      <x:c r="AG204" t="str">
        <x:f>IF(AF204=0,"",COUNTIFS($AF$5:$AF$204,"&gt;0",$AF$5:$AF$204,"&lt;"&amp;AF204)+COUNTIFS($AF$5:AF204,AF204))</x:f>
      </x:c>
    </x:row>
  </x:sheetData>
  <x:mergeCells>
    <x:mergeCell ref="A1:M2"/>
    <x:mergeCell ref="A3:M3"/>
    <x:mergeCell ref="A5:B5"/>
    <x:mergeCell ref="A6:B6"/>
    <x:mergeCell ref="C5:D5"/>
    <x:mergeCell ref="C6:D6"/>
    <x:mergeCell ref="E5:F5"/>
    <x:mergeCell ref="E6:F6"/>
    <x:mergeCell ref="G5:H5"/>
    <x:mergeCell ref="G6:H6"/>
    <x:mergeCell ref="I5:K5"/>
    <x:mergeCell ref="I6:K6"/>
    <x:mergeCell ref="L5:M5"/>
    <x:mergeCell ref="L6:M6"/>
    <x:mergeCell ref="A8:M8"/>
    <x:mergeCell ref="A17:D17"/>
    <x:mergeCell ref="A18:D19"/>
    <x:mergeCell ref="A20:D22"/>
    <x:mergeCell ref="A24:M24"/>
    <x:mergeCell ref="A25:B25"/>
    <x:mergeCell ref="C25:D25"/>
    <x:mergeCell ref="E25:G25"/>
    <x:mergeCell ref="H25:I25"/>
    <x:mergeCell ref="J25:M25"/>
    <x:mergeCell ref="A26:B26"/>
    <x:mergeCell ref="C26:D26"/>
    <x:mergeCell ref="E26:G26"/>
    <x:mergeCell ref="H26:I26"/>
    <x:mergeCell ref="J26:M26"/>
    <x:mergeCell ref="A27:B27"/>
    <x:mergeCell ref="C27:D27"/>
    <x:mergeCell ref="E27:G27"/>
    <x:mergeCell ref="H27:I27"/>
    <x:mergeCell ref="J27:M27"/>
    <x:mergeCell ref="A28:B28"/>
    <x:mergeCell ref="C28:D28"/>
    <x:mergeCell ref="E28:G28"/>
    <x:mergeCell ref="H28:I28"/>
    <x:mergeCell ref="J28:M28"/>
    <x:mergeCell ref="A29:B29"/>
    <x:mergeCell ref="C29:D29"/>
    <x:mergeCell ref="E29:G29"/>
    <x:mergeCell ref="H29:I29"/>
    <x:mergeCell ref="J29:M29"/>
    <x:mergeCell ref="A30:B30"/>
    <x:mergeCell ref="C30:D30"/>
    <x:mergeCell ref="E30:G30"/>
    <x:mergeCell ref="H30:I30"/>
    <x:mergeCell ref="J30:M30"/>
    <x:mergeCell ref="A31:B31"/>
    <x:mergeCell ref="C31:D31"/>
    <x:mergeCell ref="E31:G31"/>
    <x:mergeCell ref="H31:I31"/>
    <x:mergeCell ref="J31:M31"/>
    <x:mergeCell ref="A32:B32"/>
    <x:mergeCell ref="C32:D32"/>
    <x:mergeCell ref="E32:G32"/>
    <x:mergeCell ref="H32:I32"/>
    <x:mergeCell ref="J32:M32"/>
    <x:mergeCell ref="A33:B33"/>
    <x:mergeCell ref="C33:D33"/>
    <x:mergeCell ref="E33:G33"/>
    <x:mergeCell ref="H33:I33"/>
    <x:mergeCell ref="J33:M33"/>
    <x:mergeCell ref="A34:B34"/>
    <x:mergeCell ref="C34:D34"/>
    <x:mergeCell ref="E34:G34"/>
    <x:mergeCell ref="H34:I34"/>
    <x:mergeCell ref="J34:M34"/>
    <x:mergeCell ref="A35:B35"/>
    <x:mergeCell ref="C35:D35"/>
    <x:mergeCell ref="E35:G35"/>
    <x:mergeCell ref="H35:I35"/>
    <x:mergeCell ref="J35:M35"/>
    <x:mergeCell ref="A37:M39"/>
  </x:mergeCells>
  <x:conditionalFormatting sqref="H11:H14">
    <x:cfRule type="containsText" dxfId="9" priority="1" operator="containsText" text="ATRASADO"/>
    <x:cfRule type="containsText" dxfId="10" priority="2" operator="containsText" text="RISCO"/>
  </x:conditionalFormatting>
  <x:conditionalFormatting sqref="G19:G24">
    <x:cfRule type="containsText" dxfId="11" priority="3" operator="containsText" text="ATRASADO"/>
    <x:cfRule type="containsText" dxfId="12" priority="4" operator="containsText" text="RISCO"/>
  </x:conditionalFormatting>
  <x:pageMargins left="0.7" right="0.7" top="0.75" bottom="0.75" header="0.3" footer="0.3"/>
  <x:drawing xmlns:r="http://schemas.openxmlformats.org/officeDocument/2006/relationships" r:id="R2d98ffc7729448ac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7" hidden="0" customWidth="1"/>
    <x:col min="2" max="2" width="36" hidden="0" customWidth="1"/>
    <x:col min="3" max="3" width="18" hidden="0" customWidth="1"/>
    <x:col min="4" max="4" width="22" hidden="0" customWidth="1"/>
    <x:col min="5" max="5" width="15" hidden="0" customWidth="1"/>
    <x:col min="6" max="6" width="15" hidden="0" customWidth="1"/>
    <x:col min="7" max="7" width="15" hidden="0" customWidth="1"/>
    <x:col min="8" max="8" width="18" hidden="0" customWidth="1"/>
    <x:col min="9" max="9" width="14" hidden="0" customWidth="1"/>
    <x:col min="10" max="10" width="16" hidden="0" customWidth="1"/>
    <x:col min="11" max="11" width="16" hidden="0" customWidth="1"/>
    <x:col min="12" max="12" width="22" hidden="0" customWidth="1"/>
    <x:col min="13" max="13" width="35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</x:cols>
  <x:sheetData>
    <x:row r="1" ht="34" customHeight="1">
      <x:c r="A1" s="3" t="str">
        <x:v>OBJETIVOS ESTRATÉGICOS</x:v>
      </x:c>
      <x:c r="B1" s="3" t="str">
        <x:v>OBJETIVOS ESTRATÉGICOS</x:v>
      </x:c>
      <x:c r="C1" s="3" t="str">
        <x:v>OBJETIVOS ESTRATÉGICOS</x:v>
      </x:c>
      <x:c r="D1" s="3" t="str">
        <x:v>OBJETIVOS ESTRATÉGICOS</x:v>
      </x:c>
      <x:c r="E1" s="3" t="str">
        <x:v>OBJETIVOS ESTRATÉGICOS</x:v>
      </x:c>
      <x:c r="F1" s="3" t="str">
        <x:v>OBJETIVOS ESTRATÉGICOS</x:v>
      </x:c>
      <x:c r="G1" s="3" t="str">
        <x:v>OBJETIVOS ESTRATÉGICOS</x:v>
      </x:c>
      <x:c r="H1" s="3" t="str">
        <x:v>OBJETIVOS ESTRATÉGICOS</x:v>
      </x:c>
      <x:c r="I1" s="3" t="str">
        <x:v>OBJETIVOS ESTRATÉGICOS</x:v>
      </x:c>
      <x:c r="J1" s="3" t="str">
        <x:v>OBJETIVOS ESTRATÉGICOS</x:v>
      </x:c>
      <x:c r="K1" s="3" t="str">
        <x:v>OBJETIVOS ESTRATÉGICOS</x:v>
      </x:c>
      <x:c r="L1" s="3" t="str">
        <x:v>OBJETIVOS ESTRATÉGICOS</x:v>
      </x:c>
      <x:c r="M1" s="3" t="str">
        <x:v>OBJETIVOS ESTRATÉGICOS</x:v>
      </x:c>
    </x:row>
    <x:row r="2">
      <x:c r="A2" s="6" t="str">
        <x:v>Preencha os campos amarelos. Progresso, confiança, situação e ação são consolidados automaticamente a partir dos resultados-chave.</x:v>
      </x:c>
      <x:c r="B2" s="6" t="str">
        <x:v>Preencha os campos amarelos. Progresso, confiança, situação e ação são consolidados automaticamente a partir dos resultados-chave.</x:v>
      </x:c>
      <x:c r="C2" s="6" t="str">
        <x:v>Preencha os campos amarelos. Progresso, confiança, situação e ação são consolidados automaticamente a partir dos resultados-chave.</x:v>
      </x:c>
      <x:c r="D2" s="6" t="str">
        <x:v>Preencha os campos amarelos. Progresso, confiança, situação e ação são consolidados automaticamente a partir dos resultados-chave.</x:v>
      </x:c>
      <x:c r="E2" s="6" t="str">
        <x:v>Preencha os campos amarelos. Progresso, confiança, situação e ação são consolidados automaticamente a partir dos resultados-chave.</x:v>
      </x:c>
      <x:c r="F2" s="6" t="str">
        <x:v>Preencha os campos amarelos. Progresso, confiança, situação e ação são consolidados automaticamente a partir dos resultados-chave.</x:v>
      </x:c>
      <x:c r="G2" s="6" t="str">
        <x:v>Preencha os campos amarelos. Progresso, confiança, situação e ação são consolidados automaticamente a partir dos resultados-chave.</x:v>
      </x:c>
      <x:c r="H2" s="6" t="str">
        <x:v>Preencha os campos amarelos. Progresso, confiança, situação e ação são consolidados automaticamente a partir dos resultados-chave.</x:v>
      </x:c>
      <x:c r="I2" s="6" t="str">
        <x:v>Preencha os campos amarelos. Progresso, confiança, situação e ação são consolidados automaticamente a partir dos resultados-chave.</x:v>
      </x:c>
      <x:c r="J2" s="6" t="str">
        <x:v>Preencha os campos amarelos. Progresso, confiança, situação e ação são consolidados automaticamente a partir dos resultados-chave.</x:v>
      </x:c>
      <x:c r="K2" s="6" t="str">
        <x:v>Preencha os campos amarelos. Progresso, confiança, situação e ação são consolidados automaticamente a partir dos resultados-chave.</x:v>
      </x:c>
      <x:c r="L2" s="6" t="str">
        <x:v>Preencha os campos amarelos. Progresso, confiança, situação e ação são consolidados automaticamente a partir dos resultados-chave.</x:v>
      </x:c>
      <x:c r="M2" s="6" t="str">
        <x:v>Preencha os campos amarelos. Progresso, confiança, situação e ação são consolidados automaticamente a partir dos resultados-chave.</x:v>
      </x:c>
    </x:row>
    <x:row r="4" ht="48" customHeight="1">
      <x:c r="A4" s="12" t="str">
        <x:v>ID objetivo</x:v>
      </x:c>
      <x:c r="B4" s="12" t="str">
        <x:v>Objetivo</x:v>
      </x:c>
      <x:c r="C4" s="12" t="str">
        <x:v>Área</x:v>
      </x:c>
      <x:c r="D4" s="12" t="str">
        <x:v>Responsável</x:v>
      </x:c>
      <x:c r="E4" s="12" t="str">
        <x:v>Início</x:v>
      </x:c>
      <x:c r="F4" s="12" t="str">
        <x:v>Prazo</x:v>
      </x:c>
      <x:c r="G4" s="12" t="str">
        <x:v>Prioridade</x:v>
      </x:c>
      <x:c r="H4" s="12" t="str">
        <x:v>Status</x:v>
      </x:c>
      <x:c r="I4" s="12" t="str">
        <x:v>Peso</x:v>
      </x:c>
      <x:c r="J4" s="12" t="str">
        <x:v>Progresso</x:v>
      </x:c>
      <x:c r="K4" s="12" t="str">
        <x:v>Confiança</x:v>
      </x:c>
      <x:c r="L4" s="12" t="str">
        <x:v>Situação</x:v>
      </x:c>
      <x:c r="M4" s="12" t="str">
        <x:v>Ação recomendada</x:v>
      </x:c>
      <x:c r="N4" s="150" t="str">
        <x:v>Pendência de cadastro</x:v>
      </x:c>
      <x:c r="O4" s="150" t="str">
        <x:v>No contexto</x:v>
      </x:c>
      <x:c r="P4" s="150" t="str">
        <x:v>Ativo no contexto</x:v>
      </x:c>
      <x:c r="Q4" s="150" t="str">
        <x:v>Cálculos completos</x:v>
      </x:c>
      <x:c r="R4" s="150" t="str">
        <x:v>Peso válido ativo</x:v>
      </x:c>
      <x:c r="S4" s="150" t="str">
        <x:v>Progresso x peso</x:v>
      </x:c>
      <x:c r="T4" s="150" t="str">
        <x:v>Confiança x peso</x:v>
      </x:c>
      <x:c r="U4" t="str">
        <x:v>Pendência numérica</x:v>
      </x:c>
      <x:c r="V4" t="str">
        <x:v>Cadastro pendente</x:v>
      </x:c>
    </x:row>
    <x:row r="5">
      <x:c r="A5" s="142" t="str">
        <x:v>OBJ-001</x:v>
      </x:c>
      <x:c r="B5" s="142" t="str">
        <x:v>Elevar a pontualidade das entregas</x:v>
      </x:c>
      <x:c r="C5" s="142" t="str">
        <x:v>Operações</x:v>
      </x:c>
      <x:c r="D5" s="142" t="str">
        <x:v>Ana Martins</x:v>
      </x:c>
      <x:c r="E5" s="143" t="n">
        <x:v>46235</x:v>
      </x:c>
      <x:c r="F5" s="143" t="n">
        <x:v>46280</x:v>
      </x:c>
      <x:c r="G5" s="142" t="str">
        <x:v>Alta</x:v>
      </x:c>
      <x:c r="H5" s="142" t="str">
        <x:v>Em andamento</x:v>
      </x:c>
      <x:c r="I5" s="144" t="n">
        <x:v>0.3</x:v>
      </x:c>
      <x:c r="J5" s="145" t="n">
        <x:f>IF(A5="","",IF(Q5=0,"n.a.",SUMIFS(Resultados_Chave!$Z$5:$Z$104,Resultados_Chave!$B$5:$B$104,A5)/SUMIFS(Resultados_Chave!$J$5:$J$104,Resultados_Chave!$B$5:$B$104,A5)))</x:f>
        <x:v>0.6280288461538464</x:v>
      </x:c>
      <x:c r="K5" s="145" t="n">
        <x:f>IF(A5="","",IF(Q5=0,"n.a.",SUMIFS(Resultados_Chave!$AA$5:$AA$104,Resultados_Chave!$B$5:$B$104,A5)/SUMIFS(Resultados_Chave!$J$5:$J$104,Resultados_Chave!$B$5:$B$104,A5)))</x:f>
        <x:v>0.545</x:v>
      </x:c>
      <x:c r="L5" s="146" t="str">
        <x:f>IF(COUNTA(A5:I5)=0,"",IF(N5&lt;&gt;"","DADO PENDENTE",IF(H5="Cancelado","CANCELADO",IF(H5="Pausado","PAUSADO",IF(H5="Concluído","CONCLUÍDO",IF(Q5=0,"DADO PENDENTE",IF(J5&gt;=1,"META ATINGIDA",IF(Listas!$B$13&gt;F5,"ATRASADO",IF(OR(K5&lt;Listas!$B$18,AND(J5&lt;Listas!$B$17,F5-Listas!$B$13&lt;=Listas!$B$16)),"EM RISCO","NO RUMO")))))))))</x:f>
        <x:v>ATRASADO</x:v>
      </x:c>
      <x:c r="M5" s="146" t="str">
        <x:f>IF(L5="DADO PENDENTE",IF(N5&lt;&gt;"",N5,IF(COUNTIFS(Resultados_Chave!$B$5:$B$104,A5)=0,"Cadastre ao menos um KR","Corrija os KRs vinculados")),IF(L5="ATRASADO","Definir recuperação e prazo",IF(L5="EM RISCO","Revisar bloqueios e ação",IF(OR(L5="CANCELADO",L5="PAUSADO",L5="CONCLUÍDO"),"Registrar decisão no histórico",IF(A5="","","Acompanhar evidências")))))</x:f>
        <x:v>Definir recuperação e prazo</x:v>
      </x:c>
      <x:c r="N5" s="146" t="str">
        <x:f>IF(COUNTA(A5:I5)=0,"",IF(OR(NOT(ISNUMBER(Listas!$B$13)),Listas!$B$13&lt;=0,NOT(ISNUMBER(Listas!$B$16)),Listas!$B$16&lt;0,NOT(ISNUMBER(Listas!$B$17)),Listas!$B$17&lt;0,Listas!$B$17&gt;1,NOT(ISNUMBER(Listas!$B$18)),Listas!$B$18&lt;0,Listas!$B$18&gt;1),"Parâmetros inválidos",IF(A5="","ID ausente",IF(COUNTIFS($A$5:$A$104,A5)&lt;&gt;1,"ID duplicado",IF(OR(B5="",C5="",D5=""),"Descrição, área ou dono ausente",IF(OR(NOT(ISNUMBER(E5)),E5&lt;=0,NOT(ISNUMBER(F5)),F5&lt;=0,F5&lt;E5),"Datas inválidas",IF(COUNTIFS(Listas!$B$4:$B$8,H5)&lt;&gt;1,"Status inválido",IF(OR(NOT(ISNUMBER(I5)),I5&lt;=0),"Peso inválido",""))))))))</x:f>
      </x:c>
      <x:c r="O5" s="146" t="n">
        <x:f>IF(AND(COUNTA(A5:I5)&gt;0,OR(Listas!$B$14="Todos",C5=Listas!$B$14),OR(Listas!$B$15="Todos",D5=Listas!$B$15)),1,0)</x:f>
        <x:v>1</x:v>
      </x:c>
      <x:c r="P5" s="146" t="n">
        <x:f>IF(AND(O5=1,OR(H5="Em andamento",H5="Não iniciado")),1,0)</x:f>
        <x:v>1</x:v>
      </x:c>
      <x:c r="Q5" s="146" t="n">
        <x:f>IF(AND(A5&lt;&gt;"",N5="",COUNTIFS(Resultados_Chave!$B$5:$B$104,A5)&gt;0,COUNTIFS(Resultados_Chave!$B$5:$B$104,A5)=COUNTIFS(Resultados_Chave!$B$5:$B$104,A5,Resultados_Chave!$AB$5:$AB$104,1)),1,0)</x:f>
        <x:v>1</x:v>
      </x:c>
      <x:c r="R5" s="146" t="n">
        <x:f>IF(AND(P5=1,Q5=1),I5,0)</x:f>
        <x:v>0.3</x:v>
      </x:c>
      <x:c r="S5" s="146" t="n">
        <x:f>IF(R5=0,0,R5*J5)</x:f>
        <x:v>0.1884086538461539</x:v>
      </x:c>
      <x:c r="T5" s="146" t="n">
        <x:f>IF(R5=0,0,R5*K5)</x:f>
        <x:v>0.1635</x:v>
      </x:c>
      <x:c r="U5" t="n">
        <x:f>IF(L5="DADO PENDENTE",1,0)</x:f>
        <x:v>0</x:v>
      </x:c>
      <x:c r="V5" t="n">
        <x:f>IF(N5&lt;&gt;"",1,0)</x:f>
        <x:v>0</x:v>
      </x:c>
    </x:row>
    <x:row r="6">
      <x:c r="A6" s="142" t="str">
        <x:v>OBJ-002</x:v>
      </x:c>
      <x:c r="B6" s="142" t="str">
        <x:v>Aumentar retenção e satisfação de clientes</x:v>
      </x:c>
      <x:c r="C6" s="142" t="str">
        <x:v>Comercial</x:v>
      </x:c>
      <x:c r="D6" s="142" t="str">
        <x:v>Bruno Lima</x:v>
      </x:c>
      <x:c r="E6" s="143" t="n">
        <x:v>46204</x:v>
      </x:c>
      <x:c r="F6" s="143" t="n">
        <x:v>46387</x:v>
      </x:c>
      <x:c r="G6" s="142" t="str">
        <x:v>Alta</x:v>
      </x:c>
      <x:c r="H6" s="142" t="str">
        <x:v>Em andamento</x:v>
      </x:c>
      <x:c r="I6" s="144" t="n">
        <x:v>0.3</x:v>
      </x:c>
      <x:c r="J6" s="145" t="n">
        <x:f>IF(A6="","",IF(Q6=0,"n.a.",SUMIFS(Resultados_Chave!$Z$5:$Z$104,Resultados_Chave!$B$5:$B$104,A6)/SUMIFS(Resultados_Chave!$J$5:$J$104,Resultados_Chave!$B$5:$B$104,A6)))</x:f>
        <x:v>0.6737179487179487</x:v>
      </x:c>
      <x:c r="K6" s="145" t="n">
        <x:f>IF(A6="","",IF(Q6=0,"n.a.",SUMIFS(Resultados_Chave!$AA$5:$AA$104,Resultados_Chave!$B$5:$B$104,A6)/SUMIFS(Resultados_Chave!$J$5:$J$104,Resultados_Chave!$B$5:$B$104,A6)))</x:f>
        <x:v>0.7474999999999999</x:v>
      </x:c>
      <x:c r="L6" s="146" t="str">
        <x:f>IF(COUNTA(A6:I6)=0,"",IF(N6&lt;&gt;"","DADO PENDENTE",IF(H6="Cancelado","CANCELADO",IF(H6="Pausado","PAUSADO",IF(H6="Concluído","CONCLUÍDO",IF(Q6=0,"DADO PENDENTE",IF(J6&gt;=1,"META ATINGIDA",IF(Listas!$B$13&gt;F6,"ATRASADO",IF(OR(K6&lt;Listas!$B$18,AND(J6&lt;Listas!$B$17,F6-Listas!$B$13&lt;=Listas!$B$16)),"EM RISCO","NO RUMO")))))))))</x:f>
        <x:v>NO RUMO</x:v>
      </x:c>
      <x:c r="M6" s="146" t="str">
        <x:f>IF(L6="DADO PENDENTE",IF(N6&lt;&gt;"",N6,IF(COUNTIFS(Resultados_Chave!$B$5:$B$104,A6)=0,"Cadastre ao menos um KR","Corrija os KRs vinculados")),IF(L6="ATRASADO","Definir recuperação e prazo",IF(L6="EM RISCO","Revisar bloqueios e ação",IF(OR(L6="CANCELADO",L6="PAUSADO",L6="CONCLUÍDO"),"Registrar decisão no histórico",IF(A6="","","Acompanhar evidências")))))</x:f>
        <x:v>Acompanhar evidências</x:v>
      </x:c>
      <x:c r="N6" s="146" t="str">
        <x:f>IF(COUNTA(A6:I6)=0,"",IF(OR(NOT(ISNUMBER(Listas!$B$13)),Listas!$B$13&lt;=0,NOT(ISNUMBER(Listas!$B$16)),Listas!$B$16&lt;0,NOT(ISNUMBER(Listas!$B$17)),Listas!$B$17&lt;0,Listas!$B$17&gt;1,NOT(ISNUMBER(Listas!$B$18)),Listas!$B$18&lt;0,Listas!$B$18&gt;1),"Parâmetros inválidos",IF(A6="","ID ausente",IF(COUNTIFS($A$5:$A$104,A6)&lt;&gt;1,"ID duplicado",IF(OR(B6="",C6="",D6=""),"Descrição, área ou dono ausente",IF(OR(NOT(ISNUMBER(E6)),E6&lt;=0,NOT(ISNUMBER(F6)),F6&lt;=0,F6&lt;E6),"Datas inválidas",IF(COUNTIFS(Listas!$B$4:$B$8,H6)&lt;&gt;1,"Status inválido",IF(OR(NOT(ISNUMBER(I6)),I6&lt;=0),"Peso inválido",""))))))))</x:f>
      </x:c>
      <x:c r="O6" s="146" t="n">
        <x:f>IF(AND(COUNTA(A6:I6)&gt;0,OR(Listas!$B$14="Todos",C6=Listas!$B$14),OR(Listas!$B$15="Todos",D6=Listas!$B$15)),1,0)</x:f>
        <x:v>1</x:v>
      </x:c>
      <x:c r="P6" s="146" t="n">
        <x:f>IF(AND(O6=1,OR(H6="Em andamento",H6="Não iniciado")),1,0)</x:f>
        <x:v>1</x:v>
      </x:c>
      <x:c r="Q6" s="146" t="n">
        <x:f>IF(AND(A6&lt;&gt;"",N6="",COUNTIFS(Resultados_Chave!$B$5:$B$104,A6)&gt;0,COUNTIFS(Resultados_Chave!$B$5:$B$104,A6)=COUNTIFS(Resultados_Chave!$B$5:$B$104,A6,Resultados_Chave!$AB$5:$AB$104,1)),1,0)</x:f>
        <x:v>1</x:v>
      </x:c>
      <x:c r="R6" s="146" t="n">
        <x:f>IF(AND(P6=1,Q6=1),I6,0)</x:f>
        <x:v>0.3</x:v>
      </x:c>
      <x:c r="S6" s="146" t="n">
        <x:f>IF(R6=0,0,R6*J6)</x:f>
        <x:v>0.20211538461538459</x:v>
      </x:c>
      <x:c r="T6" s="146" t="n">
        <x:f>IF(R6=0,0,R6*K6)</x:f>
        <x:v>0.22424999999999998</x:v>
      </x:c>
      <x:c r="U6" t="n">
        <x:f>IF(L6="DADO PENDENTE",1,0)</x:f>
        <x:v>0</x:v>
      </x:c>
      <x:c r="V6" t="n">
        <x:f>IF(N6&lt;&gt;"",1,0)</x:f>
        <x:v>0</x:v>
      </x:c>
    </x:row>
    <x:row r="7">
      <x:c r="A7" s="142" t="str">
        <x:v>OBJ-003</x:v>
      </x:c>
      <x:c r="B7" s="142" t="str">
        <x:v>Reduzir desperdícios do processo</x:v>
      </x:c>
      <x:c r="C7" s="142" t="str">
        <x:v>Produção</x:v>
      </x:c>
      <x:c r="D7" s="142" t="str">
        <x:v>Carla Souza</x:v>
      </x:c>
      <x:c r="E7" s="143" t="n">
        <x:v>46266</x:v>
      </x:c>
      <x:c r="F7" s="143" t="n">
        <x:v>46326</x:v>
      </x:c>
      <x:c r="G7" s="142" t="str">
        <x:v>Média</x:v>
      </x:c>
      <x:c r="H7" s="142" t="str">
        <x:v>Em andamento</x:v>
      </x:c>
      <x:c r="I7" s="144" t="n">
        <x:v>0.25</x:v>
      </x:c>
      <x:c r="J7" s="145" t="n">
        <x:f>IF(A7="","",IF(Q7=0,"n.a.",SUMIFS(Resultados_Chave!$Z$5:$Z$104,Resultados_Chave!$B$5:$B$104,A7)/SUMIFS(Resultados_Chave!$J$5:$J$104,Resultados_Chave!$B$5:$B$104,A7)))</x:f>
        <x:v>0.4021428571428574</x:v>
      </x:c>
      <x:c r="K7" s="145" t="n">
        <x:f>IF(A7="","",IF(Q7=0,"n.a.",SUMIFS(Resultados_Chave!$AA$5:$AA$104,Resultados_Chave!$B$5:$B$104,A7)/SUMIFS(Resultados_Chave!$J$5:$J$104,Resultados_Chave!$B$5:$B$104,A7)))</x:f>
        <x:v>0.49250000000000005</x:v>
      </x:c>
      <x:c r="L7" s="146" t="str">
        <x:f>IF(COUNTA(A7:I7)=0,"",IF(N7&lt;&gt;"","DADO PENDENTE",IF(H7="Cancelado","CANCELADO",IF(H7="Pausado","PAUSADO",IF(H7="Concluído","CONCLUÍDO",IF(Q7=0,"DADO PENDENTE",IF(J7&gt;=1,"META ATINGIDA",IF(Listas!$B$13&gt;F7,"ATRASADO",IF(OR(K7&lt;Listas!$B$18,AND(J7&lt;Listas!$B$17,F7-Listas!$B$13&lt;=Listas!$B$16)),"EM RISCO","NO RUMO")))))))))</x:f>
        <x:v>EM RISCO</x:v>
      </x:c>
      <x:c r="M7" s="146" t="str">
        <x:f>IF(L7="DADO PENDENTE",IF(N7&lt;&gt;"",N7,IF(COUNTIFS(Resultados_Chave!$B$5:$B$104,A7)=0,"Cadastre ao menos um KR","Corrija os KRs vinculados")),IF(L7="ATRASADO","Definir recuperação e prazo",IF(L7="EM RISCO","Revisar bloqueios e ação",IF(OR(L7="CANCELADO",L7="PAUSADO",L7="CONCLUÍDO"),"Registrar decisão no histórico",IF(A7="","","Acompanhar evidências")))))</x:f>
        <x:v>Revisar bloqueios e ação</x:v>
      </x:c>
      <x:c r="N7" s="146" t="str">
        <x:f>IF(COUNTA(A7:I7)=0,"",IF(OR(NOT(ISNUMBER(Listas!$B$13)),Listas!$B$13&lt;=0,NOT(ISNUMBER(Listas!$B$16)),Listas!$B$16&lt;0,NOT(ISNUMBER(Listas!$B$17)),Listas!$B$17&lt;0,Listas!$B$17&gt;1,NOT(ISNUMBER(Listas!$B$18)),Listas!$B$18&lt;0,Listas!$B$18&gt;1),"Parâmetros inválidos",IF(A7="","ID ausente",IF(COUNTIFS($A$5:$A$104,A7)&lt;&gt;1,"ID duplicado",IF(OR(B7="",C7="",D7=""),"Descrição, área ou dono ausente",IF(OR(NOT(ISNUMBER(E7)),E7&lt;=0,NOT(ISNUMBER(F7)),F7&lt;=0,F7&lt;E7),"Datas inválidas",IF(COUNTIFS(Listas!$B$4:$B$8,H7)&lt;&gt;1,"Status inválido",IF(OR(NOT(ISNUMBER(I7)),I7&lt;=0),"Peso inválido",""))))))))</x:f>
      </x:c>
      <x:c r="O7" s="146" t="n">
        <x:f>IF(AND(COUNTA(A7:I7)&gt;0,OR(Listas!$B$14="Todos",C7=Listas!$B$14),OR(Listas!$B$15="Todos",D7=Listas!$B$15)),1,0)</x:f>
        <x:v>1</x:v>
      </x:c>
      <x:c r="P7" s="146" t="n">
        <x:f>IF(AND(O7=1,OR(H7="Em andamento",H7="Não iniciado")),1,0)</x:f>
        <x:v>1</x:v>
      </x:c>
      <x:c r="Q7" s="146" t="n">
        <x:f>IF(AND(A7&lt;&gt;"",N7="",COUNTIFS(Resultados_Chave!$B$5:$B$104,A7)&gt;0,COUNTIFS(Resultados_Chave!$B$5:$B$104,A7)=COUNTIFS(Resultados_Chave!$B$5:$B$104,A7,Resultados_Chave!$AB$5:$AB$104,1)),1,0)</x:f>
        <x:v>1</x:v>
      </x:c>
      <x:c r="R7" s="146" t="n">
        <x:f>IF(AND(P7=1,Q7=1),I7,0)</x:f>
        <x:v>0.25</x:v>
      </x:c>
      <x:c r="S7" s="146" t="n">
        <x:f>IF(R7=0,0,R7*J7)</x:f>
        <x:v>0.10053571428571435</x:v>
      </x:c>
      <x:c r="T7" s="146" t="n">
        <x:f>IF(R7=0,0,R7*K7)</x:f>
        <x:v>0.12312500000000001</x:v>
      </x:c>
      <x:c r="U7" t="n">
        <x:f>IF(L7="DADO PENDENTE",1,0)</x:f>
        <x:v>0</x:v>
      </x:c>
      <x:c r="V7" t="n">
        <x:f>IF(N7&lt;&gt;"",1,0)</x:f>
        <x:v>0</x:v>
      </x:c>
    </x:row>
    <x:row r="8">
      <x:c r="A8" s="142" t="str">
        <x:v>OBJ-004</x:v>
      </x:c>
      <x:c r="B8" s="142" t="str">
        <x:v>Concluir trilha de liderança</x:v>
      </x:c>
      <x:c r="C8" s="142" t="str">
        <x:v>RH</x:v>
      </x:c>
      <x:c r="D8" s="142" t="str">
        <x:v>Diego Ramos</x:v>
      </x:c>
      <x:c r="E8" s="143" t="n">
        <x:v>46174</x:v>
      </x:c>
      <x:c r="F8" s="143" t="n">
        <x:v>46285</x:v>
      </x:c>
      <x:c r="G8" s="142" t="str">
        <x:v>Média</x:v>
      </x:c>
      <x:c r="H8" s="142" t="str">
        <x:v>Concluído</x:v>
      </x:c>
      <x:c r="I8" s="144" t="n">
        <x:v>0.15</x:v>
      </x:c>
      <x:c r="J8" s="145" t="n">
        <x:f>IF(A8="","",IF(Q8=0,"n.a.",SUMIFS(Resultados_Chave!$Z$5:$Z$104,Resultados_Chave!$B$5:$B$104,A8)/SUMIFS(Resultados_Chave!$J$5:$J$104,Resultados_Chave!$B$5:$B$104,A8)))</x:f>
        <x:v>1</x:v>
      </x:c>
      <x:c r="K8" s="145" t="n">
        <x:f>IF(A8="","",IF(Q8=0,"n.a.",SUMIFS(Resultados_Chave!$AA$5:$AA$104,Resultados_Chave!$B$5:$B$104,A8)/SUMIFS(Resultados_Chave!$J$5:$J$104,Resultados_Chave!$B$5:$B$104,A8)))</x:f>
        <x:v>0.95</x:v>
      </x:c>
      <x:c r="L8" s="146" t="str">
        <x:f>IF(COUNTA(A8:I8)=0,"",IF(N8&lt;&gt;"","DADO PENDENTE",IF(H8="Cancelado","CANCELADO",IF(H8="Pausado","PAUSADO",IF(H8="Concluído","CONCLUÍDO",IF(Q8=0,"DADO PENDENTE",IF(J8&gt;=1,"META ATINGIDA",IF(Listas!$B$13&gt;F8,"ATRASADO",IF(OR(K8&lt;Listas!$B$18,AND(J8&lt;Listas!$B$17,F8-Listas!$B$13&lt;=Listas!$B$16)),"EM RISCO","NO RUMO")))))))))</x:f>
        <x:v>CONCLUÍDO</x:v>
      </x:c>
      <x:c r="M8" s="146" t="str">
        <x:f>IF(L8="DADO PENDENTE",IF(N8&lt;&gt;"",N8,IF(COUNTIFS(Resultados_Chave!$B$5:$B$104,A8)=0,"Cadastre ao menos um KR","Corrija os KRs vinculados")),IF(L8="ATRASADO","Definir recuperação e prazo",IF(L8="EM RISCO","Revisar bloqueios e ação",IF(OR(L8="CANCELADO",L8="PAUSADO",L8="CONCLUÍDO"),"Registrar decisão no histórico",IF(A8="","","Acompanhar evidências")))))</x:f>
        <x:v>Registrar decisão no histórico</x:v>
      </x:c>
      <x:c r="N8" s="146" t="str">
        <x:f>IF(COUNTA(A8:I8)=0,"",IF(OR(NOT(ISNUMBER(Listas!$B$13)),Listas!$B$13&lt;=0,NOT(ISNUMBER(Listas!$B$16)),Listas!$B$16&lt;0,NOT(ISNUMBER(Listas!$B$17)),Listas!$B$17&lt;0,Listas!$B$17&gt;1,NOT(ISNUMBER(Listas!$B$18)),Listas!$B$18&lt;0,Listas!$B$18&gt;1),"Parâmetros inválidos",IF(A8="","ID ausente",IF(COUNTIFS($A$5:$A$104,A8)&lt;&gt;1,"ID duplicado",IF(OR(B8="",C8="",D8=""),"Descrição, área ou dono ausente",IF(OR(NOT(ISNUMBER(E8)),E8&lt;=0,NOT(ISNUMBER(F8)),F8&lt;=0,F8&lt;E8),"Datas inválidas",IF(COUNTIFS(Listas!$B$4:$B$8,H8)&lt;&gt;1,"Status inválido",IF(OR(NOT(ISNUMBER(I8)),I8&lt;=0),"Peso inválido",""))))))))</x:f>
      </x:c>
      <x:c r="O8" s="146" t="n">
        <x:f>IF(AND(COUNTA(A8:I8)&gt;0,OR(Listas!$B$14="Todos",C8=Listas!$B$14),OR(Listas!$B$15="Todos",D8=Listas!$B$15)),1,0)</x:f>
        <x:v>1</x:v>
      </x:c>
      <x:c r="P8" s="146" t="n">
        <x:f>IF(AND(O8=1,OR(H8="Em andamento",H8="Não iniciado")),1,0)</x:f>
        <x:v>0</x:v>
      </x:c>
      <x:c r="Q8" s="146" t="n">
        <x:f>IF(AND(A8&lt;&gt;"",N8="",COUNTIFS(Resultados_Chave!$B$5:$B$104,A8)&gt;0,COUNTIFS(Resultados_Chave!$B$5:$B$104,A8)=COUNTIFS(Resultados_Chave!$B$5:$B$104,A8,Resultados_Chave!$AB$5:$AB$104,1)),1,0)</x:f>
        <x:v>1</x:v>
      </x:c>
      <x:c r="R8" s="146" t="n">
        <x:f>IF(AND(P8=1,Q8=1),I8,0)</x:f>
        <x:v>0</x:v>
      </x:c>
      <x:c r="S8" s="146" t="n">
        <x:f>IF(R8=0,0,R8*J8)</x:f>
        <x:v>0</x:v>
      </x:c>
      <x:c r="T8" s="146" t="n">
        <x:f>IF(R8=0,0,R8*K8)</x:f>
        <x:v>0</x:v>
      </x:c>
      <x:c r="U8" t="n">
        <x:f>IF(L8="DADO PENDENTE",1,0)</x:f>
        <x:v>0</x:v>
      </x:c>
      <x:c r="V8" t="n">
        <x:f>IF(N8&lt;&gt;"",1,0)</x:f>
        <x:v>0</x:v>
      </x:c>
    </x:row>
    <x:row r="9">
      <x:c r="A9" s="142"/>
      <x:c r="B9" s="142"/>
      <x:c r="C9" s="142"/>
      <x:c r="D9" s="142"/>
      <x:c r="E9" s="143"/>
      <x:c r="F9" s="143"/>
      <x:c r="G9" s="142"/>
      <x:c r="H9" s="142"/>
      <x:c r="I9" s="144"/>
      <x:c r="J9" s="145" t="str">
        <x:f>IF(A9="","",IF(Q9=0,"n.a.",SUMIFS(Resultados_Chave!$Z$5:$Z$104,Resultados_Chave!$B$5:$B$104,A9)/SUMIFS(Resultados_Chave!$J$5:$J$104,Resultados_Chave!$B$5:$B$104,A9)))</x:f>
      </x:c>
      <x:c r="K9" s="145" t="str">
        <x:f>IF(A9="","",IF(Q9=0,"n.a.",SUMIFS(Resultados_Chave!$AA$5:$AA$104,Resultados_Chave!$B$5:$B$104,A9)/SUMIFS(Resultados_Chave!$J$5:$J$104,Resultados_Chave!$B$5:$B$104,A9)))</x:f>
      </x:c>
      <x:c r="L9" s="146" t="str">
        <x:f>IF(COUNTA(A9:I9)=0,"",IF(N9&lt;&gt;"","DADO PENDENTE",IF(H9="Cancelado","CANCELADO",IF(H9="Pausado","PAUSADO",IF(H9="Concluído","CONCLUÍDO",IF(Q9=0,"DADO PENDENTE",IF(J9&gt;=1,"META ATINGIDA",IF(Listas!$B$13&gt;F9,"ATRASADO",IF(OR(K9&lt;Listas!$B$18,AND(J9&lt;Listas!$B$17,F9-Listas!$B$13&lt;=Listas!$B$16)),"EM RISCO","NO RUMO")))))))))</x:f>
      </x:c>
      <x:c r="M9" s="146" t="str">
        <x:f>IF(L9="DADO PENDENTE",IF(N9&lt;&gt;"",N9,IF(COUNTIFS(Resultados_Chave!$B$5:$B$104,A9)=0,"Cadastre ao menos um KR","Corrija os KRs vinculados")),IF(L9="ATRASADO","Definir recuperação e prazo",IF(L9="EM RISCO","Revisar bloqueios e ação",IF(OR(L9="CANCELADO",L9="PAUSADO",L9="CONCLUÍDO"),"Registrar decisão no histórico",IF(A9="","","Acompanhar evidências")))))</x:f>
      </x:c>
      <x:c r="N9" s="146" t="str">
        <x:f>IF(COUNTA(A9:I9)=0,"",IF(OR(NOT(ISNUMBER(Listas!$B$13)),Listas!$B$13&lt;=0,NOT(ISNUMBER(Listas!$B$16)),Listas!$B$16&lt;0,NOT(ISNUMBER(Listas!$B$17)),Listas!$B$17&lt;0,Listas!$B$17&gt;1,NOT(ISNUMBER(Listas!$B$18)),Listas!$B$18&lt;0,Listas!$B$18&gt;1),"Parâmetros inválidos",IF(A9="","ID ausente",IF(COUNTIFS($A$5:$A$104,A9)&lt;&gt;1,"ID duplicado",IF(OR(B9="",C9="",D9=""),"Descrição, área ou dono ausente",IF(OR(NOT(ISNUMBER(E9)),E9&lt;=0,NOT(ISNUMBER(F9)),F9&lt;=0,F9&lt;E9),"Datas inválidas",IF(COUNTIFS(Listas!$B$4:$B$8,H9)&lt;&gt;1,"Status inválido",IF(OR(NOT(ISNUMBER(I9)),I9&lt;=0),"Peso inválido",""))))))))</x:f>
      </x:c>
      <x:c r="O9" s="146" t="n">
        <x:f>IF(AND(COUNTA(A9:I9)&gt;0,OR(Listas!$B$14="Todos",C9=Listas!$B$14),OR(Listas!$B$15="Todos",D9=Listas!$B$15)),1,0)</x:f>
        <x:v>0</x:v>
      </x:c>
      <x:c r="P9" s="146" t="n">
        <x:f>IF(AND(O9=1,OR(H9="Em andamento",H9="Não iniciado")),1,0)</x:f>
        <x:v>0</x:v>
      </x:c>
      <x:c r="Q9" s="146" t="n">
        <x:f>IF(AND(A9&lt;&gt;"",N9="",COUNTIFS(Resultados_Chave!$B$5:$B$104,A9)&gt;0,COUNTIFS(Resultados_Chave!$B$5:$B$104,A9)=COUNTIFS(Resultados_Chave!$B$5:$B$104,A9,Resultados_Chave!$AB$5:$AB$104,1)),1,0)</x:f>
        <x:v>0</x:v>
      </x:c>
      <x:c r="R9" s="146" t="n">
        <x:f>IF(AND(P9=1,Q9=1),I9,0)</x:f>
        <x:v>0</x:v>
      </x:c>
      <x:c r="S9" s="146" t="n">
        <x:f>IF(R9=0,0,R9*J9)</x:f>
        <x:v>0</x:v>
      </x:c>
      <x:c r="T9" s="146" t="n">
        <x:f>IF(R9=0,0,R9*K9)</x:f>
        <x:v>0</x:v>
      </x:c>
      <x:c r="U9" t="n">
        <x:f>IF(L9="DADO PENDENTE",1,0)</x:f>
        <x:v>0</x:v>
      </x:c>
      <x:c r="V9" t="n">
        <x:f>IF(N9&lt;&gt;"",1,0)</x:f>
        <x:v>0</x:v>
      </x:c>
    </x:row>
    <x:row r="10">
      <x:c r="A10" s="142"/>
      <x:c r="B10" s="142"/>
      <x:c r="C10" s="142"/>
      <x:c r="D10" s="142"/>
      <x:c r="E10" s="143"/>
      <x:c r="F10" s="143"/>
      <x:c r="G10" s="142"/>
      <x:c r="H10" s="142"/>
      <x:c r="I10" s="144"/>
      <x:c r="J10" s="145" t="str">
        <x:f>IF(A10="","",IF(Q10=0,"n.a.",SUMIFS(Resultados_Chave!$Z$5:$Z$104,Resultados_Chave!$B$5:$B$104,A10)/SUMIFS(Resultados_Chave!$J$5:$J$104,Resultados_Chave!$B$5:$B$104,A10)))</x:f>
      </x:c>
      <x:c r="K10" s="145" t="str">
        <x:f>IF(A10="","",IF(Q10=0,"n.a.",SUMIFS(Resultados_Chave!$AA$5:$AA$104,Resultados_Chave!$B$5:$B$104,A10)/SUMIFS(Resultados_Chave!$J$5:$J$104,Resultados_Chave!$B$5:$B$104,A10)))</x:f>
      </x:c>
      <x:c r="L10" s="146" t="str">
        <x:f>IF(COUNTA(A10:I10)=0,"",IF(N10&lt;&gt;"","DADO PENDENTE",IF(H10="Cancelado","CANCELADO",IF(H10="Pausado","PAUSADO",IF(H10="Concluído","CONCLUÍDO",IF(Q10=0,"DADO PENDENTE",IF(J10&gt;=1,"META ATINGIDA",IF(Listas!$B$13&gt;F10,"ATRASADO",IF(OR(K10&lt;Listas!$B$18,AND(J10&lt;Listas!$B$17,F10-Listas!$B$13&lt;=Listas!$B$16)),"EM RISCO","NO RUMO")))))))))</x:f>
      </x:c>
      <x:c r="M10" s="146" t="str">
        <x:f>IF(L10="DADO PENDENTE",IF(N10&lt;&gt;"",N10,IF(COUNTIFS(Resultados_Chave!$B$5:$B$104,A10)=0,"Cadastre ao menos um KR","Corrija os KRs vinculados")),IF(L10="ATRASADO","Definir recuperação e prazo",IF(L10="EM RISCO","Revisar bloqueios e ação",IF(OR(L10="CANCELADO",L10="PAUSADO",L10="CONCLUÍDO"),"Registrar decisão no histórico",IF(A10="","","Acompanhar evidências")))))</x:f>
      </x:c>
      <x:c r="N10" s="146" t="str">
        <x:f>IF(COUNTA(A10:I10)=0,"",IF(OR(NOT(ISNUMBER(Listas!$B$13)),Listas!$B$13&lt;=0,NOT(ISNUMBER(Listas!$B$16)),Listas!$B$16&lt;0,NOT(ISNUMBER(Listas!$B$17)),Listas!$B$17&lt;0,Listas!$B$17&gt;1,NOT(ISNUMBER(Listas!$B$18)),Listas!$B$18&lt;0,Listas!$B$18&gt;1),"Parâmetros inválidos",IF(A10="","ID ausente",IF(COUNTIFS($A$5:$A$104,A10)&lt;&gt;1,"ID duplicado",IF(OR(B10="",C10="",D10=""),"Descrição, área ou dono ausente",IF(OR(NOT(ISNUMBER(E10)),E10&lt;=0,NOT(ISNUMBER(F10)),F10&lt;=0,F10&lt;E10),"Datas inválidas",IF(COUNTIFS(Listas!$B$4:$B$8,H10)&lt;&gt;1,"Status inválido",IF(OR(NOT(ISNUMBER(I10)),I10&lt;=0),"Peso inválido",""))))))))</x:f>
      </x:c>
      <x:c r="O10" s="146" t="n">
        <x:f>IF(AND(COUNTA(A10:I10)&gt;0,OR(Listas!$B$14="Todos",C10=Listas!$B$14),OR(Listas!$B$15="Todos",D10=Listas!$B$15)),1,0)</x:f>
        <x:v>0</x:v>
      </x:c>
      <x:c r="P10" s="146" t="n">
        <x:f>IF(AND(O10=1,OR(H10="Em andamento",H10="Não iniciado")),1,0)</x:f>
        <x:v>0</x:v>
      </x:c>
      <x:c r="Q10" s="146" t="n">
        <x:f>IF(AND(A10&lt;&gt;"",N10="",COUNTIFS(Resultados_Chave!$B$5:$B$104,A10)&gt;0,COUNTIFS(Resultados_Chave!$B$5:$B$104,A10)=COUNTIFS(Resultados_Chave!$B$5:$B$104,A10,Resultados_Chave!$AB$5:$AB$104,1)),1,0)</x:f>
        <x:v>0</x:v>
      </x:c>
      <x:c r="R10" s="146" t="n">
        <x:f>IF(AND(P10=1,Q10=1),I10,0)</x:f>
        <x:v>0</x:v>
      </x:c>
      <x:c r="S10" s="146" t="n">
        <x:f>IF(R10=0,0,R10*J10)</x:f>
        <x:v>0</x:v>
      </x:c>
      <x:c r="T10" s="146" t="n">
        <x:f>IF(R10=0,0,R10*K10)</x:f>
        <x:v>0</x:v>
      </x:c>
      <x:c r="U10" t="n">
        <x:f>IF(L10="DADO PENDENTE",1,0)</x:f>
        <x:v>0</x:v>
      </x:c>
      <x:c r="V10" t="n">
        <x:f>IF(N10&lt;&gt;"",1,0)</x:f>
        <x:v>0</x:v>
      </x:c>
    </x:row>
    <x:row r="11">
      <x:c r="A11" s="142"/>
      <x:c r="B11" s="142"/>
      <x:c r="C11" s="142"/>
      <x:c r="D11" s="142"/>
      <x:c r="E11" s="143"/>
      <x:c r="F11" s="143"/>
      <x:c r="G11" s="142"/>
      <x:c r="H11" s="142"/>
      <x:c r="I11" s="144"/>
      <x:c r="J11" s="145" t="str">
        <x:f>IF(A11="","",IF(Q11=0,"n.a.",SUMIFS(Resultados_Chave!$Z$5:$Z$104,Resultados_Chave!$B$5:$B$104,A11)/SUMIFS(Resultados_Chave!$J$5:$J$104,Resultados_Chave!$B$5:$B$104,A11)))</x:f>
      </x:c>
      <x:c r="K11" s="145" t="str">
        <x:f>IF(A11="","",IF(Q11=0,"n.a.",SUMIFS(Resultados_Chave!$AA$5:$AA$104,Resultados_Chave!$B$5:$B$104,A11)/SUMIFS(Resultados_Chave!$J$5:$J$104,Resultados_Chave!$B$5:$B$104,A11)))</x:f>
      </x:c>
      <x:c r="L11" s="146" t="str">
        <x:f>IF(COUNTA(A11:I11)=0,"",IF(N11&lt;&gt;"","DADO PENDENTE",IF(H11="Cancelado","CANCELADO",IF(H11="Pausado","PAUSADO",IF(H11="Concluído","CONCLUÍDO",IF(Q11=0,"DADO PENDENTE",IF(J11&gt;=1,"META ATINGIDA",IF(Listas!$B$13&gt;F11,"ATRASADO",IF(OR(K11&lt;Listas!$B$18,AND(J11&lt;Listas!$B$17,F11-Listas!$B$13&lt;=Listas!$B$16)),"EM RISCO","NO RUMO")))))))))</x:f>
      </x:c>
      <x:c r="M11" s="146" t="str">
        <x:f>IF(L11="DADO PENDENTE",IF(N11&lt;&gt;"",N11,IF(COUNTIFS(Resultados_Chave!$B$5:$B$104,A11)=0,"Cadastre ao menos um KR","Corrija os KRs vinculados")),IF(L11="ATRASADO","Definir recuperação e prazo",IF(L11="EM RISCO","Revisar bloqueios e ação",IF(OR(L11="CANCELADO",L11="PAUSADO",L11="CONCLUÍDO"),"Registrar decisão no histórico",IF(A11="","","Acompanhar evidências")))))</x:f>
      </x:c>
      <x:c r="N11" s="146" t="str">
        <x:f>IF(COUNTA(A11:I11)=0,"",IF(OR(NOT(ISNUMBER(Listas!$B$13)),Listas!$B$13&lt;=0,NOT(ISNUMBER(Listas!$B$16)),Listas!$B$16&lt;0,NOT(ISNUMBER(Listas!$B$17)),Listas!$B$17&lt;0,Listas!$B$17&gt;1,NOT(ISNUMBER(Listas!$B$18)),Listas!$B$18&lt;0,Listas!$B$18&gt;1),"Parâmetros inválidos",IF(A11="","ID ausente",IF(COUNTIFS($A$5:$A$104,A11)&lt;&gt;1,"ID duplicado",IF(OR(B11="",C11="",D11=""),"Descrição, área ou dono ausente",IF(OR(NOT(ISNUMBER(E11)),E11&lt;=0,NOT(ISNUMBER(F11)),F11&lt;=0,F11&lt;E11),"Datas inválidas",IF(COUNTIFS(Listas!$B$4:$B$8,H11)&lt;&gt;1,"Status inválido",IF(OR(NOT(ISNUMBER(I11)),I11&lt;=0),"Peso inválido",""))))))))</x:f>
      </x:c>
      <x:c r="O11" s="146" t="n">
        <x:f>IF(AND(COUNTA(A11:I11)&gt;0,OR(Listas!$B$14="Todos",C11=Listas!$B$14),OR(Listas!$B$15="Todos",D11=Listas!$B$15)),1,0)</x:f>
        <x:v>0</x:v>
      </x:c>
      <x:c r="P11" s="146" t="n">
        <x:f>IF(AND(O11=1,OR(H11="Em andamento",H11="Não iniciado")),1,0)</x:f>
        <x:v>0</x:v>
      </x:c>
      <x:c r="Q11" s="146" t="n">
        <x:f>IF(AND(A11&lt;&gt;"",N11="",COUNTIFS(Resultados_Chave!$B$5:$B$104,A11)&gt;0,COUNTIFS(Resultados_Chave!$B$5:$B$104,A11)=COUNTIFS(Resultados_Chave!$B$5:$B$104,A11,Resultados_Chave!$AB$5:$AB$104,1)),1,0)</x:f>
        <x:v>0</x:v>
      </x:c>
      <x:c r="R11" s="146" t="n">
        <x:f>IF(AND(P11=1,Q11=1),I11,0)</x:f>
        <x:v>0</x:v>
      </x:c>
      <x:c r="S11" s="146" t="n">
        <x:f>IF(R11=0,0,R11*J11)</x:f>
        <x:v>0</x:v>
      </x:c>
      <x:c r="T11" s="146" t="n">
        <x:f>IF(R11=0,0,R11*K11)</x:f>
        <x:v>0</x:v>
      </x:c>
      <x:c r="U11" t="n">
        <x:f>IF(L11="DADO PENDENTE",1,0)</x:f>
        <x:v>0</x:v>
      </x:c>
      <x:c r="V11" t="n">
        <x:f>IF(N11&lt;&gt;"",1,0)</x:f>
        <x:v>0</x:v>
      </x:c>
    </x:row>
    <x:row r="12">
      <x:c r="A12" s="142"/>
      <x:c r="B12" s="142"/>
      <x:c r="C12" s="142"/>
      <x:c r="D12" s="142"/>
      <x:c r="E12" s="143"/>
      <x:c r="F12" s="143"/>
      <x:c r="G12" s="142"/>
      <x:c r="H12" s="142"/>
      <x:c r="I12" s="144"/>
      <x:c r="J12" s="145" t="str">
        <x:f>IF(A12="","",IF(Q12=0,"n.a.",SUMIFS(Resultados_Chave!$Z$5:$Z$104,Resultados_Chave!$B$5:$B$104,A12)/SUMIFS(Resultados_Chave!$J$5:$J$104,Resultados_Chave!$B$5:$B$104,A12)))</x:f>
      </x:c>
      <x:c r="K12" s="145" t="str">
        <x:f>IF(A12="","",IF(Q12=0,"n.a.",SUMIFS(Resultados_Chave!$AA$5:$AA$104,Resultados_Chave!$B$5:$B$104,A12)/SUMIFS(Resultados_Chave!$J$5:$J$104,Resultados_Chave!$B$5:$B$104,A12)))</x:f>
      </x:c>
      <x:c r="L12" s="146" t="str">
        <x:f>IF(COUNTA(A12:I12)=0,"",IF(N12&lt;&gt;"","DADO PENDENTE",IF(H12="Cancelado","CANCELADO",IF(H12="Pausado","PAUSADO",IF(H12="Concluído","CONCLUÍDO",IF(Q12=0,"DADO PENDENTE",IF(J12&gt;=1,"META ATINGIDA",IF(Listas!$B$13&gt;F12,"ATRASADO",IF(OR(K12&lt;Listas!$B$18,AND(J12&lt;Listas!$B$17,F12-Listas!$B$13&lt;=Listas!$B$16)),"EM RISCO","NO RUMO")))))))))</x:f>
      </x:c>
      <x:c r="M12" s="146" t="str">
        <x:f>IF(L12="DADO PENDENTE",IF(N12&lt;&gt;"",N12,IF(COUNTIFS(Resultados_Chave!$B$5:$B$104,A12)=0,"Cadastre ao menos um KR","Corrija os KRs vinculados")),IF(L12="ATRASADO","Definir recuperação e prazo",IF(L12="EM RISCO","Revisar bloqueios e ação",IF(OR(L12="CANCELADO",L12="PAUSADO",L12="CONCLUÍDO"),"Registrar decisão no histórico",IF(A12="","","Acompanhar evidências")))))</x:f>
      </x:c>
      <x:c r="N12" s="146" t="str">
        <x:f>IF(COUNTA(A12:I12)=0,"",IF(OR(NOT(ISNUMBER(Listas!$B$13)),Listas!$B$13&lt;=0,NOT(ISNUMBER(Listas!$B$16)),Listas!$B$16&lt;0,NOT(ISNUMBER(Listas!$B$17)),Listas!$B$17&lt;0,Listas!$B$17&gt;1,NOT(ISNUMBER(Listas!$B$18)),Listas!$B$18&lt;0,Listas!$B$18&gt;1),"Parâmetros inválidos",IF(A12="","ID ausente",IF(COUNTIFS($A$5:$A$104,A12)&lt;&gt;1,"ID duplicado",IF(OR(B12="",C12="",D12=""),"Descrição, área ou dono ausente",IF(OR(NOT(ISNUMBER(E12)),E12&lt;=0,NOT(ISNUMBER(F12)),F12&lt;=0,F12&lt;E12),"Datas inválidas",IF(COUNTIFS(Listas!$B$4:$B$8,H12)&lt;&gt;1,"Status inválido",IF(OR(NOT(ISNUMBER(I12)),I12&lt;=0),"Peso inválido",""))))))))</x:f>
      </x:c>
      <x:c r="O12" s="146" t="n">
        <x:f>IF(AND(COUNTA(A12:I12)&gt;0,OR(Listas!$B$14="Todos",C12=Listas!$B$14),OR(Listas!$B$15="Todos",D12=Listas!$B$15)),1,0)</x:f>
        <x:v>0</x:v>
      </x:c>
      <x:c r="P12" s="146" t="n">
        <x:f>IF(AND(O12=1,OR(H12="Em andamento",H12="Não iniciado")),1,0)</x:f>
        <x:v>0</x:v>
      </x:c>
      <x:c r="Q12" s="146" t="n">
        <x:f>IF(AND(A12&lt;&gt;"",N12="",COUNTIFS(Resultados_Chave!$B$5:$B$104,A12)&gt;0,COUNTIFS(Resultados_Chave!$B$5:$B$104,A12)=COUNTIFS(Resultados_Chave!$B$5:$B$104,A12,Resultados_Chave!$AB$5:$AB$104,1)),1,0)</x:f>
        <x:v>0</x:v>
      </x:c>
      <x:c r="R12" s="146" t="n">
        <x:f>IF(AND(P12=1,Q12=1),I12,0)</x:f>
        <x:v>0</x:v>
      </x:c>
      <x:c r="S12" s="146" t="n">
        <x:f>IF(R12=0,0,R12*J12)</x:f>
        <x:v>0</x:v>
      </x:c>
      <x:c r="T12" s="146" t="n">
        <x:f>IF(R12=0,0,R12*K12)</x:f>
        <x:v>0</x:v>
      </x:c>
      <x:c r="U12" t="n">
        <x:f>IF(L12="DADO PENDENTE",1,0)</x:f>
        <x:v>0</x:v>
      </x:c>
      <x:c r="V12" t="n">
        <x:f>IF(N12&lt;&gt;"",1,0)</x:f>
        <x:v>0</x:v>
      </x:c>
    </x:row>
    <x:row r="13">
      <x:c r="A13" s="142"/>
      <x:c r="B13" s="142"/>
      <x:c r="C13" s="142"/>
      <x:c r="D13" s="142"/>
      <x:c r="E13" s="143"/>
      <x:c r="F13" s="143"/>
      <x:c r="G13" s="142"/>
      <x:c r="H13" s="142"/>
      <x:c r="I13" s="144"/>
      <x:c r="J13" s="145" t="str">
        <x:f>IF(A13="","",IF(Q13=0,"n.a.",SUMIFS(Resultados_Chave!$Z$5:$Z$104,Resultados_Chave!$B$5:$B$104,A13)/SUMIFS(Resultados_Chave!$J$5:$J$104,Resultados_Chave!$B$5:$B$104,A13)))</x:f>
      </x:c>
      <x:c r="K13" s="145" t="str">
        <x:f>IF(A13="","",IF(Q13=0,"n.a.",SUMIFS(Resultados_Chave!$AA$5:$AA$104,Resultados_Chave!$B$5:$B$104,A13)/SUMIFS(Resultados_Chave!$J$5:$J$104,Resultados_Chave!$B$5:$B$104,A13)))</x:f>
      </x:c>
      <x:c r="L13" s="146" t="str">
        <x:f>IF(COUNTA(A13:I13)=0,"",IF(N13&lt;&gt;"","DADO PENDENTE",IF(H13="Cancelado","CANCELADO",IF(H13="Pausado","PAUSADO",IF(H13="Concluído","CONCLUÍDO",IF(Q13=0,"DADO PENDENTE",IF(J13&gt;=1,"META ATINGIDA",IF(Listas!$B$13&gt;F13,"ATRASADO",IF(OR(K13&lt;Listas!$B$18,AND(J13&lt;Listas!$B$17,F13-Listas!$B$13&lt;=Listas!$B$16)),"EM RISCO","NO RUMO")))))))))</x:f>
      </x:c>
      <x:c r="M13" s="146" t="str">
        <x:f>IF(L13="DADO PENDENTE",IF(N13&lt;&gt;"",N13,IF(COUNTIFS(Resultados_Chave!$B$5:$B$104,A13)=0,"Cadastre ao menos um KR","Corrija os KRs vinculados")),IF(L13="ATRASADO","Definir recuperação e prazo",IF(L13="EM RISCO","Revisar bloqueios e ação",IF(OR(L13="CANCELADO",L13="PAUSADO",L13="CONCLUÍDO"),"Registrar decisão no histórico",IF(A13="","","Acompanhar evidências")))))</x:f>
      </x:c>
      <x:c r="N13" s="146" t="str">
        <x:f>IF(COUNTA(A13:I13)=0,"",IF(OR(NOT(ISNUMBER(Listas!$B$13)),Listas!$B$13&lt;=0,NOT(ISNUMBER(Listas!$B$16)),Listas!$B$16&lt;0,NOT(ISNUMBER(Listas!$B$17)),Listas!$B$17&lt;0,Listas!$B$17&gt;1,NOT(ISNUMBER(Listas!$B$18)),Listas!$B$18&lt;0,Listas!$B$18&gt;1),"Parâmetros inválidos",IF(A13="","ID ausente",IF(COUNTIFS($A$5:$A$104,A13)&lt;&gt;1,"ID duplicado",IF(OR(B13="",C13="",D13=""),"Descrição, área ou dono ausente",IF(OR(NOT(ISNUMBER(E13)),E13&lt;=0,NOT(ISNUMBER(F13)),F13&lt;=0,F13&lt;E13),"Datas inválidas",IF(COUNTIFS(Listas!$B$4:$B$8,H13)&lt;&gt;1,"Status inválido",IF(OR(NOT(ISNUMBER(I13)),I13&lt;=0),"Peso inválido",""))))))))</x:f>
      </x:c>
      <x:c r="O13" s="146" t="n">
        <x:f>IF(AND(COUNTA(A13:I13)&gt;0,OR(Listas!$B$14="Todos",C13=Listas!$B$14),OR(Listas!$B$15="Todos",D13=Listas!$B$15)),1,0)</x:f>
        <x:v>0</x:v>
      </x:c>
      <x:c r="P13" s="146" t="n">
        <x:f>IF(AND(O13=1,OR(H13="Em andamento",H13="Não iniciado")),1,0)</x:f>
        <x:v>0</x:v>
      </x:c>
      <x:c r="Q13" s="146" t="n">
        <x:f>IF(AND(A13&lt;&gt;"",N13="",COUNTIFS(Resultados_Chave!$B$5:$B$104,A13)&gt;0,COUNTIFS(Resultados_Chave!$B$5:$B$104,A13)=COUNTIFS(Resultados_Chave!$B$5:$B$104,A13,Resultados_Chave!$AB$5:$AB$104,1)),1,0)</x:f>
        <x:v>0</x:v>
      </x:c>
      <x:c r="R13" s="146" t="n">
        <x:f>IF(AND(P13=1,Q13=1),I13,0)</x:f>
        <x:v>0</x:v>
      </x:c>
      <x:c r="S13" s="146" t="n">
        <x:f>IF(R13=0,0,R13*J13)</x:f>
        <x:v>0</x:v>
      </x:c>
      <x:c r="T13" s="146" t="n">
        <x:f>IF(R13=0,0,R13*K13)</x:f>
        <x:v>0</x:v>
      </x:c>
      <x:c r="U13" t="n">
        <x:f>IF(L13="DADO PENDENTE",1,0)</x:f>
        <x:v>0</x:v>
      </x:c>
      <x:c r="V13" t="n">
        <x:f>IF(N13&lt;&gt;"",1,0)</x:f>
        <x:v>0</x:v>
      </x:c>
    </x:row>
    <x:row r="14">
      <x:c r="A14" s="142"/>
      <x:c r="B14" s="142"/>
      <x:c r="C14" s="142"/>
      <x:c r="D14" s="142"/>
      <x:c r="E14" s="143"/>
      <x:c r="F14" s="143"/>
      <x:c r="G14" s="142"/>
      <x:c r="H14" s="142"/>
      <x:c r="I14" s="144"/>
      <x:c r="J14" s="145" t="str">
        <x:f>IF(A14="","",IF(Q14=0,"n.a.",SUMIFS(Resultados_Chave!$Z$5:$Z$104,Resultados_Chave!$B$5:$B$104,A14)/SUMIFS(Resultados_Chave!$J$5:$J$104,Resultados_Chave!$B$5:$B$104,A14)))</x:f>
      </x:c>
      <x:c r="K14" s="145" t="str">
        <x:f>IF(A14="","",IF(Q14=0,"n.a.",SUMIFS(Resultados_Chave!$AA$5:$AA$104,Resultados_Chave!$B$5:$B$104,A14)/SUMIFS(Resultados_Chave!$J$5:$J$104,Resultados_Chave!$B$5:$B$104,A14)))</x:f>
      </x:c>
      <x:c r="L14" s="146" t="str">
        <x:f>IF(COUNTA(A14:I14)=0,"",IF(N14&lt;&gt;"","DADO PENDENTE",IF(H14="Cancelado","CANCELADO",IF(H14="Pausado","PAUSADO",IF(H14="Concluído","CONCLUÍDO",IF(Q14=0,"DADO PENDENTE",IF(J14&gt;=1,"META ATINGIDA",IF(Listas!$B$13&gt;F14,"ATRASADO",IF(OR(K14&lt;Listas!$B$18,AND(J14&lt;Listas!$B$17,F14-Listas!$B$13&lt;=Listas!$B$16)),"EM RISCO","NO RUMO")))))))))</x:f>
      </x:c>
      <x:c r="M14" s="146" t="str">
        <x:f>IF(L14="DADO PENDENTE",IF(N14&lt;&gt;"",N14,IF(COUNTIFS(Resultados_Chave!$B$5:$B$104,A14)=0,"Cadastre ao menos um KR","Corrija os KRs vinculados")),IF(L14="ATRASADO","Definir recuperação e prazo",IF(L14="EM RISCO","Revisar bloqueios e ação",IF(OR(L14="CANCELADO",L14="PAUSADO",L14="CONCLUÍDO"),"Registrar decisão no histórico",IF(A14="","","Acompanhar evidências")))))</x:f>
      </x:c>
      <x:c r="N14" s="146" t="str">
        <x:f>IF(COUNTA(A14:I14)=0,"",IF(OR(NOT(ISNUMBER(Listas!$B$13)),Listas!$B$13&lt;=0,NOT(ISNUMBER(Listas!$B$16)),Listas!$B$16&lt;0,NOT(ISNUMBER(Listas!$B$17)),Listas!$B$17&lt;0,Listas!$B$17&gt;1,NOT(ISNUMBER(Listas!$B$18)),Listas!$B$18&lt;0,Listas!$B$18&gt;1),"Parâmetros inválidos",IF(A14="","ID ausente",IF(COUNTIFS($A$5:$A$104,A14)&lt;&gt;1,"ID duplicado",IF(OR(B14="",C14="",D14=""),"Descrição, área ou dono ausente",IF(OR(NOT(ISNUMBER(E14)),E14&lt;=0,NOT(ISNUMBER(F14)),F14&lt;=0,F14&lt;E14),"Datas inválidas",IF(COUNTIFS(Listas!$B$4:$B$8,H14)&lt;&gt;1,"Status inválido",IF(OR(NOT(ISNUMBER(I14)),I14&lt;=0),"Peso inválido",""))))))))</x:f>
      </x:c>
      <x:c r="O14" s="146" t="n">
        <x:f>IF(AND(COUNTA(A14:I14)&gt;0,OR(Listas!$B$14="Todos",C14=Listas!$B$14),OR(Listas!$B$15="Todos",D14=Listas!$B$15)),1,0)</x:f>
        <x:v>0</x:v>
      </x:c>
      <x:c r="P14" s="146" t="n">
        <x:f>IF(AND(O14=1,OR(H14="Em andamento",H14="Não iniciado")),1,0)</x:f>
        <x:v>0</x:v>
      </x:c>
      <x:c r="Q14" s="146" t="n">
        <x:f>IF(AND(A14&lt;&gt;"",N14="",COUNTIFS(Resultados_Chave!$B$5:$B$104,A14)&gt;0,COUNTIFS(Resultados_Chave!$B$5:$B$104,A14)=COUNTIFS(Resultados_Chave!$B$5:$B$104,A14,Resultados_Chave!$AB$5:$AB$104,1)),1,0)</x:f>
        <x:v>0</x:v>
      </x:c>
      <x:c r="R14" s="146" t="n">
        <x:f>IF(AND(P14=1,Q14=1),I14,0)</x:f>
        <x:v>0</x:v>
      </x:c>
      <x:c r="S14" s="146" t="n">
        <x:f>IF(R14=0,0,R14*J14)</x:f>
        <x:v>0</x:v>
      </x:c>
      <x:c r="T14" s="146" t="n">
        <x:f>IF(R14=0,0,R14*K14)</x:f>
        <x:v>0</x:v>
      </x:c>
      <x:c r="U14" t="n">
        <x:f>IF(L14="DADO PENDENTE",1,0)</x:f>
        <x:v>0</x:v>
      </x:c>
      <x:c r="V14" t="n">
        <x:f>IF(N14&lt;&gt;"",1,0)</x:f>
        <x:v>0</x:v>
      </x:c>
    </x:row>
    <x:row r="15">
      <x:c r="A15" s="142"/>
      <x:c r="B15" s="142"/>
      <x:c r="C15" s="142"/>
      <x:c r="D15" s="142"/>
      <x:c r="E15" s="143"/>
      <x:c r="F15" s="143"/>
      <x:c r="G15" s="142"/>
      <x:c r="H15" s="142"/>
      <x:c r="I15" s="144"/>
      <x:c r="J15" s="145" t="str">
        <x:f>IF(A15="","",IF(Q15=0,"n.a.",SUMIFS(Resultados_Chave!$Z$5:$Z$104,Resultados_Chave!$B$5:$B$104,A15)/SUMIFS(Resultados_Chave!$J$5:$J$104,Resultados_Chave!$B$5:$B$104,A15)))</x:f>
      </x:c>
      <x:c r="K15" s="145" t="str">
        <x:f>IF(A15="","",IF(Q15=0,"n.a.",SUMIFS(Resultados_Chave!$AA$5:$AA$104,Resultados_Chave!$B$5:$B$104,A15)/SUMIFS(Resultados_Chave!$J$5:$J$104,Resultados_Chave!$B$5:$B$104,A15)))</x:f>
      </x:c>
      <x:c r="L15" s="146" t="str">
        <x:f>IF(COUNTA(A15:I15)=0,"",IF(N15&lt;&gt;"","DADO PENDENTE",IF(H15="Cancelado","CANCELADO",IF(H15="Pausado","PAUSADO",IF(H15="Concluído","CONCLUÍDO",IF(Q15=0,"DADO PENDENTE",IF(J15&gt;=1,"META ATINGIDA",IF(Listas!$B$13&gt;F15,"ATRASADO",IF(OR(K15&lt;Listas!$B$18,AND(J15&lt;Listas!$B$17,F15-Listas!$B$13&lt;=Listas!$B$16)),"EM RISCO","NO RUMO")))))))))</x:f>
      </x:c>
      <x:c r="M15" s="146" t="str">
        <x:f>IF(L15="DADO PENDENTE",IF(N15&lt;&gt;"",N15,IF(COUNTIFS(Resultados_Chave!$B$5:$B$104,A15)=0,"Cadastre ao menos um KR","Corrija os KRs vinculados")),IF(L15="ATRASADO","Definir recuperação e prazo",IF(L15="EM RISCO","Revisar bloqueios e ação",IF(OR(L15="CANCELADO",L15="PAUSADO",L15="CONCLUÍDO"),"Registrar decisão no histórico",IF(A15="","","Acompanhar evidências")))))</x:f>
      </x:c>
      <x:c r="N15" s="146" t="str">
        <x:f>IF(COUNTA(A15:I15)=0,"",IF(OR(NOT(ISNUMBER(Listas!$B$13)),Listas!$B$13&lt;=0,NOT(ISNUMBER(Listas!$B$16)),Listas!$B$16&lt;0,NOT(ISNUMBER(Listas!$B$17)),Listas!$B$17&lt;0,Listas!$B$17&gt;1,NOT(ISNUMBER(Listas!$B$18)),Listas!$B$18&lt;0,Listas!$B$18&gt;1),"Parâmetros inválidos",IF(A15="","ID ausente",IF(COUNTIFS($A$5:$A$104,A15)&lt;&gt;1,"ID duplicado",IF(OR(B15="",C15="",D15=""),"Descrição, área ou dono ausente",IF(OR(NOT(ISNUMBER(E15)),E15&lt;=0,NOT(ISNUMBER(F15)),F15&lt;=0,F15&lt;E15),"Datas inválidas",IF(COUNTIFS(Listas!$B$4:$B$8,H15)&lt;&gt;1,"Status inválido",IF(OR(NOT(ISNUMBER(I15)),I15&lt;=0),"Peso inválido",""))))))))</x:f>
      </x:c>
      <x:c r="O15" s="146" t="n">
        <x:f>IF(AND(COUNTA(A15:I15)&gt;0,OR(Listas!$B$14="Todos",C15=Listas!$B$14),OR(Listas!$B$15="Todos",D15=Listas!$B$15)),1,0)</x:f>
        <x:v>0</x:v>
      </x:c>
      <x:c r="P15" s="146" t="n">
        <x:f>IF(AND(O15=1,OR(H15="Em andamento",H15="Não iniciado")),1,0)</x:f>
        <x:v>0</x:v>
      </x:c>
      <x:c r="Q15" s="146" t="n">
        <x:f>IF(AND(A15&lt;&gt;"",N15="",COUNTIFS(Resultados_Chave!$B$5:$B$104,A15)&gt;0,COUNTIFS(Resultados_Chave!$B$5:$B$104,A15)=COUNTIFS(Resultados_Chave!$B$5:$B$104,A15,Resultados_Chave!$AB$5:$AB$104,1)),1,0)</x:f>
        <x:v>0</x:v>
      </x:c>
      <x:c r="R15" s="146" t="n">
        <x:f>IF(AND(P15=1,Q15=1),I15,0)</x:f>
        <x:v>0</x:v>
      </x:c>
      <x:c r="S15" s="146" t="n">
        <x:f>IF(R15=0,0,R15*J15)</x:f>
        <x:v>0</x:v>
      </x:c>
      <x:c r="T15" s="146" t="n">
        <x:f>IF(R15=0,0,R15*K15)</x:f>
        <x:v>0</x:v>
      </x:c>
      <x:c r="U15" t="n">
        <x:f>IF(L15="DADO PENDENTE",1,0)</x:f>
        <x:v>0</x:v>
      </x:c>
      <x:c r="V15" t="n">
        <x:f>IF(N15&lt;&gt;"",1,0)</x:f>
        <x:v>0</x:v>
      </x:c>
    </x:row>
    <x:row r="16">
      <x:c r="A16" s="142"/>
      <x:c r="B16" s="142"/>
      <x:c r="C16" s="142"/>
      <x:c r="D16" s="142"/>
      <x:c r="E16" s="143"/>
      <x:c r="F16" s="143"/>
      <x:c r="G16" s="142"/>
      <x:c r="H16" s="142"/>
      <x:c r="I16" s="144"/>
      <x:c r="J16" s="145" t="str">
        <x:f>IF(A16="","",IF(Q16=0,"n.a.",SUMIFS(Resultados_Chave!$Z$5:$Z$104,Resultados_Chave!$B$5:$B$104,A16)/SUMIFS(Resultados_Chave!$J$5:$J$104,Resultados_Chave!$B$5:$B$104,A16)))</x:f>
      </x:c>
      <x:c r="K16" s="145" t="str">
        <x:f>IF(A16="","",IF(Q16=0,"n.a.",SUMIFS(Resultados_Chave!$AA$5:$AA$104,Resultados_Chave!$B$5:$B$104,A16)/SUMIFS(Resultados_Chave!$J$5:$J$104,Resultados_Chave!$B$5:$B$104,A16)))</x:f>
      </x:c>
      <x:c r="L16" s="146" t="str">
        <x:f>IF(COUNTA(A16:I16)=0,"",IF(N16&lt;&gt;"","DADO PENDENTE",IF(H16="Cancelado","CANCELADO",IF(H16="Pausado","PAUSADO",IF(H16="Concluído","CONCLUÍDO",IF(Q16=0,"DADO PENDENTE",IF(J16&gt;=1,"META ATINGIDA",IF(Listas!$B$13&gt;F16,"ATRASADO",IF(OR(K16&lt;Listas!$B$18,AND(J16&lt;Listas!$B$17,F16-Listas!$B$13&lt;=Listas!$B$16)),"EM RISCO","NO RUMO")))))))))</x:f>
      </x:c>
      <x:c r="M16" s="146" t="str">
        <x:f>IF(L16="DADO PENDENTE",IF(N16&lt;&gt;"",N16,IF(COUNTIFS(Resultados_Chave!$B$5:$B$104,A16)=0,"Cadastre ao menos um KR","Corrija os KRs vinculados")),IF(L16="ATRASADO","Definir recuperação e prazo",IF(L16="EM RISCO","Revisar bloqueios e ação",IF(OR(L16="CANCELADO",L16="PAUSADO",L16="CONCLUÍDO"),"Registrar decisão no histórico",IF(A16="","","Acompanhar evidências")))))</x:f>
      </x:c>
      <x:c r="N16" s="146" t="str">
        <x:f>IF(COUNTA(A16:I16)=0,"",IF(OR(NOT(ISNUMBER(Listas!$B$13)),Listas!$B$13&lt;=0,NOT(ISNUMBER(Listas!$B$16)),Listas!$B$16&lt;0,NOT(ISNUMBER(Listas!$B$17)),Listas!$B$17&lt;0,Listas!$B$17&gt;1,NOT(ISNUMBER(Listas!$B$18)),Listas!$B$18&lt;0,Listas!$B$18&gt;1),"Parâmetros inválidos",IF(A16="","ID ausente",IF(COUNTIFS($A$5:$A$104,A16)&lt;&gt;1,"ID duplicado",IF(OR(B16="",C16="",D16=""),"Descrição, área ou dono ausente",IF(OR(NOT(ISNUMBER(E16)),E16&lt;=0,NOT(ISNUMBER(F16)),F16&lt;=0,F16&lt;E16),"Datas inválidas",IF(COUNTIFS(Listas!$B$4:$B$8,H16)&lt;&gt;1,"Status inválido",IF(OR(NOT(ISNUMBER(I16)),I16&lt;=0),"Peso inválido",""))))))))</x:f>
      </x:c>
      <x:c r="O16" s="146" t="n">
        <x:f>IF(AND(COUNTA(A16:I16)&gt;0,OR(Listas!$B$14="Todos",C16=Listas!$B$14),OR(Listas!$B$15="Todos",D16=Listas!$B$15)),1,0)</x:f>
        <x:v>0</x:v>
      </x:c>
      <x:c r="P16" s="146" t="n">
        <x:f>IF(AND(O16=1,OR(H16="Em andamento",H16="Não iniciado")),1,0)</x:f>
        <x:v>0</x:v>
      </x:c>
      <x:c r="Q16" s="146" t="n">
        <x:f>IF(AND(A16&lt;&gt;"",N16="",COUNTIFS(Resultados_Chave!$B$5:$B$104,A16)&gt;0,COUNTIFS(Resultados_Chave!$B$5:$B$104,A16)=COUNTIFS(Resultados_Chave!$B$5:$B$104,A16,Resultados_Chave!$AB$5:$AB$104,1)),1,0)</x:f>
        <x:v>0</x:v>
      </x:c>
      <x:c r="R16" s="146" t="n">
        <x:f>IF(AND(P16=1,Q16=1),I16,0)</x:f>
        <x:v>0</x:v>
      </x:c>
      <x:c r="S16" s="146" t="n">
        <x:f>IF(R16=0,0,R16*J16)</x:f>
        <x:v>0</x:v>
      </x:c>
      <x:c r="T16" s="146" t="n">
        <x:f>IF(R16=0,0,R16*K16)</x:f>
        <x:v>0</x:v>
      </x:c>
      <x:c r="U16" t="n">
        <x:f>IF(L16="DADO PENDENTE",1,0)</x:f>
        <x:v>0</x:v>
      </x:c>
      <x:c r="V16" t="n">
        <x:f>IF(N16&lt;&gt;"",1,0)</x:f>
        <x:v>0</x:v>
      </x:c>
    </x:row>
    <x:row r="17">
      <x:c r="A17" s="142"/>
      <x:c r="B17" s="142"/>
      <x:c r="C17" s="142"/>
      <x:c r="D17" s="142"/>
      <x:c r="E17" s="143"/>
      <x:c r="F17" s="143"/>
      <x:c r="G17" s="142"/>
      <x:c r="H17" s="142"/>
      <x:c r="I17" s="144"/>
      <x:c r="J17" s="145" t="str">
        <x:f>IF(A17="","",IF(Q17=0,"n.a.",SUMIFS(Resultados_Chave!$Z$5:$Z$104,Resultados_Chave!$B$5:$B$104,A17)/SUMIFS(Resultados_Chave!$J$5:$J$104,Resultados_Chave!$B$5:$B$104,A17)))</x:f>
      </x:c>
      <x:c r="K17" s="145" t="str">
        <x:f>IF(A17="","",IF(Q17=0,"n.a.",SUMIFS(Resultados_Chave!$AA$5:$AA$104,Resultados_Chave!$B$5:$B$104,A17)/SUMIFS(Resultados_Chave!$J$5:$J$104,Resultados_Chave!$B$5:$B$104,A17)))</x:f>
      </x:c>
      <x:c r="L17" s="146" t="str">
        <x:f>IF(COUNTA(A17:I17)=0,"",IF(N17&lt;&gt;"","DADO PENDENTE",IF(H17="Cancelado","CANCELADO",IF(H17="Pausado","PAUSADO",IF(H17="Concluído","CONCLUÍDO",IF(Q17=0,"DADO PENDENTE",IF(J17&gt;=1,"META ATINGIDA",IF(Listas!$B$13&gt;F17,"ATRASADO",IF(OR(K17&lt;Listas!$B$18,AND(J17&lt;Listas!$B$17,F17-Listas!$B$13&lt;=Listas!$B$16)),"EM RISCO","NO RUMO")))))))))</x:f>
      </x:c>
      <x:c r="M17" s="146" t="str">
        <x:f>IF(L17="DADO PENDENTE",IF(N17&lt;&gt;"",N17,IF(COUNTIFS(Resultados_Chave!$B$5:$B$104,A17)=0,"Cadastre ao menos um KR","Corrija os KRs vinculados")),IF(L17="ATRASADO","Definir recuperação e prazo",IF(L17="EM RISCO","Revisar bloqueios e ação",IF(OR(L17="CANCELADO",L17="PAUSADO",L17="CONCLUÍDO"),"Registrar decisão no histórico",IF(A17="","","Acompanhar evidências")))))</x:f>
      </x:c>
      <x:c r="N17" s="146" t="str">
        <x:f>IF(COUNTA(A17:I17)=0,"",IF(OR(NOT(ISNUMBER(Listas!$B$13)),Listas!$B$13&lt;=0,NOT(ISNUMBER(Listas!$B$16)),Listas!$B$16&lt;0,NOT(ISNUMBER(Listas!$B$17)),Listas!$B$17&lt;0,Listas!$B$17&gt;1,NOT(ISNUMBER(Listas!$B$18)),Listas!$B$18&lt;0,Listas!$B$18&gt;1),"Parâmetros inválidos",IF(A17="","ID ausente",IF(COUNTIFS($A$5:$A$104,A17)&lt;&gt;1,"ID duplicado",IF(OR(B17="",C17="",D17=""),"Descrição, área ou dono ausente",IF(OR(NOT(ISNUMBER(E17)),E17&lt;=0,NOT(ISNUMBER(F17)),F17&lt;=0,F17&lt;E17),"Datas inválidas",IF(COUNTIFS(Listas!$B$4:$B$8,H17)&lt;&gt;1,"Status inválido",IF(OR(NOT(ISNUMBER(I17)),I17&lt;=0),"Peso inválido",""))))))))</x:f>
      </x:c>
      <x:c r="O17" s="146" t="n">
        <x:f>IF(AND(COUNTA(A17:I17)&gt;0,OR(Listas!$B$14="Todos",C17=Listas!$B$14),OR(Listas!$B$15="Todos",D17=Listas!$B$15)),1,0)</x:f>
        <x:v>0</x:v>
      </x:c>
      <x:c r="P17" s="146" t="n">
        <x:f>IF(AND(O17=1,OR(H17="Em andamento",H17="Não iniciado")),1,0)</x:f>
        <x:v>0</x:v>
      </x:c>
      <x:c r="Q17" s="146" t="n">
        <x:f>IF(AND(A17&lt;&gt;"",N17="",COUNTIFS(Resultados_Chave!$B$5:$B$104,A17)&gt;0,COUNTIFS(Resultados_Chave!$B$5:$B$104,A17)=COUNTIFS(Resultados_Chave!$B$5:$B$104,A17,Resultados_Chave!$AB$5:$AB$104,1)),1,0)</x:f>
        <x:v>0</x:v>
      </x:c>
      <x:c r="R17" s="146" t="n">
        <x:f>IF(AND(P17=1,Q17=1),I17,0)</x:f>
        <x:v>0</x:v>
      </x:c>
      <x:c r="S17" s="146" t="n">
        <x:f>IF(R17=0,0,R17*J17)</x:f>
        <x:v>0</x:v>
      </x:c>
      <x:c r="T17" s="146" t="n">
        <x:f>IF(R17=0,0,R17*K17)</x:f>
        <x:v>0</x:v>
      </x:c>
      <x:c r="U17" t="n">
        <x:f>IF(L17="DADO PENDENTE",1,0)</x:f>
        <x:v>0</x:v>
      </x:c>
      <x:c r="V17" t="n">
        <x:f>IF(N17&lt;&gt;"",1,0)</x:f>
        <x:v>0</x:v>
      </x:c>
    </x:row>
    <x:row r="18">
      <x:c r="A18" s="142"/>
      <x:c r="B18" s="142"/>
      <x:c r="C18" s="142"/>
      <x:c r="D18" s="142"/>
      <x:c r="E18" s="143"/>
      <x:c r="F18" s="143"/>
      <x:c r="G18" s="142"/>
      <x:c r="H18" s="142"/>
      <x:c r="I18" s="144"/>
      <x:c r="J18" s="145" t="str">
        <x:f>IF(A18="","",IF(Q18=0,"n.a.",SUMIFS(Resultados_Chave!$Z$5:$Z$104,Resultados_Chave!$B$5:$B$104,A18)/SUMIFS(Resultados_Chave!$J$5:$J$104,Resultados_Chave!$B$5:$B$104,A18)))</x:f>
      </x:c>
      <x:c r="K18" s="145" t="str">
        <x:f>IF(A18="","",IF(Q18=0,"n.a.",SUMIFS(Resultados_Chave!$AA$5:$AA$104,Resultados_Chave!$B$5:$B$104,A18)/SUMIFS(Resultados_Chave!$J$5:$J$104,Resultados_Chave!$B$5:$B$104,A18)))</x:f>
      </x:c>
      <x:c r="L18" s="146" t="str">
        <x:f>IF(COUNTA(A18:I18)=0,"",IF(N18&lt;&gt;"","DADO PENDENTE",IF(H18="Cancelado","CANCELADO",IF(H18="Pausado","PAUSADO",IF(H18="Concluído","CONCLUÍDO",IF(Q18=0,"DADO PENDENTE",IF(J18&gt;=1,"META ATINGIDA",IF(Listas!$B$13&gt;F18,"ATRASADO",IF(OR(K18&lt;Listas!$B$18,AND(J18&lt;Listas!$B$17,F18-Listas!$B$13&lt;=Listas!$B$16)),"EM RISCO","NO RUMO")))))))))</x:f>
      </x:c>
      <x:c r="M18" s="146" t="str">
        <x:f>IF(L18="DADO PENDENTE",IF(N18&lt;&gt;"",N18,IF(COUNTIFS(Resultados_Chave!$B$5:$B$104,A18)=0,"Cadastre ao menos um KR","Corrija os KRs vinculados")),IF(L18="ATRASADO","Definir recuperação e prazo",IF(L18="EM RISCO","Revisar bloqueios e ação",IF(OR(L18="CANCELADO",L18="PAUSADO",L18="CONCLUÍDO"),"Registrar decisão no histórico",IF(A18="","","Acompanhar evidências")))))</x:f>
      </x:c>
      <x:c r="N18" s="146" t="str">
        <x:f>IF(COUNTA(A18:I18)=0,"",IF(OR(NOT(ISNUMBER(Listas!$B$13)),Listas!$B$13&lt;=0,NOT(ISNUMBER(Listas!$B$16)),Listas!$B$16&lt;0,NOT(ISNUMBER(Listas!$B$17)),Listas!$B$17&lt;0,Listas!$B$17&gt;1,NOT(ISNUMBER(Listas!$B$18)),Listas!$B$18&lt;0,Listas!$B$18&gt;1),"Parâmetros inválidos",IF(A18="","ID ausente",IF(COUNTIFS($A$5:$A$104,A18)&lt;&gt;1,"ID duplicado",IF(OR(B18="",C18="",D18=""),"Descrição, área ou dono ausente",IF(OR(NOT(ISNUMBER(E18)),E18&lt;=0,NOT(ISNUMBER(F18)),F18&lt;=0,F18&lt;E18),"Datas inválidas",IF(COUNTIFS(Listas!$B$4:$B$8,H18)&lt;&gt;1,"Status inválido",IF(OR(NOT(ISNUMBER(I18)),I18&lt;=0),"Peso inválido",""))))))))</x:f>
      </x:c>
      <x:c r="O18" s="146" t="n">
        <x:f>IF(AND(COUNTA(A18:I18)&gt;0,OR(Listas!$B$14="Todos",C18=Listas!$B$14),OR(Listas!$B$15="Todos",D18=Listas!$B$15)),1,0)</x:f>
        <x:v>0</x:v>
      </x:c>
      <x:c r="P18" s="146" t="n">
        <x:f>IF(AND(O18=1,OR(H18="Em andamento",H18="Não iniciado")),1,0)</x:f>
        <x:v>0</x:v>
      </x:c>
      <x:c r="Q18" s="146" t="n">
        <x:f>IF(AND(A18&lt;&gt;"",N18="",COUNTIFS(Resultados_Chave!$B$5:$B$104,A18)&gt;0,COUNTIFS(Resultados_Chave!$B$5:$B$104,A18)=COUNTIFS(Resultados_Chave!$B$5:$B$104,A18,Resultados_Chave!$AB$5:$AB$104,1)),1,0)</x:f>
        <x:v>0</x:v>
      </x:c>
      <x:c r="R18" s="146" t="n">
        <x:f>IF(AND(P18=1,Q18=1),I18,0)</x:f>
        <x:v>0</x:v>
      </x:c>
      <x:c r="S18" s="146" t="n">
        <x:f>IF(R18=0,0,R18*J18)</x:f>
        <x:v>0</x:v>
      </x:c>
      <x:c r="T18" s="146" t="n">
        <x:f>IF(R18=0,0,R18*K18)</x:f>
        <x:v>0</x:v>
      </x:c>
      <x:c r="U18" t="n">
        <x:f>IF(L18="DADO PENDENTE",1,0)</x:f>
        <x:v>0</x:v>
      </x:c>
      <x:c r="V18" t="n">
        <x:f>IF(N18&lt;&gt;"",1,0)</x:f>
        <x:v>0</x:v>
      </x:c>
    </x:row>
    <x:row r="19">
      <x:c r="A19" s="142"/>
      <x:c r="B19" s="142"/>
      <x:c r="C19" s="142"/>
      <x:c r="D19" s="142"/>
      <x:c r="E19" s="143"/>
      <x:c r="F19" s="143"/>
      <x:c r="G19" s="142"/>
      <x:c r="H19" s="142"/>
      <x:c r="I19" s="144"/>
      <x:c r="J19" s="145" t="str">
        <x:f>IF(A19="","",IF(Q19=0,"n.a.",SUMIFS(Resultados_Chave!$Z$5:$Z$104,Resultados_Chave!$B$5:$B$104,A19)/SUMIFS(Resultados_Chave!$J$5:$J$104,Resultados_Chave!$B$5:$B$104,A19)))</x:f>
      </x:c>
      <x:c r="K19" s="145" t="str">
        <x:f>IF(A19="","",IF(Q19=0,"n.a.",SUMIFS(Resultados_Chave!$AA$5:$AA$104,Resultados_Chave!$B$5:$B$104,A19)/SUMIFS(Resultados_Chave!$J$5:$J$104,Resultados_Chave!$B$5:$B$104,A19)))</x:f>
      </x:c>
      <x:c r="L19" s="146" t="str">
        <x:f>IF(COUNTA(A19:I19)=0,"",IF(N19&lt;&gt;"","DADO PENDENTE",IF(H19="Cancelado","CANCELADO",IF(H19="Pausado","PAUSADO",IF(H19="Concluído","CONCLUÍDO",IF(Q19=0,"DADO PENDENTE",IF(J19&gt;=1,"META ATINGIDA",IF(Listas!$B$13&gt;F19,"ATRASADO",IF(OR(K19&lt;Listas!$B$18,AND(J19&lt;Listas!$B$17,F19-Listas!$B$13&lt;=Listas!$B$16)),"EM RISCO","NO RUMO")))))))))</x:f>
      </x:c>
      <x:c r="M19" s="146" t="str">
        <x:f>IF(L19="DADO PENDENTE",IF(N19&lt;&gt;"",N19,IF(COUNTIFS(Resultados_Chave!$B$5:$B$104,A19)=0,"Cadastre ao menos um KR","Corrija os KRs vinculados")),IF(L19="ATRASADO","Definir recuperação e prazo",IF(L19="EM RISCO","Revisar bloqueios e ação",IF(OR(L19="CANCELADO",L19="PAUSADO",L19="CONCLUÍDO"),"Registrar decisão no histórico",IF(A19="","","Acompanhar evidências")))))</x:f>
      </x:c>
      <x:c r="N19" s="146" t="str">
        <x:f>IF(COUNTA(A19:I19)=0,"",IF(OR(NOT(ISNUMBER(Listas!$B$13)),Listas!$B$13&lt;=0,NOT(ISNUMBER(Listas!$B$16)),Listas!$B$16&lt;0,NOT(ISNUMBER(Listas!$B$17)),Listas!$B$17&lt;0,Listas!$B$17&gt;1,NOT(ISNUMBER(Listas!$B$18)),Listas!$B$18&lt;0,Listas!$B$18&gt;1),"Parâmetros inválidos",IF(A19="","ID ausente",IF(COUNTIFS($A$5:$A$104,A19)&lt;&gt;1,"ID duplicado",IF(OR(B19="",C19="",D19=""),"Descrição, área ou dono ausente",IF(OR(NOT(ISNUMBER(E19)),E19&lt;=0,NOT(ISNUMBER(F19)),F19&lt;=0,F19&lt;E19),"Datas inválidas",IF(COUNTIFS(Listas!$B$4:$B$8,H19)&lt;&gt;1,"Status inválido",IF(OR(NOT(ISNUMBER(I19)),I19&lt;=0),"Peso inválido",""))))))))</x:f>
      </x:c>
      <x:c r="O19" s="146" t="n">
        <x:f>IF(AND(COUNTA(A19:I19)&gt;0,OR(Listas!$B$14="Todos",C19=Listas!$B$14),OR(Listas!$B$15="Todos",D19=Listas!$B$15)),1,0)</x:f>
        <x:v>0</x:v>
      </x:c>
      <x:c r="P19" s="146" t="n">
        <x:f>IF(AND(O19=1,OR(H19="Em andamento",H19="Não iniciado")),1,0)</x:f>
        <x:v>0</x:v>
      </x:c>
      <x:c r="Q19" s="146" t="n">
        <x:f>IF(AND(A19&lt;&gt;"",N19="",COUNTIFS(Resultados_Chave!$B$5:$B$104,A19)&gt;0,COUNTIFS(Resultados_Chave!$B$5:$B$104,A19)=COUNTIFS(Resultados_Chave!$B$5:$B$104,A19,Resultados_Chave!$AB$5:$AB$104,1)),1,0)</x:f>
        <x:v>0</x:v>
      </x:c>
      <x:c r="R19" s="146" t="n">
        <x:f>IF(AND(P19=1,Q19=1),I19,0)</x:f>
        <x:v>0</x:v>
      </x:c>
      <x:c r="S19" s="146" t="n">
        <x:f>IF(R19=0,0,R19*J19)</x:f>
        <x:v>0</x:v>
      </x:c>
      <x:c r="T19" s="146" t="n">
        <x:f>IF(R19=0,0,R19*K19)</x:f>
        <x:v>0</x:v>
      </x:c>
      <x:c r="U19" t="n">
        <x:f>IF(L19="DADO PENDENTE",1,0)</x:f>
        <x:v>0</x:v>
      </x:c>
      <x:c r="V19" t="n">
        <x:f>IF(N19&lt;&gt;"",1,0)</x:f>
        <x:v>0</x:v>
      </x:c>
    </x:row>
    <x:row r="20">
      <x:c r="A20" s="142"/>
      <x:c r="B20" s="142"/>
      <x:c r="C20" s="142"/>
      <x:c r="D20" s="142"/>
      <x:c r="E20" s="143"/>
      <x:c r="F20" s="143"/>
      <x:c r="G20" s="142"/>
      <x:c r="H20" s="142"/>
      <x:c r="I20" s="144"/>
      <x:c r="J20" s="145" t="str">
        <x:f>IF(A20="","",IF(Q20=0,"n.a.",SUMIFS(Resultados_Chave!$Z$5:$Z$104,Resultados_Chave!$B$5:$B$104,A20)/SUMIFS(Resultados_Chave!$J$5:$J$104,Resultados_Chave!$B$5:$B$104,A20)))</x:f>
      </x:c>
      <x:c r="K20" s="145" t="str">
        <x:f>IF(A20="","",IF(Q20=0,"n.a.",SUMIFS(Resultados_Chave!$AA$5:$AA$104,Resultados_Chave!$B$5:$B$104,A20)/SUMIFS(Resultados_Chave!$J$5:$J$104,Resultados_Chave!$B$5:$B$104,A20)))</x:f>
      </x:c>
      <x:c r="L20" s="146" t="str">
        <x:f>IF(COUNTA(A20:I20)=0,"",IF(N20&lt;&gt;"","DADO PENDENTE",IF(H20="Cancelado","CANCELADO",IF(H20="Pausado","PAUSADO",IF(H20="Concluído","CONCLUÍDO",IF(Q20=0,"DADO PENDENTE",IF(J20&gt;=1,"META ATINGIDA",IF(Listas!$B$13&gt;F20,"ATRASADO",IF(OR(K20&lt;Listas!$B$18,AND(J20&lt;Listas!$B$17,F20-Listas!$B$13&lt;=Listas!$B$16)),"EM RISCO","NO RUMO")))))))))</x:f>
      </x:c>
      <x:c r="M20" s="146" t="str">
        <x:f>IF(L20="DADO PENDENTE",IF(N20&lt;&gt;"",N20,IF(COUNTIFS(Resultados_Chave!$B$5:$B$104,A20)=0,"Cadastre ao menos um KR","Corrija os KRs vinculados")),IF(L20="ATRASADO","Definir recuperação e prazo",IF(L20="EM RISCO","Revisar bloqueios e ação",IF(OR(L20="CANCELADO",L20="PAUSADO",L20="CONCLUÍDO"),"Registrar decisão no histórico",IF(A20="","","Acompanhar evidências")))))</x:f>
      </x:c>
      <x:c r="N20" s="146" t="str">
        <x:f>IF(COUNTA(A20:I20)=0,"",IF(OR(NOT(ISNUMBER(Listas!$B$13)),Listas!$B$13&lt;=0,NOT(ISNUMBER(Listas!$B$16)),Listas!$B$16&lt;0,NOT(ISNUMBER(Listas!$B$17)),Listas!$B$17&lt;0,Listas!$B$17&gt;1,NOT(ISNUMBER(Listas!$B$18)),Listas!$B$18&lt;0,Listas!$B$18&gt;1),"Parâmetros inválidos",IF(A20="","ID ausente",IF(COUNTIFS($A$5:$A$104,A20)&lt;&gt;1,"ID duplicado",IF(OR(B20="",C20="",D20=""),"Descrição, área ou dono ausente",IF(OR(NOT(ISNUMBER(E20)),E20&lt;=0,NOT(ISNUMBER(F20)),F20&lt;=0,F20&lt;E20),"Datas inválidas",IF(COUNTIFS(Listas!$B$4:$B$8,H20)&lt;&gt;1,"Status inválido",IF(OR(NOT(ISNUMBER(I20)),I20&lt;=0),"Peso inválido",""))))))))</x:f>
      </x:c>
      <x:c r="O20" s="146" t="n">
        <x:f>IF(AND(COUNTA(A20:I20)&gt;0,OR(Listas!$B$14="Todos",C20=Listas!$B$14),OR(Listas!$B$15="Todos",D20=Listas!$B$15)),1,0)</x:f>
        <x:v>0</x:v>
      </x:c>
      <x:c r="P20" s="146" t="n">
        <x:f>IF(AND(O20=1,OR(H20="Em andamento",H20="Não iniciado")),1,0)</x:f>
        <x:v>0</x:v>
      </x:c>
      <x:c r="Q20" s="146" t="n">
        <x:f>IF(AND(A20&lt;&gt;"",N20="",COUNTIFS(Resultados_Chave!$B$5:$B$104,A20)&gt;0,COUNTIFS(Resultados_Chave!$B$5:$B$104,A20)=COUNTIFS(Resultados_Chave!$B$5:$B$104,A20,Resultados_Chave!$AB$5:$AB$104,1)),1,0)</x:f>
        <x:v>0</x:v>
      </x:c>
      <x:c r="R20" s="146" t="n">
        <x:f>IF(AND(P20=1,Q20=1),I20,0)</x:f>
        <x:v>0</x:v>
      </x:c>
      <x:c r="S20" s="146" t="n">
        <x:f>IF(R20=0,0,R20*J20)</x:f>
        <x:v>0</x:v>
      </x:c>
      <x:c r="T20" s="146" t="n">
        <x:f>IF(R20=0,0,R20*K20)</x:f>
        <x:v>0</x:v>
      </x:c>
      <x:c r="U20" t="n">
        <x:f>IF(L20="DADO PENDENTE",1,0)</x:f>
        <x:v>0</x:v>
      </x:c>
      <x:c r="V20" t="n">
        <x:f>IF(N20&lt;&gt;"",1,0)</x:f>
        <x:v>0</x:v>
      </x:c>
    </x:row>
    <x:row r="21">
      <x:c r="A21" s="142"/>
      <x:c r="B21" s="142"/>
      <x:c r="C21" s="142"/>
      <x:c r="D21" s="142"/>
      <x:c r="E21" s="143"/>
      <x:c r="F21" s="143"/>
      <x:c r="G21" s="142"/>
      <x:c r="H21" s="142"/>
      <x:c r="I21" s="144"/>
      <x:c r="J21" s="145" t="str">
        <x:f>IF(A21="","",IF(Q21=0,"n.a.",SUMIFS(Resultados_Chave!$Z$5:$Z$104,Resultados_Chave!$B$5:$B$104,A21)/SUMIFS(Resultados_Chave!$J$5:$J$104,Resultados_Chave!$B$5:$B$104,A21)))</x:f>
      </x:c>
      <x:c r="K21" s="145" t="str">
        <x:f>IF(A21="","",IF(Q21=0,"n.a.",SUMIFS(Resultados_Chave!$AA$5:$AA$104,Resultados_Chave!$B$5:$B$104,A21)/SUMIFS(Resultados_Chave!$J$5:$J$104,Resultados_Chave!$B$5:$B$104,A21)))</x:f>
      </x:c>
      <x:c r="L21" s="146" t="str">
        <x:f>IF(COUNTA(A21:I21)=0,"",IF(N21&lt;&gt;"","DADO PENDENTE",IF(H21="Cancelado","CANCELADO",IF(H21="Pausado","PAUSADO",IF(H21="Concluído","CONCLUÍDO",IF(Q21=0,"DADO PENDENTE",IF(J21&gt;=1,"META ATINGIDA",IF(Listas!$B$13&gt;F21,"ATRASADO",IF(OR(K21&lt;Listas!$B$18,AND(J21&lt;Listas!$B$17,F21-Listas!$B$13&lt;=Listas!$B$16)),"EM RISCO","NO RUMO")))))))))</x:f>
      </x:c>
      <x:c r="M21" s="146" t="str">
        <x:f>IF(L21="DADO PENDENTE",IF(N21&lt;&gt;"",N21,IF(COUNTIFS(Resultados_Chave!$B$5:$B$104,A21)=0,"Cadastre ao menos um KR","Corrija os KRs vinculados")),IF(L21="ATRASADO","Definir recuperação e prazo",IF(L21="EM RISCO","Revisar bloqueios e ação",IF(OR(L21="CANCELADO",L21="PAUSADO",L21="CONCLUÍDO"),"Registrar decisão no histórico",IF(A21="","","Acompanhar evidências")))))</x:f>
      </x:c>
      <x:c r="N21" s="146" t="str">
        <x:f>IF(COUNTA(A21:I21)=0,"",IF(OR(NOT(ISNUMBER(Listas!$B$13)),Listas!$B$13&lt;=0,NOT(ISNUMBER(Listas!$B$16)),Listas!$B$16&lt;0,NOT(ISNUMBER(Listas!$B$17)),Listas!$B$17&lt;0,Listas!$B$17&gt;1,NOT(ISNUMBER(Listas!$B$18)),Listas!$B$18&lt;0,Listas!$B$18&gt;1),"Parâmetros inválidos",IF(A21="","ID ausente",IF(COUNTIFS($A$5:$A$104,A21)&lt;&gt;1,"ID duplicado",IF(OR(B21="",C21="",D21=""),"Descrição, área ou dono ausente",IF(OR(NOT(ISNUMBER(E21)),E21&lt;=0,NOT(ISNUMBER(F21)),F21&lt;=0,F21&lt;E21),"Datas inválidas",IF(COUNTIFS(Listas!$B$4:$B$8,H21)&lt;&gt;1,"Status inválido",IF(OR(NOT(ISNUMBER(I21)),I21&lt;=0),"Peso inválido",""))))))))</x:f>
      </x:c>
      <x:c r="O21" s="146" t="n">
        <x:f>IF(AND(COUNTA(A21:I21)&gt;0,OR(Listas!$B$14="Todos",C21=Listas!$B$14),OR(Listas!$B$15="Todos",D21=Listas!$B$15)),1,0)</x:f>
        <x:v>0</x:v>
      </x:c>
      <x:c r="P21" s="146" t="n">
        <x:f>IF(AND(O21=1,OR(H21="Em andamento",H21="Não iniciado")),1,0)</x:f>
        <x:v>0</x:v>
      </x:c>
      <x:c r="Q21" s="146" t="n">
        <x:f>IF(AND(A21&lt;&gt;"",N21="",COUNTIFS(Resultados_Chave!$B$5:$B$104,A21)&gt;0,COUNTIFS(Resultados_Chave!$B$5:$B$104,A21)=COUNTIFS(Resultados_Chave!$B$5:$B$104,A21,Resultados_Chave!$AB$5:$AB$104,1)),1,0)</x:f>
        <x:v>0</x:v>
      </x:c>
      <x:c r="R21" s="146" t="n">
        <x:f>IF(AND(P21=1,Q21=1),I21,0)</x:f>
        <x:v>0</x:v>
      </x:c>
      <x:c r="S21" s="146" t="n">
        <x:f>IF(R21=0,0,R21*J21)</x:f>
        <x:v>0</x:v>
      </x:c>
      <x:c r="T21" s="146" t="n">
        <x:f>IF(R21=0,0,R21*K21)</x:f>
        <x:v>0</x:v>
      </x:c>
      <x:c r="U21" t="n">
        <x:f>IF(L21="DADO PENDENTE",1,0)</x:f>
        <x:v>0</x:v>
      </x:c>
      <x:c r="V21" t="n">
        <x:f>IF(N21&lt;&gt;"",1,0)</x:f>
        <x:v>0</x:v>
      </x:c>
    </x:row>
    <x:row r="22">
      <x:c r="A22" s="142"/>
      <x:c r="B22" s="142"/>
      <x:c r="C22" s="142"/>
      <x:c r="D22" s="142"/>
      <x:c r="E22" s="143"/>
      <x:c r="F22" s="143"/>
      <x:c r="G22" s="142"/>
      <x:c r="H22" s="142"/>
      <x:c r="I22" s="144"/>
      <x:c r="J22" s="145" t="str">
        <x:f>IF(A22="","",IF(Q22=0,"n.a.",SUMIFS(Resultados_Chave!$Z$5:$Z$104,Resultados_Chave!$B$5:$B$104,A22)/SUMIFS(Resultados_Chave!$J$5:$J$104,Resultados_Chave!$B$5:$B$104,A22)))</x:f>
      </x:c>
      <x:c r="K22" s="145" t="str">
        <x:f>IF(A22="","",IF(Q22=0,"n.a.",SUMIFS(Resultados_Chave!$AA$5:$AA$104,Resultados_Chave!$B$5:$B$104,A22)/SUMIFS(Resultados_Chave!$J$5:$J$104,Resultados_Chave!$B$5:$B$104,A22)))</x:f>
      </x:c>
      <x:c r="L22" s="146" t="str">
        <x:f>IF(COUNTA(A22:I22)=0,"",IF(N22&lt;&gt;"","DADO PENDENTE",IF(H22="Cancelado","CANCELADO",IF(H22="Pausado","PAUSADO",IF(H22="Concluído","CONCLUÍDO",IF(Q22=0,"DADO PENDENTE",IF(J22&gt;=1,"META ATINGIDA",IF(Listas!$B$13&gt;F22,"ATRASADO",IF(OR(K22&lt;Listas!$B$18,AND(J22&lt;Listas!$B$17,F22-Listas!$B$13&lt;=Listas!$B$16)),"EM RISCO","NO RUMO")))))))))</x:f>
      </x:c>
      <x:c r="M22" s="146" t="str">
        <x:f>IF(L22="DADO PENDENTE",IF(N22&lt;&gt;"",N22,IF(COUNTIFS(Resultados_Chave!$B$5:$B$104,A22)=0,"Cadastre ao menos um KR","Corrija os KRs vinculados")),IF(L22="ATRASADO","Definir recuperação e prazo",IF(L22="EM RISCO","Revisar bloqueios e ação",IF(OR(L22="CANCELADO",L22="PAUSADO",L22="CONCLUÍDO"),"Registrar decisão no histórico",IF(A22="","","Acompanhar evidências")))))</x:f>
      </x:c>
      <x:c r="N22" s="146" t="str">
        <x:f>IF(COUNTA(A22:I22)=0,"",IF(OR(NOT(ISNUMBER(Listas!$B$13)),Listas!$B$13&lt;=0,NOT(ISNUMBER(Listas!$B$16)),Listas!$B$16&lt;0,NOT(ISNUMBER(Listas!$B$17)),Listas!$B$17&lt;0,Listas!$B$17&gt;1,NOT(ISNUMBER(Listas!$B$18)),Listas!$B$18&lt;0,Listas!$B$18&gt;1),"Parâmetros inválidos",IF(A22="","ID ausente",IF(COUNTIFS($A$5:$A$104,A22)&lt;&gt;1,"ID duplicado",IF(OR(B22="",C22="",D22=""),"Descrição, área ou dono ausente",IF(OR(NOT(ISNUMBER(E22)),E22&lt;=0,NOT(ISNUMBER(F22)),F22&lt;=0,F22&lt;E22),"Datas inválidas",IF(COUNTIFS(Listas!$B$4:$B$8,H22)&lt;&gt;1,"Status inválido",IF(OR(NOT(ISNUMBER(I22)),I22&lt;=0),"Peso inválido",""))))))))</x:f>
      </x:c>
      <x:c r="O22" s="146" t="n">
        <x:f>IF(AND(COUNTA(A22:I22)&gt;0,OR(Listas!$B$14="Todos",C22=Listas!$B$14),OR(Listas!$B$15="Todos",D22=Listas!$B$15)),1,0)</x:f>
        <x:v>0</x:v>
      </x:c>
      <x:c r="P22" s="146" t="n">
        <x:f>IF(AND(O22=1,OR(H22="Em andamento",H22="Não iniciado")),1,0)</x:f>
        <x:v>0</x:v>
      </x:c>
      <x:c r="Q22" s="146" t="n">
        <x:f>IF(AND(A22&lt;&gt;"",N22="",COUNTIFS(Resultados_Chave!$B$5:$B$104,A22)&gt;0,COUNTIFS(Resultados_Chave!$B$5:$B$104,A22)=COUNTIFS(Resultados_Chave!$B$5:$B$104,A22,Resultados_Chave!$AB$5:$AB$104,1)),1,0)</x:f>
        <x:v>0</x:v>
      </x:c>
      <x:c r="R22" s="146" t="n">
        <x:f>IF(AND(P22=1,Q22=1),I22,0)</x:f>
        <x:v>0</x:v>
      </x:c>
      <x:c r="S22" s="146" t="n">
        <x:f>IF(R22=0,0,R22*J22)</x:f>
        <x:v>0</x:v>
      </x:c>
      <x:c r="T22" s="146" t="n">
        <x:f>IF(R22=0,0,R22*K22)</x:f>
        <x:v>0</x:v>
      </x:c>
      <x:c r="U22" t="n">
        <x:f>IF(L22="DADO PENDENTE",1,0)</x:f>
        <x:v>0</x:v>
      </x:c>
      <x:c r="V22" t="n">
        <x:f>IF(N22&lt;&gt;"",1,0)</x:f>
        <x:v>0</x:v>
      </x:c>
    </x:row>
    <x:row r="23">
      <x:c r="A23" s="142"/>
      <x:c r="B23" s="142"/>
      <x:c r="C23" s="142"/>
      <x:c r="D23" s="142"/>
      <x:c r="E23" s="143"/>
      <x:c r="F23" s="143"/>
      <x:c r="G23" s="142"/>
      <x:c r="H23" s="142"/>
      <x:c r="I23" s="144"/>
      <x:c r="J23" s="145" t="str">
        <x:f>IF(A23="","",IF(Q23=0,"n.a.",SUMIFS(Resultados_Chave!$Z$5:$Z$104,Resultados_Chave!$B$5:$B$104,A23)/SUMIFS(Resultados_Chave!$J$5:$J$104,Resultados_Chave!$B$5:$B$104,A23)))</x:f>
      </x:c>
      <x:c r="K23" s="145" t="str">
        <x:f>IF(A23="","",IF(Q23=0,"n.a.",SUMIFS(Resultados_Chave!$AA$5:$AA$104,Resultados_Chave!$B$5:$B$104,A23)/SUMIFS(Resultados_Chave!$J$5:$J$104,Resultados_Chave!$B$5:$B$104,A23)))</x:f>
      </x:c>
      <x:c r="L23" s="146" t="str">
        <x:f>IF(COUNTA(A23:I23)=0,"",IF(N23&lt;&gt;"","DADO PENDENTE",IF(H23="Cancelado","CANCELADO",IF(H23="Pausado","PAUSADO",IF(H23="Concluído","CONCLUÍDO",IF(Q23=0,"DADO PENDENTE",IF(J23&gt;=1,"META ATINGIDA",IF(Listas!$B$13&gt;F23,"ATRASADO",IF(OR(K23&lt;Listas!$B$18,AND(J23&lt;Listas!$B$17,F23-Listas!$B$13&lt;=Listas!$B$16)),"EM RISCO","NO RUMO")))))))))</x:f>
      </x:c>
      <x:c r="M23" s="146" t="str">
        <x:f>IF(L23="DADO PENDENTE",IF(N23&lt;&gt;"",N23,IF(COUNTIFS(Resultados_Chave!$B$5:$B$104,A23)=0,"Cadastre ao menos um KR","Corrija os KRs vinculados")),IF(L23="ATRASADO","Definir recuperação e prazo",IF(L23="EM RISCO","Revisar bloqueios e ação",IF(OR(L23="CANCELADO",L23="PAUSADO",L23="CONCLUÍDO"),"Registrar decisão no histórico",IF(A23="","","Acompanhar evidências")))))</x:f>
      </x:c>
      <x:c r="N23" s="146" t="str">
        <x:f>IF(COUNTA(A23:I23)=0,"",IF(OR(NOT(ISNUMBER(Listas!$B$13)),Listas!$B$13&lt;=0,NOT(ISNUMBER(Listas!$B$16)),Listas!$B$16&lt;0,NOT(ISNUMBER(Listas!$B$17)),Listas!$B$17&lt;0,Listas!$B$17&gt;1,NOT(ISNUMBER(Listas!$B$18)),Listas!$B$18&lt;0,Listas!$B$18&gt;1),"Parâmetros inválidos",IF(A23="","ID ausente",IF(COUNTIFS($A$5:$A$104,A23)&lt;&gt;1,"ID duplicado",IF(OR(B23="",C23="",D23=""),"Descrição, área ou dono ausente",IF(OR(NOT(ISNUMBER(E23)),E23&lt;=0,NOT(ISNUMBER(F23)),F23&lt;=0,F23&lt;E23),"Datas inválidas",IF(COUNTIFS(Listas!$B$4:$B$8,H23)&lt;&gt;1,"Status inválido",IF(OR(NOT(ISNUMBER(I23)),I23&lt;=0),"Peso inválido",""))))))))</x:f>
      </x:c>
      <x:c r="O23" s="146" t="n">
        <x:f>IF(AND(COUNTA(A23:I23)&gt;0,OR(Listas!$B$14="Todos",C23=Listas!$B$14),OR(Listas!$B$15="Todos",D23=Listas!$B$15)),1,0)</x:f>
        <x:v>0</x:v>
      </x:c>
      <x:c r="P23" s="146" t="n">
        <x:f>IF(AND(O23=1,OR(H23="Em andamento",H23="Não iniciado")),1,0)</x:f>
        <x:v>0</x:v>
      </x:c>
      <x:c r="Q23" s="146" t="n">
        <x:f>IF(AND(A23&lt;&gt;"",N23="",COUNTIFS(Resultados_Chave!$B$5:$B$104,A23)&gt;0,COUNTIFS(Resultados_Chave!$B$5:$B$104,A23)=COUNTIFS(Resultados_Chave!$B$5:$B$104,A23,Resultados_Chave!$AB$5:$AB$104,1)),1,0)</x:f>
        <x:v>0</x:v>
      </x:c>
      <x:c r="R23" s="146" t="n">
        <x:f>IF(AND(P23=1,Q23=1),I23,0)</x:f>
        <x:v>0</x:v>
      </x:c>
      <x:c r="S23" s="146" t="n">
        <x:f>IF(R23=0,0,R23*J23)</x:f>
        <x:v>0</x:v>
      </x:c>
      <x:c r="T23" s="146" t="n">
        <x:f>IF(R23=0,0,R23*K23)</x:f>
        <x:v>0</x:v>
      </x:c>
      <x:c r="U23" t="n">
        <x:f>IF(L23="DADO PENDENTE",1,0)</x:f>
        <x:v>0</x:v>
      </x:c>
      <x:c r="V23" t="n">
        <x:f>IF(N23&lt;&gt;"",1,0)</x:f>
        <x:v>0</x:v>
      </x:c>
    </x:row>
    <x:row r="24">
      <x:c r="A24" s="142"/>
      <x:c r="B24" s="142"/>
      <x:c r="C24" s="142"/>
      <x:c r="D24" s="142"/>
      <x:c r="E24" s="143"/>
      <x:c r="F24" s="143"/>
      <x:c r="G24" s="142"/>
      <x:c r="H24" s="142"/>
      <x:c r="I24" s="144"/>
      <x:c r="J24" s="145" t="str">
        <x:f>IF(A24="","",IF(Q24=0,"n.a.",SUMIFS(Resultados_Chave!$Z$5:$Z$104,Resultados_Chave!$B$5:$B$104,A24)/SUMIFS(Resultados_Chave!$J$5:$J$104,Resultados_Chave!$B$5:$B$104,A24)))</x:f>
      </x:c>
      <x:c r="K24" s="145" t="str">
        <x:f>IF(A24="","",IF(Q24=0,"n.a.",SUMIFS(Resultados_Chave!$AA$5:$AA$104,Resultados_Chave!$B$5:$B$104,A24)/SUMIFS(Resultados_Chave!$J$5:$J$104,Resultados_Chave!$B$5:$B$104,A24)))</x:f>
      </x:c>
      <x:c r="L24" s="146" t="str">
        <x:f>IF(COUNTA(A24:I24)=0,"",IF(N24&lt;&gt;"","DADO PENDENTE",IF(H24="Cancelado","CANCELADO",IF(H24="Pausado","PAUSADO",IF(H24="Concluído","CONCLUÍDO",IF(Q24=0,"DADO PENDENTE",IF(J24&gt;=1,"META ATINGIDA",IF(Listas!$B$13&gt;F24,"ATRASADO",IF(OR(K24&lt;Listas!$B$18,AND(J24&lt;Listas!$B$17,F24-Listas!$B$13&lt;=Listas!$B$16)),"EM RISCO","NO RUMO")))))))))</x:f>
      </x:c>
      <x:c r="M24" s="146" t="str">
        <x:f>IF(L24="DADO PENDENTE",IF(N24&lt;&gt;"",N24,IF(COUNTIFS(Resultados_Chave!$B$5:$B$104,A24)=0,"Cadastre ao menos um KR","Corrija os KRs vinculados")),IF(L24="ATRASADO","Definir recuperação e prazo",IF(L24="EM RISCO","Revisar bloqueios e ação",IF(OR(L24="CANCELADO",L24="PAUSADO",L24="CONCLUÍDO"),"Registrar decisão no histórico",IF(A24="","","Acompanhar evidências")))))</x:f>
      </x:c>
      <x:c r="N24" s="146" t="str">
        <x:f>IF(COUNTA(A24:I24)=0,"",IF(OR(NOT(ISNUMBER(Listas!$B$13)),Listas!$B$13&lt;=0,NOT(ISNUMBER(Listas!$B$16)),Listas!$B$16&lt;0,NOT(ISNUMBER(Listas!$B$17)),Listas!$B$17&lt;0,Listas!$B$17&gt;1,NOT(ISNUMBER(Listas!$B$18)),Listas!$B$18&lt;0,Listas!$B$18&gt;1),"Parâmetros inválidos",IF(A24="","ID ausente",IF(COUNTIFS($A$5:$A$104,A24)&lt;&gt;1,"ID duplicado",IF(OR(B24="",C24="",D24=""),"Descrição, área ou dono ausente",IF(OR(NOT(ISNUMBER(E24)),E24&lt;=0,NOT(ISNUMBER(F24)),F24&lt;=0,F24&lt;E24),"Datas inválidas",IF(COUNTIFS(Listas!$B$4:$B$8,H24)&lt;&gt;1,"Status inválido",IF(OR(NOT(ISNUMBER(I24)),I24&lt;=0),"Peso inválido",""))))))))</x:f>
      </x:c>
      <x:c r="O24" s="146" t="n">
        <x:f>IF(AND(COUNTA(A24:I24)&gt;0,OR(Listas!$B$14="Todos",C24=Listas!$B$14),OR(Listas!$B$15="Todos",D24=Listas!$B$15)),1,0)</x:f>
        <x:v>0</x:v>
      </x:c>
      <x:c r="P24" s="146" t="n">
        <x:f>IF(AND(O24=1,OR(H24="Em andamento",H24="Não iniciado")),1,0)</x:f>
        <x:v>0</x:v>
      </x:c>
      <x:c r="Q24" s="146" t="n">
        <x:f>IF(AND(A24&lt;&gt;"",N24="",COUNTIFS(Resultados_Chave!$B$5:$B$104,A24)&gt;0,COUNTIFS(Resultados_Chave!$B$5:$B$104,A24)=COUNTIFS(Resultados_Chave!$B$5:$B$104,A24,Resultados_Chave!$AB$5:$AB$104,1)),1,0)</x:f>
        <x:v>0</x:v>
      </x:c>
      <x:c r="R24" s="146" t="n">
        <x:f>IF(AND(P24=1,Q24=1),I24,0)</x:f>
        <x:v>0</x:v>
      </x:c>
      <x:c r="S24" s="146" t="n">
        <x:f>IF(R24=0,0,R24*J24)</x:f>
        <x:v>0</x:v>
      </x:c>
      <x:c r="T24" s="146" t="n">
        <x:f>IF(R24=0,0,R24*K24)</x:f>
        <x:v>0</x:v>
      </x:c>
      <x:c r="U24" t="n">
        <x:f>IF(L24="DADO PENDENTE",1,0)</x:f>
        <x:v>0</x:v>
      </x:c>
      <x:c r="V24" t="n">
        <x:f>IF(N24&lt;&gt;"",1,0)</x:f>
        <x:v>0</x:v>
      </x:c>
    </x:row>
    <x:row r="25">
      <x:c r="A25" s="142"/>
      <x:c r="B25" s="142"/>
      <x:c r="C25" s="142"/>
      <x:c r="D25" s="142"/>
      <x:c r="E25" s="143"/>
      <x:c r="F25" s="143"/>
      <x:c r="G25" s="142"/>
      <x:c r="H25" s="142"/>
      <x:c r="I25" s="144"/>
      <x:c r="J25" s="145" t="str">
        <x:f>IF(A25="","",IF(Q25=0,"n.a.",SUMIFS(Resultados_Chave!$Z$5:$Z$104,Resultados_Chave!$B$5:$B$104,A25)/SUMIFS(Resultados_Chave!$J$5:$J$104,Resultados_Chave!$B$5:$B$104,A25)))</x:f>
      </x:c>
      <x:c r="K25" s="145" t="str">
        <x:f>IF(A25="","",IF(Q25=0,"n.a.",SUMIFS(Resultados_Chave!$AA$5:$AA$104,Resultados_Chave!$B$5:$B$104,A25)/SUMIFS(Resultados_Chave!$J$5:$J$104,Resultados_Chave!$B$5:$B$104,A25)))</x:f>
      </x:c>
      <x:c r="L25" s="146" t="str">
        <x:f>IF(COUNTA(A25:I25)=0,"",IF(N25&lt;&gt;"","DADO PENDENTE",IF(H25="Cancelado","CANCELADO",IF(H25="Pausado","PAUSADO",IF(H25="Concluído","CONCLUÍDO",IF(Q25=0,"DADO PENDENTE",IF(J25&gt;=1,"META ATINGIDA",IF(Listas!$B$13&gt;F25,"ATRASADO",IF(OR(K25&lt;Listas!$B$18,AND(J25&lt;Listas!$B$17,F25-Listas!$B$13&lt;=Listas!$B$16)),"EM RISCO","NO RUMO")))))))))</x:f>
      </x:c>
      <x:c r="M25" s="146" t="str">
        <x:f>IF(L25="DADO PENDENTE",IF(N25&lt;&gt;"",N25,IF(COUNTIFS(Resultados_Chave!$B$5:$B$104,A25)=0,"Cadastre ao menos um KR","Corrija os KRs vinculados")),IF(L25="ATRASADO","Definir recuperação e prazo",IF(L25="EM RISCO","Revisar bloqueios e ação",IF(OR(L25="CANCELADO",L25="PAUSADO",L25="CONCLUÍDO"),"Registrar decisão no histórico",IF(A25="","","Acompanhar evidências")))))</x:f>
      </x:c>
      <x:c r="N25" s="146" t="str">
        <x:f>IF(COUNTA(A25:I25)=0,"",IF(OR(NOT(ISNUMBER(Listas!$B$13)),Listas!$B$13&lt;=0,NOT(ISNUMBER(Listas!$B$16)),Listas!$B$16&lt;0,NOT(ISNUMBER(Listas!$B$17)),Listas!$B$17&lt;0,Listas!$B$17&gt;1,NOT(ISNUMBER(Listas!$B$18)),Listas!$B$18&lt;0,Listas!$B$18&gt;1),"Parâmetros inválidos",IF(A25="","ID ausente",IF(COUNTIFS($A$5:$A$104,A25)&lt;&gt;1,"ID duplicado",IF(OR(B25="",C25="",D25=""),"Descrição, área ou dono ausente",IF(OR(NOT(ISNUMBER(E25)),E25&lt;=0,NOT(ISNUMBER(F25)),F25&lt;=0,F25&lt;E25),"Datas inválidas",IF(COUNTIFS(Listas!$B$4:$B$8,H25)&lt;&gt;1,"Status inválido",IF(OR(NOT(ISNUMBER(I25)),I25&lt;=0),"Peso inválido",""))))))))</x:f>
      </x:c>
      <x:c r="O25" s="146" t="n">
        <x:f>IF(AND(COUNTA(A25:I25)&gt;0,OR(Listas!$B$14="Todos",C25=Listas!$B$14),OR(Listas!$B$15="Todos",D25=Listas!$B$15)),1,0)</x:f>
        <x:v>0</x:v>
      </x:c>
      <x:c r="P25" s="146" t="n">
        <x:f>IF(AND(O25=1,OR(H25="Em andamento",H25="Não iniciado")),1,0)</x:f>
        <x:v>0</x:v>
      </x:c>
      <x:c r="Q25" s="146" t="n">
        <x:f>IF(AND(A25&lt;&gt;"",N25="",COUNTIFS(Resultados_Chave!$B$5:$B$104,A25)&gt;0,COUNTIFS(Resultados_Chave!$B$5:$B$104,A25)=COUNTIFS(Resultados_Chave!$B$5:$B$104,A25,Resultados_Chave!$AB$5:$AB$104,1)),1,0)</x:f>
        <x:v>0</x:v>
      </x:c>
      <x:c r="R25" s="146" t="n">
        <x:f>IF(AND(P25=1,Q25=1),I25,0)</x:f>
        <x:v>0</x:v>
      </x:c>
      <x:c r="S25" s="146" t="n">
        <x:f>IF(R25=0,0,R25*J25)</x:f>
        <x:v>0</x:v>
      </x:c>
      <x:c r="T25" s="146" t="n">
        <x:f>IF(R25=0,0,R25*K25)</x:f>
        <x:v>0</x:v>
      </x:c>
      <x:c r="U25" t="n">
        <x:f>IF(L25="DADO PENDENTE",1,0)</x:f>
        <x:v>0</x:v>
      </x:c>
      <x:c r="V25" t="n">
        <x:f>IF(N25&lt;&gt;"",1,0)</x:f>
        <x:v>0</x:v>
      </x:c>
    </x:row>
    <x:row r="26">
      <x:c r="A26" s="142"/>
      <x:c r="B26" s="142"/>
      <x:c r="C26" s="142"/>
      <x:c r="D26" s="142"/>
      <x:c r="E26" s="143"/>
      <x:c r="F26" s="143"/>
      <x:c r="G26" s="142"/>
      <x:c r="H26" s="142"/>
      <x:c r="I26" s="144"/>
      <x:c r="J26" s="145" t="str">
        <x:f>IF(A26="","",IF(Q26=0,"n.a.",SUMIFS(Resultados_Chave!$Z$5:$Z$104,Resultados_Chave!$B$5:$B$104,A26)/SUMIFS(Resultados_Chave!$J$5:$J$104,Resultados_Chave!$B$5:$B$104,A26)))</x:f>
      </x:c>
      <x:c r="K26" s="145" t="str">
        <x:f>IF(A26="","",IF(Q26=0,"n.a.",SUMIFS(Resultados_Chave!$AA$5:$AA$104,Resultados_Chave!$B$5:$B$104,A26)/SUMIFS(Resultados_Chave!$J$5:$J$104,Resultados_Chave!$B$5:$B$104,A26)))</x:f>
      </x:c>
      <x:c r="L26" s="146" t="str">
        <x:f>IF(COUNTA(A26:I26)=0,"",IF(N26&lt;&gt;"","DADO PENDENTE",IF(H26="Cancelado","CANCELADO",IF(H26="Pausado","PAUSADO",IF(H26="Concluído","CONCLUÍDO",IF(Q26=0,"DADO PENDENTE",IF(J26&gt;=1,"META ATINGIDA",IF(Listas!$B$13&gt;F26,"ATRASADO",IF(OR(K26&lt;Listas!$B$18,AND(J26&lt;Listas!$B$17,F26-Listas!$B$13&lt;=Listas!$B$16)),"EM RISCO","NO RUMO")))))))))</x:f>
      </x:c>
      <x:c r="M26" s="146" t="str">
        <x:f>IF(L26="DADO PENDENTE",IF(N26&lt;&gt;"",N26,IF(COUNTIFS(Resultados_Chave!$B$5:$B$104,A26)=0,"Cadastre ao menos um KR","Corrija os KRs vinculados")),IF(L26="ATRASADO","Definir recuperação e prazo",IF(L26="EM RISCO","Revisar bloqueios e ação",IF(OR(L26="CANCELADO",L26="PAUSADO",L26="CONCLUÍDO"),"Registrar decisão no histórico",IF(A26="","","Acompanhar evidências")))))</x:f>
      </x:c>
      <x:c r="N26" s="146" t="str">
        <x:f>IF(COUNTA(A26:I26)=0,"",IF(OR(NOT(ISNUMBER(Listas!$B$13)),Listas!$B$13&lt;=0,NOT(ISNUMBER(Listas!$B$16)),Listas!$B$16&lt;0,NOT(ISNUMBER(Listas!$B$17)),Listas!$B$17&lt;0,Listas!$B$17&gt;1,NOT(ISNUMBER(Listas!$B$18)),Listas!$B$18&lt;0,Listas!$B$18&gt;1),"Parâmetros inválidos",IF(A26="","ID ausente",IF(COUNTIFS($A$5:$A$104,A26)&lt;&gt;1,"ID duplicado",IF(OR(B26="",C26="",D26=""),"Descrição, área ou dono ausente",IF(OR(NOT(ISNUMBER(E26)),E26&lt;=0,NOT(ISNUMBER(F26)),F26&lt;=0,F26&lt;E26),"Datas inválidas",IF(COUNTIFS(Listas!$B$4:$B$8,H26)&lt;&gt;1,"Status inválido",IF(OR(NOT(ISNUMBER(I26)),I26&lt;=0),"Peso inválido",""))))))))</x:f>
      </x:c>
      <x:c r="O26" s="146" t="n">
        <x:f>IF(AND(COUNTA(A26:I26)&gt;0,OR(Listas!$B$14="Todos",C26=Listas!$B$14),OR(Listas!$B$15="Todos",D26=Listas!$B$15)),1,0)</x:f>
        <x:v>0</x:v>
      </x:c>
      <x:c r="P26" s="146" t="n">
        <x:f>IF(AND(O26=1,OR(H26="Em andamento",H26="Não iniciado")),1,0)</x:f>
        <x:v>0</x:v>
      </x:c>
      <x:c r="Q26" s="146" t="n">
        <x:f>IF(AND(A26&lt;&gt;"",N26="",COUNTIFS(Resultados_Chave!$B$5:$B$104,A26)&gt;0,COUNTIFS(Resultados_Chave!$B$5:$B$104,A26)=COUNTIFS(Resultados_Chave!$B$5:$B$104,A26,Resultados_Chave!$AB$5:$AB$104,1)),1,0)</x:f>
        <x:v>0</x:v>
      </x:c>
      <x:c r="R26" s="146" t="n">
        <x:f>IF(AND(P26=1,Q26=1),I26,0)</x:f>
        <x:v>0</x:v>
      </x:c>
      <x:c r="S26" s="146" t="n">
        <x:f>IF(R26=0,0,R26*J26)</x:f>
        <x:v>0</x:v>
      </x:c>
      <x:c r="T26" s="146" t="n">
        <x:f>IF(R26=0,0,R26*K26)</x:f>
        <x:v>0</x:v>
      </x:c>
      <x:c r="U26" t="n">
        <x:f>IF(L26="DADO PENDENTE",1,0)</x:f>
        <x:v>0</x:v>
      </x:c>
      <x:c r="V26" t="n">
        <x:f>IF(N26&lt;&gt;"",1,0)</x:f>
        <x:v>0</x:v>
      </x:c>
    </x:row>
    <x:row r="27">
      <x:c r="A27" s="142"/>
      <x:c r="B27" s="142"/>
      <x:c r="C27" s="142"/>
      <x:c r="D27" s="142"/>
      <x:c r="E27" s="143"/>
      <x:c r="F27" s="143"/>
      <x:c r="G27" s="142"/>
      <x:c r="H27" s="142"/>
      <x:c r="I27" s="144"/>
      <x:c r="J27" s="145" t="str">
        <x:f>IF(A27="","",IF(Q27=0,"n.a.",SUMIFS(Resultados_Chave!$Z$5:$Z$104,Resultados_Chave!$B$5:$B$104,A27)/SUMIFS(Resultados_Chave!$J$5:$J$104,Resultados_Chave!$B$5:$B$104,A27)))</x:f>
      </x:c>
      <x:c r="K27" s="145" t="str">
        <x:f>IF(A27="","",IF(Q27=0,"n.a.",SUMIFS(Resultados_Chave!$AA$5:$AA$104,Resultados_Chave!$B$5:$B$104,A27)/SUMIFS(Resultados_Chave!$J$5:$J$104,Resultados_Chave!$B$5:$B$104,A27)))</x:f>
      </x:c>
      <x:c r="L27" s="146" t="str">
        <x:f>IF(COUNTA(A27:I27)=0,"",IF(N27&lt;&gt;"","DADO PENDENTE",IF(H27="Cancelado","CANCELADO",IF(H27="Pausado","PAUSADO",IF(H27="Concluído","CONCLUÍDO",IF(Q27=0,"DADO PENDENTE",IF(J27&gt;=1,"META ATINGIDA",IF(Listas!$B$13&gt;F27,"ATRASADO",IF(OR(K27&lt;Listas!$B$18,AND(J27&lt;Listas!$B$17,F27-Listas!$B$13&lt;=Listas!$B$16)),"EM RISCO","NO RUMO")))))))))</x:f>
      </x:c>
      <x:c r="M27" s="146" t="str">
        <x:f>IF(L27="DADO PENDENTE",IF(N27&lt;&gt;"",N27,IF(COUNTIFS(Resultados_Chave!$B$5:$B$104,A27)=0,"Cadastre ao menos um KR","Corrija os KRs vinculados")),IF(L27="ATRASADO","Definir recuperação e prazo",IF(L27="EM RISCO","Revisar bloqueios e ação",IF(OR(L27="CANCELADO",L27="PAUSADO",L27="CONCLUÍDO"),"Registrar decisão no histórico",IF(A27="","","Acompanhar evidências")))))</x:f>
      </x:c>
      <x:c r="N27" s="146" t="str">
        <x:f>IF(COUNTA(A27:I27)=0,"",IF(OR(NOT(ISNUMBER(Listas!$B$13)),Listas!$B$13&lt;=0,NOT(ISNUMBER(Listas!$B$16)),Listas!$B$16&lt;0,NOT(ISNUMBER(Listas!$B$17)),Listas!$B$17&lt;0,Listas!$B$17&gt;1,NOT(ISNUMBER(Listas!$B$18)),Listas!$B$18&lt;0,Listas!$B$18&gt;1),"Parâmetros inválidos",IF(A27="","ID ausente",IF(COUNTIFS($A$5:$A$104,A27)&lt;&gt;1,"ID duplicado",IF(OR(B27="",C27="",D27=""),"Descrição, área ou dono ausente",IF(OR(NOT(ISNUMBER(E27)),E27&lt;=0,NOT(ISNUMBER(F27)),F27&lt;=0,F27&lt;E27),"Datas inválidas",IF(COUNTIFS(Listas!$B$4:$B$8,H27)&lt;&gt;1,"Status inválido",IF(OR(NOT(ISNUMBER(I27)),I27&lt;=0),"Peso inválido",""))))))))</x:f>
      </x:c>
      <x:c r="O27" s="146" t="n">
        <x:f>IF(AND(COUNTA(A27:I27)&gt;0,OR(Listas!$B$14="Todos",C27=Listas!$B$14),OR(Listas!$B$15="Todos",D27=Listas!$B$15)),1,0)</x:f>
        <x:v>0</x:v>
      </x:c>
      <x:c r="P27" s="146" t="n">
        <x:f>IF(AND(O27=1,OR(H27="Em andamento",H27="Não iniciado")),1,0)</x:f>
        <x:v>0</x:v>
      </x:c>
      <x:c r="Q27" s="146" t="n">
        <x:f>IF(AND(A27&lt;&gt;"",N27="",COUNTIFS(Resultados_Chave!$B$5:$B$104,A27)&gt;0,COUNTIFS(Resultados_Chave!$B$5:$B$104,A27)=COUNTIFS(Resultados_Chave!$B$5:$B$104,A27,Resultados_Chave!$AB$5:$AB$104,1)),1,0)</x:f>
        <x:v>0</x:v>
      </x:c>
      <x:c r="R27" s="146" t="n">
        <x:f>IF(AND(P27=1,Q27=1),I27,0)</x:f>
        <x:v>0</x:v>
      </x:c>
      <x:c r="S27" s="146" t="n">
        <x:f>IF(R27=0,0,R27*J27)</x:f>
        <x:v>0</x:v>
      </x:c>
      <x:c r="T27" s="146" t="n">
        <x:f>IF(R27=0,0,R27*K27)</x:f>
        <x:v>0</x:v>
      </x:c>
      <x:c r="U27" t="n">
        <x:f>IF(L27="DADO PENDENTE",1,0)</x:f>
        <x:v>0</x:v>
      </x:c>
      <x:c r="V27" t="n">
        <x:f>IF(N27&lt;&gt;"",1,0)</x:f>
        <x:v>0</x:v>
      </x:c>
    </x:row>
    <x:row r="28">
      <x:c r="A28" s="142"/>
      <x:c r="B28" s="142"/>
      <x:c r="C28" s="142"/>
      <x:c r="D28" s="142"/>
      <x:c r="E28" s="143"/>
      <x:c r="F28" s="143"/>
      <x:c r="G28" s="142"/>
      <x:c r="H28" s="142"/>
      <x:c r="I28" s="144"/>
      <x:c r="J28" s="145" t="str">
        <x:f>IF(A28="","",IF(Q28=0,"n.a.",SUMIFS(Resultados_Chave!$Z$5:$Z$104,Resultados_Chave!$B$5:$B$104,A28)/SUMIFS(Resultados_Chave!$J$5:$J$104,Resultados_Chave!$B$5:$B$104,A28)))</x:f>
      </x:c>
      <x:c r="K28" s="145" t="str">
        <x:f>IF(A28="","",IF(Q28=0,"n.a.",SUMIFS(Resultados_Chave!$AA$5:$AA$104,Resultados_Chave!$B$5:$B$104,A28)/SUMIFS(Resultados_Chave!$J$5:$J$104,Resultados_Chave!$B$5:$B$104,A28)))</x:f>
      </x:c>
      <x:c r="L28" s="146" t="str">
        <x:f>IF(COUNTA(A28:I28)=0,"",IF(N28&lt;&gt;"","DADO PENDENTE",IF(H28="Cancelado","CANCELADO",IF(H28="Pausado","PAUSADO",IF(H28="Concluído","CONCLUÍDO",IF(Q28=0,"DADO PENDENTE",IF(J28&gt;=1,"META ATINGIDA",IF(Listas!$B$13&gt;F28,"ATRASADO",IF(OR(K28&lt;Listas!$B$18,AND(J28&lt;Listas!$B$17,F28-Listas!$B$13&lt;=Listas!$B$16)),"EM RISCO","NO RUMO")))))))))</x:f>
      </x:c>
      <x:c r="M28" s="146" t="str">
        <x:f>IF(L28="DADO PENDENTE",IF(N28&lt;&gt;"",N28,IF(COUNTIFS(Resultados_Chave!$B$5:$B$104,A28)=0,"Cadastre ao menos um KR","Corrija os KRs vinculados")),IF(L28="ATRASADO","Definir recuperação e prazo",IF(L28="EM RISCO","Revisar bloqueios e ação",IF(OR(L28="CANCELADO",L28="PAUSADO",L28="CONCLUÍDO"),"Registrar decisão no histórico",IF(A28="","","Acompanhar evidências")))))</x:f>
      </x:c>
      <x:c r="N28" s="146" t="str">
        <x:f>IF(COUNTA(A28:I28)=0,"",IF(OR(NOT(ISNUMBER(Listas!$B$13)),Listas!$B$13&lt;=0,NOT(ISNUMBER(Listas!$B$16)),Listas!$B$16&lt;0,NOT(ISNUMBER(Listas!$B$17)),Listas!$B$17&lt;0,Listas!$B$17&gt;1,NOT(ISNUMBER(Listas!$B$18)),Listas!$B$18&lt;0,Listas!$B$18&gt;1),"Parâmetros inválidos",IF(A28="","ID ausente",IF(COUNTIFS($A$5:$A$104,A28)&lt;&gt;1,"ID duplicado",IF(OR(B28="",C28="",D28=""),"Descrição, área ou dono ausente",IF(OR(NOT(ISNUMBER(E28)),E28&lt;=0,NOT(ISNUMBER(F28)),F28&lt;=0,F28&lt;E28),"Datas inválidas",IF(COUNTIFS(Listas!$B$4:$B$8,H28)&lt;&gt;1,"Status inválido",IF(OR(NOT(ISNUMBER(I28)),I28&lt;=0),"Peso inválido",""))))))))</x:f>
      </x:c>
      <x:c r="O28" s="146" t="n">
        <x:f>IF(AND(COUNTA(A28:I28)&gt;0,OR(Listas!$B$14="Todos",C28=Listas!$B$14),OR(Listas!$B$15="Todos",D28=Listas!$B$15)),1,0)</x:f>
        <x:v>0</x:v>
      </x:c>
      <x:c r="P28" s="146" t="n">
        <x:f>IF(AND(O28=1,OR(H28="Em andamento",H28="Não iniciado")),1,0)</x:f>
        <x:v>0</x:v>
      </x:c>
      <x:c r="Q28" s="146" t="n">
        <x:f>IF(AND(A28&lt;&gt;"",N28="",COUNTIFS(Resultados_Chave!$B$5:$B$104,A28)&gt;0,COUNTIFS(Resultados_Chave!$B$5:$B$104,A28)=COUNTIFS(Resultados_Chave!$B$5:$B$104,A28,Resultados_Chave!$AB$5:$AB$104,1)),1,0)</x:f>
        <x:v>0</x:v>
      </x:c>
      <x:c r="R28" s="146" t="n">
        <x:f>IF(AND(P28=1,Q28=1),I28,0)</x:f>
        <x:v>0</x:v>
      </x:c>
      <x:c r="S28" s="146" t="n">
        <x:f>IF(R28=0,0,R28*J28)</x:f>
        <x:v>0</x:v>
      </x:c>
      <x:c r="T28" s="146" t="n">
        <x:f>IF(R28=0,0,R28*K28)</x:f>
        <x:v>0</x:v>
      </x:c>
      <x:c r="U28" t="n">
        <x:f>IF(L28="DADO PENDENTE",1,0)</x:f>
        <x:v>0</x:v>
      </x:c>
      <x:c r="V28" t="n">
        <x:f>IF(N28&lt;&gt;"",1,0)</x:f>
        <x:v>0</x:v>
      </x:c>
    </x:row>
    <x:row r="29">
      <x:c r="A29" s="142"/>
      <x:c r="B29" s="142"/>
      <x:c r="C29" s="142"/>
      <x:c r="D29" s="142"/>
      <x:c r="E29" s="143"/>
      <x:c r="F29" s="143"/>
      <x:c r="G29" s="142"/>
      <x:c r="H29" s="142"/>
      <x:c r="I29" s="144"/>
      <x:c r="J29" s="145" t="str">
        <x:f>IF(A29="","",IF(Q29=0,"n.a.",SUMIFS(Resultados_Chave!$Z$5:$Z$104,Resultados_Chave!$B$5:$B$104,A29)/SUMIFS(Resultados_Chave!$J$5:$J$104,Resultados_Chave!$B$5:$B$104,A29)))</x:f>
      </x:c>
      <x:c r="K29" s="145" t="str">
        <x:f>IF(A29="","",IF(Q29=0,"n.a.",SUMIFS(Resultados_Chave!$AA$5:$AA$104,Resultados_Chave!$B$5:$B$104,A29)/SUMIFS(Resultados_Chave!$J$5:$J$104,Resultados_Chave!$B$5:$B$104,A29)))</x:f>
      </x:c>
      <x:c r="L29" s="146" t="str">
        <x:f>IF(COUNTA(A29:I29)=0,"",IF(N29&lt;&gt;"","DADO PENDENTE",IF(H29="Cancelado","CANCELADO",IF(H29="Pausado","PAUSADO",IF(H29="Concluído","CONCLUÍDO",IF(Q29=0,"DADO PENDENTE",IF(J29&gt;=1,"META ATINGIDA",IF(Listas!$B$13&gt;F29,"ATRASADO",IF(OR(K29&lt;Listas!$B$18,AND(J29&lt;Listas!$B$17,F29-Listas!$B$13&lt;=Listas!$B$16)),"EM RISCO","NO RUMO")))))))))</x:f>
      </x:c>
      <x:c r="M29" s="146" t="str">
        <x:f>IF(L29="DADO PENDENTE",IF(N29&lt;&gt;"",N29,IF(COUNTIFS(Resultados_Chave!$B$5:$B$104,A29)=0,"Cadastre ao menos um KR","Corrija os KRs vinculados")),IF(L29="ATRASADO","Definir recuperação e prazo",IF(L29="EM RISCO","Revisar bloqueios e ação",IF(OR(L29="CANCELADO",L29="PAUSADO",L29="CONCLUÍDO"),"Registrar decisão no histórico",IF(A29="","","Acompanhar evidências")))))</x:f>
      </x:c>
      <x:c r="N29" s="146" t="str">
        <x:f>IF(COUNTA(A29:I29)=0,"",IF(OR(NOT(ISNUMBER(Listas!$B$13)),Listas!$B$13&lt;=0,NOT(ISNUMBER(Listas!$B$16)),Listas!$B$16&lt;0,NOT(ISNUMBER(Listas!$B$17)),Listas!$B$17&lt;0,Listas!$B$17&gt;1,NOT(ISNUMBER(Listas!$B$18)),Listas!$B$18&lt;0,Listas!$B$18&gt;1),"Parâmetros inválidos",IF(A29="","ID ausente",IF(COUNTIFS($A$5:$A$104,A29)&lt;&gt;1,"ID duplicado",IF(OR(B29="",C29="",D29=""),"Descrição, área ou dono ausente",IF(OR(NOT(ISNUMBER(E29)),E29&lt;=0,NOT(ISNUMBER(F29)),F29&lt;=0,F29&lt;E29),"Datas inválidas",IF(COUNTIFS(Listas!$B$4:$B$8,H29)&lt;&gt;1,"Status inválido",IF(OR(NOT(ISNUMBER(I29)),I29&lt;=0),"Peso inválido",""))))))))</x:f>
      </x:c>
      <x:c r="O29" s="146" t="n">
        <x:f>IF(AND(COUNTA(A29:I29)&gt;0,OR(Listas!$B$14="Todos",C29=Listas!$B$14),OR(Listas!$B$15="Todos",D29=Listas!$B$15)),1,0)</x:f>
        <x:v>0</x:v>
      </x:c>
      <x:c r="P29" s="146" t="n">
        <x:f>IF(AND(O29=1,OR(H29="Em andamento",H29="Não iniciado")),1,0)</x:f>
        <x:v>0</x:v>
      </x:c>
      <x:c r="Q29" s="146" t="n">
        <x:f>IF(AND(A29&lt;&gt;"",N29="",COUNTIFS(Resultados_Chave!$B$5:$B$104,A29)&gt;0,COUNTIFS(Resultados_Chave!$B$5:$B$104,A29)=COUNTIFS(Resultados_Chave!$B$5:$B$104,A29,Resultados_Chave!$AB$5:$AB$104,1)),1,0)</x:f>
        <x:v>0</x:v>
      </x:c>
      <x:c r="R29" s="146" t="n">
        <x:f>IF(AND(P29=1,Q29=1),I29,0)</x:f>
        <x:v>0</x:v>
      </x:c>
      <x:c r="S29" s="146" t="n">
        <x:f>IF(R29=0,0,R29*J29)</x:f>
        <x:v>0</x:v>
      </x:c>
      <x:c r="T29" s="146" t="n">
        <x:f>IF(R29=0,0,R29*K29)</x:f>
        <x:v>0</x:v>
      </x:c>
      <x:c r="U29" t="n">
        <x:f>IF(L29="DADO PENDENTE",1,0)</x:f>
        <x:v>0</x:v>
      </x:c>
      <x:c r="V29" t="n">
        <x:f>IF(N29&lt;&gt;"",1,0)</x:f>
        <x:v>0</x:v>
      </x:c>
    </x:row>
    <x:row r="30">
      <x:c r="A30" s="142"/>
      <x:c r="B30" s="142"/>
      <x:c r="C30" s="142"/>
      <x:c r="D30" s="142"/>
      <x:c r="E30" s="143"/>
      <x:c r="F30" s="143"/>
      <x:c r="G30" s="142"/>
      <x:c r="H30" s="142"/>
      <x:c r="I30" s="144"/>
      <x:c r="J30" s="145" t="str">
        <x:f>IF(A30="","",IF(Q30=0,"n.a.",SUMIFS(Resultados_Chave!$Z$5:$Z$104,Resultados_Chave!$B$5:$B$104,A30)/SUMIFS(Resultados_Chave!$J$5:$J$104,Resultados_Chave!$B$5:$B$104,A30)))</x:f>
      </x:c>
      <x:c r="K30" s="145" t="str">
        <x:f>IF(A30="","",IF(Q30=0,"n.a.",SUMIFS(Resultados_Chave!$AA$5:$AA$104,Resultados_Chave!$B$5:$B$104,A30)/SUMIFS(Resultados_Chave!$J$5:$J$104,Resultados_Chave!$B$5:$B$104,A30)))</x:f>
      </x:c>
      <x:c r="L30" s="146" t="str">
        <x:f>IF(COUNTA(A30:I30)=0,"",IF(N30&lt;&gt;"","DADO PENDENTE",IF(H30="Cancelado","CANCELADO",IF(H30="Pausado","PAUSADO",IF(H30="Concluído","CONCLUÍDO",IF(Q30=0,"DADO PENDENTE",IF(J30&gt;=1,"META ATINGIDA",IF(Listas!$B$13&gt;F30,"ATRASADO",IF(OR(K30&lt;Listas!$B$18,AND(J30&lt;Listas!$B$17,F30-Listas!$B$13&lt;=Listas!$B$16)),"EM RISCO","NO RUMO")))))))))</x:f>
      </x:c>
      <x:c r="M30" s="146" t="str">
        <x:f>IF(L30="DADO PENDENTE",IF(N30&lt;&gt;"",N30,IF(COUNTIFS(Resultados_Chave!$B$5:$B$104,A30)=0,"Cadastre ao menos um KR","Corrija os KRs vinculados")),IF(L30="ATRASADO","Definir recuperação e prazo",IF(L30="EM RISCO","Revisar bloqueios e ação",IF(OR(L30="CANCELADO",L30="PAUSADO",L30="CONCLUÍDO"),"Registrar decisão no histórico",IF(A30="","","Acompanhar evidências")))))</x:f>
      </x:c>
      <x:c r="N30" s="146" t="str">
        <x:f>IF(COUNTA(A30:I30)=0,"",IF(OR(NOT(ISNUMBER(Listas!$B$13)),Listas!$B$13&lt;=0,NOT(ISNUMBER(Listas!$B$16)),Listas!$B$16&lt;0,NOT(ISNUMBER(Listas!$B$17)),Listas!$B$17&lt;0,Listas!$B$17&gt;1,NOT(ISNUMBER(Listas!$B$18)),Listas!$B$18&lt;0,Listas!$B$18&gt;1),"Parâmetros inválidos",IF(A30="","ID ausente",IF(COUNTIFS($A$5:$A$104,A30)&lt;&gt;1,"ID duplicado",IF(OR(B30="",C30="",D30=""),"Descrição, área ou dono ausente",IF(OR(NOT(ISNUMBER(E30)),E30&lt;=0,NOT(ISNUMBER(F30)),F30&lt;=0,F30&lt;E30),"Datas inválidas",IF(COUNTIFS(Listas!$B$4:$B$8,H30)&lt;&gt;1,"Status inválido",IF(OR(NOT(ISNUMBER(I30)),I30&lt;=0),"Peso inválido",""))))))))</x:f>
      </x:c>
      <x:c r="O30" s="146" t="n">
        <x:f>IF(AND(COUNTA(A30:I30)&gt;0,OR(Listas!$B$14="Todos",C30=Listas!$B$14),OR(Listas!$B$15="Todos",D30=Listas!$B$15)),1,0)</x:f>
        <x:v>0</x:v>
      </x:c>
      <x:c r="P30" s="146" t="n">
        <x:f>IF(AND(O30=1,OR(H30="Em andamento",H30="Não iniciado")),1,0)</x:f>
        <x:v>0</x:v>
      </x:c>
      <x:c r="Q30" s="146" t="n">
        <x:f>IF(AND(A30&lt;&gt;"",N30="",COUNTIFS(Resultados_Chave!$B$5:$B$104,A30)&gt;0,COUNTIFS(Resultados_Chave!$B$5:$B$104,A30)=COUNTIFS(Resultados_Chave!$B$5:$B$104,A30,Resultados_Chave!$AB$5:$AB$104,1)),1,0)</x:f>
        <x:v>0</x:v>
      </x:c>
      <x:c r="R30" s="146" t="n">
        <x:f>IF(AND(P30=1,Q30=1),I30,0)</x:f>
        <x:v>0</x:v>
      </x:c>
      <x:c r="S30" s="146" t="n">
        <x:f>IF(R30=0,0,R30*J30)</x:f>
        <x:v>0</x:v>
      </x:c>
      <x:c r="T30" s="146" t="n">
        <x:f>IF(R30=0,0,R30*K30)</x:f>
        <x:v>0</x:v>
      </x:c>
      <x:c r="U30" t="n">
        <x:f>IF(L30="DADO PENDENTE",1,0)</x:f>
        <x:v>0</x:v>
      </x:c>
      <x:c r="V30" t="n">
        <x:f>IF(N30&lt;&gt;"",1,0)</x:f>
        <x:v>0</x:v>
      </x:c>
    </x:row>
    <x:row r="31">
      <x:c r="A31" s="142"/>
      <x:c r="B31" s="142"/>
      <x:c r="C31" s="142"/>
      <x:c r="D31" s="142"/>
      <x:c r="E31" s="143"/>
      <x:c r="F31" s="143"/>
      <x:c r="G31" s="142"/>
      <x:c r="H31" s="142"/>
      <x:c r="I31" s="144"/>
      <x:c r="J31" s="145" t="str">
        <x:f>IF(A31="","",IF(Q31=0,"n.a.",SUMIFS(Resultados_Chave!$Z$5:$Z$104,Resultados_Chave!$B$5:$B$104,A31)/SUMIFS(Resultados_Chave!$J$5:$J$104,Resultados_Chave!$B$5:$B$104,A31)))</x:f>
      </x:c>
      <x:c r="K31" s="145" t="str">
        <x:f>IF(A31="","",IF(Q31=0,"n.a.",SUMIFS(Resultados_Chave!$AA$5:$AA$104,Resultados_Chave!$B$5:$B$104,A31)/SUMIFS(Resultados_Chave!$J$5:$J$104,Resultados_Chave!$B$5:$B$104,A31)))</x:f>
      </x:c>
      <x:c r="L31" s="146" t="str">
        <x:f>IF(COUNTA(A31:I31)=0,"",IF(N31&lt;&gt;"","DADO PENDENTE",IF(H31="Cancelado","CANCELADO",IF(H31="Pausado","PAUSADO",IF(H31="Concluído","CONCLUÍDO",IF(Q31=0,"DADO PENDENTE",IF(J31&gt;=1,"META ATINGIDA",IF(Listas!$B$13&gt;F31,"ATRASADO",IF(OR(K31&lt;Listas!$B$18,AND(J31&lt;Listas!$B$17,F31-Listas!$B$13&lt;=Listas!$B$16)),"EM RISCO","NO RUMO")))))))))</x:f>
      </x:c>
      <x:c r="M31" s="146" t="str">
        <x:f>IF(L31="DADO PENDENTE",IF(N31&lt;&gt;"",N31,IF(COUNTIFS(Resultados_Chave!$B$5:$B$104,A31)=0,"Cadastre ao menos um KR","Corrija os KRs vinculados")),IF(L31="ATRASADO","Definir recuperação e prazo",IF(L31="EM RISCO","Revisar bloqueios e ação",IF(OR(L31="CANCELADO",L31="PAUSADO",L31="CONCLUÍDO"),"Registrar decisão no histórico",IF(A31="","","Acompanhar evidências")))))</x:f>
      </x:c>
      <x:c r="N31" s="146" t="str">
        <x:f>IF(COUNTA(A31:I31)=0,"",IF(OR(NOT(ISNUMBER(Listas!$B$13)),Listas!$B$13&lt;=0,NOT(ISNUMBER(Listas!$B$16)),Listas!$B$16&lt;0,NOT(ISNUMBER(Listas!$B$17)),Listas!$B$17&lt;0,Listas!$B$17&gt;1,NOT(ISNUMBER(Listas!$B$18)),Listas!$B$18&lt;0,Listas!$B$18&gt;1),"Parâmetros inválidos",IF(A31="","ID ausente",IF(COUNTIFS($A$5:$A$104,A31)&lt;&gt;1,"ID duplicado",IF(OR(B31="",C31="",D31=""),"Descrição, área ou dono ausente",IF(OR(NOT(ISNUMBER(E31)),E31&lt;=0,NOT(ISNUMBER(F31)),F31&lt;=0,F31&lt;E31),"Datas inválidas",IF(COUNTIFS(Listas!$B$4:$B$8,H31)&lt;&gt;1,"Status inválido",IF(OR(NOT(ISNUMBER(I31)),I31&lt;=0),"Peso inválido",""))))))))</x:f>
      </x:c>
      <x:c r="O31" s="146" t="n">
        <x:f>IF(AND(COUNTA(A31:I31)&gt;0,OR(Listas!$B$14="Todos",C31=Listas!$B$14),OR(Listas!$B$15="Todos",D31=Listas!$B$15)),1,0)</x:f>
        <x:v>0</x:v>
      </x:c>
      <x:c r="P31" s="146" t="n">
        <x:f>IF(AND(O31=1,OR(H31="Em andamento",H31="Não iniciado")),1,0)</x:f>
        <x:v>0</x:v>
      </x:c>
      <x:c r="Q31" s="146" t="n">
        <x:f>IF(AND(A31&lt;&gt;"",N31="",COUNTIFS(Resultados_Chave!$B$5:$B$104,A31)&gt;0,COUNTIFS(Resultados_Chave!$B$5:$B$104,A31)=COUNTIFS(Resultados_Chave!$B$5:$B$104,A31,Resultados_Chave!$AB$5:$AB$104,1)),1,0)</x:f>
        <x:v>0</x:v>
      </x:c>
      <x:c r="R31" s="146" t="n">
        <x:f>IF(AND(P31=1,Q31=1),I31,0)</x:f>
        <x:v>0</x:v>
      </x:c>
      <x:c r="S31" s="146" t="n">
        <x:f>IF(R31=0,0,R31*J31)</x:f>
        <x:v>0</x:v>
      </x:c>
      <x:c r="T31" s="146" t="n">
        <x:f>IF(R31=0,0,R31*K31)</x:f>
        <x:v>0</x:v>
      </x:c>
      <x:c r="U31" t="n">
        <x:f>IF(L31="DADO PENDENTE",1,0)</x:f>
        <x:v>0</x:v>
      </x:c>
      <x:c r="V31" t="n">
        <x:f>IF(N31&lt;&gt;"",1,0)</x:f>
        <x:v>0</x:v>
      </x:c>
    </x:row>
    <x:row r="32">
      <x:c r="A32" s="142"/>
      <x:c r="B32" s="142"/>
      <x:c r="C32" s="142"/>
      <x:c r="D32" s="142"/>
      <x:c r="E32" s="143"/>
      <x:c r="F32" s="143"/>
      <x:c r="G32" s="142"/>
      <x:c r="H32" s="142"/>
      <x:c r="I32" s="144"/>
      <x:c r="J32" s="145" t="str">
        <x:f>IF(A32="","",IF(Q32=0,"n.a.",SUMIFS(Resultados_Chave!$Z$5:$Z$104,Resultados_Chave!$B$5:$B$104,A32)/SUMIFS(Resultados_Chave!$J$5:$J$104,Resultados_Chave!$B$5:$B$104,A32)))</x:f>
      </x:c>
      <x:c r="K32" s="145" t="str">
        <x:f>IF(A32="","",IF(Q32=0,"n.a.",SUMIFS(Resultados_Chave!$AA$5:$AA$104,Resultados_Chave!$B$5:$B$104,A32)/SUMIFS(Resultados_Chave!$J$5:$J$104,Resultados_Chave!$B$5:$B$104,A32)))</x:f>
      </x:c>
      <x:c r="L32" s="146" t="str">
        <x:f>IF(COUNTA(A32:I32)=0,"",IF(N32&lt;&gt;"","DADO PENDENTE",IF(H32="Cancelado","CANCELADO",IF(H32="Pausado","PAUSADO",IF(H32="Concluído","CONCLUÍDO",IF(Q32=0,"DADO PENDENTE",IF(J32&gt;=1,"META ATINGIDA",IF(Listas!$B$13&gt;F32,"ATRASADO",IF(OR(K32&lt;Listas!$B$18,AND(J32&lt;Listas!$B$17,F32-Listas!$B$13&lt;=Listas!$B$16)),"EM RISCO","NO RUMO")))))))))</x:f>
      </x:c>
      <x:c r="M32" s="146" t="str">
        <x:f>IF(L32="DADO PENDENTE",IF(N32&lt;&gt;"",N32,IF(COUNTIFS(Resultados_Chave!$B$5:$B$104,A32)=0,"Cadastre ao menos um KR","Corrija os KRs vinculados")),IF(L32="ATRASADO","Definir recuperação e prazo",IF(L32="EM RISCO","Revisar bloqueios e ação",IF(OR(L32="CANCELADO",L32="PAUSADO",L32="CONCLUÍDO"),"Registrar decisão no histórico",IF(A32="","","Acompanhar evidências")))))</x:f>
      </x:c>
      <x:c r="N32" s="146" t="str">
        <x:f>IF(COUNTA(A32:I32)=0,"",IF(OR(NOT(ISNUMBER(Listas!$B$13)),Listas!$B$13&lt;=0,NOT(ISNUMBER(Listas!$B$16)),Listas!$B$16&lt;0,NOT(ISNUMBER(Listas!$B$17)),Listas!$B$17&lt;0,Listas!$B$17&gt;1,NOT(ISNUMBER(Listas!$B$18)),Listas!$B$18&lt;0,Listas!$B$18&gt;1),"Parâmetros inválidos",IF(A32="","ID ausente",IF(COUNTIFS($A$5:$A$104,A32)&lt;&gt;1,"ID duplicado",IF(OR(B32="",C32="",D32=""),"Descrição, área ou dono ausente",IF(OR(NOT(ISNUMBER(E32)),E32&lt;=0,NOT(ISNUMBER(F32)),F32&lt;=0,F32&lt;E32),"Datas inválidas",IF(COUNTIFS(Listas!$B$4:$B$8,H32)&lt;&gt;1,"Status inválido",IF(OR(NOT(ISNUMBER(I32)),I32&lt;=0),"Peso inválido",""))))))))</x:f>
      </x:c>
      <x:c r="O32" s="146" t="n">
        <x:f>IF(AND(COUNTA(A32:I32)&gt;0,OR(Listas!$B$14="Todos",C32=Listas!$B$14),OR(Listas!$B$15="Todos",D32=Listas!$B$15)),1,0)</x:f>
        <x:v>0</x:v>
      </x:c>
      <x:c r="P32" s="146" t="n">
        <x:f>IF(AND(O32=1,OR(H32="Em andamento",H32="Não iniciado")),1,0)</x:f>
        <x:v>0</x:v>
      </x:c>
      <x:c r="Q32" s="146" t="n">
        <x:f>IF(AND(A32&lt;&gt;"",N32="",COUNTIFS(Resultados_Chave!$B$5:$B$104,A32)&gt;0,COUNTIFS(Resultados_Chave!$B$5:$B$104,A32)=COUNTIFS(Resultados_Chave!$B$5:$B$104,A32,Resultados_Chave!$AB$5:$AB$104,1)),1,0)</x:f>
        <x:v>0</x:v>
      </x:c>
      <x:c r="R32" s="146" t="n">
        <x:f>IF(AND(P32=1,Q32=1),I32,0)</x:f>
        <x:v>0</x:v>
      </x:c>
      <x:c r="S32" s="146" t="n">
        <x:f>IF(R32=0,0,R32*J32)</x:f>
        <x:v>0</x:v>
      </x:c>
      <x:c r="T32" s="146" t="n">
        <x:f>IF(R32=0,0,R32*K32)</x:f>
        <x:v>0</x:v>
      </x:c>
      <x:c r="U32" t="n">
        <x:f>IF(L32="DADO PENDENTE",1,0)</x:f>
        <x:v>0</x:v>
      </x:c>
      <x:c r="V32" t="n">
        <x:f>IF(N32&lt;&gt;"",1,0)</x:f>
        <x:v>0</x:v>
      </x:c>
    </x:row>
    <x:row r="33">
      <x:c r="A33" s="142"/>
      <x:c r="B33" s="142"/>
      <x:c r="C33" s="142"/>
      <x:c r="D33" s="142"/>
      <x:c r="E33" s="143"/>
      <x:c r="F33" s="143"/>
      <x:c r="G33" s="142"/>
      <x:c r="H33" s="142"/>
      <x:c r="I33" s="144"/>
      <x:c r="J33" s="145" t="str">
        <x:f>IF(A33="","",IF(Q33=0,"n.a.",SUMIFS(Resultados_Chave!$Z$5:$Z$104,Resultados_Chave!$B$5:$B$104,A33)/SUMIFS(Resultados_Chave!$J$5:$J$104,Resultados_Chave!$B$5:$B$104,A33)))</x:f>
      </x:c>
      <x:c r="K33" s="145" t="str">
        <x:f>IF(A33="","",IF(Q33=0,"n.a.",SUMIFS(Resultados_Chave!$AA$5:$AA$104,Resultados_Chave!$B$5:$B$104,A33)/SUMIFS(Resultados_Chave!$J$5:$J$104,Resultados_Chave!$B$5:$B$104,A33)))</x:f>
      </x:c>
      <x:c r="L33" s="146" t="str">
        <x:f>IF(COUNTA(A33:I33)=0,"",IF(N33&lt;&gt;"","DADO PENDENTE",IF(H33="Cancelado","CANCELADO",IF(H33="Pausado","PAUSADO",IF(H33="Concluído","CONCLUÍDO",IF(Q33=0,"DADO PENDENTE",IF(J33&gt;=1,"META ATINGIDA",IF(Listas!$B$13&gt;F33,"ATRASADO",IF(OR(K33&lt;Listas!$B$18,AND(J33&lt;Listas!$B$17,F33-Listas!$B$13&lt;=Listas!$B$16)),"EM RISCO","NO RUMO")))))))))</x:f>
      </x:c>
      <x:c r="M33" s="146" t="str">
        <x:f>IF(L33="DADO PENDENTE",IF(N33&lt;&gt;"",N33,IF(COUNTIFS(Resultados_Chave!$B$5:$B$104,A33)=0,"Cadastre ao menos um KR","Corrija os KRs vinculados")),IF(L33="ATRASADO","Definir recuperação e prazo",IF(L33="EM RISCO","Revisar bloqueios e ação",IF(OR(L33="CANCELADO",L33="PAUSADO",L33="CONCLUÍDO"),"Registrar decisão no histórico",IF(A33="","","Acompanhar evidências")))))</x:f>
      </x:c>
      <x:c r="N33" s="146" t="str">
        <x:f>IF(COUNTA(A33:I33)=0,"",IF(OR(NOT(ISNUMBER(Listas!$B$13)),Listas!$B$13&lt;=0,NOT(ISNUMBER(Listas!$B$16)),Listas!$B$16&lt;0,NOT(ISNUMBER(Listas!$B$17)),Listas!$B$17&lt;0,Listas!$B$17&gt;1,NOT(ISNUMBER(Listas!$B$18)),Listas!$B$18&lt;0,Listas!$B$18&gt;1),"Parâmetros inválidos",IF(A33="","ID ausente",IF(COUNTIFS($A$5:$A$104,A33)&lt;&gt;1,"ID duplicado",IF(OR(B33="",C33="",D33=""),"Descrição, área ou dono ausente",IF(OR(NOT(ISNUMBER(E33)),E33&lt;=0,NOT(ISNUMBER(F33)),F33&lt;=0,F33&lt;E33),"Datas inválidas",IF(COUNTIFS(Listas!$B$4:$B$8,H33)&lt;&gt;1,"Status inválido",IF(OR(NOT(ISNUMBER(I33)),I33&lt;=0),"Peso inválido",""))))))))</x:f>
      </x:c>
      <x:c r="O33" s="146" t="n">
        <x:f>IF(AND(COUNTA(A33:I33)&gt;0,OR(Listas!$B$14="Todos",C33=Listas!$B$14),OR(Listas!$B$15="Todos",D33=Listas!$B$15)),1,0)</x:f>
        <x:v>0</x:v>
      </x:c>
      <x:c r="P33" s="146" t="n">
        <x:f>IF(AND(O33=1,OR(H33="Em andamento",H33="Não iniciado")),1,0)</x:f>
        <x:v>0</x:v>
      </x:c>
      <x:c r="Q33" s="146" t="n">
        <x:f>IF(AND(A33&lt;&gt;"",N33="",COUNTIFS(Resultados_Chave!$B$5:$B$104,A33)&gt;0,COUNTIFS(Resultados_Chave!$B$5:$B$104,A33)=COUNTIFS(Resultados_Chave!$B$5:$B$104,A33,Resultados_Chave!$AB$5:$AB$104,1)),1,0)</x:f>
        <x:v>0</x:v>
      </x:c>
      <x:c r="R33" s="146" t="n">
        <x:f>IF(AND(P33=1,Q33=1),I33,0)</x:f>
        <x:v>0</x:v>
      </x:c>
      <x:c r="S33" s="146" t="n">
        <x:f>IF(R33=0,0,R33*J33)</x:f>
        <x:v>0</x:v>
      </x:c>
      <x:c r="T33" s="146" t="n">
        <x:f>IF(R33=0,0,R33*K33)</x:f>
        <x:v>0</x:v>
      </x:c>
      <x:c r="U33" t="n">
        <x:f>IF(L33="DADO PENDENTE",1,0)</x:f>
        <x:v>0</x:v>
      </x:c>
      <x:c r="V33" t="n">
        <x:f>IF(N33&lt;&gt;"",1,0)</x:f>
        <x:v>0</x:v>
      </x:c>
    </x:row>
    <x:row r="34">
      <x:c r="A34" s="142"/>
      <x:c r="B34" s="142"/>
      <x:c r="C34" s="142"/>
      <x:c r="D34" s="142"/>
      <x:c r="E34" s="143"/>
      <x:c r="F34" s="143"/>
      <x:c r="G34" s="142"/>
      <x:c r="H34" s="142"/>
      <x:c r="I34" s="144"/>
      <x:c r="J34" s="145" t="str">
        <x:f>IF(A34="","",IF(Q34=0,"n.a.",SUMIFS(Resultados_Chave!$Z$5:$Z$104,Resultados_Chave!$B$5:$B$104,A34)/SUMIFS(Resultados_Chave!$J$5:$J$104,Resultados_Chave!$B$5:$B$104,A34)))</x:f>
      </x:c>
      <x:c r="K34" s="145" t="str">
        <x:f>IF(A34="","",IF(Q34=0,"n.a.",SUMIFS(Resultados_Chave!$AA$5:$AA$104,Resultados_Chave!$B$5:$B$104,A34)/SUMIFS(Resultados_Chave!$J$5:$J$104,Resultados_Chave!$B$5:$B$104,A34)))</x:f>
      </x:c>
      <x:c r="L34" s="146" t="str">
        <x:f>IF(COUNTA(A34:I34)=0,"",IF(N34&lt;&gt;"","DADO PENDENTE",IF(H34="Cancelado","CANCELADO",IF(H34="Pausado","PAUSADO",IF(H34="Concluído","CONCLUÍDO",IF(Q34=0,"DADO PENDENTE",IF(J34&gt;=1,"META ATINGIDA",IF(Listas!$B$13&gt;F34,"ATRASADO",IF(OR(K34&lt;Listas!$B$18,AND(J34&lt;Listas!$B$17,F34-Listas!$B$13&lt;=Listas!$B$16)),"EM RISCO","NO RUMO")))))))))</x:f>
      </x:c>
      <x:c r="M34" s="146" t="str">
        <x:f>IF(L34="DADO PENDENTE",IF(N34&lt;&gt;"",N34,IF(COUNTIFS(Resultados_Chave!$B$5:$B$104,A34)=0,"Cadastre ao menos um KR","Corrija os KRs vinculados")),IF(L34="ATRASADO","Definir recuperação e prazo",IF(L34="EM RISCO","Revisar bloqueios e ação",IF(OR(L34="CANCELADO",L34="PAUSADO",L34="CONCLUÍDO"),"Registrar decisão no histórico",IF(A34="","","Acompanhar evidências")))))</x:f>
      </x:c>
      <x:c r="N34" s="146" t="str">
        <x:f>IF(COUNTA(A34:I34)=0,"",IF(OR(NOT(ISNUMBER(Listas!$B$13)),Listas!$B$13&lt;=0,NOT(ISNUMBER(Listas!$B$16)),Listas!$B$16&lt;0,NOT(ISNUMBER(Listas!$B$17)),Listas!$B$17&lt;0,Listas!$B$17&gt;1,NOT(ISNUMBER(Listas!$B$18)),Listas!$B$18&lt;0,Listas!$B$18&gt;1),"Parâmetros inválidos",IF(A34="","ID ausente",IF(COUNTIFS($A$5:$A$104,A34)&lt;&gt;1,"ID duplicado",IF(OR(B34="",C34="",D34=""),"Descrição, área ou dono ausente",IF(OR(NOT(ISNUMBER(E34)),E34&lt;=0,NOT(ISNUMBER(F34)),F34&lt;=0,F34&lt;E34),"Datas inválidas",IF(COUNTIFS(Listas!$B$4:$B$8,H34)&lt;&gt;1,"Status inválido",IF(OR(NOT(ISNUMBER(I34)),I34&lt;=0),"Peso inválido",""))))))))</x:f>
      </x:c>
      <x:c r="O34" s="146" t="n">
        <x:f>IF(AND(COUNTA(A34:I34)&gt;0,OR(Listas!$B$14="Todos",C34=Listas!$B$14),OR(Listas!$B$15="Todos",D34=Listas!$B$15)),1,0)</x:f>
        <x:v>0</x:v>
      </x:c>
      <x:c r="P34" s="146" t="n">
        <x:f>IF(AND(O34=1,OR(H34="Em andamento",H34="Não iniciado")),1,0)</x:f>
        <x:v>0</x:v>
      </x:c>
      <x:c r="Q34" s="146" t="n">
        <x:f>IF(AND(A34&lt;&gt;"",N34="",COUNTIFS(Resultados_Chave!$B$5:$B$104,A34)&gt;0,COUNTIFS(Resultados_Chave!$B$5:$B$104,A34)=COUNTIFS(Resultados_Chave!$B$5:$B$104,A34,Resultados_Chave!$AB$5:$AB$104,1)),1,0)</x:f>
        <x:v>0</x:v>
      </x:c>
      <x:c r="R34" s="146" t="n">
        <x:f>IF(AND(P34=1,Q34=1),I34,0)</x:f>
        <x:v>0</x:v>
      </x:c>
      <x:c r="S34" s="146" t="n">
        <x:f>IF(R34=0,0,R34*J34)</x:f>
        <x:v>0</x:v>
      </x:c>
      <x:c r="T34" s="146" t="n">
        <x:f>IF(R34=0,0,R34*K34)</x:f>
        <x:v>0</x:v>
      </x:c>
      <x:c r="U34" t="n">
        <x:f>IF(L34="DADO PENDENTE",1,0)</x:f>
        <x:v>0</x:v>
      </x:c>
      <x:c r="V34" t="n">
        <x:f>IF(N34&lt;&gt;"",1,0)</x:f>
        <x:v>0</x:v>
      </x:c>
    </x:row>
    <x:row r="35">
      <x:c r="A35" s="142"/>
      <x:c r="B35" s="142"/>
      <x:c r="C35" s="142"/>
      <x:c r="D35" s="142"/>
      <x:c r="E35" s="143"/>
      <x:c r="F35" s="143"/>
      <x:c r="G35" s="142"/>
      <x:c r="H35" s="142"/>
      <x:c r="I35" s="144"/>
      <x:c r="J35" s="145" t="str">
        <x:f>IF(A35="","",IF(Q35=0,"n.a.",SUMIFS(Resultados_Chave!$Z$5:$Z$104,Resultados_Chave!$B$5:$B$104,A35)/SUMIFS(Resultados_Chave!$J$5:$J$104,Resultados_Chave!$B$5:$B$104,A35)))</x:f>
      </x:c>
      <x:c r="K35" s="145" t="str">
        <x:f>IF(A35="","",IF(Q35=0,"n.a.",SUMIFS(Resultados_Chave!$AA$5:$AA$104,Resultados_Chave!$B$5:$B$104,A35)/SUMIFS(Resultados_Chave!$J$5:$J$104,Resultados_Chave!$B$5:$B$104,A35)))</x:f>
      </x:c>
      <x:c r="L35" s="146" t="str">
        <x:f>IF(COUNTA(A35:I35)=0,"",IF(N35&lt;&gt;"","DADO PENDENTE",IF(H35="Cancelado","CANCELADO",IF(H35="Pausado","PAUSADO",IF(H35="Concluído","CONCLUÍDO",IF(Q35=0,"DADO PENDENTE",IF(J35&gt;=1,"META ATINGIDA",IF(Listas!$B$13&gt;F35,"ATRASADO",IF(OR(K35&lt;Listas!$B$18,AND(J35&lt;Listas!$B$17,F35-Listas!$B$13&lt;=Listas!$B$16)),"EM RISCO","NO RUMO")))))))))</x:f>
      </x:c>
      <x:c r="M35" s="146" t="str">
        <x:f>IF(L35="DADO PENDENTE",IF(N35&lt;&gt;"",N35,IF(COUNTIFS(Resultados_Chave!$B$5:$B$104,A35)=0,"Cadastre ao menos um KR","Corrija os KRs vinculados")),IF(L35="ATRASADO","Definir recuperação e prazo",IF(L35="EM RISCO","Revisar bloqueios e ação",IF(OR(L35="CANCELADO",L35="PAUSADO",L35="CONCLUÍDO"),"Registrar decisão no histórico",IF(A35="","","Acompanhar evidências")))))</x:f>
      </x:c>
      <x:c r="N35" s="146" t="str">
        <x:f>IF(COUNTA(A35:I35)=0,"",IF(OR(NOT(ISNUMBER(Listas!$B$13)),Listas!$B$13&lt;=0,NOT(ISNUMBER(Listas!$B$16)),Listas!$B$16&lt;0,NOT(ISNUMBER(Listas!$B$17)),Listas!$B$17&lt;0,Listas!$B$17&gt;1,NOT(ISNUMBER(Listas!$B$18)),Listas!$B$18&lt;0,Listas!$B$18&gt;1),"Parâmetros inválidos",IF(A35="","ID ausente",IF(COUNTIFS($A$5:$A$104,A35)&lt;&gt;1,"ID duplicado",IF(OR(B35="",C35="",D35=""),"Descrição, área ou dono ausente",IF(OR(NOT(ISNUMBER(E35)),E35&lt;=0,NOT(ISNUMBER(F35)),F35&lt;=0,F35&lt;E35),"Datas inválidas",IF(COUNTIFS(Listas!$B$4:$B$8,H35)&lt;&gt;1,"Status inválido",IF(OR(NOT(ISNUMBER(I35)),I35&lt;=0),"Peso inválido",""))))))))</x:f>
      </x:c>
      <x:c r="O35" s="146" t="n">
        <x:f>IF(AND(COUNTA(A35:I35)&gt;0,OR(Listas!$B$14="Todos",C35=Listas!$B$14),OR(Listas!$B$15="Todos",D35=Listas!$B$15)),1,0)</x:f>
        <x:v>0</x:v>
      </x:c>
      <x:c r="P35" s="146" t="n">
        <x:f>IF(AND(O35=1,OR(H35="Em andamento",H35="Não iniciado")),1,0)</x:f>
        <x:v>0</x:v>
      </x:c>
      <x:c r="Q35" s="146" t="n">
        <x:f>IF(AND(A35&lt;&gt;"",N35="",COUNTIFS(Resultados_Chave!$B$5:$B$104,A35)&gt;0,COUNTIFS(Resultados_Chave!$B$5:$B$104,A35)=COUNTIFS(Resultados_Chave!$B$5:$B$104,A35,Resultados_Chave!$AB$5:$AB$104,1)),1,0)</x:f>
        <x:v>0</x:v>
      </x:c>
      <x:c r="R35" s="146" t="n">
        <x:f>IF(AND(P35=1,Q35=1),I35,0)</x:f>
        <x:v>0</x:v>
      </x:c>
      <x:c r="S35" s="146" t="n">
        <x:f>IF(R35=0,0,R35*J35)</x:f>
        <x:v>0</x:v>
      </x:c>
      <x:c r="T35" s="146" t="n">
        <x:f>IF(R35=0,0,R35*K35)</x:f>
        <x:v>0</x:v>
      </x:c>
      <x:c r="U35" t="n">
        <x:f>IF(L35="DADO PENDENTE",1,0)</x:f>
        <x:v>0</x:v>
      </x:c>
      <x:c r="V35" t="n">
        <x:f>IF(N35&lt;&gt;"",1,0)</x:f>
        <x:v>0</x:v>
      </x:c>
    </x:row>
    <x:row r="36">
      <x:c r="A36" s="142"/>
      <x:c r="B36" s="142"/>
      <x:c r="C36" s="142"/>
      <x:c r="D36" s="142"/>
      <x:c r="E36" s="143"/>
      <x:c r="F36" s="143"/>
      <x:c r="G36" s="142"/>
      <x:c r="H36" s="142"/>
      <x:c r="I36" s="144"/>
      <x:c r="J36" s="145" t="str">
        <x:f>IF(A36="","",IF(Q36=0,"n.a.",SUMIFS(Resultados_Chave!$Z$5:$Z$104,Resultados_Chave!$B$5:$B$104,A36)/SUMIFS(Resultados_Chave!$J$5:$J$104,Resultados_Chave!$B$5:$B$104,A36)))</x:f>
      </x:c>
      <x:c r="K36" s="145" t="str">
        <x:f>IF(A36="","",IF(Q36=0,"n.a.",SUMIFS(Resultados_Chave!$AA$5:$AA$104,Resultados_Chave!$B$5:$B$104,A36)/SUMIFS(Resultados_Chave!$J$5:$J$104,Resultados_Chave!$B$5:$B$104,A36)))</x:f>
      </x:c>
      <x:c r="L36" s="146" t="str">
        <x:f>IF(COUNTA(A36:I36)=0,"",IF(N36&lt;&gt;"","DADO PENDENTE",IF(H36="Cancelado","CANCELADO",IF(H36="Pausado","PAUSADO",IF(H36="Concluído","CONCLUÍDO",IF(Q36=0,"DADO PENDENTE",IF(J36&gt;=1,"META ATINGIDA",IF(Listas!$B$13&gt;F36,"ATRASADO",IF(OR(K36&lt;Listas!$B$18,AND(J36&lt;Listas!$B$17,F36-Listas!$B$13&lt;=Listas!$B$16)),"EM RISCO","NO RUMO")))))))))</x:f>
      </x:c>
      <x:c r="M36" s="146" t="str">
        <x:f>IF(L36="DADO PENDENTE",IF(N36&lt;&gt;"",N36,IF(COUNTIFS(Resultados_Chave!$B$5:$B$104,A36)=0,"Cadastre ao menos um KR","Corrija os KRs vinculados")),IF(L36="ATRASADO","Definir recuperação e prazo",IF(L36="EM RISCO","Revisar bloqueios e ação",IF(OR(L36="CANCELADO",L36="PAUSADO",L36="CONCLUÍDO"),"Registrar decisão no histórico",IF(A36="","","Acompanhar evidências")))))</x:f>
      </x:c>
      <x:c r="N36" s="146" t="str">
        <x:f>IF(COUNTA(A36:I36)=0,"",IF(OR(NOT(ISNUMBER(Listas!$B$13)),Listas!$B$13&lt;=0,NOT(ISNUMBER(Listas!$B$16)),Listas!$B$16&lt;0,NOT(ISNUMBER(Listas!$B$17)),Listas!$B$17&lt;0,Listas!$B$17&gt;1,NOT(ISNUMBER(Listas!$B$18)),Listas!$B$18&lt;0,Listas!$B$18&gt;1),"Parâmetros inválidos",IF(A36="","ID ausente",IF(COUNTIFS($A$5:$A$104,A36)&lt;&gt;1,"ID duplicado",IF(OR(B36="",C36="",D36=""),"Descrição, área ou dono ausente",IF(OR(NOT(ISNUMBER(E36)),E36&lt;=0,NOT(ISNUMBER(F36)),F36&lt;=0,F36&lt;E36),"Datas inválidas",IF(COUNTIFS(Listas!$B$4:$B$8,H36)&lt;&gt;1,"Status inválido",IF(OR(NOT(ISNUMBER(I36)),I36&lt;=0),"Peso inválido",""))))))))</x:f>
      </x:c>
      <x:c r="O36" s="146" t="n">
        <x:f>IF(AND(COUNTA(A36:I36)&gt;0,OR(Listas!$B$14="Todos",C36=Listas!$B$14),OR(Listas!$B$15="Todos",D36=Listas!$B$15)),1,0)</x:f>
        <x:v>0</x:v>
      </x:c>
      <x:c r="P36" s="146" t="n">
        <x:f>IF(AND(O36=1,OR(H36="Em andamento",H36="Não iniciado")),1,0)</x:f>
        <x:v>0</x:v>
      </x:c>
      <x:c r="Q36" s="146" t="n">
        <x:f>IF(AND(A36&lt;&gt;"",N36="",COUNTIFS(Resultados_Chave!$B$5:$B$104,A36)&gt;0,COUNTIFS(Resultados_Chave!$B$5:$B$104,A36)=COUNTIFS(Resultados_Chave!$B$5:$B$104,A36,Resultados_Chave!$AB$5:$AB$104,1)),1,0)</x:f>
        <x:v>0</x:v>
      </x:c>
      <x:c r="R36" s="146" t="n">
        <x:f>IF(AND(P36=1,Q36=1),I36,0)</x:f>
        <x:v>0</x:v>
      </x:c>
      <x:c r="S36" s="146" t="n">
        <x:f>IF(R36=0,0,R36*J36)</x:f>
        <x:v>0</x:v>
      </x:c>
      <x:c r="T36" s="146" t="n">
        <x:f>IF(R36=0,0,R36*K36)</x:f>
        <x:v>0</x:v>
      </x:c>
      <x:c r="U36" t="n">
        <x:f>IF(L36="DADO PENDENTE",1,0)</x:f>
        <x:v>0</x:v>
      </x:c>
      <x:c r="V36" t="n">
        <x:f>IF(N36&lt;&gt;"",1,0)</x:f>
        <x:v>0</x:v>
      </x:c>
    </x:row>
    <x:row r="37">
      <x:c r="A37" s="142"/>
      <x:c r="B37" s="142"/>
      <x:c r="C37" s="142"/>
      <x:c r="D37" s="142"/>
      <x:c r="E37" s="143"/>
      <x:c r="F37" s="143"/>
      <x:c r="G37" s="142"/>
      <x:c r="H37" s="142"/>
      <x:c r="I37" s="144"/>
      <x:c r="J37" s="145" t="str">
        <x:f>IF(A37="","",IF(Q37=0,"n.a.",SUMIFS(Resultados_Chave!$Z$5:$Z$104,Resultados_Chave!$B$5:$B$104,A37)/SUMIFS(Resultados_Chave!$J$5:$J$104,Resultados_Chave!$B$5:$B$104,A37)))</x:f>
      </x:c>
      <x:c r="K37" s="145" t="str">
        <x:f>IF(A37="","",IF(Q37=0,"n.a.",SUMIFS(Resultados_Chave!$AA$5:$AA$104,Resultados_Chave!$B$5:$B$104,A37)/SUMIFS(Resultados_Chave!$J$5:$J$104,Resultados_Chave!$B$5:$B$104,A37)))</x:f>
      </x:c>
      <x:c r="L37" s="146" t="str">
        <x:f>IF(COUNTA(A37:I37)=0,"",IF(N37&lt;&gt;"","DADO PENDENTE",IF(H37="Cancelado","CANCELADO",IF(H37="Pausado","PAUSADO",IF(H37="Concluído","CONCLUÍDO",IF(Q37=0,"DADO PENDENTE",IF(J37&gt;=1,"META ATINGIDA",IF(Listas!$B$13&gt;F37,"ATRASADO",IF(OR(K37&lt;Listas!$B$18,AND(J37&lt;Listas!$B$17,F37-Listas!$B$13&lt;=Listas!$B$16)),"EM RISCO","NO RUMO")))))))))</x:f>
      </x:c>
      <x:c r="M37" s="146" t="str">
        <x:f>IF(L37="DADO PENDENTE",IF(N37&lt;&gt;"",N37,IF(COUNTIFS(Resultados_Chave!$B$5:$B$104,A37)=0,"Cadastre ao menos um KR","Corrija os KRs vinculados")),IF(L37="ATRASADO","Definir recuperação e prazo",IF(L37="EM RISCO","Revisar bloqueios e ação",IF(OR(L37="CANCELADO",L37="PAUSADO",L37="CONCLUÍDO"),"Registrar decisão no histórico",IF(A37="","","Acompanhar evidências")))))</x:f>
      </x:c>
      <x:c r="N37" s="146" t="str">
        <x:f>IF(COUNTA(A37:I37)=0,"",IF(OR(NOT(ISNUMBER(Listas!$B$13)),Listas!$B$13&lt;=0,NOT(ISNUMBER(Listas!$B$16)),Listas!$B$16&lt;0,NOT(ISNUMBER(Listas!$B$17)),Listas!$B$17&lt;0,Listas!$B$17&gt;1,NOT(ISNUMBER(Listas!$B$18)),Listas!$B$18&lt;0,Listas!$B$18&gt;1),"Parâmetros inválidos",IF(A37="","ID ausente",IF(COUNTIFS($A$5:$A$104,A37)&lt;&gt;1,"ID duplicado",IF(OR(B37="",C37="",D37=""),"Descrição, área ou dono ausente",IF(OR(NOT(ISNUMBER(E37)),E37&lt;=0,NOT(ISNUMBER(F37)),F37&lt;=0,F37&lt;E37),"Datas inválidas",IF(COUNTIFS(Listas!$B$4:$B$8,H37)&lt;&gt;1,"Status inválido",IF(OR(NOT(ISNUMBER(I37)),I37&lt;=0),"Peso inválido",""))))))))</x:f>
      </x:c>
      <x:c r="O37" s="146" t="n">
        <x:f>IF(AND(COUNTA(A37:I37)&gt;0,OR(Listas!$B$14="Todos",C37=Listas!$B$14),OR(Listas!$B$15="Todos",D37=Listas!$B$15)),1,0)</x:f>
        <x:v>0</x:v>
      </x:c>
      <x:c r="P37" s="146" t="n">
        <x:f>IF(AND(O37=1,OR(H37="Em andamento",H37="Não iniciado")),1,0)</x:f>
        <x:v>0</x:v>
      </x:c>
      <x:c r="Q37" s="146" t="n">
        <x:f>IF(AND(A37&lt;&gt;"",N37="",COUNTIFS(Resultados_Chave!$B$5:$B$104,A37)&gt;0,COUNTIFS(Resultados_Chave!$B$5:$B$104,A37)=COUNTIFS(Resultados_Chave!$B$5:$B$104,A37,Resultados_Chave!$AB$5:$AB$104,1)),1,0)</x:f>
        <x:v>0</x:v>
      </x:c>
      <x:c r="R37" s="146" t="n">
        <x:f>IF(AND(P37=1,Q37=1),I37,0)</x:f>
        <x:v>0</x:v>
      </x:c>
      <x:c r="S37" s="146" t="n">
        <x:f>IF(R37=0,0,R37*J37)</x:f>
        <x:v>0</x:v>
      </x:c>
      <x:c r="T37" s="146" t="n">
        <x:f>IF(R37=0,0,R37*K37)</x:f>
        <x:v>0</x:v>
      </x:c>
      <x:c r="U37" t="n">
        <x:f>IF(L37="DADO PENDENTE",1,0)</x:f>
        <x:v>0</x:v>
      </x:c>
      <x:c r="V37" t="n">
        <x:f>IF(N37&lt;&gt;"",1,0)</x:f>
        <x:v>0</x:v>
      </x:c>
    </x:row>
    <x:row r="38">
      <x:c r="A38" s="142"/>
      <x:c r="B38" s="142"/>
      <x:c r="C38" s="142"/>
      <x:c r="D38" s="142"/>
      <x:c r="E38" s="143"/>
      <x:c r="F38" s="143"/>
      <x:c r="G38" s="142"/>
      <x:c r="H38" s="142"/>
      <x:c r="I38" s="144"/>
      <x:c r="J38" s="145" t="str">
        <x:f>IF(A38="","",IF(Q38=0,"n.a.",SUMIFS(Resultados_Chave!$Z$5:$Z$104,Resultados_Chave!$B$5:$B$104,A38)/SUMIFS(Resultados_Chave!$J$5:$J$104,Resultados_Chave!$B$5:$B$104,A38)))</x:f>
      </x:c>
      <x:c r="K38" s="145" t="str">
        <x:f>IF(A38="","",IF(Q38=0,"n.a.",SUMIFS(Resultados_Chave!$AA$5:$AA$104,Resultados_Chave!$B$5:$B$104,A38)/SUMIFS(Resultados_Chave!$J$5:$J$104,Resultados_Chave!$B$5:$B$104,A38)))</x:f>
      </x:c>
      <x:c r="L38" s="146" t="str">
        <x:f>IF(COUNTA(A38:I38)=0,"",IF(N38&lt;&gt;"","DADO PENDENTE",IF(H38="Cancelado","CANCELADO",IF(H38="Pausado","PAUSADO",IF(H38="Concluído","CONCLUÍDO",IF(Q38=0,"DADO PENDENTE",IF(J38&gt;=1,"META ATINGIDA",IF(Listas!$B$13&gt;F38,"ATRASADO",IF(OR(K38&lt;Listas!$B$18,AND(J38&lt;Listas!$B$17,F38-Listas!$B$13&lt;=Listas!$B$16)),"EM RISCO","NO RUMO")))))))))</x:f>
      </x:c>
      <x:c r="M38" s="146" t="str">
        <x:f>IF(L38="DADO PENDENTE",IF(N38&lt;&gt;"",N38,IF(COUNTIFS(Resultados_Chave!$B$5:$B$104,A38)=0,"Cadastre ao menos um KR","Corrija os KRs vinculados")),IF(L38="ATRASADO","Definir recuperação e prazo",IF(L38="EM RISCO","Revisar bloqueios e ação",IF(OR(L38="CANCELADO",L38="PAUSADO",L38="CONCLUÍDO"),"Registrar decisão no histórico",IF(A38="","","Acompanhar evidências")))))</x:f>
      </x:c>
      <x:c r="N38" s="146" t="str">
        <x:f>IF(COUNTA(A38:I38)=0,"",IF(OR(NOT(ISNUMBER(Listas!$B$13)),Listas!$B$13&lt;=0,NOT(ISNUMBER(Listas!$B$16)),Listas!$B$16&lt;0,NOT(ISNUMBER(Listas!$B$17)),Listas!$B$17&lt;0,Listas!$B$17&gt;1,NOT(ISNUMBER(Listas!$B$18)),Listas!$B$18&lt;0,Listas!$B$18&gt;1),"Parâmetros inválidos",IF(A38="","ID ausente",IF(COUNTIFS($A$5:$A$104,A38)&lt;&gt;1,"ID duplicado",IF(OR(B38="",C38="",D38=""),"Descrição, área ou dono ausente",IF(OR(NOT(ISNUMBER(E38)),E38&lt;=0,NOT(ISNUMBER(F38)),F38&lt;=0,F38&lt;E38),"Datas inválidas",IF(COUNTIFS(Listas!$B$4:$B$8,H38)&lt;&gt;1,"Status inválido",IF(OR(NOT(ISNUMBER(I38)),I38&lt;=0),"Peso inválido",""))))))))</x:f>
      </x:c>
      <x:c r="O38" s="146" t="n">
        <x:f>IF(AND(COUNTA(A38:I38)&gt;0,OR(Listas!$B$14="Todos",C38=Listas!$B$14),OR(Listas!$B$15="Todos",D38=Listas!$B$15)),1,0)</x:f>
        <x:v>0</x:v>
      </x:c>
      <x:c r="P38" s="146" t="n">
        <x:f>IF(AND(O38=1,OR(H38="Em andamento",H38="Não iniciado")),1,0)</x:f>
        <x:v>0</x:v>
      </x:c>
      <x:c r="Q38" s="146" t="n">
        <x:f>IF(AND(A38&lt;&gt;"",N38="",COUNTIFS(Resultados_Chave!$B$5:$B$104,A38)&gt;0,COUNTIFS(Resultados_Chave!$B$5:$B$104,A38)=COUNTIFS(Resultados_Chave!$B$5:$B$104,A38,Resultados_Chave!$AB$5:$AB$104,1)),1,0)</x:f>
        <x:v>0</x:v>
      </x:c>
      <x:c r="R38" s="146" t="n">
        <x:f>IF(AND(P38=1,Q38=1),I38,0)</x:f>
        <x:v>0</x:v>
      </x:c>
      <x:c r="S38" s="146" t="n">
        <x:f>IF(R38=0,0,R38*J38)</x:f>
        <x:v>0</x:v>
      </x:c>
      <x:c r="T38" s="146" t="n">
        <x:f>IF(R38=0,0,R38*K38)</x:f>
        <x:v>0</x:v>
      </x:c>
      <x:c r="U38" t="n">
        <x:f>IF(L38="DADO PENDENTE",1,0)</x:f>
        <x:v>0</x:v>
      </x:c>
      <x:c r="V38" t="n">
        <x:f>IF(N38&lt;&gt;"",1,0)</x:f>
        <x:v>0</x:v>
      </x:c>
    </x:row>
    <x:row r="39">
      <x:c r="A39" s="142"/>
      <x:c r="B39" s="142"/>
      <x:c r="C39" s="142"/>
      <x:c r="D39" s="142"/>
      <x:c r="E39" s="143"/>
      <x:c r="F39" s="143"/>
      <x:c r="G39" s="142"/>
      <x:c r="H39" s="142"/>
      <x:c r="I39" s="144"/>
      <x:c r="J39" s="145" t="str">
        <x:f>IF(A39="","",IF(Q39=0,"n.a.",SUMIFS(Resultados_Chave!$Z$5:$Z$104,Resultados_Chave!$B$5:$B$104,A39)/SUMIFS(Resultados_Chave!$J$5:$J$104,Resultados_Chave!$B$5:$B$104,A39)))</x:f>
      </x:c>
      <x:c r="K39" s="145" t="str">
        <x:f>IF(A39="","",IF(Q39=0,"n.a.",SUMIFS(Resultados_Chave!$AA$5:$AA$104,Resultados_Chave!$B$5:$B$104,A39)/SUMIFS(Resultados_Chave!$J$5:$J$104,Resultados_Chave!$B$5:$B$104,A39)))</x:f>
      </x:c>
      <x:c r="L39" s="146" t="str">
        <x:f>IF(COUNTA(A39:I39)=0,"",IF(N39&lt;&gt;"","DADO PENDENTE",IF(H39="Cancelado","CANCELADO",IF(H39="Pausado","PAUSADO",IF(H39="Concluído","CONCLUÍDO",IF(Q39=0,"DADO PENDENTE",IF(J39&gt;=1,"META ATINGIDA",IF(Listas!$B$13&gt;F39,"ATRASADO",IF(OR(K39&lt;Listas!$B$18,AND(J39&lt;Listas!$B$17,F39-Listas!$B$13&lt;=Listas!$B$16)),"EM RISCO","NO RUMO")))))))))</x:f>
      </x:c>
      <x:c r="M39" s="146" t="str">
        <x:f>IF(L39="DADO PENDENTE",IF(N39&lt;&gt;"",N39,IF(COUNTIFS(Resultados_Chave!$B$5:$B$104,A39)=0,"Cadastre ao menos um KR","Corrija os KRs vinculados")),IF(L39="ATRASADO","Definir recuperação e prazo",IF(L39="EM RISCO","Revisar bloqueios e ação",IF(OR(L39="CANCELADO",L39="PAUSADO",L39="CONCLUÍDO"),"Registrar decisão no histórico",IF(A39="","","Acompanhar evidências")))))</x:f>
      </x:c>
      <x:c r="N39" s="146" t="str">
        <x:f>IF(COUNTA(A39:I39)=0,"",IF(OR(NOT(ISNUMBER(Listas!$B$13)),Listas!$B$13&lt;=0,NOT(ISNUMBER(Listas!$B$16)),Listas!$B$16&lt;0,NOT(ISNUMBER(Listas!$B$17)),Listas!$B$17&lt;0,Listas!$B$17&gt;1,NOT(ISNUMBER(Listas!$B$18)),Listas!$B$18&lt;0,Listas!$B$18&gt;1),"Parâmetros inválidos",IF(A39="","ID ausente",IF(COUNTIFS($A$5:$A$104,A39)&lt;&gt;1,"ID duplicado",IF(OR(B39="",C39="",D39=""),"Descrição, área ou dono ausente",IF(OR(NOT(ISNUMBER(E39)),E39&lt;=0,NOT(ISNUMBER(F39)),F39&lt;=0,F39&lt;E39),"Datas inválidas",IF(COUNTIFS(Listas!$B$4:$B$8,H39)&lt;&gt;1,"Status inválido",IF(OR(NOT(ISNUMBER(I39)),I39&lt;=0),"Peso inválido",""))))))))</x:f>
      </x:c>
      <x:c r="O39" s="146" t="n">
        <x:f>IF(AND(COUNTA(A39:I39)&gt;0,OR(Listas!$B$14="Todos",C39=Listas!$B$14),OR(Listas!$B$15="Todos",D39=Listas!$B$15)),1,0)</x:f>
        <x:v>0</x:v>
      </x:c>
      <x:c r="P39" s="146" t="n">
        <x:f>IF(AND(O39=1,OR(H39="Em andamento",H39="Não iniciado")),1,0)</x:f>
        <x:v>0</x:v>
      </x:c>
      <x:c r="Q39" s="146" t="n">
        <x:f>IF(AND(A39&lt;&gt;"",N39="",COUNTIFS(Resultados_Chave!$B$5:$B$104,A39)&gt;0,COUNTIFS(Resultados_Chave!$B$5:$B$104,A39)=COUNTIFS(Resultados_Chave!$B$5:$B$104,A39,Resultados_Chave!$AB$5:$AB$104,1)),1,0)</x:f>
        <x:v>0</x:v>
      </x:c>
      <x:c r="R39" s="146" t="n">
        <x:f>IF(AND(P39=1,Q39=1),I39,0)</x:f>
        <x:v>0</x:v>
      </x:c>
      <x:c r="S39" s="146" t="n">
        <x:f>IF(R39=0,0,R39*J39)</x:f>
        <x:v>0</x:v>
      </x:c>
      <x:c r="T39" s="146" t="n">
        <x:f>IF(R39=0,0,R39*K39)</x:f>
        <x:v>0</x:v>
      </x:c>
      <x:c r="U39" t="n">
        <x:f>IF(L39="DADO PENDENTE",1,0)</x:f>
        <x:v>0</x:v>
      </x:c>
      <x:c r="V39" t="n">
        <x:f>IF(N39&lt;&gt;"",1,0)</x:f>
        <x:v>0</x:v>
      </x:c>
    </x:row>
    <x:row r="40">
      <x:c r="A40" s="142"/>
      <x:c r="B40" s="142"/>
      <x:c r="C40" s="142"/>
      <x:c r="D40" s="142"/>
      <x:c r="E40" s="143"/>
      <x:c r="F40" s="143"/>
      <x:c r="G40" s="142"/>
      <x:c r="H40" s="142"/>
      <x:c r="I40" s="144"/>
      <x:c r="J40" s="145" t="str">
        <x:f>IF(A40="","",IF(Q40=0,"n.a.",SUMIFS(Resultados_Chave!$Z$5:$Z$104,Resultados_Chave!$B$5:$B$104,A40)/SUMIFS(Resultados_Chave!$J$5:$J$104,Resultados_Chave!$B$5:$B$104,A40)))</x:f>
      </x:c>
      <x:c r="K40" s="145" t="str">
        <x:f>IF(A40="","",IF(Q40=0,"n.a.",SUMIFS(Resultados_Chave!$AA$5:$AA$104,Resultados_Chave!$B$5:$B$104,A40)/SUMIFS(Resultados_Chave!$J$5:$J$104,Resultados_Chave!$B$5:$B$104,A40)))</x:f>
      </x:c>
      <x:c r="L40" s="146" t="str">
        <x:f>IF(COUNTA(A40:I40)=0,"",IF(N40&lt;&gt;"","DADO PENDENTE",IF(H40="Cancelado","CANCELADO",IF(H40="Pausado","PAUSADO",IF(H40="Concluído","CONCLUÍDO",IF(Q40=0,"DADO PENDENTE",IF(J40&gt;=1,"META ATINGIDA",IF(Listas!$B$13&gt;F40,"ATRASADO",IF(OR(K40&lt;Listas!$B$18,AND(J40&lt;Listas!$B$17,F40-Listas!$B$13&lt;=Listas!$B$16)),"EM RISCO","NO RUMO")))))))))</x:f>
      </x:c>
      <x:c r="M40" s="146" t="str">
        <x:f>IF(L40="DADO PENDENTE",IF(N40&lt;&gt;"",N40,IF(COUNTIFS(Resultados_Chave!$B$5:$B$104,A40)=0,"Cadastre ao menos um KR","Corrija os KRs vinculados")),IF(L40="ATRASADO","Definir recuperação e prazo",IF(L40="EM RISCO","Revisar bloqueios e ação",IF(OR(L40="CANCELADO",L40="PAUSADO",L40="CONCLUÍDO"),"Registrar decisão no histórico",IF(A40="","","Acompanhar evidências")))))</x:f>
      </x:c>
      <x:c r="N40" s="146" t="str">
        <x:f>IF(COUNTA(A40:I40)=0,"",IF(OR(NOT(ISNUMBER(Listas!$B$13)),Listas!$B$13&lt;=0,NOT(ISNUMBER(Listas!$B$16)),Listas!$B$16&lt;0,NOT(ISNUMBER(Listas!$B$17)),Listas!$B$17&lt;0,Listas!$B$17&gt;1,NOT(ISNUMBER(Listas!$B$18)),Listas!$B$18&lt;0,Listas!$B$18&gt;1),"Parâmetros inválidos",IF(A40="","ID ausente",IF(COUNTIFS($A$5:$A$104,A40)&lt;&gt;1,"ID duplicado",IF(OR(B40="",C40="",D40=""),"Descrição, área ou dono ausente",IF(OR(NOT(ISNUMBER(E40)),E40&lt;=0,NOT(ISNUMBER(F40)),F40&lt;=0,F40&lt;E40),"Datas inválidas",IF(COUNTIFS(Listas!$B$4:$B$8,H40)&lt;&gt;1,"Status inválido",IF(OR(NOT(ISNUMBER(I40)),I40&lt;=0),"Peso inválido",""))))))))</x:f>
      </x:c>
      <x:c r="O40" s="146" t="n">
        <x:f>IF(AND(COUNTA(A40:I40)&gt;0,OR(Listas!$B$14="Todos",C40=Listas!$B$14),OR(Listas!$B$15="Todos",D40=Listas!$B$15)),1,0)</x:f>
        <x:v>0</x:v>
      </x:c>
      <x:c r="P40" s="146" t="n">
        <x:f>IF(AND(O40=1,OR(H40="Em andamento",H40="Não iniciado")),1,0)</x:f>
        <x:v>0</x:v>
      </x:c>
      <x:c r="Q40" s="146" t="n">
        <x:f>IF(AND(A40&lt;&gt;"",N40="",COUNTIFS(Resultados_Chave!$B$5:$B$104,A40)&gt;0,COUNTIFS(Resultados_Chave!$B$5:$B$104,A40)=COUNTIFS(Resultados_Chave!$B$5:$B$104,A40,Resultados_Chave!$AB$5:$AB$104,1)),1,0)</x:f>
        <x:v>0</x:v>
      </x:c>
      <x:c r="R40" s="146" t="n">
        <x:f>IF(AND(P40=1,Q40=1),I40,0)</x:f>
        <x:v>0</x:v>
      </x:c>
      <x:c r="S40" s="146" t="n">
        <x:f>IF(R40=0,0,R40*J40)</x:f>
        <x:v>0</x:v>
      </x:c>
      <x:c r="T40" s="146" t="n">
        <x:f>IF(R40=0,0,R40*K40)</x:f>
        <x:v>0</x:v>
      </x:c>
      <x:c r="U40" t="n">
        <x:f>IF(L40="DADO PENDENTE",1,0)</x:f>
        <x:v>0</x:v>
      </x:c>
      <x:c r="V40" t="n">
        <x:f>IF(N40&lt;&gt;"",1,0)</x:f>
        <x:v>0</x:v>
      </x:c>
    </x:row>
    <x:row r="41">
      <x:c r="A41" s="142"/>
      <x:c r="B41" s="142"/>
      <x:c r="C41" s="142"/>
      <x:c r="D41" s="142"/>
      <x:c r="E41" s="143"/>
      <x:c r="F41" s="143"/>
      <x:c r="G41" s="142"/>
      <x:c r="H41" s="142"/>
      <x:c r="I41" s="144"/>
      <x:c r="J41" s="145" t="str">
        <x:f>IF(A41="","",IF(Q41=0,"n.a.",SUMIFS(Resultados_Chave!$Z$5:$Z$104,Resultados_Chave!$B$5:$B$104,A41)/SUMIFS(Resultados_Chave!$J$5:$J$104,Resultados_Chave!$B$5:$B$104,A41)))</x:f>
      </x:c>
      <x:c r="K41" s="145" t="str">
        <x:f>IF(A41="","",IF(Q41=0,"n.a.",SUMIFS(Resultados_Chave!$AA$5:$AA$104,Resultados_Chave!$B$5:$B$104,A41)/SUMIFS(Resultados_Chave!$J$5:$J$104,Resultados_Chave!$B$5:$B$104,A41)))</x:f>
      </x:c>
      <x:c r="L41" s="146" t="str">
        <x:f>IF(COUNTA(A41:I41)=0,"",IF(N41&lt;&gt;"","DADO PENDENTE",IF(H41="Cancelado","CANCELADO",IF(H41="Pausado","PAUSADO",IF(H41="Concluído","CONCLUÍDO",IF(Q41=0,"DADO PENDENTE",IF(J41&gt;=1,"META ATINGIDA",IF(Listas!$B$13&gt;F41,"ATRASADO",IF(OR(K41&lt;Listas!$B$18,AND(J41&lt;Listas!$B$17,F41-Listas!$B$13&lt;=Listas!$B$16)),"EM RISCO","NO RUMO")))))))))</x:f>
      </x:c>
      <x:c r="M41" s="146" t="str">
        <x:f>IF(L41="DADO PENDENTE",IF(N41&lt;&gt;"",N41,IF(COUNTIFS(Resultados_Chave!$B$5:$B$104,A41)=0,"Cadastre ao menos um KR","Corrija os KRs vinculados")),IF(L41="ATRASADO","Definir recuperação e prazo",IF(L41="EM RISCO","Revisar bloqueios e ação",IF(OR(L41="CANCELADO",L41="PAUSADO",L41="CONCLUÍDO"),"Registrar decisão no histórico",IF(A41="","","Acompanhar evidências")))))</x:f>
      </x:c>
      <x:c r="N41" s="146" t="str">
        <x:f>IF(COUNTA(A41:I41)=0,"",IF(OR(NOT(ISNUMBER(Listas!$B$13)),Listas!$B$13&lt;=0,NOT(ISNUMBER(Listas!$B$16)),Listas!$B$16&lt;0,NOT(ISNUMBER(Listas!$B$17)),Listas!$B$17&lt;0,Listas!$B$17&gt;1,NOT(ISNUMBER(Listas!$B$18)),Listas!$B$18&lt;0,Listas!$B$18&gt;1),"Parâmetros inválidos",IF(A41="","ID ausente",IF(COUNTIFS($A$5:$A$104,A41)&lt;&gt;1,"ID duplicado",IF(OR(B41="",C41="",D41=""),"Descrição, área ou dono ausente",IF(OR(NOT(ISNUMBER(E41)),E41&lt;=0,NOT(ISNUMBER(F41)),F41&lt;=0,F41&lt;E41),"Datas inválidas",IF(COUNTIFS(Listas!$B$4:$B$8,H41)&lt;&gt;1,"Status inválido",IF(OR(NOT(ISNUMBER(I41)),I41&lt;=0),"Peso inválido",""))))))))</x:f>
      </x:c>
      <x:c r="O41" s="146" t="n">
        <x:f>IF(AND(COUNTA(A41:I41)&gt;0,OR(Listas!$B$14="Todos",C41=Listas!$B$14),OR(Listas!$B$15="Todos",D41=Listas!$B$15)),1,0)</x:f>
        <x:v>0</x:v>
      </x:c>
      <x:c r="P41" s="146" t="n">
        <x:f>IF(AND(O41=1,OR(H41="Em andamento",H41="Não iniciado")),1,0)</x:f>
        <x:v>0</x:v>
      </x:c>
      <x:c r="Q41" s="146" t="n">
        <x:f>IF(AND(A41&lt;&gt;"",N41="",COUNTIFS(Resultados_Chave!$B$5:$B$104,A41)&gt;0,COUNTIFS(Resultados_Chave!$B$5:$B$104,A41)=COUNTIFS(Resultados_Chave!$B$5:$B$104,A41,Resultados_Chave!$AB$5:$AB$104,1)),1,0)</x:f>
        <x:v>0</x:v>
      </x:c>
      <x:c r="R41" s="146" t="n">
        <x:f>IF(AND(P41=1,Q41=1),I41,0)</x:f>
        <x:v>0</x:v>
      </x:c>
      <x:c r="S41" s="146" t="n">
        <x:f>IF(R41=0,0,R41*J41)</x:f>
        <x:v>0</x:v>
      </x:c>
      <x:c r="T41" s="146" t="n">
        <x:f>IF(R41=0,0,R41*K41)</x:f>
        <x:v>0</x:v>
      </x:c>
      <x:c r="U41" t="n">
        <x:f>IF(L41="DADO PENDENTE",1,0)</x:f>
        <x:v>0</x:v>
      </x:c>
      <x:c r="V41" t="n">
        <x:f>IF(N41&lt;&gt;"",1,0)</x:f>
        <x:v>0</x:v>
      </x:c>
    </x:row>
    <x:row r="42">
      <x:c r="A42" s="142"/>
      <x:c r="B42" s="142"/>
      <x:c r="C42" s="142"/>
      <x:c r="D42" s="142"/>
      <x:c r="E42" s="143"/>
      <x:c r="F42" s="143"/>
      <x:c r="G42" s="142"/>
      <x:c r="H42" s="142"/>
      <x:c r="I42" s="144"/>
      <x:c r="J42" s="145" t="str">
        <x:f>IF(A42="","",IF(Q42=0,"n.a.",SUMIFS(Resultados_Chave!$Z$5:$Z$104,Resultados_Chave!$B$5:$B$104,A42)/SUMIFS(Resultados_Chave!$J$5:$J$104,Resultados_Chave!$B$5:$B$104,A42)))</x:f>
      </x:c>
      <x:c r="K42" s="145" t="str">
        <x:f>IF(A42="","",IF(Q42=0,"n.a.",SUMIFS(Resultados_Chave!$AA$5:$AA$104,Resultados_Chave!$B$5:$B$104,A42)/SUMIFS(Resultados_Chave!$J$5:$J$104,Resultados_Chave!$B$5:$B$104,A42)))</x:f>
      </x:c>
      <x:c r="L42" s="146" t="str">
        <x:f>IF(COUNTA(A42:I42)=0,"",IF(N42&lt;&gt;"","DADO PENDENTE",IF(H42="Cancelado","CANCELADO",IF(H42="Pausado","PAUSADO",IF(H42="Concluído","CONCLUÍDO",IF(Q42=0,"DADO PENDENTE",IF(J42&gt;=1,"META ATINGIDA",IF(Listas!$B$13&gt;F42,"ATRASADO",IF(OR(K42&lt;Listas!$B$18,AND(J42&lt;Listas!$B$17,F42-Listas!$B$13&lt;=Listas!$B$16)),"EM RISCO","NO RUMO")))))))))</x:f>
      </x:c>
      <x:c r="M42" s="146" t="str">
        <x:f>IF(L42="DADO PENDENTE",IF(N42&lt;&gt;"",N42,IF(COUNTIFS(Resultados_Chave!$B$5:$B$104,A42)=0,"Cadastre ao menos um KR","Corrija os KRs vinculados")),IF(L42="ATRASADO","Definir recuperação e prazo",IF(L42="EM RISCO","Revisar bloqueios e ação",IF(OR(L42="CANCELADO",L42="PAUSADO",L42="CONCLUÍDO"),"Registrar decisão no histórico",IF(A42="","","Acompanhar evidências")))))</x:f>
      </x:c>
      <x:c r="N42" s="146" t="str">
        <x:f>IF(COUNTA(A42:I42)=0,"",IF(OR(NOT(ISNUMBER(Listas!$B$13)),Listas!$B$13&lt;=0,NOT(ISNUMBER(Listas!$B$16)),Listas!$B$16&lt;0,NOT(ISNUMBER(Listas!$B$17)),Listas!$B$17&lt;0,Listas!$B$17&gt;1,NOT(ISNUMBER(Listas!$B$18)),Listas!$B$18&lt;0,Listas!$B$18&gt;1),"Parâmetros inválidos",IF(A42="","ID ausente",IF(COUNTIFS($A$5:$A$104,A42)&lt;&gt;1,"ID duplicado",IF(OR(B42="",C42="",D42=""),"Descrição, área ou dono ausente",IF(OR(NOT(ISNUMBER(E42)),E42&lt;=0,NOT(ISNUMBER(F42)),F42&lt;=0,F42&lt;E42),"Datas inválidas",IF(COUNTIFS(Listas!$B$4:$B$8,H42)&lt;&gt;1,"Status inválido",IF(OR(NOT(ISNUMBER(I42)),I42&lt;=0),"Peso inválido",""))))))))</x:f>
      </x:c>
      <x:c r="O42" s="146" t="n">
        <x:f>IF(AND(COUNTA(A42:I42)&gt;0,OR(Listas!$B$14="Todos",C42=Listas!$B$14),OR(Listas!$B$15="Todos",D42=Listas!$B$15)),1,0)</x:f>
        <x:v>0</x:v>
      </x:c>
      <x:c r="P42" s="146" t="n">
        <x:f>IF(AND(O42=1,OR(H42="Em andamento",H42="Não iniciado")),1,0)</x:f>
        <x:v>0</x:v>
      </x:c>
      <x:c r="Q42" s="146" t="n">
        <x:f>IF(AND(A42&lt;&gt;"",N42="",COUNTIFS(Resultados_Chave!$B$5:$B$104,A42)&gt;0,COUNTIFS(Resultados_Chave!$B$5:$B$104,A42)=COUNTIFS(Resultados_Chave!$B$5:$B$104,A42,Resultados_Chave!$AB$5:$AB$104,1)),1,0)</x:f>
        <x:v>0</x:v>
      </x:c>
      <x:c r="R42" s="146" t="n">
        <x:f>IF(AND(P42=1,Q42=1),I42,0)</x:f>
        <x:v>0</x:v>
      </x:c>
      <x:c r="S42" s="146" t="n">
        <x:f>IF(R42=0,0,R42*J42)</x:f>
        <x:v>0</x:v>
      </x:c>
      <x:c r="T42" s="146" t="n">
        <x:f>IF(R42=0,0,R42*K42)</x:f>
        <x:v>0</x:v>
      </x:c>
      <x:c r="U42" t="n">
        <x:f>IF(L42="DADO PENDENTE",1,0)</x:f>
        <x:v>0</x:v>
      </x:c>
      <x:c r="V42" t="n">
        <x:f>IF(N42&lt;&gt;"",1,0)</x:f>
        <x:v>0</x:v>
      </x:c>
    </x:row>
    <x:row r="43">
      <x:c r="A43" s="142"/>
      <x:c r="B43" s="142"/>
      <x:c r="C43" s="142"/>
      <x:c r="D43" s="142"/>
      <x:c r="E43" s="143"/>
      <x:c r="F43" s="143"/>
      <x:c r="G43" s="142"/>
      <x:c r="H43" s="142"/>
      <x:c r="I43" s="144"/>
      <x:c r="J43" s="145" t="str">
        <x:f>IF(A43="","",IF(Q43=0,"n.a.",SUMIFS(Resultados_Chave!$Z$5:$Z$104,Resultados_Chave!$B$5:$B$104,A43)/SUMIFS(Resultados_Chave!$J$5:$J$104,Resultados_Chave!$B$5:$B$104,A43)))</x:f>
      </x:c>
      <x:c r="K43" s="145" t="str">
        <x:f>IF(A43="","",IF(Q43=0,"n.a.",SUMIFS(Resultados_Chave!$AA$5:$AA$104,Resultados_Chave!$B$5:$B$104,A43)/SUMIFS(Resultados_Chave!$J$5:$J$104,Resultados_Chave!$B$5:$B$104,A43)))</x:f>
      </x:c>
      <x:c r="L43" s="146" t="str">
        <x:f>IF(COUNTA(A43:I43)=0,"",IF(N43&lt;&gt;"","DADO PENDENTE",IF(H43="Cancelado","CANCELADO",IF(H43="Pausado","PAUSADO",IF(H43="Concluído","CONCLUÍDO",IF(Q43=0,"DADO PENDENTE",IF(J43&gt;=1,"META ATINGIDA",IF(Listas!$B$13&gt;F43,"ATRASADO",IF(OR(K43&lt;Listas!$B$18,AND(J43&lt;Listas!$B$17,F43-Listas!$B$13&lt;=Listas!$B$16)),"EM RISCO","NO RUMO")))))))))</x:f>
      </x:c>
      <x:c r="M43" s="146" t="str">
        <x:f>IF(L43="DADO PENDENTE",IF(N43&lt;&gt;"",N43,IF(COUNTIFS(Resultados_Chave!$B$5:$B$104,A43)=0,"Cadastre ao menos um KR","Corrija os KRs vinculados")),IF(L43="ATRASADO","Definir recuperação e prazo",IF(L43="EM RISCO","Revisar bloqueios e ação",IF(OR(L43="CANCELADO",L43="PAUSADO",L43="CONCLUÍDO"),"Registrar decisão no histórico",IF(A43="","","Acompanhar evidências")))))</x:f>
      </x:c>
      <x:c r="N43" s="146" t="str">
        <x:f>IF(COUNTA(A43:I43)=0,"",IF(OR(NOT(ISNUMBER(Listas!$B$13)),Listas!$B$13&lt;=0,NOT(ISNUMBER(Listas!$B$16)),Listas!$B$16&lt;0,NOT(ISNUMBER(Listas!$B$17)),Listas!$B$17&lt;0,Listas!$B$17&gt;1,NOT(ISNUMBER(Listas!$B$18)),Listas!$B$18&lt;0,Listas!$B$18&gt;1),"Parâmetros inválidos",IF(A43="","ID ausente",IF(COUNTIFS($A$5:$A$104,A43)&lt;&gt;1,"ID duplicado",IF(OR(B43="",C43="",D43=""),"Descrição, área ou dono ausente",IF(OR(NOT(ISNUMBER(E43)),E43&lt;=0,NOT(ISNUMBER(F43)),F43&lt;=0,F43&lt;E43),"Datas inválidas",IF(COUNTIFS(Listas!$B$4:$B$8,H43)&lt;&gt;1,"Status inválido",IF(OR(NOT(ISNUMBER(I43)),I43&lt;=0),"Peso inválido",""))))))))</x:f>
      </x:c>
      <x:c r="O43" s="146" t="n">
        <x:f>IF(AND(COUNTA(A43:I43)&gt;0,OR(Listas!$B$14="Todos",C43=Listas!$B$14),OR(Listas!$B$15="Todos",D43=Listas!$B$15)),1,0)</x:f>
        <x:v>0</x:v>
      </x:c>
      <x:c r="P43" s="146" t="n">
        <x:f>IF(AND(O43=1,OR(H43="Em andamento",H43="Não iniciado")),1,0)</x:f>
        <x:v>0</x:v>
      </x:c>
      <x:c r="Q43" s="146" t="n">
        <x:f>IF(AND(A43&lt;&gt;"",N43="",COUNTIFS(Resultados_Chave!$B$5:$B$104,A43)&gt;0,COUNTIFS(Resultados_Chave!$B$5:$B$104,A43)=COUNTIFS(Resultados_Chave!$B$5:$B$104,A43,Resultados_Chave!$AB$5:$AB$104,1)),1,0)</x:f>
        <x:v>0</x:v>
      </x:c>
      <x:c r="R43" s="146" t="n">
        <x:f>IF(AND(P43=1,Q43=1),I43,0)</x:f>
        <x:v>0</x:v>
      </x:c>
      <x:c r="S43" s="146" t="n">
        <x:f>IF(R43=0,0,R43*J43)</x:f>
        <x:v>0</x:v>
      </x:c>
      <x:c r="T43" s="146" t="n">
        <x:f>IF(R43=0,0,R43*K43)</x:f>
        <x:v>0</x:v>
      </x:c>
      <x:c r="U43" t="n">
        <x:f>IF(L43="DADO PENDENTE",1,0)</x:f>
        <x:v>0</x:v>
      </x:c>
      <x:c r="V43" t="n">
        <x:f>IF(N43&lt;&gt;"",1,0)</x:f>
        <x:v>0</x:v>
      </x:c>
    </x:row>
    <x:row r="44">
      <x:c r="A44" s="142"/>
      <x:c r="B44" s="142"/>
      <x:c r="C44" s="142"/>
      <x:c r="D44" s="142"/>
      <x:c r="E44" s="143"/>
      <x:c r="F44" s="143"/>
      <x:c r="G44" s="142"/>
      <x:c r="H44" s="142"/>
      <x:c r="I44" s="144"/>
      <x:c r="J44" s="145" t="str">
        <x:f>IF(A44="","",IF(Q44=0,"n.a.",SUMIFS(Resultados_Chave!$Z$5:$Z$104,Resultados_Chave!$B$5:$B$104,A44)/SUMIFS(Resultados_Chave!$J$5:$J$104,Resultados_Chave!$B$5:$B$104,A44)))</x:f>
      </x:c>
      <x:c r="K44" s="145" t="str">
        <x:f>IF(A44="","",IF(Q44=0,"n.a.",SUMIFS(Resultados_Chave!$AA$5:$AA$104,Resultados_Chave!$B$5:$B$104,A44)/SUMIFS(Resultados_Chave!$J$5:$J$104,Resultados_Chave!$B$5:$B$104,A44)))</x:f>
      </x:c>
      <x:c r="L44" s="146" t="str">
        <x:f>IF(COUNTA(A44:I44)=0,"",IF(N44&lt;&gt;"","DADO PENDENTE",IF(H44="Cancelado","CANCELADO",IF(H44="Pausado","PAUSADO",IF(H44="Concluído","CONCLUÍDO",IF(Q44=0,"DADO PENDENTE",IF(J44&gt;=1,"META ATINGIDA",IF(Listas!$B$13&gt;F44,"ATRASADO",IF(OR(K44&lt;Listas!$B$18,AND(J44&lt;Listas!$B$17,F44-Listas!$B$13&lt;=Listas!$B$16)),"EM RISCO","NO RUMO")))))))))</x:f>
      </x:c>
      <x:c r="M44" s="146" t="str">
        <x:f>IF(L44="DADO PENDENTE",IF(N44&lt;&gt;"",N44,IF(COUNTIFS(Resultados_Chave!$B$5:$B$104,A44)=0,"Cadastre ao menos um KR","Corrija os KRs vinculados")),IF(L44="ATRASADO","Definir recuperação e prazo",IF(L44="EM RISCO","Revisar bloqueios e ação",IF(OR(L44="CANCELADO",L44="PAUSADO",L44="CONCLUÍDO"),"Registrar decisão no histórico",IF(A44="","","Acompanhar evidências")))))</x:f>
      </x:c>
      <x:c r="N44" s="146" t="str">
        <x:f>IF(COUNTA(A44:I44)=0,"",IF(OR(NOT(ISNUMBER(Listas!$B$13)),Listas!$B$13&lt;=0,NOT(ISNUMBER(Listas!$B$16)),Listas!$B$16&lt;0,NOT(ISNUMBER(Listas!$B$17)),Listas!$B$17&lt;0,Listas!$B$17&gt;1,NOT(ISNUMBER(Listas!$B$18)),Listas!$B$18&lt;0,Listas!$B$18&gt;1),"Parâmetros inválidos",IF(A44="","ID ausente",IF(COUNTIFS($A$5:$A$104,A44)&lt;&gt;1,"ID duplicado",IF(OR(B44="",C44="",D44=""),"Descrição, área ou dono ausente",IF(OR(NOT(ISNUMBER(E44)),E44&lt;=0,NOT(ISNUMBER(F44)),F44&lt;=0,F44&lt;E44),"Datas inválidas",IF(COUNTIFS(Listas!$B$4:$B$8,H44)&lt;&gt;1,"Status inválido",IF(OR(NOT(ISNUMBER(I44)),I44&lt;=0),"Peso inválido",""))))))))</x:f>
      </x:c>
      <x:c r="O44" s="146" t="n">
        <x:f>IF(AND(COUNTA(A44:I44)&gt;0,OR(Listas!$B$14="Todos",C44=Listas!$B$14),OR(Listas!$B$15="Todos",D44=Listas!$B$15)),1,0)</x:f>
        <x:v>0</x:v>
      </x:c>
      <x:c r="P44" s="146" t="n">
        <x:f>IF(AND(O44=1,OR(H44="Em andamento",H44="Não iniciado")),1,0)</x:f>
        <x:v>0</x:v>
      </x:c>
      <x:c r="Q44" s="146" t="n">
        <x:f>IF(AND(A44&lt;&gt;"",N44="",COUNTIFS(Resultados_Chave!$B$5:$B$104,A44)&gt;0,COUNTIFS(Resultados_Chave!$B$5:$B$104,A44)=COUNTIFS(Resultados_Chave!$B$5:$B$104,A44,Resultados_Chave!$AB$5:$AB$104,1)),1,0)</x:f>
        <x:v>0</x:v>
      </x:c>
      <x:c r="R44" s="146" t="n">
        <x:f>IF(AND(P44=1,Q44=1),I44,0)</x:f>
        <x:v>0</x:v>
      </x:c>
      <x:c r="S44" s="146" t="n">
        <x:f>IF(R44=0,0,R44*J44)</x:f>
        <x:v>0</x:v>
      </x:c>
      <x:c r="T44" s="146" t="n">
        <x:f>IF(R44=0,0,R44*K44)</x:f>
        <x:v>0</x:v>
      </x:c>
      <x:c r="U44" t="n">
        <x:f>IF(L44="DADO PENDENTE",1,0)</x:f>
        <x:v>0</x:v>
      </x:c>
      <x:c r="V44" t="n">
        <x:f>IF(N44&lt;&gt;"",1,0)</x:f>
        <x:v>0</x:v>
      </x:c>
    </x:row>
    <x:row r="45">
      <x:c r="A45" s="142"/>
      <x:c r="B45" s="142"/>
      <x:c r="C45" s="142"/>
      <x:c r="D45" s="142"/>
      <x:c r="E45" s="143"/>
      <x:c r="F45" s="143"/>
      <x:c r="G45" s="142"/>
      <x:c r="H45" s="142"/>
      <x:c r="I45" s="144"/>
      <x:c r="J45" s="145" t="str">
        <x:f>IF(A45="","",IF(Q45=0,"n.a.",SUMIFS(Resultados_Chave!$Z$5:$Z$104,Resultados_Chave!$B$5:$B$104,A45)/SUMIFS(Resultados_Chave!$J$5:$J$104,Resultados_Chave!$B$5:$B$104,A45)))</x:f>
      </x:c>
      <x:c r="K45" s="145" t="str">
        <x:f>IF(A45="","",IF(Q45=0,"n.a.",SUMIFS(Resultados_Chave!$AA$5:$AA$104,Resultados_Chave!$B$5:$B$104,A45)/SUMIFS(Resultados_Chave!$J$5:$J$104,Resultados_Chave!$B$5:$B$104,A45)))</x:f>
      </x:c>
      <x:c r="L45" s="146" t="str">
        <x:f>IF(COUNTA(A45:I45)=0,"",IF(N45&lt;&gt;"","DADO PENDENTE",IF(H45="Cancelado","CANCELADO",IF(H45="Pausado","PAUSADO",IF(H45="Concluído","CONCLUÍDO",IF(Q45=0,"DADO PENDENTE",IF(J45&gt;=1,"META ATINGIDA",IF(Listas!$B$13&gt;F45,"ATRASADO",IF(OR(K45&lt;Listas!$B$18,AND(J45&lt;Listas!$B$17,F45-Listas!$B$13&lt;=Listas!$B$16)),"EM RISCO","NO RUMO")))))))))</x:f>
      </x:c>
      <x:c r="M45" s="146" t="str">
        <x:f>IF(L45="DADO PENDENTE",IF(N45&lt;&gt;"",N45,IF(COUNTIFS(Resultados_Chave!$B$5:$B$104,A45)=0,"Cadastre ao menos um KR","Corrija os KRs vinculados")),IF(L45="ATRASADO","Definir recuperação e prazo",IF(L45="EM RISCO","Revisar bloqueios e ação",IF(OR(L45="CANCELADO",L45="PAUSADO",L45="CONCLUÍDO"),"Registrar decisão no histórico",IF(A45="","","Acompanhar evidências")))))</x:f>
      </x:c>
      <x:c r="N45" s="146" t="str">
        <x:f>IF(COUNTA(A45:I45)=0,"",IF(OR(NOT(ISNUMBER(Listas!$B$13)),Listas!$B$13&lt;=0,NOT(ISNUMBER(Listas!$B$16)),Listas!$B$16&lt;0,NOT(ISNUMBER(Listas!$B$17)),Listas!$B$17&lt;0,Listas!$B$17&gt;1,NOT(ISNUMBER(Listas!$B$18)),Listas!$B$18&lt;0,Listas!$B$18&gt;1),"Parâmetros inválidos",IF(A45="","ID ausente",IF(COUNTIFS($A$5:$A$104,A45)&lt;&gt;1,"ID duplicado",IF(OR(B45="",C45="",D45=""),"Descrição, área ou dono ausente",IF(OR(NOT(ISNUMBER(E45)),E45&lt;=0,NOT(ISNUMBER(F45)),F45&lt;=0,F45&lt;E45),"Datas inválidas",IF(COUNTIFS(Listas!$B$4:$B$8,H45)&lt;&gt;1,"Status inválido",IF(OR(NOT(ISNUMBER(I45)),I45&lt;=0),"Peso inválido",""))))))))</x:f>
      </x:c>
      <x:c r="O45" s="146" t="n">
        <x:f>IF(AND(COUNTA(A45:I45)&gt;0,OR(Listas!$B$14="Todos",C45=Listas!$B$14),OR(Listas!$B$15="Todos",D45=Listas!$B$15)),1,0)</x:f>
        <x:v>0</x:v>
      </x:c>
      <x:c r="P45" s="146" t="n">
        <x:f>IF(AND(O45=1,OR(H45="Em andamento",H45="Não iniciado")),1,0)</x:f>
        <x:v>0</x:v>
      </x:c>
      <x:c r="Q45" s="146" t="n">
        <x:f>IF(AND(A45&lt;&gt;"",N45="",COUNTIFS(Resultados_Chave!$B$5:$B$104,A45)&gt;0,COUNTIFS(Resultados_Chave!$B$5:$B$104,A45)=COUNTIFS(Resultados_Chave!$B$5:$B$104,A45,Resultados_Chave!$AB$5:$AB$104,1)),1,0)</x:f>
        <x:v>0</x:v>
      </x:c>
      <x:c r="R45" s="146" t="n">
        <x:f>IF(AND(P45=1,Q45=1),I45,0)</x:f>
        <x:v>0</x:v>
      </x:c>
      <x:c r="S45" s="146" t="n">
        <x:f>IF(R45=0,0,R45*J45)</x:f>
        <x:v>0</x:v>
      </x:c>
      <x:c r="T45" s="146" t="n">
        <x:f>IF(R45=0,0,R45*K45)</x:f>
        <x:v>0</x:v>
      </x:c>
      <x:c r="U45" t="n">
        <x:f>IF(L45="DADO PENDENTE",1,0)</x:f>
        <x:v>0</x:v>
      </x:c>
      <x:c r="V45" t="n">
        <x:f>IF(N45&lt;&gt;"",1,0)</x:f>
        <x:v>0</x:v>
      </x:c>
    </x:row>
    <x:row r="46">
      <x:c r="A46" s="142"/>
      <x:c r="B46" s="142"/>
      <x:c r="C46" s="142"/>
      <x:c r="D46" s="142"/>
      <x:c r="E46" s="143"/>
      <x:c r="F46" s="143"/>
      <x:c r="G46" s="142"/>
      <x:c r="H46" s="142"/>
      <x:c r="I46" s="144"/>
      <x:c r="J46" s="145" t="str">
        <x:f>IF(A46="","",IF(Q46=0,"n.a.",SUMIFS(Resultados_Chave!$Z$5:$Z$104,Resultados_Chave!$B$5:$B$104,A46)/SUMIFS(Resultados_Chave!$J$5:$J$104,Resultados_Chave!$B$5:$B$104,A46)))</x:f>
      </x:c>
      <x:c r="K46" s="145" t="str">
        <x:f>IF(A46="","",IF(Q46=0,"n.a.",SUMIFS(Resultados_Chave!$AA$5:$AA$104,Resultados_Chave!$B$5:$B$104,A46)/SUMIFS(Resultados_Chave!$J$5:$J$104,Resultados_Chave!$B$5:$B$104,A46)))</x:f>
      </x:c>
      <x:c r="L46" s="146" t="str">
        <x:f>IF(COUNTA(A46:I46)=0,"",IF(N46&lt;&gt;"","DADO PENDENTE",IF(H46="Cancelado","CANCELADO",IF(H46="Pausado","PAUSADO",IF(H46="Concluído","CONCLUÍDO",IF(Q46=0,"DADO PENDENTE",IF(J46&gt;=1,"META ATINGIDA",IF(Listas!$B$13&gt;F46,"ATRASADO",IF(OR(K46&lt;Listas!$B$18,AND(J46&lt;Listas!$B$17,F46-Listas!$B$13&lt;=Listas!$B$16)),"EM RISCO","NO RUMO")))))))))</x:f>
      </x:c>
      <x:c r="M46" s="146" t="str">
        <x:f>IF(L46="DADO PENDENTE",IF(N46&lt;&gt;"",N46,IF(COUNTIFS(Resultados_Chave!$B$5:$B$104,A46)=0,"Cadastre ao menos um KR","Corrija os KRs vinculados")),IF(L46="ATRASADO","Definir recuperação e prazo",IF(L46="EM RISCO","Revisar bloqueios e ação",IF(OR(L46="CANCELADO",L46="PAUSADO",L46="CONCLUÍDO"),"Registrar decisão no histórico",IF(A46="","","Acompanhar evidências")))))</x:f>
      </x:c>
      <x:c r="N46" s="146" t="str">
        <x:f>IF(COUNTA(A46:I46)=0,"",IF(OR(NOT(ISNUMBER(Listas!$B$13)),Listas!$B$13&lt;=0,NOT(ISNUMBER(Listas!$B$16)),Listas!$B$16&lt;0,NOT(ISNUMBER(Listas!$B$17)),Listas!$B$17&lt;0,Listas!$B$17&gt;1,NOT(ISNUMBER(Listas!$B$18)),Listas!$B$18&lt;0,Listas!$B$18&gt;1),"Parâmetros inválidos",IF(A46="","ID ausente",IF(COUNTIFS($A$5:$A$104,A46)&lt;&gt;1,"ID duplicado",IF(OR(B46="",C46="",D46=""),"Descrição, área ou dono ausente",IF(OR(NOT(ISNUMBER(E46)),E46&lt;=0,NOT(ISNUMBER(F46)),F46&lt;=0,F46&lt;E46),"Datas inválidas",IF(COUNTIFS(Listas!$B$4:$B$8,H46)&lt;&gt;1,"Status inválido",IF(OR(NOT(ISNUMBER(I46)),I46&lt;=0),"Peso inválido",""))))))))</x:f>
      </x:c>
      <x:c r="O46" s="146" t="n">
        <x:f>IF(AND(COUNTA(A46:I46)&gt;0,OR(Listas!$B$14="Todos",C46=Listas!$B$14),OR(Listas!$B$15="Todos",D46=Listas!$B$15)),1,0)</x:f>
        <x:v>0</x:v>
      </x:c>
      <x:c r="P46" s="146" t="n">
        <x:f>IF(AND(O46=1,OR(H46="Em andamento",H46="Não iniciado")),1,0)</x:f>
        <x:v>0</x:v>
      </x:c>
      <x:c r="Q46" s="146" t="n">
        <x:f>IF(AND(A46&lt;&gt;"",N46="",COUNTIFS(Resultados_Chave!$B$5:$B$104,A46)&gt;0,COUNTIFS(Resultados_Chave!$B$5:$B$104,A46)=COUNTIFS(Resultados_Chave!$B$5:$B$104,A46,Resultados_Chave!$AB$5:$AB$104,1)),1,0)</x:f>
        <x:v>0</x:v>
      </x:c>
      <x:c r="R46" s="146" t="n">
        <x:f>IF(AND(P46=1,Q46=1),I46,0)</x:f>
        <x:v>0</x:v>
      </x:c>
      <x:c r="S46" s="146" t="n">
        <x:f>IF(R46=0,0,R46*J46)</x:f>
        <x:v>0</x:v>
      </x:c>
      <x:c r="T46" s="146" t="n">
        <x:f>IF(R46=0,0,R46*K46)</x:f>
        <x:v>0</x:v>
      </x:c>
      <x:c r="U46" t="n">
        <x:f>IF(L46="DADO PENDENTE",1,0)</x:f>
        <x:v>0</x:v>
      </x:c>
      <x:c r="V46" t="n">
        <x:f>IF(N46&lt;&gt;"",1,0)</x:f>
        <x:v>0</x:v>
      </x:c>
    </x:row>
    <x:row r="47">
      <x:c r="A47" s="142"/>
      <x:c r="B47" s="142"/>
      <x:c r="C47" s="142"/>
      <x:c r="D47" s="142"/>
      <x:c r="E47" s="143"/>
      <x:c r="F47" s="143"/>
      <x:c r="G47" s="142"/>
      <x:c r="H47" s="142"/>
      <x:c r="I47" s="144"/>
      <x:c r="J47" s="145" t="str">
        <x:f>IF(A47="","",IF(Q47=0,"n.a.",SUMIFS(Resultados_Chave!$Z$5:$Z$104,Resultados_Chave!$B$5:$B$104,A47)/SUMIFS(Resultados_Chave!$J$5:$J$104,Resultados_Chave!$B$5:$B$104,A47)))</x:f>
      </x:c>
      <x:c r="K47" s="145" t="str">
        <x:f>IF(A47="","",IF(Q47=0,"n.a.",SUMIFS(Resultados_Chave!$AA$5:$AA$104,Resultados_Chave!$B$5:$B$104,A47)/SUMIFS(Resultados_Chave!$J$5:$J$104,Resultados_Chave!$B$5:$B$104,A47)))</x:f>
      </x:c>
      <x:c r="L47" s="146" t="str">
        <x:f>IF(COUNTA(A47:I47)=0,"",IF(N47&lt;&gt;"","DADO PENDENTE",IF(H47="Cancelado","CANCELADO",IF(H47="Pausado","PAUSADO",IF(H47="Concluído","CONCLUÍDO",IF(Q47=0,"DADO PENDENTE",IF(J47&gt;=1,"META ATINGIDA",IF(Listas!$B$13&gt;F47,"ATRASADO",IF(OR(K47&lt;Listas!$B$18,AND(J47&lt;Listas!$B$17,F47-Listas!$B$13&lt;=Listas!$B$16)),"EM RISCO","NO RUMO")))))))))</x:f>
      </x:c>
      <x:c r="M47" s="146" t="str">
        <x:f>IF(L47="DADO PENDENTE",IF(N47&lt;&gt;"",N47,IF(COUNTIFS(Resultados_Chave!$B$5:$B$104,A47)=0,"Cadastre ao menos um KR","Corrija os KRs vinculados")),IF(L47="ATRASADO","Definir recuperação e prazo",IF(L47="EM RISCO","Revisar bloqueios e ação",IF(OR(L47="CANCELADO",L47="PAUSADO",L47="CONCLUÍDO"),"Registrar decisão no histórico",IF(A47="","","Acompanhar evidências")))))</x:f>
      </x:c>
      <x:c r="N47" s="146" t="str">
        <x:f>IF(COUNTA(A47:I47)=0,"",IF(OR(NOT(ISNUMBER(Listas!$B$13)),Listas!$B$13&lt;=0,NOT(ISNUMBER(Listas!$B$16)),Listas!$B$16&lt;0,NOT(ISNUMBER(Listas!$B$17)),Listas!$B$17&lt;0,Listas!$B$17&gt;1,NOT(ISNUMBER(Listas!$B$18)),Listas!$B$18&lt;0,Listas!$B$18&gt;1),"Parâmetros inválidos",IF(A47="","ID ausente",IF(COUNTIFS($A$5:$A$104,A47)&lt;&gt;1,"ID duplicado",IF(OR(B47="",C47="",D47=""),"Descrição, área ou dono ausente",IF(OR(NOT(ISNUMBER(E47)),E47&lt;=0,NOT(ISNUMBER(F47)),F47&lt;=0,F47&lt;E47),"Datas inválidas",IF(COUNTIFS(Listas!$B$4:$B$8,H47)&lt;&gt;1,"Status inválido",IF(OR(NOT(ISNUMBER(I47)),I47&lt;=0),"Peso inválido",""))))))))</x:f>
      </x:c>
      <x:c r="O47" s="146" t="n">
        <x:f>IF(AND(COUNTA(A47:I47)&gt;0,OR(Listas!$B$14="Todos",C47=Listas!$B$14),OR(Listas!$B$15="Todos",D47=Listas!$B$15)),1,0)</x:f>
        <x:v>0</x:v>
      </x:c>
      <x:c r="P47" s="146" t="n">
        <x:f>IF(AND(O47=1,OR(H47="Em andamento",H47="Não iniciado")),1,0)</x:f>
        <x:v>0</x:v>
      </x:c>
      <x:c r="Q47" s="146" t="n">
        <x:f>IF(AND(A47&lt;&gt;"",N47="",COUNTIFS(Resultados_Chave!$B$5:$B$104,A47)&gt;0,COUNTIFS(Resultados_Chave!$B$5:$B$104,A47)=COUNTIFS(Resultados_Chave!$B$5:$B$104,A47,Resultados_Chave!$AB$5:$AB$104,1)),1,0)</x:f>
        <x:v>0</x:v>
      </x:c>
      <x:c r="R47" s="146" t="n">
        <x:f>IF(AND(P47=1,Q47=1),I47,0)</x:f>
        <x:v>0</x:v>
      </x:c>
      <x:c r="S47" s="146" t="n">
        <x:f>IF(R47=0,0,R47*J47)</x:f>
        <x:v>0</x:v>
      </x:c>
      <x:c r="T47" s="146" t="n">
        <x:f>IF(R47=0,0,R47*K47)</x:f>
        <x:v>0</x:v>
      </x:c>
      <x:c r="U47" t="n">
        <x:f>IF(L47="DADO PENDENTE",1,0)</x:f>
        <x:v>0</x:v>
      </x:c>
      <x:c r="V47" t="n">
        <x:f>IF(N47&lt;&gt;"",1,0)</x:f>
        <x:v>0</x:v>
      </x:c>
    </x:row>
    <x:row r="48">
      <x:c r="A48" s="142"/>
      <x:c r="B48" s="142"/>
      <x:c r="C48" s="142"/>
      <x:c r="D48" s="142"/>
      <x:c r="E48" s="143"/>
      <x:c r="F48" s="143"/>
      <x:c r="G48" s="142"/>
      <x:c r="H48" s="142"/>
      <x:c r="I48" s="144"/>
      <x:c r="J48" s="145" t="str">
        <x:f>IF(A48="","",IF(Q48=0,"n.a.",SUMIFS(Resultados_Chave!$Z$5:$Z$104,Resultados_Chave!$B$5:$B$104,A48)/SUMIFS(Resultados_Chave!$J$5:$J$104,Resultados_Chave!$B$5:$B$104,A48)))</x:f>
      </x:c>
      <x:c r="K48" s="145" t="str">
        <x:f>IF(A48="","",IF(Q48=0,"n.a.",SUMIFS(Resultados_Chave!$AA$5:$AA$104,Resultados_Chave!$B$5:$B$104,A48)/SUMIFS(Resultados_Chave!$J$5:$J$104,Resultados_Chave!$B$5:$B$104,A48)))</x:f>
      </x:c>
      <x:c r="L48" s="146" t="str">
        <x:f>IF(COUNTA(A48:I48)=0,"",IF(N48&lt;&gt;"","DADO PENDENTE",IF(H48="Cancelado","CANCELADO",IF(H48="Pausado","PAUSADO",IF(H48="Concluído","CONCLUÍDO",IF(Q48=0,"DADO PENDENTE",IF(J48&gt;=1,"META ATINGIDA",IF(Listas!$B$13&gt;F48,"ATRASADO",IF(OR(K48&lt;Listas!$B$18,AND(J48&lt;Listas!$B$17,F48-Listas!$B$13&lt;=Listas!$B$16)),"EM RISCO","NO RUMO")))))))))</x:f>
      </x:c>
      <x:c r="M48" s="146" t="str">
        <x:f>IF(L48="DADO PENDENTE",IF(N48&lt;&gt;"",N48,IF(COUNTIFS(Resultados_Chave!$B$5:$B$104,A48)=0,"Cadastre ao menos um KR","Corrija os KRs vinculados")),IF(L48="ATRASADO","Definir recuperação e prazo",IF(L48="EM RISCO","Revisar bloqueios e ação",IF(OR(L48="CANCELADO",L48="PAUSADO",L48="CONCLUÍDO"),"Registrar decisão no histórico",IF(A48="","","Acompanhar evidências")))))</x:f>
      </x:c>
      <x:c r="N48" s="146" t="str">
        <x:f>IF(COUNTA(A48:I48)=0,"",IF(OR(NOT(ISNUMBER(Listas!$B$13)),Listas!$B$13&lt;=0,NOT(ISNUMBER(Listas!$B$16)),Listas!$B$16&lt;0,NOT(ISNUMBER(Listas!$B$17)),Listas!$B$17&lt;0,Listas!$B$17&gt;1,NOT(ISNUMBER(Listas!$B$18)),Listas!$B$18&lt;0,Listas!$B$18&gt;1),"Parâmetros inválidos",IF(A48="","ID ausente",IF(COUNTIFS($A$5:$A$104,A48)&lt;&gt;1,"ID duplicado",IF(OR(B48="",C48="",D48=""),"Descrição, área ou dono ausente",IF(OR(NOT(ISNUMBER(E48)),E48&lt;=0,NOT(ISNUMBER(F48)),F48&lt;=0,F48&lt;E48),"Datas inválidas",IF(COUNTIFS(Listas!$B$4:$B$8,H48)&lt;&gt;1,"Status inválido",IF(OR(NOT(ISNUMBER(I48)),I48&lt;=0),"Peso inválido",""))))))))</x:f>
      </x:c>
      <x:c r="O48" s="146" t="n">
        <x:f>IF(AND(COUNTA(A48:I48)&gt;0,OR(Listas!$B$14="Todos",C48=Listas!$B$14),OR(Listas!$B$15="Todos",D48=Listas!$B$15)),1,0)</x:f>
        <x:v>0</x:v>
      </x:c>
      <x:c r="P48" s="146" t="n">
        <x:f>IF(AND(O48=1,OR(H48="Em andamento",H48="Não iniciado")),1,0)</x:f>
        <x:v>0</x:v>
      </x:c>
      <x:c r="Q48" s="146" t="n">
        <x:f>IF(AND(A48&lt;&gt;"",N48="",COUNTIFS(Resultados_Chave!$B$5:$B$104,A48)&gt;0,COUNTIFS(Resultados_Chave!$B$5:$B$104,A48)=COUNTIFS(Resultados_Chave!$B$5:$B$104,A48,Resultados_Chave!$AB$5:$AB$104,1)),1,0)</x:f>
        <x:v>0</x:v>
      </x:c>
      <x:c r="R48" s="146" t="n">
        <x:f>IF(AND(P48=1,Q48=1),I48,0)</x:f>
        <x:v>0</x:v>
      </x:c>
      <x:c r="S48" s="146" t="n">
        <x:f>IF(R48=0,0,R48*J48)</x:f>
        <x:v>0</x:v>
      </x:c>
      <x:c r="T48" s="146" t="n">
        <x:f>IF(R48=0,0,R48*K48)</x:f>
        <x:v>0</x:v>
      </x:c>
      <x:c r="U48" t="n">
        <x:f>IF(L48="DADO PENDENTE",1,0)</x:f>
        <x:v>0</x:v>
      </x:c>
      <x:c r="V48" t="n">
        <x:f>IF(N48&lt;&gt;"",1,0)</x:f>
        <x:v>0</x:v>
      </x:c>
    </x:row>
    <x:row r="49">
      <x:c r="A49" s="142"/>
      <x:c r="B49" s="142"/>
      <x:c r="C49" s="142"/>
      <x:c r="D49" s="142"/>
      <x:c r="E49" s="143"/>
      <x:c r="F49" s="143"/>
      <x:c r="G49" s="142"/>
      <x:c r="H49" s="142"/>
      <x:c r="I49" s="144"/>
      <x:c r="J49" s="145" t="str">
        <x:f>IF(A49="","",IF(Q49=0,"n.a.",SUMIFS(Resultados_Chave!$Z$5:$Z$104,Resultados_Chave!$B$5:$B$104,A49)/SUMIFS(Resultados_Chave!$J$5:$J$104,Resultados_Chave!$B$5:$B$104,A49)))</x:f>
      </x:c>
      <x:c r="K49" s="145" t="str">
        <x:f>IF(A49="","",IF(Q49=0,"n.a.",SUMIFS(Resultados_Chave!$AA$5:$AA$104,Resultados_Chave!$B$5:$B$104,A49)/SUMIFS(Resultados_Chave!$J$5:$J$104,Resultados_Chave!$B$5:$B$104,A49)))</x:f>
      </x:c>
      <x:c r="L49" s="146" t="str">
        <x:f>IF(COUNTA(A49:I49)=0,"",IF(N49&lt;&gt;"","DADO PENDENTE",IF(H49="Cancelado","CANCELADO",IF(H49="Pausado","PAUSADO",IF(H49="Concluído","CONCLUÍDO",IF(Q49=0,"DADO PENDENTE",IF(J49&gt;=1,"META ATINGIDA",IF(Listas!$B$13&gt;F49,"ATRASADO",IF(OR(K49&lt;Listas!$B$18,AND(J49&lt;Listas!$B$17,F49-Listas!$B$13&lt;=Listas!$B$16)),"EM RISCO","NO RUMO")))))))))</x:f>
      </x:c>
      <x:c r="M49" s="146" t="str">
        <x:f>IF(L49="DADO PENDENTE",IF(N49&lt;&gt;"",N49,IF(COUNTIFS(Resultados_Chave!$B$5:$B$104,A49)=0,"Cadastre ao menos um KR","Corrija os KRs vinculados")),IF(L49="ATRASADO","Definir recuperação e prazo",IF(L49="EM RISCO","Revisar bloqueios e ação",IF(OR(L49="CANCELADO",L49="PAUSADO",L49="CONCLUÍDO"),"Registrar decisão no histórico",IF(A49="","","Acompanhar evidências")))))</x:f>
      </x:c>
      <x:c r="N49" s="146" t="str">
        <x:f>IF(COUNTA(A49:I49)=0,"",IF(OR(NOT(ISNUMBER(Listas!$B$13)),Listas!$B$13&lt;=0,NOT(ISNUMBER(Listas!$B$16)),Listas!$B$16&lt;0,NOT(ISNUMBER(Listas!$B$17)),Listas!$B$17&lt;0,Listas!$B$17&gt;1,NOT(ISNUMBER(Listas!$B$18)),Listas!$B$18&lt;0,Listas!$B$18&gt;1),"Parâmetros inválidos",IF(A49="","ID ausente",IF(COUNTIFS($A$5:$A$104,A49)&lt;&gt;1,"ID duplicado",IF(OR(B49="",C49="",D49=""),"Descrição, área ou dono ausente",IF(OR(NOT(ISNUMBER(E49)),E49&lt;=0,NOT(ISNUMBER(F49)),F49&lt;=0,F49&lt;E49),"Datas inválidas",IF(COUNTIFS(Listas!$B$4:$B$8,H49)&lt;&gt;1,"Status inválido",IF(OR(NOT(ISNUMBER(I49)),I49&lt;=0),"Peso inválido",""))))))))</x:f>
      </x:c>
      <x:c r="O49" s="146" t="n">
        <x:f>IF(AND(COUNTA(A49:I49)&gt;0,OR(Listas!$B$14="Todos",C49=Listas!$B$14),OR(Listas!$B$15="Todos",D49=Listas!$B$15)),1,0)</x:f>
        <x:v>0</x:v>
      </x:c>
      <x:c r="P49" s="146" t="n">
        <x:f>IF(AND(O49=1,OR(H49="Em andamento",H49="Não iniciado")),1,0)</x:f>
        <x:v>0</x:v>
      </x:c>
      <x:c r="Q49" s="146" t="n">
        <x:f>IF(AND(A49&lt;&gt;"",N49="",COUNTIFS(Resultados_Chave!$B$5:$B$104,A49)&gt;0,COUNTIFS(Resultados_Chave!$B$5:$B$104,A49)=COUNTIFS(Resultados_Chave!$B$5:$B$104,A49,Resultados_Chave!$AB$5:$AB$104,1)),1,0)</x:f>
        <x:v>0</x:v>
      </x:c>
      <x:c r="R49" s="146" t="n">
        <x:f>IF(AND(P49=1,Q49=1),I49,0)</x:f>
        <x:v>0</x:v>
      </x:c>
      <x:c r="S49" s="146" t="n">
        <x:f>IF(R49=0,0,R49*J49)</x:f>
        <x:v>0</x:v>
      </x:c>
      <x:c r="T49" s="146" t="n">
        <x:f>IF(R49=0,0,R49*K49)</x:f>
        <x:v>0</x:v>
      </x:c>
      <x:c r="U49" t="n">
        <x:f>IF(L49="DADO PENDENTE",1,0)</x:f>
        <x:v>0</x:v>
      </x:c>
      <x:c r="V49" t="n">
        <x:f>IF(N49&lt;&gt;"",1,0)</x:f>
        <x:v>0</x:v>
      </x:c>
    </x:row>
    <x:row r="50">
      <x:c r="A50" s="142"/>
      <x:c r="B50" s="142"/>
      <x:c r="C50" s="142"/>
      <x:c r="D50" s="142"/>
      <x:c r="E50" s="143"/>
      <x:c r="F50" s="143"/>
      <x:c r="G50" s="142"/>
      <x:c r="H50" s="142"/>
      <x:c r="I50" s="144"/>
      <x:c r="J50" s="145" t="str">
        <x:f>IF(A50="","",IF(Q50=0,"n.a.",SUMIFS(Resultados_Chave!$Z$5:$Z$104,Resultados_Chave!$B$5:$B$104,A50)/SUMIFS(Resultados_Chave!$J$5:$J$104,Resultados_Chave!$B$5:$B$104,A50)))</x:f>
      </x:c>
      <x:c r="K50" s="145" t="str">
        <x:f>IF(A50="","",IF(Q50=0,"n.a.",SUMIFS(Resultados_Chave!$AA$5:$AA$104,Resultados_Chave!$B$5:$B$104,A50)/SUMIFS(Resultados_Chave!$J$5:$J$104,Resultados_Chave!$B$5:$B$104,A50)))</x:f>
      </x:c>
      <x:c r="L50" s="146" t="str">
        <x:f>IF(COUNTA(A50:I50)=0,"",IF(N50&lt;&gt;"","DADO PENDENTE",IF(H50="Cancelado","CANCELADO",IF(H50="Pausado","PAUSADO",IF(H50="Concluído","CONCLUÍDO",IF(Q50=0,"DADO PENDENTE",IF(J50&gt;=1,"META ATINGIDA",IF(Listas!$B$13&gt;F50,"ATRASADO",IF(OR(K50&lt;Listas!$B$18,AND(J50&lt;Listas!$B$17,F50-Listas!$B$13&lt;=Listas!$B$16)),"EM RISCO","NO RUMO")))))))))</x:f>
      </x:c>
      <x:c r="M50" s="146" t="str">
        <x:f>IF(L50="DADO PENDENTE",IF(N50&lt;&gt;"",N50,IF(COUNTIFS(Resultados_Chave!$B$5:$B$104,A50)=0,"Cadastre ao menos um KR","Corrija os KRs vinculados")),IF(L50="ATRASADO","Definir recuperação e prazo",IF(L50="EM RISCO","Revisar bloqueios e ação",IF(OR(L50="CANCELADO",L50="PAUSADO",L50="CONCLUÍDO"),"Registrar decisão no histórico",IF(A50="","","Acompanhar evidências")))))</x:f>
      </x:c>
      <x:c r="N50" s="146" t="str">
        <x:f>IF(COUNTA(A50:I50)=0,"",IF(OR(NOT(ISNUMBER(Listas!$B$13)),Listas!$B$13&lt;=0,NOT(ISNUMBER(Listas!$B$16)),Listas!$B$16&lt;0,NOT(ISNUMBER(Listas!$B$17)),Listas!$B$17&lt;0,Listas!$B$17&gt;1,NOT(ISNUMBER(Listas!$B$18)),Listas!$B$18&lt;0,Listas!$B$18&gt;1),"Parâmetros inválidos",IF(A50="","ID ausente",IF(COUNTIFS($A$5:$A$104,A50)&lt;&gt;1,"ID duplicado",IF(OR(B50="",C50="",D50=""),"Descrição, área ou dono ausente",IF(OR(NOT(ISNUMBER(E50)),E50&lt;=0,NOT(ISNUMBER(F50)),F50&lt;=0,F50&lt;E50),"Datas inválidas",IF(COUNTIFS(Listas!$B$4:$B$8,H50)&lt;&gt;1,"Status inválido",IF(OR(NOT(ISNUMBER(I50)),I50&lt;=0),"Peso inválido",""))))))))</x:f>
      </x:c>
      <x:c r="O50" s="146" t="n">
        <x:f>IF(AND(COUNTA(A50:I50)&gt;0,OR(Listas!$B$14="Todos",C50=Listas!$B$14),OR(Listas!$B$15="Todos",D50=Listas!$B$15)),1,0)</x:f>
        <x:v>0</x:v>
      </x:c>
      <x:c r="P50" s="146" t="n">
        <x:f>IF(AND(O50=1,OR(H50="Em andamento",H50="Não iniciado")),1,0)</x:f>
        <x:v>0</x:v>
      </x:c>
      <x:c r="Q50" s="146" t="n">
        <x:f>IF(AND(A50&lt;&gt;"",N50="",COUNTIFS(Resultados_Chave!$B$5:$B$104,A50)&gt;0,COUNTIFS(Resultados_Chave!$B$5:$B$104,A50)=COUNTIFS(Resultados_Chave!$B$5:$B$104,A50,Resultados_Chave!$AB$5:$AB$104,1)),1,0)</x:f>
        <x:v>0</x:v>
      </x:c>
      <x:c r="R50" s="146" t="n">
        <x:f>IF(AND(P50=1,Q50=1),I50,0)</x:f>
        <x:v>0</x:v>
      </x:c>
      <x:c r="S50" s="146" t="n">
        <x:f>IF(R50=0,0,R50*J50)</x:f>
        <x:v>0</x:v>
      </x:c>
      <x:c r="T50" s="146" t="n">
        <x:f>IF(R50=0,0,R50*K50)</x:f>
        <x:v>0</x:v>
      </x:c>
      <x:c r="U50" t="n">
        <x:f>IF(L50="DADO PENDENTE",1,0)</x:f>
        <x:v>0</x:v>
      </x:c>
      <x:c r="V50" t="n">
        <x:f>IF(N50&lt;&gt;"",1,0)</x:f>
        <x:v>0</x:v>
      </x:c>
    </x:row>
    <x:row r="51">
      <x:c r="A51" s="142"/>
      <x:c r="B51" s="142"/>
      <x:c r="C51" s="142"/>
      <x:c r="D51" s="142"/>
      <x:c r="E51" s="143"/>
      <x:c r="F51" s="143"/>
      <x:c r="G51" s="142"/>
      <x:c r="H51" s="142"/>
      <x:c r="I51" s="144"/>
      <x:c r="J51" s="145" t="str">
        <x:f>IF(A51="","",IF(Q51=0,"n.a.",SUMIFS(Resultados_Chave!$Z$5:$Z$104,Resultados_Chave!$B$5:$B$104,A51)/SUMIFS(Resultados_Chave!$J$5:$J$104,Resultados_Chave!$B$5:$B$104,A51)))</x:f>
      </x:c>
      <x:c r="K51" s="145" t="str">
        <x:f>IF(A51="","",IF(Q51=0,"n.a.",SUMIFS(Resultados_Chave!$AA$5:$AA$104,Resultados_Chave!$B$5:$B$104,A51)/SUMIFS(Resultados_Chave!$J$5:$J$104,Resultados_Chave!$B$5:$B$104,A51)))</x:f>
      </x:c>
      <x:c r="L51" s="146" t="str">
        <x:f>IF(COUNTA(A51:I51)=0,"",IF(N51&lt;&gt;"","DADO PENDENTE",IF(H51="Cancelado","CANCELADO",IF(H51="Pausado","PAUSADO",IF(H51="Concluído","CONCLUÍDO",IF(Q51=0,"DADO PENDENTE",IF(J51&gt;=1,"META ATINGIDA",IF(Listas!$B$13&gt;F51,"ATRASADO",IF(OR(K51&lt;Listas!$B$18,AND(J51&lt;Listas!$B$17,F51-Listas!$B$13&lt;=Listas!$B$16)),"EM RISCO","NO RUMO")))))))))</x:f>
      </x:c>
      <x:c r="M51" s="146" t="str">
        <x:f>IF(L51="DADO PENDENTE",IF(N51&lt;&gt;"",N51,IF(COUNTIFS(Resultados_Chave!$B$5:$B$104,A51)=0,"Cadastre ao menos um KR","Corrija os KRs vinculados")),IF(L51="ATRASADO","Definir recuperação e prazo",IF(L51="EM RISCO","Revisar bloqueios e ação",IF(OR(L51="CANCELADO",L51="PAUSADO",L51="CONCLUÍDO"),"Registrar decisão no histórico",IF(A51="","","Acompanhar evidências")))))</x:f>
      </x:c>
      <x:c r="N51" s="146" t="str">
        <x:f>IF(COUNTA(A51:I51)=0,"",IF(OR(NOT(ISNUMBER(Listas!$B$13)),Listas!$B$13&lt;=0,NOT(ISNUMBER(Listas!$B$16)),Listas!$B$16&lt;0,NOT(ISNUMBER(Listas!$B$17)),Listas!$B$17&lt;0,Listas!$B$17&gt;1,NOT(ISNUMBER(Listas!$B$18)),Listas!$B$18&lt;0,Listas!$B$18&gt;1),"Parâmetros inválidos",IF(A51="","ID ausente",IF(COUNTIFS($A$5:$A$104,A51)&lt;&gt;1,"ID duplicado",IF(OR(B51="",C51="",D51=""),"Descrição, área ou dono ausente",IF(OR(NOT(ISNUMBER(E51)),E51&lt;=0,NOT(ISNUMBER(F51)),F51&lt;=0,F51&lt;E51),"Datas inválidas",IF(COUNTIFS(Listas!$B$4:$B$8,H51)&lt;&gt;1,"Status inválido",IF(OR(NOT(ISNUMBER(I51)),I51&lt;=0),"Peso inválido",""))))))))</x:f>
      </x:c>
      <x:c r="O51" s="146" t="n">
        <x:f>IF(AND(COUNTA(A51:I51)&gt;0,OR(Listas!$B$14="Todos",C51=Listas!$B$14),OR(Listas!$B$15="Todos",D51=Listas!$B$15)),1,0)</x:f>
        <x:v>0</x:v>
      </x:c>
      <x:c r="P51" s="146" t="n">
        <x:f>IF(AND(O51=1,OR(H51="Em andamento",H51="Não iniciado")),1,0)</x:f>
        <x:v>0</x:v>
      </x:c>
      <x:c r="Q51" s="146" t="n">
        <x:f>IF(AND(A51&lt;&gt;"",N51="",COUNTIFS(Resultados_Chave!$B$5:$B$104,A51)&gt;0,COUNTIFS(Resultados_Chave!$B$5:$B$104,A51)=COUNTIFS(Resultados_Chave!$B$5:$B$104,A51,Resultados_Chave!$AB$5:$AB$104,1)),1,0)</x:f>
        <x:v>0</x:v>
      </x:c>
      <x:c r="R51" s="146" t="n">
        <x:f>IF(AND(P51=1,Q51=1),I51,0)</x:f>
        <x:v>0</x:v>
      </x:c>
      <x:c r="S51" s="146" t="n">
        <x:f>IF(R51=0,0,R51*J51)</x:f>
        <x:v>0</x:v>
      </x:c>
      <x:c r="T51" s="146" t="n">
        <x:f>IF(R51=0,0,R51*K51)</x:f>
        <x:v>0</x:v>
      </x:c>
      <x:c r="U51" t="n">
        <x:f>IF(L51="DADO PENDENTE",1,0)</x:f>
        <x:v>0</x:v>
      </x:c>
      <x:c r="V51" t="n">
        <x:f>IF(N51&lt;&gt;"",1,0)</x:f>
        <x:v>0</x:v>
      </x:c>
    </x:row>
    <x:row r="52">
      <x:c r="A52" s="142"/>
      <x:c r="B52" s="142"/>
      <x:c r="C52" s="142"/>
      <x:c r="D52" s="142"/>
      <x:c r="E52" s="143"/>
      <x:c r="F52" s="143"/>
      <x:c r="G52" s="142"/>
      <x:c r="H52" s="142"/>
      <x:c r="I52" s="144"/>
      <x:c r="J52" s="145" t="str">
        <x:f>IF(A52="","",IF(Q52=0,"n.a.",SUMIFS(Resultados_Chave!$Z$5:$Z$104,Resultados_Chave!$B$5:$B$104,A52)/SUMIFS(Resultados_Chave!$J$5:$J$104,Resultados_Chave!$B$5:$B$104,A52)))</x:f>
      </x:c>
      <x:c r="K52" s="145" t="str">
        <x:f>IF(A52="","",IF(Q52=0,"n.a.",SUMIFS(Resultados_Chave!$AA$5:$AA$104,Resultados_Chave!$B$5:$B$104,A52)/SUMIFS(Resultados_Chave!$J$5:$J$104,Resultados_Chave!$B$5:$B$104,A52)))</x:f>
      </x:c>
      <x:c r="L52" s="146" t="str">
        <x:f>IF(COUNTA(A52:I52)=0,"",IF(N52&lt;&gt;"","DADO PENDENTE",IF(H52="Cancelado","CANCELADO",IF(H52="Pausado","PAUSADO",IF(H52="Concluído","CONCLUÍDO",IF(Q52=0,"DADO PENDENTE",IF(J52&gt;=1,"META ATINGIDA",IF(Listas!$B$13&gt;F52,"ATRASADO",IF(OR(K52&lt;Listas!$B$18,AND(J52&lt;Listas!$B$17,F52-Listas!$B$13&lt;=Listas!$B$16)),"EM RISCO","NO RUMO")))))))))</x:f>
      </x:c>
      <x:c r="M52" s="146" t="str">
        <x:f>IF(L52="DADO PENDENTE",IF(N52&lt;&gt;"",N52,IF(COUNTIFS(Resultados_Chave!$B$5:$B$104,A52)=0,"Cadastre ao menos um KR","Corrija os KRs vinculados")),IF(L52="ATRASADO","Definir recuperação e prazo",IF(L52="EM RISCO","Revisar bloqueios e ação",IF(OR(L52="CANCELADO",L52="PAUSADO",L52="CONCLUÍDO"),"Registrar decisão no histórico",IF(A52="","","Acompanhar evidências")))))</x:f>
      </x:c>
      <x:c r="N52" s="146" t="str">
        <x:f>IF(COUNTA(A52:I52)=0,"",IF(OR(NOT(ISNUMBER(Listas!$B$13)),Listas!$B$13&lt;=0,NOT(ISNUMBER(Listas!$B$16)),Listas!$B$16&lt;0,NOT(ISNUMBER(Listas!$B$17)),Listas!$B$17&lt;0,Listas!$B$17&gt;1,NOT(ISNUMBER(Listas!$B$18)),Listas!$B$18&lt;0,Listas!$B$18&gt;1),"Parâmetros inválidos",IF(A52="","ID ausente",IF(COUNTIFS($A$5:$A$104,A52)&lt;&gt;1,"ID duplicado",IF(OR(B52="",C52="",D52=""),"Descrição, área ou dono ausente",IF(OR(NOT(ISNUMBER(E52)),E52&lt;=0,NOT(ISNUMBER(F52)),F52&lt;=0,F52&lt;E52),"Datas inválidas",IF(COUNTIFS(Listas!$B$4:$B$8,H52)&lt;&gt;1,"Status inválido",IF(OR(NOT(ISNUMBER(I52)),I52&lt;=0),"Peso inválido",""))))))))</x:f>
      </x:c>
      <x:c r="O52" s="146" t="n">
        <x:f>IF(AND(COUNTA(A52:I52)&gt;0,OR(Listas!$B$14="Todos",C52=Listas!$B$14),OR(Listas!$B$15="Todos",D52=Listas!$B$15)),1,0)</x:f>
        <x:v>0</x:v>
      </x:c>
      <x:c r="P52" s="146" t="n">
        <x:f>IF(AND(O52=1,OR(H52="Em andamento",H52="Não iniciado")),1,0)</x:f>
        <x:v>0</x:v>
      </x:c>
      <x:c r="Q52" s="146" t="n">
        <x:f>IF(AND(A52&lt;&gt;"",N52="",COUNTIFS(Resultados_Chave!$B$5:$B$104,A52)&gt;0,COUNTIFS(Resultados_Chave!$B$5:$B$104,A52)=COUNTIFS(Resultados_Chave!$B$5:$B$104,A52,Resultados_Chave!$AB$5:$AB$104,1)),1,0)</x:f>
        <x:v>0</x:v>
      </x:c>
      <x:c r="R52" s="146" t="n">
        <x:f>IF(AND(P52=1,Q52=1),I52,0)</x:f>
        <x:v>0</x:v>
      </x:c>
      <x:c r="S52" s="146" t="n">
        <x:f>IF(R52=0,0,R52*J52)</x:f>
        <x:v>0</x:v>
      </x:c>
      <x:c r="T52" s="146" t="n">
        <x:f>IF(R52=0,0,R52*K52)</x:f>
        <x:v>0</x:v>
      </x:c>
      <x:c r="U52" t="n">
        <x:f>IF(L52="DADO PENDENTE",1,0)</x:f>
        <x:v>0</x:v>
      </x:c>
      <x:c r="V52" t="n">
        <x:f>IF(N52&lt;&gt;"",1,0)</x:f>
        <x:v>0</x:v>
      </x:c>
    </x:row>
    <x:row r="53">
      <x:c r="A53" s="142"/>
      <x:c r="B53" s="142"/>
      <x:c r="C53" s="142"/>
      <x:c r="D53" s="142"/>
      <x:c r="E53" s="143"/>
      <x:c r="F53" s="143"/>
      <x:c r="G53" s="142"/>
      <x:c r="H53" s="142"/>
      <x:c r="I53" s="144"/>
      <x:c r="J53" s="145" t="str">
        <x:f>IF(A53="","",IF(Q53=0,"n.a.",SUMIFS(Resultados_Chave!$Z$5:$Z$104,Resultados_Chave!$B$5:$B$104,A53)/SUMIFS(Resultados_Chave!$J$5:$J$104,Resultados_Chave!$B$5:$B$104,A53)))</x:f>
      </x:c>
      <x:c r="K53" s="145" t="str">
        <x:f>IF(A53="","",IF(Q53=0,"n.a.",SUMIFS(Resultados_Chave!$AA$5:$AA$104,Resultados_Chave!$B$5:$B$104,A53)/SUMIFS(Resultados_Chave!$J$5:$J$104,Resultados_Chave!$B$5:$B$104,A53)))</x:f>
      </x:c>
      <x:c r="L53" s="146" t="str">
        <x:f>IF(COUNTA(A53:I53)=0,"",IF(N53&lt;&gt;"","DADO PENDENTE",IF(H53="Cancelado","CANCELADO",IF(H53="Pausado","PAUSADO",IF(H53="Concluído","CONCLUÍDO",IF(Q53=0,"DADO PENDENTE",IF(J53&gt;=1,"META ATINGIDA",IF(Listas!$B$13&gt;F53,"ATRASADO",IF(OR(K53&lt;Listas!$B$18,AND(J53&lt;Listas!$B$17,F53-Listas!$B$13&lt;=Listas!$B$16)),"EM RISCO","NO RUMO")))))))))</x:f>
      </x:c>
      <x:c r="M53" s="146" t="str">
        <x:f>IF(L53="DADO PENDENTE",IF(N53&lt;&gt;"",N53,IF(COUNTIFS(Resultados_Chave!$B$5:$B$104,A53)=0,"Cadastre ao menos um KR","Corrija os KRs vinculados")),IF(L53="ATRASADO","Definir recuperação e prazo",IF(L53="EM RISCO","Revisar bloqueios e ação",IF(OR(L53="CANCELADO",L53="PAUSADO",L53="CONCLUÍDO"),"Registrar decisão no histórico",IF(A53="","","Acompanhar evidências")))))</x:f>
      </x:c>
      <x:c r="N53" s="146" t="str">
        <x:f>IF(COUNTA(A53:I53)=0,"",IF(OR(NOT(ISNUMBER(Listas!$B$13)),Listas!$B$13&lt;=0,NOT(ISNUMBER(Listas!$B$16)),Listas!$B$16&lt;0,NOT(ISNUMBER(Listas!$B$17)),Listas!$B$17&lt;0,Listas!$B$17&gt;1,NOT(ISNUMBER(Listas!$B$18)),Listas!$B$18&lt;0,Listas!$B$18&gt;1),"Parâmetros inválidos",IF(A53="","ID ausente",IF(COUNTIFS($A$5:$A$104,A53)&lt;&gt;1,"ID duplicado",IF(OR(B53="",C53="",D53=""),"Descrição, área ou dono ausente",IF(OR(NOT(ISNUMBER(E53)),E53&lt;=0,NOT(ISNUMBER(F53)),F53&lt;=0,F53&lt;E53),"Datas inválidas",IF(COUNTIFS(Listas!$B$4:$B$8,H53)&lt;&gt;1,"Status inválido",IF(OR(NOT(ISNUMBER(I53)),I53&lt;=0),"Peso inválido",""))))))))</x:f>
      </x:c>
      <x:c r="O53" s="146" t="n">
        <x:f>IF(AND(COUNTA(A53:I53)&gt;0,OR(Listas!$B$14="Todos",C53=Listas!$B$14),OR(Listas!$B$15="Todos",D53=Listas!$B$15)),1,0)</x:f>
        <x:v>0</x:v>
      </x:c>
      <x:c r="P53" s="146" t="n">
        <x:f>IF(AND(O53=1,OR(H53="Em andamento",H53="Não iniciado")),1,0)</x:f>
        <x:v>0</x:v>
      </x:c>
      <x:c r="Q53" s="146" t="n">
        <x:f>IF(AND(A53&lt;&gt;"",N53="",COUNTIFS(Resultados_Chave!$B$5:$B$104,A53)&gt;0,COUNTIFS(Resultados_Chave!$B$5:$B$104,A53)=COUNTIFS(Resultados_Chave!$B$5:$B$104,A53,Resultados_Chave!$AB$5:$AB$104,1)),1,0)</x:f>
        <x:v>0</x:v>
      </x:c>
      <x:c r="R53" s="146" t="n">
        <x:f>IF(AND(P53=1,Q53=1),I53,0)</x:f>
        <x:v>0</x:v>
      </x:c>
      <x:c r="S53" s="146" t="n">
        <x:f>IF(R53=0,0,R53*J53)</x:f>
        <x:v>0</x:v>
      </x:c>
      <x:c r="T53" s="146" t="n">
        <x:f>IF(R53=0,0,R53*K53)</x:f>
        <x:v>0</x:v>
      </x:c>
      <x:c r="U53" t="n">
        <x:f>IF(L53="DADO PENDENTE",1,0)</x:f>
        <x:v>0</x:v>
      </x:c>
      <x:c r="V53" t="n">
        <x:f>IF(N53&lt;&gt;"",1,0)</x:f>
        <x:v>0</x:v>
      </x:c>
    </x:row>
    <x:row r="54">
      <x:c r="A54" s="142"/>
      <x:c r="B54" s="142"/>
      <x:c r="C54" s="142"/>
      <x:c r="D54" s="142"/>
      <x:c r="E54" s="143"/>
      <x:c r="F54" s="143"/>
      <x:c r="G54" s="142"/>
      <x:c r="H54" s="142"/>
      <x:c r="I54" s="144"/>
      <x:c r="J54" s="145" t="str">
        <x:f>IF(A54="","",IF(Q54=0,"n.a.",SUMIFS(Resultados_Chave!$Z$5:$Z$104,Resultados_Chave!$B$5:$B$104,A54)/SUMIFS(Resultados_Chave!$J$5:$J$104,Resultados_Chave!$B$5:$B$104,A54)))</x:f>
      </x:c>
      <x:c r="K54" s="145" t="str">
        <x:f>IF(A54="","",IF(Q54=0,"n.a.",SUMIFS(Resultados_Chave!$AA$5:$AA$104,Resultados_Chave!$B$5:$B$104,A54)/SUMIFS(Resultados_Chave!$J$5:$J$104,Resultados_Chave!$B$5:$B$104,A54)))</x:f>
      </x:c>
      <x:c r="L54" s="146" t="str">
        <x:f>IF(COUNTA(A54:I54)=0,"",IF(N54&lt;&gt;"","DADO PENDENTE",IF(H54="Cancelado","CANCELADO",IF(H54="Pausado","PAUSADO",IF(H54="Concluído","CONCLUÍDO",IF(Q54=0,"DADO PENDENTE",IF(J54&gt;=1,"META ATINGIDA",IF(Listas!$B$13&gt;F54,"ATRASADO",IF(OR(K54&lt;Listas!$B$18,AND(J54&lt;Listas!$B$17,F54-Listas!$B$13&lt;=Listas!$B$16)),"EM RISCO","NO RUMO")))))))))</x:f>
      </x:c>
      <x:c r="M54" s="146" t="str">
        <x:f>IF(L54="DADO PENDENTE",IF(N54&lt;&gt;"",N54,IF(COUNTIFS(Resultados_Chave!$B$5:$B$104,A54)=0,"Cadastre ao menos um KR","Corrija os KRs vinculados")),IF(L54="ATRASADO","Definir recuperação e prazo",IF(L54="EM RISCO","Revisar bloqueios e ação",IF(OR(L54="CANCELADO",L54="PAUSADO",L54="CONCLUÍDO"),"Registrar decisão no histórico",IF(A54="","","Acompanhar evidências")))))</x:f>
      </x:c>
      <x:c r="N54" s="146" t="str">
        <x:f>IF(COUNTA(A54:I54)=0,"",IF(OR(NOT(ISNUMBER(Listas!$B$13)),Listas!$B$13&lt;=0,NOT(ISNUMBER(Listas!$B$16)),Listas!$B$16&lt;0,NOT(ISNUMBER(Listas!$B$17)),Listas!$B$17&lt;0,Listas!$B$17&gt;1,NOT(ISNUMBER(Listas!$B$18)),Listas!$B$18&lt;0,Listas!$B$18&gt;1),"Parâmetros inválidos",IF(A54="","ID ausente",IF(COUNTIFS($A$5:$A$104,A54)&lt;&gt;1,"ID duplicado",IF(OR(B54="",C54="",D54=""),"Descrição, área ou dono ausente",IF(OR(NOT(ISNUMBER(E54)),E54&lt;=0,NOT(ISNUMBER(F54)),F54&lt;=0,F54&lt;E54),"Datas inválidas",IF(COUNTIFS(Listas!$B$4:$B$8,H54)&lt;&gt;1,"Status inválido",IF(OR(NOT(ISNUMBER(I54)),I54&lt;=0),"Peso inválido",""))))))))</x:f>
      </x:c>
      <x:c r="O54" s="146" t="n">
        <x:f>IF(AND(COUNTA(A54:I54)&gt;0,OR(Listas!$B$14="Todos",C54=Listas!$B$14),OR(Listas!$B$15="Todos",D54=Listas!$B$15)),1,0)</x:f>
        <x:v>0</x:v>
      </x:c>
      <x:c r="P54" s="146" t="n">
        <x:f>IF(AND(O54=1,OR(H54="Em andamento",H54="Não iniciado")),1,0)</x:f>
        <x:v>0</x:v>
      </x:c>
      <x:c r="Q54" s="146" t="n">
        <x:f>IF(AND(A54&lt;&gt;"",N54="",COUNTIFS(Resultados_Chave!$B$5:$B$104,A54)&gt;0,COUNTIFS(Resultados_Chave!$B$5:$B$104,A54)=COUNTIFS(Resultados_Chave!$B$5:$B$104,A54,Resultados_Chave!$AB$5:$AB$104,1)),1,0)</x:f>
        <x:v>0</x:v>
      </x:c>
      <x:c r="R54" s="146" t="n">
        <x:f>IF(AND(P54=1,Q54=1),I54,0)</x:f>
        <x:v>0</x:v>
      </x:c>
      <x:c r="S54" s="146" t="n">
        <x:f>IF(R54=0,0,R54*J54)</x:f>
        <x:v>0</x:v>
      </x:c>
      <x:c r="T54" s="146" t="n">
        <x:f>IF(R54=0,0,R54*K54)</x:f>
        <x:v>0</x:v>
      </x:c>
      <x:c r="U54" t="n">
        <x:f>IF(L54="DADO PENDENTE",1,0)</x:f>
        <x:v>0</x:v>
      </x:c>
      <x:c r="V54" t="n">
        <x:f>IF(N54&lt;&gt;"",1,0)</x:f>
        <x:v>0</x:v>
      </x:c>
    </x:row>
    <x:row r="55">
      <x:c r="A55" s="142"/>
      <x:c r="B55" s="142"/>
      <x:c r="C55" s="142"/>
      <x:c r="D55" s="142"/>
      <x:c r="E55" s="143"/>
      <x:c r="F55" s="143"/>
      <x:c r="G55" s="142"/>
      <x:c r="H55" s="142"/>
      <x:c r="I55" s="144"/>
      <x:c r="J55" s="145" t="str">
        <x:f>IF(A55="","",IF(Q55=0,"n.a.",SUMIFS(Resultados_Chave!$Z$5:$Z$104,Resultados_Chave!$B$5:$B$104,A55)/SUMIFS(Resultados_Chave!$J$5:$J$104,Resultados_Chave!$B$5:$B$104,A55)))</x:f>
      </x:c>
      <x:c r="K55" s="145" t="str">
        <x:f>IF(A55="","",IF(Q55=0,"n.a.",SUMIFS(Resultados_Chave!$AA$5:$AA$104,Resultados_Chave!$B$5:$B$104,A55)/SUMIFS(Resultados_Chave!$J$5:$J$104,Resultados_Chave!$B$5:$B$104,A55)))</x:f>
      </x:c>
      <x:c r="L55" s="146" t="str">
        <x:f>IF(COUNTA(A55:I55)=0,"",IF(N55&lt;&gt;"","DADO PENDENTE",IF(H55="Cancelado","CANCELADO",IF(H55="Pausado","PAUSADO",IF(H55="Concluído","CONCLUÍDO",IF(Q55=0,"DADO PENDENTE",IF(J55&gt;=1,"META ATINGIDA",IF(Listas!$B$13&gt;F55,"ATRASADO",IF(OR(K55&lt;Listas!$B$18,AND(J55&lt;Listas!$B$17,F55-Listas!$B$13&lt;=Listas!$B$16)),"EM RISCO","NO RUMO")))))))))</x:f>
      </x:c>
      <x:c r="M55" s="146" t="str">
        <x:f>IF(L55="DADO PENDENTE",IF(N55&lt;&gt;"",N55,IF(COUNTIFS(Resultados_Chave!$B$5:$B$104,A55)=0,"Cadastre ao menos um KR","Corrija os KRs vinculados")),IF(L55="ATRASADO","Definir recuperação e prazo",IF(L55="EM RISCO","Revisar bloqueios e ação",IF(OR(L55="CANCELADO",L55="PAUSADO",L55="CONCLUÍDO"),"Registrar decisão no histórico",IF(A55="","","Acompanhar evidências")))))</x:f>
      </x:c>
      <x:c r="N55" s="146" t="str">
        <x:f>IF(COUNTA(A55:I55)=0,"",IF(OR(NOT(ISNUMBER(Listas!$B$13)),Listas!$B$13&lt;=0,NOT(ISNUMBER(Listas!$B$16)),Listas!$B$16&lt;0,NOT(ISNUMBER(Listas!$B$17)),Listas!$B$17&lt;0,Listas!$B$17&gt;1,NOT(ISNUMBER(Listas!$B$18)),Listas!$B$18&lt;0,Listas!$B$18&gt;1),"Parâmetros inválidos",IF(A55="","ID ausente",IF(COUNTIFS($A$5:$A$104,A55)&lt;&gt;1,"ID duplicado",IF(OR(B55="",C55="",D55=""),"Descrição, área ou dono ausente",IF(OR(NOT(ISNUMBER(E55)),E55&lt;=0,NOT(ISNUMBER(F55)),F55&lt;=0,F55&lt;E55),"Datas inválidas",IF(COUNTIFS(Listas!$B$4:$B$8,H55)&lt;&gt;1,"Status inválido",IF(OR(NOT(ISNUMBER(I55)),I55&lt;=0),"Peso inválido",""))))))))</x:f>
      </x:c>
      <x:c r="O55" s="146" t="n">
        <x:f>IF(AND(COUNTA(A55:I55)&gt;0,OR(Listas!$B$14="Todos",C55=Listas!$B$14),OR(Listas!$B$15="Todos",D55=Listas!$B$15)),1,0)</x:f>
        <x:v>0</x:v>
      </x:c>
      <x:c r="P55" s="146" t="n">
        <x:f>IF(AND(O55=1,OR(H55="Em andamento",H55="Não iniciado")),1,0)</x:f>
        <x:v>0</x:v>
      </x:c>
      <x:c r="Q55" s="146" t="n">
        <x:f>IF(AND(A55&lt;&gt;"",N55="",COUNTIFS(Resultados_Chave!$B$5:$B$104,A55)&gt;0,COUNTIFS(Resultados_Chave!$B$5:$B$104,A55)=COUNTIFS(Resultados_Chave!$B$5:$B$104,A55,Resultados_Chave!$AB$5:$AB$104,1)),1,0)</x:f>
        <x:v>0</x:v>
      </x:c>
      <x:c r="R55" s="146" t="n">
        <x:f>IF(AND(P55=1,Q55=1),I55,0)</x:f>
        <x:v>0</x:v>
      </x:c>
      <x:c r="S55" s="146" t="n">
        <x:f>IF(R55=0,0,R55*J55)</x:f>
        <x:v>0</x:v>
      </x:c>
      <x:c r="T55" s="146" t="n">
        <x:f>IF(R55=0,0,R55*K55)</x:f>
        <x:v>0</x:v>
      </x:c>
      <x:c r="U55" t="n">
        <x:f>IF(L55="DADO PENDENTE",1,0)</x:f>
        <x:v>0</x:v>
      </x:c>
      <x:c r="V55" t="n">
        <x:f>IF(N55&lt;&gt;"",1,0)</x:f>
        <x:v>0</x:v>
      </x:c>
    </x:row>
    <x:row r="56">
      <x:c r="A56" s="142"/>
      <x:c r="B56" s="142"/>
      <x:c r="C56" s="142"/>
      <x:c r="D56" s="142"/>
      <x:c r="E56" s="143"/>
      <x:c r="F56" s="143"/>
      <x:c r="G56" s="142"/>
      <x:c r="H56" s="142"/>
      <x:c r="I56" s="144"/>
      <x:c r="J56" s="145" t="str">
        <x:f>IF(A56="","",IF(Q56=0,"n.a.",SUMIFS(Resultados_Chave!$Z$5:$Z$104,Resultados_Chave!$B$5:$B$104,A56)/SUMIFS(Resultados_Chave!$J$5:$J$104,Resultados_Chave!$B$5:$B$104,A56)))</x:f>
      </x:c>
      <x:c r="K56" s="145" t="str">
        <x:f>IF(A56="","",IF(Q56=0,"n.a.",SUMIFS(Resultados_Chave!$AA$5:$AA$104,Resultados_Chave!$B$5:$B$104,A56)/SUMIFS(Resultados_Chave!$J$5:$J$104,Resultados_Chave!$B$5:$B$104,A56)))</x:f>
      </x:c>
      <x:c r="L56" s="146" t="str">
        <x:f>IF(COUNTA(A56:I56)=0,"",IF(N56&lt;&gt;"","DADO PENDENTE",IF(H56="Cancelado","CANCELADO",IF(H56="Pausado","PAUSADO",IF(H56="Concluído","CONCLUÍDO",IF(Q56=0,"DADO PENDENTE",IF(J56&gt;=1,"META ATINGIDA",IF(Listas!$B$13&gt;F56,"ATRASADO",IF(OR(K56&lt;Listas!$B$18,AND(J56&lt;Listas!$B$17,F56-Listas!$B$13&lt;=Listas!$B$16)),"EM RISCO","NO RUMO")))))))))</x:f>
      </x:c>
      <x:c r="M56" s="146" t="str">
        <x:f>IF(L56="DADO PENDENTE",IF(N56&lt;&gt;"",N56,IF(COUNTIFS(Resultados_Chave!$B$5:$B$104,A56)=0,"Cadastre ao menos um KR","Corrija os KRs vinculados")),IF(L56="ATRASADO","Definir recuperação e prazo",IF(L56="EM RISCO","Revisar bloqueios e ação",IF(OR(L56="CANCELADO",L56="PAUSADO",L56="CONCLUÍDO"),"Registrar decisão no histórico",IF(A56="","","Acompanhar evidências")))))</x:f>
      </x:c>
      <x:c r="N56" s="146" t="str">
        <x:f>IF(COUNTA(A56:I56)=0,"",IF(OR(NOT(ISNUMBER(Listas!$B$13)),Listas!$B$13&lt;=0,NOT(ISNUMBER(Listas!$B$16)),Listas!$B$16&lt;0,NOT(ISNUMBER(Listas!$B$17)),Listas!$B$17&lt;0,Listas!$B$17&gt;1,NOT(ISNUMBER(Listas!$B$18)),Listas!$B$18&lt;0,Listas!$B$18&gt;1),"Parâmetros inválidos",IF(A56="","ID ausente",IF(COUNTIFS($A$5:$A$104,A56)&lt;&gt;1,"ID duplicado",IF(OR(B56="",C56="",D56=""),"Descrição, área ou dono ausente",IF(OR(NOT(ISNUMBER(E56)),E56&lt;=0,NOT(ISNUMBER(F56)),F56&lt;=0,F56&lt;E56),"Datas inválidas",IF(COUNTIFS(Listas!$B$4:$B$8,H56)&lt;&gt;1,"Status inválido",IF(OR(NOT(ISNUMBER(I56)),I56&lt;=0),"Peso inválido",""))))))))</x:f>
      </x:c>
      <x:c r="O56" s="146" t="n">
        <x:f>IF(AND(COUNTA(A56:I56)&gt;0,OR(Listas!$B$14="Todos",C56=Listas!$B$14),OR(Listas!$B$15="Todos",D56=Listas!$B$15)),1,0)</x:f>
        <x:v>0</x:v>
      </x:c>
      <x:c r="P56" s="146" t="n">
        <x:f>IF(AND(O56=1,OR(H56="Em andamento",H56="Não iniciado")),1,0)</x:f>
        <x:v>0</x:v>
      </x:c>
      <x:c r="Q56" s="146" t="n">
        <x:f>IF(AND(A56&lt;&gt;"",N56="",COUNTIFS(Resultados_Chave!$B$5:$B$104,A56)&gt;0,COUNTIFS(Resultados_Chave!$B$5:$B$104,A56)=COUNTIFS(Resultados_Chave!$B$5:$B$104,A56,Resultados_Chave!$AB$5:$AB$104,1)),1,0)</x:f>
        <x:v>0</x:v>
      </x:c>
      <x:c r="R56" s="146" t="n">
        <x:f>IF(AND(P56=1,Q56=1),I56,0)</x:f>
        <x:v>0</x:v>
      </x:c>
      <x:c r="S56" s="146" t="n">
        <x:f>IF(R56=0,0,R56*J56)</x:f>
        <x:v>0</x:v>
      </x:c>
      <x:c r="T56" s="146" t="n">
        <x:f>IF(R56=0,0,R56*K56)</x:f>
        <x:v>0</x:v>
      </x:c>
      <x:c r="U56" t="n">
        <x:f>IF(L56="DADO PENDENTE",1,0)</x:f>
        <x:v>0</x:v>
      </x:c>
      <x:c r="V56" t="n">
        <x:f>IF(N56&lt;&gt;"",1,0)</x:f>
        <x:v>0</x:v>
      </x:c>
    </x:row>
    <x:row r="57">
      <x:c r="A57" s="142"/>
      <x:c r="B57" s="142"/>
      <x:c r="C57" s="142"/>
      <x:c r="D57" s="142"/>
      <x:c r="E57" s="143"/>
      <x:c r="F57" s="143"/>
      <x:c r="G57" s="142"/>
      <x:c r="H57" s="142"/>
      <x:c r="I57" s="144"/>
      <x:c r="J57" s="145" t="str">
        <x:f>IF(A57="","",IF(Q57=0,"n.a.",SUMIFS(Resultados_Chave!$Z$5:$Z$104,Resultados_Chave!$B$5:$B$104,A57)/SUMIFS(Resultados_Chave!$J$5:$J$104,Resultados_Chave!$B$5:$B$104,A57)))</x:f>
      </x:c>
      <x:c r="K57" s="145" t="str">
        <x:f>IF(A57="","",IF(Q57=0,"n.a.",SUMIFS(Resultados_Chave!$AA$5:$AA$104,Resultados_Chave!$B$5:$B$104,A57)/SUMIFS(Resultados_Chave!$J$5:$J$104,Resultados_Chave!$B$5:$B$104,A57)))</x:f>
      </x:c>
      <x:c r="L57" s="146" t="str">
        <x:f>IF(COUNTA(A57:I57)=0,"",IF(N57&lt;&gt;"","DADO PENDENTE",IF(H57="Cancelado","CANCELADO",IF(H57="Pausado","PAUSADO",IF(H57="Concluído","CONCLUÍDO",IF(Q57=0,"DADO PENDENTE",IF(J57&gt;=1,"META ATINGIDA",IF(Listas!$B$13&gt;F57,"ATRASADO",IF(OR(K57&lt;Listas!$B$18,AND(J57&lt;Listas!$B$17,F57-Listas!$B$13&lt;=Listas!$B$16)),"EM RISCO","NO RUMO")))))))))</x:f>
      </x:c>
      <x:c r="M57" s="146" t="str">
        <x:f>IF(L57="DADO PENDENTE",IF(N57&lt;&gt;"",N57,IF(COUNTIFS(Resultados_Chave!$B$5:$B$104,A57)=0,"Cadastre ao menos um KR","Corrija os KRs vinculados")),IF(L57="ATRASADO","Definir recuperação e prazo",IF(L57="EM RISCO","Revisar bloqueios e ação",IF(OR(L57="CANCELADO",L57="PAUSADO",L57="CONCLUÍDO"),"Registrar decisão no histórico",IF(A57="","","Acompanhar evidências")))))</x:f>
      </x:c>
      <x:c r="N57" s="146" t="str">
        <x:f>IF(COUNTA(A57:I57)=0,"",IF(OR(NOT(ISNUMBER(Listas!$B$13)),Listas!$B$13&lt;=0,NOT(ISNUMBER(Listas!$B$16)),Listas!$B$16&lt;0,NOT(ISNUMBER(Listas!$B$17)),Listas!$B$17&lt;0,Listas!$B$17&gt;1,NOT(ISNUMBER(Listas!$B$18)),Listas!$B$18&lt;0,Listas!$B$18&gt;1),"Parâmetros inválidos",IF(A57="","ID ausente",IF(COUNTIFS($A$5:$A$104,A57)&lt;&gt;1,"ID duplicado",IF(OR(B57="",C57="",D57=""),"Descrição, área ou dono ausente",IF(OR(NOT(ISNUMBER(E57)),E57&lt;=0,NOT(ISNUMBER(F57)),F57&lt;=0,F57&lt;E57),"Datas inválidas",IF(COUNTIFS(Listas!$B$4:$B$8,H57)&lt;&gt;1,"Status inválido",IF(OR(NOT(ISNUMBER(I57)),I57&lt;=0),"Peso inválido",""))))))))</x:f>
      </x:c>
      <x:c r="O57" s="146" t="n">
        <x:f>IF(AND(COUNTA(A57:I57)&gt;0,OR(Listas!$B$14="Todos",C57=Listas!$B$14),OR(Listas!$B$15="Todos",D57=Listas!$B$15)),1,0)</x:f>
        <x:v>0</x:v>
      </x:c>
      <x:c r="P57" s="146" t="n">
        <x:f>IF(AND(O57=1,OR(H57="Em andamento",H57="Não iniciado")),1,0)</x:f>
        <x:v>0</x:v>
      </x:c>
      <x:c r="Q57" s="146" t="n">
        <x:f>IF(AND(A57&lt;&gt;"",N57="",COUNTIFS(Resultados_Chave!$B$5:$B$104,A57)&gt;0,COUNTIFS(Resultados_Chave!$B$5:$B$104,A57)=COUNTIFS(Resultados_Chave!$B$5:$B$104,A57,Resultados_Chave!$AB$5:$AB$104,1)),1,0)</x:f>
        <x:v>0</x:v>
      </x:c>
      <x:c r="R57" s="146" t="n">
        <x:f>IF(AND(P57=1,Q57=1),I57,0)</x:f>
        <x:v>0</x:v>
      </x:c>
      <x:c r="S57" s="146" t="n">
        <x:f>IF(R57=0,0,R57*J57)</x:f>
        <x:v>0</x:v>
      </x:c>
      <x:c r="T57" s="146" t="n">
        <x:f>IF(R57=0,0,R57*K57)</x:f>
        <x:v>0</x:v>
      </x:c>
      <x:c r="U57" t="n">
        <x:f>IF(L57="DADO PENDENTE",1,0)</x:f>
        <x:v>0</x:v>
      </x:c>
      <x:c r="V57" t="n">
        <x:f>IF(N57&lt;&gt;"",1,0)</x:f>
        <x:v>0</x:v>
      </x:c>
    </x:row>
    <x:row r="58">
      <x:c r="A58" s="142"/>
      <x:c r="B58" s="142"/>
      <x:c r="C58" s="142"/>
      <x:c r="D58" s="142"/>
      <x:c r="E58" s="143"/>
      <x:c r="F58" s="143"/>
      <x:c r="G58" s="142"/>
      <x:c r="H58" s="142"/>
      <x:c r="I58" s="144"/>
      <x:c r="J58" s="145" t="str">
        <x:f>IF(A58="","",IF(Q58=0,"n.a.",SUMIFS(Resultados_Chave!$Z$5:$Z$104,Resultados_Chave!$B$5:$B$104,A58)/SUMIFS(Resultados_Chave!$J$5:$J$104,Resultados_Chave!$B$5:$B$104,A58)))</x:f>
      </x:c>
      <x:c r="K58" s="145" t="str">
        <x:f>IF(A58="","",IF(Q58=0,"n.a.",SUMIFS(Resultados_Chave!$AA$5:$AA$104,Resultados_Chave!$B$5:$B$104,A58)/SUMIFS(Resultados_Chave!$J$5:$J$104,Resultados_Chave!$B$5:$B$104,A58)))</x:f>
      </x:c>
      <x:c r="L58" s="146" t="str">
        <x:f>IF(COUNTA(A58:I58)=0,"",IF(N58&lt;&gt;"","DADO PENDENTE",IF(H58="Cancelado","CANCELADO",IF(H58="Pausado","PAUSADO",IF(H58="Concluído","CONCLUÍDO",IF(Q58=0,"DADO PENDENTE",IF(J58&gt;=1,"META ATINGIDA",IF(Listas!$B$13&gt;F58,"ATRASADO",IF(OR(K58&lt;Listas!$B$18,AND(J58&lt;Listas!$B$17,F58-Listas!$B$13&lt;=Listas!$B$16)),"EM RISCO","NO RUMO")))))))))</x:f>
      </x:c>
      <x:c r="M58" s="146" t="str">
        <x:f>IF(L58="DADO PENDENTE",IF(N58&lt;&gt;"",N58,IF(COUNTIFS(Resultados_Chave!$B$5:$B$104,A58)=0,"Cadastre ao menos um KR","Corrija os KRs vinculados")),IF(L58="ATRASADO","Definir recuperação e prazo",IF(L58="EM RISCO","Revisar bloqueios e ação",IF(OR(L58="CANCELADO",L58="PAUSADO",L58="CONCLUÍDO"),"Registrar decisão no histórico",IF(A58="","","Acompanhar evidências")))))</x:f>
      </x:c>
      <x:c r="N58" s="146" t="str">
        <x:f>IF(COUNTA(A58:I58)=0,"",IF(OR(NOT(ISNUMBER(Listas!$B$13)),Listas!$B$13&lt;=0,NOT(ISNUMBER(Listas!$B$16)),Listas!$B$16&lt;0,NOT(ISNUMBER(Listas!$B$17)),Listas!$B$17&lt;0,Listas!$B$17&gt;1,NOT(ISNUMBER(Listas!$B$18)),Listas!$B$18&lt;0,Listas!$B$18&gt;1),"Parâmetros inválidos",IF(A58="","ID ausente",IF(COUNTIFS($A$5:$A$104,A58)&lt;&gt;1,"ID duplicado",IF(OR(B58="",C58="",D58=""),"Descrição, área ou dono ausente",IF(OR(NOT(ISNUMBER(E58)),E58&lt;=0,NOT(ISNUMBER(F58)),F58&lt;=0,F58&lt;E58),"Datas inválidas",IF(COUNTIFS(Listas!$B$4:$B$8,H58)&lt;&gt;1,"Status inválido",IF(OR(NOT(ISNUMBER(I58)),I58&lt;=0),"Peso inválido",""))))))))</x:f>
      </x:c>
      <x:c r="O58" s="146" t="n">
        <x:f>IF(AND(COUNTA(A58:I58)&gt;0,OR(Listas!$B$14="Todos",C58=Listas!$B$14),OR(Listas!$B$15="Todos",D58=Listas!$B$15)),1,0)</x:f>
        <x:v>0</x:v>
      </x:c>
      <x:c r="P58" s="146" t="n">
        <x:f>IF(AND(O58=1,OR(H58="Em andamento",H58="Não iniciado")),1,0)</x:f>
        <x:v>0</x:v>
      </x:c>
      <x:c r="Q58" s="146" t="n">
        <x:f>IF(AND(A58&lt;&gt;"",N58="",COUNTIFS(Resultados_Chave!$B$5:$B$104,A58)&gt;0,COUNTIFS(Resultados_Chave!$B$5:$B$104,A58)=COUNTIFS(Resultados_Chave!$B$5:$B$104,A58,Resultados_Chave!$AB$5:$AB$104,1)),1,0)</x:f>
        <x:v>0</x:v>
      </x:c>
      <x:c r="R58" s="146" t="n">
        <x:f>IF(AND(P58=1,Q58=1),I58,0)</x:f>
        <x:v>0</x:v>
      </x:c>
      <x:c r="S58" s="146" t="n">
        <x:f>IF(R58=0,0,R58*J58)</x:f>
        <x:v>0</x:v>
      </x:c>
      <x:c r="T58" s="146" t="n">
        <x:f>IF(R58=0,0,R58*K58)</x:f>
        <x:v>0</x:v>
      </x:c>
      <x:c r="U58" t="n">
        <x:f>IF(L58="DADO PENDENTE",1,0)</x:f>
        <x:v>0</x:v>
      </x:c>
      <x:c r="V58" t="n">
        <x:f>IF(N58&lt;&gt;"",1,0)</x:f>
        <x:v>0</x:v>
      </x:c>
    </x:row>
    <x:row r="59">
      <x:c r="A59" s="142"/>
      <x:c r="B59" s="142"/>
      <x:c r="C59" s="142"/>
      <x:c r="D59" s="142"/>
      <x:c r="E59" s="143"/>
      <x:c r="F59" s="143"/>
      <x:c r="G59" s="142"/>
      <x:c r="H59" s="142"/>
      <x:c r="I59" s="144"/>
      <x:c r="J59" s="145" t="str">
        <x:f>IF(A59="","",IF(Q59=0,"n.a.",SUMIFS(Resultados_Chave!$Z$5:$Z$104,Resultados_Chave!$B$5:$B$104,A59)/SUMIFS(Resultados_Chave!$J$5:$J$104,Resultados_Chave!$B$5:$B$104,A59)))</x:f>
      </x:c>
      <x:c r="K59" s="145" t="str">
        <x:f>IF(A59="","",IF(Q59=0,"n.a.",SUMIFS(Resultados_Chave!$AA$5:$AA$104,Resultados_Chave!$B$5:$B$104,A59)/SUMIFS(Resultados_Chave!$J$5:$J$104,Resultados_Chave!$B$5:$B$104,A59)))</x:f>
      </x:c>
      <x:c r="L59" s="146" t="str">
        <x:f>IF(COUNTA(A59:I59)=0,"",IF(N59&lt;&gt;"","DADO PENDENTE",IF(H59="Cancelado","CANCELADO",IF(H59="Pausado","PAUSADO",IF(H59="Concluído","CONCLUÍDO",IF(Q59=0,"DADO PENDENTE",IF(J59&gt;=1,"META ATINGIDA",IF(Listas!$B$13&gt;F59,"ATRASADO",IF(OR(K59&lt;Listas!$B$18,AND(J59&lt;Listas!$B$17,F59-Listas!$B$13&lt;=Listas!$B$16)),"EM RISCO","NO RUMO")))))))))</x:f>
      </x:c>
      <x:c r="M59" s="146" t="str">
        <x:f>IF(L59="DADO PENDENTE",IF(N59&lt;&gt;"",N59,IF(COUNTIFS(Resultados_Chave!$B$5:$B$104,A59)=0,"Cadastre ao menos um KR","Corrija os KRs vinculados")),IF(L59="ATRASADO","Definir recuperação e prazo",IF(L59="EM RISCO","Revisar bloqueios e ação",IF(OR(L59="CANCELADO",L59="PAUSADO",L59="CONCLUÍDO"),"Registrar decisão no histórico",IF(A59="","","Acompanhar evidências")))))</x:f>
      </x:c>
      <x:c r="N59" s="146" t="str">
        <x:f>IF(COUNTA(A59:I59)=0,"",IF(OR(NOT(ISNUMBER(Listas!$B$13)),Listas!$B$13&lt;=0,NOT(ISNUMBER(Listas!$B$16)),Listas!$B$16&lt;0,NOT(ISNUMBER(Listas!$B$17)),Listas!$B$17&lt;0,Listas!$B$17&gt;1,NOT(ISNUMBER(Listas!$B$18)),Listas!$B$18&lt;0,Listas!$B$18&gt;1),"Parâmetros inválidos",IF(A59="","ID ausente",IF(COUNTIFS($A$5:$A$104,A59)&lt;&gt;1,"ID duplicado",IF(OR(B59="",C59="",D59=""),"Descrição, área ou dono ausente",IF(OR(NOT(ISNUMBER(E59)),E59&lt;=0,NOT(ISNUMBER(F59)),F59&lt;=0,F59&lt;E59),"Datas inválidas",IF(COUNTIFS(Listas!$B$4:$B$8,H59)&lt;&gt;1,"Status inválido",IF(OR(NOT(ISNUMBER(I59)),I59&lt;=0),"Peso inválido",""))))))))</x:f>
      </x:c>
      <x:c r="O59" s="146" t="n">
        <x:f>IF(AND(COUNTA(A59:I59)&gt;0,OR(Listas!$B$14="Todos",C59=Listas!$B$14),OR(Listas!$B$15="Todos",D59=Listas!$B$15)),1,0)</x:f>
        <x:v>0</x:v>
      </x:c>
      <x:c r="P59" s="146" t="n">
        <x:f>IF(AND(O59=1,OR(H59="Em andamento",H59="Não iniciado")),1,0)</x:f>
        <x:v>0</x:v>
      </x:c>
      <x:c r="Q59" s="146" t="n">
        <x:f>IF(AND(A59&lt;&gt;"",N59="",COUNTIFS(Resultados_Chave!$B$5:$B$104,A59)&gt;0,COUNTIFS(Resultados_Chave!$B$5:$B$104,A59)=COUNTIFS(Resultados_Chave!$B$5:$B$104,A59,Resultados_Chave!$AB$5:$AB$104,1)),1,0)</x:f>
        <x:v>0</x:v>
      </x:c>
      <x:c r="R59" s="146" t="n">
        <x:f>IF(AND(P59=1,Q59=1),I59,0)</x:f>
        <x:v>0</x:v>
      </x:c>
      <x:c r="S59" s="146" t="n">
        <x:f>IF(R59=0,0,R59*J59)</x:f>
        <x:v>0</x:v>
      </x:c>
      <x:c r="T59" s="146" t="n">
        <x:f>IF(R59=0,0,R59*K59)</x:f>
        <x:v>0</x:v>
      </x:c>
      <x:c r="U59" t="n">
        <x:f>IF(L59="DADO PENDENTE",1,0)</x:f>
        <x:v>0</x:v>
      </x:c>
      <x:c r="V59" t="n">
        <x:f>IF(N59&lt;&gt;"",1,0)</x:f>
        <x:v>0</x:v>
      </x:c>
    </x:row>
    <x:row r="60">
      <x:c r="A60" s="142"/>
      <x:c r="B60" s="142"/>
      <x:c r="C60" s="142"/>
      <x:c r="D60" s="142"/>
      <x:c r="E60" s="143"/>
      <x:c r="F60" s="143"/>
      <x:c r="G60" s="142"/>
      <x:c r="H60" s="142"/>
      <x:c r="I60" s="144"/>
      <x:c r="J60" s="145" t="str">
        <x:f>IF(A60="","",IF(Q60=0,"n.a.",SUMIFS(Resultados_Chave!$Z$5:$Z$104,Resultados_Chave!$B$5:$B$104,A60)/SUMIFS(Resultados_Chave!$J$5:$J$104,Resultados_Chave!$B$5:$B$104,A60)))</x:f>
      </x:c>
      <x:c r="K60" s="145" t="str">
        <x:f>IF(A60="","",IF(Q60=0,"n.a.",SUMIFS(Resultados_Chave!$AA$5:$AA$104,Resultados_Chave!$B$5:$B$104,A60)/SUMIFS(Resultados_Chave!$J$5:$J$104,Resultados_Chave!$B$5:$B$104,A60)))</x:f>
      </x:c>
      <x:c r="L60" s="146" t="str">
        <x:f>IF(COUNTA(A60:I60)=0,"",IF(N60&lt;&gt;"","DADO PENDENTE",IF(H60="Cancelado","CANCELADO",IF(H60="Pausado","PAUSADO",IF(H60="Concluído","CONCLUÍDO",IF(Q60=0,"DADO PENDENTE",IF(J60&gt;=1,"META ATINGIDA",IF(Listas!$B$13&gt;F60,"ATRASADO",IF(OR(K60&lt;Listas!$B$18,AND(J60&lt;Listas!$B$17,F60-Listas!$B$13&lt;=Listas!$B$16)),"EM RISCO","NO RUMO")))))))))</x:f>
      </x:c>
      <x:c r="M60" s="146" t="str">
        <x:f>IF(L60="DADO PENDENTE",IF(N60&lt;&gt;"",N60,IF(COUNTIFS(Resultados_Chave!$B$5:$B$104,A60)=0,"Cadastre ao menos um KR","Corrija os KRs vinculados")),IF(L60="ATRASADO","Definir recuperação e prazo",IF(L60="EM RISCO","Revisar bloqueios e ação",IF(OR(L60="CANCELADO",L60="PAUSADO",L60="CONCLUÍDO"),"Registrar decisão no histórico",IF(A60="","","Acompanhar evidências")))))</x:f>
      </x:c>
      <x:c r="N60" s="146" t="str">
        <x:f>IF(COUNTA(A60:I60)=0,"",IF(OR(NOT(ISNUMBER(Listas!$B$13)),Listas!$B$13&lt;=0,NOT(ISNUMBER(Listas!$B$16)),Listas!$B$16&lt;0,NOT(ISNUMBER(Listas!$B$17)),Listas!$B$17&lt;0,Listas!$B$17&gt;1,NOT(ISNUMBER(Listas!$B$18)),Listas!$B$18&lt;0,Listas!$B$18&gt;1),"Parâmetros inválidos",IF(A60="","ID ausente",IF(COUNTIFS($A$5:$A$104,A60)&lt;&gt;1,"ID duplicado",IF(OR(B60="",C60="",D60=""),"Descrição, área ou dono ausente",IF(OR(NOT(ISNUMBER(E60)),E60&lt;=0,NOT(ISNUMBER(F60)),F60&lt;=0,F60&lt;E60),"Datas inválidas",IF(COUNTIFS(Listas!$B$4:$B$8,H60)&lt;&gt;1,"Status inválido",IF(OR(NOT(ISNUMBER(I60)),I60&lt;=0),"Peso inválido",""))))))))</x:f>
      </x:c>
      <x:c r="O60" s="146" t="n">
        <x:f>IF(AND(COUNTA(A60:I60)&gt;0,OR(Listas!$B$14="Todos",C60=Listas!$B$14),OR(Listas!$B$15="Todos",D60=Listas!$B$15)),1,0)</x:f>
        <x:v>0</x:v>
      </x:c>
      <x:c r="P60" s="146" t="n">
        <x:f>IF(AND(O60=1,OR(H60="Em andamento",H60="Não iniciado")),1,0)</x:f>
        <x:v>0</x:v>
      </x:c>
      <x:c r="Q60" s="146" t="n">
        <x:f>IF(AND(A60&lt;&gt;"",N60="",COUNTIFS(Resultados_Chave!$B$5:$B$104,A60)&gt;0,COUNTIFS(Resultados_Chave!$B$5:$B$104,A60)=COUNTIFS(Resultados_Chave!$B$5:$B$104,A60,Resultados_Chave!$AB$5:$AB$104,1)),1,0)</x:f>
        <x:v>0</x:v>
      </x:c>
      <x:c r="R60" s="146" t="n">
        <x:f>IF(AND(P60=1,Q60=1),I60,0)</x:f>
        <x:v>0</x:v>
      </x:c>
      <x:c r="S60" s="146" t="n">
        <x:f>IF(R60=0,0,R60*J60)</x:f>
        <x:v>0</x:v>
      </x:c>
      <x:c r="T60" s="146" t="n">
        <x:f>IF(R60=0,0,R60*K60)</x:f>
        <x:v>0</x:v>
      </x:c>
      <x:c r="U60" t="n">
        <x:f>IF(L60="DADO PENDENTE",1,0)</x:f>
        <x:v>0</x:v>
      </x:c>
      <x:c r="V60" t="n">
        <x:f>IF(N60&lt;&gt;"",1,0)</x:f>
        <x:v>0</x:v>
      </x:c>
    </x:row>
    <x:row r="61">
      <x:c r="A61" s="142"/>
      <x:c r="B61" s="142"/>
      <x:c r="C61" s="142"/>
      <x:c r="D61" s="142"/>
      <x:c r="E61" s="143"/>
      <x:c r="F61" s="143"/>
      <x:c r="G61" s="142"/>
      <x:c r="H61" s="142"/>
      <x:c r="I61" s="144"/>
      <x:c r="J61" s="145" t="str">
        <x:f>IF(A61="","",IF(Q61=0,"n.a.",SUMIFS(Resultados_Chave!$Z$5:$Z$104,Resultados_Chave!$B$5:$B$104,A61)/SUMIFS(Resultados_Chave!$J$5:$J$104,Resultados_Chave!$B$5:$B$104,A61)))</x:f>
      </x:c>
      <x:c r="K61" s="145" t="str">
        <x:f>IF(A61="","",IF(Q61=0,"n.a.",SUMIFS(Resultados_Chave!$AA$5:$AA$104,Resultados_Chave!$B$5:$B$104,A61)/SUMIFS(Resultados_Chave!$J$5:$J$104,Resultados_Chave!$B$5:$B$104,A61)))</x:f>
      </x:c>
      <x:c r="L61" s="146" t="str">
        <x:f>IF(COUNTA(A61:I61)=0,"",IF(N61&lt;&gt;"","DADO PENDENTE",IF(H61="Cancelado","CANCELADO",IF(H61="Pausado","PAUSADO",IF(H61="Concluído","CONCLUÍDO",IF(Q61=0,"DADO PENDENTE",IF(J61&gt;=1,"META ATINGIDA",IF(Listas!$B$13&gt;F61,"ATRASADO",IF(OR(K61&lt;Listas!$B$18,AND(J61&lt;Listas!$B$17,F61-Listas!$B$13&lt;=Listas!$B$16)),"EM RISCO","NO RUMO")))))))))</x:f>
      </x:c>
      <x:c r="M61" s="146" t="str">
        <x:f>IF(L61="DADO PENDENTE",IF(N61&lt;&gt;"",N61,IF(COUNTIFS(Resultados_Chave!$B$5:$B$104,A61)=0,"Cadastre ao menos um KR","Corrija os KRs vinculados")),IF(L61="ATRASADO","Definir recuperação e prazo",IF(L61="EM RISCO","Revisar bloqueios e ação",IF(OR(L61="CANCELADO",L61="PAUSADO",L61="CONCLUÍDO"),"Registrar decisão no histórico",IF(A61="","","Acompanhar evidências")))))</x:f>
      </x:c>
      <x:c r="N61" s="146" t="str">
        <x:f>IF(COUNTA(A61:I61)=0,"",IF(OR(NOT(ISNUMBER(Listas!$B$13)),Listas!$B$13&lt;=0,NOT(ISNUMBER(Listas!$B$16)),Listas!$B$16&lt;0,NOT(ISNUMBER(Listas!$B$17)),Listas!$B$17&lt;0,Listas!$B$17&gt;1,NOT(ISNUMBER(Listas!$B$18)),Listas!$B$18&lt;0,Listas!$B$18&gt;1),"Parâmetros inválidos",IF(A61="","ID ausente",IF(COUNTIFS($A$5:$A$104,A61)&lt;&gt;1,"ID duplicado",IF(OR(B61="",C61="",D61=""),"Descrição, área ou dono ausente",IF(OR(NOT(ISNUMBER(E61)),E61&lt;=0,NOT(ISNUMBER(F61)),F61&lt;=0,F61&lt;E61),"Datas inválidas",IF(COUNTIFS(Listas!$B$4:$B$8,H61)&lt;&gt;1,"Status inválido",IF(OR(NOT(ISNUMBER(I61)),I61&lt;=0),"Peso inválido",""))))))))</x:f>
      </x:c>
      <x:c r="O61" s="146" t="n">
        <x:f>IF(AND(COUNTA(A61:I61)&gt;0,OR(Listas!$B$14="Todos",C61=Listas!$B$14),OR(Listas!$B$15="Todos",D61=Listas!$B$15)),1,0)</x:f>
        <x:v>0</x:v>
      </x:c>
      <x:c r="P61" s="146" t="n">
        <x:f>IF(AND(O61=1,OR(H61="Em andamento",H61="Não iniciado")),1,0)</x:f>
        <x:v>0</x:v>
      </x:c>
      <x:c r="Q61" s="146" t="n">
        <x:f>IF(AND(A61&lt;&gt;"",N61="",COUNTIFS(Resultados_Chave!$B$5:$B$104,A61)&gt;0,COUNTIFS(Resultados_Chave!$B$5:$B$104,A61)=COUNTIFS(Resultados_Chave!$B$5:$B$104,A61,Resultados_Chave!$AB$5:$AB$104,1)),1,0)</x:f>
        <x:v>0</x:v>
      </x:c>
      <x:c r="R61" s="146" t="n">
        <x:f>IF(AND(P61=1,Q61=1),I61,0)</x:f>
        <x:v>0</x:v>
      </x:c>
      <x:c r="S61" s="146" t="n">
        <x:f>IF(R61=0,0,R61*J61)</x:f>
        <x:v>0</x:v>
      </x:c>
      <x:c r="T61" s="146" t="n">
        <x:f>IF(R61=0,0,R61*K61)</x:f>
        <x:v>0</x:v>
      </x:c>
      <x:c r="U61" t="n">
        <x:f>IF(L61="DADO PENDENTE",1,0)</x:f>
        <x:v>0</x:v>
      </x:c>
      <x:c r="V61" t="n">
        <x:f>IF(N61&lt;&gt;"",1,0)</x:f>
        <x:v>0</x:v>
      </x:c>
    </x:row>
    <x:row r="62">
      <x:c r="A62" s="142"/>
      <x:c r="B62" s="142"/>
      <x:c r="C62" s="142"/>
      <x:c r="D62" s="142"/>
      <x:c r="E62" s="143"/>
      <x:c r="F62" s="143"/>
      <x:c r="G62" s="142"/>
      <x:c r="H62" s="142"/>
      <x:c r="I62" s="144"/>
      <x:c r="J62" s="145" t="str">
        <x:f>IF(A62="","",IF(Q62=0,"n.a.",SUMIFS(Resultados_Chave!$Z$5:$Z$104,Resultados_Chave!$B$5:$B$104,A62)/SUMIFS(Resultados_Chave!$J$5:$J$104,Resultados_Chave!$B$5:$B$104,A62)))</x:f>
      </x:c>
      <x:c r="K62" s="145" t="str">
        <x:f>IF(A62="","",IF(Q62=0,"n.a.",SUMIFS(Resultados_Chave!$AA$5:$AA$104,Resultados_Chave!$B$5:$B$104,A62)/SUMIFS(Resultados_Chave!$J$5:$J$104,Resultados_Chave!$B$5:$B$104,A62)))</x:f>
      </x:c>
      <x:c r="L62" s="146" t="str">
        <x:f>IF(COUNTA(A62:I62)=0,"",IF(N62&lt;&gt;"","DADO PENDENTE",IF(H62="Cancelado","CANCELADO",IF(H62="Pausado","PAUSADO",IF(H62="Concluído","CONCLUÍDO",IF(Q62=0,"DADO PENDENTE",IF(J62&gt;=1,"META ATINGIDA",IF(Listas!$B$13&gt;F62,"ATRASADO",IF(OR(K62&lt;Listas!$B$18,AND(J62&lt;Listas!$B$17,F62-Listas!$B$13&lt;=Listas!$B$16)),"EM RISCO","NO RUMO")))))))))</x:f>
      </x:c>
      <x:c r="M62" s="146" t="str">
        <x:f>IF(L62="DADO PENDENTE",IF(N62&lt;&gt;"",N62,IF(COUNTIFS(Resultados_Chave!$B$5:$B$104,A62)=0,"Cadastre ao menos um KR","Corrija os KRs vinculados")),IF(L62="ATRASADO","Definir recuperação e prazo",IF(L62="EM RISCO","Revisar bloqueios e ação",IF(OR(L62="CANCELADO",L62="PAUSADO",L62="CONCLUÍDO"),"Registrar decisão no histórico",IF(A62="","","Acompanhar evidências")))))</x:f>
      </x:c>
      <x:c r="N62" s="146" t="str">
        <x:f>IF(COUNTA(A62:I62)=0,"",IF(OR(NOT(ISNUMBER(Listas!$B$13)),Listas!$B$13&lt;=0,NOT(ISNUMBER(Listas!$B$16)),Listas!$B$16&lt;0,NOT(ISNUMBER(Listas!$B$17)),Listas!$B$17&lt;0,Listas!$B$17&gt;1,NOT(ISNUMBER(Listas!$B$18)),Listas!$B$18&lt;0,Listas!$B$18&gt;1),"Parâmetros inválidos",IF(A62="","ID ausente",IF(COUNTIFS($A$5:$A$104,A62)&lt;&gt;1,"ID duplicado",IF(OR(B62="",C62="",D62=""),"Descrição, área ou dono ausente",IF(OR(NOT(ISNUMBER(E62)),E62&lt;=0,NOT(ISNUMBER(F62)),F62&lt;=0,F62&lt;E62),"Datas inválidas",IF(COUNTIFS(Listas!$B$4:$B$8,H62)&lt;&gt;1,"Status inválido",IF(OR(NOT(ISNUMBER(I62)),I62&lt;=0),"Peso inválido",""))))))))</x:f>
      </x:c>
      <x:c r="O62" s="146" t="n">
        <x:f>IF(AND(COUNTA(A62:I62)&gt;0,OR(Listas!$B$14="Todos",C62=Listas!$B$14),OR(Listas!$B$15="Todos",D62=Listas!$B$15)),1,0)</x:f>
        <x:v>0</x:v>
      </x:c>
      <x:c r="P62" s="146" t="n">
        <x:f>IF(AND(O62=1,OR(H62="Em andamento",H62="Não iniciado")),1,0)</x:f>
        <x:v>0</x:v>
      </x:c>
      <x:c r="Q62" s="146" t="n">
        <x:f>IF(AND(A62&lt;&gt;"",N62="",COUNTIFS(Resultados_Chave!$B$5:$B$104,A62)&gt;0,COUNTIFS(Resultados_Chave!$B$5:$B$104,A62)=COUNTIFS(Resultados_Chave!$B$5:$B$104,A62,Resultados_Chave!$AB$5:$AB$104,1)),1,0)</x:f>
        <x:v>0</x:v>
      </x:c>
      <x:c r="R62" s="146" t="n">
        <x:f>IF(AND(P62=1,Q62=1),I62,0)</x:f>
        <x:v>0</x:v>
      </x:c>
      <x:c r="S62" s="146" t="n">
        <x:f>IF(R62=0,0,R62*J62)</x:f>
        <x:v>0</x:v>
      </x:c>
      <x:c r="T62" s="146" t="n">
        <x:f>IF(R62=0,0,R62*K62)</x:f>
        <x:v>0</x:v>
      </x:c>
      <x:c r="U62" t="n">
        <x:f>IF(L62="DADO PENDENTE",1,0)</x:f>
        <x:v>0</x:v>
      </x:c>
      <x:c r="V62" t="n">
        <x:f>IF(N62&lt;&gt;"",1,0)</x:f>
        <x:v>0</x:v>
      </x:c>
    </x:row>
    <x:row r="63">
      <x:c r="A63" s="142"/>
      <x:c r="B63" s="142"/>
      <x:c r="C63" s="142"/>
      <x:c r="D63" s="142"/>
      <x:c r="E63" s="143"/>
      <x:c r="F63" s="143"/>
      <x:c r="G63" s="142"/>
      <x:c r="H63" s="142"/>
      <x:c r="I63" s="144"/>
      <x:c r="J63" s="145" t="str">
        <x:f>IF(A63="","",IF(Q63=0,"n.a.",SUMIFS(Resultados_Chave!$Z$5:$Z$104,Resultados_Chave!$B$5:$B$104,A63)/SUMIFS(Resultados_Chave!$J$5:$J$104,Resultados_Chave!$B$5:$B$104,A63)))</x:f>
      </x:c>
      <x:c r="K63" s="145" t="str">
        <x:f>IF(A63="","",IF(Q63=0,"n.a.",SUMIFS(Resultados_Chave!$AA$5:$AA$104,Resultados_Chave!$B$5:$B$104,A63)/SUMIFS(Resultados_Chave!$J$5:$J$104,Resultados_Chave!$B$5:$B$104,A63)))</x:f>
      </x:c>
      <x:c r="L63" s="146" t="str">
        <x:f>IF(COUNTA(A63:I63)=0,"",IF(N63&lt;&gt;"","DADO PENDENTE",IF(H63="Cancelado","CANCELADO",IF(H63="Pausado","PAUSADO",IF(H63="Concluído","CONCLUÍDO",IF(Q63=0,"DADO PENDENTE",IF(J63&gt;=1,"META ATINGIDA",IF(Listas!$B$13&gt;F63,"ATRASADO",IF(OR(K63&lt;Listas!$B$18,AND(J63&lt;Listas!$B$17,F63-Listas!$B$13&lt;=Listas!$B$16)),"EM RISCO","NO RUMO")))))))))</x:f>
      </x:c>
      <x:c r="M63" s="146" t="str">
        <x:f>IF(L63="DADO PENDENTE",IF(N63&lt;&gt;"",N63,IF(COUNTIFS(Resultados_Chave!$B$5:$B$104,A63)=0,"Cadastre ao menos um KR","Corrija os KRs vinculados")),IF(L63="ATRASADO","Definir recuperação e prazo",IF(L63="EM RISCO","Revisar bloqueios e ação",IF(OR(L63="CANCELADO",L63="PAUSADO",L63="CONCLUÍDO"),"Registrar decisão no histórico",IF(A63="","","Acompanhar evidências")))))</x:f>
      </x:c>
      <x:c r="N63" s="146" t="str">
        <x:f>IF(COUNTA(A63:I63)=0,"",IF(OR(NOT(ISNUMBER(Listas!$B$13)),Listas!$B$13&lt;=0,NOT(ISNUMBER(Listas!$B$16)),Listas!$B$16&lt;0,NOT(ISNUMBER(Listas!$B$17)),Listas!$B$17&lt;0,Listas!$B$17&gt;1,NOT(ISNUMBER(Listas!$B$18)),Listas!$B$18&lt;0,Listas!$B$18&gt;1),"Parâmetros inválidos",IF(A63="","ID ausente",IF(COUNTIFS($A$5:$A$104,A63)&lt;&gt;1,"ID duplicado",IF(OR(B63="",C63="",D63=""),"Descrição, área ou dono ausente",IF(OR(NOT(ISNUMBER(E63)),E63&lt;=0,NOT(ISNUMBER(F63)),F63&lt;=0,F63&lt;E63),"Datas inválidas",IF(COUNTIFS(Listas!$B$4:$B$8,H63)&lt;&gt;1,"Status inválido",IF(OR(NOT(ISNUMBER(I63)),I63&lt;=0),"Peso inválido",""))))))))</x:f>
      </x:c>
      <x:c r="O63" s="146" t="n">
        <x:f>IF(AND(COUNTA(A63:I63)&gt;0,OR(Listas!$B$14="Todos",C63=Listas!$B$14),OR(Listas!$B$15="Todos",D63=Listas!$B$15)),1,0)</x:f>
        <x:v>0</x:v>
      </x:c>
      <x:c r="P63" s="146" t="n">
        <x:f>IF(AND(O63=1,OR(H63="Em andamento",H63="Não iniciado")),1,0)</x:f>
        <x:v>0</x:v>
      </x:c>
      <x:c r="Q63" s="146" t="n">
        <x:f>IF(AND(A63&lt;&gt;"",N63="",COUNTIFS(Resultados_Chave!$B$5:$B$104,A63)&gt;0,COUNTIFS(Resultados_Chave!$B$5:$B$104,A63)=COUNTIFS(Resultados_Chave!$B$5:$B$104,A63,Resultados_Chave!$AB$5:$AB$104,1)),1,0)</x:f>
        <x:v>0</x:v>
      </x:c>
      <x:c r="R63" s="146" t="n">
        <x:f>IF(AND(P63=1,Q63=1),I63,0)</x:f>
        <x:v>0</x:v>
      </x:c>
      <x:c r="S63" s="146" t="n">
        <x:f>IF(R63=0,0,R63*J63)</x:f>
        <x:v>0</x:v>
      </x:c>
      <x:c r="T63" s="146" t="n">
        <x:f>IF(R63=0,0,R63*K63)</x:f>
        <x:v>0</x:v>
      </x:c>
      <x:c r="U63" t="n">
        <x:f>IF(L63="DADO PENDENTE",1,0)</x:f>
        <x:v>0</x:v>
      </x:c>
      <x:c r="V63" t="n">
        <x:f>IF(N63&lt;&gt;"",1,0)</x:f>
        <x:v>0</x:v>
      </x:c>
    </x:row>
    <x:row r="64">
      <x:c r="A64" s="142"/>
      <x:c r="B64" s="142"/>
      <x:c r="C64" s="142"/>
      <x:c r="D64" s="142"/>
      <x:c r="E64" s="143"/>
      <x:c r="F64" s="143"/>
      <x:c r="G64" s="142"/>
      <x:c r="H64" s="142"/>
      <x:c r="I64" s="144"/>
      <x:c r="J64" s="145" t="str">
        <x:f>IF(A64="","",IF(Q64=0,"n.a.",SUMIFS(Resultados_Chave!$Z$5:$Z$104,Resultados_Chave!$B$5:$B$104,A64)/SUMIFS(Resultados_Chave!$J$5:$J$104,Resultados_Chave!$B$5:$B$104,A64)))</x:f>
      </x:c>
      <x:c r="K64" s="145" t="str">
        <x:f>IF(A64="","",IF(Q64=0,"n.a.",SUMIFS(Resultados_Chave!$AA$5:$AA$104,Resultados_Chave!$B$5:$B$104,A64)/SUMIFS(Resultados_Chave!$J$5:$J$104,Resultados_Chave!$B$5:$B$104,A64)))</x:f>
      </x:c>
      <x:c r="L64" s="146" t="str">
        <x:f>IF(COUNTA(A64:I64)=0,"",IF(N64&lt;&gt;"","DADO PENDENTE",IF(H64="Cancelado","CANCELADO",IF(H64="Pausado","PAUSADO",IF(H64="Concluído","CONCLUÍDO",IF(Q64=0,"DADO PENDENTE",IF(J64&gt;=1,"META ATINGIDA",IF(Listas!$B$13&gt;F64,"ATRASADO",IF(OR(K64&lt;Listas!$B$18,AND(J64&lt;Listas!$B$17,F64-Listas!$B$13&lt;=Listas!$B$16)),"EM RISCO","NO RUMO")))))))))</x:f>
      </x:c>
      <x:c r="M64" s="146" t="str">
        <x:f>IF(L64="DADO PENDENTE",IF(N64&lt;&gt;"",N64,IF(COUNTIFS(Resultados_Chave!$B$5:$B$104,A64)=0,"Cadastre ao menos um KR","Corrija os KRs vinculados")),IF(L64="ATRASADO","Definir recuperação e prazo",IF(L64="EM RISCO","Revisar bloqueios e ação",IF(OR(L64="CANCELADO",L64="PAUSADO",L64="CONCLUÍDO"),"Registrar decisão no histórico",IF(A64="","","Acompanhar evidências")))))</x:f>
      </x:c>
      <x:c r="N64" s="146" t="str">
        <x:f>IF(COUNTA(A64:I64)=0,"",IF(OR(NOT(ISNUMBER(Listas!$B$13)),Listas!$B$13&lt;=0,NOT(ISNUMBER(Listas!$B$16)),Listas!$B$16&lt;0,NOT(ISNUMBER(Listas!$B$17)),Listas!$B$17&lt;0,Listas!$B$17&gt;1,NOT(ISNUMBER(Listas!$B$18)),Listas!$B$18&lt;0,Listas!$B$18&gt;1),"Parâmetros inválidos",IF(A64="","ID ausente",IF(COUNTIFS($A$5:$A$104,A64)&lt;&gt;1,"ID duplicado",IF(OR(B64="",C64="",D64=""),"Descrição, área ou dono ausente",IF(OR(NOT(ISNUMBER(E64)),E64&lt;=0,NOT(ISNUMBER(F64)),F64&lt;=0,F64&lt;E64),"Datas inválidas",IF(COUNTIFS(Listas!$B$4:$B$8,H64)&lt;&gt;1,"Status inválido",IF(OR(NOT(ISNUMBER(I64)),I64&lt;=0),"Peso inválido",""))))))))</x:f>
      </x:c>
      <x:c r="O64" s="146" t="n">
        <x:f>IF(AND(COUNTA(A64:I64)&gt;0,OR(Listas!$B$14="Todos",C64=Listas!$B$14),OR(Listas!$B$15="Todos",D64=Listas!$B$15)),1,0)</x:f>
        <x:v>0</x:v>
      </x:c>
      <x:c r="P64" s="146" t="n">
        <x:f>IF(AND(O64=1,OR(H64="Em andamento",H64="Não iniciado")),1,0)</x:f>
        <x:v>0</x:v>
      </x:c>
      <x:c r="Q64" s="146" t="n">
        <x:f>IF(AND(A64&lt;&gt;"",N64="",COUNTIFS(Resultados_Chave!$B$5:$B$104,A64)&gt;0,COUNTIFS(Resultados_Chave!$B$5:$B$104,A64)=COUNTIFS(Resultados_Chave!$B$5:$B$104,A64,Resultados_Chave!$AB$5:$AB$104,1)),1,0)</x:f>
        <x:v>0</x:v>
      </x:c>
      <x:c r="R64" s="146" t="n">
        <x:f>IF(AND(P64=1,Q64=1),I64,0)</x:f>
        <x:v>0</x:v>
      </x:c>
      <x:c r="S64" s="146" t="n">
        <x:f>IF(R64=0,0,R64*J64)</x:f>
        <x:v>0</x:v>
      </x:c>
      <x:c r="T64" s="146" t="n">
        <x:f>IF(R64=0,0,R64*K64)</x:f>
        <x:v>0</x:v>
      </x:c>
      <x:c r="U64" t="n">
        <x:f>IF(L64="DADO PENDENTE",1,0)</x:f>
        <x:v>0</x:v>
      </x:c>
      <x:c r="V64" t="n">
        <x:f>IF(N64&lt;&gt;"",1,0)</x:f>
        <x:v>0</x:v>
      </x:c>
    </x:row>
    <x:row r="65">
      <x:c r="A65" s="142"/>
      <x:c r="B65" s="142"/>
      <x:c r="C65" s="142"/>
      <x:c r="D65" s="142"/>
      <x:c r="E65" s="143"/>
      <x:c r="F65" s="143"/>
      <x:c r="G65" s="142"/>
      <x:c r="H65" s="142"/>
      <x:c r="I65" s="144"/>
      <x:c r="J65" s="145" t="str">
        <x:f>IF(A65="","",IF(Q65=0,"n.a.",SUMIFS(Resultados_Chave!$Z$5:$Z$104,Resultados_Chave!$B$5:$B$104,A65)/SUMIFS(Resultados_Chave!$J$5:$J$104,Resultados_Chave!$B$5:$B$104,A65)))</x:f>
      </x:c>
      <x:c r="K65" s="145" t="str">
        <x:f>IF(A65="","",IF(Q65=0,"n.a.",SUMIFS(Resultados_Chave!$AA$5:$AA$104,Resultados_Chave!$B$5:$B$104,A65)/SUMIFS(Resultados_Chave!$J$5:$J$104,Resultados_Chave!$B$5:$B$104,A65)))</x:f>
      </x:c>
      <x:c r="L65" s="146" t="str">
        <x:f>IF(COUNTA(A65:I65)=0,"",IF(N65&lt;&gt;"","DADO PENDENTE",IF(H65="Cancelado","CANCELADO",IF(H65="Pausado","PAUSADO",IF(H65="Concluído","CONCLUÍDO",IF(Q65=0,"DADO PENDENTE",IF(J65&gt;=1,"META ATINGIDA",IF(Listas!$B$13&gt;F65,"ATRASADO",IF(OR(K65&lt;Listas!$B$18,AND(J65&lt;Listas!$B$17,F65-Listas!$B$13&lt;=Listas!$B$16)),"EM RISCO","NO RUMO")))))))))</x:f>
      </x:c>
      <x:c r="M65" s="146" t="str">
        <x:f>IF(L65="DADO PENDENTE",IF(N65&lt;&gt;"",N65,IF(COUNTIFS(Resultados_Chave!$B$5:$B$104,A65)=0,"Cadastre ao menos um KR","Corrija os KRs vinculados")),IF(L65="ATRASADO","Definir recuperação e prazo",IF(L65="EM RISCO","Revisar bloqueios e ação",IF(OR(L65="CANCELADO",L65="PAUSADO",L65="CONCLUÍDO"),"Registrar decisão no histórico",IF(A65="","","Acompanhar evidências")))))</x:f>
      </x:c>
      <x:c r="N65" s="146" t="str">
        <x:f>IF(COUNTA(A65:I65)=0,"",IF(OR(NOT(ISNUMBER(Listas!$B$13)),Listas!$B$13&lt;=0,NOT(ISNUMBER(Listas!$B$16)),Listas!$B$16&lt;0,NOT(ISNUMBER(Listas!$B$17)),Listas!$B$17&lt;0,Listas!$B$17&gt;1,NOT(ISNUMBER(Listas!$B$18)),Listas!$B$18&lt;0,Listas!$B$18&gt;1),"Parâmetros inválidos",IF(A65="","ID ausente",IF(COUNTIFS($A$5:$A$104,A65)&lt;&gt;1,"ID duplicado",IF(OR(B65="",C65="",D65=""),"Descrição, área ou dono ausente",IF(OR(NOT(ISNUMBER(E65)),E65&lt;=0,NOT(ISNUMBER(F65)),F65&lt;=0,F65&lt;E65),"Datas inválidas",IF(COUNTIFS(Listas!$B$4:$B$8,H65)&lt;&gt;1,"Status inválido",IF(OR(NOT(ISNUMBER(I65)),I65&lt;=0),"Peso inválido",""))))))))</x:f>
      </x:c>
      <x:c r="O65" s="146" t="n">
        <x:f>IF(AND(COUNTA(A65:I65)&gt;0,OR(Listas!$B$14="Todos",C65=Listas!$B$14),OR(Listas!$B$15="Todos",D65=Listas!$B$15)),1,0)</x:f>
        <x:v>0</x:v>
      </x:c>
      <x:c r="P65" s="146" t="n">
        <x:f>IF(AND(O65=1,OR(H65="Em andamento",H65="Não iniciado")),1,0)</x:f>
        <x:v>0</x:v>
      </x:c>
      <x:c r="Q65" s="146" t="n">
        <x:f>IF(AND(A65&lt;&gt;"",N65="",COUNTIFS(Resultados_Chave!$B$5:$B$104,A65)&gt;0,COUNTIFS(Resultados_Chave!$B$5:$B$104,A65)=COUNTIFS(Resultados_Chave!$B$5:$B$104,A65,Resultados_Chave!$AB$5:$AB$104,1)),1,0)</x:f>
        <x:v>0</x:v>
      </x:c>
      <x:c r="R65" s="146" t="n">
        <x:f>IF(AND(P65=1,Q65=1),I65,0)</x:f>
        <x:v>0</x:v>
      </x:c>
      <x:c r="S65" s="146" t="n">
        <x:f>IF(R65=0,0,R65*J65)</x:f>
        <x:v>0</x:v>
      </x:c>
      <x:c r="T65" s="146" t="n">
        <x:f>IF(R65=0,0,R65*K65)</x:f>
        <x:v>0</x:v>
      </x:c>
      <x:c r="U65" t="n">
        <x:f>IF(L65="DADO PENDENTE",1,0)</x:f>
        <x:v>0</x:v>
      </x:c>
      <x:c r="V65" t="n">
        <x:f>IF(N65&lt;&gt;"",1,0)</x:f>
        <x:v>0</x:v>
      </x:c>
    </x:row>
    <x:row r="66">
      <x:c r="A66" s="142"/>
      <x:c r="B66" s="142"/>
      <x:c r="C66" s="142"/>
      <x:c r="D66" s="142"/>
      <x:c r="E66" s="143"/>
      <x:c r="F66" s="143"/>
      <x:c r="G66" s="142"/>
      <x:c r="H66" s="142"/>
      <x:c r="I66" s="144"/>
      <x:c r="J66" s="145" t="str">
        <x:f>IF(A66="","",IF(Q66=0,"n.a.",SUMIFS(Resultados_Chave!$Z$5:$Z$104,Resultados_Chave!$B$5:$B$104,A66)/SUMIFS(Resultados_Chave!$J$5:$J$104,Resultados_Chave!$B$5:$B$104,A66)))</x:f>
      </x:c>
      <x:c r="K66" s="145" t="str">
        <x:f>IF(A66="","",IF(Q66=0,"n.a.",SUMIFS(Resultados_Chave!$AA$5:$AA$104,Resultados_Chave!$B$5:$B$104,A66)/SUMIFS(Resultados_Chave!$J$5:$J$104,Resultados_Chave!$B$5:$B$104,A66)))</x:f>
      </x:c>
      <x:c r="L66" s="146" t="str">
        <x:f>IF(COUNTA(A66:I66)=0,"",IF(N66&lt;&gt;"","DADO PENDENTE",IF(H66="Cancelado","CANCELADO",IF(H66="Pausado","PAUSADO",IF(H66="Concluído","CONCLUÍDO",IF(Q66=0,"DADO PENDENTE",IF(J66&gt;=1,"META ATINGIDA",IF(Listas!$B$13&gt;F66,"ATRASADO",IF(OR(K66&lt;Listas!$B$18,AND(J66&lt;Listas!$B$17,F66-Listas!$B$13&lt;=Listas!$B$16)),"EM RISCO","NO RUMO")))))))))</x:f>
      </x:c>
      <x:c r="M66" s="146" t="str">
        <x:f>IF(L66="DADO PENDENTE",IF(N66&lt;&gt;"",N66,IF(COUNTIFS(Resultados_Chave!$B$5:$B$104,A66)=0,"Cadastre ao menos um KR","Corrija os KRs vinculados")),IF(L66="ATRASADO","Definir recuperação e prazo",IF(L66="EM RISCO","Revisar bloqueios e ação",IF(OR(L66="CANCELADO",L66="PAUSADO",L66="CONCLUÍDO"),"Registrar decisão no histórico",IF(A66="","","Acompanhar evidências")))))</x:f>
      </x:c>
      <x:c r="N66" s="146" t="str">
        <x:f>IF(COUNTA(A66:I66)=0,"",IF(OR(NOT(ISNUMBER(Listas!$B$13)),Listas!$B$13&lt;=0,NOT(ISNUMBER(Listas!$B$16)),Listas!$B$16&lt;0,NOT(ISNUMBER(Listas!$B$17)),Listas!$B$17&lt;0,Listas!$B$17&gt;1,NOT(ISNUMBER(Listas!$B$18)),Listas!$B$18&lt;0,Listas!$B$18&gt;1),"Parâmetros inválidos",IF(A66="","ID ausente",IF(COUNTIFS($A$5:$A$104,A66)&lt;&gt;1,"ID duplicado",IF(OR(B66="",C66="",D66=""),"Descrição, área ou dono ausente",IF(OR(NOT(ISNUMBER(E66)),E66&lt;=0,NOT(ISNUMBER(F66)),F66&lt;=0,F66&lt;E66),"Datas inválidas",IF(COUNTIFS(Listas!$B$4:$B$8,H66)&lt;&gt;1,"Status inválido",IF(OR(NOT(ISNUMBER(I66)),I66&lt;=0),"Peso inválido",""))))))))</x:f>
      </x:c>
      <x:c r="O66" s="146" t="n">
        <x:f>IF(AND(COUNTA(A66:I66)&gt;0,OR(Listas!$B$14="Todos",C66=Listas!$B$14),OR(Listas!$B$15="Todos",D66=Listas!$B$15)),1,0)</x:f>
        <x:v>0</x:v>
      </x:c>
      <x:c r="P66" s="146" t="n">
        <x:f>IF(AND(O66=1,OR(H66="Em andamento",H66="Não iniciado")),1,0)</x:f>
        <x:v>0</x:v>
      </x:c>
      <x:c r="Q66" s="146" t="n">
        <x:f>IF(AND(A66&lt;&gt;"",N66="",COUNTIFS(Resultados_Chave!$B$5:$B$104,A66)&gt;0,COUNTIFS(Resultados_Chave!$B$5:$B$104,A66)=COUNTIFS(Resultados_Chave!$B$5:$B$104,A66,Resultados_Chave!$AB$5:$AB$104,1)),1,0)</x:f>
        <x:v>0</x:v>
      </x:c>
      <x:c r="R66" s="146" t="n">
        <x:f>IF(AND(P66=1,Q66=1),I66,0)</x:f>
        <x:v>0</x:v>
      </x:c>
      <x:c r="S66" s="146" t="n">
        <x:f>IF(R66=0,0,R66*J66)</x:f>
        <x:v>0</x:v>
      </x:c>
      <x:c r="T66" s="146" t="n">
        <x:f>IF(R66=0,0,R66*K66)</x:f>
        <x:v>0</x:v>
      </x:c>
      <x:c r="U66" t="n">
        <x:f>IF(L66="DADO PENDENTE",1,0)</x:f>
        <x:v>0</x:v>
      </x:c>
      <x:c r="V66" t="n">
        <x:f>IF(N66&lt;&gt;"",1,0)</x:f>
        <x:v>0</x:v>
      </x:c>
    </x:row>
    <x:row r="67">
      <x:c r="A67" s="142"/>
      <x:c r="B67" s="142"/>
      <x:c r="C67" s="142"/>
      <x:c r="D67" s="142"/>
      <x:c r="E67" s="143"/>
      <x:c r="F67" s="143"/>
      <x:c r="G67" s="142"/>
      <x:c r="H67" s="142"/>
      <x:c r="I67" s="144"/>
      <x:c r="J67" s="145" t="str">
        <x:f>IF(A67="","",IF(Q67=0,"n.a.",SUMIFS(Resultados_Chave!$Z$5:$Z$104,Resultados_Chave!$B$5:$B$104,A67)/SUMIFS(Resultados_Chave!$J$5:$J$104,Resultados_Chave!$B$5:$B$104,A67)))</x:f>
      </x:c>
      <x:c r="K67" s="145" t="str">
        <x:f>IF(A67="","",IF(Q67=0,"n.a.",SUMIFS(Resultados_Chave!$AA$5:$AA$104,Resultados_Chave!$B$5:$B$104,A67)/SUMIFS(Resultados_Chave!$J$5:$J$104,Resultados_Chave!$B$5:$B$104,A67)))</x:f>
      </x:c>
      <x:c r="L67" s="146" t="str">
        <x:f>IF(COUNTA(A67:I67)=0,"",IF(N67&lt;&gt;"","DADO PENDENTE",IF(H67="Cancelado","CANCELADO",IF(H67="Pausado","PAUSADO",IF(H67="Concluído","CONCLUÍDO",IF(Q67=0,"DADO PENDENTE",IF(J67&gt;=1,"META ATINGIDA",IF(Listas!$B$13&gt;F67,"ATRASADO",IF(OR(K67&lt;Listas!$B$18,AND(J67&lt;Listas!$B$17,F67-Listas!$B$13&lt;=Listas!$B$16)),"EM RISCO","NO RUMO")))))))))</x:f>
      </x:c>
      <x:c r="M67" s="146" t="str">
        <x:f>IF(L67="DADO PENDENTE",IF(N67&lt;&gt;"",N67,IF(COUNTIFS(Resultados_Chave!$B$5:$B$104,A67)=0,"Cadastre ao menos um KR","Corrija os KRs vinculados")),IF(L67="ATRASADO","Definir recuperação e prazo",IF(L67="EM RISCO","Revisar bloqueios e ação",IF(OR(L67="CANCELADO",L67="PAUSADO",L67="CONCLUÍDO"),"Registrar decisão no histórico",IF(A67="","","Acompanhar evidências")))))</x:f>
      </x:c>
      <x:c r="N67" s="146" t="str">
        <x:f>IF(COUNTA(A67:I67)=0,"",IF(OR(NOT(ISNUMBER(Listas!$B$13)),Listas!$B$13&lt;=0,NOT(ISNUMBER(Listas!$B$16)),Listas!$B$16&lt;0,NOT(ISNUMBER(Listas!$B$17)),Listas!$B$17&lt;0,Listas!$B$17&gt;1,NOT(ISNUMBER(Listas!$B$18)),Listas!$B$18&lt;0,Listas!$B$18&gt;1),"Parâmetros inválidos",IF(A67="","ID ausente",IF(COUNTIFS($A$5:$A$104,A67)&lt;&gt;1,"ID duplicado",IF(OR(B67="",C67="",D67=""),"Descrição, área ou dono ausente",IF(OR(NOT(ISNUMBER(E67)),E67&lt;=0,NOT(ISNUMBER(F67)),F67&lt;=0,F67&lt;E67),"Datas inválidas",IF(COUNTIFS(Listas!$B$4:$B$8,H67)&lt;&gt;1,"Status inválido",IF(OR(NOT(ISNUMBER(I67)),I67&lt;=0),"Peso inválido",""))))))))</x:f>
      </x:c>
      <x:c r="O67" s="146" t="n">
        <x:f>IF(AND(COUNTA(A67:I67)&gt;0,OR(Listas!$B$14="Todos",C67=Listas!$B$14),OR(Listas!$B$15="Todos",D67=Listas!$B$15)),1,0)</x:f>
        <x:v>0</x:v>
      </x:c>
      <x:c r="P67" s="146" t="n">
        <x:f>IF(AND(O67=1,OR(H67="Em andamento",H67="Não iniciado")),1,0)</x:f>
        <x:v>0</x:v>
      </x:c>
      <x:c r="Q67" s="146" t="n">
        <x:f>IF(AND(A67&lt;&gt;"",N67="",COUNTIFS(Resultados_Chave!$B$5:$B$104,A67)&gt;0,COUNTIFS(Resultados_Chave!$B$5:$B$104,A67)=COUNTIFS(Resultados_Chave!$B$5:$B$104,A67,Resultados_Chave!$AB$5:$AB$104,1)),1,0)</x:f>
        <x:v>0</x:v>
      </x:c>
      <x:c r="R67" s="146" t="n">
        <x:f>IF(AND(P67=1,Q67=1),I67,0)</x:f>
        <x:v>0</x:v>
      </x:c>
      <x:c r="S67" s="146" t="n">
        <x:f>IF(R67=0,0,R67*J67)</x:f>
        <x:v>0</x:v>
      </x:c>
      <x:c r="T67" s="146" t="n">
        <x:f>IF(R67=0,0,R67*K67)</x:f>
        <x:v>0</x:v>
      </x:c>
      <x:c r="U67" t="n">
        <x:f>IF(L67="DADO PENDENTE",1,0)</x:f>
        <x:v>0</x:v>
      </x:c>
      <x:c r="V67" t="n">
        <x:f>IF(N67&lt;&gt;"",1,0)</x:f>
        <x:v>0</x:v>
      </x:c>
    </x:row>
    <x:row r="68">
      <x:c r="A68" s="142"/>
      <x:c r="B68" s="142"/>
      <x:c r="C68" s="142"/>
      <x:c r="D68" s="142"/>
      <x:c r="E68" s="143"/>
      <x:c r="F68" s="143"/>
      <x:c r="G68" s="142"/>
      <x:c r="H68" s="142"/>
      <x:c r="I68" s="144"/>
      <x:c r="J68" s="145" t="str">
        <x:f>IF(A68="","",IF(Q68=0,"n.a.",SUMIFS(Resultados_Chave!$Z$5:$Z$104,Resultados_Chave!$B$5:$B$104,A68)/SUMIFS(Resultados_Chave!$J$5:$J$104,Resultados_Chave!$B$5:$B$104,A68)))</x:f>
      </x:c>
      <x:c r="K68" s="145" t="str">
        <x:f>IF(A68="","",IF(Q68=0,"n.a.",SUMIFS(Resultados_Chave!$AA$5:$AA$104,Resultados_Chave!$B$5:$B$104,A68)/SUMIFS(Resultados_Chave!$J$5:$J$104,Resultados_Chave!$B$5:$B$104,A68)))</x:f>
      </x:c>
      <x:c r="L68" s="146" t="str">
        <x:f>IF(COUNTA(A68:I68)=0,"",IF(N68&lt;&gt;"","DADO PENDENTE",IF(H68="Cancelado","CANCELADO",IF(H68="Pausado","PAUSADO",IF(H68="Concluído","CONCLUÍDO",IF(Q68=0,"DADO PENDENTE",IF(J68&gt;=1,"META ATINGIDA",IF(Listas!$B$13&gt;F68,"ATRASADO",IF(OR(K68&lt;Listas!$B$18,AND(J68&lt;Listas!$B$17,F68-Listas!$B$13&lt;=Listas!$B$16)),"EM RISCO","NO RUMO")))))))))</x:f>
      </x:c>
      <x:c r="M68" s="146" t="str">
        <x:f>IF(L68="DADO PENDENTE",IF(N68&lt;&gt;"",N68,IF(COUNTIFS(Resultados_Chave!$B$5:$B$104,A68)=0,"Cadastre ao menos um KR","Corrija os KRs vinculados")),IF(L68="ATRASADO","Definir recuperação e prazo",IF(L68="EM RISCO","Revisar bloqueios e ação",IF(OR(L68="CANCELADO",L68="PAUSADO",L68="CONCLUÍDO"),"Registrar decisão no histórico",IF(A68="","","Acompanhar evidências")))))</x:f>
      </x:c>
      <x:c r="N68" s="146" t="str">
        <x:f>IF(COUNTA(A68:I68)=0,"",IF(OR(NOT(ISNUMBER(Listas!$B$13)),Listas!$B$13&lt;=0,NOT(ISNUMBER(Listas!$B$16)),Listas!$B$16&lt;0,NOT(ISNUMBER(Listas!$B$17)),Listas!$B$17&lt;0,Listas!$B$17&gt;1,NOT(ISNUMBER(Listas!$B$18)),Listas!$B$18&lt;0,Listas!$B$18&gt;1),"Parâmetros inválidos",IF(A68="","ID ausente",IF(COUNTIFS($A$5:$A$104,A68)&lt;&gt;1,"ID duplicado",IF(OR(B68="",C68="",D68=""),"Descrição, área ou dono ausente",IF(OR(NOT(ISNUMBER(E68)),E68&lt;=0,NOT(ISNUMBER(F68)),F68&lt;=0,F68&lt;E68),"Datas inválidas",IF(COUNTIFS(Listas!$B$4:$B$8,H68)&lt;&gt;1,"Status inválido",IF(OR(NOT(ISNUMBER(I68)),I68&lt;=0),"Peso inválido",""))))))))</x:f>
      </x:c>
      <x:c r="O68" s="146" t="n">
        <x:f>IF(AND(COUNTA(A68:I68)&gt;0,OR(Listas!$B$14="Todos",C68=Listas!$B$14),OR(Listas!$B$15="Todos",D68=Listas!$B$15)),1,0)</x:f>
        <x:v>0</x:v>
      </x:c>
      <x:c r="P68" s="146" t="n">
        <x:f>IF(AND(O68=1,OR(H68="Em andamento",H68="Não iniciado")),1,0)</x:f>
        <x:v>0</x:v>
      </x:c>
      <x:c r="Q68" s="146" t="n">
        <x:f>IF(AND(A68&lt;&gt;"",N68="",COUNTIFS(Resultados_Chave!$B$5:$B$104,A68)&gt;0,COUNTIFS(Resultados_Chave!$B$5:$B$104,A68)=COUNTIFS(Resultados_Chave!$B$5:$B$104,A68,Resultados_Chave!$AB$5:$AB$104,1)),1,0)</x:f>
        <x:v>0</x:v>
      </x:c>
      <x:c r="R68" s="146" t="n">
        <x:f>IF(AND(P68=1,Q68=1),I68,0)</x:f>
        <x:v>0</x:v>
      </x:c>
      <x:c r="S68" s="146" t="n">
        <x:f>IF(R68=0,0,R68*J68)</x:f>
        <x:v>0</x:v>
      </x:c>
      <x:c r="T68" s="146" t="n">
        <x:f>IF(R68=0,0,R68*K68)</x:f>
        <x:v>0</x:v>
      </x:c>
      <x:c r="U68" t="n">
        <x:f>IF(L68="DADO PENDENTE",1,0)</x:f>
        <x:v>0</x:v>
      </x:c>
      <x:c r="V68" t="n">
        <x:f>IF(N68&lt;&gt;"",1,0)</x:f>
        <x:v>0</x:v>
      </x:c>
    </x:row>
    <x:row r="69">
      <x:c r="A69" s="142"/>
      <x:c r="B69" s="142"/>
      <x:c r="C69" s="142"/>
      <x:c r="D69" s="142"/>
      <x:c r="E69" s="143"/>
      <x:c r="F69" s="143"/>
      <x:c r="G69" s="142"/>
      <x:c r="H69" s="142"/>
      <x:c r="I69" s="144"/>
      <x:c r="J69" s="145" t="str">
        <x:f>IF(A69="","",IF(Q69=0,"n.a.",SUMIFS(Resultados_Chave!$Z$5:$Z$104,Resultados_Chave!$B$5:$B$104,A69)/SUMIFS(Resultados_Chave!$J$5:$J$104,Resultados_Chave!$B$5:$B$104,A69)))</x:f>
      </x:c>
      <x:c r="K69" s="145" t="str">
        <x:f>IF(A69="","",IF(Q69=0,"n.a.",SUMIFS(Resultados_Chave!$AA$5:$AA$104,Resultados_Chave!$B$5:$B$104,A69)/SUMIFS(Resultados_Chave!$J$5:$J$104,Resultados_Chave!$B$5:$B$104,A69)))</x:f>
      </x:c>
      <x:c r="L69" s="146" t="str">
        <x:f>IF(COUNTA(A69:I69)=0,"",IF(N69&lt;&gt;"","DADO PENDENTE",IF(H69="Cancelado","CANCELADO",IF(H69="Pausado","PAUSADO",IF(H69="Concluído","CONCLUÍDO",IF(Q69=0,"DADO PENDENTE",IF(J69&gt;=1,"META ATINGIDA",IF(Listas!$B$13&gt;F69,"ATRASADO",IF(OR(K69&lt;Listas!$B$18,AND(J69&lt;Listas!$B$17,F69-Listas!$B$13&lt;=Listas!$B$16)),"EM RISCO","NO RUMO")))))))))</x:f>
      </x:c>
      <x:c r="M69" s="146" t="str">
        <x:f>IF(L69="DADO PENDENTE",IF(N69&lt;&gt;"",N69,IF(COUNTIFS(Resultados_Chave!$B$5:$B$104,A69)=0,"Cadastre ao menos um KR","Corrija os KRs vinculados")),IF(L69="ATRASADO","Definir recuperação e prazo",IF(L69="EM RISCO","Revisar bloqueios e ação",IF(OR(L69="CANCELADO",L69="PAUSADO",L69="CONCLUÍDO"),"Registrar decisão no histórico",IF(A69="","","Acompanhar evidências")))))</x:f>
      </x:c>
      <x:c r="N69" s="146" t="str">
        <x:f>IF(COUNTA(A69:I69)=0,"",IF(OR(NOT(ISNUMBER(Listas!$B$13)),Listas!$B$13&lt;=0,NOT(ISNUMBER(Listas!$B$16)),Listas!$B$16&lt;0,NOT(ISNUMBER(Listas!$B$17)),Listas!$B$17&lt;0,Listas!$B$17&gt;1,NOT(ISNUMBER(Listas!$B$18)),Listas!$B$18&lt;0,Listas!$B$18&gt;1),"Parâmetros inválidos",IF(A69="","ID ausente",IF(COUNTIFS($A$5:$A$104,A69)&lt;&gt;1,"ID duplicado",IF(OR(B69="",C69="",D69=""),"Descrição, área ou dono ausente",IF(OR(NOT(ISNUMBER(E69)),E69&lt;=0,NOT(ISNUMBER(F69)),F69&lt;=0,F69&lt;E69),"Datas inválidas",IF(COUNTIFS(Listas!$B$4:$B$8,H69)&lt;&gt;1,"Status inválido",IF(OR(NOT(ISNUMBER(I69)),I69&lt;=0),"Peso inválido",""))))))))</x:f>
      </x:c>
      <x:c r="O69" s="146" t="n">
        <x:f>IF(AND(COUNTA(A69:I69)&gt;0,OR(Listas!$B$14="Todos",C69=Listas!$B$14),OR(Listas!$B$15="Todos",D69=Listas!$B$15)),1,0)</x:f>
        <x:v>0</x:v>
      </x:c>
      <x:c r="P69" s="146" t="n">
        <x:f>IF(AND(O69=1,OR(H69="Em andamento",H69="Não iniciado")),1,0)</x:f>
        <x:v>0</x:v>
      </x:c>
      <x:c r="Q69" s="146" t="n">
        <x:f>IF(AND(A69&lt;&gt;"",N69="",COUNTIFS(Resultados_Chave!$B$5:$B$104,A69)&gt;0,COUNTIFS(Resultados_Chave!$B$5:$B$104,A69)=COUNTIFS(Resultados_Chave!$B$5:$B$104,A69,Resultados_Chave!$AB$5:$AB$104,1)),1,0)</x:f>
        <x:v>0</x:v>
      </x:c>
      <x:c r="R69" s="146" t="n">
        <x:f>IF(AND(P69=1,Q69=1),I69,0)</x:f>
        <x:v>0</x:v>
      </x:c>
      <x:c r="S69" s="146" t="n">
        <x:f>IF(R69=0,0,R69*J69)</x:f>
        <x:v>0</x:v>
      </x:c>
      <x:c r="T69" s="146" t="n">
        <x:f>IF(R69=0,0,R69*K69)</x:f>
        <x:v>0</x:v>
      </x:c>
      <x:c r="U69" t="n">
        <x:f>IF(L69="DADO PENDENTE",1,0)</x:f>
        <x:v>0</x:v>
      </x:c>
      <x:c r="V69" t="n">
        <x:f>IF(N69&lt;&gt;"",1,0)</x:f>
        <x:v>0</x:v>
      </x:c>
    </x:row>
    <x:row r="70">
      <x:c r="A70" s="142"/>
      <x:c r="B70" s="142"/>
      <x:c r="C70" s="142"/>
      <x:c r="D70" s="142"/>
      <x:c r="E70" s="143"/>
      <x:c r="F70" s="143"/>
      <x:c r="G70" s="142"/>
      <x:c r="H70" s="142"/>
      <x:c r="I70" s="144"/>
      <x:c r="J70" s="145" t="str">
        <x:f>IF(A70="","",IF(Q70=0,"n.a.",SUMIFS(Resultados_Chave!$Z$5:$Z$104,Resultados_Chave!$B$5:$B$104,A70)/SUMIFS(Resultados_Chave!$J$5:$J$104,Resultados_Chave!$B$5:$B$104,A70)))</x:f>
      </x:c>
      <x:c r="K70" s="145" t="str">
        <x:f>IF(A70="","",IF(Q70=0,"n.a.",SUMIFS(Resultados_Chave!$AA$5:$AA$104,Resultados_Chave!$B$5:$B$104,A70)/SUMIFS(Resultados_Chave!$J$5:$J$104,Resultados_Chave!$B$5:$B$104,A70)))</x:f>
      </x:c>
      <x:c r="L70" s="146" t="str">
        <x:f>IF(COUNTA(A70:I70)=0,"",IF(N70&lt;&gt;"","DADO PENDENTE",IF(H70="Cancelado","CANCELADO",IF(H70="Pausado","PAUSADO",IF(H70="Concluído","CONCLUÍDO",IF(Q70=0,"DADO PENDENTE",IF(J70&gt;=1,"META ATINGIDA",IF(Listas!$B$13&gt;F70,"ATRASADO",IF(OR(K70&lt;Listas!$B$18,AND(J70&lt;Listas!$B$17,F70-Listas!$B$13&lt;=Listas!$B$16)),"EM RISCO","NO RUMO")))))))))</x:f>
      </x:c>
      <x:c r="M70" s="146" t="str">
        <x:f>IF(L70="DADO PENDENTE",IF(N70&lt;&gt;"",N70,IF(COUNTIFS(Resultados_Chave!$B$5:$B$104,A70)=0,"Cadastre ao menos um KR","Corrija os KRs vinculados")),IF(L70="ATRASADO","Definir recuperação e prazo",IF(L70="EM RISCO","Revisar bloqueios e ação",IF(OR(L70="CANCELADO",L70="PAUSADO",L70="CONCLUÍDO"),"Registrar decisão no histórico",IF(A70="","","Acompanhar evidências")))))</x:f>
      </x:c>
      <x:c r="N70" s="146" t="str">
        <x:f>IF(COUNTA(A70:I70)=0,"",IF(OR(NOT(ISNUMBER(Listas!$B$13)),Listas!$B$13&lt;=0,NOT(ISNUMBER(Listas!$B$16)),Listas!$B$16&lt;0,NOT(ISNUMBER(Listas!$B$17)),Listas!$B$17&lt;0,Listas!$B$17&gt;1,NOT(ISNUMBER(Listas!$B$18)),Listas!$B$18&lt;0,Listas!$B$18&gt;1),"Parâmetros inválidos",IF(A70="","ID ausente",IF(COUNTIFS($A$5:$A$104,A70)&lt;&gt;1,"ID duplicado",IF(OR(B70="",C70="",D70=""),"Descrição, área ou dono ausente",IF(OR(NOT(ISNUMBER(E70)),E70&lt;=0,NOT(ISNUMBER(F70)),F70&lt;=0,F70&lt;E70),"Datas inválidas",IF(COUNTIFS(Listas!$B$4:$B$8,H70)&lt;&gt;1,"Status inválido",IF(OR(NOT(ISNUMBER(I70)),I70&lt;=0),"Peso inválido",""))))))))</x:f>
      </x:c>
      <x:c r="O70" s="146" t="n">
        <x:f>IF(AND(COUNTA(A70:I70)&gt;0,OR(Listas!$B$14="Todos",C70=Listas!$B$14),OR(Listas!$B$15="Todos",D70=Listas!$B$15)),1,0)</x:f>
        <x:v>0</x:v>
      </x:c>
      <x:c r="P70" s="146" t="n">
        <x:f>IF(AND(O70=1,OR(H70="Em andamento",H70="Não iniciado")),1,0)</x:f>
        <x:v>0</x:v>
      </x:c>
      <x:c r="Q70" s="146" t="n">
        <x:f>IF(AND(A70&lt;&gt;"",N70="",COUNTIFS(Resultados_Chave!$B$5:$B$104,A70)&gt;0,COUNTIFS(Resultados_Chave!$B$5:$B$104,A70)=COUNTIFS(Resultados_Chave!$B$5:$B$104,A70,Resultados_Chave!$AB$5:$AB$104,1)),1,0)</x:f>
        <x:v>0</x:v>
      </x:c>
      <x:c r="R70" s="146" t="n">
        <x:f>IF(AND(P70=1,Q70=1),I70,0)</x:f>
        <x:v>0</x:v>
      </x:c>
      <x:c r="S70" s="146" t="n">
        <x:f>IF(R70=0,0,R70*J70)</x:f>
        <x:v>0</x:v>
      </x:c>
      <x:c r="T70" s="146" t="n">
        <x:f>IF(R70=0,0,R70*K70)</x:f>
        <x:v>0</x:v>
      </x:c>
      <x:c r="U70" t="n">
        <x:f>IF(L70="DADO PENDENTE",1,0)</x:f>
        <x:v>0</x:v>
      </x:c>
      <x:c r="V70" t="n">
        <x:f>IF(N70&lt;&gt;"",1,0)</x:f>
        <x:v>0</x:v>
      </x:c>
    </x:row>
    <x:row r="71">
      <x:c r="A71" s="142"/>
      <x:c r="B71" s="142"/>
      <x:c r="C71" s="142"/>
      <x:c r="D71" s="142"/>
      <x:c r="E71" s="143"/>
      <x:c r="F71" s="143"/>
      <x:c r="G71" s="142"/>
      <x:c r="H71" s="142"/>
      <x:c r="I71" s="144"/>
      <x:c r="J71" s="145" t="str">
        <x:f>IF(A71="","",IF(Q71=0,"n.a.",SUMIFS(Resultados_Chave!$Z$5:$Z$104,Resultados_Chave!$B$5:$B$104,A71)/SUMIFS(Resultados_Chave!$J$5:$J$104,Resultados_Chave!$B$5:$B$104,A71)))</x:f>
      </x:c>
      <x:c r="K71" s="145" t="str">
        <x:f>IF(A71="","",IF(Q71=0,"n.a.",SUMIFS(Resultados_Chave!$AA$5:$AA$104,Resultados_Chave!$B$5:$B$104,A71)/SUMIFS(Resultados_Chave!$J$5:$J$104,Resultados_Chave!$B$5:$B$104,A71)))</x:f>
      </x:c>
      <x:c r="L71" s="146" t="str">
        <x:f>IF(COUNTA(A71:I71)=0,"",IF(N71&lt;&gt;"","DADO PENDENTE",IF(H71="Cancelado","CANCELADO",IF(H71="Pausado","PAUSADO",IF(H71="Concluído","CONCLUÍDO",IF(Q71=0,"DADO PENDENTE",IF(J71&gt;=1,"META ATINGIDA",IF(Listas!$B$13&gt;F71,"ATRASADO",IF(OR(K71&lt;Listas!$B$18,AND(J71&lt;Listas!$B$17,F71-Listas!$B$13&lt;=Listas!$B$16)),"EM RISCO","NO RUMO")))))))))</x:f>
      </x:c>
      <x:c r="M71" s="146" t="str">
        <x:f>IF(L71="DADO PENDENTE",IF(N71&lt;&gt;"",N71,IF(COUNTIFS(Resultados_Chave!$B$5:$B$104,A71)=0,"Cadastre ao menos um KR","Corrija os KRs vinculados")),IF(L71="ATRASADO","Definir recuperação e prazo",IF(L71="EM RISCO","Revisar bloqueios e ação",IF(OR(L71="CANCELADO",L71="PAUSADO",L71="CONCLUÍDO"),"Registrar decisão no histórico",IF(A71="","","Acompanhar evidências")))))</x:f>
      </x:c>
      <x:c r="N71" s="146" t="str">
        <x:f>IF(COUNTA(A71:I71)=0,"",IF(OR(NOT(ISNUMBER(Listas!$B$13)),Listas!$B$13&lt;=0,NOT(ISNUMBER(Listas!$B$16)),Listas!$B$16&lt;0,NOT(ISNUMBER(Listas!$B$17)),Listas!$B$17&lt;0,Listas!$B$17&gt;1,NOT(ISNUMBER(Listas!$B$18)),Listas!$B$18&lt;0,Listas!$B$18&gt;1),"Parâmetros inválidos",IF(A71="","ID ausente",IF(COUNTIFS($A$5:$A$104,A71)&lt;&gt;1,"ID duplicado",IF(OR(B71="",C71="",D71=""),"Descrição, área ou dono ausente",IF(OR(NOT(ISNUMBER(E71)),E71&lt;=0,NOT(ISNUMBER(F71)),F71&lt;=0,F71&lt;E71),"Datas inválidas",IF(COUNTIFS(Listas!$B$4:$B$8,H71)&lt;&gt;1,"Status inválido",IF(OR(NOT(ISNUMBER(I71)),I71&lt;=0),"Peso inválido",""))))))))</x:f>
      </x:c>
      <x:c r="O71" s="146" t="n">
        <x:f>IF(AND(COUNTA(A71:I71)&gt;0,OR(Listas!$B$14="Todos",C71=Listas!$B$14),OR(Listas!$B$15="Todos",D71=Listas!$B$15)),1,0)</x:f>
        <x:v>0</x:v>
      </x:c>
      <x:c r="P71" s="146" t="n">
        <x:f>IF(AND(O71=1,OR(H71="Em andamento",H71="Não iniciado")),1,0)</x:f>
        <x:v>0</x:v>
      </x:c>
      <x:c r="Q71" s="146" t="n">
        <x:f>IF(AND(A71&lt;&gt;"",N71="",COUNTIFS(Resultados_Chave!$B$5:$B$104,A71)&gt;0,COUNTIFS(Resultados_Chave!$B$5:$B$104,A71)=COUNTIFS(Resultados_Chave!$B$5:$B$104,A71,Resultados_Chave!$AB$5:$AB$104,1)),1,0)</x:f>
        <x:v>0</x:v>
      </x:c>
      <x:c r="R71" s="146" t="n">
        <x:f>IF(AND(P71=1,Q71=1),I71,0)</x:f>
        <x:v>0</x:v>
      </x:c>
      <x:c r="S71" s="146" t="n">
        <x:f>IF(R71=0,0,R71*J71)</x:f>
        <x:v>0</x:v>
      </x:c>
      <x:c r="T71" s="146" t="n">
        <x:f>IF(R71=0,0,R71*K71)</x:f>
        <x:v>0</x:v>
      </x:c>
      <x:c r="U71" t="n">
        <x:f>IF(L71="DADO PENDENTE",1,0)</x:f>
        <x:v>0</x:v>
      </x:c>
      <x:c r="V71" t="n">
        <x:f>IF(N71&lt;&gt;"",1,0)</x:f>
        <x:v>0</x:v>
      </x:c>
    </x:row>
    <x:row r="72">
      <x:c r="A72" s="142"/>
      <x:c r="B72" s="142"/>
      <x:c r="C72" s="142"/>
      <x:c r="D72" s="142"/>
      <x:c r="E72" s="143"/>
      <x:c r="F72" s="143"/>
      <x:c r="G72" s="142"/>
      <x:c r="H72" s="142"/>
      <x:c r="I72" s="144"/>
      <x:c r="J72" s="145" t="str">
        <x:f>IF(A72="","",IF(Q72=0,"n.a.",SUMIFS(Resultados_Chave!$Z$5:$Z$104,Resultados_Chave!$B$5:$B$104,A72)/SUMIFS(Resultados_Chave!$J$5:$J$104,Resultados_Chave!$B$5:$B$104,A72)))</x:f>
      </x:c>
      <x:c r="K72" s="145" t="str">
        <x:f>IF(A72="","",IF(Q72=0,"n.a.",SUMIFS(Resultados_Chave!$AA$5:$AA$104,Resultados_Chave!$B$5:$B$104,A72)/SUMIFS(Resultados_Chave!$J$5:$J$104,Resultados_Chave!$B$5:$B$104,A72)))</x:f>
      </x:c>
      <x:c r="L72" s="146" t="str">
        <x:f>IF(COUNTA(A72:I72)=0,"",IF(N72&lt;&gt;"","DADO PENDENTE",IF(H72="Cancelado","CANCELADO",IF(H72="Pausado","PAUSADO",IF(H72="Concluído","CONCLUÍDO",IF(Q72=0,"DADO PENDENTE",IF(J72&gt;=1,"META ATINGIDA",IF(Listas!$B$13&gt;F72,"ATRASADO",IF(OR(K72&lt;Listas!$B$18,AND(J72&lt;Listas!$B$17,F72-Listas!$B$13&lt;=Listas!$B$16)),"EM RISCO","NO RUMO")))))))))</x:f>
      </x:c>
      <x:c r="M72" s="146" t="str">
        <x:f>IF(L72="DADO PENDENTE",IF(N72&lt;&gt;"",N72,IF(COUNTIFS(Resultados_Chave!$B$5:$B$104,A72)=0,"Cadastre ao menos um KR","Corrija os KRs vinculados")),IF(L72="ATRASADO","Definir recuperação e prazo",IF(L72="EM RISCO","Revisar bloqueios e ação",IF(OR(L72="CANCELADO",L72="PAUSADO",L72="CONCLUÍDO"),"Registrar decisão no histórico",IF(A72="","","Acompanhar evidências")))))</x:f>
      </x:c>
      <x:c r="N72" s="146" t="str">
        <x:f>IF(COUNTA(A72:I72)=0,"",IF(OR(NOT(ISNUMBER(Listas!$B$13)),Listas!$B$13&lt;=0,NOT(ISNUMBER(Listas!$B$16)),Listas!$B$16&lt;0,NOT(ISNUMBER(Listas!$B$17)),Listas!$B$17&lt;0,Listas!$B$17&gt;1,NOT(ISNUMBER(Listas!$B$18)),Listas!$B$18&lt;0,Listas!$B$18&gt;1),"Parâmetros inválidos",IF(A72="","ID ausente",IF(COUNTIFS($A$5:$A$104,A72)&lt;&gt;1,"ID duplicado",IF(OR(B72="",C72="",D72=""),"Descrição, área ou dono ausente",IF(OR(NOT(ISNUMBER(E72)),E72&lt;=0,NOT(ISNUMBER(F72)),F72&lt;=0,F72&lt;E72),"Datas inválidas",IF(COUNTIFS(Listas!$B$4:$B$8,H72)&lt;&gt;1,"Status inválido",IF(OR(NOT(ISNUMBER(I72)),I72&lt;=0),"Peso inválido",""))))))))</x:f>
      </x:c>
      <x:c r="O72" s="146" t="n">
        <x:f>IF(AND(COUNTA(A72:I72)&gt;0,OR(Listas!$B$14="Todos",C72=Listas!$B$14),OR(Listas!$B$15="Todos",D72=Listas!$B$15)),1,0)</x:f>
        <x:v>0</x:v>
      </x:c>
      <x:c r="P72" s="146" t="n">
        <x:f>IF(AND(O72=1,OR(H72="Em andamento",H72="Não iniciado")),1,0)</x:f>
        <x:v>0</x:v>
      </x:c>
      <x:c r="Q72" s="146" t="n">
        <x:f>IF(AND(A72&lt;&gt;"",N72="",COUNTIFS(Resultados_Chave!$B$5:$B$104,A72)&gt;0,COUNTIFS(Resultados_Chave!$B$5:$B$104,A72)=COUNTIFS(Resultados_Chave!$B$5:$B$104,A72,Resultados_Chave!$AB$5:$AB$104,1)),1,0)</x:f>
        <x:v>0</x:v>
      </x:c>
      <x:c r="R72" s="146" t="n">
        <x:f>IF(AND(P72=1,Q72=1),I72,0)</x:f>
        <x:v>0</x:v>
      </x:c>
      <x:c r="S72" s="146" t="n">
        <x:f>IF(R72=0,0,R72*J72)</x:f>
        <x:v>0</x:v>
      </x:c>
      <x:c r="T72" s="146" t="n">
        <x:f>IF(R72=0,0,R72*K72)</x:f>
        <x:v>0</x:v>
      </x:c>
      <x:c r="U72" t="n">
        <x:f>IF(L72="DADO PENDENTE",1,0)</x:f>
        <x:v>0</x:v>
      </x:c>
      <x:c r="V72" t="n">
        <x:f>IF(N72&lt;&gt;"",1,0)</x:f>
        <x:v>0</x:v>
      </x:c>
    </x:row>
    <x:row r="73">
      <x:c r="A73" s="142"/>
      <x:c r="B73" s="142"/>
      <x:c r="C73" s="142"/>
      <x:c r="D73" s="142"/>
      <x:c r="E73" s="143"/>
      <x:c r="F73" s="143"/>
      <x:c r="G73" s="142"/>
      <x:c r="H73" s="142"/>
      <x:c r="I73" s="144"/>
      <x:c r="J73" s="145" t="str">
        <x:f>IF(A73="","",IF(Q73=0,"n.a.",SUMIFS(Resultados_Chave!$Z$5:$Z$104,Resultados_Chave!$B$5:$B$104,A73)/SUMIFS(Resultados_Chave!$J$5:$J$104,Resultados_Chave!$B$5:$B$104,A73)))</x:f>
      </x:c>
      <x:c r="K73" s="145" t="str">
        <x:f>IF(A73="","",IF(Q73=0,"n.a.",SUMIFS(Resultados_Chave!$AA$5:$AA$104,Resultados_Chave!$B$5:$B$104,A73)/SUMIFS(Resultados_Chave!$J$5:$J$104,Resultados_Chave!$B$5:$B$104,A73)))</x:f>
      </x:c>
      <x:c r="L73" s="146" t="str">
        <x:f>IF(COUNTA(A73:I73)=0,"",IF(N73&lt;&gt;"","DADO PENDENTE",IF(H73="Cancelado","CANCELADO",IF(H73="Pausado","PAUSADO",IF(H73="Concluído","CONCLUÍDO",IF(Q73=0,"DADO PENDENTE",IF(J73&gt;=1,"META ATINGIDA",IF(Listas!$B$13&gt;F73,"ATRASADO",IF(OR(K73&lt;Listas!$B$18,AND(J73&lt;Listas!$B$17,F73-Listas!$B$13&lt;=Listas!$B$16)),"EM RISCO","NO RUMO")))))))))</x:f>
      </x:c>
      <x:c r="M73" s="146" t="str">
        <x:f>IF(L73="DADO PENDENTE",IF(N73&lt;&gt;"",N73,IF(COUNTIFS(Resultados_Chave!$B$5:$B$104,A73)=0,"Cadastre ao menos um KR","Corrija os KRs vinculados")),IF(L73="ATRASADO","Definir recuperação e prazo",IF(L73="EM RISCO","Revisar bloqueios e ação",IF(OR(L73="CANCELADO",L73="PAUSADO",L73="CONCLUÍDO"),"Registrar decisão no histórico",IF(A73="","","Acompanhar evidências")))))</x:f>
      </x:c>
      <x:c r="N73" s="146" t="str">
        <x:f>IF(COUNTA(A73:I73)=0,"",IF(OR(NOT(ISNUMBER(Listas!$B$13)),Listas!$B$13&lt;=0,NOT(ISNUMBER(Listas!$B$16)),Listas!$B$16&lt;0,NOT(ISNUMBER(Listas!$B$17)),Listas!$B$17&lt;0,Listas!$B$17&gt;1,NOT(ISNUMBER(Listas!$B$18)),Listas!$B$18&lt;0,Listas!$B$18&gt;1),"Parâmetros inválidos",IF(A73="","ID ausente",IF(COUNTIFS($A$5:$A$104,A73)&lt;&gt;1,"ID duplicado",IF(OR(B73="",C73="",D73=""),"Descrição, área ou dono ausente",IF(OR(NOT(ISNUMBER(E73)),E73&lt;=0,NOT(ISNUMBER(F73)),F73&lt;=0,F73&lt;E73),"Datas inválidas",IF(COUNTIFS(Listas!$B$4:$B$8,H73)&lt;&gt;1,"Status inválido",IF(OR(NOT(ISNUMBER(I73)),I73&lt;=0),"Peso inválido",""))))))))</x:f>
      </x:c>
      <x:c r="O73" s="146" t="n">
        <x:f>IF(AND(COUNTA(A73:I73)&gt;0,OR(Listas!$B$14="Todos",C73=Listas!$B$14),OR(Listas!$B$15="Todos",D73=Listas!$B$15)),1,0)</x:f>
        <x:v>0</x:v>
      </x:c>
      <x:c r="P73" s="146" t="n">
        <x:f>IF(AND(O73=1,OR(H73="Em andamento",H73="Não iniciado")),1,0)</x:f>
        <x:v>0</x:v>
      </x:c>
      <x:c r="Q73" s="146" t="n">
        <x:f>IF(AND(A73&lt;&gt;"",N73="",COUNTIFS(Resultados_Chave!$B$5:$B$104,A73)&gt;0,COUNTIFS(Resultados_Chave!$B$5:$B$104,A73)=COUNTIFS(Resultados_Chave!$B$5:$B$104,A73,Resultados_Chave!$AB$5:$AB$104,1)),1,0)</x:f>
        <x:v>0</x:v>
      </x:c>
      <x:c r="R73" s="146" t="n">
        <x:f>IF(AND(P73=1,Q73=1),I73,0)</x:f>
        <x:v>0</x:v>
      </x:c>
      <x:c r="S73" s="146" t="n">
        <x:f>IF(R73=0,0,R73*J73)</x:f>
        <x:v>0</x:v>
      </x:c>
      <x:c r="T73" s="146" t="n">
        <x:f>IF(R73=0,0,R73*K73)</x:f>
        <x:v>0</x:v>
      </x:c>
      <x:c r="U73" t="n">
        <x:f>IF(L73="DADO PENDENTE",1,0)</x:f>
        <x:v>0</x:v>
      </x:c>
      <x:c r="V73" t="n">
        <x:f>IF(N73&lt;&gt;"",1,0)</x:f>
        <x:v>0</x:v>
      </x:c>
    </x:row>
    <x:row r="74">
      <x:c r="A74" s="142"/>
      <x:c r="B74" s="142"/>
      <x:c r="C74" s="142"/>
      <x:c r="D74" s="142"/>
      <x:c r="E74" s="143"/>
      <x:c r="F74" s="143"/>
      <x:c r="G74" s="142"/>
      <x:c r="H74" s="142"/>
      <x:c r="I74" s="144"/>
      <x:c r="J74" s="145" t="str">
        <x:f>IF(A74="","",IF(Q74=0,"n.a.",SUMIFS(Resultados_Chave!$Z$5:$Z$104,Resultados_Chave!$B$5:$B$104,A74)/SUMIFS(Resultados_Chave!$J$5:$J$104,Resultados_Chave!$B$5:$B$104,A74)))</x:f>
      </x:c>
      <x:c r="K74" s="145" t="str">
        <x:f>IF(A74="","",IF(Q74=0,"n.a.",SUMIFS(Resultados_Chave!$AA$5:$AA$104,Resultados_Chave!$B$5:$B$104,A74)/SUMIFS(Resultados_Chave!$J$5:$J$104,Resultados_Chave!$B$5:$B$104,A74)))</x:f>
      </x:c>
      <x:c r="L74" s="146" t="str">
        <x:f>IF(COUNTA(A74:I74)=0,"",IF(N74&lt;&gt;"","DADO PENDENTE",IF(H74="Cancelado","CANCELADO",IF(H74="Pausado","PAUSADO",IF(H74="Concluído","CONCLUÍDO",IF(Q74=0,"DADO PENDENTE",IF(J74&gt;=1,"META ATINGIDA",IF(Listas!$B$13&gt;F74,"ATRASADO",IF(OR(K74&lt;Listas!$B$18,AND(J74&lt;Listas!$B$17,F74-Listas!$B$13&lt;=Listas!$B$16)),"EM RISCO","NO RUMO")))))))))</x:f>
      </x:c>
      <x:c r="M74" s="146" t="str">
        <x:f>IF(L74="DADO PENDENTE",IF(N74&lt;&gt;"",N74,IF(COUNTIFS(Resultados_Chave!$B$5:$B$104,A74)=0,"Cadastre ao menos um KR","Corrija os KRs vinculados")),IF(L74="ATRASADO","Definir recuperação e prazo",IF(L74="EM RISCO","Revisar bloqueios e ação",IF(OR(L74="CANCELADO",L74="PAUSADO",L74="CONCLUÍDO"),"Registrar decisão no histórico",IF(A74="","","Acompanhar evidências")))))</x:f>
      </x:c>
      <x:c r="N74" s="146" t="str">
        <x:f>IF(COUNTA(A74:I74)=0,"",IF(OR(NOT(ISNUMBER(Listas!$B$13)),Listas!$B$13&lt;=0,NOT(ISNUMBER(Listas!$B$16)),Listas!$B$16&lt;0,NOT(ISNUMBER(Listas!$B$17)),Listas!$B$17&lt;0,Listas!$B$17&gt;1,NOT(ISNUMBER(Listas!$B$18)),Listas!$B$18&lt;0,Listas!$B$18&gt;1),"Parâmetros inválidos",IF(A74="","ID ausente",IF(COUNTIFS($A$5:$A$104,A74)&lt;&gt;1,"ID duplicado",IF(OR(B74="",C74="",D74=""),"Descrição, área ou dono ausente",IF(OR(NOT(ISNUMBER(E74)),E74&lt;=0,NOT(ISNUMBER(F74)),F74&lt;=0,F74&lt;E74),"Datas inválidas",IF(COUNTIFS(Listas!$B$4:$B$8,H74)&lt;&gt;1,"Status inválido",IF(OR(NOT(ISNUMBER(I74)),I74&lt;=0),"Peso inválido",""))))))))</x:f>
      </x:c>
      <x:c r="O74" s="146" t="n">
        <x:f>IF(AND(COUNTA(A74:I74)&gt;0,OR(Listas!$B$14="Todos",C74=Listas!$B$14),OR(Listas!$B$15="Todos",D74=Listas!$B$15)),1,0)</x:f>
        <x:v>0</x:v>
      </x:c>
      <x:c r="P74" s="146" t="n">
        <x:f>IF(AND(O74=1,OR(H74="Em andamento",H74="Não iniciado")),1,0)</x:f>
        <x:v>0</x:v>
      </x:c>
      <x:c r="Q74" s="146" t="n">
        <x:f>IF(AND(A74&lt;&gt;"",N74="",COUNTIFS(Resultados_Chave!$B$5:$B$104,A74)&gt;0,COUNTIFS(Resultados_Chave!$B$5:$B$104,A74)=COUNTIFS(Resultados_Chave!$B$5:$B$104,A74,Resultados_Chave!$AB$5:$AB$104,1)),1,0)</x:f>
        <x:v>0</x:v>
      </x:c>
      <x:c r="R74" s="146" t="n">
        <x:f>IF(AND(P74=1,Q74=1),I74,0)</x:f>
        <x:v>0</x:v>
      </x:c>
      <x:c r="S74" s="146" t="n">
        <x:f>IF(R74=0,0,R74*J74)</x:f>
        <x:v>0</x:v>
      </x:c>
      <x:c r="T74" s="146" t="n">
        <x:f>IF(R74=0,0,R74*K74)</x:f>
        <x:v>0</x:v>
      </x:c>
      <x:c r="U74" t="n">
        <x:f>IF(L74="DADO PENDENTE",1,0)</x:f>
        <x:v>0</x:v>
      </x:c>
      <x:c r="V74" t="n">
        <x:f>IF(N74&lt;&gt;"",1,0)</x:f>
        <x:v>0</x:v>
      </x:c>
    </x:row>
    <x:row r="75">
      <x:c r="A75" s="142"/>
      <x:c r="B75" s="142"/>
      <x:c r="C75" s="142"/>
      <x:c r="D75" s="142"/>
      <x:c r="E75" s="143"/>
      <x:c r="F75" s="143"/>
      <x:c r="G75" s="142"/>
      <x:c r="H75" s="142"/>
      <x:c r="I75" s="144"/>
      <x:c r="J75" s="145" t="str">
        <x:f>IF(A75="","",IF(Q75=0,"n.a.",SUMIFS(Resultados_Chave!$Z$5:$Z$104,Resultados_Chave!$B$5:$B$104,A75)/SUMIFS(Resultados_Chave!$J$5:$J$104,Resultados_Chave!$B$5:$B$104,A75)))</x:f>
      </x:c>
      <x:c r="K75" s="145" t="str">
        <x:f>IF(A75="","",IF(Q75=0,"n.a.",SUMIFS(Resultados_Chave!$AA$5:$AA$104,Resultados_Chave!$B$5:$B$104,A75)/SUMIFS(Resultados_Chave!$J$5:$J$104,Resultados_Chave!$B$5:$B$104,A75)))</x:f>
      </x:c>
      <x:c r="L75" s="146" t="str">
        <x:f>IF(COUNTA(A75:I75)=0,"",IF(N75&lt;&gt;"","DADO PENDENTE",IF(H75="Cancelado","CANCELADO",IF(H75="Pausado","PAUSADO",IF(H75="Concluído","CONCLUÍDO",IF(Q75=0,"DADO PENDENTE",IF(J75&gt;=1,"META ATINGIDA",IF(Listas!$B$13&gt;F75,"ATRASADO",IF(OR(K75&lt;Listas!$B$18,AND(J75&lt;Listas!$B$17,F75-Listas!$B$13&lt;=Listas!$B$16)),"EM RISCO","NO RUMO")))))))))</x:f>
      </x:c>
      <x:c r="M75" s="146" t="str">
        <x:f>IF(L75="DADO PENDENTE",IF(N75&lt;&gt;"",N75,IF(COUNTIFS(Resultados_Chave!$B$5:$B$104,A75)=0,"Cadastre ao menos um KR","Corrija os KRs vinculados")),IF(L75="ATRASADO","Definir recuperação e prazo",IF(L75="EM RISCO","Revisar bloqueios e ação",IF(OR(L75="CANCELADO",L75="PAUSADO",L75="CONCLUÍDO"),"Registrar decisão no histórico",IF(A75="","","Acompanhar evidências")))))</x:f>
      </x:c>
      <x:c r="N75" s="146" t="str">
        <x:f>IF(COUNTA(A75:I75)=0,"",IF(OR(NOT(ISNUMBER(Listas!$B$13)),Listas!$B$13&lt;=0,NOT(ISNUMBER(Listas!$B$16)),Listas!$B$16&lt;0,NOT(ISNUMBER(Listas!$B$17)),Listas!$B$17&lt;0,Listas!$B$17&gt;1,NOT(ISNUMBER(Listas!$B$18)),Listas!$B$18&lt;0,Listas!$B$18&gt;1),"Parâmetros inválidos",IF(A75="","ID ausente",IF(COUNTIFS($A$5:$A$104,A75)&lt;&gt;1,"ID duplicado",IF(OR(B75="",C75="",D75=""),"Descrição, área ou dono ausente",IF(OR(NOT(ISNUMBER(E75)),E75&lt;=0,NOT(ISNUMBER(F75)),F75&lt;=0,F75&lt;E75),"Datas inválidas",IF(COUNTIFS(Listas!$B$4:$B$8,H75)&lt;&gt;1,"Status inválido",IF(OR(NOT(ISNUMBER(I75)),I75&lt;=0),"Peso inválido",""))))))))</x:f>
      </x:c>
      <x:c r="O75" s="146" t="n">
        <x:f>IF(AND(COUNTA(A75:I75)&gt;0,OR(Listas!$B$14="Todos",C75=Listas!$B$14),OR(Listas!$B$15="Todos",D75=Listas!$B$15)),1,0)</x:f>
        <x:v>0</x:v>
      </x:c>
      <x:c r="P75" s="146" t="n">
        <x:f>IF(AND(O75=1,OR(H75="Em andamento",H75="Não iniciado")),1,0)</x:f>
        <x:v>0</x:v>
      </x:c>
      <x:c r="Q75" s="146" t="n">
        <x:f>IF(AND(A75&lt;&gt;"",N75="",COUNTIFS(Resultados_Chave!$B$5:$B$104,A75)&gt;0,COUNTIFS(Resultados_Chave!$B$5:$B$104,A75)=COUNTIFS(Resultados_Chave!$B$5:$B$104,A75,Resultados_Chave!$AB$5:$AB$104,1)),1,0)</x:f>
        <x:v>0</x:v>
      </x:c>
      <x:c r="R75" s="146" t="n">
        <x:f>IF(AND(P75=1,Q75=1),I75,0)</x:f>
        <x:v>0</x:v>
      </x:c>
      <x:c r="S75" s="146" t="n">
        <x:f>IF(R75=0,0,R75*J75)</x:f>
        <x:v>0</x:v>
      </x:c>
      <x:c r="T75" s="146" t="n">
        <x:f>IF(R75=0,0,R75*K75)</x:f>
        <x:v>0</x:v>
      </x:c>
      <x:c r="U75" t="n">
        <x:f>IF(L75="DADO PENDENTE",1,0)</x:f>
        <x:v>0</x:v>
      </x:c>
      <x:c r="V75" t="n">
        <x:f>IF(N75&lt;&gt;"",1,0)</x:f>
        <x:v>0</x:v>
      </x:c>
    </x:row>
    <x:row r="76">
      <x:c r="A76" s="142"/>
      <x:c r="B76" s="142"/>
      <x:c r="C76" s="142"/>
      <x:c r="D76" s="142"/>
      <x:c r="E76" s="143"/>
      <x:c r="F76" s="143"/>
      <x:c r="G76" s="142"/>
      <x:c r="H76" s="142"/>
      <x:c r="I76" s="144"/>
      <x:c r="J76" s="145" t="str">
        <x:f>IF(A76="","",IF(Q76=0,"n.a.",SUMIFS(Resultados_Chave!$Z$5:$Z$104,Resultados_Chave!$B$5:$B$104,A76)/SUMIFS(Resultados_Chave!$J$5:$J$104,Resultados_Chave!$B$5:$B$104,A76)))</x:f>
      </x:c>
      <x:c r="K76" s="145" t="str">
        <x:f>IF(A76="","",IF(Q76=0,"n.a.",SUMIFS(Resultados_Chave!$AA$5:$AA$104,Resultados_Chave!$B$5:$B$104,A76)/SUMIFS(Resultados_Chave!$J$5:$J$104,Resultados_Chave!$B$5:$B$104,A76)))</x:f>
      </x:c>
      <x:c r="L76" s="146" t="str">
        <x:f>IF(COUNTA(A76:I76)=0,"",IF(N76&lt;&gt;"","DADO PENDENTE",IF(H76="Cancelado","CANCELADO",IF(H76="Pausado","PAUSADO",IF(H76="Concluído","CONCLUÍDO",IF(Q76=0,"DADO PENDENTE",IF(J76&gt;=1,"META ATINGIDA",IF(Listas!$B$13&gt;F76,"ATRASADO",IF(OR(K76&lt;Listas!$B$18,AND(J76&lt;Listas!$B$17,F76-Listas!$B$13&lt;=Listas!$B$16)),"EM RISCO","NO RUMO")))))))))</x:f>
      </x:c>
      <x:c r="M76" s="146" t="str">
        <x:f>IF(L76="DADO PENDENTE",IF(N76&lt;&gt;"",N76,IF(COUNTIFS(Resultados_Chave!$B$5:$B$104,A76)=0,"Cadastre ao menos um KR","Corrija os KRs vinculados")),IF(L76="ATRASADO","Definir recuperação e prazo",IF(L76="EM RISCO","Revisar bloqueios e ação",IF(OR(L76="CANCELADO",L76="PAUSADO",L76="CONCLUÍDO"),"Registrar decisão no histórico",IF(A76="","","Acompanhar evidências")))))</x:f>
      </x:c>
      <x:c r="N76" s="146" t="str">
        <x:f>IF(COUNTA(A76:I76)=0,"",IF(OR(NOT(ISNUMBER(Listas!$B$13)),Listas!$B$13&lt;=0,NOT(ISNUMBER(Listas!$B$16)),Listas!$B$16&lt;0,NOT(ISNUMBER(Listas!$B$17)),Listas!$B$17&lt;0,Listas!$B$17&gt;1,NOT(ISNUMBER(Listas!$B$18)),Listas!$B$18&lt;0,Listas!$B$18&gt;1),"Parâmetros inválidos",IF(A76="","ID ausente",IF(COUNTIFS($A$5:$A$104,A76)&lt;&gt;1,"ID duplicado",IF(OR(B76="",C76="",D76=""),"Descrição, área ou dono ausente",IF(OR(NOT(ISNUMBER(E76)),E76&lt;=0,NOT(ISNUMBER(F76)),F76&lt;=0,F76&lt;E76),"Datas inválidas",IF(COUNTIFS(Listas!$B$4:$B$8,H76)&lt;&gt;1,"Status inválido",IF(OR(NOT(ISNUMBER(I76)),I76&lt;=0),"Peso inválido",""))))))))</x:f>
      </x:c>
      <x:c r="O76" s="146" t="n">
        <x:f>IF(AND(COUNTA(A76:I76)&gt;0,OR(Listas!$B$14="Todos",C76=Listas!$B$14),OR(Listas!$B$15="Todos",D76=Listas!$B$15)),1,0)</x:f>
        <x:v>0</x:v>
      </x:c>
      <x:c r="P76" s="146" t="n">
        <x:f>IF(AND(O76=1,OR(H76="Em andamento",H76="Não iniciado")),1,0)</x:f>
        <x:v>0</x:v>
      </x:c>
      <x:c r="Q76" s="146" t="n">
        <x:f>IF(AND(A76&lt;&gt;"",N76="",COUNTIFS(Resultados_Chave!$B$5:$B$104,A76)&gt;0,COUNTIFS(Resultados_Chave!$B$5:$B$104,A76)=COUNTIFS(Resultados_Chave!$B$5:$B$104,A76,Resultados_Chave!$AB$5:$AB$104,1)),1,0)</x:f>
        <x:v>0</x:v>
      </x:c>
      <x:c r="R76" s="146" t="n">
        <x:f>IF(AND(P76=1,Q76=1),I76,0)</x:f>
        <x:v>0</x:v>
      </x:c>
      <x:c r="S76" s="146" t="n">
        <x:f>IF(R76=0,0,R76*J76)</x:f>
        <x:v>0</x:v>
      </x:c>
      <x:c r="T76" s="146" t="n">
        <x:f>IF(R76=0,0,R76*K76)</x:f>
        <x:v>0</x:v>
      </x:c>
      <x:c r="U76" t="n">
        <x:f>IF(L76="DADO PENDENTE",1,0)</x:f>
        <x:v>0</x:v>
      </x:c>
      <x:c r="V76" t="n">
        <x:f>IF(N76&lt;&gt;"",1,0)</x:f>
        <x:v>0</x:v>
      </x:c>
    </x:row>
    <x:row r="77">
      <x:c r="A77" s="142"/>
      <x:c r="B77" s="142"/>
      <x:c r="C77" s="142"/>
      <x:c r="D77" s="142"/>
      <x:c r="E77" s="143"/>
      <x:c r="F77" s="143"/>
      <x:c r="G77" s="142"/>
      <x:c r="H77" s="142"/>
      <x:c r="I77" s="144"/>
      <x:c r="J77" s="145" t="str">
        <x:f>IF(A77="","",IF(Q77=0,"n.a.",SUMIFS(Resultados_Chave!$Z$5:$Z$104,Resultados_Chave!$B$5:$B$104,A77)/SUMIFS(Resultados_Chave!$J$5:$J$104,Resultados_Chave!$B$5:$B$104,A77)))</x:f>
      </x:c>
      <x:c r="K77" s="145" t="str">
        <x:f>IF(A77="","",IF(Q77=0,"n.a.",SUMIFS(Resultados_Chave!$AA$5:$AA$104,Resultados_Chave!$B$5:$B$104,A77)/SUMIFS(Resultados_Chave!$J$5:$J$104,Resultados_Chave!$B$5:$B$104,A77)))</x:f>
      </x:c>
      <x:c r="L77" s="146" t="str">
        <x:f>IF(COUNTA(A77:I77)=0,"",IF(N77&lt;&gt;"","DADO PENDENTE",IF(H77="Cancelado","CANCELADO",IF(H77="Pausado","PAUSADO",IF(H77="Concluído","CONCLUÍDO",IF(Q77=0,"DADO PENDENTE",IF(J77&gt;=1,"META ATINGIDA",IF(Listas!$B$13&gt;F77,"ATRASADO",IF(OR(K77&lt;Listas!$B$18,AND(J77&lt;Listas!$B$17,F77-Listas!$B$13&lt;=Listas!$B$16)),"EM RISCO","NO RUMO")))))))))</x:f>
      </x:c>
      <x:c r="M77" s="146" t="str">
        <x:f>IF(L77="DADO PENDENTE",IF(N77&lt;&gt;"",N77,IF(COUNTIFS(Resultados_Chave!$B$5:$B$104,A77)=0,"Cadastre ao menos um KR","Corrija os KRs vinculados")),IF(L77="ATRASADO","Definir recuperação e prazo",IF(L77="EM RISCO","Revisar bloqueios e ação",IF(OR(L77="CANCELADO",L77="PAUSADO",L77="CONCLUÍDO"),"Registrar decisão no histórico",IF(A77="","","Acompanhar evidências")))))</x:f>
      </x:c>
      <x:c r="N77" s="146" t="str">
        <x:f>IF(COUNTA(A77:I77)=0,"",IF(OR(NOT(ISNUMBER(Listas!$B$13)),Listas!$B$13&lt;=0,NOT(ISNUMBER(Listas!$B$16)),Listas!$B$16&lt;0,NOT(ISNUMBER(Listas!$B$17)),Listas!$B$17&lt;0,Listas!$B$17&gt;1,NOT(ISNUMBER(Listas!$B$18)),Listas!$B$18&lt;0,Listas!$B$18&gt;1),"Parâmetros inválidos",IF(A77="","ID ausente",IF(COUNTIFS($A$5:$A$104,A77)&lt;&gt;1,"ID duplicado",IF(OR(B77="",C77="",D77=""),"Descrição, área ou dono ausente",IF(OR(NOT(ISNUMBER(E77)),E77&lt;=0,NOT(ISNUMBER(F77)),F77&lt;=0,F77&lt;E77),"Datas inválidas",IF(COUNTIFS(Listas!$B$4:$B$8,H77)&lt;&gt;1,"Status inválido",IF(OR(NOT(ISNUMBER(I77)),I77&lt;=0),"Peso inválido",""))))))))</x:f>
      </x:c>
      <x:c r="O77" s="146" t="n">
        <x:f>IF(AND(COUNTA(A77:I77)&gt;0,OR(Listas!$B$14="Todos",C77=Listas!$B$14),OR(Listas!$B$15="Todos",D77=Listas!$B$15)),1,0)</x:f>
        <x:v>0</x:v>
      </x:c>
      <x:c r="P77" s="146" t="n">
        <x:f>IF(AND(O77=1,OR(H77="Em andamento",H77="Não iniciado")),1,0)</x:f>
        <x:v>0</x:v>
      </x:c>
      <x:c r="Q77" s="146" t="n">
        <x:f>IF(AND(A77&lt;&gt;"",N77="",COUNTIFS(Resultados_Chave!$B$5:$B$104,A77)&gt;0,COUNTIFS(Resultados_Chave!$B$5:$B$104,A77)=COUNTIFS(Resultados_Chave!$B$5:$B$104,A77,Resultados_Chave!$AB$5:$AB$104,1)),1,0)</x:f>
        <x:v>0</x:v>
      </x:c>
      <x:c r="R77" s="146" t="n">
        <x:f>IF(AND(P77=1,Q77=1),I77,0)</x:f>
        <x:v>0</x:v>
      </x:c>
      <x:c r="S77" s="146" t="n">
        <x:f>IF(R77=0,0,R77*J77)</x:f>
        <x:v>0</x:v>
      </x:c>
      <x:c r="T77" s="146" t="n">
        <x:f>IF(R77=0,0,R77*K77)</x:f>
        <x:v>0</x:v>
      </x:c>
      <x:c r="U77" t="n">
        <x:f>IF(L77="DADO PENDENTE",1,0)</x:f>
        <x:v>0</x:v>
      </x:c>
      <x:c r="V77" t="n">
        <x:f>IF(N77&lt;&gt;"",1,0)</x:f>
        <x:v>0</x:v>
      </x:c>
    </x:row>
    <x:row r="78">
      <x:c r="A78" s="142"/>
      <x:c r="B78" s="142"/>
      <x:c r="C78" s="142"/>
      <x:c r="D78" s="142"/>
      <x:c r="E78" s="143"/>
      <x:c r="F78" s="143"/>
      <x:c r="G78" s="142"/>
      <x:c r="H78" s="142"/>
      <x:c r="I78" s="144"/>
      <x:c r="J78" s="145" t="str">
        <x:f>IF(A78="","",IF(Q78=0,"n.a.",SUMIFS(Resultados_Chave!$Z$5:$Z$104,Resultados_Chave!$B$5:$B$104,A78)/SUMIFS(Resultados_Chave!$J$5:$J$104,Resultados_Chave!$B$5:$B$104,A78)))</x:f>
      </x:c>
      <x:c r="K78" s="145" t="str">
        <x:f>IF(A78="","",IF(Q78=0,"n.a.",SUMIFS(Resultados_Chave!$AA$5:$AA$104,Resultados_Chave!$B$5:$B$104,A78)/SUMIFS(Resultados_Chave!$J$5:$J$104,Resultados_Chave!$B$5:$B$104,A78)))</x:f>
      </x:c>
      <x:c r="L78" s="146" t="str">
        <x:f>IF(COUNTA(A78:I78)=0,"",IF(N78&lt;&gt;"","DADO PENDENTE",IF(H78="Cancelado","CANCELADO",IF(H78="Pausado","PAUSADO",IF(H78="Concluído","CONCLUÍDO",IF(Q78=0,"DADO PENDENTE",IF(J78&gt;=1,"META ATINGIDA",IF(Listas!$B$13&gt;F78,"ATRASADO",IF(OR(K78&lt;Listas!$B$18,AND(J78&lt;Listas!$B$17,F78-Listas!$B$13&lt;=Listas!$B$16)),"EM RISCO","NO RUMO")))))))))</x:f>
      </x:c>
      <x:c r="M78" s="146" t="str">
        <x:f>IF(L78="DADO PENDENTE",IF(N78&lt;&gt;"",N78,IF(COUNTIFS(Resultados_Chave!$B$5:$B$104,A78)=0,"Cadastre ao menos um KR","Corrija os KRs vinculados")),IF(L78="ATRASADO","Definir recuperação e prazo",IF(L78="EM RISCO","Revisar bloqueios e ação",IF(OR(L78="CANCELADO",L78="PAUSADO",L78="CONCLUÍDO"),"Registrar decisão no histórico",IF(A78="","","Acompanhar evidências")))))</x:f>
      </x:c>
      <x:c r="N78" s="146" t="str">
        <x:f>IF(COUNTA(A78:I78)=0,"",IF(OR(NOT(ISNUMBER(Listas!$B$13)),Listas!$B$13&lt;=0,NOT(ISNUMBER(Listas!$B$16)),Listas!$B$16&lt;0,NOT(ISNUMBER(Listas!$B$17)),Listas!$B$17&lt;0,Listas!$B$17&gt;1,NOT(ISNUMBER(Listas!$B$18)),Listas!$B$18&lt;0,Listas!$B$18&gt;1),"Parâmetros inválidos",IF(A78="","ID ausente",IF(COUNTIFS($A$5:$A$104,A78)&lt;&gt;1,"ID duplicado",IF(OR(B78="",C78="",D78=""),"Descrição, área ou dono ausente",IF(OR(NOT(ISNUMBER(E78)),E78&lt;=0,NOT(ISNUMBER(F78)),F78&lt;=0,F78&lt;E78),"Datas inválidas",IF(COUNTIFS(Listas!$B$4:$B$8,H78)&lt;&gt;1,"Status inválido",IF(OR(NOT(ISNUMBER(I78)),I78&lt;=0),"Peso inválido",""))))))))</x:f>
      </x:c>
      <x:c r="O78" s="146" t="n">
        <x:f>IF(AND(COUNTA(A78:I78)&gt;0,OR(Listas!$B$14="Todos",C78=Listas!$B$14),OR(Listas!$B$15="Todos",D78=Listas!$B$15)),1,0)</x:f>
        <x:v>0</x:v>
      </x:c>
      <x:c r="P78" s="146" t="n">
        <x:f>IF(AND(O78=1,OR(H78="Em andamento",H78="Não iniciado")),1,0)</x:f>
        <x:v>0</x:v>
      </x:c>
      <x:c r="Q78" s="146" t="n">
        <x:f>IF(AND(A78&lt;&gt;"",N78="",COUNTIFS(Resultados_Chave!$B$5:$B$104,A78)&gt;0,COUNTIFS(Resultados_Chave!$B$5:$B$104,A78)=COUNTIFS(Resultados_Chave!$B$5:$B$104,A78,Resultados_Chave!$AB$5:$AB$104,1)),1,0)</x:f>
        <x:v>0</x:v>
      </x:c>
      <x:c r="R78" s="146" t="n">
        <x:f>IF(AND(P78=1,Q78=1),I78,0)</x:f>
        <x:v>0</x:v>
      </x:c>
      <x:c r="S78" s="146" t="n">
        <x:f>IF(R78=0,0,R78*J78)</x:f>
        <x:v>0</x:v>
      </x:c>
      <x:c r="T78" s="146" t="n">
        <x:f>IF(R78=0,0,R78*K78)</x:f>
        <x:v>0</x:v>
      </x:c>
      <x:c r="U78" t="n">
        <x:f>IF(L78="DADO PENDENTE",1,0)</x:f>
        <x:v>0</x:v>
      </x:c>
      <x:c r="V78" t="n">
        <x:f>IF(N78&lt;&gt;"",1,0)</x:f>
        <x:v>0</x:v>
      </x:c>
    </x:row>
    <x:row r="79">
      <x:c r="A79" s="142"/>
      <x:c r="B79" s="142"/>
      <x:c r="C79" s="142"/>
      <x:c r="D79" s="142"/>
      <x:c r="E79" s="143"/>
      <x:c r="F79" s="143"/>
      <x:c r="G79" s="142"/>
      <x:c r="H79" s="142"/>
      <x:c r="I79" s="144"/>
      <x:c r="J79" s="145" t="str">
        <x:f>IF(A79="","",IF(Q79=0,"n.a.",SUMIFS(Resultados_Chave!$Z$5:$Z$104,Resultados_Chave!$B$5:$B$104,A79)/SUMIFS(Resultados_Chave!$J$5:$J$104,Resultados_Chave!$B$5:$B$104,A79)))</x:f>
      </x:c>
      <x:c r="K79" s="145" t="str">
        <x:f>IF(A79="","",IF(Q79=0,"n.a.",SUMIFS(Resultados_Chave!$AA$5:$AA$104,Resultados_Chave!$B$5:$B$104,A79)/SUMIFS(Resultados_Chave!$J$5:$J$104,Resultados_Chave!$B$5:$B$104,A79)))</x:f>
      </x:c>
      <x:c r="L79" s="146" t="str">
        <x:f>IF(COUNTA(A79:I79)=0,"",IF(N79&lt;&gt;"","DADO PENDENTE",IF(H79="Cancelado","CANCELADO",IF(H79="Pausado","PAUSADO",IF(H79="Concluído","CONCLUÍDO",IF(Q79=0,"DADO PENDENTE",IF(J79&gt;=1,"META ATINGIDA",IF(Listas!$B$13&gt;F79,"ATRASADO",IF(OR(K79&lt;Listas!$B$18,AND(J79&lt;Listas!$B$17,F79-Listas!$B$13&lt;=Listas!$B$16)),"EM RISCO","NO RUMO")))))))))</x:f>
      </x:c>
      <x:c r="M79" s="146" t="str">
        <x:f>IF(L79="DADO PENDENTE",IF(N79&lt;&gt;"",N79,IF(COUNTIFS(Resultados_Chave!$B$5:$B$104,A79)=0,"Cadastre ao menos um KR","Corrija os KRs vinculados")),IF(L79="ATRASADO","Definir recuperação e prazo",IF(L79="EM RISCO","Revisar bloqueios e ação",IF(OR(L79="CANCELADO",L79="PAUSADO",L79="CONCLUÍDO"),"Registrar decisão no histórico",IF(A79="","","Acompanhar evidências")))))</x:f>
      </x:c>
      <x:c r="N79" s="146" t="str">
        <x:f>IF(COUNTA(A79:I79)=0,"",IF(OR(NOT(ISNUMBER(Listas!$B$13)),Listas!$B$13&lt;=0,NOT(ISNUMBER(Listas!$B$16)),Listas!$B$16&lt;0,NOT(ISNUMBER(Listas!$B$17)),Listas!$B$17&lt;0,Listas!$B$17&gt;1,NOT(ISNUMBER(Listas!$B$18)),Listas!$B$18&lt;0,Listas!$B$18&gt;1),"Parâmetros inválidos",IF(A79="","ID ausente",IF(COUNTIFS($A$5:$A$104,A79)&lt;&gt;1,"ID duplicado",IF(OR(B79="",C79="",D79=""),"Descrição, área ou dono ausente",IF(OR(NOT(ISNUMBER(E79)),E79&lt;=0,NOT(ISNUMBER(F79)),F79&lt;=0,F79&lt;E79),"Datas inválidas",IF(COUNTIFS(Listas!$B$4:$B$8,H79)&lt;&gt;1,"Status inválido",IF(OR(NOT(ISNUMBER(I79)),I79&lt;=0),"Peso inválido",""))))))))</x:f>
      </x:c>
      <x:c r="O79" s="146" t="n">
        <x:f>IF(AND(COUNTA(A79:I79)&gt;0,OR(Listas!$B$14="Todos",C79=Listas!$B$14),OR(Listas!$B$15="Todos",D79=Listas!$B$15)),1,0)</x:f>
        <x:v>0</x:v>
      </x:c>
      <x:c r="P79" s="146" t="n">
        <x:f>IF(AND(O79=1,OR(H79="Em andamento",H79="Não iniciado")),1,0)</x:f>
        <x:v>0</x:v>
      </x:c>
      <x:c r="Q79" s="146" t="n">
        <x:f>IF(AND(A79&lt;&gt;"",N79="",COUNTIFS(Resultados_Chave!$B$5:$B$104,A79)&gt;0,COUNTIFS(Resultados_Chave!$B$5:$B$104,A79)=COUNTIFS(Resultados_Chave!$B$5:$B$104,A79,Resultados_Chave!$AB$5:$AB$104,1)),1,0)</x:f>
        <x:v>0</x:v>
      </x:c>
      <x:c r="R79" s="146" t="n">
        <x:f>IF(AND(P79=1,Q79=1),I79,0)</x:f>
        <x:v>0</x:v>
      </x:c>
      <x:c r="S79" s="146" t="n">
        <x:f>IF(R79=0,0,R79*J79)</x:f>
        <x:v>0</x:v>
      </x:c>
      <x:c r="T79" s="146" t="n">
        <x:f>IF(R79=0,0,R79*K79)</x:f>
        <x:v>0</x:v>
      </x:c>
      <x:c r="U79" t="n">
        <x:f>IF(L79="DADO PENDENTE",1,0)</x:f>
        <x:v>0</x:v>
      </x:c>
      <x:c r="V79" t="n">
        <x:f>IF(N79&lt;&gt;"",1,0)</x:f>
        <x:v>0</x:v>
      </x:c>
    </x:row>
    <x:row r="80">
      <x:c r="A80" s="142"/>
      <x:c r="B80" s="142"/>
      <x:c r="C80" s="142"/>
      <x:c r="D80" s="142"/>
      <x:c r="E80" s="143"/>
      <x:c r="F80" s="143"/>
      <x:c r="G80" s="142"/>
      <x:c r="H80" s="142"/>
      <x:c r="I80" s="144"/>
      <x:c r="J80" s="145" t="str">
        <x:f>IF(A80="","",IF(Q80=0,"n.a.",SUMIFS(Resultados_Chave!$Z$5:$Z$104,Resultados_Chave!$B$5:$B$104,A80)/SUMIFS(Resultados_Chave!$J$5:$J$104,Resultados_Chave!$B$5:$B$104,A80)))</x:f>
      </x:c>
      <x:c r="K80" s="145" t="str">
        <x:f>IF(A80="","",IF(Q80=0,"n.a.",SUMIFS(Resultados_Chave!$AA$5:$AA$104,Resultados_Chave!$B$5:$B$104,A80)/SUMIFS(Resultados_Chave!$J$5:$J$104,Resultados_Chave!$B$5:$B$104,A80)))</x:f>
      </x:c>
      <x:c r="L80" s="146" t="str">
        <x:f>IF(COUNTA(A80:I80)=0,"",IF(N80&lt;&gt;"","DADO PENDENTE",IF(H80="Cancelado","CANCELADO",IF(H80="Pausado","PAUSADO",IF(H80="Concluído","CONCLUÍDO",IF(Q80=0,"DADO PENDENTE",IF(J80&gt;=1,"META ATINGIDA",IF(Listas!$B$13&gt;F80,"ATRASADO",IF(OR(K80&lt;Listas!$B$18,AND(J80&lt;Listas!$B$17,F80-Listas!$B$13&lt;=Listas!$B$16)),"EM RISCO","NO RUMO")))))))))</x:f>
      </x:c>
      <x:c r="M80" s="146" t="str">
        <x:f>IF(L80="DADO PENDENTE",IF(N80&lt;&gt;"",N80,IF(COUNTIFS(Resultados_Chave!$B$5:$B$104,A80)=0,"Cadastre ao menos um KR","Corrija os KRs vinculados")),IF(L80="ATRASADO","Definir recuperação e prazo",IF(L80="EM RISCO","Revisar bloqueios e ação",IF(OR(L80="CANCELADO",L80="PAUSADO",L80="CONCLUÍDO"),"Registrar decisão no histórico",IF(A80="","","Acompanhar evidências")))))</x:f>
      </x:c>
      <x:c r="N80" s="146" t="str">
        <x:f>IF(COUNTA(A80:I80)=0,"",IF(OR(NOT(ISNUMBER(Listas!$B$13)),Listas!$B$13&lt;=0,NOT(ISNUMBER(Listas!$B$16)),Listas!$B$16&lt;0,NOT(ISNUMBER(Listas!$B$17)),Listas!$B$17&lt;0,Listas!$B$17&gt;1,NOT(ISNUMBER(Listas!$B$18)),Listas!$B$18&lt;0,Listas!$B$18&gt;1),"Parâmetros inválidos",IF(A80="","ID ausente",IF(COUNTIFS($A$5:$A$104,A80)&lt;&gt;1,"ID duplicado",IF(OR(B80="",C80="",D80=""),"Descrição, área ou dono ausente",IF(OR(NOT(ISNUMBER(E80)),E80&lt;=0,NOT(ISNUMBER(F80)),F80&lt;=0,F80&lt;E80),"Datas inválidas",IF(COUNTIFS(Listas!$B$4:$B$8,H80)&lt;&gt;1,"Status inválido",IF(OR(NOT(ISNUMBER(I80)),I80&lt;=0),"Peso inválido",""))))))))</x:f>
      </x:c>
      <x:c r="O80" s="146" t="n">
        <x:f>IF(AND(COUNTA(A80:I80)&gt;0,OR(Listas!$B$14="Todos",C80=Listas!$B$14),OR(Listas!$B$15="Todos",D80=Listas!$B$15)),1,0)</x:f>
        <x:v>0</x:v>
      </x:c>
      <x:c r="P80" s="146" t="n">
        <x:f>IF(AND(O80=1,OR(H80="Em andamento",H80="Não iniciado")),1,0)</x:f>
        <x:v>0</x:v>
      </x:c>
      <x:c r="Q80" s="146" t="n">
        <x:f>IF(AND(A80&lt;&gt;"",N80="",COUNTIFS(Resultados_Chave!$B$5:$B$104,A80)&gt;0,COUNTIFS(Resultados_Chave!$B$5:$B$104,A80)=COUNTIFS(Resultados_Chave!$B$5:$B$104,A80,Resultados_Chave!$AB$5:$AB$104,1)),1,0)</x:f>
        <x:v>0</x:v>
      </x:c>
      <x:c r="R80" s="146" t="n">
        <x:f>IF(AND(P80=1,Q80=1),I80,0)</x:f>
        <x:v>0</x:v>
      </x:c>
      <x:c r="S80" s="146" t="n">
        <x:f>IF(R80=0,0,R80*J80)</x:f>
        <x:v>0</x:v>
      </x:c>
      <x:c r="T80" s="146" t="n">
        <x:f>IF(R80=0,0,R80*K80)</x:f>
        <x:v>0</x:v>
      </x:c>
      <x:c r="U80" t="n">
        <x:f>IF(L80="DADO PENDENTE",1,0)</x:f>
        <x:v>0</x:v>
      </x:c>
      <x:c r="V80" t="n">
        <x:f>IF(N80&lt;&gt;"",1,0)</x:f>
        <x:v>0</x:v>
      </x:c>
    </x:row>
    <x:row r="81">
      <x:c r="A81" s="142"/>
      <x:c r="B81" s="142"/>
      <x:c r="C81" s="142"/>
      <x:c r="D81" s="142"/>
      <x:c r="E81" s="143"/>
      <x:c r="F81" s="143"/>
      <x:c r="G81" s="142"/>
      <x:c r="H81" s="142"/>
      <x:c r="I81" s="144"/>
      <x:c r="J81" s="145" t="str">
        <x:f>IF(A81="","",IF(Q81=0,"n.a.",SUMIFS(Resultados_Chave!$Z$5:$Z$104,Resultados_Chave!$B$5:$B$104,A81)/SUMIFS(Resultados_Chave!$J$5:$J$104,Resultados_Chave!$B$5:$B$104,A81)))</x:f>
      </x:c>
      <x:c r="K81" s="145" t="str">
        <x:f>IF(A81="","",IF(Q81=0,"n.a.",SUMIFS(Resultados_Chave!$AA$5:$AA$104,Resultados_Chave!$B$5:$B$104,A81)/SUMIFS(Resultados_Chave!$J$5:$J$104,Resultados_Chave!$B$5:$B$104,A81)))</x:f>
      </x:c>
      <x:c r="L81" s="146" t="str">
        <x:f>IF(COUNTA(A81:I81)=0,"",IF(N81&lt;&gt;"","DADO PENDENTE",IF(H81="Cancelado","CANCELADO",IF(H81="Pausado","PAUSADO",IF(H81="Concluído","CONCLUÍDO",IF(Q81=0,"DADO PENDENTE",IF(J81&gt;=1,"META ATINGIDA",IF(Listas!$B$13&gt;F81,"ATRASADO",IF(OR(K81&lt;Listas!$B$18,AND(J81&lt;Listas!$B$17,F81-Listas!$B$13&lt;=Listas!$B$16)),"EM RISCO","NO RUMO")))))))))</x:f>
      </x:c>
      <x:c r="M81" s="146" t="str">
        <x:f>IF(L81="DADO PENDENTE",IF(N81&lt;&gt;"",N81,IF(COUNTIFS(Resultados_Chave!$B$5:$B$104,A81)=0,"Cadastre ao menos um KR","Corrija os KRs vinculados")),IF(L81="ATRASADO","Definir recuperação e prazo",IF(L81="EM RISCO","Revisar bloqueios e ação",IF(OR(L81="CANCELADO",L81="PAUSADO",L81="CONCLUÍDO"),"Registrar decisão no histórico",IF(A81="","","Acompanhar evidências")))))</x:f>
      </x:c>
      <x:c r="N81" s="146" t="str">
        <x:f>IF(COUNTA(A81:I81)=0,"",IF(OR(NOT(ISNUMBER(Listas!$B$13)),Listas!$B$13&lt;=0,NOT(ISNUMBER(Listas!$B$16)),Listas!$B$16&lt;0,NOT(ISNUMBER(Listas!$B$17)),Listas!$B$17&lt;0,Listas!$B$17&gt;1,NOT(ISNUMBER(Listas!$B$18)),Listas!$B$18&lt;0,Listas!$B$18&gt;1),"Parâmetros inválidos",IF(A81="","ID ausente",IF(COUNTIFS($A$5:$A$104,A81)&lt;&gt;1,"ID duplicado",IF(OR(B81="",C81="",D81=""),"Descrição, área ou dono ausente",IF(OR(NOT(ISNUMBER(E81)),E81&lt;=0,NOT(ISNUMBER(F81)),F81&lt;=0,F81&lt;E81),"Datas inválidas",IF(COUNTIFS(Listas!$B$4:$B$8,H81)&lt;&gt;1,"Status inválido",IF(OR(NOT(ISNUMBER(I81)),I81&lt;=0),"Peso inválido",""))))))))</x:f>
      </x:c>
      <x:c r="O81" s="146" t="n">
        <x:f>IF(AND(COUNTA(A81:I81)&gt;0,OR(Listas!$B$14="Todos",C81=Listas!$B$14),OR(Listas!$B$15="Todos",D81=Listas!$B$15)),1,0)</x:f>
        <x:v>0</x:v>
      </x:c>
      <x:c r="P81" s="146" t="n">
        <x:f>IF(AND(O81=1,OR(H81="Em andamento",H81="Não iniciado")),1,0)</x:f>
        <x:v>0</x:v>
      </x:c>
      <x:c r="Q81" s="146" t="n">
        <x:f>IF(AND(A81&lt;&gt;"",N81="",COUNTIFS(Resultados_Chave!$B$5:$B$104,A81)&gt;0,COUNTIFS(Resultados_Chave!$B$5:$B$104,A81)=COUNTIFS(Resultados_Chave!$B$5:$B$104,A81,Resultados_Chave!$AB$5:$AB$104,1)),1,0)</x:f>
        <x:v>0</x:v>
      </x:c>
      <x:c r="R81" s="146" t="n">
        <x:f>IF(AND(P81=1,Q81=1),I81,0)</x:f>
        <x:v>0</x:v>
      </x:c>
      <x:c r="S81" s="146" t="n">
        <x:f>IF(R81=0,0,R81*J81)</x:f>
        <x:v>0</x:v>
      </x:c>
      <x:c r="T81" s="146" t="n">
        <x:f>IF(R81=0,0,R81*K81)</x:f>
        <x:v>0</x:v>
      </x:c>
      <x:c r="U81" t="n">
        <x:f>IF(L81="DADO PENDENTE",1,0)</x:f>
        <x:v>0</x:v>
      </x:c>
      <x:c r="V81" t="n">
        <x:f>IF(N81&lt;&gt;"",1,0)</x:f>
        <x:v>0</x:v>
      </x:c>
    </x:row>
    <x:row r="82">
      <x:c r="A82" s="142"/>
      <x:c r="B82" s="142"/>
      <x:c r="C82" s="142"/>
      <x:c r="D82" s="142"/>
      <x:c r="E82" s="143"/>
      <x:c r="F82" s="143"/>
      <x:c r="G82" s="142"/>
      <x:c r="H82" s="142"/>
      <x:c r="I82" s="144"/>
      <x:c r="J82" s="145" t="str">
        <x:f>IF(A82="","",IF(Q82=0,"n.a.",SUMIFS(Resultados_Chave!$Z$5:$Z$104,Resultados_Chave!$B$5:$B$104,A82)/SUMIFS(Resultados_Chave!$J$5:$J$104,Resultados_Chave!$B$5:$B$104,A82)))</x:f>
      </x:c>
      <x:c r="K82" s="145" t="str">
        <x:f>IF(A82="","",IF(Q82=0,"n.a.",SUMIFS(Resultados_Chave!$AA$5:$AA$104,Resultados_Chave!$B$5:$B$104,A82)/SUMIFS(Resultados_Chave!$J$5:$J$104,Resultados_Chave!$B$5:$B$104,A82)))</x:f>
      </x:c>
      <x:c r="L82" s="146" t="str">
        <x:f>IF(COUNTA(A82:I82)=0,"",IF(N82&lt;&gt;"","DADO PENDENTE",IF(H82="Cancelado","CANCELADO",IF(H82="Pausado","PAUSADO",IF(H82="Concluído","CONCLUÍDO",IF(Q82=0,"DADO PENDENTE",IF(J82&gt;=1,"META ATINGIDA",IF(Listas!$B$13&gt;F82,"ATRASADO",IF(OR(K82&lt;Listas!$B$18,AND(J82&lt;Listas!$B$17,F82-Listas!$B$13&lt;=Listas!$B$16)),"EM RISCO","NO RUMO")))))))))</x:f>
      </x:c>
      <x:c r="M82" s="146" t="str">
        <x:f>IF(L82="DADO PENDENTE",IF(N82&lt;&gt;"",N82,IF(COUNTIFS(Resultados_Chave!$B$5:$B$104,A82)=0,"Cadastre ao menos um KR","Corrija os KRs vinculados")),IF(L82="ATRASADO","Definir recuperação e prazo",IF(L82="EM RISCO","Revisar bloqueios e ação",IF(OR(L82="CANCELADO",L82="PAUSADO",L82="CONCLUÍDO"),"Registrar decisão no histórico",IF(A82="","","Acompanhar evidências")))))</x:f>
      </x:c>
      <x:c r="N82" s="146" t="str">
        <x:f>IF(COUNTA(A82:I82)=0,"",IF(OR(NOT(ISNUMBER(Listas!$B$13)),Listas!$B$13&lt;=0,NOT(ISNUMBER(Listas!$B$16)),Listas!$B$16&lt;0,NOT(ISNUMBER(Listas!$B$17)),Listas!$B$17&lt;0,Listas!$B$17&gt;1,NOT(ISNUMBER(Listas!$B$18)),Listas!$B$18&lt;0,Listas!$B$18&gt;1),"Parâmetros inválidos",IF(A82="","ID ausente",IF(COUNTIFS($A$5:$A$104,A82)&lt;&gt;1,"ID duplicado",IF(OR(B82="",C82="",D82=""),"Descrição, área ou dono ausente",IF(OR(NOT(ISNUMBER(E82)),E82&lt;=0,NOT(ISNUMBER(F82)),F82&lt;=0,F82&lt;E82),"Datas inválidas",IF(COUNTIFS(Listas!$B$4:$B$8,H82)&lt;&gt;1,"Status inválido",IF(OR(NOT(ISNUMBER(I82)),I82&lt;=0),"Peso inválido",""))))))))</x:f>
      </x:c>
      <x:c r="O82" s="146" t="n">
        <x:f>IF(AND(COUNTA(A82:I82)&gt;0,OR(Listas!$B$14="Todos",C82=Listas!$B$14),OR(Listas!$B$15="Todos",D82=Listas!$B$15)),1,0)</x:f>
        <x:v>0</x:v>
      </x:c>
      <x:c r="P82" s="146" t="n">
        <x:f>IF(AND(O82=1,OR(H82="Em andamento",H82="Não iniciado")),1,0)</x:f>
        <x:v>0</x:v>
      </x:c>
      <x:c r="Q82" s="146" t="n">
        <x:f>IF(AND(A82&lt;&gt;"",N82="",COUNTIFS(Resultados_Chave!$B$5:$B$104,A82)&gt;0,COUNTIFS(Resultados_Chave!$B$5:$B$104,A82)=COUNTIFS(Resultados_Chave!$B$5:$B$104,A82,Resultados_Chave!$AB$5:$AB$104,1)),1,0)</x:f>
        <x:v>0</x:v>
      </x:c>
      <x:c r="R82" s="146" t="n">
        <x:f>IF(AND(P82=1,Q82=1),I82,0)</x:f>
        <x:v>0</x:v>
      </x:c>
      <x:c r="S82" s="146" t="n">
        <x:f>IF(R82=0,0,R82*J82)</x:f>
        <x:v>0</x:v>
      </x:c>
      <x:c r="T82" s="146" t="n">
        <x:f>IF(R82=0,0,R82*K82)</x:f>
        <x:v>0</x:v>
      </x:c>
      <x:c r="U82" t="n">
        <x:f>IF(L82="DADO PENDENTE",1,0)</x:f>
        <x:v>0</x:v>
      </x:c>
      <x:c r="V82" t="n">
        <x:f>IF(N82&lt;&gt;"",1,0)</x:f>
        <x:v>0</x:v>
      </x:c>
    </x:row>
    <x:row r="83">
      <x:c r="A83" s="142"/>
      <x:c r="B83" s="142"/>
      <x:c r="C83" s="142"/>
      <x:c r="D83" s="142"/>
      <x:c r="E83" s="143"/>
      <x:c r="F83" s="143"/>
      <x:c r="G83" s="142"/>
      <x:c r="H83" s="142"/>
      <x:c r="I83" s="144"/>
      <x:c r="J83" s="145" t="str">
        <x:f>IF(A83="","",IF(Q83=0,"n.a.",SUMIFS(Resultados_Chave!$Z$5:$Z$104,Resultados_Chave!$B$5:$B$104,A83)/SUMIFS(Resultados_Chave!$J$5:$J$104,Resultados_Chave!$B$5:$B$104,A83)))</x:f>
      </x:c>
      <x:c r="K83" s="145" t="str">
        <x:f>IF(A83="","",IF(Q83=0,"n.a.",SUMIFS(Resultados_Chave!$AA$5:$AA$104,Resultados_Chave!$B$5:$B$104,A83)/SUMIFS(Resultados_Chave!$J$5:$J$104,Resultados_Chave!$B$5:$B$104,A83)))</x:f>
      </x:c>
      <x:c r="L83" s="146" t="str">
        <x:f>IF(COUNTA(A83:I83)=0,"",IF(N83&lt;&gt;"","DADO PENDENTE",IF(H83="Cancelado","CANCELADO",IF(H83="Pausado","PAUSADO",IF(H83="Concluído","CONCLUÍDO",IF(Q83=0,"DADO PENDENTE",IF(J83&gt;=1,"META ATINGIDA",IF(Listas!$B$13&gt;F83,"ATRASADO",IF(OR(K83&lt;Listas!$B$18,AND(J83&lt;Listas!$B$17,F83-Listas!$B$13&lt;=Listas!$B$16)),"EM RISCO","NO RUMO")))))))))</x:f>
      </x:c>
      <x:c r="M83" s="146" t="str">
        <x:f>IF(L83="DADO PENDENTE",IF(N83&lt;&gt;"",N83,IF(COUNTIFS(Resultados_Chave!$B$5:$B$104,A83)=0,"Cadastre ao menos um KR","Corrija os KRs vinculados")),IF(L83="ATRASADO","Definir recuperação e prazo",IF(L83="EM RISCO","Revisar bloqueios e ação",IF(OR(L83="CANCELADO",L83="PAUSADO",L83="CONCLUÍDO"),"Registrar decisão no histórico",IF(A83="","","Acompanhar evidências")))))</x:f>
      </x:c>
      <x:c r="N83" s="146" t="str">
        <x:f>IF(COUNTA(A83:I83)=0,"",IF(OR(NOT(ISNUMBER(Listas!$B$13)),Listas!$B$13&lt;=0,NOT(ISNUMBER(Listas!$B$16)),Listas!$B$16&lt;0,NOT(ISNUMBER(Listas!$B$17)),Listas!$B$17&lt;0,Listas!$B$17&gt;1,NOT(ISNUMBER(Listas!$B$18)),Listas!$B$18&lt;0,Listas!$B$18&gt;1),"Parâmetros inválidos",IF(A83="","ID ausente",IF(COUNTIFS($A$5:$A$104,A83)&lt;&gt;1,"ID duplicado",IF(OR(B83="",C83="",D83=""),"Descrição, área ou dono ausente",IF(OR(NOT(ISNUMBER(E83)),E83&lt;=0,NOT(ISNUMBER(F83)),F83&lt;=0,F83&lt;E83),"Datas inválidas",IF(COUNTIFS(Listas!$B$4:$B$8,H83)&lt;&gt;1,"Status inválido",IF(OR(NOT(ISNUMBER(I83)),I83&lt;=0),"Peso inválido",""))))))))</x:f>
      </x:c>
      <x:c r="O83" s="146" t="n">
        <x:f>IF(AND(COUNTA(A83:I83)&gt;0,OR(Listas!$B$14="Todos",C83=Listas!$B$14),OR(Listas!$B$15="Todos",D83=Listas!$B$15)),1,0)</x:f>
        <x:v>0</x:v>
      </x:c>
      <x:c r="P83" s="146" t="n">
        <x:f>IF(AND(O83=1,OR(H83="Em andamento",H83="Não iniciado")),1,0)</x:f>
        <x:v>0</x:v>
      </x:c>
      <x:c r="Q83" s="146" t="n">
        <x:f>IF(AND(A83&lt;&gt;"",N83="",COUNTIFS(Resultados_Chave!$B$5:$B$104,A83)&gt;0,COUNTIFS(Resultados_Chave!$B$5:$B$104,A83)=COUNTIFS(Resultados_Chave!$B$5:$B$104,A83,Resultados_Chave!$AB$5:$AB$104,1)),1,0)</x:f>
        <x:v>0</x:v>
      </x:c>
      <x:c r="R83" s="146" t="n">
        <x:f>IF(AND(P83=1,Q83=1),I83,0)</x:f>
        <x:v>0</x:v>
      </x:c>
      <x:c r="S83" s="146" t="n">
        <x:f>IF(R83=0,0,R83*J83)</x:f>
        <x:v>0</x:v>
      </x:c>
      <x:c r="T83" s="146" t="n">
        <x:f>IF(R83=0,0,R83*K83)</x:f>
        <x:v>0</x:v>
      </x:c>
      <x:c r="U83" t="n">
        <x:f>IF(L83="DADO PENDENTE",1,0)</x:f>
        <x:v>0</x:v>
      </x:c>
      <x:c r="V83" t="n">
        <x:f>IF(N83&lt;&gt;"",1,0)</x:f>
        <x:v>0</x:v>
      </x:c>
    </x:row>
    <x:row r="84">
      <x:c r="A84" s="142"/>
      <x:c r="B84" s="142"/>
      <x:c r="C84" s="142"/>
      <x:c r="D84" s="142"/>
      <x:c r="E84" s="143"/>
      <x:c r="F84" s="143"/>
      <x:c r="G84" s="142"/>
      <x:c r="H84" s="142"/>
      <x:c r="I84" s="144"/>
      <x:c r="J84" s="145" t="str">
        <x:f>IF(A84="","",IF(Q84=0,"n.a.",SUMIFS(Resultados_Chave!$Z$5:$Z$104,Resultados_Chave!$B$5:$B$104,A84)/SUMIFS(Resultados_Chave!$J$5:$J$104,Resultados_Chave!$B$5:$B$104,A84)))</x:f>
      </x:c>
      <x:c r="K84" s="145" t="str">
        <x:f>IF(A84="","",IF(Q84=0,"n.a.",SUMIFS(Resultados_Chave!$AA$5:$AA$104,Resultados_Chave!$B$5:$B$104,A84)/SUMIFS(Resultados_Chave!$J$5:$J$104,Resultados_Chave!$B$5:$B$104,A84)))</x:f>
      </x:c>
      <x:c r="L84" s="146" t="str">
        <x:f>IF(COUNTA(A84:I84)=0,"",IF(N84&lt;&gt;"","DADO PENDENTE",IF(H84="Cancelado","CANCELADO",IF(H84="Pausado","PAUSADO",IF(H84="Concluído","CONCLUÍDO",IF(Q84=0,"DADO PENDENTE",IF(J84&gt;=1,"META ATINGIDA",IF(Listas!$B$13&gt;F84,"ATRASADO",IF(OR(K84&lt;Listas!$B$18,AND(J84&lt;Listas!$B$17,F84-Listas!$B$13&lt;=Listas!$B$16)),"EM RISCO","NO RUMO")))))))))</x:f>
      </x:c>
      <x:c r="M84" s="146" t="str">
        <x:f>IF(L84="DADO PENDENTE",IF(N84&lt;&gt;"",N84,IF(COUNTIFS(Resultados_Chave!$B$5:$B$104,A84)=0,"Cadastre ao menos um KR","Corrija os KRs vinculados")),IF(L84="ATRASADO","Definir recuperação e prazo",IF(L84="EM RISCO","Revisar bloqueios e ação",IF(OR(L84="CANCELADO",L84="PAUSADO",L84="CONCLUÍDO"),"Registrar decisão no histórico",IF(A84="","","Acompanhar evidências")))))</x:f>
      </x:c>
      <x:c r="N84" s="146" t="str">
        <x:f>IF(COUNTA(A84:I84)=0,"",IF(OR(NOT(ISNUMBER(Listas!$B$13)),Listas!$B$13&lt;=0,NOT(ISNUMBER(Listas!$B$16)),Listas!$B$16&lt;0,NOT(ISNUMBER(Listas!$B$17)),Listas!$B$17&lt;0,Listas!$B$17&gt;1,NOT(ISNUMBER(Listas!$B$18)),Listas!$B$18&lt;0,Listas!$B$18&gt;1),"Parâmetros inválidos",IF(A84="","ID ausente",IF(COUNTIFS($A$5:$A$104,A84)&lt;&gt;1,"ID duplicado",IF(OR(B84="",C84="",D84=""),"Descrição, área ou dono ausente",IF(OR(NOT(ISNUMBER(E84)),E84&lt;=0,NOT(ISNUMBER(F84)),F84&lt;=0,F84&lt;E84),"Datas inválidas",IF(COUNTIFS(Listas!$B$4:$B$8,H84)&lt;&gt;1,"Status inválido",IF(OR(NOT(ISNUMBER(I84)),I84&lt;=0),"Peso inválido",""))))))))</x:f>
      </x:c>
      <x:c r="O84" s="146" t="n">
        <x:f>IF(AND(COUNTA(A84:I84)&gt;0,OR(Listas!$B$14="Todos",C84=Listas!$B$14),OR(Listas!$B$15="Todos",D84=Listas!$B$15)),1,0)</x:f>
        <x:v>0</x:v>
      </x:c>
      <x:c r="P84" s="146" t="n">
        <x:f>IF(AND(O84=1,OR(H84="Em andamento",H84="Não iniciado")),1,0)</x:f>
        <x:v>0</x:v>
      </x:c>
      <x:c r="Q84" s="146" t="n">
        <x:f>IF(AND(A84&lt;&gt;"",N84="",COUNTIFS(Resultados_Chave!$B$5:$B$104,A84)&gt;0,COUNTIFS(Resultados_Chave!$B$5:$B$104,A84)=COUNTIFS(Resultados_Chave!$B$5:$B$104,A84,Resultados_Chave!$AB$5:$AB$104,1)),1,0)</x:f>
        <x:v>0</x:v>
      </x:c>
      <x:c r="R84" s="146" t="n">
        <x:f>IF(AND(P84=1,Q84=1),I84,0)</x:f>
        <x:v>0</x:v>
      </x:c>
      <x:c r="S84" s="146" t="n">
        <x:f>IF(R84=0,0,R84*J84)</x:f>
        <x:v>0</x:v>
      </x:c>
      <x:c r="T84" s="146" t="n">
        <x:f>IF(R84=0,0,R84*K84)</x:f>
        <x:v>0</x:v>
      </x:c>
      <x:c r="U84" t="n">
        <x:f>IF(L84="DADO PENDENTE",1,0)</x:f>
        <x:v>0</x:v>
      </x:c>
      <x:c r="V84" t="n">
        <x:f>IF(N84&lt;&gt;"",1,0)</x:f>
        <x:v>0</x:v>
      </x:c>
    </x:row>
    <x:row r="85">
      <x:c r="A85" s="142"/>
      <x:c r="B85" s="142"/>
      <x:c r="C85" s="142"/>
      <x:c r="D85" s="142"/>
      <x:c r="E85" s="143"/>
      <x:c r="F85" s="143"/>
      <x:c r="G85" s="142"/>
      <x:c r="H85" s="142"/>
      <x:c r="I85" s="144"/>
      <x:c r="J85" s="145" t="str">
        <x:f>IF(A85="","",IF(Q85=0,"n.a.",SUMIFS(Resultados_Chave!$Z$5:$Z$104,Resultados_Chave!$B$5:$B$104,A85)/SUMIFS(Resultados_Chave!$J$5:$J$104,Resultados_Chave!$B$5:$B$104,A85)))</x:f>
      </x:c>
      <x:c r="K85" s="145" t="str">
        <x:f>IF(A85="","",IF(Q85=0,"n.a.",SUMIFS(Resultados_Chave!$AA$5:$AA$104,Resultados_Chave!$B$5:$B$104,A85)/SUMIFS(Resultados_Chave!$J$5:$J$104,Resultados_Chave!$B$5:$B$104,A85)))</x:f>
      </x:c>
      <x:c r="L85" s="146" t="str">
        <x:f>IF(COUNTA(A85:I85)=0,"",IF(N85&lt;&gt;"","DADO PENDENTE",IF(H85="Cancelado","CANCELADO",IF(H85="Pausado","PAUSADO",IF(H85="Concluído","CONCLUÍDO",IF(Q85=0,"DADO PENDENTE",IF(J85&gt;=1,"META ATINGIDA",IF(Listas!$B$13&gt;F85,"ATRASADO",IF(OR(K85&lt;Listas!$B$18,AND(J85&lt;Listas!$B$17,F85-Listas!$B$13&lt;=Listas!$B$16)),"EM RISCO","NO RUMO")))))))))</x:f>
      </x:c>
      <x:c r="M85" s="146" t="str">
        <x:f>IF(L85="DADO PENDENTE",IF(N85&lt;&gt;"",N85,IF(COUNTIFS(Resultados_Chave!$B$5:$B$104,A85)=0,"Cadastre ao menos um KR","Corrija os KRs vinculados")),IF(L85="ATRASADO","Definir recuperação e prazo",IF(L85="EM RISCO","Revisar bloqueios e ação",IF(OR(L85="CANCELADO",L85="PAUSADO",L85="CONCLUÍDO"),"Registrar decisão no histórico",IF(A85="","","Acompanhar evidências")))))</x:f>
      </x:c>
      <x:c r="N85" s="146" t="str">
        <x:f>IF(COUNTA(A85:I85)=0,"",IF(OR(NOT(ISNUMBER(Listas!$B$13)),Listas!$B$13&lt;=0,NOT(ISNUMBER(Listas!$B$16)),Listas!$B$16&lt;0,NOT(ISNUMBER(Listas!$B$17)),Listas!$B$17&lt;0,Listas!$B$17&gt;1,NOT(ISNUMBER(Listas!$B$18)),Listas!$B$18&lt;0,Listas!$B$18&gt;1),"Parâmetros inválidos",IF(A85="","ID ausente",IF(COUNTIFS($A$5:$A$104,A85)&lt;&gt;1,"ID duplicado",IF(OR(B85="",C85="",D85=""),"Descrição, área ou dono ausente",IF(OR(NOT(ISNUMBER(E85)),E85&lt;=0,NOT(ISNUMBER(F85)),F85&lt;=0,F85&lt;E85),"Datas inválidas",IF(COUNTIFS(Listas!$B$4:$B$8,H85)&lt;&gt;1,"Status inválido",IF(OR(NOT(ISNUMBER(I85)),I85&lt;=0),"Peso inválido",""))))))))</x:f>
      </x:c>
      <x:c r="O85" s="146" t="n">
        <x:f>IF(AND(COUNTA(A85:I85)&gt;0,OR(Listas!$B$14="Todos",C85=Listas!$B$14),OR(Listas!$B$15="Todos",D85=Listas!$B$15)),1,0)</x:f>
        <x:v>0</x:v>
      </x:c>
      <x:c r="P85" s="146" t="n">
        <x:f>IF(AND(O85=1,OR(H85="Em andamento",H85="Não iniciado")),1,0)</x:f>
        <x:v>0</x:v>
      </x:c>
      <x:c r="Q85" s="146" t="n">
        <x:f>IF(AND(A85&lt;&gt;"",N85="",COUNTIFS(Resultados_Chave!$B$5:$B$104,A85)&gt;0,COUNTIFS(Resultados_Chave!$B$5:$B$104,A85)=COUNTIFS(Resultados_Chave!$B$5:$B$104,A85,Resultados_Chave!$AB$5:$AB$104,1)),1,0)</x:f>
        <x:v>0</x:v>
      </x:c>
      <x:c r="R85" s="146" t="n">
        <x:f>IF(AND(P85=1,Q85=1),I85,0)</x:f>
        <x:v>0</x:v>
      </x:c>
      <x:c r="S85" s="146" t="n">
        <x:f>IF(R85=0,0,R85*J85)</x:f>
        <x:v>0</x:v>
      </x:c>
      <x:c r="T85" s="146" t="n">
        <x:f>IF(R85=0,0,R85*K85)</x:f>
        <x:v>0</x:v>
      </x:c>
      <x:c r="U85" t="n">
        <x:f>IF(L85="DADO PENDENTE",1,0)</x:f>
        <x:v>0</x:v>
      </x:c>
      <x:c r="V85" t="n">
        <x:f>IF(N85&lt;&gt;"",1,0)</x:f>
        <x:v>0</x:v>
      </x:c>
    </x:row>
    <x:row r="86">
      <x:c r="A86" s="142"/>
      <x:c r="B86" s="142"/>
      <x:c r="C86" s="142"/>
      <x:c r="D86" s="142"/>
      <x:c r="E86" s="143"/>
      <x:c r="F86" s="143"/>
      <x:c r="G86" s="142"/>
      <x:c r="H86" s="142"/>
      <x:c r="I86" s="144"/>
      <x:c r="J86" s="145" t="str">
        <x:f>IF(A86="","",IF(Q86=0,"n.a.",SUMIFS(Resultados_Chave!$Z$5:$Z$104,Resultados_Chave!$B$5:$B$104,A86)/SUMIFS(Resultados_Chave!$J$5:$J$104,Resultados_Chave!$B$5:$B$104,A86)))</x:f>
      </x:c>
      <x:c r="K86" s="145" t="str">
        <x:f>IF(A86="","",IF(Q86=0,"n.a.",SUMIFS(Resultados_Chave!$AA$5:$AA$104,Resultados_Chave!$B$5:$B$104,A86)/SUMIFS(Resultados_Chave!$J$5:$J$104,Resultados_Chave!$B$5:$B$104,A86)))</x:f>
      </x:c>
      <x:c r="L86" s="146" t="str">
        <x:f>IF(COUNTA(A86:I86)=0,"",IF(N86&lt;&gt;"","DADO PENDENTE",IF(H86="Cancelado","CANCELADO",IF(H86="Pausado","PAUSADO",IF(H86="Concluído","CONCLUÍDO",IF(Q86=0,"DADO PENDENTE",IF(J86&gt;=1,"META ATINGIDA",IF(Listas!$B$13&gt;F86,"ATRASADO",IF(OR(K86&lt;Listas!$B$18,AND(J86&lt;Listas!$B$17,F86-Listas!$B$13&lt;=Listas!$B$16)),"EM RISCO","NO RUMO")))))))))</x:f>
      </x:c>
      <x:c r="M86" s="146" t="str">
        <x:f>IF(L86="DADO PENDENTE",IF(N86&lt;&gt;"",N86,IF(COUNTIFS(Resultados_Chave!$B$5:$B$104,A86)=0,"Cadastre ao menos um KR","Corrija os KRs vinculados")),IF(L86="ATRASADO","Definir recuperação e prazo",IF(L86="EM RISCO","Revisar bloqueios e ação",IF(OR(L86="CANCELADO",L86="PAUSADO",L86="CONCLUÍDO"),"Registrar decisão no histórico",IF(A86="","","Acompanhar evidências")))))</x:f>
      </x:c>
      <x:c r="N86" s="146" t="str">
        <x:f>IF(COUNTA(A86:I86)=0,"",IF(OR(NOT(ISNUMBER(Listas!$B$13)),Listas!$B$13&lt;=0,NOT(ISNUMBER(Listas!$B$16)),Listas!$B$16&lt;0,NOT(ISNUMBER(Listas!$B$17)),Listas!$B$17&lt;0,Listas!$B$17&gt;1,NOT(ISNUMBER(Listas!$B$18)),Listas!$B$18&lt;0,Listas!$B$18&gt;1),"Parâmetros inválidos",IF(A86="","ID ausente",IF(COUNTIFS($A$5:$A$104,A86)&lt;&gt;1,"ID duplicado",IF(OR(B86="",C86="",D86=""),"Descrição, área ou dono ausente",IF(OR(NOT(ISNUMBER(E86)),E86&lt;=0,NOT(ISNUMBER(F86)),F86&lt;=0,F86&lt;E86),"Datas inválidas",IF(COUNTIFS(Listas!$B$4:$B$8,H86)&lt;&gt;1,"Status inválido",IF(OR(NOT(ISNUMBER(I86)),I86&lt;=0),"Peso inválido",""))))))))</x:f>
      </x:c>
      <x:c r="O86" s="146" t="n">
        <x:f>IF(AND(COUNTA(A86:I86)&gt;0,OR(Listas!$B$14="Todos",C86=Listas!$B$14),OR(Listas!$B$15="Todos",D86=Listas!$B$15)),1,0)</x:f>
        <x:v>0</x:v>
      </x:c>
      <x:c r="P86" s="146" t="n">
        <x:f>IF(AND(O86=1,OR(H86="Em andamento",H86="Não iniciado")),1,0)</x:f>
        <x:v>0</x:v>
      </x:c>
      <x:c r="Q86" s="146" t="n">
        <x:f>IF(AND(A86&lt;&gt;"",N86="",COUNTIFS(Resultados_Chave!$B$5:$B$104,A86)&gt;0,COUNTIFS(Resultados_Chave!$B$5:$B$104,A86)=COUNTIFS(Resultados_Chave!$B$5:$B$104,A86,Resultados_Chave!$AB$5:$AB$104,1)),1,0)</x:f>
        <x:v>0</x:v>
      </x:c>
      <x:c r="R86" s="146" t="n">
        <x:f>IF(AND(P86=1,Q86=1),I86,0)</x:f>
        <x:v>0</x:v>
      </x:c>
      <x:c r="S86" s="146" t="n">
        <x:f>IF(R86=0,0,R86*J86)</x:f>
        <x:v>0</x:v>
      </x:c>
      <x:c r="T86" s="146" t="n">
        <x:f>IF(R86=0,0,R86*K86)</x:f>
        <x:v>0</x:v>
      </x:c>
      <x:c r="U86" t="n">
        <x:f>IF(L86="DADO PENDENTE",1,0)</x:f>
        <x:v>0</x:v>
      </x:c>
      <x:c r="V86" t="n">
        <x:f>IF(N86&lt;&gt;"",1,0)</x:f>
        <x:v>0</x:v>
      </x:c>
    </x:row>
    <x:row r="87">
      <x:c r="A87" s="142"/>
      <x:c r="B87" s="142"/>
      <x:c r="C87" s="142"/>
      <x:c r="D87" s="142"/>
      <x:c r="E87" s="143"/>
      <x:c r="F87" s="143"/>
      <x:c r="G87" s="142"/>
      <x:c r="H87" s="142"/>
      <x:c r="I87" s="144"/>
      <x:c r="J87" s="145" t="str">
        <x:f>IF(A87="","",IF(Q87=0,"n.a.",SUMIFS(Resultados_Chave!$Z$5:$Z$104,Resultados_Chave!$B$5:$B$104,A87)/SUMIFS(Resultados_Chave!$J$5:$J$104,Resultados_Chave!$B$5:$B$104,A87)))</x:f>
      </x:c>
      <x:c r="K87" s="145" t="str">
        <x:f>IF(A87="","",IF(Q87=0,"n.a.",SUMIFS(Resultados_Chave!$AA$5:$AA$104,Resultados_Chave!$B$5:$B$104,A87)/SUMIFS(Resultados_Chave!$J$5:$J$104,Resultados_Chave!$B$5:$B$104,A87)))</x:f>
      </x:c>
      <x:c r="L87" s="146" t="str">
        <x:f>IF(COUNTA(A87:I87)=0,"",IF(N87&lt;&gt;"","DADO PENDENTE",IF(H87="Cancelado","CANCELADO",IF(H87="Pausado","PAUSADO",IF(H87="Concluído","CONCLUÍDO",IF(Q87=0,"DADO PENDENTE",IF(J87&gt;=1,"META ATINGIDA",IF(Listas!$B$13&gt;F87,"ATRASADO",IF(OR(K87&lt;Listas!$B$18,AND(J87&lt;Listas!$B$17,F87-Listas!$B$13&lt;=Listas!$B$16)),"EM RISCO","NO RUMO")))))))))</x:f>
      </x:c>
      <x:c r="M87" s="146" t="str">
        <x:f>IF(L87="DADO PENDENTE",IF(N87&lt;&gt;"",N87,IF(COUNTIFS(Resultados_Chave!$B$5:$B$104,A87)=0,"Cadastre ao menos um KR","Corrija os KRs vinculados")),IF(L87="ATRASADO","Definir recuperação e prazo",IF(L87="EM RISCO","Revisar bloqueios e ação",IF(OR(L87="CANCELADO",L87="PAUSADO",L87="CONCLUÍDO"),"Registrar decisão no histórico",IF(A87="","","Acompanhar evidências")))))</x:f>
      </x:c>
      <x:c r="N87" s="146" t="str">
        <x:f>IF(COUNTA(A87:I87)=0,"",IF(OR(NOT(ISNUMBER(Listas!$B$13)),Listas!$B$13&lt;=0,NOT(ISNUMBER(Listas!$B$16)),Listas!$B$16&lt;0,NOT(ISNUMBER(Listas!$B$17)),Listas!$B$17&lt;0,Listas!$B$17&gt;1,NOT(ISNUMBER(Listas!$B$18)),Listas!$B$18&lt;0,Listas!$B$18&gt;1),"Parâmetros inválidos",IF(A87="","ID ausente",IF(COUNTIFS($A$5:$A$104,A87)&lt;&gt;1,"ID duplicado",IF(OR(B87="",C87="",D87=""),"Descrição, área ou dono ausente",IF(OR(NOT(ISNUMBER(E87)),E87&lt;=0,NOT(ISNUMBER(F87)),F87&lt;=0,F87&lt;E87),"Datas inválidas",IF(COUNTIFS(Listas!$B$4:$B$8,H87)&lt;&gt;1,"Status inválido",IF(OR(NOT(ISNUMBER(I87)),I87&lt;=0),"Peso inválido",""))))))))</x:f>
      </x:c>
      <x:c r="O87" s="146" t="n">
        <x:f>IF(AND(COUNTA(A87:I87)&gt;0,OR(Listas!$B$14="Todos",C87=Listas!$B$14),OR(Listas!$B$15="Todos",D87=Listas!$B$15)),1,0)</x:f>
        <x:v>0</x:v>
      </x:c>
      <x:c r="P87" s="146" t="n">
        <x:f>IF(AND(O87=1,OR(H87="Em andamento",H87="Não iniciado")),1,0)</x:f>
        <x:v>0</x:v>
      </x:c>
      <x:c r="Q87" s="146" t="n">
        <x:f>IF(AND(A87&lt;&gt;"",N87="",COUNTIFS(Resultados_Chave!$B$5:$B$104,A87)&gt;0,COUNTIFS(Resultados_Chave!$B$5:$B$104,A87)=COUNTIFS(Resultados_Chave!$B$5:$B$104,A87,Resultados_Chave!$AB$5:$AB$104,1)),1,0)</x:f>
        <x:v>0</x:v>
      </x:c>
      <x:c r="R87" s="146" t="n">
        <x:f>IF(AND(P87=1,Q87=1),I87,0)</x:f>
        <x:v>0</x:v>
      </x:c>
      <x:c r="S87" s="146" t="n">
        <x:f>IF(R87=0,0,R87*J87)</x:f>
        <x:v>0</x:v>
      </x:c>
      <x:c r="T87" s="146" t="n">
        <x:f>IF(R87=0,0,R87*K87)</x:f>
        <x:v>0</x:v>
      </x:c>
      <x:c r="U87" t="n">
        <x:f>IF(L87="DADO PENDENTE",1,0)</x:f>
        <x:v>0</x:v>
      </x:c>
      <x:c r="V87" t="n">
        <x:f>IF(N87&lt;&gt;"",1,0)</x:f>
        <x:v>0</x:v>
      </x:c>
    </x:row>
    <x:row r="88">
      <x:c r="A88" s="142"/>
      <x:c r="B88" s="142"/>
      <x:c r="C88" s="142"/>
      <x:c r="D88" s="142"/>
      <x:c r="E88" s="143"/>
      <x:c r="F88" s="143"/>
      <x:c r="G88" s="142"/>
      <x:c r="H88" s="142"/>
      <x:c r="I88" s="144"/>
      <x:c r="J88" s="145" t="str">
        <x:f>IF(A88="","",IF(Q88=0,"n.a.",SUMIFS(Resultados_Chave!$Z$5:$Z$104,Resultados_Chave!$B$5:$B$104,A88)/SUMIFS(Resultados_Chave!$J$5:$J$104,Resultados_Chave!$B$5:$B$104,A88)))</x:f>
      </x:c>
      <x:c r="K88" s="145" t="str">
        <x:f>IF(A88="","",IF(Q88=0,"n.a.",SUMIFS(Resultados_Chave!$AA$5:$AA$104,Resultados_Chave!$B$5:$B$104,A88)/SUMIFS(Resultados_Chave!$J$5:$J$104,Resultados_Chave!$B$5:$B$104,A88)))</x:f>
      </x:c>
      <x:c r="L88" s="146" t="str">
        <x:f>IF(COUNTA(A88:I88)=0,"",IF(N88&lt;&gt;"","DADO PENDENTE",IF(H88="Cancelado","CANCELADO",IF(H88="Pausado","PAUSADO",IF(H88="Concluído","CONCLUÍDO",IF(Q88=0,"DADO PENDENTE",IF(J88&gt;=1,"META ATINGIDA",IF(Listas!$B$13&gt;F88,"ATRASADO",IF(OR(K88&lt;Listas!$B$18,AND(J88&lt;Listas!$B$17,F88-Listas!$B$13&lt;=Listas!$B$16)),"EM RISCO","NO RUMO")))))))))</x:f>
      </x:c>
      <x:c r="M88" s="146" t="str">
        <x:f>IF(L88="DADO PENDENTE",IF(N88&lt;&gt;"",N88,IF(COUNTIFS(Resultados_Chave!$B$5:$B$104,A88)=0,"Cadastre ao menos um KR","Corrija os KRs vinculados")),IF(L88="ATRASADO","Definir recuperação e prazo",IF(L88="EM RISCO","Revisar bloqueios e ação",IF(OR(L88="CANCELADO",L88="PAUSADO",L88="CONCLUÍDO"),"Registrar decisão no histórico",IF(A88="","","Acompanhar evidências")))))</x:f>
      </x:c>
      <x:c r="N88" s="146" t="str">
        <x:f>IF(COUNTA(A88:I88)=0,"",IF(OR(NOT(ISNUMBER(Listas!$B$13)),Listas!$B$13&lt;=0,NOT(ISNUMBER(Listas!$B$16)),Listas!$B$16&lt;0,NOT(ISNUMBER(Listas!$B$17)),Listas!$B$17&lt;0,Listas!$B$17&gt;1,NOT(ISNUMBER(Listas!$B$18)),Listas!$B$18&lt;0,Listas!$B$18&gt;1),"Parâmetros inválidos",IF(A88="","ID ausente",IF(COUNTIFS($A$5:$A$104,A88)&lt;&gt;1,"ID duplicado",IF(OR(B88="",C88="",D88=""),"Descrição, área ou dono ausente",IF(OR(NOT(ISNUMBER(E88)),E88&lt;=0,NOT(ISNUMBER(F88)),F88&lt;=0,F88&lt;E88),"Datas inválidas",IF(COUNTIFS(Listas!$B$4:$B$8,H88)&lt;&gt;1,"Status inválido",IF(OR(NOT(ISNUMBER(I88)),I88&lt;=0),"Peso inválido",""))))))))</x:f>
      </x:c>
      <x:c r="O88" s="146" t="n">
        <x:f>IF(AND(COUNTA(A88:I88)&gt;0,OR(Listas!$B$14="Todos",C88=Listas!$B$14),OR(Listas!$B$15="Todos",D88=Listas!$B$15)),1,0)</x:f>
        <x:v>0</x:v>
      </x:c>
      <x:c r="P88" s="146" t="n">
        <x:f>IF(AND(O88=1,OR(H88="Em andamento",H88="Não iniciado")),1,0)</x:f>
        <x:v>0</x:v>
      </x:c>
      <x:c r="Q88" s="146" t="n">
        <x:f>IF(AND(A88&lt;&gt;"",N88="",COUNTIFS(Resultados_Chave!$B$5:$B$104,A88)&gt;0,COUNTIFS(Resultados_Chave!$B$5:$B$104,A88)=COUNTIFS(Resultados_Chave!$B$5:$B$104,A88,Resultados_Chave!$AB$5:$AB$104,1)),1,0)</x:f>
        <x:v>0</x:v>
      </x:c>
      <x:c r="R88" s="146" t="n">
        <x:f>IF(AND(P88=1,Q88=1),I88,0)</x:f>
        <x:v>0</x:v>
      </x:c>
      <x:c r="S88" s="146" t="n">
        <x:f>IF(R88=0,0,R88*J88)</x:f>
        <x:v>0</x:v>
      </x:c>
      <x:c r="T88" s="146" t="n">
        <x:f>IF(R88=0,0,R88*K88)</x:f>
        <x:v>0</x:v>
      </x:c>
      <x:c r="U88" t="n">
        <x:f>IF(L88="DADO PENDENTE",1,0)</x:f>
        <x:v>0</x:v>
      </x:c>
      <x:c r="V88" t="n">
        <x:f>IF(N88&lt;&gt;"",1,0)</x:f>
        <x:v>0</x:v>
      </x:c>
    </x:row>
    <x:row r="89">
      <x:c r="A89" s="142"/>
      <x:c r="B89" s="142"/>
      <x:c r="C89" s="142"/>
      <x:c r="D89" s="142"/>
      <x:c r="E89" s="143"/>
      <x:c r="F89" s="143"/>
      <x:c r="G89" s="142"/>
      <x:c r="H89" s="142"/>
      <x:c r="I89" s="144"/>
      <x:c r="J89" s="145" t="str">
        <x:f>IF(A89="","",IF(Q89=0,"n.a.",SUMIFS(Resultados_Chave!$Z$5:$Z$104,Resultados_Chave!$B$5:$B$104,A89)/SUMIFS(Resultados_Chave!$J$5:$J$104,Resultados_Chave!$B$5:$B$104,A89)))</x:f>
      </x:c>
      <x:c r="K89" s="145" t="str">
        <x:f>IF(A89="","",IF(Q89=0,"n.a.",SUMIFS(Resultados_Chave!$AA$5:$AA$104,Resultados_Chave!$B$5:$B$104,A89)/SUMIFS(Resultados_Chave!$J$5:$J$104,Resultados_Chave!$B$5:$B$104,A89)))</x:f>
      </x:c>
      <x:c r="L89" s="146" t="str">
        <x:f>IF(COUNTA(A89:I89)=0,"",IF(N89&lt;&gt;"","DADO PENDENTE",IF(H89="Cancelado","CANCELADO",IF(H89="Pausado","PAUSADO",IF(H89="Concluído","CONCLUÍDO",IF(Q89=0,"DADO PENDENTE",IF(J89&gt;=1,"META ATINGIDA",IF(Listas!$B$13&gt;F89,"ATRASADO",IF(OR(K89&lt;Listas!$B$18,AND(J89&lt;Listas!$B$17,F89-Listas!$B$13&lt;=Listas!$B$16)),"EM RISCO","NO RUMO")))))))))</x:f>
      </x:c>
      <x:c r="M89" s="146" t="str">
        <x:f>IF(L89="DADO PENDENTE",IF(N89&lt;&gt;"",N89,IF(COUNTIFS(Resultados_Chave!$B$5:$B$104,A89)=0,"Cadastre ao menos um KR","Corrija os KRs vinculados")),IF(L89="ATRASADO","Definir recuperação e prazo",IF(L89="EM RISCO","Revisar bloqueios e ação",IF(OR(L89="CANCELADO",L89="PAUSADO",L89="CONCLUÍDO"),"Registrar decisão no histórico",IF(A89="","","Acompanhar evidências")))))</x:f>
      </x:c>
      <x:c r="N89" s="146" t="str">
        <x:f>IF(COUNTA(A89:I89)=0,"",IF(OR(NOT(ISNUMBER(Listas!$B$13)),Listas!$B$13&lt;=0,NOT(ISNUMBER(Listas!$B$16)),Listas!$B$16&lt;0,NOT(ISNUMBER(Listas!$B$17)),Listas!$B$17&lt;0,Listas!$B$17&gt;1,NOT(ISNUMBER(Listas!$B$18)),Listas!$B$18&lt;0,Listas!$B$18&gt;1),"Parâmetros inválidos",IF(A89="","ID ausente",IF(COUNTIFS($A$5:$A$104,A89)&lt;&gt;1,"ID duplicado",IF(OR(B89="",C89="",D89=""),"Descrição, área ou dono ausente",IF(OR(NOT(ISNUMBER(E89)),E89&lt;=0,NOT(ISNUMBER(F89)),F89&lt;=0,F89&lt;E89),"Datas inválidas",IF(COUNTIFS(Listas!$B$4:$B$8,H89)&lt;&gt;1,"Status inválido",IF(OR(NOT(ISNUMBER(I89)),I89&lt;=0),"Peso inválido",""))))))))</x:f>
      </x:c>
      <x:c r="O89" s="146" t="n">
        <x:f>IF(AND(COUNTA(A89:I89)&gt;0,OR(Listas!$B$14="Todos",C89=Listas!$B$14),OR(Listas!$B$15="Todos",D89=Listas!$B$15)),1,0)</x:f>
        <x:v>0</x:v>
      </x:c>
      <x:c r="P89" s="146" t="n">
        <x:f>IF(AND(O89=1,OR(H89="Em andamento",H89="Não iniciado")),1,0)</x:f>
        <x:v>0</x:v>
      </x:c>
      <x:c r="Q89" s="146" t="n">
        <x:f>IF(AND(A89&lt;&gt;"",N89="",COUNTIFS(Resultados_Chave!$B$5:$B$104,A89)&gt;0,COUNTIFS(Resultados_Chave!$B$5:$B$104,A89)=COUNTIFS(Resultados_Chave!$B$5:$B$104,A89,Resultados_Chave!$AB$5:$AB$104,1)),1,0)</x:f>
        <x:v>0</x:v>
      </x:c>
      <x:c r="R89" s="146" t="n">
        <x:f>IF(AND(P89=1,Q89=1),I89,0)</x:f>
        <x:v>0</x:v>
      </x:c>
      <x:c r="S89" s="146" t="n">
        <x:f>IF(R89=0,0,R89*J89)</x:f>
        <x:v>0</x:v>
      </x:c>
      <x:c r="T89" s="146" t="n">
        <x:f>IF(R89=0,0,R89*K89)</x:f>
        <x:v>0</x:v>
      </x:c>
      <x:c r="U89" t="n">
        <x:f>IF(L89="DADO PENDENTE",1,0)</x:f>
        <x:v>0</x:v>
      </x:c>
      <x:c r="V89" t="n">
        <x:f>IF(N89&lt;&gt;"",1,0)</x:f>
        <x:v>0</x:v>
      </x:c>
    </x:row>
    <x:row r="90">
      <x:c r="A90" s="142"/>
      <x:c r="B90" s="142"/>
      <x:c r="C90" s="142"/>
      <x:c r="D90" s="142"/>
      <x:c r="E90" s="143"/>
      <x:c r="F90" s="143"/>
      <x:c r="G90" s="142"/>
      <x:c r="H90" s="142"/>
      <x:c r="I90" s="144"/>
      <x:c r="J90" s="145" t="str">
        <x:f>IF(A90="","",IF(Q90=0,"n.a.",SUMIFS(Resultados_Chave!$Z$5:$Z$104,Resultados_Chave!$B$5:$B$104,A90)/SUMIFS(Resultados_Chave!$J$5:$J$104,Resultados_Chave!$B$5:$B$104,A90)))</x:f>
      </x:c>
      <x:c r="K90" s="145" t="str">
        <x:f>IF(A90="","",IF(Q90=0,"n.a.",SUMIFS(Resultados_Chave!$AA$5:$AA$104,Resultados_Chave!$B$5:$B$104,A90)/SUMIFS(Resultados_Chave!$J$5:$J$104,Resultados_Chave!$B$5:$B$104,A90)))</x:f>
      </x:c>
      <x:c r="L90" s="146" t="str">
        <x:f>IF(COUNTA(A90:I90)=0,"",IF(N90&lt;&gt;"","DADO PENDENTE",IF(H90="Cancelado","CANCELADO",IF(H90="Pausado","PAUSADO",IF(H90="Concluído","CONCLUÍDO",IF(Q90=0,"DADO PENDENTE",IF(J90&gt;=1,"META ATINGIDA",IF(Listas!$B$13&gt;F90,"ATRASADO",IF(OR(K90&lt;Listas!$B$18,AND(J90&lt;Listas!$B$17,F90-Listas!$B$13&lt;=Listas!$B$16)),"EM RISCO","NO RUMO")))))))))</x:f>
      </x:c>
      <x:c r="M90" s="146" t="str">
        <x:f>IF(L90="DADO PENDENTE",IF(N90&lt;&gt;"",N90,IF(COUNTIFS(Resultados_Chave!$B$5:$B$104,A90)=0,"Cadastre ao menos um KR","Corrija os KRs vinculados")),IF(L90="ATRASADO","Definir recuperação e prazo",IF(L90="EM RISCO","Revisar bloqueios e ação",IF(OR(L90="CANCELADO",L90="PAUSADO",L90="CONCLUÍDO"),"Registrar decisão no histórico",IF(A90="","","Acompanhar evidências")))))</x:f>
      </x:c>
      <x:c r="N90" s="146" t="str">
        <x:f>IF(COUNTA(A90:I90)=0,"",IF(OR(NOT(ISNUMBER(Listas!$B$13)),Listas!$B$13&lt;=0,NOT(ISNUMBER(Listas!$B$16)),Listas!$B$16&lt;0,NOT(ISNUMBER(Listas!$B$17)),Listas!$B$17&lt;0,Listas!$B$17&gt;1,NOT(ISNUMBER(Listas!$B$18)),Listas!$B$18&lt;0,Listas!$B$18&gt;1),"Parâmetros inválidos",IF(A90="","ID ausente",IF(COUNTIFS($A$5:$A$104,A90)&lt;&gt;1,"ID duplicado",IF(OR(B90="",C90="",D90=""),"Descrição, área ou dono ausente",IF(OR(NOT(ISNUMBER(E90)),E90&lt;=0,NOT(ISNUMBER(F90)),F90&lt;=0,F90&lt;E90),"Datas inválidas",IF(COUNTIFS(Listas!$B$4:$B$8,H90)&lt;&gt;1,"Status inválido",IF(OR(NOT(ISNUMBER(I90)),I90&lt;=0),"Peso inválido",""))))))))</x:f>
      </x:c>
      <x:c r="O90" s="146" t="n">
        <x:f>IF(AND(COUNTA(A90:I90)&gt;0,OR(Listas!$B$14="Todos",C90=Listas!$B$14),OR(Listas!$B$15="Todos",D90=Listas!$B$15)),1,0)</x:f>
        <x:v>0</x:v>
      </x:c>
      <x:c r="P90" s="146" t="n">
        <x:f>IF(AND(O90=1,OR(H90="Em andamento",H90="Não iniciado")),1,0)</x:f>
        <x:v>0</x:v>
      </x:c>
      <x:c r="Q90" s="146" t="n">
        <x:f>IF(AND(A90&lt;&gt;"",N90="",COUNTIFS(Resultados_Chave!$B$5:$B$104,A90)&gt;0,COUNTIFS(Resultados_Chave!$B$5:$B$104,A90)=COUNTIFS(Resultados_Chave!$B$5:$B$104,A90,Resultados_Chave!$AB$5:$AB$104,1)),1,0)</x:f>
        <x:v>0</x:v>
      </x:c>
      <x:c r="R90" s="146" t="n">
        <x:f>IF(AND(P90=1,Q90=1),I90,0)</x:f>
        <x:v>0</x:v>
      </x:c>
      <x:c r="S90" s="146" t="n">
        <x:f>IF(R90=0,0,R90*J90)</x:f>
        <x:v>0</x:v>
      </x:c>
      <x:c r="T90" s="146" t="n">
        <x:f>IF(R90=0,0,R90*K90)</x:f>
        <x:v>0</x:v>
      </x:c>
      <x:c r="U90" t="n">
        <x:f>IF(L90="DADO PENDENTE",1,0)</x:f>
        <x:v>0</x:v>
      </x:c>
      <x:c r="V90" t="n">
        <x:f>IF(N90&lt;&gt;"",1,0)</x:f>
        <x:v>0</x:v>
      </x:c>
    </x:row>
    <x:row r="91">
      <x:c r="A91" s="142"/>
      <x:c r="B91" s="142"/>
      <x:c r="C91" s="142"/>
      <x:c r="D91" s="142"/>
      <x:c r="E91" s="143"/>
      <x:c r="F91" s="143"/>
      <x:c r="G91" s="142"/>
      <x:c r="H91" s="142"/>
      <x:c r="I91" s="144"/>
      <x:c r="J91" s="145" t="str">
        <x:f>IF(A91="","",IF(Q91=0,"n.a.",SUMIFS(Resultados_Chave!$Z$5:$Z$104,Resultados_Chave!$B$5:$B$104,A91)/SUMIFS(Resultados_Chave!$J$5:$J$104,Resultados_Chave!$B$5:$B$104,A91)))</x:f>
      </x:c>
      <x:c r="K91" s="145" t="str">
        <x:f>IF(A91="","",IF(Q91=0,"n.a.",SUMIFS(Resultados_Chave!$AA$5:$AA$104,Resultados_Chave!$B$5:$B$104,A91)/SUMIFS(Resultados_Chave!$J$5:$J$104,Resultados_Chave!$B$5:$B$104,A91)))</x:f>
      </x:c>
      <x:c r="L91" s="146" t="str">
        <x:f>IF(COUNTA(A91:I91)=0,"",IF(N91&lt;&gt;"","DADO PENDENTE",IF(H91="Cancelado","CANCELADO",IF(H91="Pausado","PAUSADO",IF(H91="Concluído","CONCLUÍDO",IF(Q91=0,"DADO PENDENTE",IF(J91&gt;=1,"META ATINGIDA",IF(Listas!$B$13&gt;F91,"ATRASADO",IF(OR(K91&lt;Listas!$B$18,AND(J91&lt;Listas!$B$17,F91-Listas!$B$13&lt;=Listas!$B$16)),"EM RISCO","NO RUMO")))))))))</x:f>
      </x:c>
      <x:c r="M91" s="146" t="str">
        <x:f>IF(L91="DADO PENDENTE",IF(N91&lt;&gt;"",N91,IF(COUNTIFS(Resultados_Chave!$B$5:$B$104,A91)=0,"Cadastre ao menos um KR","Corrija os KRs vinculados")),IF(L91="ATRASADO","Definir recuperação e prazo",IF(L91="EM RISCO","Revisar bloqueios e ação",IF(OR(L91="CANCELADO",L91="PAUSADO",L91="CONCLUÍDO"),"Registrar decisão no histórico",IF(A91="","","Acompanhar evidências")))))</x:f>
      </x:c>
      <x:c r="N91" s="146" t="str">
        <x:f>IF(COUNTA(A91:I91)=0,"",IF(OR(NOT(ISNUMBER(Listas!$B$13)),Listas!$B$13&lt;=0,NOT(ISNUMBER(Listas!$B$16)),Listas!$B$16&lt;0,NOT(ISNUMBER(Listas!$B$17)),Listas!$B$17&lt;0,Listas!$B$17&gt;1,NOT(ISNUMBER(Listas!$B$18)),Listas!$B$18&lt;0,Listas!$B$18&gt;1),"Parâmetros inválidos",IF(A91="","ID ausente",IF(COUNTIFS($A$5:$A$104,A91)&lt;&gt;1,"ID duplicado",IF(OR(B91="",C91="",D91=""),"Descrição, área ou dono ausente",IF(OR(NOT(ISNUMBER(E91)),E91&lt;=0,NOT(ISNUMBER(F91)),F91&lt;=0,F91&lt;E91),"Datas inválidas",IF(COUNTIFS(Listas!$B$4:$B$8,H91)&lt;&gt;1,"Status inválido",IF(OR(NOT(ISNUMBER(I91)),I91&lt;=0),"Peso inválido",""))))))))</x:f>
      </x:c>
      <x:c r="O91" s="146" t="n">
        <x:f>IF(AND(COUNTA(A91:I91)&gt;0,OR(Listas!$B$14="Todos",C91=Listas!$B$14),OR(Listas!$B$15="Todos",D91=Listas!$B$15)),1,0)</x:f>
        <x:v>0</x:v>
      </x:c>
      <x:c r="P91" s="146" t="n">
        <x:f>IF(AND(O91=1,OR(H91="Em andamento",H91="Não iniciado")),1,0)</x:f>
        <x:v>0</x:v>
      </x:c>
      <x:c r="Q91" s="146" t="n">
        <x:f>IF(AND(A91&lt;&gt;"",N91="",COUNTIFS(Resultados_Chave!$B$5:$B$104,A91)&gt;0,COUNTIFS(Resultados_Chave!$B$5:$B$104,A91)=COUNTIFS(Resultados_Chave!$B$5:$B$104,A91,Resultados_Chave!$AB$5:$AB$104,1)),1,0)</x:f>
        <x:v>0</x:v>
      </x:c>
      <x:c r="R91" s="146" t="n">
        <x:f>IF(AND(P91=1,Q91=1),I91,0)</x:f>
        <x:v>0</x:v>
      </x:c>
      <x:c r="S91" s="146" t="n">
        <x:f>IF(R91=0,0,R91*J91)</x:f>
        <x:v>0</x:v>
      </x:c>
      <x:c r="T91" s="146" t="n">
        <x:f>IF(R91=0,0,R91*K91)</x:f>
        <x:v>0</x:v>
      </x:c>
      <x:c r="U91" t="n">
        <x:f>IF(L91="DADO PENDENTE",1,0)</x:f>
        <x:v>0</x:v>
      </x:c>
      <x:c r="V91" t="n">
        <x:f>IF(N91&lt;&gt;"",1,0)</x:f>
        <x:v>0</x:v>
      </x:c>
    </x:row>
    <x:row r="92">
      <x:c r="A92" s="142"/>
      <x:c r="B92" s="142"/>
      <x:c r="C92" s="142"/>
      <x:c r="D92" s="142"/>
      <x:c r="E92" s="143"/>
      <x:c r="F92" s="143"/>
      <x:c r="G92" s="142"/>
      <x:c r="H92" s="142"/>
      <x:c r="I92" s="144"/>
      <x:c r="J92" s="145" t="str">
        <x:f>IF(A92="","",IF(Q92=0,"n.a.",SUMIFS(Resultados_Chave!$Z$5:$Z$104,Resultados_Chave!$B$5:$B$104,A92)/SUMIFS(Resultados_Chave!$J$5:$J$104,Resultados_Chave!$B$5:$B$104,A92)))</x:f>
      </x:c>
      <x:c r="K92" s="145" t="str">
        <x:f>IF(A92="","",IF(Q92=0,"n.a.",SUMIFS(Resultados_Chave!$AA$5:$AA$104,Resultados_Chave!$B$5:$B$104,A92)/SUMIFS(Resultados_Chave!$J$5:$J$104,Resultados_Chave!$B$5:$B$104,A92)))</x:f>
      </x:c>
      <x:c r="L92" s="146" t="str">
        <x:f>IF(COUNTA(A92:I92)=0,"",IF(N92&lt;&gt;"","DADO PENDENTE",IF(H92="Cancelado","CANCELADO",IF(H92="Pausado","PAUSADO",IF(H92="Concluído","CONCLUÍDO",IF(Q92=0,"DADO PENDENTE",IF(J92&gt;=1,"META ATINGIDA",IF(Listas!$B$13&gt;F92,"ATRASADO",IF(OR(K92&lt;Listas!$B$18,AND(J92&lt;Listas!$B$17,F92-Listas!$B$13&lt;=Listas!$B$16)),"EM RISCO","NO RUMO")))))))))</x:f>
      </x:c>
      <x:c r="M92" s="146" t="str">
        <x:f>IF(L92="DADO PENDENTE",IF(N92&lt;&gt;"",N92,IF(COUNTIFS(Resultados_Chave!$B$5:$B$104,A92)=0,"Cadastre ao menos um KR","Corrija os KRs vinculados")),IF(L92="ATRASADO","Definir recuperação e prazo",IF(L92="EM RISCO","Revisar bloqueios e ação",IF(OR(L92="CANCELADO",L92="PAUSADO",L92="CONCLUÍDO"),"Registrar decisão no histórico",IF(A92="","","Acompanhar evidências")))))</x:f>
      </x:c>
      <x:c r="N92" s="146" t="str">
        <x:f>IF(COUNTA(A92:I92)=0,"",IF(OR(NOT(ISNUMBER(Listas!$B$13)),Listas!$B$13&lt;=0,NOT(ISNUMBER(Listas!$B$16)),Listas!$B$16&lt;0,NOT(ISNUMBER(Listas!$B$17)),Listas!$B$17&lt;0,Listas!$B$17&gt;1,NOT(ISNUMBER(Listas!$B$18)),Listas!$B$18&lt;0,Listas!$B$18&gt;1),"Parâmetros inválidos",IF(A92="","ID ausente",IF(COUNTIFS($A$5:$A$104,A92)&lt;&gt;1,"ID duplicado",IF(OR(B92="",C92="",D92=""),"Descrição, área ou dono ausente",IF(OR(NOT(ISNUMBER(E92)),E92&lt;=0,NOT(ISNUMBER(F92)),F92&lt;=0,F92&lt;E92),"Datas inválidas",IF(COUNTIFS(Listas!$B$4:$B$8,H92)&lt;&gt;1,"Status inválido",IF(OR(NOT(ISNUMBER(I92)),I92&lt;=0),"Peso inválido",""))))))))</x:f>
      </x:c>
      <x:c r="O92" s="146" t="n">
        <x:f>IF(AND(COUNTA(A92:I92)&gt;0,OR(Listas!$B$14="Todos",C92=Listas!$B$14),OR(Listas!$B$15="Todos",D92=Listas!$B$15)),1,0)</x:f>
        <x:v>0</x:v>
      </x:c>
      <x:c r="P92" s="146" t="n">
        <x:f>IF(AND(O92=1,OR(H92="Em andamento",H92="Não iniciado")),1,0)</x:f>
        <x:v>0</x:v>
      </x:c>
      <x:c r="Q92" s="146" t="n">
        <x:f>IF(AND(A92&lt;&gt;"",N92="",COUNTIFS(Resultados_Chave!$B$5:$B$104,A92)&gt;0,COUNTIFS(Resultados_Chave!$B$5:$B$104,A92)=COUNTIFS(Resultados_Chave!$B$5:$B$104,A92,Resultados_Chave!$AB$5:$AB$104,1)),1,0)</x:f>
        <x:v>0</x:v>
      </x:c>
      <x:c r="R92" s="146" t="n">
        <x:f>IF(AND(P92=1,Q92=1),I92,0)</x:f>
        <x:v>0</x:v>
      </x:c>
      <x:c r="S92" s="146" t="n">
        <x:f>IF(R92=0,0,R92*J92)</x:f>
        <x:v>0</x:v>
      </x:c>
      <x:c r="T92" s="146" t="n">
        <x:f>IF(R92=0,0,R92*K92)</x:f>
        <x:v>0</x:v>
      </x:c>
      <x:c r="U92" t="n">
        <x:f>IF(L92="DADO PENDENTE",1,0)</x:f>
        <x:v>0</x:v>
      </x:c>
      <x:c r="V92" t="n">
        <x:f>IF(N92&lt;&gt;"",1,0)</x:f>
        <x:v>0</x:v>
      </x:c>
    </x:row>
    <x:row r="93">
      <x:c r="A93" s="142"/>
      <x:c r="B93" s="142"/>
      <x:c r="C93" s="142"/>
      <x:c r="D93" s="142"/>
      <x:c r="E93" s="143"/>
      <x:c r="F93" s="143"/>
      <x:c r="G93" s="142"/>
      <x:c r="H93" s="142"/>
      <x:c r="I93" s="144"/>
      <x:c r="J93" s="145" t="str">
        <x:f>IF(A93="","",IF(Q93=0,"n.a.",SUMIFS(Resultados_Chave!$Z$5:$Z$104,Resultados_Chave!$B$5:$B$104,A93)/SUMIFS(Resultados_Chave!$J$5:$J$104,Resultados_Chave!$B$5:$B$104,A93)))</x:f>
      </x:c>
      <x:c r="K93" s="145" t="str">
        <x:f>IF(A93="","",IF(Q93=0,"n.a.",SUMIFS(Resultados_Chave!$AA$5:$AA$104,Resultados_Chave!$B$5:$B$104,A93)/SUMIFS(Resultados_Chave!$J$5:$J$104,Resultados_Chave!$B$5:$B$104,A93)))</x:f>
      </x:c>
      <x:c r="L93" s="146" t="str">
        <x:f>IF(COUNTA(A93:I93)=0,"",IF(N93&lt;&gt;"","DADO PENDENTE",IF(H93="Cancelado","CANCELADO",IF(H93="Pausado","PAUSADO",IF(H93="Concluído","CONCLUÍDO",IF(Q93=0,"DADO PENDENTE",IF(J93&gt;=1,"META ATINGIDA",IF(Listas!$B$13&gt;F93,"ATRASADO",IF(OR(K93&lt;Listas!$B$18,AND(J93&lt;Listas!$B$17,F93-Listas!$B$13&lt;=Listas!$B$16)),"EM RISCO","NO RUMO")))))))))</x:f>
      </x:c>
      <x:c r="M93" s="146" t="str">
        <x:f>IF(L93="DADO PENDENTE",IF(N93&lt;&gt;"",N93,IF(COUNTIFS(Resultados_Chave!$B$5:$B$104,A93)=0,"Cadastre ao menos um KR","Corrija os KRs vinculados")),IF(L93="ATRASADO","Definir recuperação e prazo",IF(L93="EM RISCO","Revisar bloqueios e ação",IF(OR(L93="CANCELADO",L93="PAUSADO",L93="CONCLUÍDO"),"Registrar decisão no histórico",IF(A93="","","Acompanhar evidências")))))</x:f>
      </x:c>
      <x:c r="N93" s="146" t="str">
        <x:f>IF(COUNTA(A93:I93)=0,"",IF(OR(NOT(ISNUMBER(Listas!$B$13)),Listas!$B$13&lt;=0,NOT(ISNUMBER(Listas!$B$16)),Listas!$B$16&lt;0,NOT(ISNUMBER(Listas!$B$17)),Listas!$B$17&lt;0,Listas!$B$17&gt;1,NOT(ISNUMBER(Listas!$B$18)),Listas!$B$18&lt;0,Listas!$B$18&gt;1),"Parâmetros inválidos",IF(A93="","ID ausente",IF(COUNTIFS($A$5:$A$104,A93)&lt;&gt;1,"ID duplicado",IF(OR(B93="",C93="",D93=""),"Descrição, área ou dono ausente",IF(OR(NOT(ISNUMBER(E93)),E93&lt;=0,NOT(ISNUMBER(F93)),F93&lt;=0,F93&lt;E93),"Datas inválidas",IF(COUNTIFS(Listas!$B$4:$B$8,H93)&lt;&gt;1,"Status inválido",IF(OR(NOT(ISNUMBER(I93)),I93&lt;=0),"Peso inválido",""))))))))</x:f>
      </x:c>
      <x:c r="O93" s="146" t="n">
        <x:f>IF(AND(COUNTA(A93:I93)&gt;0,OR(Listas!$B$14="Todos",C93=Listas!$B$14),OR(Listas!$B$15="Todos",D93=Listas!$B$15)),1,0)</x:f>
        <x:v>0</x:v>
      </x:c>
      <x:c r="P93" s="146" t="n">
        <x:f>IF(AND(O93=1,OR(H93="Em andamento",H93="Não iniciado")),1,0)</x:f>
        <x:v>0</x:v>
      </x:c>
      <x:c r="Q93" s="146" t="n">
        <x:f>IF(AND(A93&lt;&gt;"",N93="",COUNTIFS(Resultados_Chave!$B$5:$B$104,A93)&gt;0,COUNTIFS(Resultados_Chave!$B$5:$B$104,A93)=COUNTIFS(Resultados_Chave!$B$5:$B$104,A93,Resultados_Chave!$AB$5:$AB$104,1)),1,0)</x:f>
        <x:v>0</x:v>
      </x:c>
      <x:c r="R93" s="146" t="n">
        <x:f>IF(AND(P93=1,Q93=1),I93,0)</x:f>
        <x:v>0</x:v>
      </x:c>
      <x:c r="S93" s="146" t="n">
        <x:f>IF(R93=0,0,R93*J93)</x:f>
        <x:v>0</x:v>
      </x:c>
      <x:c r="T93" s="146" t="n">
        <x:f>IF(R93=0,0,R93*K93)</x:f>
        <x:v>0</x:v>
      </x:c>
      <x:c r="U93" t="n">
        <x:f>IF(L93="DADO PENDENTE",1,0)</x:f>
        <x:v>0</x:v>
      </x:c>
      <x:c r="V93" t="n">
        <x:f>IF(N93&lt;&gt;"",1,0)</x:f>
        <x:v>0</x:v>
      </x:c>
    </x:row>
    <x:row r="94">
      <x:c r="A94" s="142"/>
      <x:c r="B94" s="142"/>
      <x:c r="C94" s="142"/>
      <x:c r="D94" s="142"/>
      <x:c r="E94" s="143"/>
      <x:c r="F94" s="143"/>
      <x:c r="G94" s="142"/>
      <x:c r="H94" s="142"/>
      <x:c r="I94" s="144"/>
      <x:c r="J94" s="145" t="str">
        <x:f>IF(A94="","",IF(Q94=0,"n.a.",SUMIFS(Resultados_Chave!$Z$5:$Z$104,Resultados_Chave!$B$5:$B$104,A94)/SUMIFS(Resultados_Chave!$J$5:$J$104,Resultados_Chave!$B$5:$B$104,A94)))</x:f>
      </x:c>
      <x:c r="K94" s="145" t="str">
        <x:f>IF(A94="","",IF(Q94=0,"n.a.",SUMIFS(Resultados_Chave!$AA$5:$AA$104,Resultados_Chave!$B$5:$B$104,A94)/SUMIFS(Resultados_Chave!$J$5:$J$104,Resultados_Chave!$B$5:$B$104,A94)))</x:f>
      </x:c>
      <x:c r="L94" s="146" t="str">
        <x:f>IF(COUNTA(A94:I94)=0,"",IF(N94&lt;&gt;"","DADO PENDENTE",IF(H94="Cancelado","CANCELADO",IF(H94="Pausado","PAUSADO",IF(H94="Concluído","CONCLUÍDO",IF(Q94=0,"DADO PENDENTE",IF(J94&gt;=1,"META ATINGIDA",IF(Listas!$B$13&gt;F94,"ATRASADO",IF(OR(K94&lt;Listas!$B$18,AND(J94&lt;Listas!$B$17,F94-Listas!$B$13&lt;=Listas!$B$16)),"EM RISCO","NO RUMO")))))))))</x:f>
      </x:c>
      <x:c r="M94" s="146" t="str">
        <x:f>IF(L94="DADO PENDENTE",IF(N94&lt;&gt;"",N94,IF(COUNTIFS(Resultados_Chave!$B$5:$B$104,A94)=0,"Cadastre ao menos um KR","Corrija os KRs vinculados")),IF(L94="ATRASADO","Definir recuperação e prazo",IF(L94="EM RISCO","Revisar bloqueios e ação",IF(OR(L94="CANCELADO",L94="PAUSADO",L94="CONCLUÍDO"),"Registrar decisão no histórico",IF(A94="","","Acompanhar evidências")))))</x:f>
      </x:c>
      <x:c r="N94" s="146" t="str">
        <x:f>IF(COUNTA(A94:I94)=0,"",IF(OR(NOT(ISNUMBER(Listas!$B$13)),Listas!$B$13&lt;=0,NOT(ISNUMBER(Listas!$B$16)),Listas!$B$16&lt;0,NOT(ISNUMBER(Listas!$B$17)),Listas!$B$17&lt;0,Listas!$B$17&gt;1,NOT(ISNUMBER(Listas!$B$18)),Listas!$B$18&lt;0,Listas!$B$18&gt;1),"Parâmetros inválidos",IF(A94="","ID ausente",IF(COUNTIFS($A$5:$A$104,A94)&lt;&gt;1,"ID duplicado",IF(OR(B94="",C94="",D94=""),"Descrição, área ou dono ausente",IF(OR(NOT(ISNUMBER(E94)),E94&lt;=0,NOT(ISNUMBER(F94)),F94&lt;=0,F94&lt;E94),"Datas inválidas",IF(COUNTIFS(Listas!$B$4:$B$8,H94)&lt;&gt;1,"Status inválido",IF(OR(NOT(ISNUMBER(I94)),I94&lt;=0),"Peso inválido",""))))))))</x:f>
      </x:c>
      <x:c r="O94" s="146" t="n">
        <x:f>IF(AND(COUNTA(A94:I94)&gt;0,OR(Listas!$B$14="Todos",C94=Listas!$B$14),OR(Listas!$B$15="Todos",D94=Listas!$B$15)),1,0)</x:f>
        <x:v>0</x:v>
      </x:c>
      <x:c r="P94" s="146" t="n">
        <x:f>IF(AND(O94=1,OR(H94="Em andamento",H94="Não iniciado")),1,0)</x:f>
        <x:v>0</x:v>
      </x:c>
      <x:c r="Q94" s="146" t="n">
        <x:f>IF(AND(A94&lt;&gt;"",N94="",COUNTIFS(Resultados_Chave!$B$5:$B$104,A94)&gt;0,COUNTIFS(Resultados_Chave!$B$5:$B$104,A94)=COUNTIFS(Resultados_Chave!$B$5:$B$104,A94,Resultados_Chave!$AB$5:$AB$104,1)),1,0)</x:f>
        <x:v>0</x:v>
      </x:c>
      <x:c r="R94" s="146" t="n">
        <x:f>IF(AND(P94=1,Q94=1),I94,0)</x:f>
        <x:v>0</x:v>
      </x:c>
      <x:c r="S94" s="146" t="n">
        <x:f>IF(R94=0,0,R94*J94)</x:f>
        <x:v>0</x:v>
      </x:c>
      <x:c r="T94" s="146" t="n">
        <x:f>IF(R94=0,0,R94*K94)</x:f>
        <x:v>0</x:v>
      </x:c>
      <x:c r="U94" t="n">
        <x:f>IF(L94="DADO PENDENTE",1,0)</x:f>
        <x:v>0</x:v>
      </x:c>
      <x:c r="V94" t="n">
        <x:f>IF(N94&lt;&gt;"",1,0)</x:f>
        <x:v>0</x:v>
      </x:c>
    </x:row>
    <x:row r="95">
      <x:c r="A95" s="142"/>
      <x:c r="B95" s="142"/>
      <x:c r="C95" s="142"/>
      <x:c r="D95" s="142"/>
      <x:c r="E95" s="143"/>
      <x:c r="F95" s="143"/>
      <x:c r="G95" s="142"/>
      <x:c r="H95" s="142"/>
      <x:c r="I95" s="144"/>
      <x:c r="J95" s="145" t="str">
        <x:f>IF(A95="","",IF(Q95=0,"n.a.",SUMIFS(Resultados_Chave!$Z$5:$Z$104,Resultados_Chave!$B$5:$B$104,A95)/SUMIFS(Resultados_Chave!$J$5:$J$104,Resultados_Chave!$B$5:$B$104,A95)))</x:f>
      </x:c>
      <x:c r="K95" s="145" t="str">
        <x:f>IF(A95="","",IF(Q95=0,"n.a.",SUMIFS(Resultados_Chave!$AA$5:$AA$104,Resultados_Chave!$B$5:$B$104,A95)/SUMIFS(Resultados_Chave!$J$5:$J$104,Resultados_Chave!$B$5:$B$104,A95)))</x:f>
      </x:c>
      <x:c r="L95" s="146" t="str">
        <x:f>IF(COUNTA(A95:I95)=0,"",IF(N95&lt;&gt;"","DADO PENDENTE",IF(H95="Cancelado","CANCELADO",IF(H95="Pausado","PAUSADO",IF(H95="Concluído","CONCLUÍDO",IF(Q95=0,"DADO PENDENTE",IF(J95&gt;=1,"META ATINGIDA",IF(Listas!$B$13&gt;F95,"ATRASADO",IF(OR(K95&lt;Listas!$B$18,AND(J95&lt;Listas!$B$17,F95-Listas!$B$13&lt;=Listas!$B$16)),"EM RISCO","NO RUMO")))))))))</x:f>
      </x:c>
      <x:c r="M95" s="146" t="str">
        <x:f>IF(L95="DADO PENDENTE",IF(N95&lt;&gt;"",N95,IF(COUNTIFS(Resultados_Chave!$B$5:$B$104,A95)=0,"Cadastre ao menos um KR","Corrija os KRs vinculados")),IF(L95="ATRASADO","Definir recuperação e prazo",IF(L95="EM RISCO","Revisar bloqueios e ação",IF(OR(L95="CANCELADO",L95="PAUSADO",L95="CONCLUÍDO"),"Registrar decisão no histórico",IF(A95="","","Acompanhar evidências")))))</x:f>
      </x:c>
      <x:c r="N95" s="146" t="str">
        <x:f>IF(COUNTA(A95:I95)=0,"",IF(OR(NOT(ISNUMBER(Listas!$B$13)),Listas!$B$13&lt;=0,NOT(ISNUMBER(Listas!$B$16)),Listas!$B$16&lt;0,NOT(ISNUMBER(Listas!$B$17)),Listas!$B$17&lt;0,Listas!$B$17&gt;1,NOT(ISNUMBER(Listas!$B$18)),Listas!$B$18&lt;0,Listas!$B$18&gt;1),"Parâmetros inválidos",IF(A95="","ID ausente",IF(COUNTIFS($A$5:$A$104,A95)&lt;&gt;1,"ID duplicado",IF(OR(B95="",C95="",D95=""),"Descrição, área ou dono ausente",IF(OR(NOT(ISNUMBER(E95)),E95&lt;=0,NOT(ISNUMBER(F95)),F95&lt;=0,F95&lt;E95),"Datas inválidas",IF(COUNTIFS(Listas!$B$4:$B$8,H95)&lt;&gt;1,"Status inválido",IF(OR(NOT(ISNUMBER(I95)),I95&lt;=0),"Peso inválido",""))))))))</x:f>
      </x:c>
      <x:c r="O95" s="146" t="n">
        <x:f>IF(AND(COUNTA(A95:I95)&gt;0,OR(Listas!$B$14="Todos",C95=Listas!$B$14),OR(Listas!$B$15="Todos",D95=Listas!$B$15)),1,0)</x:f>
        <x:v>0</x:v>
      </x:c>
      <x:c r="P95" s="146" t="n">
        <x:f>IF(AND(O95=1,OR(H95="Em andamento",H95="Não iniciado")),1,0)</x:f>
        <x:v>0</x:v>
      </x:c>
      <x:c r="Q95" s="146" t="n">
        <x:f>IF(AND(A95&lt;&gt;"",N95="",COUNTIFS(Resultados_Chave!$B$5:$B$104,A95)&gt;0,COUNTIFS(Resultados_Chave!$B$5:$B$104,A95)=COUNTIFS(Resultados_Chave!$B$5:$B$104,A95,Resultados_Chave!$AB$5:$AB$104,1)),1,0)</x:f>
        <x:v>0</x:v>
      </x:c>
      <x:c r="R95" s="146" t="n">
        <x:f>IF(AND(P95=1,Q95=1),I95,0)</x:f>
        <x:v>0</x:v>
      </x:c>
      <x:c r="S95" s="146" t="n">
        <x:f>IF(R95=0,0,R95*J95)</x:f>
        <x:v>0</x:v>
      </x:c>
      <x:c r="T95" s="146" t="n">
        <x:f>IF(R95=0,0,R95*K95)</x:f>
        <x:v>0</x:v>
      </x:c>
      <x:c r="U95" t="n">
        <x:f>IF(L95="DADO PENDENTE",1,0)</x:f>
        <x:v>0</x:v>
      </x:c>
      <x:c r="V95" t="n">
        <x:f>IF(N95&lt;&gt;"",1,0)</x:f>
        <x:v>0</x:v>
      </x:c>
    </x:row>
    <x:row r="96">
      <x:c r="A96" s="142"/>
      <x:c r="B96" s="142"/>
      <x:c r="C96" s="142"/>
      <x:c r="D96" s="142"/>
      <x:c r="E96" s="143"/>
      <x:c r="F96" s="143"/>
      <x:c r="G96" s="142"/>
      <x:c r="H96" s="142"/>
      <x:c r="I96" s="144"/>
      <x:c r="J96" s="145" t="str">
        <x:f>IF(A96="","",IF(Q96=0,"n.a.",SUMIFS(Resultados_Chave!$Z$5:$Z$104,Resultados_Chave!$B$5:$B$104,A96)/SUMIFS(Resultados_Chave!$J$5:$J$104,Resultados_Chave!$B$5:$B$104,A96)))</x:f>
      </x:c>
      <x:c r="K96" s="145" t="str">
        <x:f>IF(A96="","",IF(Q96=0,"n.a.",SUMIFS(Resultados_Chave!$AA$5:$AA$104,Resultados_Chave!$B$5:$B$104,A96)/SUMIFS(Resultados_Chave!$J$5:$J$104,Resultados_Chave!$B$5:$B$104,A96)))</x:f>
      </x:c>
      <x:c r="L96" s="146" t="str">
        <x:f>IF(COUNTA(A96:I96)=0,"",IF(N96&lt;&gt;"","DADO PENDENTE",IF(H96="Cancelado","CANCELADO",IF(H96="Pausado","PAUSADO",IF(H96="Concluído","CONCLUÍDO",IF(Q96=0,"DADO PENDENTE",IF(J96&gt;=1,"META ATINGIDA",IF(Listas!$B$13&gt;F96,"ATRASADO",IF(OR(K96&lt;Listas!$B$18,AND(J96&lt;Listas!$B$17,F96-Listas!$B$13&lt;=Listas!$B$16)),"EM RISCO","NO RUMO")))))))))</x:f>
      </x:c>
      <x:c r="M96" s="146" t="str">
        <x:f>IF(L96="DADO PENDENTE",IF(N96&lt;&gt;"",N96,IF(COUNTIFS(Resultados_Chave!$B$5:$B$104,A96)=0,"Cadastre ao menos um KR","Corrija os KRs vinculados")),IF(L96="ATRASADO","Definir recuperação e prazo",IF(L96="EM RISCO","Revisar bloqueios e ação",IF(OR(L96="CANCELADO",L96="PAUSADO",L96="CONCLUÍDO"),"Registrar decisão no histórico",IF(A96="","","Acompanhar evidências")))))</x:f>
      </x:c>
      <x:c r="N96" s="146" t="str">
        <x:f>IF(COUNTA(A96:I96)=0,"",IF(OR(NOT(ISNUMBER(Listas!$B$13)),Listas!$B$13&lt;=0,NOT(ISNUMBER(Listas!$B$16)),Listas!$B$16&lt;0,NOT(ISNUMBER(Listas!$B$17)),Listas!$B$17&lt;0,Listas!$B$17&gt;1,NOT(ISNUMBER(Listas!$B$18)),Listas!$B$18&lt;0,Listas!$B$18&gt;1),"Parâmetros inválidos",IF(A96="","ID ausente",IF(COUNTIFS($A$5:$A$104,A96)&lt;&gt;1,"ID duplicado",IF(OR(B96="",C96="",D96=""),"Descrição, área ou dono ausente",IF(OR(NOT(ISNUMBER(E96)),E96&lt;=0,NOT(ISNUMBER(F96)),F96&lt;=0,F96&lt;E96),"Datas inválidas",IF(COUNTIFS(Listas!$B$4:$B$8,H96)&lt;&gt;1,"Status inválido",IF(OR(NOT(ISNUMBER(I96)),I96&lt;=0),"Peso inválido",""))))))))</x:f>
      </x:c>
      <x:c r="O96" s="146" t="n">
        <x:f>IF(AND(COUNTA(A96:I96)&gt;0,OR(Listas!$B$14="Todos",C96=Listas!$B$14),OR(Listas!$B$15="Todos",D96=Listas!$B$15)),1,0)</x:f>
        <x:v>0</x:v>
      </x:c>
      <x:c r="P96" s="146" t="n">
        <x:f>IF(AND(O96=1,OR(H96="Em andamento",H96="Não iniciado")),1,0)</x:f>
        <x:v>0</x:v>
      </x:c>
      <x:c r="Q96" s="146" t="n">
        <x:f>IF(AND(A96&lt;&gt;"",N96="",COUNTIFS(Resultados_Chave!$B$5:$B$104,A96)&gt;0,COUNTIFS(Resultados_Chave!$B$5:$B$104,A96)=COUNTIFS(Resultados_Chave!$B$5:$B$104,A96,Resultados_Chave!$AB$5:$AB$104,1)),1,0)</x:f>
        <x:v>0</x:v>
      </x:c>
      <x:c r="R96" s="146" t="n">
        <x:f>IF(AND(P96=1,Q96=1),I96,0)</x:f>
        <x:v>0</x:v>
      </x:c>
      <x:c r="S96" s="146" t="n">
        <x:f>IF(R96=0,0,R96*J96)</x:f>
        <x:v>0</x:v>
      </x:c>
      <x:c r="T96" s="146" t="n">
        <x:f>IF(R96=0,0,R96*K96)</x:f>
        <x:v>0</x:v>
      </x:c>
      <x:c r="U96" t="n">
        <x:f>IF(L96="DADO PENDENTE",1,0)</x:f>
        <x:v>0</x:v>
      </x:c>
      <x:c r="V96" t="n">
        <x:f>IF(N96&lt;&gt;"",1,0)</x:f>
        <x:v>0</x:v>
      </x:c>
    </x:row>
    <x:row r="97">
      <x:c r="A97" s="142"/>
      <x:c r="B97" s="142"/>
      <x:c r="C97" s="142"/>
      <x:c r="D97" s="142"/>
      <x:c r="E97" s="143"/>
      <x:c r="F97" s="143"/>
      <x:c r="G97" s="142"/>
      <x:c r="H97" s="142"/>
      <x:c r="I97" s="144"/>
      <x:c r="J97" s="145" t="str">
        <x:f>IF(A97="","",IF(Q97=0,"n.a.",SUMIFS(Resultados_Chave!$Z$5:$Z$104,Resultados_Chave!$B$5:$B$104,A97)/SUMIFS(Resultados_Chave!$J$5:$J$104,Resultados_Chave!$B$5:$B$104,A97)))</x:f>
      </x:c>
      <x:c r="K97" s="145" t="str">
        <x:f>IF(A97="","",IF(Q97=0,"n.a.",SUMIFS(Resultados_Chave!$AA$5:$AA$104,Resultados_Chave!$B$5:$B$104,A97)/SUMIFS(Resultados_Chave!$J$5:$J$104,Resultados_Chave!$B$5:$B$104,A97)))</x:f>
      </x:c>
      <x:c r="L97" s="146" t="str">
        <x:f>IF(COUNTA(A97:I97)=0,"",IF(N97&lt;&gt;"","DADO PENDENTE",IF(H97="Cancelado","CANCELADO",IF(H97="Pausado","PAUSADO",IF(H97="Concluído","CONCLUÍDO",IF(Q97=0,"DADO PENDENTE",IF(J97&gt;=1,"META ATINGIDA",IF(Listas!$B$13&gt;F97,"ATRASADO",IF(OR(K97&lt;Listas!$B$18,AND(J97&lt;Listas!$B$17,F97-Listas!$B$13&lt;=Listas!$B$16)),"EM RISCO","NO RUMO")))))))))</x:f>
      </x:c>
      <x:c r="M97" s="146" t="str">
        <x:f>IF(L97="DADO PENDENTE",IF(N97&lt;&gt;"",N97,IF(COUNTIFS(Resultados_Chave!$B$5:$B$104,A97)=0,"Cadastre ao menos um KR","Corrija os KRs vinculados")),IF(L97="ATRASADO","Definir recuperação e prazo",IF(L97="EM RISCO","Revisar bloqueios e ação",IF(OR(L97="CANCELADO",L97="PAUSADO",L97="CONCLUÍDO"),"Registrar decisão no histórico",IF(A97="","","Acompanhar evidências")))))</x:f>
      </x:c>
      <x:c r="N97" s="146" t="str">
        <x:f>IF(COUNTA(A97:I97)=0,"",IF(OR(NOT(ISNUMBER(Listas!$B$13)),Listas!$B$13&lt;=0,NOT(ISNUMBER(Listas!$B$16)),Listas!$B$16&lt;0,NOT(ISNUMBER(Listas!$B$17)),Listas!$B$17&lt;0,Listas!$B$17&gt;1,NOT(ISNUMBER(Listas!$B$18)),Listas!$B$18&lt;0,Listas!$B$18&gt;1),"Parâmetros inválidos",IF(A97="","ID ausente",IF(COUNTIFS($A$5:$A$104,A97)&lt;&gt;1,"ID duplicado",IF(OR(B97="",C97="",D97=""),"Descrição, área ou dono ausente",IF(OR(NOT(ISNUMBER(E97)),E97&lt;=0,NOT(ISNUMBER(F97)),F97&lt;=0,F97&lt;E97),"Datas inválidas",IF(COUNTIFS(Listas!$B$4:$B$8,H97)&lt;&gt;1,"Status inválido",IF(OR(NOT(ISNUMBER(I97)),I97&lt;=0),"Peso inválido",""))))))))</x:f>
      </x:c>
      <x:c r="O97" s="146" t="n">
        <x:f>IF(AND(COUNTA(A97:I97)&gt;0,OR(Listas!$B$14="Todos",C97=Listas!$B$14),OR(Listas!$B$15="Todos",D97=Listas!$B$15)),1,0)</x:f>
        <x:v>0</x:v>
      </x:c>
      <x:c r="P97" s="146" t="n">
        <x:f>IF(AND(O97=1,OR(H97="Em andamento",H97="Não iniciado")),1,0)</x:f>
        <x:v>0</x:v>
      </x:c>
      <x:c r="Q97" s="146" t="n">
        <x:f>IF(AND(A97&lt;&gt;"",N97="",COUNTIFS(Resultados_Chave!$B$5:$B$104,A97)&gt;0,COUNTIFS(Resultados_Chave!$B$5:$B$104,A97)=COUNTIFS(Resultados_Chave!$B$5:$B$104,A97,Resultados_Chave!$AB$5:$AB$104,1)),1,0)</x:f>
        <x:v>0</x:v>
      </x:c>
      <x:c r="R97" s="146" t="n">
        <x:f>IF(AND(P97=1,Q97=1),I97,0)</x:f>
        <x:v>0</x:v>
      </x:c>
      <x:c r="S97" s="146" t="n">
        <x:f>IF(R97=0,0,R97*J97)</x:f>
        <x:v>0</x:v>
      </x:c>
      <x:c r="T97" s="146" t="n">
        <x:f>IF(R97=0,0,R97*K97)</x:f>
        <x:v>0</x:v>
      </x:c>
      <x:c r="U97" t="n">
        <x:f>IF(L97="DADO PENDENTE",1,0)</x:f>
        <x:v>0</x:v>
      </x:c>
      <x:c r="V97" t="n">
        <x:f>IF(N97&lt;&gt;"",1,0)</x:f>
        <x:v>0</x:v>
      </x:c>
    </x:row>
    <x:row r="98">
      <x:c r="A98" s="142"/>
      <x:c r="B98" s="142"/>
      <x:c r="C98" s="142"/>
      <x:c r="D98" s="142"/>
      <x:c r="E98" s="143"/>
      <x:c r="F98" s="143"/>
      <x:c r="G98" s="142"/>
      <x:c r="H98" s="142"/>
      <x:c r="I98" s="144"/>
      <x:c r="J98" s="145" t="str">
        <x:f>IF(A98="","",IF(Q98=0,"n.a.",SUMIFS(Resultados_Chave!$Z$5:$Z$104,Resultados_Chave!$B$5:$B$104,A98)/SUMIFS(Resultados_Chave!$J$5:$J$104,Resultados_Chave!$B$5:$B$104,A98)))</x:f>
      </x:c>
      <x:c r="K98" s="145" t="str">
        <x:f>IF(A98="","",IF(Q98=0,"n.a.",SUMIFS(Resultados_Chave!$AA$5:$AA$104,Resultados_Chave!$B$5:$B$104,A98)/SUMIFS(Resultados_Chave!$J$5:$J$104,Resultados_Chave!$B$5:$B$104,A98)))</x:f>
      </x:c>
      <x:c r="L98" s="146" t="str">
        <x:f>IF(COUNTA(A98:I98)=0,"",IF(N98&lt;&gt;"","DADO PENDENTE",IF(H98="Cancelado","CANCELADO",IF(H98="Pausado","PAUSADO",IF(H98="Concluído","CONCLUÍDO",IF(Q98=0,"DADO PENDENTE",IF(J98&gt;=1,"META ATINGIDA",IF(Listas!$B$13&gt;F98,"ATRASADO",IF(OR(K98&lt;Listas!$B$18,AND(J98&lt;Listas!$B$17,F98-Listas!$B$13&lt;=Listas!$B$16)),"EM RISCO","NO RUMO")))))))))</x:f>
      </x:c>
      <x:c r="M98" s="146" t="str">
        <x:f>IF(L98="DADO PENDENTE",IF(N98&lt;&gt;"",N98,IF(COUNTIFS(Resultados_Chave!$B$5:$B$104,A98)=0,"Cadastre ao menos um KR","Corrija os KRs vinculados")),IF(L98="ATRASADO","Definir recuperação e prazo",IF(L98="EM RISCO","Revisar bloqueios e ação",IF(OR(L98="CANCELADO",L98="PAUSADO",L98="CONCLUÍDO"),"Registrar decisão no histórico",IF(A98="","","Acompanhar evidências")))))</x:f>
      </x:c>
      <x:c r="N98" s="146" t="str">
        <x:f>IF(COUNTA(A98:I98)=0,"",IF(OR(NOT(ISNUMBER(Listas!$B$13)),Listas!$B$13&lt;=0,NOT(ISNUMBER(Listas!$B$16)),Listas!$B$16&lt;0,NOT(ISNUMBER(Listas!$B$17)),Listas!$B$17&lt;0,Listas!$B$17&gt;1,NOT(ISNUMBER(Listas!$B$18)),Listas!$B$18&lt;0,Listas!$B$18&gt;1),"Parâmetros inválidos",IF(A98="","ID ausente",IF(COUNTIFS($A$5:$A$104,A98)&lt;&gt;1,"ID duplicado",IF(OR(B98="",C98="",D98=""),"Descrição, área ou dono ausente",IF(OR(NOT(ISNUMBER(E98)),E98&lt;=0,NOT(ISNUMBER(F98)),F98&lt;=0,F98&lt;E98),"Datas inválidas",IF(COUNTIFS(Listas!$B$4:$B$8,H98)&lt;&gt;1,"Status inválido",IF(OR(NOT(ISNUMBER(I98)),I98&lt;=0),"Peso inválido",""))))))))</x:f>
      </x:c>
      <x:c r="O98" s="146" t="n">
        <x:f>IF(AND(COUNTA(A98:I98)&gt;0,OR(Listas!$B$14="Todos",C98=Listas!$B$14),OR(Listas!$B$15="Todos",D98=Listas!$B$15)),1,0)</x:f>
        <x:v>0</x:v>
      </x:c>
      <x:c r="P98" s="146" t="n">
        <x:f>IF(AND(O98=1,OR(H98="Em andamento",H98="Não iniciado")),1,0)</x:f>
        <x:v>0</x:v>
      </x:c>
      <x:c r="Q98" s="146" t="n">
        <x:f>IF(AND(A98&lt;&gt;"",N98="",COUNTIFS(Resultados_Chave!$B$5:$B$104,A98)&gt;0,COUNTIFS(Resultados_Chave!$B$5:$B$104,A98)=COUNTIFS(Resultados_Chave!$B$5:$B$104,A98,Resultados_Chave!$AB$5:$AB$104,1)),1,0)</x:f>
        <x:v>0</x:v>
      </x:c>
      <x:c r="R98" s="146" t="n">
        <x:f>IF(AND(P98=1,Q98=1),I98,0)</x:f>
        <x:v>0</x:v>
      </x:c>
      <x:c r="S98" s="146" t="n">
        <x:f>IF(R98=0,0,R98*J98)</x:f>
        <x:v>0</x:v>
      </x:c>
      <x:c r="T98" s="146" t="n">
        <x:f>IF(R98=0,0,R98*K98)</x:f>
        <x:v>0</x:v>
      </x:c>
      <x:c r="U98" t="n">
        <x:f>IF(L98="DADO PENDENTE",1,0)</x:f>
        <x:v>0</x:v>
      </x:c>
      <x:c r="V98" t="n">
        <x:f>IF(N98&lt;&gt;"",1,0)</x:f>
        <x:v>0</x:v>
      </x:c>
    </x:row>
    <x:row r="99">
      <x:c r="A99" s="142"/>
      <x:c r="B99" s="142"/>
      <x:c r="C99" s="142"/>
      <x:c r="D99" s="142"/>
      <x:c r="E99" s="143"/>
      <x:c r="F99" s="143"/>
      <x:c r="G99" s="142"/>
      <x:c r="H99" s="142"/>
      <x:c r="I99" s="144"/>
      <x:c r="J99" s="145" t="str">
        <x:f>IF(A99="","",IF(Q99=0,"n.a.",SUMIFS(Resultados_Chave!$Z$5:$Z$104,Resultados_Chave!$B$5:$B$104,A99)/SUMIFS(Resultados_Chave!$J$5:$J$104,Resultados_Chave!$B$5:$B$104,A99)))</x:f>
      </x:c>
      <x:c r="K99" s="145" t="str">
        <x:f>IF(A99="","",IF(Q99=0,"n.a.",SUMIFS(Resultados_Chave!$AA$5:$AA$104,Resultados_Chave!$B$5:$B$104,A99)/SUMIFS(Resultados_Chave!$J$5:$J$104,Resultados_Chave!$B$5:$B$104,A99)))</x:f>
      </x:c>
      <x:c r="L99" s="146" t="str">
        <x:f>IF(COUNTA(A99:I99)=0,"",IF(N99&lt;&gt;"","DADO PENDENTE",IF(H99="Cancelado","CANCELADO",IF(H99="Pausado","PAUSADO",IF(H99="Concluído","CONCLUÍDO",IF(Q99=0,"DADO PENDENTE",IF(J99&gt;=1,"META ATINGIDA",IF(Listas!$B$13&gt;F99,"ATRASADO",IF(OR(K99&lt;Listas!$B$18,AND(J99&lt;Listas!$B$17,F99-Listas!$B$13&lt;=Listas!$B$16)),"EM RISCO","NO RUMO")))))))))</x:f>
      </x:c>
      <x:c r="M99" s="146" t="str">
        <x:f>IF(L99="DADO PENDENTE",IF(N99&lt;&gt;"",N99,IF(COUNTIFS(Resultados_Chave!$B$5:$B$104,A99)=0,"Cadastre ao menos um KR","Corrija os KRs vinculados")),IF(L99="ATRASADO","Definir recuperação e prazo",IF(L99="EM RISCO","Revisar bloqueios e ação",IF(OR(L99="CANCELADO",L99="PAUSADO",L99="CONCLUÍDO"),"Registrar decisão no histórico",IF(A99="","","Acompanhar evidências")))))</x:f>
      </x:c>
      <x:c r="N99" s="146" t="str">
        <x:f>IF(COUNTA(A99:I99)=0,"",IF(OR(NOT(ISNUMBER(Listas!$B$13)),Listas!$B$13&lt;=0,NOT(ISNUMBER(Listas!$B$16)),Listas!$B$16&lt;0,NOT(ISNUMBER(Listas!$B$17)),Listas!$B$17&lt;0,Listas!$B$17&gt;1,NOT(ISNUMBER(Listas!$B$18)),Listas!$B$18&lt;0,Listas!$B$18&gt;1),"Parâmetros inválidos",IF(A99="","ID ausente",IF(COUNTIFS($A$5:$A$104,A99)&lt;&gt;1,"ID duplicado",IF(OR(B99="",C99="",D99=""),"Descrição, área ou dono ausente",IF(OR(NOT(ISNUMBER(E99)),E99&lt;=0,NOT(ISNUMBER(F99)),F99&lt;=0,F99&lt;E99),"Datas inválidas",IF(COUNTIFS(Listas!$B$4:$B$8,H99)&lt;&gt;1,"Status inválido",IF(OR(NOT(ISNUMBER(I99)),I99&lt;=0),"Peso inválido",""))))))))</x:f>
      </x:c>
      <x:c r="O99" s="146" t="n">
        <x:f>IF(AND(COUNTA(A99:I99)&gt;0,OR(Listas!$B$14="Todos",C99=Listas!$B$14),OR(Listas!$B$15="Todos",D99=Listas!$B$15)),1,0)</x:f>
        <x:v>0</x:v>
      </x:c>
      <x:c r="P99" s="146" t="n">
        <x:f>IF(AND(O99=1,OR(H99="Em andamento",H99="Não iniciado")),1,0)</x:f>
        <x:v>0</x:v>
      </x:c>
      <x:c r="Q99" s="146" t="n">
        <x:f>IF(AND(A99&lt;&gt;"",N99="",COUNTIFS(Resultados_Chave!$B$5:$B$104,A99)&gt;0,COUNTIFS(Resultados_Chave!$B$5:$B$104,A99)=COUNTIFS(Resultados_Chave!$B$5:$B$104,A99,Resultados_Chave!$AB$5:$AB$104,1)),1,0)</x:f>
        <x:v>0</x:v>
      </x:c>
      <x:c r="R99" s="146" t="n">
        <x:f>IF(AND(P99=1,Q99=1),I99,0)</x:f>
        <x:v>0</x:v>
      </x:c>
      <x:c r="S99" s="146" t="n">
        <x:f>IF(R99=0,0,R99*J99)</x:f>
        <x:v>0</x:v>
      </x:c>
      <x:c r="T99" s="146" t="n">
        <x:f>IF(R99=0,0,R99*K99)</x:f>
        <x:v>0</x:v>
      </x:c>
      <x:c r="U99" t="n">
        <x:f>IF(L99="DADO PENDENTE",1,0)</x:f>
        <x:v>0</x:v>
      </x:c>
      <x:c r="V99" t="n">
        <x:f>IF(N99&lt;&gt;"",1,0)</x:f>
        <x:v>0</x:v>
      </x:c>
    </x:row>
    <x:row r="100">
      <x:c r="A100" s="142"/>
      <x:c r="B100" s="142"/>
      <x:c r="C100" s="142"/>
      <x:c r="D100" s="142"/>
      <x:c r="E100" s="143"/>
      <x:c r="F100" s="143"/>
      <x:c r="G100" s="142"/>
      <x:c r="H100" s="142"/>
      <x:c r="I100" s="144"/>
      <x:c r="J100" s="145" t="str">
        <x:f>IF(A100="","",IF(Q100=0,"n.a.",SUMIFS(Resultados_Chave!$Z$5:$Z$104,Resultados_Chave!$B$5:$B$104,A100)/SUMIFS(Resultados_Chave!$J$5:$J$104,Resultados_Chave!$B$5:$B$104,A100)))</x:f>
      </x:c>
      <x:c r="K100" s="145" t="str">
        <x:f>IF(A100="","",IF(Q100=0,"n.a.",SUMIFS(Resultados_Chave!$AA$5:$AA$104,Resultados_Chave!$B$5:$B$104,A100)/SUMIFS(Resultados_Chave!$J$5:$J$104,Resultados_Chave!$B$5:$B$104,A100)))</x:f>
      </x:c>
      <x:c r="L100" s="146" t="str">
        <x:f>IF(COUNTA(A100:I100)=0,"",IF(N100&lt;&gt;"","DADO PENDENTE",IF(H100="Cancelado","CANCELADO",IF(H100="Pausado","PAUSADO",IF(H100="Concluído","CONCLUÍDO",IF(Q100=0,"DADO PENDENTE",IF(J100&gt;=1,"META ATINGIDA",IF(Listas!$B$13&gt;F100,"ATRASADO",IF(OR(K100&lt;Listas!$B$18,AND(J100&lt;Listas!$B$17,F100-Listas!$B$13&lt;=Listas!$B$16)),"EM RISCO","NO RUMO")))))))))</x:f>
      </x:c>
      <x:c r="M100" s="146" t="str">
        <x:f>IF(L100="DADO PENDENTE",IF(N100&lt;&gt;"",N100,IF(COUNTIFS(Resultados_Chave!$B$5:$B$104,A100)=0,"Cadastre ao menos um KR","Corrija os KRs vinculados")),IF(L100="ATRASADO","Definir recuperação e prazo",IF(L100="EM RISCO","Revisar bloqueios e ação",IF(OR(L100="CANCELADO",L100="PAUSADO",L100="CONCLUÍDO"),"Registrar decisão no histórico",IF(A100="","","Acompanhar evidências")))))</x:f>
      </x:c>
      <x:c r="N100" s="146" t="str">
        <x:f>IF(COUNTA(A100:I100)=0,"",IF(OR(NOT(ISNUMBER(Listas!$B$13)),Listas!$B$13&lt;=0,NOT(ISNUMBER(Listas!$B$16)),Listas!$B$16&lt;0,NOT(ISNUMBER(Listas!$B$17)),Listas!$B$17&lt;0,Listas!$B$17&gt;1,NOT(ISNUMBER(Listas!$B$18)),Listas!$B$18&lt;0,Listas!$B$18&gt;1),"Parâmetros inválidos",IF(A100="","ID ausente",IF(COUNTIFS($A$5:$A$104,A100)&lt;&gt;1,"ID duplicado",IF(OR(B100="",C100="",D100=""),"Descrição, área ou dono ausente",IF(OR(NOT(ISNUMBER(E100)),E100&lt;=0,NOT(ISNUMBER(F100)),F100&lt;=0,F100&lt;E100),"Datas inválidas",IF(COUNTIFS(Listas!$B$4:$B$8,H100)&lt;&gt;1,"Status inválido",IF(OR(NOT(ISNUMBER(I100)),I100&lt;=0),"Peso inválido",""))))))))</x:f>
      </x:c>
      <x:c r="O100" s="146" t="n">
        <x:f>IF(AND(COUNTA(A100:I100)&gt;0,OR(Listas!$B$14="Todos",C100=Listas!$B$14),OR(Listas!$B$15="Todos",D100=Listas!$B$15)),1,0)</x:f>
        <x:v>0</x:v>
      </x:c>
      <x:c r="P100" s="146" t="n">
        <x:f>IF(AND(O100=1,OR(H100="Em andamento",H100="Não iniciado")),1,0)</x:f>
        <x:v>0</x:v>
      </x:c>
      <x:c r="Q100" s="146" t="n">
        <x:f>IF(AND(A100&lt;&gt;"",N100="",COUNTIFS(Resultados_Chave!$B$5:$B$104,A100)&gt;0,COUNTIFS(Resultados_Chave!$B$5:$B$104,A100)=COUNTIFS(Resultados_Chave!$B$5:$B$104,A100,Resultados_Chave!$AB$5:$AB$104,1)),1,0)</x:f>
        <x:v>0</x:v>
      </x:c>
      <x:c r="R100" s="146" t="n">
        <x:f>IF(AND(P100=1,Q100=1),I100,0)</x:f>
        <x:v>0</x:v>
      </x:c>
      <x:c r="S100" s="146" t="n">
        <x:f>IF(R100=0,0,R100*J100)</x:f>
        <x:v>0</x:v>
      </x:c>
      <x:c r="T100" s="146" t="n">
        <x:f>IF(R100=0,0,R100*K100)</x:f>
        <x:v>0</x:v>
      </x:c>
      <x:c r="U100" t="n">
        <x:f>IF(L100="DADO PENDENTE",1,0)</x:f>
        <x:v>0</x:v>
      </x:c>
      <x:c r="V100" t="n">
        <x:f>IF(N100&lt;&gt;"",1,0)</x:f>
        <x:v>0</x:v>
      </x:c>
    </x:row>
    <x:row r="101">
      <x:c r="A101" s="142"/>
      <x:c r="B101" s="142"/>
      <x:c r="C101" s="142"/>
      <x:c r="D101" s="142"/>
      <x:c r="E101" s="143"/>
      <x:c r="F101" s="143"/>
      <x:c r="G101" s="142"/>
      <x:c r="H101" s="142"/>
      <x:c r="I101" s="144"/>
      <x:c r="J101" s="145" t="str">
        <x:f>IF(A101="","",IF(Q101=0,"n.a.",SUMIFS(Resultados_Chave!$Z$5:$Z$104,Resultados_Chave!$B$5:$B$104,A101)/SUMIFS(Resultados_Chave!$J$5:$J$104,Resultados_Chave!$B$5:$B$104,A101)))</x:f>
      </x:c>
      <x:c r="K101" s="145" t="str">
        <x:f>IF(A101="","",IF(Q101=0,"n.a.",SUMIFS(Resultados_Chave!$AA$5:$AA$104,Resultados_Chave!$B$5:$B$104,A101)/SUMIFS(Resultados_Chave!$J$5:$J$104,Resultados_Chave!$B$5:$B$104,A101)))</x:f>
      </x:c>
      <x:c r="L101" s="146" t="str">
        <x:f>IF(COUNTA(A101:I101)=0,"",IF(N101&lt;&gt;"","DADO PENDENTE",IF(H101="Cancelado","CANCELADO",IF(H101="Pausado","PAUSADO",IF(H101="Concluído","CONCLUÍDO",IF(Q101=0,"DADO PENDENTE",IF(J101&gt;=1,"META ATINGIDA",IF(Listas!$B$13&gt;F101,"ATRASADO",IF(OR(K101&lt;Listas!$B$18,AND(J101&lt;Listas!$B$17,F101-Listas!$B$13&lt;=Listas!$B$16)),"EM RISCO","NO RUMO")))))))))</x:f>
      </x:c>
      <x:c r="M101" s="146" t="str">
        <x:f>IF(L101="DADO PENDENTE",IF(N101&lt;&gt;"",N101,IF(COUNTIFS(Resultados_Chave!$B$5:$B$104,A101)=0,"Cadastre ao menos um KR","Corrija os KRs vinculados")),IF(L101="ATRASADO","Definir recuperação e prazo",IF(L101="EM RISCO","Revisar bloqueios e ação",IF(OR(L101="CANCELADO",L101="PAUSADO",L101="CONCLUÍDO"),"Registrar decisão no histórico",IF(A101="","","Acompanhar evidências")))))</x:f>
      </x:c>
      <x:c r="N101" s="146" t="str">
        <x:f>IF(COUNTA(A101:I101)=0,"",IF(OR(NOT(ISNUMBER(Listas!$B$13)),Listas!$B$13&lt;=0,NOT(ISNUMBER(Listas!$B$16)),Listas!$B$16&lt;0,NOT(ISNUMBER(Listas!$B$17)),Listas!$B$17&lt;0,Listas!$B$17&gt;1,NOT(ISNUMBER(Listas!$B$18)),Listas!$B$18&lt;0,Listas!$B$18&gt;1),"Parâmetros inválidos",IF(A101="","ID ausente",IF(COUNTIFS($A$5:$A$104,A101)&lt;&gt;1,"ID duplicado",IF(OR(B101="",C101="",D101=""),"Descrição, área ou dono ausente",IF(OR(NOT(ISNUMBER(E101)),E101&lt;=0,NOT(ISNUMBER(F101)),F101&lt;=0,F101&lt;E101),"Datas inválidas",IF(COUNTIFS(Listas!$B$4:$B$8,H101)&lt;&gt;1,"Status inválido",IF(OR(NOT(ISNUMBER(I101)),I101&lt;=0),"Peso inválido",""))))))))</x:f>
      </x:c>
      <x:c r="O101" s="146" t="n">
        <x:f>IF(AND(COUNTA(A101:I101)&gt;0,OR(Listas!$B$14="Todos",C101=Listas!$B$14),OR(Listas!$B$15="Todos",D101=Listas!$B$15)),1,0)</x:f>
        <x:v>0</x:v>
      </x:c>
      <x:c r="P101" s="146" t="n">
        <x:f>IF(AND(O101=1,OR(H101="Em andamento",H101="Não iniciado")),1,0)</x:f>
        <x:v>0</x:v>
      </x:c>
      <x:c r="Q101" s="146" t="n">
        <x:f>IF(AND(A101&lt;&gt;"",N101="",COUNTIFS(Resultados_Chave!$B$5:$B$104,A101)&gt;0,COUNTIFS(Resultados_Chave!$B$5:$B$104,A101)=COUNTIFS(Resultados_Chave!$B$5:$B$104,A101,Resultados_Chave!$AB$5:$AB$104,1)),1,0)</x:f>
        <x:v>0</x:v>
      </x:c>
      <x:c r="R101" s="146" t="n">
        <x:f>IF(AND(P101=1,Q101=1),I101,0)</x:f>
        <x:v>0</x:v>
      </x:c>
      <x:c r="S101" s="146" t="n">
        <x:f>IF(R101=0,0,R101*J101)</x:f>
        <x:v>0</x:v>
      </x:c>
      <x:c r="T101" s="146" t="n">
        <x:f>IF(R101=0,0,R101*K101)</x:f>
        <x:v>0</x:v>
      </x:c>
      <x:c r="U101" t="n">
        <x:f>IF(L101="DADO PENDENTE",1,0)</x:f>
        <x:v>0</x:v>
      </x:c>
      <x:c r="V101" t="n">
        <x:f>IF(N101&lt;&gt;"",1,0)</x:f>
        <x:v>0</x:v>
      </x:c>
    </x:row>
    <x:row r="102">
      <x:c r="A102" s="142"/>
      <x:c r="B102" s="142"/>
      <x:c r="C102" s="142"/>
      <x:c r="D102" s="142"/>
      <x:c r="E102" s="143"/>
      <x:c r="F102" s="143"/>
      <x:c r="G102" s="142"/>
      <x:c r="H102" s="142"/>
      <x:c r="I102" s="144"/>
      <x:c r="J102" s="145" t="str">
        <x:f>IF(A102="","",IF(Q102=0,"n.a.",SUMIFS(Resultados_Chave!$Z$5:$Z$104,Resultados_Chave!$B$5:$B$104,A102)/SUMIFS(Resultados_Chave!$J$5:$J$104,Resultados_Chave!$B$5:$B$104,A102)))</x:f>
      </x:c>
      <x:c r="K102" s="145" t="str">
        <x:f>IF(A102="","",IF(Q102=0,"n.a.",SUMIFS(Resultados_Chave!$AA$5:$AA$104,Resultados_Chave!$B$5:$B$104,A102)/SUMIFS(Resultados_Chave!$J$5:$J$104,Resultados_Chave!$B$5:$B$104,A102)))</x:f>
      </x:c>
      <x:c r="L102" s="146" t="str">
        <x:f>IF(COUNTA(A102:I102)=0,"",IF(N102&lt;&gt;"","DADO PENDENTE",IF(H102="Cancelado","CANCELADO",IF(H102="Pausado","PAUSADO",IF(H102="Concluído","CONCLUÍDO",IF(Q102=0,"DADO PENDENTE",IF(J102&gt;=1,"META ATINGIDA",IF(Listas!$B$13&gt;F102,"ATRASADO",IF(OR(K102&lt;Listas!$B$18,AND(J102&lt;Listas!$B$17,F102-Listas!$B$13&lt;=Listas!$B$16)),"EM RISCO","NO RUMO")))))))))</x:f>
      </x:c>
      <x:c r="M102" s="146" t="str">
        <x:f>IF(L102="DADO PENDENTE",IF(N102&lt;&gt;"",N102,IF(COUNTIFS(Resultados_Chave!$B$5:$B$104,A102)=0,"Cadastre ao menos um KR","Corrija os KRs vinculados")),IF(L102="ATRASADO","Definir recuperação e prazo",IF(L102="EM RISCO","Revisar bloqueios e ação",IF(OR(L102="CANCELADO",L102="PAUSADO",L102="CONCLUÍDO"),"Registrar decisão no histórico",IF(A102="","","Acompanhar evidências")))))</x:f>
      </x:c>
      <x:c r="N102" s="146" t="str">
        <x:f>IF(COUNTA(A102:I102)=0,"",IF(OR(NOT(ISNUMBER(Listas!$B$13)),Listas!$B$13&lt;=0,NOT(ISNUMBER(Listas!$B$16)),Listas!$B$16&lt;0,NOT(ISNUMBER(Listas!$B$17)),Listas!$B$17&lt;0,Listas!$B$17&gt;1,NOT(ISNUMBER(Listas!$B$18)),Listas!$B$18&lt;0,Listas!$B$18&gt;1),"Parâmetros inválidos",IF(A102="","ID ausente",IF(COUNTIFS($A$5:$A$104,A102)&lt;&gt;1,"ID duplicado",IF(OR(B102="",C102="",D102=""),"Descrição, área ou dono ausente",IF(OR(NOT(ISNUMBER(E102)),E102&lt;=0,NOT(ISNUMBER(F102)),F102&lt;=0,F102&lt;E102),"Datas inválidas",IF(COUNTIFS(Listas!$B$4:$B$8,H102)&lt;&gt;1,"Status inválido",IF(OR(NOT(ISNUMBER(I102)),I102&lt;=0),"Peso inválido",""))))))))</x:f>
      </x:c>
      <x:c r="O102" s="146" t="n">
        <x:f>IF(AND(COUNTA(A102:I102)&gt;0,OR(Listas!$B$14="Todos",C102=Listas!$B$14),OR(Listas!$B$15="Todos",D102=Listas!$B$15)),1,0)</x:f>
        <x:v>0</x:v>
      </x:c>
      <x:c r="P102" s="146" t="n">
        <x:f>IF(AND(O102=1,OR(H102="Em andamento",H102="Não iniciado")),1,0)</x:f>
        <x:v>0</x:v>
      </x:c>
      <x:c r="Q102" s="146" t="n">
        <x:f>IF(AND(A102&lt;&gt;"",N102="",COUNTIFS(Resultados_Chave!$B$5:$B$104,A102)&gt;0,COUNTIFS(Resultados_Chave!$B$5:$B$104,A102)=COUNTIFS(Resultados_Chave!$B$5:$B$104,A102,Resultados_Chave!$AB$5:$AB$104,1)),1,0)</x:f>
        <x:v>0</x:v>
      </x:c>
      <x:c r="R102" s="146" t="n">
        <x:f>IF(AND(P102=1,Q102=1),I102,0)</x:f>
        <x:v>0</x:v>
      </x:c>
      <x:c r="S102" s="146" t="n">
        <x:f>IF(R102=0,0,R102*J102)</x:f>
        <x:v>0</x:v>
      </x:c>
      <x:c r="T102" s="146" t="n">
        <x:f>IF(R102=0,0,R102*K102)</x:f>
        <x:v>0</x:v>
      </x:c>
      <x:c r="U102" t="n">
        <x:f>IF(L102="DADO PENDENTE",1,0)</x:f>
        <x:v>0</x:v>
      </x:c>
      <x:c r="V102" t="n">
        <x:f>IF(N102&lt;&gt;"",1,0)</x:f>
        <x:v>0</x:v>
      </x:c>
    </x:row>
    <x:row r="103">
      <x:c r="A103" s="142"/>
      <x:c r="B103" s="142"/>
      <x:c r="C103" s="142"/>
      <x:c r="D103" s="142"/>
      <x:c r="E103" s="143"/>
      <x:c r="F103" s="143"/>
      <x:c r="G103" s="142"/>
      <x:c r="H103" s="142"/>
      <x:c r="I103" s="144"/>
      <x:c r="J103" s="145" t="str">
        <x:f>IF(A103="","",IF(Q103=0,"n.a.",SUMIFS(Resultados_Chave!$Z$5:$Z$104,Resultados_Chave!$B$5:$B$104,A103)/SUMIFS(Resultados_Chave!$J$5:$J$104,Resultados_Chave!$B$5:$B$104,A103)))</x:f>
      </x:c>
      <x:c r="K103" s="145" t="str">
        <x:f>IF(A103="","",IF(Q103=0,"n.a.",SUMIFS(Resultados_Chave!$AA$5:$AA$104,Resultados_Chave!$B$5:$B$104,A103)/SUMIFS(Resultados_Chave!$J$5:$J$104,Resultados_Chave!$B$5:$B$104,A103)))</x:f>
      </x:c>
      <x:c r="L103" s="146" t="str">
        <x:f>IF(COUNTA(A103:I103)=0,"",IF(N103&lt;&gt;"","DADO PENDENTE",IF(H103="Cancelado","CANCELADO",IF(H103="Pausado","PAUSADO",IF(H103="Concluído","CONCLUÍDO",IF(Q103=0,"DADO PENDENTE",IF(J103&gt;=1,"META ATINGIDA",IF(Listas!$B$13&gt;F103,"ATRASADO",IF(OR(K103&lt;Listas!$B$18,AND(J103&lt;Listas!$B$17,F103-Listas!$B$13&lt;=Listas!$B$16)),"EM RISCO","NO RUMO")))))))))</x:f>
      </x:c>
      <x:c r="M103" s="146" t="str">
        <x:f>IF(L103="DADO PENDENTE",IF(N103&lt;&gt;"",N103,IF(COUNTIFS(Resultados_Chave!$B$5:$B$104,A103)=0,"Cadastre ao menos um KR","Corrija os KRs vinculados")),IF(L103="ATRASADO","Definir recuperação e prazo",IF(L103="EM RISCO","Revisar bloqueios e ação",IF(OR(L103="CANCELADO",L103="PAUSADO",L103="CONCLUÍDO"),"Registrar decisão no histórico",IF(A103="","","Acompanhar evidências")))))</x:f>
      </x:c>
      <x:c r="N103" s="146" t="str">
        <x:f>IF(COUNTA(A103:I103)=0,"",IF(OR(NOT(ISNUMBER(Listas!$B$13)),Listas!$B$13&lt;=0,NOT(ISNUMBER(Listas!$B$16)),Listas!$B$16&lt;0,NOT(ISNUMBER(Listas!$B$17)),Listas!$B$17&lt;0,Listas!$B$17&gt;1,NOT(ISNUMBER(Listas!$B$18)),Listas!$B$18&lt;0,Listas!$B$18&gt;1),"Parâmetros inválidos",IF(A103="","ID ausente",IF(COUNTIFS($A$5:$A$104,A103)&lt;&gt;1,"ID duplicado",IF(OR(B103="",C103="",D103=""),"Descrição, área ou dono ausente",IF(OR(NOT(ISNUMBER(E103)),E103&lt;=0,NOT(ISNUMBER(F103)),F103&lt;=0,F103&lt;E103),"Datas inválidas",IF(COUNTIFS(Listas!$B$4:$B$8,H103)&lt;&gt;1,"Status inválido",IF(OR(NOT(ISNUMBER(I103)),I103&lt;=0),"Peso inválido",""))))))))</x:f>
      </x:c>
      <x:c r="O103" s="146" t="n">
        <x:f>IF(AND(COUNTA(A103:I103)&gt;0,OR(Listas!$B$14="Todos",C103=Listas!$B$14),OR(Listas!$B$15="Todos",D103=Listas!$B$15)),1,0)</x:f>
        <x:v>0</x:v>
      </x:c>
      <x:c r="P103" s="146" t="n">
        <x:f>IF(AND(O103=1,OR(H103="Em andamento",H103="Não iniciado")),1,0)</x:f>
        <x:v>0</x:v>
      </x:c>
      <x:c r="Q103" s="146" t="n">
        <x:f>IF(AND(A103&lt;&gt;"",N103="",COUNTIFS(Resultados_Chave!$B$5:$B$104,A103)&gt;0,COUNTIFS(Resultados_Chave!$B$5:$B$104,A103)=COUNTIFS(Resultados_Chave!$B$5:$B$104,A103,Resultados_Chave!$AB$5:$AB$104,1)),1,0)</x:f>
        <x:v>0</x:v>
      </x:c>
      <x:c r="R103" s="146" t="n">
        <x:f>IF(AND(P103=1,Q103=1),I103,0)</x:f>
        <x:v>0</x:v>
      </x:c>
      <x:c r="S103" s="146" t="n">
        <x:f>IF(R103=0,0,R103*J103)</x:f>
        <x:v>0</x:v>
      </x:c>
      <x:c r="T103" s="146" t="n">
        <x:f>IF(R103=0,0,R103*K103)</x:f>
        <x:v>0</x:v>
      </x:c>
      <x:c r="U103" t="n">
        <x:f>IF(L103="DADO PENDENTE",1,0)</x:f>
        <x:v>0</x:v>
      </x:c>
      <x:c r="V103" t="n">
        <x:f>IF(N103&lt;&gt;"",1,0)</x:f>
        <x:v>0</x:v>
      </x:c>
    </x:row>
    <x:row r="104">
      <x:c r="A104" s="142"/>
      <x:c r="B104" s="142"/>
      <x:c r="C104" s="142"/>
      <x:c r="D104" s="142"/>
      <x:c r="E104" s="143"/>
      <x:c r="F104" s="143"/>
      <x:c r="G104" s="142"/>
      <x:c r="H104" s="142"/>
      <x:c r="I104" s="144"/>
      <x:c r="J104" s="145" t="str">
        <x:f>IF(A104="","",IF(Q104=0,"n.a.",SUMIFS(Resultados_Chave!$Z$5:$Z$104,Resultados_Chave!$B$5:$B$104,A104)/SUMIFS(Resultados_Chave!$J$5:$J$104,Resultados_Chave!$B$5:$B$104,A104)))</x:f>
      </x:c>
      <x:c r="K104" s="145" t="str">
        <x:f>IF(A104="","",IF(Q104=0,"n.a.",SUMIFS(Resultados_Chave!$AA$5:$AA$104,Resultados_Chave!$B$5:$B$104,A104)/SUMIFS(Resultados_Chave!$J$5:$J$104,Resultados_Chave!$B$5:$B$104,A104)))</x:f>
      </x:c>
      <x:c r="L104" s="146" t="str">
        <x:f>IF(COUNTA(A104:I104)=0,"",IF(N104&lt;&gt;"","DADO PENDENTE",IF(H104="Cancelado","CANCELADO",IF(H104="Pausado","PAUSADO",IF(H104="Concluído","CONCLUÍDO",IF(Q104=0,"DADO PENDENTE",IF(J104&gt;=1,"META ATINGIDA",IF(Listas!$B$13&gt;F104,"ATRASADO",IF(OR(K104&lt;Listas!$B$18,AND(J104&lt;Listas!$B$17,F104-Listas!$B$13&lt;=Listas!$B$16)),"EM RISCO","NO RUMO")))))))))</x:f>
      </x:c>
      <x:c r="M104" s="146" t="str">
        <x:f>IF(L104="DADO PENDENTE",IF(N104&lt;&gt;"",N104,IF(COUNTIFS(Resultados_Chave!$B$5:$B$104,A104)=0,"Cadastre ao menos um KR","Corrija os KRs vinculados")),IF(L104="ATRASADO","Definir recuperação e prazo",IF(L104="EM RISCO","Revisar bloqueios e ação",IF(OR(L104="CANCELADO",L104="PAUSADO",L104="CONCLUÍDO"),"Registrar decisão no histórico",IF(A104="","","Acompanhar evidências")))))</x:f>
      </x:c>
      <x:c r="N104" s="146" t="str">
        <x:f>IF(COUNTA(A104:I104)=0,"",IF(OR(NOT(ISNUMBER(Listas!$B$13)),Listas!$B$13&lt;=0,NOT(ISNUMBER(Listas!$B$16)),Listas!$B$16&lt;0,NOT(ISNUMBER(Listas!$B$17)),Listas!$B$17&lt;0,Listas!$B$17&gt;1,NOT(ISNUMBER(Listas!$B$18)),Listas!$B$18&lt;0,Listas!$B$18&gt;1),"Parâmetros inválidos",IF(A104="","ID ausente",IF(COUNTIFS($A$5:$A$104,A104)&lt;&gt;1,"ID duplicado",IF(OR(B104="",C104="",D104=""),"Descrição, área ou dono ausente",IF(OR(NOT(ISNUMBER(E104)),E104&lt;=0,NOT(ISNUMBER(F104)),F104&lt;=0,F104&lt;E104),"Datas inválidas",IF(COUNTIFS(Listas!$B$4:$B$8,H104)&lt;&gt;1,"Status inválido",IF(OR(NOT(ISNUMBER(I104)),I104&lt;=0),"Peso inválido",""))))))))</x:f>
      </x:c>
      <x:c r="O104" s="146" t="n">
        <x:f>IF(AND(COUNTA(A104:I104)&gt;0,OR(Listas!$B$14="Todos",C104=Listas!$B$14),OR(Listas!$B$15="Todos",D104=Listas!$B$15)),1,0)</x:f>
        <x:v>0</x:v>
      </x:c>
      <x:c r="P104" s="146" t="n">
        <x:f>IF(AND(O104=1,OR(H104="Em andamento",H104="Não iniciado")),1,0)</x:f>
        <x:v>0</x:v>
      </x:c>
      <x:c r="Q104" s="146" t="n">
        <x:f>IF(AND(A104&lt;&gt;"",N104="",COUNTIFS(Resultados_Chave!$B$5:$B$104,A104)&gt;0,COUNTIFS(Resultados_Chave!$B$5:$B$104,A104)=COUNTIFS(Resultados_Chave!$B$5:$B$104,A104,Resultados_Chave!$AB$5:$AB$104,1)),1,0)</x:f>
        <x:v>0</x:v>
      </x:c>
      <x:c r="R104" s="146" t="n">
        <x:f>IF(AND(P104=1,Q104=1),I104,0)</x:f>
        <x:v>0</x:v>
      </x:c>
      <x:c r="S104" s="146" t="n">
        <x:f>IF(R104=0,0,R104*J104)</x:f>
        <x:v>0</x:v>
      </x:c>
      <x:c r="T104" s="146" t="n">
        <x:f>IF(R104=0,0,R104*K104)</x:f>
        <x:v>0</x:v>
      </x:c>
      <x:c r="U104" t="n">
        <x:f>IF(L104="DADO PENDENTE",1,0)</x:f>
        <x:v>0</x:v>
      </x:c>
      <x:c r="V104" t="n">
        <x:f>IF(N104&lt;&gt;"",1,0)</x:f>
        <x:v>0</x:v>
      </x:c>
    </x:row>
  </x:sheetData>
  <x:mergeCells>
    <x:mergeCell ref="A1:M1"/>
    <x:mergeCell ref="A2:M2"/>
  </x:mergeCells>
  <x:conditionalFormatting sqref="L5:L104">
    <x:cfRule type="containsText" dxfId="0" priority="1" operator="containsText" text="ATRASADO"/>
    <x:cfRule type="containsText" dxfId="1" priority="2" operator="containsText" text="EM RISCO"/>
    <x:cfRule type="containsText" dxfId="2" priority="3" operator="containsText" text="CONFIANÇA BAIXA"/>
    <x:cfRule type="containsText" dxfId="3" priority="4" operator="containsText" text="NO RUMO"/>
    <x:cfRule type="containsText" dxfId="4" priority="5" operator="containsText" text="CONCLUÍDO"/>
  </x:conditionalFormatting>
  <x:conditionalFormatting sqref="N5:N104">
    <x:cfRule type="expression" dxfId="13" priority="6">
      <x:formula>N5&lt;&gt;""</x:formula>
    </x:cfRule>
  </x:conditionalFormatting>
  <x:dataValidations count="3">
    <x:dataValidation type="list" sqref="G5:G104">
      <x:formula1>"Alta,Média,Baixa"</x:formula1>
    </x:dataValidation>
    <x:dataValidation type="list" sqref="H5:H104">
      <x:formula1>"Não iniciado,Em andamento,Pausado,Concluído,Cancelado"</x:formula1>
    </x:dataValidation>
    <x:dataValidation type="decimal" operator="greaterThan" sqref="I5:I1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7c71d065cff489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17" hidden="0" customWidth="1"/>
    <x:col min="3" max="3" width="38" hidden="0" customWidth="1"/>
    <x:col min="4" max="4" width="22" hidden="0" customWidth="1"/>
    <x:col min="5" max="5" width="15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3" hidden="0" customWidth="1"/>
    <x:col min="11" max="11" width="16" hidden="0" customWidth="1"/>
    <x:col min="12" max="12" width="16" hidden="0" customWidth="1"/>
    <x:col min="13" max="13" width="22" hidden="0" customWidth="1"/>
    <x:col min="14" max="14" width="15" hidden="0" customWidth="1"/>
    <x:col min="15" max="15" width="19" hidden="0" customWidth="1"/>
    <x:col min="16" max="16" width="34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25" max="25" width="24" hidden="0" customWidth="1"/>
  </x:cols>
  <x:sheetData>
    <x:row r="1" ht="34" customHeight="1">
      <x:c r="A1" s="3" t="str">
        <x:v>RESULTADOS-CHAVE (KRs)</x:v>
      </x:c>
      <x:c r="B1" s="3" t="str">
        <x:v>RESULTADOS-CHAVE (KRs)</x:v>
      </x:c>
      <x:c r="C1" s="3" t="str">
        <x:v>RESULTADOS-CHAVE (KRs)</x:v>
      </x:c>
      <x:c r="D1" s="3" t="str">
        <x:v>RESULTADOS-CHAVE (KRs)</x:v>
      </x:c>
      <x:c r="E1" s="3" t="str">
        <x:v>RESULTADOS-CHAVE (KRs)</x:v>
      </x:c>
      <x:c r="F1" s="3" t="str">
        <x:v>RESULTADOS-CHAVE (KRs)</x:v>
      </x:c>
      <x:c r="G1" s="3" t="str">
        <x:v>RESULTADOS-CHAVE (KRs)</x:v>
      </x:c>
      <x:c r="H1" s="3" t="str">
        <x:v>RESULTADOS-CHAVE (KRs)</x:v>
      </x:c>
      <x:c r="I1" s="3" t="str">
        <x:v>RESULTADOS-CHAVE (KRs)</x:v>
      </x:c>
      <x:c r="J1" s="3" t="str">
        <x:v>RESULTADOS-CHAVE (KRs)</x:v>
      </x:c>
      <x:c r="K1" s="3" t="str">
        <x:v>RESULTADOS-CHAVE (KRs)</x:v>
      </x:c>
      <x:c r="L1" s="3" t="str">
        <x:v>RESULTADOS-CHAVE (KRs)</x:v>
      </x:c>
      <x:c r="M1" s="3" t="str">
        <x:v>RESULTADOS-CHAVE (KRs)</x:v>
      </x:c>
      <x:c r="N1" s="3" t="str">
        <x:v>RESULTADOS-CHAVE (KRs)</x:v>
      </x:c>
      <x:c r="O1" s="3" t="str">
        <x:v>RESULTADOS-CHAVE (KRs)</x:v>
      </x:c>
      <x:c r="P1" s="3" t="str">
        <x:v>RESULTADOS-CHAVE (KRs)</x:v>
      </x:c>
    </x:row>
    <x:row r="2">
      <x:c r="A2" s="6" t="str">
        <x:v>Cada KR deve medir um resultado, não uma tarefa. Registre direção, linha de base, meta, valor atual, peso e confiança.</x:v>
      </x:c>
      <x:c r="B2" s="6" t="str">
        <x:v>Cada KR deve medir um resultado, não uma tarefa. Registre direção, linha de base, meta, valor atual, peso e confiança.</x:v>
      </x:c>
      <x:c r="C2" s="6" t="str">
        <x:v>Cada KR deve medir um resultado, não uma tarefa. Registre direção, linha de base, meta, valor atual, peso e confiança.</x:v>
      </x:c>
      <x:c r="D2" s="6" t="str">
        <x:v>Cada KR deve medir um resultado, não uma tarefa. Registre direção, linha de base, meta, valor atual, peso e confiança.</x:v>
      </x:c>
      <x:c r="E2" s="6" t="str">
        <x:v>Cada KR deve medir um resultado, não uma tarefa. Registre direção, linha de base, meta, valor atual, peso e confiança.</x:v>
      </x:c>
      <x:c r="F2" s="6" t="str">
        <x:v>Cada KR deve medir um resultado, não uma tarefa. Registre direção, linha de base, meta, valor atual, peso e confiança.</x:v>
      </x:c>
      <x:c r="G2" s="6" t="str">
        <x:v>Cada KR deve medir um resultado, não uma tarefa. Registre direção, linha de base, meta, valor atual, peso e confiança.</x:v>
      </x:c>
      <x:c r="H2" s="6" t="str">
        <x:v>Cada KR deve medir um resultado, não uma tarefa. Registre direção, linha de base, meta, valor atual, peso e confiança.</x:v>
      </x:c>
      <x:c r="I2" s="6" t="str">
        <x:v>Cada KR deve medir um resultado, não uma tarefa. Registre direção, linha de base, meta, valor atual, peso e confiança.</x:v>
      </x:c>
      <x:c r="J2" s="6" t="str">
        <x:v>Cada KR deve medir um resultado, não uma tarefa. Registre direção, linha de base, meta, valor atual, peso e confiança.</x:v>
      </x:c>
      <x:c r="K2" s="6" t="str">
        <x:v>Cada KR deve medir um resultado, não uma tarefa. Registre direção, linha de base, meta, valor atual, peso e confiança.</x:v>
      </x:c>
      <x:c r="L2" s="6" t="str">
        <x:v>Cada KR deve medir um resultado, não uma tarefa. Registre direção, linha de base, meta, valor atual, peso e confiança.</x:v>
      </x:c>
      <x:c r="M2" s="6" t="str">
        <x:v>Cada KR deve medir um resultado, não uma tarefa. Registre direção, linha de base, meta, valor atual, peso e confiança.</x:v>
      </x:c>
      <x:c r="N2" s="6" t="str">
        <x:v>Cada KR deve medir um resultado, não uma tarefa. Registre direção, linha de base, meta, valor atual, peso e confiança.</x:v>
      </x:c>
      <x:c r="O2" s="6" t="str">
        <x:v>Cada KR deve medir um resultado, não uma tarefa. Registre direção, linha de base, meta, valor atual, peso e confiança.</x:v>
      </x:c>
      <x:c r="P2" s="6" t="str">
        <x:v>Cada KR deve medir um resultado, não uma tarefa. Registre direção, linha de base, meta, valor atual, peso e confiança.</x:v>
      </x:c>
    </x:row>
    <x:row r="4" ht="48" customHeight="1">
      <x:c r="A4" s="12" t="str">
        <x:v>ID KR</x:v>
      </x:c>
      <x:c r="B4" s="12" t="str">
        <x:v>ID objetivo</x:v>
      </x:c>
      <x:c r="C4" s="12" t="str">
        <x:v>Resultado-chave</x:v>
      </x:c>
      <x:c r="D4" s="12" t="str">
        <x:v>Métrica</x:v>
      </x:c>
      <x:c r="E4" s="12" t="str">
        <x:v>Direção</x:v>
      </x:c>
      <x:c r="F4" s="12" t="str">
        <x:v>Inicial</x:v>
      </x:c>
      <x:c r="G4" s="12" t="str">
        <x:v>Meta</x:v>
      </x:c>
      <x:c r="H4" s="12" t="str">
        <x:v>Atual</x:v>
      </x:c>
      <x:c r="I4" s="12" t="str">
        <x:v>Unidade</x:v>
      </x:c>
      <x:c r="J4" s="12" t="str">
        <x:v>Peso</x:v>
      </x:c>
      <x:c r="K4" s="12" t="str">
        <x:v>Progresso</x:v>
      </x:c>
      <x:c r="L4" s="12" t="str">
        <x:v>Confiança</x:v>
      </x:c>
      <x:c r="M4" s="12" t="str">
        <x:v>Responsável</x:v>
      </x:c>
      <x:c r="N4" s="12" t="str">
        <x:v>Prazo</x:v>
      </x:c>
      <x:c r="O4" s="12" t="str">
        <x:v>Situação</x:v>
      </x:c>
      <x:c r="P4" s="12" t="str">
        <x:v>Próxima ação</x:v>
      </x:c>
      <x:c r="Q4" s="150" t="str">
        <x:v>Pendência de dados</x:v>
      </x:c>
      <x:c r="R4" s="150" t="str">
        <x:v>Status objetivo</x:v>
      </x:c>
      <x:c r="S4" s="150" t="str">
        <x:v>Área objetivo</x:v>
      </x:c>
      <x:c r="T4" s="150" t="str">
        <x:v>Dono objetivo</x:v>
      </x:c>
      <x:c r="U4" s="150" t="str">
        <x:v>No contexto</x:v>
      </x:c>
      <x:c r="V4" s="150" t="str">
        <x:v>Ativo no contexto</x:v>
      </x:c>
      <x:c r="W4" s="150" t="str">
        <x:v>Prioridade ação</x:v>
      </x:c>
      <x:c r="X4" s="150" t="str">
        <x:v>Ordem na base</x:v>
      </x:c>
      <x:c r="Y4" s="150" t="str">
        <x:v>Tolerância Manter (unidade)</x:v>
      </x:c>
      <x:c r="Z4" t="str">
        <x:v>Progresso x peso válido</x:v>
      </x:c>
      <x:c r="AA4" t="str">
        <x:v>Confiança x peso válido</x:v>
      </x:c>
      <x:c r="AB4" t="str">
        <x:v>Dados válidos</x:v>
      </x:c>
      <x:c r="AC4" t="str">
        <x:v>Pendência numérica</x:v>
      </x:c>
    </x:row>
    <x:row r="5">
      <x:c r="A5" s="142" t="str">
        <x:v>KR-001</x:v>
      </x:c>
      <x:c r="B5" s="142" t="str">
        <x:v>OBJ-001</x:v>
      </x:c>
      <x:c r="C5" s="142" t="str">
        <x:v>Elevar pedidos entregues no prazo</x:v>
      </x:c>
      <x:c r="D5" s="142" t="str">
        <x:v>Entregas no prazo</x:v>
      </x:c>
      <x:c r="E5" s="142" t="str">
        <x:v>Aumentar</x:v>
      </x:c>
      <x:c r="F5" s="147" t="n">
        <x:v>0.82</x:v>
      </x:c>
      <x:c r="G5" s="147" t="n">
        <x:v>0.95</x:v>
      </x:c>
      <x:c r="H5" s="147" t="n">
        <x:v>0.9</x:v>
      </x:c>
      <x:c r="I5" s="142" t="str">
        <x:v>%</x:v>
      </x:c>
      <x:c r="J5" s="144" t="n">
        <x:v>0.4</x:v>
      </x:c>
      <x:c r="K5" s="16" t="n">
        <x:f>IF(A5="","",IF(Q5&lt;&gt;"","n.a.",IF(E5="Manter",IF(ABS(H5-G5)&lt;=Y5,1,0),IF(E5="Aumentar",MAX(0,MIN(1,(H5-F5)/(G5-F5))),MAX(0,MIN(1,(F5-H5)/(F5-G5)))))))</x:f>
        <x:v>0.6153846153846159</x:v>
      </x:c>
      <x:c r="L5" s="144" t="n">
        <x:v>0.55</x:v>
      </x:c>
      <x:c r="M5" s="142" t="str">
        <x:v>Ana Martins</x:v>
      </x:c>
      <x:c r="N5" s="143" t="n">
        <x:v>46280</x:v>
      </x:c>
      <x:c r="O5" t="str">
        <x:f>IF(COUNTA(A5:J5,L5:N5,P5,Y5)=0,"",IF(Q5&lt;&gt;"","DADO PENDENTE",IF(R5="Cancelado","CANCELADO",IF(R5="Pausado","PAUSADO",IF(R5="Concluído","OBJETIVO ENCERRADO",IF(K5&gt;=1,"CONCLUÍDO",IF(Listas!$B$13&gt;N5,"ATRASADO",IF(OR(L5&lt;Listas!$B$18,AND(K5&lt;Listas!$B$17,N5-Listas!$B$13&lt;=Listas!$B$16)),"EM RISCO","NO RUMO"))))))))</x:f>
        <x:v>ATRASADO</x:v>
      </x:c>
      <x:c r="P5" s="142" t="str">
        <x:v>Revisar rotas críticas</x:v>
      </x:c>
      <x:c r="Q5" s="146" t="str">
        <x:f>IF(COUNTA(A5:J5,L5:N5,P5,Y5)=0,"",IF(OR(NOT(ISNUMBER(Listas!$B$13)),Listas!$B$13&lt;=0,NOT(ISNUMBER(Listas!$B$16)),Listas!$B$16&lt;0,NOT(ISNUMBER(Listas!$B$17)),Listas!$B$17&lt;0,Listas!$B$17&gt;1,NOT(ISNUMBER(Listas!$B$18)),Listas!$B$18&lt;0,Listas!$B$18&gt;1),"Parâmetros inválidos",IF(A5="","ID ausente",IF(COUNTIFS($A$5:$A$104,A5)&lt;&gt;1,"ID duplicado",IF(OR(B5="",COUNTIFS(Objetivos!$A$5:$A$104,B5)&lt;&gt;1),"Objetivo ausente ou duplicado",IF(IF(COUNTIFS(Objetivos!$A$5:$A$104,B5)=1,INDEX(Objetivos!$N$5:$N$104,MATCH(B5,Objetivos!$A$5:$A$104,0))&lt;&gt;"",FALSE),"Cadastro do objetivo pendente",IF(OR(C5="",D5="",I5="",M5=""),"Descrição, métrica, unidade ou dono ausente",IF(COUNTIFS(Listas!$C$4:$C$6,E5)&lt;&gt;1,"Direção inválida",IF(OR(NOT(ISNUMBER(F5)),NOT(ISNUMBER(G5)),NOT(ISNUMBER(H5))),"Inicial, meta ou atual ausente/inválido",IF(OR(AND(E5="Aumentar",G5&lt;=F5),AND(E5="Reduzir",G5&gt;=F5)),"Meta incompatível com direção",IF(AND(E5="Manter",OR(NOT(ISNUMBER(Y5)),Y5&lt;0)),"Tolerância Manter inválida",IF(OR(NOT(ISNUMBER(J5)),J5&lt;=0),"Peso inválido",IF(OR(NOT(ISNUMBER(L5)),L5&lt;0,L5&gt;1),"Confiança ausente/inválida",IF(OR(NOT(ISNUMBER(N5)),N5&lt;=0),"Prazo ausente/inválido",""))))))))))))))</x:f>
      </x:c>
      <x:c r="R5" s="146" t="str">
        <x:f>IF(OR(B5="",COUNTIFS(Objetivos!$A$5:$A$104,B5)&lt;&gt;1),"",INDEX(Objetivos!$H$5:$H$104,MATCH(B5,Objetivos!$A$5:$A$104,0)))</x:f>
        <x:v>Em andamento</x:v>
      </x:c>
      <x:c r="S5" s="146" t="str">
        <x:f>IF(OR(B5="",COUNTIFS(Objetivos!$A$5:$A$104,B5)&lt;&gt;1),"",INDEX(Objetivos!$C$5:$C$104,MATCH(B5,Objetivos!$A$5:$A$104,0)))</x:f>
        <x:v>Operações</x:v>
      </x:c>
      <x:c r="T5" s="146" t="str">
        <x:f>IF(OR(B5="",COUNTIFS(Objetivos!$A$5:$A$104,B5)&lt;&gt;1),"",INDEX(Objetivos!$D$5:$D$104,MATCH(B5,Objetivos!$A$5:$A$104,0)))</x:f>
        <x:v>Ana Martins</x:v>
      </x:c>
      <x:c r="U5" s="146" t="n">
        <x:f>IF(AND(COUNTA(A5:J5,L5:N5,P5,Y5)&gt;0,OR(Listas!$B$14="Todos",S5=Listas!$B$14),OR(Listas!$B$15="Todos",T5=Listas!$B$15)),1,0)</x:f>
        <x:v>1</x:v>
      </x:c>
      <x:c r="V5" s="146" t="n">
        <x:f>IF(AND(U5=1,OR(R5="Em andamento",R5="Não iniciado")),1,0)</x:f>
        <x:v>1</x:v>
      </x:c>
      <x:c r="W5" s="146" t="n">
        <x:f>IF(U5=0,0,IF(Q5&lt;&gt;"",1,IF(V5=0,0,IF(O5="ATRASADO",2,IF(O5="EM RISCO",3,0)))))</x:f>
        <x:v>2</x:v>
      </x:c>
      <x:c r="X5" s="146" t="n">
        <x:f>IF(W5=0,"",COUNTIFS($W$5:$W$104,"&gt;0",$W$5:$W$104,"&lt;"&amp;W5)+COUNTIFS($W$5:W5,W5))</x:f>
        <x:v>1</x:v>
      </x:c>
      <x:c r="Y5" s="142"/>
      <x:c r="Z5" t="n">
        <x:f>IF(AND(A5&lt;&gt;"",Q5=""),J5*K5,0)</x:f>
        <x:v>0.24615384615384636</x:v>
      </x:c>
      <x:c r="AA5" t="n">
        <x:f>IF(AND(A5&lt;&gt;"",Q5=""),J5*L5,0)</x:f>
        <x:v>0.22000000000000003</x:v>
      </x:c>
      <x:c r="AB5" t="n">
        <x:f>IF(AND(A5&lt;&gt;"",Q5=""),1,0)</x:f>
        <x:v>1</x:v>
      </x:c>
      <x:c r="AC5" t="n">
        <x:f>IF(Q5&lt;&gt;"",1,0)</x:f>
        <x:v>0</x:v>
      </x:c>
    </x:row>
    <x:row r="6">
      <x:c r="A6" s="142" t="str">
        <x:v>KR-002</x:v>
      </x:c>
      <x:c r="B6" s="142" t="str">
        <x:v>OBJ-001</x:v>
      </x:c>
      <x:c r="C6" s="142" t="str">
        <x:v>Reduzir atraso médio por pedido</x:v>
      </x:c>
      <x:c r="D6" s="142" t="str">
        <x:v>Dias de atraso</x:v>
      </x:c>
      <x:c r="E6" s="142" t="str">
        <x:v>Reduzir</x:v>
      </x:c>
      <x:c r="F6" s="147" t="n">
        <x:v>4</x:v>
      </x:c>
      <x:c r="G6" s="147" t="n">
        <x:v>2</x:v>
      </x:c>
      <x:c r="H6" s="147" t="n">
        <x:v>2.8</x:v>
      </x:c>
      <x:c r="I6" s="142" t="str">
        <x:v>dias</x:v>
      </x:c>
      <x:c r="J6" s="144" t="n">
        <x:v>0.35</x:v>
      </x:c>
      <x:c r="K6" s="16" t="n">
        <x:f>IF(A6="","",IF(Q6&lt;&gt;"","n.a.",IF(E6="Manter",IF(ABS(H6-G6)&lt;=Y6,1,0),IF(E6="Aumentar",MAX(0,MIN(1,(H6-F6)/(G6-F6))),MAX(0,MIN(1,(F6-H6)/(F6-G6)))))))</x:f>
        <x:v>0.6000000000000001</x:v>
      </x:c>
      <x:c r="L6" s="144" t="n">
        <x:v>0.5</x:v>
      </x:c>
      <x:c r="M6" s="142" t="str">
        <x:v>Paulo Nunes</x:v>
      </x:c>
      <x:c r="N6" s="143" t="n">
        <x:v>46280</x:v>
      </x:c>
      <x:c r="O6" t="str">
        <x:f>IF(COUNTA(A6:J6,L6:N6,P6,Y6)=0,"",IF(Q6&lt;&gt;"","DADO PENDENTE",IF(R6="Cancelado","CANCELADO",IF(R6="Pausado","PAUSADO",IF(R6="Concluído","OBJETIVO ENCERRADO",IF(K6&gt;=1,"CONCLUÍDO",IF(Listas!$B$13&gt;N6,"ATRASADO",IF(OR(L6&lt;Listas!$B$18,AND(K6&lt;Listas!$B$17,N6-Listas!$B$13&lt;=Listas!$B$16)),"EM RISCO","NO RUMO"))))))))</x:f>
        <x:v>ATRASADO</x:v>
      </x:c>
      <x:c r="P6" s="142" t="str">
        <x:v>Atacar gargalo da expedição</x:v>
      </x:c>
      <x:c r="Q6" s="146" t="str">
        <x:f>IF(COUNTA(A6:J6,L6:N6,P6,Y6)=0,"",IF(OR(NOT(ISNUMBER(Listas!$B$13)),Listas!$B$13&lt;=0,NOT(ISNUMBER(Listas!$B$16)),Listas!$B$16&lt;0,NOT(ISNUMBER(Listas!$B$17)),Listas!$B$17&lt;0,Listas!$B$17&gt;1,NOT(ISNUMBER(Listas!$B$18)),Listas!$B$18&lt;0,Listas!$B$18&gt;1),"Parâmetros inválidos",IF(A6="","ID ausente",IF(COUNTIFS($A$5:$A$104,A6)&lt;&gt;1,"ID duplicado",IF(OR(B6="",COUNTIFS(Objetivos!$A$5:$A$104,B6)&lt;&gt;1),"Objetivo ausente ou duplicado",IF(IF(COUNTIFS(Objetivos!$A$5:$A$104,B6)=1,INDEX(Objetivos!$N$5:$N$104,MATCH(B6,Objetivos!$A$5:$A$104,0))&lt;&gt;"",FALSE),"Cadastro do objetivo pendente",IF(OR(C6="",D6="",I6="",M6=""),"Descrição, métrica, unidade ou dono ausente",IF(COUNTIFS(Listas!$C$4:$C$6,E6)&lt;&gt;1,"Direção inválida",IF(OR(NOT(ISNUMBER(F6)),NOT(ISNUMBER(G6)),NOT(ISNUMBER(H6))),"Inicial, meta ou atual ausente/inválido",IF(OR(AND(E6="Aumentar",G6&lt;=F6),AND(E6="Reduzir",G6&gt;=F6)),"Meta incompatível com direção",IF(AND(E6="Manter",OR(NOT(ISNUMBER(Y6)),Y6&lt;0)),"Tolerância Manter inválida",IF(OR(NOT(ISNUMBER(J6)),J6&lt;=0),"Peso inválido",IF(OR(NOT(ISNUMBER(L6)),L6&lt;0,L6&gt;1),"Confiança ausente/inválida",IF(OR(NOT(ISNUMBER(N6)),N6&lt;=0),"Prazo ausente/inválido",""))))))))))))))</x:f>
      </x:c>
      <x:c r="R6" s="146" t="str">
        <x:f>IF(OR(B6="",COUNTIFS(Objetivos!$A$5:$A$104,B6)&lt;&gt;1),"",INDEX(Objetivos!$H$5:$H$104,MATCH(B6,Objetivos!$A$5:$A$104,0)))</x:f>
        <x:v>Em andamento</x:v>
      </x:c>
      <x:c r="S6" s="146" t="str">
        <x:f>IF(OR(B6="",COUNTIFS(Objetivos!$A$5:$A$104,B6)&lt;&gt;1),"",INDEX(Objetivos!$C$5:$C$104,MATCH(B6,Objetivos!$A$5:$A$104,0)))</x:f>
        <x:v>Operações</x:v>
      </x:c>
      <x:c r="T6" s="146" t="str">
        <x:f>IF(OR(B6="",COUNTIFS(Objetivos!$A$5:$A$104,B6)&lt;&gt;1),"",INDEX(Objetivos!$D$5:$D$104,MATCH(B6,Objetivos!$A$5:$A$104,0)))</x:f>
        <x:v>Ana Martins</x:v>
      </x:c>
      <x:c r="U6" s="146" t="n">
        <x:f>IF(AND(COUNTA(A6:J6,L6:N6,P6,Y6)&gt;0,OR(Listas!$B$14="Todos",S6=Listas!$B$14),OR(Listas!$B$15="Todos",T6=Listas!$B$15)),1,0)</x:f>
        <x:v>1</x:v>
      </x:c>
      <x:c r="V6" s="146" t="n">
        <x:f>IF(AND(U6=1,OR(R6="Em andamento",R6="Não iniciado")),1,0)</x:f>
        <x:v>1</x:v>
      </x:c>
      <x:c r="W6" s="146" t="n">
        <x:f>IF(U6=0,0,IF(Q6&lt;&gt;"",1,IF(V6=0,0,IF(O6="ATRASADO",2,IF(O6="EM RISCO",3,0)))))</x:f>
        <x:v>2</x:v>
      </x:c>
      <x:c r="X6" s="146" t="n">
        <x:f>IF(W6=0,"",COUNTIFS($W$5:$W$104,"&gt;0",$W$5:$W$104,"&lt;"&amp;W6)+COUNTIFS($W$5:W6,W6))</x:f>
        <x:v>2</x:v>
      </x:c>
      <x:c r="Y6" s="142"/>
      <x:c r="Z6" t="n">
        <x:f>IF(AND(A6&lt;&gt;"",Q6=""),J6*K6,0)</x:f>
        <x:v>0.21000000000000002</x:v>
      </x:c>
      <x:c r="AA6" t="n">
        <x:f>IF(AND(A6&lt;&gt;"",Q6=""),J6*L6,0)</x:f>
        <x:v>0.175</x:v>
      </x:c>
      <x:c r="AB6" t="n">
        <x:f>IF(AND(A6&lt;&gt;"",Q6=""),1,0)</x:f>
        <x:v>1</x:v>
      </x:c>
      <x:c r="AC6" t="n">
        <x:f>IF(Q6&lt;&gt;"",1,0)</x:f>
        <x:v>0</x:v>
      </x:c>
    </x:row>
    <x:row r="7">
      <x:c r="A7" s="142" t="str">
        <x:v>KR-003</x:v>
      </x:c>
      <x:c r="B7" s="142" t="str">
        <x:v>OBJ-001</x:v>
      </x:c>
      <x:c r="C7" s="142" t="str">
        <x:v>Reduzir reclamações por atraso</x:v>
      </x:c>
      <x:c r="D7" s="142" t="str">
        <x:v>Reclamações/mês</x:v>
      </x:c>
      <x:c r="E7" s="142" t="str">
        <x:v>Reduzir</x:v>
      </x:c>
      <x:c r="F7" s="147" t="n">
        <x:v>28</x:v>
      </x:c>
      <x:c r="G7" s="147" t="n">
        <x:v>12</x:v>
      </x:c>
      <x:c r="H7" s="147" t="n">
        <x:v>17</x:v>
      </x:c>
      <x:c r="I7" s="142" t="str">
        <x:v>un.</x:v>
      </x:c>
      <x:c r="J7" s="144" t="n">
        <x:v>0.25</x:v>
      </x:c>
      <x:c r="K7" s="16" t="n">
        <x:f>IF(A7="","",IF(Q7&lt;&gt;"","n.a.",IF(E7="Manter",IF(ABS(H7-G7)&lt;=Y7,1,0),IF(E7="Aumentar",MAX(0,MIN(1,(H7-F7)/(G7-F7))),MAX(0,MIN(1,(F7-H7)/(F7-G7)))))))</x:f>
        <x:v>0.6875</x:v>
      </x:c>
      <x:c r="L7" s="144" t="n">
        <x:v>0.6</x:v>
      </x:c>
      <x:c r="M7" s="142" t="str">
        <x:v>Ana Martins</x:v>
      </x:c>
      <x:c r="N7" s="143" t="n">
        <x:v>46280</x:v>
      </x:c>
      <x:c r="O7" t="str">
        <x:f>IF(COUNTA(A7:J7,L7:N7,P7,Y7)=0,"",IF(Q7&lt;&gt;"","DADO PENDENTE",IF(R7="Cancelado","CANCELADO",IF(R7="Pausado","PAUSADO",IF(R7="Concluído","OBJETIVO ENCERRADO",IF(K7&gt;=1,"CONCLUÍDO",IF(Listas!$B$13&gt;N7,"ATRASADO",IF(OR(L7&lt;Listas!$B$18,AND(K7&lt;Listas!$B$17,N7-Listas!$B$13&lt;=Listas!$B$16)),"EM RISCO","NO RUMO"))))))))</x:f>
        <x:v>ATRASADO</x:v>
      </x:c>
      <x:c r="P7" s="142" t="str">
        <x:v>Contatar clientes afetados</x:v>
      </x:c>
      <x:c r="Q7" s="146" t="str">
        <x:f>IF(COUNTA(A7:J7,L7:N7,P7,Y7)=0,"",IF(OR(NOT(ISNUMBER(Listas!$B$13)),Listas!$B$13&lt;=0,NOT(ISNUMBER(Listas!$B$16)),Listas!$B$16&lt;0,NOT(ISNUMBER(Listas!$B$17)),Listas!$B$17&lt;0,Listas!$B$17&gt;1,NOT(ISNUMBER(Listas!$B$18)),Listas!$B$18&lt;0,Listas!$B$18&gt;1),"Parâmetros inválidos",IF(A7="","ID ausente",IF(COUNTIFS($A$5:$A$104,A7)&lt;&gt;1,"ID duplicado",IF(OR(B7="",COUNTIFS(Objetivos!$A$5:$A$104,B7)&lt;&gt;1),"Objetivo ausente ou duplicado",IF(IF(COUNTIFS(Objetivos!$A$5:$A$104,B7)=1,INDEX(Objetivos!$N$5:$N$104,MATCH(B7,Objetivos!$A$5:$A$104,0))&lt;&gt;"",FALSE),"Cadastro do objetivo pendente",IF(OR(C7="",D7="",I7="",M7=""),"Descrição, métrica, unidade ou dono ausente",IF(COUNTIFS(Listas!$C$4:$C$6,E7)&lt;&gt;1,"Direção inválida",IF(OR(NOT(ISNUMBER(F7)),NOT(ISNUMBER(G7)),NOT(ISNUMBER(H7))),"Inicial, meta ou atual ausente/inválido",IF(OR(AND(E7="Aumentar",G7&lt;=F7),AND(E7="Reduzir",G7&gt;=F7)),"Meta incompatível com direção",IF(AND(E7="Manter",OR(NOT(ISNUMBER(Y7)),Y7&lt;0)),"Tolerância Manter inválida",IF(OR(NOT(ISNUMBER(J7)),J7&lt;=0),"Peso inválido",IF(OR(NOT(ISNUMBER(L7)),L7&lt;0,L7&gt;1),"Confiança ausente/inválida",IF(OR(NOT(ISNUMBER(N7)),N7&lt;=0),"Prazo ausente/inválido",""))))))))))))))</x:f>
      </x:c>
      <x:c r="R7" s="146" t="str">
        <x:f>IF(OR(B7="",COUNTIFS(Objetivos!$A$5:$A$104,B7)&lt;&gt;1),"",INDEX(Objetivos!$H$5:$H$104,MATCH(B7,Objetivos!$A$5:$A$104,0)))</x:f>
        <x:v>Em andamento</x:v>
      </x:c>
      <x:c r="S7" s="146" t="str">
        <x:f>IF(OR(B7="",COUNTIFS(Objetivos!$A$5:$A$104,B7)&lt;&gt;1),"",INDEX(Objetivos!$C$5:$C$104,MATCH(B7,Objetivos!$A$5:$A$104,0)))</x:f>
        <x:v>Operações</x:v>
      </x:c>
      <x:c r="T7" s="146" t="str">
        <x:f>IF(OR(B7="",COUNTIFS(Objetivos!$A$5:$A$104,B7)&lt;&gt;1),"",INDEX(Objetivos!$D$5:$D$104,MATCH(B7,Objetivos!$A$5:$A$104,0)))</x:f>
        <x:v>Ana Martins</x:v>
      </x:c>
      <x:c r="U7" s="146" t="n">
        <x:f>IF(AND(COUNTA(A7:J7,L7:N7,P7,Y7)&gt;0,OR(Listas!$B$14="Todos",S7=Listas!$B$14),OR(Listas!$B$15="Todos",T7=Listas!$B$15)),1,0)</x:f>
        <x:v>1</x:v>
      </x:c>
      <x:c r="V7" s="146" t="n">
        <x:f>IF(AND(U7=1,OR(R7="Em andamento",R7="Não iniciado")),1,0)</x:f>
        <x:v>1</x:v>
      </x:c>
      <x:c r="W7" s="146" t="n">
        <x:f>IF(U7=0,0,IF(Q7&lt;&gt;"",1,IF(V7=0,0,IF(O7="ATRASADO",2,IF(O7="EM RISCO",3,0)))))</x:f>
        <x:v>2</x:v>
      </x:c>
      <x:c r="X7" s="146" t="n">
        <x:f>IF(W7=0,"",COUNTIFS($W$5:$W$104,"&gt;0",$W$5:$W$104,"&lt;"&amp;W7)+COUNTIFS($W$5:W7,W7))</x:f>
        <x:v>3</x:v>
      </x:c>
      <x:c r="Y7" s="142"/>
      <x:c r="Z7" t="n">
        <x:f>IF(AND(A7&lt;&gt;"",Q7=""),J7*K7,0)</x:f>
        <x:v>0.171875</x:v>
      </x:c>
      <x:c r="AA7" t="n">
        <x:f>IF(AND(A7&lt;&gt;"",Q7=""),J7*L7,0)</x:f>
        <x:v>0.15</x:v>
      </x:c>
      <x:c r="AB7" t="n">
        <x:f>IF(AND(A7&lt;&gt;"",Q7=""),1,0)</x:f>
        <x:v>1</x:v>
      </x:c>
      <x:c r="AC7" t="n">
        <x:f>IF(Q7&lt;&gt;"",1,0)</x:f>
        <x:v>0</x:v>
      </x:c>
    </x:row>
    <x:row r="8">
      <x:c r="A8" s="142" t="str">
        <x:v>KR-004</x:v>
      </x:c>
      <x:c r="B8" s="142" t="str">
        <x:v>OBJ-002</x:v>
      </x:c>
      <x:c r="C8" s="142" t="str">
        <x:v>Elevar o NPS</x:v>
      </x:c>
      <x:c r="D8" s="142" t="str">
        <x:v>NPS</x:v>
      </x:c>
      <x:c r="E8" s="142" t="str">
        <x:v>Aumentar</x:v>
      </x:c>
      <x:c r="F8" s="147" t="n">
        <x:v>52</x:v>
      </x:c>
      <x:c r="G8" s="147" t="n">
        <x:v>65</x:v>
      </x:c>
      <x:c r="H8" s="147" t="n">
        <x:v>60</x:v>
      </x:c>
      <x:c r="I8" s="142" t="str">
        <x:v>pontos</x:v>
      </x:c>
      <x:c r="J8" s="144" t="n">
        <x:v>0.35</x:v>
      </x:c>
      <x:c r="K8" s="16" t="n">
        <x:f>IF(A8="","",IF(Q8&lt;&gt;"","n.a.",IF(E8="Manter",IF(ABS(H8-G8)&lt;=Y8,1,0),IF(E8="Aumentar",MAX(0,MIN(1,(H8-F8)/(G8-F8))),MAX(0,MIN(1,(F8-H8)/(F8-G8)))))))</x:f>
        <x:v>0.6153846153846154</x:v>
      </x:c>
      <x:c r="L8" s="144" t="n">
        <x:v>0.75</x:v>
      </x:c>
      <x:c r="M8" s="142" t="str">
        <x:v>Bruno Lima</x:v>
      </x:c>
      <x:c r="N8" s="143" t="n">
        <x:v>46387</x:v>
      </x:c>
      <x:c r="O8" t="str">
        <x:f>IF(COUNTA(A8:J8,L8:N8,P8,Y8)=0,"",IF(Q8&lt;&gt;"","DADO PENDENTE",IF(R8="Cancelado","CANCELADO",IF(R8="Pausado","PAUSADO",IF(R8="Concluído","OBJETIVO ENCERRADO",IF(K8&gt;=1,"CONCLUÍDO",IF(Listas!$B$13&gt;N8,"ATRASADO",IF(OR(L8&lt;Listas!$B$18,AND(K8&lt;Listas!$B$17,N8-Listas!$B$13&lt;=Listas!$B$16)),"EM RISCO","NO RUMO"))))))))</x:f>
        <x:v>NO RUMO</x:v>
      </x:c>
      <x:c r="P8" s="142" t="str">
        <x:v>Fechar causas dos detratores</x:v>
      </x:c>
      <x:c r="Q8" s="146" t="str">
        <x:f>IF(COUNTA(A8:J8,L8:N8,P8,Y8)=0,"",IF(OR(NOT(ISNUMBER(Listas!$B$13)),Listas!$B$13&lt;=0,NOT(ISNUMBER(Listas!$B$16)),Listas!$B$16&lt;0,NOT(ISNUMBER(Listas!$B$17)),Listas!$B$17&lt;0,Listas!$B$17&gt;1,NOT(ISNUMBER(Listas!$B$18)),Listas!$B$18&lt;0,Listas!$B$18&gt;1),"Parâmetros inválidos",IF(A8="","ID ausente",IF(COUNTIFS($A$5:$A$104,A8)&lt;&gt;1,"ID duplicado",IF(OR(B8="",COUNTIFS(Objetivos!$A$5:$A$104,B8)&lt;&gt;1),"Objetivo ausente ou duplicado",IF(IF(COUNTIFS(Objetivos!$A$5:$A$104,B8)=1,INDEX(Objetivos!$N$5:$N$104,MATCH(B8,Objetivos!$A$5:$A$104,0))&lt;&gt;"",FALSE),"Cadastro do objetivo pendente",IF(OR(C8="",D8="",I8="",M8=""),"Descrição, métrica, unidade ou dono ausente",IF(COUNTIFS(Listas!$C$4:$C$6,E8)&lt;&gt;1,"Direção inválida",IF(OR(NOT(ISNUMBER(F8)),NOT(ISNUMBER(G8)),NOT(ISNUMBER(H8))),"Inicial, meta ou atual ausente/inválido",IF(OR(AND(E8="Aumentar",G8&lt;=F8),AND(E8="Reduzir",G8&gt;=F8)),"Meta incompatível com direção",IF(AND(E8="Manter",OR(NOT(ISNUMBER(Y8)),Y8&lt;0)),"Tolerância Manter inválida",IF(OR(NOT(ISNUMBER(J8)),J8&lt;=0),"Peso inválido",IF(OR(NOT(ISNUMBER(L8)),L8&lt;0,L8&gt;1),"Confiança ausente/inválida",IF(OR(NOT(ISNUMBER(N8)),N8&lt;=0),"Prazo ausente/inválido",""))))))))))))))</x:f>
      </x:c>
      <x:c r="R8" s="146" t="str">
        <x:f>IF(OR(B8="",COUNTIFS(Objetivos!$A$5:$A$104,B8)&lt;&gt;1),"",INDEX(Objetivos!$H$5:$H$104,MATCH(B8,Objetivos!$A$5:$A$104,0)))</x:f>
        <x:v>Em andamento</x:v>
      </x:c>
      <x:c r="S8" s="146" t="str">
        <x:f>IF(OR(B8="",COUNTIFS(Objetivos!$A$5:$A$104,B8)&lt;&gt;1),"",INDEX(Objetivos!$C$5:$C$104,MATCH(B8,Objetivos!$A$5:$A$104,0)))</x:f>
        <x:v>Comercial</x:v>
      </x:c>
      <x:c r="T8" s="146" t="str">
        <x:f>IF(OR(B8="",COUNTIFS(Objetivos!$A$5:$A$104,B8)&lt;&gt;1),"",INDEX(Objetivos!$D$5:$D$104,MATCH(B8,Objetivos!$A$5:$A$104,0)))</x:f>
        <x:v>Bruno Lima</x:v>
      </x:c>
      <x:c r="U8" s="146" t="n">
        <x:f>IF(AND(COUNTA(A8:J8,L8:N8,P8,Y8)&gt;0,OR(Listas!$B$14="Todos",S8=Listas!$B$14),OR(Listas!$B$15="Todos",T8=Listas!$B$15)),1,0)</x:f>
        <x:v>1</x:v>
      </x:c>
      <x:c r="V8" s="146" t="n">
        <x:f>IF(AND(U8=1,OR(R8="Em andamento",R8="Não iniciado")),1,0)</x:f>
        <x:v>1</x:v>
      </x:c>
      <x:c r="W8" s="146" t="n">
        <x:f>IF(U8=0,0,IF(Q8&lt;&gt;"",1,IF(V8=0,0,IF(O8="ATRASADO",2,IF(O8="EM RISCO",3,0)))))</x:f>
        <x:v>0</x:v>
      </x:c>
      <x:c r="X8" s="146" t="str">
        <x:f>IF(W8=0,"",COUNTIFS($W$5:$W$104,"&gt;0",$W$5:$W$104,"&lt;"&amp;W8)+COUNTIFS($W$5:W8,W8))</x:f>
      </x:c>
      <x:c r="Y8" s="142"/>
      <x:c r="Z8" t="n">
        <x:f>IF(AND(A8&lt;&gt;"",Q8=""),J8*K8,0)</x:f>
        <x:v>0.2153846153846154</x:v>
      </x:c>
      <x:c r="AA8" t="n">
        <x:f>IF(AND(A8&lt;&gt;"",Q8=""),J8*L8,0)</x:f>
        <x:v>0.26249999999999996</x:v>
      </x:c>
      <x:c r="AB8" t="n">
        <x:f>IF(AND(A8&lt;&gt;"",Q8=""),1,0)</x:f>
        <x:v>1</x:v>
      </x:c>
      <x:c r="AC8" t="n">
        <x:f>IF(Q8&lt;&gt;"",1,0)</x:f>
        <x:v>0</x:v>
      </x:c>
    </x:row>
    <x:row r="9">
      <x:c r="A9" s="142" t="str">
        <x:v>KR-005</x:v>
      </x:c>
      <x:c r="B9" s="142" t="str">
        <x:v>OBJ-002</x:v>
      </x:c>
      <x:c r="C9" s="142" t="str">
        <x:v>Reduzir churn mensal</x:v>
      </x:c>
      <x:c r="D9" s="142" t="str">
        <x:v>Churn</x:v>
      </x:c>
      <x:c r="E9" s="142" t="str">
        <x:v>Reduzir</x:v>
      </x:c>
      <x:c r="F9" s="147" t="n">
        <x:v>0.048</x:v>
      </x:c>
      <x:c r="G9" s="147" t="n">
        <x:v>0.03</x:v>
      </x:c>
      <x:c r="H9" s="147" t="n">
        <x:v>0.036</x:v>
      </x:c>
      <x:c r="I9" s="142" t="str">
        <x:v>%</x:v>
      </x:c>
      <x:c r="J9" s="144" t="n">
        <x:v>0.35</x:v>
      </x:c>
      <x:c r="K9" s="16" t="n">
        <x:f>IF(A9="","",IF(Q9&lt;&gt;"","n.a.",IF(E9="Manter",IF(ABS(H9-G9)&lt;=Y9,1,0),IF(E9="Aumentar",MAX(0,MIN(1,(H9-F9)/(G9-F9))),MAX(0,MIN(1,(F9-H9)/(F9-G9)))))))</x:f>
        <x:v>0.6666666666666667</x:v>
      </x:c>
      <x:c r="L9" s="144" t="n">
        <x:v>0.7</x:v>
      </x:c>
      <x:c r="M9" s="142" t="str">
        <x:v>Bruno Lima</x:v>
      </x:c>
      <x:c r="N9" s="143" t="n">
        <x:v>46387</x:v>
      </x:c>
      <x:c r="O9" t="str">
        <x:f>IF(COUNTA(A9:J9,L9:N9,P9,Y9)=0,"",IF(Q9&lt;&gt;"","DADO PENDENTE",IF(R9="Cancelado","CANCELADO",IF(R9="Pausado","PAUSADO",IF(R9="Concluído","OBJETIVO ENCERRADO",IF(K9&gt;=1,"CONCLUÍDO",IF(Listas!$B$13&gt;N9,"ATRASADO",IF(OR(L9&lt;Listas!$B$18,AND(K9&lt;Listas!$B$17,N9-Listas!$B$13&lt;=Listas!$B$16)),"EM RISCO","NO RUMO"))))))))</x:f>
        <x:v>NO RUMO</x:v>
      </x:c>
      <x:c r="P9" s="142" t="str">
        <x:v>Criar alerta de risco</x:v>
      </x:c>
      <x:c r="Q9" s="146" t="str">
        <x:f>IF(COUNTA(A9:J9,L9:N9,P9,Y9)=0,"",IF(OR(NOT(ISNUMBER(Listas!$B$13)),Listas!$B$13&lt;=0,NOT(ISNUMBER(Listas!$B$16)),Listas!$B$16&lt;0,NOT(ISNUMBER(Listas!$B$17)),Listas!$B$17&lt;0,Listas!$B$17&gt;1,NOT(ISNUMBER(Listas!$B$18)),Listas!$B$18&lt;0,Listas!$B$18&gt;1),"Parâmetros inválidos",IF(A9="","ID ausente",IF(COUNTIFS($A$5:$A$104,A9)&lt;&gt;1,"ID duplicado",IF(OR(B9="",COUNTIFS(Objetivos!$A$5:$A$104,B9)&lt;&gt;1),"Objetivo ausente ou duplicado",IF(IF(COUNTIFS(Objetivos!$A$5:$A$104,B9)=1,INDEX(Objetivos!$N$5:$N$104,MATCH(B9,Objetivos!$A$5:$A$104,0))&lt;&gt;"",FALSE),"Cadastro do objetivo pendente",IF(OR(C9="",D9="",I9="",M9=""),"Descrição, métrica, unidade ou dono ausente",IF(COUNTIFS(Listas!$C$4:$C$6,E9)&lt;&gt;1,"Direção inválida",IF(OR(NOT(ISNUMBER(F9)),NOT(ISNUMBER(G9)),NOT(ISNUMBER(H9))),"Inicial, meta ou atual ausente/inválido",IF(OR(AND(E9="Aumentar",G9&lt;=F9),AND(E9="Reduzir",G9&gt;=F9)),"Meta incompatível com direção",IF(AND(E9="Manter",OR(NOT(ISNUMBER(Y9)),Y9&lt;0)),"Tolerância Manter inválida",IF(OR(NOT(ISNUMBER(J9)),J9&lt;=0),"Peso inválido",IF(OR(NOT(ISNUMBER(L9)),L9&lt;0,L9&gt;1),"Confiança ausente/inválida",IF(OR(NOT(ISNUMBER(N9)),N9&lt;=0),"Prazo ausente/inválido",""))))))))))))))</x:f>
      </x:c>
      <x:c r="R9" s="146" t="str">
        <x:f>IF(OR(B9="",COUNTIFS(Objetivos!$A$5:$A$104,B9)&lt;&gt;1),"",INDEX(Objetivos!$H$5:$H$104,MATCH(B9,Objetivos!$A$5:$A$104,0)))</x:f>
        <x:v>Em andamento</x:v>
      </x:c>
      <x:c r="S9" s="146" t="str">
        <x:f>IF(OR(B9="",COUNTIFS(Objetivos!$A$5:$A$104,B9)&lt;&gt;1),"",INDEX(Objetivos!$C$5:$C$104,MATCH(B9,Objetivos!$A$5:$A$104,0)))</x:f>
        <x:v>Comercial</x:v>
      </x:c>
      <x:c r="T9" s="146" t="str">
        <x:f>IF(OR(B9="",COUNTIFS(Objetivos!$A$5:$A$104,B9)&lt;&gt;1),"",INDEX(Objetivos!$D$5:$D$104,MATCH(B9,Objetivos!$A$5:$A$104,0)))</x:f>
        <x:v>Bruno Lima</x:v>
      </x:c>
      <x:c r="U9" s="146" t="n">
        <x:f>IF(AND(COUNTA(A9:J9,L9:N9,P9,Y9)&gt;0,OR(Listas!$B$14="Todos",S9=Listas!$B$14),OR(Listas!$B$15="Todos",T9=Listas!$B$15)),1,0)</x:f>
        <x:v>1</x:v>
      </x:c>
      <x:c r="V9" s="146" t="n">
        <x:f>IF(AND(U9=1,OR(R9="Em andamento",R9="Não iniciado")),1,0)</x:f>
        <x:v>1</x:v>
      </x:c>
      <x:c r="W9" s="146" t="n">
        <x:f>IF(U9=0,0,IF(Q9&lt;&gt;"",1,IF(V9=0,0,IF(O9="ATRASADO",2,IF(O9="EM RISCO",3,0)))))</x:f>
        <x:v>0</x:v>
      </x:c>
      <x:c r="X9" s="146" t="str">
        <x:f>IF(W9=0,"",COUNTIFS($W$5:$W$104,"&gt;0",$W$5:$W$104,"&lt;"&amp;W9)+COUNTIFS($W$5:W9,W9))</x:f>
      </x:c>
      <x:c r="Y9" s="142"/>
      <x:c r="Z9" t="n">
        <x:f>IF(AND(A9&lt;&gt;"",Q9=""),J9*K9,0)</x:f>
        <x:v>0.23333333333333334</x:v>
      </x:c>
      <x:c r="AA9" t="n">
        <x:f>IF(AND(A9&lt;&gt;"",Q9=""),J9*L9,0)</x:f>
        <x:v>0.24499999999999997</x:v>
      </x:c>
      <x:c r="AB9" t="n">
        <x:f>IF(AND(A9&lt;&gt;"",Q9=""),1,0)</x:f>
        <x:v>1</x:v>
      </x:c>
      <x:c r="AC9" t="n">
        <x:f>IF(Q9&lt;&gt;"",1,0)</x:f>
        <x:v>0</x:v>
      </x:c>
    </x:row>
    <x:row r="10">
      <x:c r="A10" s="142" t="str">
        <x:v>KR-006</x:v>
      </x:c>
      <x:c r="B10" s="142" t="str">
        <x:v>OBJ-002</x:v>
      </x:c>
      <x:c r="C10" s="142" t="str">
        <x:v>Elevar renovações anuais</x:v>
      </x:c>
      <x:c r="D10" s="142" t="str">
        <x:v>Renovação</x:v>
      </x:c>
      <x:c r="E10" s="142" t="str">
        <x:v>Aumentar</x:v>
      </x:c>
      <x:c r="F10" s="147" t="n">
        <x:v>0.78</x:v>
      </x:c>
      <x:c r="G10" s="147" t="n">
        <x:v>0.9</x:v>
      </x:c>
      <x:c r="H10" s="147" t="n">
        <x:v>0.87</x:v>
      </x:c>
      <x:c r="I10" s="142" t="str">
        <x:v>%</x:v>
      </x:c>
      <x:c r="J10" s="144" t="n">
        <x:v>0.3</x:v>
      </x:c>
      <x:c r="K10" s="16" t="n">
        <x:f>IF(A10="","",IF(Q10&lt;&gt;"","n.a.",IF(E10="Manter",IF(ABS(H10-G10)&lt;=Y10,1,0),IF(E10="Aumentar",MAX(0,MIN(1,(H10-F10)/(G10-F10))),MAX(0,MIN(1,(F10-H10)/(F10-G10)))))))</x:f>
        <x:v>0.7499999999999998</x:v>
      </x:c>
      <x:c r="L10" s="144" t="n">
        <x:v>0.8</x:v>
      </x:c>
      <x:c r="M10" s="142" t="str">
        <x:v>Lia Costa</x:v>
      </x:c>
      <x:c r="N10" s="143" t="n">
        <x:v>46387</x:v>
      </x:c>
      <x:c r="O10" t="str">
        <x:f>IF(COUNTA(A10:J10,L10:N10,P10,Y10)=0,"",IF(Q10&lt;&gt;"","DADO PENDENTE",IF(R10="Cancelado","CANCELADO",IF(R10="Pausado","PAUSADO",IF(R10="Concluído","OBJETIVO ENCERRADO",IF(K10&gt;=1,"CONCLUÍDO",IF(Listas!$B$13&gt;N10,"ATRASADO",IF(OR(L10&lt;Listas!$B$18,AND(K10&lt;Listas!$B$17,N10-Listas!$B$13&lt;=Listas!$B$16)),"EM RISCO","NO RUMO"))))))))</x:f>
        <x:v>NO RUMO</x:v>
      </x:c>
      <x:c r="P10" s="142" t="str">
        <x:v>Antecipar negociações</x:v>
      </x:c>
      <x:c r="Q10" s="146" t="str">
        <x:f>IF(COUNTA(A10:J10,L10:N10,P10,Y10)=0,"",IF(OR(NOT(ISNUMBER(Listas!$B$13)),Listas!$B$13&lt;=0,NOT(ISNUMBER(Listas!$B$16)),Listas!$B$16&lt;0,NOT(ISNUMBER(Listas!$B$17)),Listas!$B$17&lt;0,Listas!$B$17&gt;1,NOT(ISNUMBER(Listas!$B$18)),Listas!$B$18&lt;0,Listas!$B$18&gt;1),"Parâmetros inválidos",IF(A10="","ID ausente",IF(COUNTIFS($A$5:$A$104,A10)&lt;&gt;1,"ID duplicado",IF(OR(B10="",COUNTIFS(Objetivos!$A$5:$A$104,B10)&lt;&gt;1),"Objetivo ausente ou duplicado",IF(IF(COUNTIFS(Objetivos!$A$5:$A$104,B10)=1,INDEX(Objetivos!$N$5:$N$104,MATCH(B10,Objetivos!$A$5:$A$104,0))&lt;&gt;"",FALSE),"Cadastro do objetivo pendente",IF(OR(C10="",D10="",I10="",M10=""),"Descrição, métrica, unidade ou dono ausente",IF(COUNTIFS(Listas!$C$4:$C$6,E10)&lt;&gt;1,"Direção inválida",IF(OR(NOT(ISNUMBER(F10)),NOT(ISNUMBER(G10)),NOT(ISNUMBER(H10))),"Inicial, meta ou atual ausente/inválido",IF(OR(AND(E10="Aumentar",G10&lt;=F10),AND(E10="Reduzir",G10&gt;=F10)),"Meta incompatível com direção",IF(AND(E10="Manter",OR(NOT(ISNUMBER(Y10)),Y10&lt;0)),"Tolerância Manter inválida",IF(OR(NOT(ISNUMBER(J10)),J10&lt;=0),"Peso inválido",IF(OR(NOT(ISNUMBER(L10)),L10&lt;0,L10&gt;1),"Confiança ausente/inválida",IF(OR(NOT(ISNUMBER(N10)),N10&lt;=0),"Prazo ausente/inválido",""))))))))))))))</x:f>
      </x:c>
      <x:c r="R10" s="146" t="str">
        <x:f>IF(OR(B10="",COUNTIFS(Objetivos!$A$5:$A$104,B10)&lt;&gt;1),"",INDEX(Objetivos!$H$5:$H$104,MATCH(B10,Objetivos!$A$5:$A$104,0)))</x:f>
        <x:v>Em andamento</x:v>
      </x:c>
      <x:c r="S10" s="146" t="str">
        <x:f>IF(OR(B10="",COUNTIFS(Objetivos!$A$5:$A$104,B10)&lt;&gt;1),"",INDEX(Objetivos!$C$5:$C$104,MATCH(B10,Objetivos!$A$5:$A$104,0)))</x:f>
        <x:v>Comercial</x:v>
      </x:c>
      <x:c r="T10" s="146" t="str">
        <x:f>IF(OR(B10="",COUNTIFS(Objetivos!$A$5:$A$104,B10)&lt;&gt;1),"",INDEX(Objetivos!$D$5:$D$104,MATCH(B10,Objetivos!$A$5:$A$104,0)))</x:f>
        <x:v>Bruno Lima</x:v>
      </x:c>
      <x:c r="U10" s="146" t="n">
        <x:f>IF(AND(COUNTA(A10:J10,L10:N10,P10,Y10)&gt;0,OR(Listas!$B$14="Todos",S10=Listas!$B$14),OR(Listas!$B$15="Todos",T10=Listas!$B$15)),1,0)</x:f>
        <x:v>1</x:v>
      </x:c>
      <x:c r="V10" s="146" t="n">
        <x:f>IF(AND(U10=1,OR(R10="Em andamento",R10="Não iniciado")),1,0)</x:f>
        <x:v>1</x:v>
      </x:c>
      <x:c r="W10" s="146" t="n">
        <x:f>IF(U10=0,0,IF(Q10&lt;&gt;"",1,IF(V10=0,0,IF(O10="ATRASADO",2,IF(O10="EM RISCO",3,0)))))</x:f>
        <x:v>0</x:v>
      </x:c>
      <x:c r="X10" s="146" t="str">
        <x:f>IF(W10=0,"",COUNTIFS($W$5:$W$104,"&gt;0",$W$5:$W$104,"&lt;"&amp;W10)+COUNTIFS($W$5:W10,W10))</x:f>
      </x:c>
      <x:c r="Y10" s="142"/>
      <x:c r="Z10" t="n">
        <x:f>IF(AND(A10&lt;&gt;"",Q10=""),J10*K10,0)</x:f>
        <x:v>0.22499999999999992</x:v>
      </x:c>
      <x:c r="AA10" t="n">
        <x:f>IF(AND(A10&lt;&gt;"",Q10=""),J10*L10,0)</x:f>
        <x:v>0.24</x:v>
      </x:c>
      <x:c r="AB10" t="n">
        <x:f>IF(AND(A10&lt;&gt;"",Q10=""),1,0)</x:f>
        <x:v>1</x:v>
      </x:c>
      <x:c r="AC10" t="n">
        <x:f>IF(Q10&lt;&gt;"",1,0)</x:f>
        <x:v>0</x:v>
      </x:c>
    </x:row>
    <x:row r="11">
      <x:c r="A11" s="142" t="str">
        <x:v>KR-007</x:v>
      </x:c>
      <x:c r="B11" s="142" t="str">
        <x:v>OBJ-003</x:v>
      </x:c>
      <x:c r="C11" s="142" t="str">
        <x:v>Reduzir refugo da linha 1</x:v>
      </x:c>
      <x:c r="D11" s="142" t="str">
        <x:v>Taxa de refugo</x:v>
      </x:c>
      <x:c r="E11" s="142" t="str">
        <x:v>Reduzir</x:v>
      </x:c>
      <x:c r="F11" s="147" t="n">
        <x:v>0.065</x:v>
      </x:c>
      <x:c r="G11" s="147" t="n">
        <x:v>0.035</x:v>
      </x:c>
      <x:c r="H11" s="147" t="n">
        <x:v>0.052</x:v>
      </x:c>
      <x:c r="I11" s="142" t="str">
        <x:v>%</x:v>
      </x:c>
      <x:c r="J11" s="144" t="n">
        <x:v>0.45</x:v>
      </x:c>
      <x:c r="K11" s="16" t="n">
        <x:f>IF(A11="","",IF(Q11&lt;&gt;"","n.a.",IF(E11="Manter",IF(ABS(H11-G11)&lt;=Y11,1,0),IF(E11="Aumentar",MAX(0,MIN(1,(H11-F11)/(G11-F11))),MAX(0,MIN(1,(F11-H11)/(F11-G11)))))))</x:f>
        <x:v>0.4333333333333335</x:v>
      </x:c>
      <x:c r="L11" s="144" t="n">
        <x:v>0.45</x:v>
      </x:c>
      <x:c r="M11" s="142" t="str">
        <x:v>Carla Souza</x:v>
      </x:c>
      <x:c r="N11" s="143" t="n">
        <x:v>46326</x:v>
      </x:c>
      <x:c r="O11" t="str">
        <x:f>IF(COUNTA(A11:J11,L11:N11,P11,Y11)=0,"",IF(Q11&lt;&gt;"","DADO PENDENTE",IF(R11="Cancelado","CANCELADO",IF(R11="Pausado","PAUSADO",IF(R11="Concluído","OBJETIVO ENCERRADO",IF(K11&gt;=1,"CONCLUÍDO",IF(Listas!$B$13&gt;N11,"ATRASADO",IF(OR(L11&lt;Listas!$B$18,AND(K11&lt;Listas!$B$17,N11-Listas!$B$13&lt;=Listas!$B$16)),"EM RISCO","NO RUMO"))))))))</x:f>
        <x:v>EM RISCO</x:v>
      </x:c>
      <x:c r="P11" s="142" t="str">
        <x:v>Padronizar setup</x:v>
      </x:c>
      <x:c r="Q11" s="146" t="str">
        <x:f>IF(COUNTA(A11:J11,L11:N11,P11,Y11)=0,"",IF(OR(NOT(ISNUMBER(Listas!$B$13)),Listas!$B$13&lt;=0,NOT(ISNUMBER(Listas!$B$16)),Listas!$B$16&lt;0,NOT(ISNUMBER(Listas!$B$17)),Listas!$B$17&lt;0,Listas!$B$17&gt;1,NOT(ISNUMBER(Listas!$B$18)),Listas!$B$18&lt;0,Listas!$B$18&gt;1),"Parâmetros inválidos",IF(A11="","ID ausente",IF(COUNTIFS($A$5:$A$104,A11)&lt;&gt;1,"ID duplicado",IF(OR(B11="",COUNTIFS(Objetivos!$A$5:$A$104,B11)&lt;&gt;1),"Objetivo ausente ou duplicado",IF(IF(COUNTIFS(Objetivos!$A$5:$A$104,B11)=1,INDEX(Objetivos!$N$5:$N$104,MATCH(B11,Objetivos!$A$5:$A$104,0))&lt;&gt;"",FALSE),"Cadastro do objetivo pendente",IF(OR(C11="",D11="",I11="",M11=""),"Descrição, métrica, unidade ou dono ausente",IF(COUNTIFS(Listas!$C$4:$C$6,E11)&lt;&gt;1,"Direção inválida",IF(OR(NOT(ISNUMBER(F11)),NOT(ISNUMBER(G11)),NOT(ISNUMBER(H11))),"Inicial, meta ou atual ausente/inválido",IF(OR(AND(E11="Aumentar",G11&lt;=F11),AND(E11="Reduzir",G11&gt;=F11)),"Meta incompatível com direção",IF(AND(E11="Manter",OR(NOT(ISNUMBER(Y11)),Y11&lt;0)),"Tolerância Manter inválida",IF(OR(NOT(ISNUMBER(J11)),J11&lt;=0),"Peso inválido",IF(OR(NOT(ISNUMBER(L11)),L11&lt;0,L11&gt;1),"Confiança ausente/inválida",IF(OR(NOT(ISNUMBER(N11)),N11&lt;=0),"Prazo ausente/inválido",""))))))))))))))</x:f>
      </x:c>
      <x:c r="R11" s="146" t="str">
        <x:f>IF(OR(B11="",COUNTIFS(Objetivos!$A$5:$A$104,B11)&lt;&gt;1),"",INDEX(Objetivos!$H$5:$H$104,MATCH(B11,Objetivos!$A$5:$A$104,0)))</x:f>
        <x:v>Em andamento</x:v>
      </x:c>
      <x:c r="S11" s="146" t="str">
        <x:f>IF(OR(B11="",COUNTIFS(Objetivos!$A$5:$A$104,B11)&lt;&gt;1),"",INDEX(Objetivos!$C$5:$C$104,MATCH(B11,Objetivos!$A$5:$A$104,0)))</x:f>
        <x:v>Produção</x:v>
      </x:c>
      <x:c r="T11" s="146" t="str">
        <x:f>IF(OR(B11="",COUNTIFS(Objetivos!$A$5:$A$104,B11)&lt;&gt;1),"",INDEX(Objetivos!$D$5:$D$104,MATCH(B11,Objetivos!$A$5:$A$104,0)))</x:f>
        <x:v>Carla Souza</x:v>
      </x:c>
      <x:c r="U11" s="146" t="n">
        <x:f>IF(AND(COUNTA(A11:J11,L11:N11,P11,Y11)&gt;0,OR(Listas!$B$14="Todos",S11=Listas!$B$14),OR(Listas!$B$15="Todos",T11=Listas!$B$15)),1,0)</x:f>
        <x:v>1</x:v>
      </x:c>
      <x:c r="V11" s="146" t="n">
        <x:f>IF(AND(U11=1,OR(R11="Em andamento",R11="Não iniciado")),1,0)</x:f>
        <x:v>1</x:v>
      </x:c>
      <x:c r="W11" s="146" t="n">
        <x:f>IF(U11=0,0,IF(Q11&lt;&gt;"",1,IF(V11=0,0,IF(O11="ATRASADO",2,IF(O11="EM RISCO",3,0)))))</x:f>
        <x:v>3</x:v>
      </x:c>
      <x:c r="X11" s="146" t="n">
        <x:f>IF(W11=0,"",COUNTIFS($W$5:$W$104,"&gt;0",$W$5:$W$104,"&lt;"&amp;W11)+COUNTIFS($W$5:W11,W11))</x:f>
        <x:v>4</x:v>
      </x:c>
      <x:c r="Y11" s="142"/>
      <x:c r="Z11" t="n">
        <x:f>IF(AND(A11&lt;&gt;"",Q11=""),J11*K11,0)</x:f>
        <x:v>0.1950000000000001</x:v>
      </x:c>
      <x:c r="AA11" t="n">
        <x:f>IF(AND(A11&lt;&gt;"",Q11=""),J11*L11,0)</x:f>
        <x:v>0.2025</x:v>
      </x:c>
      <x:c r="AB11" t="n">
        <x:f>IF(AND(A11&lt;&gt;"",Q11=""),1,0)</x:f>
        <x:v>1</x:v>
      </x:c>
      <x:c r="AC11" t="n">
        <x:f>IF(Q11&lt;&gt;"",1,0)</x:f>
        <x:v>0</x:v>
      </x:c>
    </x:row>
    <x:row r="12">
      <x:c r="A12" s="142" t="str">
        <x:v>KR-008</x:v>
      </x:c>
      <x:c r="B12" s="142" t="str">
        <x:v>OBJ-003</x:v>
      </x:c>
      <x:c r="C12" s="142" t="str">
        <x:v>Reduzir consumo de matéria-prima</x:v>
      </x:c>
      <x:c r="D12" s="142" t="str">
        <x:v>Kg por lote</x:v>
      </x:c>
      <x:c r="E12" s="142" t="str">
        <x:v>Reduzir</x:v>
      </x:c>
      <x:c r="F12" s="147" t="n">
        <x:v>128</x:v>
      </x:c>
      <x:c r="G12" s="147" t="n">
        <x:v>116</x:v>
      </x:c>
      <x:c r="H12" s="147" t="n">
        <x:v>124</x:v>
      </x:c>
      <x:c r="I12" s="142" t="str">
        <x:v>kg</x:v>
      </x:c>
      <x:c r="J12" s="144" t="n">
        <x:v>0.3</x:v>
      </x:c>
      <x:c r="K12" s="16" t="n">
        <x:f>IF(A12="","",IF(Q12&lt;&gt;"","n.a.",IF(E12="Manter",IF(ABS(H12-G12)&lt;=Y12,1,0),IF(E12="Aumentar",MAX(0,MIN(1,(H12-F12)/(G12-F12))),MAX(0,MIN(1,(F12-H12)/(F12-G12)))))))</x:f>
        <x:v>0.3333333333333333</x:v>
      </x:c>
      <x:c r="L12" s="144" t="n">
        <x:v>0.55</x:v>
      </x:c>
      <x:c r="M12" s="142" t="str">
        <x:v>Carla Souza</x:v>
      </x:c>
      <x:c r="N12" s="143" t="n">
        <x:v>46326</x:v>
      </x:c>
      <x:c r="O12" t="str">
        <x:f>IF(COUNTA(A12:J12,L12:N12,P12,Y12)=0,"",IF(Q12&lt;&gt;"","DADO PENDENTE",IF(R12="Cancelado","CANCELADO",IF(R12="Pausado","PAUSADO",IF(R12="Concluído","OBJETIVO ENCERRADO",IF(K12&gt;=1,"CONCLUÍDO",IF(Listas!$B$13&gt;N12,"ATRASADO",IF(OR(L12&lt;Listas!$B$18,AND(K12&lt;Listas!$B$17,N12-Listas!$B$13&lt;=Listas!$B$16)),"EM RISCO","NO RUMO"))))))))</x:f>
        <x:v>EM RISCO</x:v>
      </x:c>
      <x:c r="P12" s="142" t="str">
        <x:v>Testar parâmetro de corte</x:v>
      </x:c>
      <x:c r="Q12" s="146" t="str">
        <x:f>IF(COUNTA(A12:J12,L12:N12,P12,Y12)=0,"",IF(OR(NOT(ISNUMBER(Listas!$B$13)),Listas!$B$13&lt;=0,NOT(ISNUMBER(Listas!$B$16)),Listas!$B$16&lt;0,NOT(ISNUMBER(Listas!$B$17)),Listas!$B$17&lt;0,Listas!$B$17&gt;1,NOT(ISNUMBER(Listas!$B$18)),Listas!$B$18&lt;0,Listas!$B$18&gt;1),"Parâmetros inválidos",IF(A12="","ID ausente",IF(COUNTIFS($A$5:$A$104,A12)&lt;&gt;1,"ID duplicado",IF(OR(B12="",COUNTIFS(Objetivos!$A$5:$A$104,B12)&lt;&gt;1),"Objetivo ausente ou duplicado",IF(IF(COUNTIFS(Objetivos!$A$5:$A$104,B12)=1,INDEX(Objetivos!$N$5:$N$104,MATCH(B12,Objetivos!$A$5:$A$104,0))&lt;&gt;"",FALSE),"Cadastro do objetivo pendente",IF(OR(C12="",D12="",I12="",M12=""),"Descrição, métrica, unidade ou dono ausente",IF(COUNTIFS(Listas!$C$4:$C$6,E12)&lt;&gt;1,"Direção inválida",IF(OR(NOT(ISNUMBER(F12)),NOT(ISNUMBER(G12)),NOT(ISNUMBER(H12))),"Inicial, meta ou atual ausente/inválido",IF(OR(AND(E12="Aumentar",G12&lt;=F12),AND(E12="Reduzir",G12&gt;=F12)),"Meta incompatível com direção",IF(AND(E12="Manter",OR(NOT(ISNUMBER(Y12)),Y12&lt;0)),"Tolerância Manter inválida",IF(OR(NOT(ISNUMBER(J12)),J12&lt;=0),"Peso inválido",IF(OR(NOT(ISNUMBER(L12)),L12&lt;0,L12&gt;1),"Confiança ausente/inválida",IF(OR(NOT(ISNUMBER(N12)),N12&lt;=0),"Prazo ausente/inválido",""))))))))))))))</x:f>
      </x:c>
      <x:c r="R12" s="146" t="str">
        <x:f>IF(OR(B12="",COUNTIFS(Objetivos!$A$5:$A$104,B12)&lt;&gt;1),"",INDEX(Objetivos!$H$5:$H$104,MATCH(B12,Objetivos!$A$5:$A$104,0)))</x:f>
        <x:v>Em andamento</x:v>
      </x:c>
      <x:c r="S12" s="146" t="str">
        <x:f>IF(OR(B12="",COUNTIFS(Objetivos!$A$5:$A$104,B12)&lt;&gt;1),"",INDEX(Objetivos!$C$5:$C$104,MATCH(B12,Objetivos!$A$5:$A$104,0)))</x:f>
        <x:v>Produção</x:v>
      </x:c>
      <x:c r="T12" s="146" t="str">
        <x:f>IF(OR(B12="",COUNTIFS(Objetivos!$A$5:$A$104,B12)&lt;&gt;1),"",INDEX(Objetivos!$D$5:$D$104,MATCH(B12,Objetivos!$A$5:$A$104,0)))</x:f>
        <x:v>Carla Souza</x:v>
      </x:c>
      <x:c r="U12" s="146" t="n">
        <x:f>IF(AND(COUNTA(A12:J12,L12:N12,P12,Y12)&gt;0,OR(Listas!$B$14="Todos",S12=Listas!$B$14),OR(Listas!$B$15="Todos",T12=Listas!$B$15)),1,0)</x:f>
        <x:v>1</x:v>
      </x:c>
      <x:c r="V12" s="146" t="n">
        <x:f>IF(AND(U12=1,OR(R12="Em andamento",R12="Não iniciado")),1,0)</x:f>
        <x:v>1</x:v>
      </x:c>
      <x:c r="W12" s="146" t="n">
        <x:f>IF(U12=0,0,IF(Q12&lt;&gt;"",1,IF(V12=0,0,IF(O12="ATRASADO",2,IF(O12="EM RISCO",3,0)))))</x:f>
        <x:v>3</x:v>
      </x:c>
      <x:c r="X12" s="146" t="n">
        <x:f>IF(W12=0,"",COUNTIFS($W$5:$W$104,"&gt;0",$W$5:$W$104,"&lt;"&amp;W12)+COUNTIFS($W$5:W12,W12))</x:f>
        <x:v>5</x:v>
      </x:c>
      <x:c r="Y12" s="142"/>
      <x:c r="Z12" t="n">
        <x:f>IF(AND(A12&lt;&gt;"",Q12=""),J12*K12,0)</x:f>
        <x:v>0.09999999999999999</x:v>
      </x:c>
      <x:c r="AA12" t="n">
        <x:f>IF(AND(A12&lt;&gt;"",Q12=""),J12*L12,0)</x:f>
        <x:v>0.165</x:v>
      </x:c>
      <x:c r="AB12" t="n">
        <x:f>IF(AND(A12&lt;&gt;"",Q12=""),1,0)</x:f>
        <x:v>1</x:v>
      </x:c>
      <x:c r="AC12" t="n">
        <x:f>IF(Q12&lt;&gt;"",1,0)</x:f>
        <x:v>0</x:v>
      </x:c>
    </x:row>
    <x:row r="13">
      <x:c r="A13" s="142" t="str">
        <x:v>KR-009</x:v>
      </x:c>
      <x:c r="B13" s="142" t="str">
        <x:v>OBJ-003</x:v>
      </x:c>
      <x:c r="C13" s="142" t="str">
        <x:v>Elevar rendimento de primeira passagem</x:v>
      </x:c>
      <x:c r="D13" s="142" t="str">
        <x:v>FPY</x:v>
      </x:c>
      <x:c r="E13" s="142" t="str">
        <x:v>Aumentar</x:v>
      </x:c>
      <x:c r="F13" s="147" t="n">
        <x:v>0.88</x:v>
      </x:c>
      <x:c r="G13" s="147" t="n">
        <x:v>0.95</x:v>
      </x:c>
      <x:c r="H13" s="147" t="n">
        <x:v>0.91</x:v>
      </x:c>
      <x:c r="I13" s="142" t="str">
        <x:v>%</x:v>
      </x:c>
      <x:c r="J13" s="144" t="n">
        <x:v>0.25</x:v>
      </x:c>
      <x:c r="K13" s="16" t="n">
        <x:f>IF(A13="","",IF(Q13&lt;&gt;"","n.a.",IF(E13="Manter",IF(ABS(H13-G13)&lt;=Y13,1,0),IF(E13="Aumentar",MAX(0,MIN(1,(H13-F13)/(G13-F13))),MAX(0,MIN(1,(F13-H13)/(F13-G13)))))))</x:f>
        <x:v>0.42857142857142927</x:v>
      </x:c>
      <x:c r="L13" s="144" t="n">
        <x:v>0.5</x:v>
      </x:c>
      <x:c r="M13" s="142" t="str">
        <x:v>João Reis</x:v>
      </x:c>
      <x:c r="N13" s="143" t="n">
        <x:v>46326</x:v>
      </x:c>
      <x:c r="O13" t="str">
        <x:f>IF(COUNTA(A13:J13,L13:N13,P13,Y13)=0,"",IF(Q13&lt;&gt;"","DADO PENDENTE",IF(R13="Cancelado","CANCELADO",IF(R13="Pausado","PAUSADO",IF(R13="Concluído","OBJETIVO ENCERRADO",IF(K13&gt;=1,"CONCLUÍDO",IF(Listas!$B$13&gt;N13,"ATRASADO",IF(OR(L13&lt;Listas!$B$18,AND(K13&lt;Listas!$B$17,N13-Listas!$B$13&lt;=Listas!$B$16)),"EM RISCO","NO RUMO"))))))))</x:f>
        <x:v>EM RISCO</x:v>
      </x:c>
      <x:c r="P13" s="142" t="str">
        <x:v>Analisar defeitos recorrentes</x:v>
      </x:c>
      <x:c r="Q13" s="146" t="str">
        <x:f>IF(COUNTA(A13:J13,L13:N13,P13,Y13)=0,"",IF(OR(NOT(ISNUMBER(Listas!$B$13)),Listas!$B$13&lt;=0,NOT(ISNUMBER(Listas!$B$16)),Listas!$B$16&lt;0,NOT(ISNUMBER(Listas!$B$17)),Listas!$B$17&lt;0,Listas!$B$17&gt;1,NOT(ISNUMBER(Listas!$B$18)),Listas!$B$18&lt;0,Listas!$B$18&gt;1),"Parâmetros inválidos",IF(A13="","ID ausente",IF(COUNTIFS($A$5:$A$104,A13)&lt;&gt;1,"ID duplicado",IF(OR(B13="",COUNTIFS(Objetivos!$A$5:$A$104,B13)&lt;&gt;1),"Objetivo ausente ou duplicado",IF(IF(COUNTIFS(Objetivos!$A$5:$A$104,B13)=1,INDEX(Objetivos!$N$5:$N$104,MATCH(B13,Objetivos!$A$5:$A$104,0))&lt;&gt;"",FALSE),"Cadastro do objetivo pendente",IF(OR(C13="",D13="",I13="",M13=""),"Descrição, métrica, unidade ou dono ausente",IF(COUNTIFS(Listas!$C$4:$C$6,E13)&lt;&gt;1,"Direção inválida",IF(OR(NOT(ISNUMBER(F13)),NOT(ISNUMBER(G13)),NOT(ISNUMBER(H13))),"Inicial, meta ou atual ausente/inválido",IF(OR(AND(E13="Aumentar",G13&lt;=F13),AND(E13="Reduzir",G13&gt;=F13)),"Meta incompatível com direção",IF(AND(E13="Manter",OR(NOT(ISNUMBER(Y13)),Y13&lt;0)),"Tolerância Manter inválida",IF(OR(NOT(ISNUMBER(J13)),J13&lt;=0),"Peso inválido",IF(OR(NOT(ISNUMBER(L13)),L13&lt;0,L13&gt;1),"Confiança ausente/inválida",IF(OR(NOT(ISNUMBER(N13)),N13&lt;=0),"Prazo ausente/inválido",""))))))))))))))</x:f>
      </x:c>
      <x:c r="R13" s="146" t="str">
        <x:f>IF(OR(B13="",COUNTIFS(Objetivos!$A$5:$A$104,B13)&lt;&gt;1),"",INDEX(Objetivos!$H$5:$H$104,MATCH(B13,Objetivos!$A$5:$A$104,0)))</x:f>
        <x:v>Em andamento</x:v>
      </x:c>
      <x:c r="S13" s="146" t="str">
        <x:f>IF(OR(B13="",COUNTIFS(Objetivos!$A$5:$A$104,B13)&lt;&gt;1),"",INDEX(Objetivos!$C$5:$C$104,MATCH(B13,Objetivos!$A$5:$A$104,0)))</x:f>
        <x:v>Produção</x:v>
      </x:c>
      <x:c r="T13" s="146" t="str">
        <x:f>IF(OR(B13="",COUNTIFS(Objetivos!$A$5:$A$104,B13)&lt;&gt;1),"",INDEX(Objetivos!$D$5:$D$104,MATCH(B13,Objetivos!$A$5:$A$104,0)))</x:f>
        <x:v>Carla Souza</x:v>
      </x:c>
      <x:c r="U13" s="146" t="n">
        <x:f>IF(AND(COUNTA(A13:J13,L13:N13,P13,Y13)&gt;0,OR(Listas!$B$14="Todos",S13=Listas!$B$14),OR(Listas!$B$15="Todos",T13=Listas!$B$15)),1,0)</x:f>
        <x:v>1</x:v>
      </x:c>
      <x:c r="V13" s="146" t="n">
        <x:f>IF(AND(U13=1,OR(R13="Em andamento",R13="Não iniciado")),1,0)</x:f>
        <x:v>1</x:v>
      </x:c>
      <x:c r="W13" s="146" t="n">
        <x:f>IF(U13=0,0,IF(Q13&lt;&gt;"",1,IF(V13=0,0,IF(O13="ATRASADO",2,IF(O13="EM RISCO",3,0)))))</x:f>
        <x:v>3</x:v>
      </x:c>
      <x:c r="X13" s="146" t="n">
        <x:f>IF(W13=0,"",COUNTIFS($W$5:$W$104,"&gt;0",$W$5:$W$104,"&lt;"&amp;W13)+COUNTIFS($W$5:W13,W13))</x:f>
        <x:v>6</x:v>
      </x:c>
      <x:c r="Y13" s="142"/>
      <x:c r="Z13" t="n">
        <x:f>IF(AND(A13&lt;&gt;"",Q13=""),J13*K13,0)</x:f>
        <x:v>0.10714285714285732</x:v>
      </x:c>
      <x:c r="AA13" t="n">
        <x:f>IF(AND(A13&lt;&gt;"",Q13=""),J13*L13,0)</x:f>
        <x:v>0.125</x:v>
      </x:c>
      <x:c r="AB13" t="n">
        <x:f>IF(AND(A13&lt;&gt;"",Q13=""),1,0)</x:f>
        <x:v>1</x:v>
      </x:c>
      <x:c r="AC13" t="n">
        <x:f>IF(Q13&lt;&gt;"",1,0)</x:f>
        <x:v>0</x:v>
      </x:c>
    </x:row>
    <x:row r="14">
      <x:c r="A14" s="142" t="str">
        <x:v>KR-010</x:v>
      </x:c>
      <x:c r="B14" s="142" t="str">
        <x:v>OBJ-004</x:v>
      </x:c>
      <x:c r="C14" s="142" t="str">
        <x:v>Concluir módulos da trilha</x:v>
      </x:c>
      <x:c r="D14" s="142" t="str">
        <x:v>Módulos concluídos</x:v>
      </x:c>
      <x:c r="E14" s="142" t="str">
        <x:v>Aumentar</x:v>
      </x:c>
      <x:c r="F14" s="147" t="n">
        <x:v>0</x:v>
      </x:c>
      <x:c r="G14" s="147" t="n">
        <x:v>12</x:v>
      </x:c>
      <x:c r="H14" s="147" t="n">
        <x:v>12</x:v>
      </x:c>
      <x:c r="I14" s="142" t="str">
        <x:v>un.</x:v>
      </x:c>
      <x:c r="J14" s="144" t="n">
        <x:v>1</x:v>
      </x:c>
      <x:c r="K14" s="16" t="n">
        <x:f>IF(A14="","",IF(Q14&lt;&gt;"","n.a.",IF(E14="Manter",IF(ABS(H14-G14)&lt;=Y14,1,0),IF(E14="Aumentar",MAX(0,MIN(1,(H14-F14)/(G14-F14))),MAX(0,MIN(1,(F14-H14)/(F14-G14)))))))</x:f>
        <x:v>1</x:v>
      </x:c>
      <x:c r="L14" s="144" t="n">
        <x:v>0.95</x:v>
      </x:c>
      <x:c r="M14" s="142" t="str">
        <x:v>Diego Ramos</x:v>
      </x:c>
      <x:c r="N14" s="143" t="n">
        <x:v>46285</x:v>
      </x:c>
      <x:c r="O14" t="str">
        <x:f>IF(COUNTA(A14:J14,L14:N14,P14,Y14)=0,"",IF(Q14&lt;&gt;"","DADO PENDENTE",IF(R14="Cancelado","CANCELADO",IF(R14="Pausado","PAUSADO",IF(R14="Concluído","OBJETIVO ENCERRADO",IF(K14&gt;=1,"CONCLUÍDO",IF(Listas!$B$13&gt;N14,"ATRASADO",IF(OR(L14&lt;Listas!$B$18,AND(K14&lt;Listas!$B$17,N14-Listas!$B$13&lt;=Listas!$B$16)),"EM RISCO","NO RUMO"))))))))</x:f>
        <x:v>OBJETIVO ENCERRADO</x:v>
      </x:c>
      <x:c r="P14" s="142" t="str">
        <x:v>Documentar aprendizados</x:v>
      </x:c>
      <x:c r="Q14" s="146" t="str">
        <x:f>IF(COUNTA(A14:J14,L14:N14,P14,Y14)=0,"",IF(OR(NOT(ISNUMBER(Listas!$B$13)),Listas!$B$13&lt;=0,NOT(ISNUMBER(Listas!$B$16)),Listas!$B$16&lt;0,NOT(ISNUMBER(Listas!$B$17)),Listas!$B$17&lt;0,Listas!$B$17&gt;1,NOT(ISNUMBER(Listas!$B$18)),Listas!$B$18&lt;0,Listas!$B$18&gt;1),"Parâmetros inválidos",IF(A14="","ID ausente",IF(COUNTIFS($A$5:$A$104,A14)&lt;&gt;1,"ID duplicado",IF(OR(B14="",COUNTIFS(Objetivos!$A$5:$A$104,B14)&lt;&gt;1),"Objetivo ausente ou duplicado",IF(IF(COUNTIFS(Objetivos!$A$5:$A$104,B14)=1,INDEX(Objetivos!$N$5:$N$104,MATCH(B14,Objetivos!$A$5:$A$104,0))&lt;&gt;"",FALSE),"Cadastro do objetivo pendente",IF(OR(C14="",D14="",I14="",M14=""),"Descrição, métrica, unidade ou dono ausente",IF(COUNTIFS(Listas!$C$4:$C$6,E14)&lt;&gt;1,"Direção inválida",IF(OR(NOT(ISNUMBER(F14)),NOT(ISNUMBER(G14)),NOT(ISNUMBER(H14))),"Inicial, meta ou atual ausente/inválido",IF(OR(AND(E14="Aumentar",G14&lt;=F14),AND(E14="Reduzir",G14&gt;=F14)),"Meta incompatível com direção",IF(AND(E14="Manter",OR(NOT(ISNUMBER(Y14)),Y14&lt;0)),"Tolerância Manter inválida",IF(OR(NOT(ISNUMBER(J14)),J14&lt;=0),"Peso inválido",IF(OR(NOT(ISNUMBER(L14)),L14&lt;0,L14&gt;1),"Confiança ausente/inválida",IF(OR(NOT(ISNUMBER(N14)),N14&lt;=0),"Prazo ausente/inválido",""))))))))))))))</x:f>
      </x:c>
      <x:c r="R14" s="146" t="str">
        <x:f>IF(OR(B14="",COUNTIFS(Objetivos!$A$5:$A$104,B14)&lt;&gt;1),"",INDEX(Objetivos!$H$5:$H$104,MATCH(B14,Objetivos!$A$5:$A$104,0)))</x:f>
        <x:v>Concluído</x:v>
      </x:c>
      <x:c r="S14" s="146" t="str">
        <x:f>IF(OR(B14="",COUNTIFS(Objetivos!$A$5:$A$104,B14)&lt;&gt;1),"",INDEX(Objetivos!$C$5:$C$104,MATCH(B14,Objetivos!$A$5:$A$104,0)))</x:f>
        <x:v>RH</x:v>
      </x:c>
      <x:c r="T14" s="146" t="str">
        <x:f>IF(OR(B14="",COUNTIFS(Objetivos!$A$5:$A$104,B14)&lt;&gt;1),"",INDEX(Objetivos!$D$5:$D$104,MATCH(B14,Objetivos!$A$5:$A$104,0)))</x:f>
        <x:v>Diego Ramos</x:v>
      </x:c>
      <x:c r="U14" s="146" t="n">
        <x:f>IF(AND(COUNTA(A14:J14,L14:N14,P14,Y14)&gt;0,OR(Listas!$B$14="Todos",S14=Listas!$B$14),OR(Listas!$B$15="Todos",T14=Listas!$B$15)),1,0)</x:f>
        <x:v>1</x:v>
      </x:c>
      <x:c r="V14" s="146" t="n">
        <x:f>IF(AND(U14=1,OR(R14="Em andamento",R14="Não iniciado")),1,0)</x:f>
        <x:v>0</x:v>
      </x:c>
      <x:c r="W14" s="146" t="n">
        <x:f>IF(U14=0,0,IF(Q14&lt;&gt;"",1,IF(V14=0,0,IF(O14="ATRASADO",2,IF(O14="EM RISCO",3,0)))))</x:f>
        <x:v>0</x:v>
      </x:c>
      <x:c r="X14" s="146" t="str">
        <x:f>IF(W14=0,"",COUNTIFS($W$5:$W$104,"&gt;0",$W$5:$W$104,"&lt;"&amp;W14)+COUNTIFS($W$5:W14,W14))</x:f>
      </x:c>
      <x:c r="Y14" s="142"/>
      <x:c r="Z14" t="n">
        <x:f>IF(AND(A14&lt;&gt;"",Q14=""),J14*K14,0)</x:f>
        <x:v>1</x:v>
      </x:c>
      <x:c r="AA14" t="n">
        <x:f>IF(AND(A14&lt;&gt;"",Q14=""),J14*L14,0)</x:f>
        <x:v>0.95</x:v>
      </x:c>
      <x:c r="AB14" t="n">
        <x:f>IF(AND(A14&lt;&gt;"",Q14=""),1,0)</x:f>
        <x:v>1</x:v>
      </x:c>
      <x:c r="AC14" t="n">
        <x:f>IF(Q14&lt;&gt;"",1,0)</x:f>
        <x:v>0</x:v>
      </x:c>
    </x:row>
    <x:row r="15">
      <x:c r="A15" s="142"/>
      <x:c r="B15" s="142"/>
      <x:c r="C15" s="142"/>
      <x:c r="D15" s="142"/>
      <x:c r="E15" s="142"/>
      <x:c r="F15" s="147"/>
      <x:c r="G15" s="147"/>
      <x:c r="H15" s="147"/>
      <x:c r="I15" s="142"/>
      <x:c r="J15" s="144"/>
      <x:c r="K15" s="16" t="str">
        <x:f>IF(A15="","",IF(Q15&lt;&gt;"","n.a.",IF(E15="Manter",IF(ABS(H15-G15)&lt;=Y15,1,0),IF(E15="Aumentar",MAX(0,MIN(1,(H15-F15)/(G15-F15))),MAX(0,MIN(1,(F15-H15)/(F15-G15)))))))</x:f>
      </x:c>
      <x:c r="L15" s="144"/>
      <x:c r="M15" s="142"/>
      <x:c r="N15" s="143"/>
      <x:c r="O15" t="str">
        <x:f>IF(COUNTA(A15:J15,L15:N15,P15,Y15)=0,"",IF(Q15&lt;&gt;"","DADO PENDENTE",IF(R15="Cancelado","CANCELADO",IF(R15="Pausado","PAUSADO",IF(R15="Concluído","OBJETIVO ENCERRADO",IF(K15&gt;=1,"CONCLUÍDO",IF(Listas!$B$13&gt;N15,"ATRASADO",IF(OR(L15&lt;Listas!$B$18,AND(K15&lt;Listas!$B$17,N15-Listas!$B$13&lt;=Listas!$B$16)),"EM RISCO","NO RUMO"))))))))</x:f>
      </x:c>
      <x:c r="P15" s="142"/>
      <x:c r="Q15" s="146" t="str">
        <x:f>IF(COUNTA(A15:J15,L15:N15,P15,Y15)=0,"",IF(OR(NOT(ISNUMBER(Listas!$B$13)),Listas!$B$13&lt;=0,NOT(ISNUMBER(Listas!$B$16)),Listas!$B$16&lt;0,NOT(ISNUMBER(Listas!$B$17)),Listas!$B$17&lt;0,Listas!$B$17&gt;1,NOT(ISNUMBER(Listas!$B$18)),Listas!$B$18&lt;0,Listas!$B$18&gt;1),"Parâmetros inválidos",IF(A15="","ID ausente",IF(COUNTIFS($A$5:$A$104,A15)&lt;&gt;1,"ID duplicado",IF(OR(B15="",COUNTIFS(Objetivos!$A$5:$A$104,B15)&lt;&gt;1),"Objetivo ausente ou duplicado",IF(IF(COUNTIFS(Objetivos!$A$5:$A$104,B15)=1,INDEX(Objetivos!$N$5:$N$104,MATCH(B15,Objetivos!$A$5:$A$104,0))&lt;&gt;"",FALSE),"Cadastro do objetivo pendente",IF(OR(C15="",D15="",I15="",M15=""),"Descrição, métrica, unidade ou dono ausente",IF(COUNTIFS(Listas!$C$4:$C$6,E15)&lt;&gt;1,"Direção inválida",IF(OR(NOT(ISNUMBER(F15)),NOT(ISNUMBER(G15)),NOT(ISNUMBER(H15))),"Inicial, meta ou atual ausente/inválido",IF(OR(AND(E15="Aumentar",G15&lt;=F15),AND(E15="Reduzir",G15&gt;=F15)),"Meta incompatível com direção",IF(AND(E15="Manter",OR(NOT(ISNUMBER(Y15)),Y15&lt;0)),"Tolerância Manter inválida",IF(OR(NOT(ISNUMBER(J15)),J15&lt;=0),"Peso inválido",IF(OR(NOT(ISNUMBER(L15)),L15&lt;0,L15&gt;1),"Confiança ausente/inválida",IF(OR(NOT(ISNUMBER(N15)),N15&lt;=0),"Prazo ausente/inválido",""))))))))))))))</x:f>
      </x:c>
      <x:c r="R15" s="146" t="str">
        <x:f>IF(OR(B15="",COUNTIFS(Objetivos!$A$5:$A$104,B15)&lt;&gt;1),"",INDEX(Objetivos!$H$5:$H$104,MATCH(B15,Objetivos!$A$5:$A$104,0)))</x:f>
      </x:c>
      <x:c r="S15" s="146" t="str">
        <x:f>IF(OR(B15="",COUNTIFS(Objetivos!$A$5:$A$104,B15)&lt;&gt;1),"",INDEX(Objetivos!$C$5:$C$104,MATCH(B15,Objetivos!$A$5:$A$104,0)))</x:f>
      </x:c>
      <x:c r="T15" s="146" t="str">
        <x:f>IF(OR(B15="",COUNTIFS(Objetivos!$A$5:$A$104,B15)&lt;&gt;1),"",INDEX(Objetivos!$D$5:$D$104,MATCH(B15,Objetivos!$A$5:$A$104,0)))</x:f>
      </x:c>
      <x:c r="U15" s="146" t="n">
        <x:f>IF(AND(COUNTA(A15:J15,L15:N15,P15,Y15)&gt;0,OR(Listas!$B$14="Todos",S15=Listas!$B$14),OR(Listas!$B$15="Todos",T15=Listas!$B$15)),1,0)</x:f>
        <x:v>0</x:v>
      </x:c>
      <x:c r="V15" s="146" t="n">
        <x:f>IF(AND(U15=1,OR(R15="Em andamento",R15="Não iniciado")),1,0)</x:f>
        <x:v>0</x:v>
      </x:c>
      <x:c r="W15" s="146" t="n">
        <x:f>IF(U15=0,0,IF(Q15&lt;&gt;"",1,IF(V15=0,0,IF(O15="ATRASADO",2,IF(O15="EM RISCO",3,0)))))</x:f>
        <x:v>0</x:v>
      </x:c>
      <x:c r="X15" s="146" t="str">
        <x:f>IF(W15=0,"",COUNTIFS($W$5:$W$104,"&gt;0",$W$5:$W$104,"&lt;"&amp;W15)+COUNTIFS($W$5:W15,W15))</x:f>
      </x:c>
      <x:c r="Y15" s="142"/>
      <x:c r="Z15" t="n">
        <x:f>IF(AND(A15&lt;&gt;"",Q15=""),J15*K15,0)</x:f>
        <x:v>0</x:v>
      </x:c>
      <x:c r="AA15" t="n">
        <x:f>IF(AND(A15&lt;&gt;"",Q15=""),J15*L15,0)</x:f>
        <x:v>0</x:v>
      </x:c>
      <x:c r="AB15" t="n">
        <x:f>IF(AND(A15&lt;&gt;"",Q15=""),1,0)</x:f>
        <x:v>0</x:v>
      </x:c>
      <x:c r="AC15" t="n">
        <x:f>IF(Q15&lt;&gt;"",1,0)</x:f>
        <x:v>0</x:v>
      </x:c>
    </x:row>
    <x:row r="16">
      <x:c r="A16" s="142"/>
      <x:c r="B16" s="142"/>
      <x:c r="C16" s="142"/>
      <x:c r="D16" s="142"/>
      <x:c r="E16" s="142"/>
      <x:c r="F16" s="147"/>
      <x:c r="G16" s="147"/>
      <x:c r="H16" s="147"/>
      <x:c r="I16" s="142"/>
      <x:c r="J16" s="144"/>
      <x:c r="K16" s="16" t="str">
        <x:f>IF(A16="","",IF(Q16&lt;&gt;"","n.a.",IF(E16="Manter",IF(ABS(H16-G16)&lt;=Y16,1,0),IF(E16="Aumentar",MAX(0,MIN(1,(H16-F16)/(G16-F16))),MAX(0,MIN(1,(F16-H16)/(F16-G16)))))))</x:f>
      </x:c>
      <x:c r="L16" s="144"/>
      <x:c r="M16" s="142"/>
      <x:c r="N16" s="143"/>
      <x:c r="O16" t="str">
        <x:f>IF(COUNTA(A16:J16,L16:N16,P16,Y16)=0,"",IF(Q16&lt;&gt;"","DADO PENDENTE",IF(R16="Cancelado","CANCELADO",IF(R16="Pausado","PAUSADO",IF(R16="Concluído","OBJETIVO ENCERRADO",IF(K16&gt;=1,"CONCLUÍDO",IF(Listas!$B$13&gt;N16,"ATRASADO",IF(OR(L16&lt;Listas!$B$18,AND(K16&lt;Listas!$B$17,N16-Listas!$B$13&lt;=Listas!$B$16)),"EM RISCO","NO RUMO"))))))))</x:f>
      </x:c>
      <x:c r="P16" s="142"/>
      <x:c r="Q16" s="146" t="str">
        <x:f>IF(COUNTA(A16:J16,L16:N16,P16,Y16)=0,"",IF(OR(NOT(ISNUMBER(Listas!$B$13)),Listas!$B$13&lt;=0,NOT(ISNUMBER(Listas!$B$16)),Listas!$B$16&lt;0,NOT(ISNUMBER(Listas!$B$17)),Listas!$B$17&lt;0,Listas!$B$17&gt;1,NOT(ISNUMBER(Listas!$B$18)),Listas!$B$18&lt;0,Listas!$B$18&gt;1),"Parâmetros inválidos",IF(A16="","ID ausente",IF(COUNTIFS($A$5:$A$104,A16)&lt;&gt;1,"ID duplicado",IF(OR(B16="",COUNTIFS(Objetivos!$A$5:$A$104,B16)&lt;&gt;1),"Objetivo ausente ou duplicado",IF(IF(COUNTIFS(Objetivos!$A$5:$A$104,B16)=1,INDEX(Objetivos!$N$5:$N$104,MATCH(B16,Objetivos!$A$5:$A$104,0))&lt;&gt;"",FALSE),"Cadastro do objetivo pendente",IF(OR(C16="",D16="",I16="",M16=""),"Descrição, métrica, unidade ou dono ausente",IF(COUNTIFS(Listas!$C$4:$C$6,E16)&lt;&gt;1,"Direção inválida",IF(OR(NOT(ISNUMBER(F16)),NOT(ISNUMBER(G16)),NOT(ISNUMBER(H16))),"Inicial, meta ou atual ausente/inválido",IF(OR(AND(E16="Aumentar",G16&lt;=F16),AND(E16="Reduzir",G16&gt;=F16)),"Meta incompatível com direção",IF(AND(E16="Manter",OR(NOT(ISNUMBER(Y16)),Y16&lt;0)),"Tolerância Manter inválida",IF(OR(NOT(ISNUMBER(J16)),J16&lt;=0),"Peso inválido",IF(OR(NOT(ISNUMBER(L16)),L16&lt;0,L16&gt;1),"Confiança ausente/inválida",IF(OR(NOT(ISNUMBER(N16)),N16&lt;=0),"Prazo ausente/inválido",""))))))))))))))</x:f>
      </x:c>
      <x:c r="R16" s="146" t="str">
        <x:f>IF(OR(B16="",COUNTIFS(Objetivos!$A$5:$A$104,B16)&lt;&gt;1),"",INDEX(Objetivos!$H$5:$H$104,MATCH(B16,Objetivos!$A$5:$A$104,0)))</x:f>
      </x:c>
      <x:c r="S16" s="146" t="str">
        <x:f>IF(OR(B16="",COUNTIFS(Objetivos!$A$5:$A$104,B16)&lt;&gt;1),"",INDEX(Objetivos!$C$5:$C$104,MATCH(B16,Objetivos!$A$5:$A$104,0)))</x:f>
      </x:c>
      <x:c r="T16" s="146" t="str">
        <x:f>IF(OR(B16="",COUNTIFS(Objetivos!$A$5:$A$104,B16)&lt;&gt;1),"",INDEX(Objetivos!$D$5:$D$104,MATCH(B16,Objetivos!$A$5:$A$104,0)))</x:f>
      </x:c>
      <x:c r="U16" s="146" t="n">
        <x:f>IF(AND(COUNTA(A16:J16,L16:N16,P16,Y16)&gt;0,OR(Listas!$B$14="Todos",S16=Listas!$B$14),OR(Listas!$B$15="Todos",T16=Listas!$B$15)),1,0)</x:f>
        <x:v>0</x:v>
      </x:c>
      <x:c r="V16" s="146" t="n">
        <x:f>IF(AND(U16=1,OR(R16="Em andamento",R16="Não iniciado")),1,0)</x:f>
        <x:v>0</x:v>
      </x:c>
      <x:c r="W16" s="146" t="n">
        <x:f>IF(U16=0,0,IF(Q16&lt;&gt;"",1,IF(V16=0,0,IF(O16="ATRASADO",2,IF(O16="EM RISCO",3,0)))))</x:f>
        <x:v>0</x:v>
      </x:c>
      <x:c r="X16" s="146" t="str">
        <x:f>IF(W16=0,"",COUNTIFS($W$5:$W$104,"&gt;0",$W$5:$W$104,"&lt;"&amp;W16)+COUNTIFS($W$5:W16,W16))</x:f>
      </x:c>
      <x:c r="Y16" s="142"/>
      <x:c r="Z16" t="n">
        <x:f>IF(AND(A16&lt;&gt;"",Q16=""),J16*K16,0)</x:f>
        <x:v>0</x:v>
      </x:c>
      <x:c r="AA16" t="n">
        <x:f>IF(AND(A16&lt;&gt;"",Q16=""),J16*L16,0)</x:f>
        <x:v>0</x:v>
      </x:c>
      <x:c r="AB16" t="n">
        <x:f>IF(AND(A16&lt;&gt;"",Q16=""),1,0)</x:f>
        <x:v>0</x:v>
      </x:c>
      <x:c r="AC16" t="n">
        <x:f>IF(Q16&lt;&gt;"",1,0)</x:f>
        <x:v>0</x:v>
      </x:c>
    </x:row>
    <x:row r="17">
      <x:c r="A17" s="142"/>
      <x:c r="B17" s="142"/>
      <x:c r="C17" s="142"/>
      <x:c r="D17" s="142"/>
      <x:c r="E17" s="142"/>
      <x:c r="F17" s="147"/>
      <x:c r="G17" s="147"/>
      <x:c r="H17" s="147"/>
      <x:c r="I17" s="142"/>
      <x:c r="J17" s="144"/>
      <x:c r="K17" s="16" t="str">
        <x:f>IF(A17="","",IF(Q17&lt;&gt;"","n.a.",IF(E17="Manter",IF(ABS(H17-G17)&lt;=Y17,1,0),IF(E17="Aumentar",MAX(0,MIN(1,(H17-F17)/(G17-F17))),MAX(0,MIN(1,(F17-H17)/(F17-G17)))))))</x:f>
      </x:c>
      <x:c r="L17" s="144"/>
      <x:c r="M17" s="142"/>
      <x:c r="N17" s="143"/>
      <x:c r="O17" t="str">
        <x:f>IF(COUNTA(A17:J17,L17:N17,P17,Y17)=0,"",IF(Q17&lt;&gt;"","DADO PENDENTE",IF(R17="Cancelado","CANCELADO",IF(R17="Pausado","PAUSADO",IF(R17="Concluído","OBJETIVO ENCERRADO",IF(K17&gt;=1,"CONCLUÍDO",IF(Listas!$B$13&gt;N17,"ATRASADO",IF(OR(L17&lt;Listas!$B$18,AND(K17&lt;Listas!$B$17,N17-Listas!$B$13&lt;=Listas!$B$16)),"EM RISCO","NO RUMO"))))))))</x:f>
      </x:c>
      <x:c r="P17" s="142"/>
      <x:c r="Q17" s="146" t="str">
        <x:f>IF(COUNTA(A17:J17,L17:N17,P17,Y17)=0,"",IF(OR(NOT(ISNUMBER(Listas!$B$13)),Listas!$B$13&lt;=0,NOT(ISNUMBER(Listas!$B$16)),Listas!$B$16&lt;0,NOT(ISNUMBER(Listas!$B$17)),Listas!$B$17&lt;0,Listas!$B$17&gt;1,NOT(ISNUMBER(Listas!$B$18)),Listas!$B$18&lt;0,Listas!$B$18&gt;1),"Parâmetros inválidos",IF(A17="","ID ausente",IF(COUNTIFS($A$5:$A$104,A17)&lt;&gt;1,"ID duplicado",IF(OR(B17="",COUNTIFS(Objetivos!$A$5:$A$104,B17)&lt;&gt;1),"Objetivo ausente ou duplicado",IF(IF(COUNTIFS(Objetivos!$A$5:$A$104,B17)=1,INDEX(Objetivos!$N$5:$N$104,MATCH(B17,Objetivos!$A$5:$A$104,0))&lt;&gt;"",FALSE),"Cadastro do objetivo pendente",IF(OR(C17="",D17="",I17="",M17=""),"Descrição, métrica, unidade ou dono ausente",IF(COUNTIFS(Listas!$C$4:$C$6,E17)&lt;&gt;1,"Direção inválida",IF(OR(NOT(ISNUMBER(F17)),NOT(ISNUMBER(G17)),NOT(ISNUMBER(H17))),"Inicial, meta ou atual ausente/inválido",IF(OR(AND(E17="Aumentar",G17&lt;=F17),AND(E17="Reduzir",G17&gt;=F17)),"Meta incompatível com direção",IF(AND(E17="Manter",OR(NOT(ISNUMBER(Y17)),Y17&lt;0)),"Tolerância Manter inválida",IF(OR(NOT(ISNUMBER(J17)),J17&lt;=0),"Peso inválido",IF(OR(NOT(ISNUMBER(L17)),L17&lt;0,L17&gt;1),"Confiança ausente/inválida",IF(OR(NOT(ISNUMBER(N17)),N17&lt;=0),"Prazo ausente/inválido",""))))))))))))))</x:f>
      </x:c>
      <x:c r="R17" s="146" t="str">
        <x:f>IF(OR(B17="",COUNTIFS(Objetivos!$A$5:$A$104,B17)&lt;&gt;1),"",INDEX(Objetivos!$H$5:$H$104,MATCH(B17,Objetivos!$A$5:$A$104,0)))</x:f>
      </x:c>
      <x:c r="S17" s="146" t="str">
        <x:f>IF(OR(B17="",COUNTIFS(Objetivos!$A$5:$A$104,B17)&lt;&gt;1),"",INDEX(Objetivos!$C$5:$C$104,MATCH(B17,Objetivos!$A$5:$A$104,0)))</x:f>
      </x:c>
      <x:c r="T17" s="146" t="str">
        <x:f>IF(OR(B17="",COUNTIFS(Objetivos!$A$5:$A$104,B17)&lt;&gt;1),"",INDEX(Objetivos!$D$5:$D$104,MATCH(B17,Objetivos!$A$5:$A$104,0)))</x:f>
      </x:c>
      <x:c r="U17" s="146" t="n">
        <x:f>IF(AND(COUNTA(A17:J17,L17:N17,P17,Y17)&gt;0,OR(Listas!$B$14="Todos",S17=Listas!$B$14),OR(Listas!$B$15="Todos",T17=Listas!$B$15)),1,0)</x:f>
        <x:v>0</x:v>
      </x:c>
      <x:c r="V17" s="146" t="n">
        <x:f>IF(AND(U17=1,OR(R17="Em andamento",R17="Não iniciado")),1,0)</x:f>
        <x:v>0</x:v>
      </x:c>
      <x:c r="W17" s="146" t="n">
        <x:f>IF(U17=0,0,IF(Q17&lt;&gt;"",1,IF(V17=0,0,IF(O17="ATRASADO",2,IF(O17="EM RISCO",3,0)))))</x:f>
        <x:v>0</x:v>
      </x:c>
      <x:c r="X17" s="146" t="str">
        <x:f>IF(W17=0,"",COUNTIFS($W$5:$W$104,"&gt;0",$W$5:$W$104,"&lt;"&amp;W17)+COUNTIFS($W$5:W17,W17))</x:f>
      </x:c>
      <x:c r="Y17" s="142"/>
      <x:c r="Z17" t="n">
        <x:f>IF(AND(A17&lt;&gt;"",Q17=""),J17*K17,0)</x:f>
        <x:v>0</x:v>
      </x:c>
      <x:c r="AA17" t="n">
        <x:f>IF(AND(A17&lt;&gt;"",Q17=""),J17*L17,0)</x:f>
        <x:v>0</x:v>
      </x:c>
      <x:c r="AB17" t="n">
        <x:f>IF(AND(A17&lt;&gt;"",Q17=""),1,0)</x:f>
        <x:v>0</x:v>
      </x:c>
      <x:c r="AC17" t="n">
        <x:f>IF(Q17&lt;&gt;"",1,0)</x:f>
        <x:v>0</x:v>
      </x:c>
    </x:row>
    <x:row r="18">
      <x:c r="A18" s="142"/>
      <x:c r="B18" s="142"/>
      <x:c r="C18" s="142"/>
      <x:c r="D18" s="142"/>
      <x:c r="E18" s="142"/>
      <x:c r="F18" s="147"/>
      <x:c r="G18" s="147"/>
      <x:c r="H18" s="147"/>
      <x:c r="I18" s="142"/>
      <x:c r="J18" s="144"/>
      <x:c r="K18" s="16" t="str">
        <x:f>IF(A18="","",IF(Q18&lt;&gt;"","n.a.",IF(E18="Manter",IF(ABS(H18-G18)&lt;=Y18,1,0),IF(E18="Aumentar",MAX(0,MIN(1,(H18-F18)/(G18-F18))),MAX(0,MIN(1,(F18-H18)/(F18-G18)))))))</x:f>
      </x:c>
      <x:c r="L18" s="144"/>
      <x:c r="M18" s="142"/>
      <x:c r="N18" s="143"/>
      <x:c r="O18" t="str">
        <x:f>IF(COUNTA(A18:J18,L18:N18,P18,Y18)=0,"",IF(Q18&lt;&gt;"","DADO PENDENTE",IF(R18="Cancelado","CANCELADO",IF(R18="Pausado","PAUSADO",IF(R18="Concluído","OBJETIVO ENCERRADO",IF(K18&gt;=1,"CONCLUÍDO",IF(Listas!$B$13&gt;N18,"ATRASADO",IF(OR(L18&lt;Listas!$B$18,AND(K18&lt;Listas!$B$17,N18-Listas!$B$13&lt;=Listas!$B$16)),"EM RISCO","NO RUMO"))))))))</x:f>
      </x:c>
      <x:c r="P18" s="142"/>
      <x:c r="Q18" s="146" t="str">
        <x:f>IF(COUNTA(A18:J18,L18:N18,P18,Y18)=0,"",IF(OR(NOT(ISNUMBER(Listas!$B$13)),Listas!$B$13&lt;=0,NOT(ISNUMBER(Listas!$B$16)),Listas!$B$16&lt;0,NOT(ISNUMBER(Listas!$B$17)),Listas!$B$17&lt;0,Listas!$B$17&gt;1,NOT(ISNUMBER(Listas!$B$18)),Listas!$B$18&lt;0,Listas!$B$18&gt;1),"Parâmetros inválidos",IF(A18="","ID ausente",IF(COUNTIFS($A$5:$A$104,A18)&lt;&gt;1,"ID duplicado",IF(OR(B18="",COUNTIFS(Objetivos!$A$5:$A$104,B18)&lt;&gt;1),"Objetivo ausente ou duplicado",IF(IF(COUNTIFS(Objetivos!$A$5:$A$104,B18)=1,INDEX(Objetivos!$N$5:$N$104,MATCH(B18,Objetivos!$A$5:$A$104,0))&lt;&gt;"",FALSE),"Cadastro do objetivo pendente",IF(OR(C18="",D18="",I18="",M18=""),"Descrição, métrica, unidade ou dono ausente",IF(COUNTIFS(Listas!$C$4:$C$6,E18)&lt;&gt;1,"Direção inválida",IF(OR(NOT(ISNUMBER(F18)),NOT(ISNUMBER(G18)),NOT(ISNUMBER(H18))),"Inicial, meta ou atual ausente/inválido",IF(OR(AND(E18="Aumentar",G18&lt;=F18),AND(E18="Reduzir",G18&gt;=F18)),"Meta incompatível com direção",IF(AND(E18="Manter",OR(NOT(ISNUMBER(Y18)),Y18&lt;0)),"Tolerância Manter inválida",IF(OR(NOT(ISNUMBER(J18)),J18&lt;=0),"Peso inválido",IF(OR(NOT(ISNUMBER(L18)),L18&lt;0,L18&gt;1),"Confiança ausente/inválida",IF(OR(NOT(ISNUMBER(N18)),N18&lt;=0),"Prazo ausente/inválido",""))))))))))))))</x:f>
      </x:c>
      <x:c r="R18" s="146" t="str">
        <x:f>IF(OR(B18="",COUNTIFS(Objetivos!$A$5:$A$104,B18)&lt;&gt;1),"",INDEX(Objetivos!$H$5:$H$104,MATCH(B18,Objetivos!$A$5:$A$104,0)))</x:f>
      </x:c>
      <x:c r="S18" s="146" t="str">
        <x:f>IF(OR(B18="",COUNTIFS(Objetivos!$A$5:$A$104,B18)&lt;&gt;1),"",INDEX(Objetivos!$C$5:$C$104,MATCH(B18,Objetivos!$A$5:$A$104,0)))</x:f>
      </x:c>
      <x:c r="T18" s="146" t="str">
        <x:f>IF(OR(B18="",COUNTIFS(Objetivos!$A$5:$A$104,B18)&lt;&gt;1),"",INDEX(Objetivos!$D$5:$D$104,MATCH(B18,Objetivos!$A$5:$A$104,0)))</x:f>
      </x:c>
      <x:c r="U18" s="146" t="n">
        <x:f>IF(AND(COUNTA(A18:J18,L18:N18,P18,Y18)&gt;0,OR(Listas!$B$14="Todos",S18=Listas!$B$14),OR(Listas!$B$15="Todos",T18=Listas!$B$15)),1,0)</x:f>
        <x:v>0</x:v>
      </x:c>
      <x:c r="V18" s="146" t="n">
        <x:f>IF(AND(U18=1,OR(R18="Em andamento",R18="Não iniciado")),1,0)</x:f>
        <x:v>0</x:v>
      </x:c>
      <x:c r="W18" s="146" t="n">
        <x:f>IF(U18=0,0,IF(Q18&lt;&gt;"",1,IF(V18=0,0,IF(O18="ATRASADO",2,IF(O18="EM RISCO",3,0)))))</x:f>
        <x:v>0</x:v>
      </x:c>
      <x:c r="X18" s="146" t="str">
        <x:f>IF(W18=0,"",COUNTIFS($W$5:$W$104,"&gt;0",$W$5:$W$104,"&lt;"&amp;W18)+COUNTIFS($W$5:W18,W18))</x:f>
      </x:c>
      <x:c r="Y18" s="142"/>
      <x:c r="Z18" t="n">
        <x:f>IF(AND(A18&lt;&gt;"",Q18=""),J18*K18,0)</x:f>
        <x:v>0</x:v>
      </x:c>
      <x:c r="AA18" t="n">
        <x:f>IF(AND(A18&lt;&gt;"",Q18=""),J18*L18,0)</x:f>
        <x:v>0</x:v>
      </x:c>
      <x:c r="AB18" t="n">
        <x:f>IF(AND(A18&lt;&gt;"",Q18=""),1,0)</x:f>
        <x:v>0</x:v>
      </x:c>
      <x:c r="AC18" t="n">
        <x:f>IF(Q18&lt;&gt;"",1,0)</x:f>
        <x:v>0</x:v>
      </x:c>
    </x:row>
    <x:row r="19">
      <x:c r="A19" s="142"/>
      <x:c r="B19" s="142"/>
      <x:c r="C19" s="142"/>
      <x:c r="D19" s="142"/>
      <x:c r="E19" s="142"/>
      <x:c r="F19" s="147"/>
      <x:c r="G19" s="147"/>
      <x:c r="H19" s="147"/>
      <x:c r="I19" s="142"/>
      <x:c r="J19" s="144"/>
      <x:c r="K19" s="16" t="str">
        <x:f>IF(A19="","",IF(Q19&lt;&gt;"","n.a.",IF(E19="Manter",IF(ABS(H19-G19)&lt;=Y19,1,0),IF(E19="Aumentar",MAX(0,MIN(1,(H19-F19)/(G19-F19))),MAX(0,MIN(1,(F19-H19)/(F19-G19)))))))</x:f>
      </x:c>
      <x:c r="L19" s="144"/>
      <x:c r="M19" s="142"/>
      <x:c r="N19" s="143"/>
      <x:c r="O19" t="str">
        <x:f>IF(COUNTA(A19:J19,L19:N19,P19,Y19)=0,"",IF(Q19&lt;&gt;"","DADO PENDENTE",IF(R19="Cancelado","CANCELADO",IF(R19="Pausado","PAUSADO",IF(R19="Concluído","OBJETIVO ENCERRADO",IF(K19&gt;=1,"CONCLUÍDO",IF(Listas!$B$13&gt;N19,"ATRASADO",IF(OR(L19&lt;Listas!$B$18,AND(K19&lt;Listas!$B$17,N19-Listas!$B$13&lt;=Listas!$B$16)),"EM RISCO","NO RUMO"))))))))</x:f>
      </x:c>
      <x:c r="P19" s="142"/>
      <x:c r="Q19" s="146" t="str">
        <x:f>IF(COUNTA(A19:J19,L19:N19,P19,Y19)=0,"",IF(OR(NOT(ISNUMBER(Listas!$B$13)),Listas!$B$13&lt;=0,NOT(ISNUMBER(Listas!$B$16)),Listas!$B$16&lt;0,NOT(ISNUMBER(Listas!$B$17)),Listas!$B$17&lt;0,Listas!$B$17&gt;1,NOT(ISNUMBER(Listas!$B$18)),Listas!$B$18&lt;0,Listas!$B$18&gt;1),"Parâmetros inválidos",IF(A19="","ID ausente",IF(COUNTIFS($A$5:$A$104,A19)&lt;&gt;1,"ID duplicado",IF(OR(B19="",COUNTIFS(Objetivos!$A$5:$A$104,B19)&lt;&gt;1),"Objetivo ausente ou duplicado",IF(IF(COUNTIFS(Objetivos!$A$5:$A$104,B19)=1,INDEX(Objetivos!$N$5:$N$104,MATCH(B19,Objetivos!$A$5:$A$104,0))&lt;&gt;"",FALSE),"Cadastro do objetivo pendente",IF(OR(C19="",D19="",I19="",M19=""),"Descrição, métrica, unidade ou dono ausente",IF(COUNTIFS(Listas!$C$4:$C$6,E19)&lt;&gt;1,"Direção inválida",IF(OR(NOT(ISNUMBER(F19)),NOT(ISNUMBER(G19)),NOT(ISNUMBER(H19))),"Inicial, meta ou atual ausente/inválido",IF(OR(AND(E19="Aumentar",G19&lt;=F19),AND(E19="Reduzir",G19&gt;=F19)),"Meta incompatível com direção",IF(AND(E19="Manter",OR(NOT(ISNUMBER(Y19)),Y19&lt;0)),"Tolerância Manter inválida",IF(OR(NOT(ISNUMBER(J19)),J19&lt;=0),"Peso inválido",IF(OR(NOT(ISNUMBER(L19)),L19&lt;0,L19&gt;1),"Confiança ausente/inválida",IF(OR(NOT(ISNUMBER(N19)),N19&lt;=0),"Prazo ausente/inválido",""))))))))))))))</x:f>
      </x:c>
      <x:c r="R19" s="146" t="str">
        <x:f>IF(OR(B19="",COUNTIFS(Objetivos!$A$5:$A$104,B19)&lt;&gt;1),"",INDEX(Objetivos!$H$5:$H$104,MATCH(B19,Objetivos!$A$5:$A$104,0)))</x:f>
      </x:c>
      <x:c r="S19" s="146" t="str">
        <x:f>IF(OR(B19="",COUNTIFS(Objetivos!$A$5:$A$104,B19)&lt;&gt;1),"",INDEX(Objetivos!$C$5:$C$104,MATCH(B19,Objetivos!$A$5:$A$104,0)))</x:f>
      </x:c>
      <x:c r="T19" s="146" t="str">
        <x:f>IF(OR(B19="",COUNTIFS(Objetivos!$A$5:$A$104,B19)&lt;&gt;1),"",INDEX(Objetivos!$D$5:$D$104,MATCH(B19,Objetivos!$A$5:$A$104,0)))</x:f>
      </x:c>
      <x:c r="U19" s="146" t="n">
        <x:f>IF(AND(COUNTA(A19:J19,L19:N19,P19,Y19)&gt;0,OR(Listas!$B$14="Todos",S19=Listas!$B$14),OR(Listas!$B$15="Todos",T19=Listas!$B$15)),1,0)</x:f>
        <x:v>0</x:v>
      </x:c>
      <x:c r="V19" s="146" t="n">
        <x:f>IF(AND(U19=1,OR(R19="Em andamento",R19="Não iniciado")),1,0)</x:f>
        <x:v>0</x:v>
      </x:c>
      <x:c r="W19" s="146" t="n">
        <x:f>IF(U19=0,0,IF(Q19&lt;&gt;"",1,IF(V19=0,0,IF(O19="ATRASADO",2,IF(O19="EM RISCO",3,0)))))</x:f>
        <x:v>0</x:v>
      </x:c>
      <x:c r="X19" s="146" t="str">
        <x:f>IF(W19=0,"",COUNTIFS($W$5:$W$104,"&gt;0",$W$5:$W$104,"&lt;"&amp;W19)+COUNTIFS($W$5:W19,W19))</x:f>
      </x:c>
      <x:c r="Y19" s="142"/>
      <x:c r="Z19" t="n">
        <x:f>IF(AND(A19&lt;&gt;"",Q19=""),J19*K19,0)</x:f>
        <x:v>0</x:v>
      </x:c>
      <x:c r="AA19" t="n">
        <x:f>IF(AND(A19&lt;&gt;"",Q19=""),J19*L19,0)</x:f>
        <x:v>0</x:v>
      </x:c>
      <x:c r="AB19" t="n">
        <x:f>IF(AND(A19&lt;&gt;"",Q19=""),1,0)</x:f>
        <x:v>0</x:v>
      </x:c>
      <x:c r="AC19" t="n">
        <x:f>IF(Q19&lt;&gt;"",1,0)</x:f>
        <x:v>0</x:v>
      </x:c>
    </x:row>
    <x:row r="20">
      <x:c r="A20" s="142"/>
      <x:c r="B20" s="142"/>
      <x:c r="C20" s="142"/>
      <x:c r="D20" s="142"/>
      <x:c r="E20" s="142"/>
      <x:c r="F20" s="147"/>
      <x:c r="G20" s="147"/>
      <x:c r="H20" s="147"/>
      <x:c r="I20" s="142"/>
      <x:c r="J20" s="144"/>
      <x:c r="K20" s="16" t="str">
        <x:f>IF(A20="","",IF(Q20&lt;&gt;"","n.a.",IF(E20="Manter",IF(ABS(H20-G20)&lt;=Y20,1,0),IF(E20="Aumentar",MAX(0,MIN(1,(H20-F20)/(G20-F20))),MAX(0,MIN(1,(F20-H20)/(F20-G20)))))))</x:f>
      </x:c>
      <x:c r="L20" s="144"/>
      <x:c r="M20" s="142"/>
      <x:c r="N20" s="143"/>
      <x:c r="O20" t="str">
        <x:f>IF(COUNTA(A20:J20,L20:N20,P20,Y20)=0,"",IF(Q20&lt;&gt;"","DADO PENDENTE",IF(R20="Cancelado","CANCELADO",IF(R20="Pausado","PAUSADO",IF(R20="Concluído","OBJETIVO ENCERRADO",IF(K20&gt;=1,"CONCLUÍDO",IF(Listas!$B$13&gt;N20,"ATRASADO",IF(OR(L20&lt;Listas!$B$18,AND(K20&lt;Listas!$B$17,N20-Listas!$B$13&lt;=Listas!$B$16)),"EM RISCO","NO RUMO"))))))))</x:f>
      </x:c>
      <x:c r="P20" s="142"/>
      <x:c r="Q20" s="146" t="str">
        <x:f>IF(COUNTA(A20:J20,L20:N20,P20,Y20)=0,"",IF(OR(NOT(ISNUMBER(Listas!$B$13)),Listas!$B$13&lt;=0,NOT(ISNUMBER(Listas!$B$16)),Listas!$B$16&lt;0,NOT(ISNUMBER(Listas!$B$17)),Listas!$B$17&lt;0,Listas!$B$17&gt;1,NOT(ISNUMBER(Listas!$B$18)),Listas!$B$18&lt;0,Listas!$B$18&gt;1),"Parâmetros inválidos",IF(A20="","ID ausente",IF(COUNTIFS($A$5:$A$104,A20)&lt;&gt;1,"ID duplicado",IF(OR(B20="",COUNTIFS(Objetivos!$A$5:$A$104,B20)&lt;&gt;1),"Objetivo ausente ou duplicado",IF(IF(COUNTIFS(Objetivos!$A$5:$A$104,B20)=1,INDEX(Objetivos!$N$5:$N$104,MATCH(B20,Objetivos!$A$5:$A$104,0))&lt;&gt;"",FALSE),"Cadastro do objetivo pendente",IF(OR(C20="",D20="",I20="",M20=""),"Descrição, métrica, unidade ou dono ausente",IF(COUNTIFS(Listas!$C$4:$C$6,E20)&lt;&gt;1,"Direção inválida",IF(OR(NOT(ISNUMBER(F20)),NOT(ISNUMBER(G20)),NOT(ISNUMBER(H20))),"Inicial, meta ou atual ausente/inválido",IF(OR(AND(E20="Aumentar",G20&lt;=F20),AND(E20="Reduzir",G20&gt;=F20)),"Meta incompatível com direção",IF(AND(E20="Manter",OR(NOT(ISNUMBER(Y20)),Y20&lt;0)),"Tolerância Manter inválida",IF(OR(NOT(ISNUMBER(J20)),J20&lt;=0),"Peso inválido",IF(OR(NOT(ISNUMBER(L20)),L20&lt;0,L20&gt;1),"Confiança ausente/inválida",IF(OR(NOT(ISNUMBER(N20)),N20&lt;=0),"Prazo ausente/inválido",""))))))))))))))</x:f>
      </x:c>
      <x:c r="R20" s="146" t="str">
        <x:f>IF(OR(B20="",COUNTIFS(Objetivos!$A$5:$A$104,B20)&lt;&gt;1),"",INDEX(Objetivos!$H$5:$H$104,MATCH(B20,Objetivos!$A$5:$A$104,0)))</x:f>
      </x:c>
      <x:c r="S20" s="146" t="str">
        <x:f>IF(OR(B20="",COUNTIFS(Objetivos!$A$5:$A$104,B20)&lt;&gt;1),"",INDEX(Objetivos!$C$5:$C$104,MATCH(B20,Objetivos!$A$5:$A$104,0)))</x:f>
      </x:c>
      <x:c r="T20" s="146" t="str">
        <x:f>IF(OR(B20="",COUNTIFS(Objetivos!$A$5:$A$104,B20)&lt;&gt;1),"",INDEX(Objetivos!$D$5:$D$104,MATCH(B20,Objetivos!$A$5:$A$104,0)))</x:f>
      </x:c>
      <x:c r="U20" s="146" t="n">
        <x:f>IF(AND(COUNTA(A20:J20,L20:N20,P20,Y20)&gt;0,OR(Listas!$B$14="Todos",S20=Listas!$B$14),OR(Listas!$B$15="Todos",T20=Listas!$B$15)),1,0)</x:f>
        <x:v>0</x:v>
      </x:c>
      <x:c r="V20" s="146" t="n">
        <x:f>IF(AND(U20=1,OR(R20="Em andamento",R20="Não iniciado")),1,0)</x:f>
        <x:v>0</x:v>
      </x:c>
      <x:c r="W20" s="146" t="n">
        <x:f>IF(U20=0,0,IF(Q20&lt;&gt;"",1,IF(V20=0,0,IF(O20="ATRASADO",2,IF(O20="EM RISCO",3,0)))))</x:f>
        <x:v>0</x:v>
      </x:c>
      <x:c r="X20" s="146" t="str">
        <x:f>IF(W20=0,"",COUNTIFS($W$5:$W$104,"&gt;0",$W$5:$W$104,"&lt;"&amp;W20)+COUNTIFS($W$5:W20,W20))</x:f>
      </x:c>
      <x:c r="Y20" s="142"/>
      <x:c r="Z20" t="n">
        <x:f>IF(AND(A20&lt;&gt;"",Q20=""),J20*K20,0)</x:f>
        <x:v>0</x:v>
      </x:c>
      <x:c r="AA20" t="n">
        <x:f>IF(AND(A20&lt;&gt;"",Q20=""),J20*L20,0)</x:f>
        <x:v>0</x:v>
      </x:c>
      <x:c r="AB20" t="n">
        <x:f>IF(AND(A20&lt;&gt;"",Q20=""),1,0)</x:f>
        <x:v>0</x:v>
      </x:c>
      <x:c r="AC20" t="n">
        <x:f>IF(Q20&lt;&gt;"",1,0)</x:f>
        <x:v>0</x:v>
      </x:c>
    </x:row>
    <x:row r="21">
      <x:c r="A21" s="142"/>
      <x:c r="B21" s="142"/>
      <x:c r="C21" s="142"/>
      <x:c r="D21" s="142"/>
      <x:c r="E21" s="142"/>
      <x:c r="F21" s="147"/>
      <x:c r="G21" s="147"/>
      <x:c r="H21" s="147"/>
      <x:c r="I21" s="142"/>
      <x:c r="J21" s="144"/>
      <x:c r="K21" s="16" t="str">
        <x:f>IF(A21="","",IF(Q21&lt;&gt;"","n.a.",IF(E21="Manter",IF(ABS(H21-G21)&lt;=Y21,1,0),IF(E21="Aumentar",MAX(0,MIN(1,(H21-F21)/(G21-F21))),MAX(0,MIN(1,(F21-H21)/(F21-G21)))))))</x:f>
      </x:c>
      <x:c r="L21" s="144"/>
      <x:c r="M21" s="142"/>
      <x:c r="N21" s="143"/>
      <x:c r="O21" t="str">
        <x:f>IF(COUNTA(A21:J21,L21:N21,P21,Y21)=0,"",IF(Q21&lt;&gt;"","DADO PENDENTE",IF(R21="Cancelado","CANCELADO",IF(R21="Pausado","PAUSADO",IF(R21="Concluído","OBJETIVO ENCERRADO",IF(K21&gt;=1,"CONCLUÍDO",IF(Listas!$B$13&gt;N21,"ATRASADO",IF(OR(L21&lt;Listas!$B$18,AND(K21&lt;Listas!$B$17,N21-Listas!$B$13&lt;=Listas!$B$16)),"EM RISCO","NO RUMO"))))))))</x:f>
      </x:c>
      <x:c r="P21" s="142"/>
      <x:c r="Q21" s="146" t="str">
        <x:f>IF(COUNTA(A21:J21,L21:N21,P21,Y21)=0,"",IF(OR(NOT(ISNUMBER(Listas!$B$13)),Listas!$B$13&lt;=0,NOT(ISNUMBER(Listas!$B$16)),Listas!$B$16&lt;0,NOT(ISNUMBER(Listas!$B$17)),Listas!$B$17&lt;0,Listas!$B$17&gt;1,NOT(ISNUMBER(Listas!$B$18)),Listas!$B$18&lt;0,Listas!$B$18&gt;1),"Parâmetros inválidos",IF(A21="","ID ausente",IF(COUNTIFS($A$5:$A$104,A21)&lt;&gt;1,"ID duplicado",IF(OR(B21="",COUNTIFS(Objetivos!$A$5:$A$104,B21)&lt;&gt;1),"Objetivo ausente ou duplicado",IF(IF(COUNTIFS(Objetivos!$A$5:$A$104,B21)=1,INDEX(Objetivos!$N$5:$N$104,MATCH(B21,Objetivos!$A$5:$A$104,0))&lt;&gt;"",FALSE),"Cadastro do objetivo pendente",IF(OR(C21="",D21="",I21="",M21=""),"Descrição, métrica, unidade ou dono ausente",IF(COUNTIFS(Listas!$C$4:$C$6,E21)&lt;&gt;1,"Direção inválida",IF(OR(NOT(ISNUMBER(F21)),NOT(ISNUMBER(G21)),NOT(ISNUMBER(H21))),"Inicial, meta ou atual ausente/inválido",IF(OR(AND(E21="Aumentar",G21&lt;=F21),AND(E21="Reduzir",G21&gt;=F21)),"Meta incompatível com direção",IF(AND(E21="Manter",OR(NOT(ISNUMBER(Y21)),Y21&lt;0)),"Tolerância Manter inválida",IF(OR(NOT(ISNUMBER(J21)),J21&lt;=0),"Peso inválido",IF(OR(NOT(ISNUMBER(L21)),L21&lt;0,L21&gt;1),"Confiança ausente/inválida",IF(OR(NOT(ISNUMBER(N21)),N21&lt;=0),"Prazo ausente/inválido",""))))))))))))))</x:f>
      </x:c>
      <x:c r="R21" s="146" t="str">
        <x:f>IF(OR(B21="",COUNTIFS(Objetivos!$A$5:$A$104,B21)&lt;&gt;1),"",INDEX(Objetivos!$H$5:$H$104,MATCH(B21,Objetivos!$A$5:$A$104,0)))</x:f>
      </x:c>
      <x:c r="S21" s="146" t="str">
        <x:f>IF(OR(B21="",COUNTIFS(Objetivos!$A$5:$A$104,B21)&lt;&gt;1),"",INDEX(Objetivos!$C$5:$C$104,MATCH(B21,Objetivos!$A$5:$A$104,0)))</x:f>
      </x:c>
      <x:c r="T21" s="146" t="str">
        <x:f>IF(OR(B21="",COUNTIFS(Objetivos!$A$5:$A$104,B21)&lt;&gt;1),"",INDEX(Objetivos!$D$5:$D$104,MATCH(B21,Objetivos!$A$5:$A$104,0)))</x:f>
      </x:c>
      <x:c r="U21" s="146" t="n">
        <x:f>IF(AND(COUNTA(A21:J21,L21:N21,P21,Y21)&gt;0,OR(Listas!$B$14="Todos",S21=Listas!$B$14),OR(Listas!$B$15="Todos",T21=Listas!$B$15)),1,0)</x:f>
        <x:v>0</x:v>
      </x:c>
      <x:c r="V21" s="146" t="n">
        <x:f>IF(AND(U21=1,OR(R21="Em andamento",R21="Não iniciado")),1,0)</x:f>
        <x:v>0</x:v>
      </x:c>
      <x:c r="W21" s="146" t="n">
        <x:f>IF(U21=0,0,IF(Q21&lt;&gt;"",1,IF(V21=0,0,IF(O21="ATRASADO",2,IF(O21="EM RISCO",3,0)))))</x:f>
        <x:v>0</x:v>
      </x:c>
      <x:c r="X21" s="146" t="str">
        <x:f>IF(W21=0,"",COUNTIFS($W$5:$W$104,"&gt;0",$W$5:$W$104,"&lt;"&amp;W21)+COUNTIFS($W$5:W21,W21))</x:f>
      </x:c>
      <x:c r="Y21" s="142"/>
      <x:c r="Z21" t="n">
        <x:f>IF(AND(A21&lt;&gt;"",Q21=""),J21*K21,0)</x:f>
        <x:v>0</x:v>
      </x:c>
      <x:c r="AA21" t="n">
        <x:f>IF(AND(A21&lt;&gt;"",Q21=""),J21*L21,0)</x:f>
        <x:v>0</x:v>
      </x:c>
      <x:c r="AB21" t="n">
        <x:f>IF(AND(A21&lt;&gt;"",Q21=""),1,0)</x:f>
        <x:v>0</x:v>
      </x:c>
      <x:c r="AC21" t="n">
        <x:f>IF(Q21&lt;&gt;"",1,0)</x:f>
        <x:v>0</x:v>
      </x:c>
    </x:row>
    <x:row r="22">
      <x:c r="A22" s="142"/>
      <x:c r="B22" s="142"/>
      <x:c r="C22" s="142"/>
      <x:c r="D22" s="142"/>
      <x:c r="E22" s="142"/>
      <x:c r="F22" s="147"/>
      <x:c r="G22" s="147"/>
      <x:c r="H22" s="147"/>
      <x:c r="I22" s="142"/>
      <x:c r="J22" s="144"/>
      <x:c r="K22" s="16" t="str">
        <x:f>IF(A22="","",IF(Q22&lt;&gt;"","n.a.",IF(E22="Manter",IF(ABS(H22-G22)&lt;=Y22,1,0),IF(E22="Aumentar",MAX(0,MIN(1,(H22-F22)/(G22-F22))),MAX(0,MIN(1,(F22-H22)/(F22-G22)))))))</x:f>
      </x:c>
      <x:c r="L22" s="144"/>
      <x:c r="M22" s="142"/>
      <x:c r="N22" s="143"/>
      <x:c r="O22" t="str">
        <x:f>IF(COUNTA(A22:J22,L22:N22,P22,Y22)=0,"",IF(Q22&lt;&gt;"","DADO PENDENTE",IF(R22="Cancelado","CANCELADO",IF(R22="Pausado","PAUSADO",IF(R22="Concluído","OBJETIVO ENCERRADO",IF(K22&gt;=1,"CONCLUÍDO",IF(Listas!$B$13&gt;N22,"ATRASADO",IF(OR(L22&lt;Listas!$B$18,AND(K22&lt;Listas!$B$17,N22-Listas!$B$13&lt;=Listas!$B$16)),"EM RISCO","NO RUMO"))))))))</x:f>
      </x:c>
      <x:c r="P22" s="142"/>
      <x:c r="Q22" s="146" t="str">
        <x:f>IF(COUNTA(A22:J22,L22:N22,P22,Y22)=0,"",IF(OR(NOT(ISNUMBER(Listas!$B$13)),Listas!$B$13&lt;=0,NOT(ISNUMBER(Listas!$B$16)),Listas!$B$16&lt;0,NOT(ISNUMBER(Listas!$B$17)),Listas!$B$17&lt;0,Listas!$B$17&gt;1,NOT(ISNUMBER(Listas!$B$18)),Listas!$B$18&lt;0,Listas!$B$18&gt;1),"Parâmetros inválidos",IF(A22="","ID ausente",IF(COUNTIFS($A$5:$A$104,A22)&lt;&gt;1,"ID duplicado",IF(OR(B22="",COUNTIFS(Objetivos!$A$5:$A$104,B22)&lt;&gt;1),"Objetivo ausente ou duplicado",IF(IF(COUNTIFS(Objetivos!$A$5:$A$104,B22)=1,INDEX(Objetivos!$N$5:$N$104,MATCH(B22,Objetivos!$A$5:$A$104,0))&lt;&gt;"",FALSE),"Cadastro do objetivo pendente",IF(OR(C22="",D22="",I22="",M22=""),"Descrição, métrica, unidade ou dono ausente",IF(COUNTIFS(Listas!$C$4:$C$6,E22)&lt;&gt;1,"Direção inválida",IF(OR(NOT(ISNUMBER(F22)),NOT(ISNUMBER(G22)),NOT(ISNUMBER(H22))),"Inicial, meta ou atual ausente/inválido",IF(OR(AND(E22="Aumentar",G22&lt;=F22),AND(E22="Reduzir",G22&gt;=F22)),"Meta incompatível com direção",IF(AND(E22="Manter",OR(NOT(ISNUMBER(Y22)),Y22&lt;0)),"Tolerância Manter inválida",IF(OR(NOT(ISNUMBER(J22)),J22&lt;=0),"Peso inválido",IF(OR(NOT(ISNUMBER(L22)),L22&lt;0,L22&gt;1),"Confiança ausente/inválida",IF(OR(NOT(ISNUMBER(N22)),N22&lt;=0),"Prazo ausente/inválido",""))))))))))))))</x:f>
      </x:c>
      <x:c r="R22" s="146" t="str">
        <x:f>IF(OR(B22="",COUNTIFS(Objetivos!$A$5:$A$104,B22)&lt;&gt;1),"",INDEX(Objetivos!$H$5:$H$104,MATCH(B22,Objetivos!$A$5:$A$104,0)))</x:f>
      </x:c>
      <x:c r="S22" s="146" t="str">
        <x:f>IF(OR(B22="",COUNTIFS(Objetivos!$A$5:$A$104,B22)&lt;&gt;1),"",INDEX(Objetivos!$C$5:$C$104,MATCH(B22,Objetivos!$A$5:$A$104,0)))</x:f>
      </x:c>
      <x:c r="T22" s="146" t="str">
        <x:f>IF(OR(B22="",COUNTIFS(Objetivos!$A$5:$A$104,B22)&lt;&gt;1),"",INDEX(Objetivos!$D$5:$D$104,MATCH(B22,Objetivos!$A$5:$A$104,0)))</x:f>
      </x:c>
      <x:c r="U22" s="146" t="n">
        <x:f>IF(AND(COUNTA(A22:J22,L22:N22,P22,Y22)&gt;0,OR(Listas!$B$14="Todos",S22=Listas!$B$14),OR(Listas!$B$15="Todos",T22=Listas!$B$15)),1,0)</x:f>
        <x:v>0</x:v>
      </x:c>
      <x:c r="V22" s="146" t="n">
        <x:f>IF(AND(U22=1,OR(R22="Em andamento",R22="Não iniciado")),1,0)</x:f>
        <x:v>0</x:v>
      </x:c>
      <x:c r="W22" s="146" t="n">
        <x:f>IF(U22=0,0,IF(Q22&lt;&gt;"",1,IF(V22=0,0,IF(O22="ATRASADO",2,IF(O22="EM RISCO",3,0)))))</x:f>
        <x:v>0</x:v>
      </x:c>
      <x:c r="X22" s="146" t="str">
        <x:f>IF(W22=0,"",COUNTIFS($W$5:$W$104,"&gt;0",$W$5:$W$104,"&lt;"&amp;W22)+COUNTIFS($W$5:W22,W22))</x:f>
      </x:c>
      <x:c r="Y22" s="142"/>
      <x:c r="Z22" t="n">
        <x:f>IF(AND(A22&lt;&gt;"",Q22=""),J22*K22,0)</x:f>
        <x:v>0</x:v>
      </x:c>
      <x:c r="AA22" t="n">
        <x:f>IF(AND(A22&lt;&gt;"",Q22=""),J22*L22,0)</x:f>
        <x:v>0</x:v>
      </x:c>
      <x:c r="AB22" t="n">
        <x:f>IF(AND(A22&lt;&gt;"",Q22=""),1,0)</x:f>
        <x:v>0</x:v>
      </x:c>
      <x:c r="AC22" t="n">
        <x:f>IF(Q22&lt;&gt;"",1,0)</x:f>
        <x:v>0</x:v>
      </x:c>
    </x:row>
    <x:row r="23">
      <x:c r="A23" s="142"/>
      <x:c r="B23" s="142"/>
      <x:c r="C23" s="142"/>
      <x:c r="D23" s="142"/>
      <x:c r="E23" s="142"/>
      <x:c r="F23" s="147"/>
      <x:c r="G23" s="147"/>
      <x:c r="H23" s="147"/>
      <x:c r="I23" s="142"/>
      <x:c r="J23" s="144"/>
      <x:c r="K23" s="16" t="str">
        <x:f>IF(A23="","",IF(Q23&lt;&gt;"","n.a.",IF(E23="Manter",IF(ABS(H23-G23)&lt;=Y23,1,0),IF(E23="Aumentar",MAX(0,MIN(1,(H23-F23)/(G23-F23))),MAX(0,MIN(1,(F23-H23)/(F23-G23)))))))</x:f>
      </x:c>
      <x:c r="L23" s="144"/>
      <x:c r="M23" s="142"/>
      <x:c r="N23" s="143"/>
      <x:c r="O23" t="str">
        <x:f>IF(COUNTA(A23:J23,L23:N23,P23,Y23)=0,"",IF(Q23&lt;&gt;"","DADO PENDENTE",IF(R23="Cancelado","CANCELADO",IF(R23="Pausado","PAUSADO",IF(R23="Concluído","OBJETIVO ENCERRADO",IF(K23&gt;=1,"CONCLUÍDO",IF(Listas!$B$13&gt;N23,"ATRASADO",IF(OR(L23&lt;Listas!$B$18,AND(K23&lt;Listas!$B$17,N23-Listas!$B$13&lt;=Listas!$B$16)),"EM RISCO","NO RUMO"))))))))</x:f>
      </x:c>
      <x:c r="P23" s="142"/>
      <x:c r="Q23" s="146" t="str">
        <x:f>IF(COUNTA(A23:J23,L23:N23,P23,Y23)=0,"",IF(OR(NOT(ISNUMBER(Listas!$B$13)),Listas!$B$13&lt;=0,NOT(ISNUMBER(Listas!$B$16)),Listas!$B$16&lt;0,NOT(ISNUMBER(Listas!$B$17)),Listas!$B$17&lt;0,Listas!$B$17&gt;1,NOT(ISNUMBER(Listas!$B$18)),Listas!$B$18&lt;0,Listas!$B$18&gt;1),"Parâmetros inválidos",IF(A23="","ID ausente",IF(COUNTIFS($A$5:$A$104,A23)&lt;&gt;1,"ID duplicado",IF(OR(B23="",COUNTIFS(Objetivos!$A$5:$A$104,B23)&lt;&gt;1),"Objetivo ausente ou duplicado",IF(IF(COUNTIFS(Objetivos!$A$5:$A$104,B23)=1,INDEX(Objetivos!$N$5:$N$104,MATCH(B23,Objetivos!$A$5:$A$104,0))&lt;&gt;"",FALSE),"Cadastro do objetivo pendente",IF(OR(C23="",D23="",I23="",M23=""),"Descrição, métrica, unidade ou dono ausente",IF(COUNTIFS(Listas!$C$4:$C$6,E23)&lt;&gt;1,"Direção inválida",IF(OR(NOT(ISNUMBER(F23)),NOT(ISNUMBER(G23)),NOT(ISNUMBER(H23))),"Inicial, meta ou atual ausente/inválido",IF(OR(AND(E23="Aumentar",G23&lt;=F23),AND(E23="Reduzir",G23&gt;=F23)),"Meta incompatível com direção",IF(AND(E23="Manter",OR(NOT(ISNUMBER(Y23)),Y23&lt;0)),"Tolerância Manter inválida",IF(OR(NOT(ISNUMBER(J23)),J23&lt;=0),"Peso inválido",IF(OR(NOT(ISNUMBER(L23)),L23&lt;0,L23&gt;1),"Confiança ausente/inválida",IF(OR(NOT(ISNUMBER(N23)),N23&lt;=0),"Prazo ausente/inválido",""))))))))))))))</x:f>
      </x:c>
      <x:c r="R23" s="146" t="str">
        <x:f>IF(OR(B23="",COUNTIFS(Objetivos!$A$5:$A$104,B23)&lt;&gt;1),"",INDEX(Objetivos!$H$5:$H$104,MATCH(B23,Objetivos!$A$5:$A$104,0)))</x:f>
      </x:c>
      <x:c r="S23" s="146" t="str">
        <x:f>IF(OR(B23="",COUNTIFS(Objetivos!$A$5:$A$104,B23)&lt;&gt;1),"",INDEX(Objetivos!$C$5:$C$104,MATCH(B23,Objetivos!$A$5:$A$104,0)))</x:f>
      </x:c>
      <x:c r="T23" s="146" t="str">
        <x:f>IF(OR(B23="",COUNTIFS(Objetivos!$A$5:$A$104,B23)&lt;&gt;1),"",INDEX(Objetivos!$D$5:$D$104,MATCH(B23,Objetivos!$A$5:$A$104,0)))</x:f>
      </x:c>
      <x:c r="U23" s="146" t="n">
        <x:f>IF(AND(COUNTA(A23:J23,L23:N23,P23,Y23)&gt;0,OR(Listas!$B$14="Todos",S23=Listas!$B$14),OR(Listas!$B$15="Todos",T23=Listas!$B$15)),1,0)</x:f>
        <x:v>0</x:v>
      </x:c>
      <x:c r="V23" s="146" t="n">
        <x:f>IF(AND(U23=1,OR(R23="Em andamento",R23="Não iniciado")),1,0)</x:f>
        <x:v>0</x:v>
      </x:c>
      <x:c r="W23" s="146" t="n">
        <x:f>IF(U23=0,0,IF(Q23&lt;&gt;"",1,IF(V23=0,0,IF(O23="ATRASADO",2,IF(O23="EM RISCO",3,0)))))</x:f>
        <x:v>0</x:v>
      </x:c>
      <x:c r="X23" s="146" t="str">
        <x:f>IF(W23=0,"",COUNTIFS($W$5:$W$104,"&gt;0",$W$5:$W$104,"&lt;"&amp;W23)+COUNTIFS($W$5:W23,W23))</x:f>
      </x:c>
      <x:c r="Y23" s="142"/>
      <x:c r="Z23" t="n">
        <x:f>IF(AND(A23&lt;&gt;"",Q23=""),J23*K23,0)</x:f>
        <x:v>0</x:v>
      </x:c>
      <x:c r="AA23" t="n">
        <x:f>IF(AND(A23&lt;&gt;"",Q23=""),J23*L23,0)</x:f>
        <x:v>0</x:v>
      </x:c>
      <x:c r="AB23" t="n">
        <x:f>IF(AND(A23&lt;&gt;"",Q23=""),1,0)</x:f>
        <x:v>0</x:v>
      </x:c>
      <x:c r="AC23" t="n">
        <x:f>IF(Q23&lt;&gt;"",1,0)</x:f>
        <x:v>0</x:v>
      </x:c>
    </x:row>
    <x:row r="24">
      <x:c r="A24" s="142"/>
      <x:c r="B24" s="142"/>
      <x:c r="C24" s="142"/>
      <x:c r="D24" s="142"/>
      <x:c r="E24" s="142"/>
      <x:c r="F24" s="147"/>
      <x:c r="G24" s="147"/>
      <x:c r="H24" s="147"/>
      <x:c r="I24" s="142"/>
      <x:c r="J24" s="144"/>
      <x:c r="K24" s="16" t="str">
        <x:f>IF(A24="","",IF(Q24&lt;&gt;"","n.a.",IF(E24="Manter",IF(ABS(H24-G24)&lt;=Y24,1,0),IF(E24="Aumentar",MAX(0,MIN(1,(H24-F24)/(G24-F24))),MAX(0,MIN(1,(F24-H24)/(F24-G24)))))))</x:f>
      </x:c>
      <x:c r="L24" s="144"/>
      <x:c r="M24" s="142"/>
      <x:c r="N24" s="143"/>
      <x:c r="O24" t="str">
        <x:f>IF(COUNTA(A24:J24,L24:N24,P24,Y24)=0,"",IF(Q24&lt;&gt;"","DADO PENDENTE",IF(R24="Cancelado","CANCELADO",IF(R24="Pausado","PAUSADO",IF(R24="Concluído","OBJETIVO ENCERRADO",IF(K24&gt;=1,"CONCLUÍDO",IF(Listas!$B$13&gt;N24,"ATRASADO",IF(OR(L24&lt;Listas!$B$18,AND(K24&lt;Listas!$B$17,N24-Listas!$B$13&lt;=Listas!$B$16)),"EM RISCO","NO RUMO"))))))))</x:f>
      </x:c>
      <x:c r="P24" s="142"/>
      <x:c r="Q24" s="146" t="str">
        <x:f>IF(COUNTA(A24:J24,L24:N24,P24,Y24)=0,"",IF(OR(NOT(ISNUMBER(Listas!$B$13)),Listas!$B$13&lt;=0,NOT(ISNUMBER(Listas!$B$16)),Listas!$B$16&lt;0,NOT(ISNUMBER(Listas!$B$17)),Listas!$B$17&lt;0,Listas!$B$17&gt;1,NOT(ISNUMBER(Listas!$B$18)),Listas!$B$18&lt;0,Listas!$B$18&gt;1),"Parâmetros inválidos",IF(A24="","ID ausente",IF(COUNTIFS($A$5:$A$104,A24)&lt;&gt;1,"ID duplicado",IF(OR(B24="",COUNTIFS(Objetivos!$A$5:$A$104,B24)&lt;&gt;1),"Objetivo ausente ou duplicado",IF(IF(COUNTIFS(Objetivos!$A$5:$A$104,B24)=1,INDEX(Objetivos!$N$5:$N$104,MATCH(B24,Objetivos!$A$5:$A$104,0))&lt;&gt;"",FALSE),"Cadastro do objetivo pendente",IF(OR(C24="",D24="",I24="",M24=""),"Descrição, métrica, unidade ou dono ausente",IF(COUNTIFS(Listas!$C$4:$C$6,E24)&lt;&gt;1,"Direção inválida",IF(OR(NOT(ISNUMBER(F24)),NOT(ISNUMBER(G24)),NOT(ISNUMBER(H24))),"Inicial, meta ou atual ausente/inválido",IF(OR(AND(E24="Aumentar",G24&lt;=F24),AND(E24="Reduzir",G24&gt;=F24)),"Meta incompatível com direção",IF(AND(E24="Manter",OR(NOT(ISNUMBER(Y24)),Y24&lt;0)),"Tolerância Manter inválida",IF(OR(NOT(ISNUMBER(J24)),J24&lt;=0),"Peso inválido",IF(OR(NOT(ISNUMBER(L24)),L24&lt;0,L24&gt;1),"Confiança ausente/inválida",IF(OR(NOT(ISNUMBER(N24)),N24&lt;=0),"Prazo ausente/inválido",""))))))))))))))</x:f>
      </x:c>
      <x:c r="R24" s="146" t="str">
        <x:f>IF(OR(B24="",COUNTIFS(Objetivos!$A$5:$A$104,B24)&lt;&gt;1),"",INDEX(Objetivos!$H$5:$H$104,MATCH(B24,Objetivos!$A$5:$A$104,0)))</x:f>
      </x:c>
      <x:c r="S24" s="146" t="str">
        <x:f>IF(OR(B24="",COUNTIFS(Objetivos!$A$5:$A$104,B24)&lt;&gt;1),"",INDEX(Objetivos!$C$5:$C$104,MATCH(B24,Objetivos!$A$5:$A$104,0)))</x:f>
      </x:c>
      <x:c r="T24" s="146" t="str">
        <x:f>IF(OR(B24="",COUNTIFS(Objetivos!$A$5:$A$104,B24)&lt;&gt;1),"",INDEX(Objetivos!$D$5:$D$104,MATCH(B24,Objetivos!$A$5:$A$104,0)))</x:f>
      </x:c>
      <x:c r="U24" s="146" t="n">
        <x:f>IF(AND(COUNTA(A24:J24,L24:N24,P24,Y24)&gt;0,OR(Listas!$B$14="Todos",S24=Listas!$B$14),OR(Listas!$B$15="Todos",T24=Listas!$B$15)),1,0)</x:f>
        <x:v>0</x:v>
      </x:c>
      <x:c r="V24" s="146" t="n">
        <x:f>IF(AND(U24=1,OR(R24="Em andamento",R24="Não iniciado")),1,0)</x:f>
        <x:v>0</x:v>
      </x:c>
      <x:c r="W24" s="146" t="n">
        <x:f>IF(U24=0,0,IF(Q24&lt;&gt;"",1,IF(V24=0,0,IF(O24="ATRASADO",2,IF(O24="EM RISCO",3,0)))))</x:f>
        <x:v>0</x:v>
      </x:c>
      <x:c r="X24" s="146" t="str">
        <x:f>IF(W24=0,"",COUNTIFS($W$5:$W$104,"&gt;0",$W$5:$W$104,"&lt;"&amp;W24)+COUNTIFS($W$5:W24,W24))</x:f>
      </x:c>
      <x:c r="Y24" s="142"/>
      <x:c r="Z24" t="n">
        <x:f>IF(AND(A24&lt;&gt;"",Q24=""),J24*K24,0)</x:f>
        <x:v>0</x:v>
      </x:c>
      <x:c r="AA24" t="n">
        <x:f>IF(AND(A24&lt;&gt;"",Q24=""),J24*L24,0)</x:f>
        <x:v>0</x:v>
      </x:c>
      <x:c r="AB24" t="n">
        <x:f>IF(AND(A24&lt;&gt;"",Q24=""),1,0)</x:f>
        <x:v>0</x:v>
      </x:c>
      <x:c r="AC24" t="n">
        <x:f>IF(Q24&lt;&gt;"",1,0)</x:f>
        <x:v>0</x:v>
      </x:c>
    </x:row>
    <x:row r="25">
      <x:c r="A25" s="142"/>
      <x:c r="B25" s="142"/>
      <x:c r="C25" s="142"/>
      <x:c r="D25" s="142"/>
      <x:c r="E25" s="142"/>
      <x:c r="F25" s="147"/>
      <x:c r="G25" s="147"/>
      <x:c r="H25" s="147"/>
      <x:c r="I25" s="142"/>
      <x:c r="J25" s="144"/>
      <x:c r="K25" s="16" t="str">
        <x:f>IF(A25="","",IF(Q25&lt;&gt;"","n.a.",IF(E25="Manter",IF(ABS(H25-G25)&lt;=Y25,1,0),IF(E25="Aumentar",MAX(0,MIN(1,(H25-F25)/(G25-F25))),MAX(0,MIN(1,(F25-H25)/(F25-G25)))))))</x:f>
      </x:c>
      <x:c r="L25" s="144"/>
      <x:c r="M25" s="142"/>
      <x:c r="N25" s="143"/>
      <x:c r="O25" t="str">
        <x:f>IF(COUNTA(A25:J25,L25:N25,P25,Y25)=0,"",IF(Q25&lt;&gt;"","DADO PENDENTE",IF(R25="Cancelado","CANCELADO",IF(R25="Pausado","PAUSADO",IF(R25="Concluído","OBJETIVO ENCERRADO",IF(K25&gt;=1,"CONCLUÍDO",IF(Listas!$B$13&gt;N25,"ATRASADO",IF(OR(L25&lt;Listas!$B$18,AND(K25&lt;Listas!$B$17,N25-Listas!$B$13&lt;=Listas!$B$16)),"EM RISCO","NO RUMO"))))))))</x:f>
      </x:c>
      <x:c r="P25" s="142"/>
      <x:c r="Q25" s="146" t="str">
        <x:f>IF(COUNTA(A25:J25,L25:N25,P25,Y25)=0,"",IF(OR(NOT(ISNUMBER(Listas!$B$13)),Listas!$B$13&lt;=0,NOT(ISNUMBER(Listas!$B$16)),Listas!$B$16&lt;0,NOT(ISNUMBER(Listas!$B$17)),Listas!$B$17&lt;0,Listas!$B$17&gt;1,NOT(ISNUMBER(Listas!$B$18)),Listas!$B$18&lt;0,Listas!$B$18&gt;1),"Parâmetros inválidos",IF(A25="","ID ausente",IF(COUNTIFS($A$5:$A$104,A25)&lt;&gt;1,"ID duplicado",IF(OR(B25="",COUNTIFS(Objetivos!$A$5:$A$104,B25)&lt;&gt;1),"Objetivo ausente ou duplicado",IF(IF(COUNTIFS(Objetivos!$A$5:$A$104,B25)=1,INDEX(Objetivos!$N$5:$N$104,MATCH(B25,Objetivos!$A$5:$A$104,0))&lt;&gt;"",FALSE),"Cadastro do objetivo pendente",IF(OR(C25="",D25="",I25="",M25=""),"Descrição, métrica, unidade ou dono ausente",IF(COUNTIFS(Listas!$C$4:$C$6,E25)&lt;&gt;1,"Direção inválida",IF(OR(NOT(ISNUMBER(F25)),NOT(ISNUMBER(G25)),NOT(ISNUMBER(H25))),"Inicial, meta ou atual ausente/inválido",IF(OR(AND(E25="Aumentar",G25&lt;=F25),AND(E25="Reduzir",G25&gt;=F25)),"Meta incompatível com direção",IF(AND(E25="Manter",OR(NOT(ISNUMBER(Y25)),Y25&lt;0)),"Tolerância Manter inválida",IF(OR(NOT(ISNUMBER(J25)),J25&lt;=0),"Peso inválido",IF(OR(NOT(ISNUMBER(L25)),L25&lt;0,L25&gt;1),"Confiança ausente/inválida",IF(OR(NOT(ISNUMBER(N25)),N25&lt;=0),"Prazo ausente/inválido",""))))))))))))))</x:f>
      </x:c>
      <x:c r="R25" s="146" t="str">
        <x:f>IF(OR(B25="",COUNTIFS(Objetivos!$A$5:$A$104,B25)&lt;&gt;1),"",INDEX(Objetivos!$H$5:$H$104,MATCH(B25,Objetivos!$A$5:$A$104,0)))</x:f>
      </x:c>
      <x:c r="S25" s="146" t="str">
        <x:f>IF(OR(B25="",COUNTIFS(Objetivos!$A$5:$A$104,B25)&lt;&gt;1),"",INDEX(Objetivos!$C$5:$C$104,MATCH(B25,Objetivos!$A$5:$A$104,0)))</x:f>
      </x:c>
      <x:c r="T25" s="146" t="str">
        <x:f>IF(OR(B25="",COUNTIFS(Objetivos!$A$5:$A$104,B25)&lt;&gt;1),"",INDEX(Objetivos!$D$5:$D$104,MATCH(B25,Objetivos!$A$5:$A$104,0)))</x:f>
      </x:c>
      <x:c r="U25" s="146" t="n">
        <x:f>IF(AND(COUNTA(A25:J25,L25:N25,P25,Y25)&gt;0,OR(Listas!$B$14="Todos",S25=Listas!$B$14),OR(Listas!$B$15="Todos",T25=Listas!$B$15)),1,0)</x:f>
        <x:v>0</x:v>
      </x:c>
      <x:c r="V25" s="146" t="n">
        <x:f>IF(AND(U25=1,OR(R25="Em andamento",R25="Não iniciado")),1,0)</x:f>
        <x:v>0</x:v>
      </x:c>
      <x:c r="W25" s="146" t="n">
        <x:f>IF(U25=0,0,IF(Q25&lt;&gt;"",1,IF(V25=0,0,IF(O25="ATRASADO",2,IF(O25="EM RISCO",3,0)))))</x:f>
        <x:v>0</x:v>
      </x:c>
      <x:c r="X25" s="146" t="str">
        <x:f>IF(W25=0,"",COUNTIFS($W$5:$W$104,"&gt;0",$W$5:$W$104,"&lt;"&amp;W25)+COUNTIFS($W$5:W25,W25))</x:f>
      </x:c>
      <x:c r="Y25" s="142"/>
      <x:c r="Z25" t="n">
        <x:f>IF(AND(A25&lt;&gt;"",Q25=""),J25*K25,0)</x:f>
        <x:v>0</x:v>
      </x:c>
      <x:c r="AA25" t="n">
        <x:f>IF(AND(A25&lt;&gt;"",Q25=""),J25*L25,0)</x:f>
        <x:v>0</x:v>
      </x:c>
      <x:c r="AB25" t="n">
        <x:f>IF(AND(A25&lt;&gt;"",Q25=""),1,0)</x:f>
        <x:v>0</x:v>
      </x:c>
      <x:c r="AC25" t="n">
        <x:f>IF(Q25&lt;&gt;"",1,0)</x:f>
        <x:v>0</x:v>
      </x:c>
    </x:row>
    <x:row r="26">
      <x:c r="A26" s="142"/>
      <x:c r="B26" s="142"/>
      <x:c r="C26" s="142"/>
      <x:c r="D26" s="142"/>
      <x:c r="E26" s="142"/>
      <x:c r="F26" s="147"/>
      <x:c r="G26" s="147"/>
      <x:c r="H26" s="147"/>
      <x:c r="I26" s="142"/>
      <x:c r="J26" s="144"/>
      <x:c r="K26" s="16" t="str">
        <x:f>IF(A26="","",IF(Q26&lt;&gt;"","n.a.",IF(E26="Manter",IF(ABS(H26-G26)&lt;=Y26,1,0),IF(E26="Aumentar",MAX(0,MIN(1,(H26-F26)/(G26-F26))),MAX(0,MIN(1,(F26-H26)/(F26-G26)))))))</x:f>
      </x:c>
      <x:c r="L26" s="144"/>
      <x:c r="M26" s="142"/>
      <x:c r="N26" s="143"/>
      <x:c r="O26" t="str">
        <x:f>IF(COUNTA(A26:J26,L26:N26,P26,Y26)=0,"",IF(Q26&lt;&gt;"","DADO PENDENTE",IF(R26="Cancelado","CANCELADO",IF(R26="Pausado","PAUSADO",IF(R26="Concluído","OBJETIVO ENCERRADO",IF(K26&gt;=1,"CONCLUÍDO",IF(Listas!$B$13&gt;N26,"ATRASADO",IF(OR(L26&lt;Listas!$B$18,AND(K26&lt;Listas!$B$17,N26-Listas!$B$13&lt;=Listas!$B$16)),"EM RISCO","NO RUMO"))))))))</x:f>
      </x:c>
      <x:c r="P26" s="142"/>
      <x:c r="Q26" s="146" t="str">
        <x:f>IF(COUNTA(A26:J26,L26:N26,P26,Y26)=0,"",IF(OR(NOT(ISNUMBER(Listas!$B$13)),Listas!$B$13&lt;=0,NOT(ISNUMBER(Listas!$B$16)),Listas!$B$16&lt;0,NOT(ISNUMBER(Listas!$B$17)),Listas!$B$17&lt;0,Listas!$B$17&gt;1,NOT(ISNUMBER(Listas!$B$18)),Listas!$B$18&lt;0,Listas!$B$18&gt;1),"Parâmetros inválidos",IF(A26="","ID ausente",IF(COUNTIFS($A$5:$A$104,A26)&lt;&gt;1,"ID duplicado",IF(OR(B26="",COUNTIFS(Objetivos!$A$5:$A$104,B26)&lt;&gt;1),"Objetivo ausente ou duplicado",IF(IF(COUNTIFS(Objetivos!$A$5:$A$104,B26)=1,INDEX(Objetivos!$N$5:$N$104,MATCH(B26,Objetivos!$A$5:$A$104,0))&lt;&gt;"",FALSE),"Cadastro do objetivo pendente",IF(OR(C26="",D26="",I26="",M26=""),"Descrição, métrica, unidade ou dono ausente",IF(COUNTIFS(Listas!$C$4:$C$6,E26)&lt;&gt;1,"Direção inválida",IF(OR(NOT(ISNUMBER(F26)),NOT(ISNUMBER(G26)),NOT(ISNUMBER(H26))),"Inicial, meta ou atual ausente/inválido",IF(OR(AND(E26="Aumentar",G26&lt;=F26),AND(E26="Reduzir",G26&gt;=F26)),"Meta incompatível com direção",IF(AND(E26="Manter",OR(NOT(ISNUMBER(Y26)),Y26&lt;0)),"Tolerância Manter inválida",IF(OR(NOT(ISNUMBER(J26)),J26&lt;=0),"Peso inválido",IF(OR(NOT(ISNUMBER(L26)),L26&lt;0,L26&gt;1),"Confiança ausente/inválida",IF(OR(NOT(ISNUMBER(N26)),N26&lt;=0),"Prazo ausente/inválido",""))))))))))))))</x:f>
      </x:c>
      <x:c r="R26" s="146" t="str">
        <x:f>IF(OR(B26="",COUNTIFS(Objetivos!$A$5:$A$104,B26)&lt;&gt;1),"",INDEX(Objetivos!$H$5:$H$104,MATCH(B26,Objetivos!$A$5:$A$104,0)))</x:f>
      </x:c>
      <x:c r="S26" s="146" t="str">
        <x:f>IF(OR(B26="",COUNTIFS(Objetivos!$A$5:$A$104,B26)&lt;&gt;1),"",INDEX(Objetivos!$C$5:$C$104,MATCH(B26,Objetivos!$A$5:$A$104,0)))</x:f>
      </x:c>
      <x:c r="T26" s="146" t="str">
        <x:f>IF(OR(B26="",COUNTIFS(Objetivos!$A$5:$A$104,B26)&lt;&gt;1),"",INDEX(Objetivos!$D$5:$D$104,MATCH(B26,Objetivos!$A$5:$A$104,0)))</x:f>
      </x:c>
      <x:c r="U26" s="146" t="n">
        <x:f>IF(AND(COUNTA(A26:J26,L26:N26,P26,Y26)&gt;0,OR(Listas!$B$14="Todos",S26=Listas!$B$14),OR(Listas!$B$15="Todos",T26=Listas!$B$15)),1,0)</x:f>
        <x:v>0</x:v>
      </x:c>
      <x:c r="V26" s="146" t="n">
        <x:f>IF(AND(U26=1,OR(R26="Em andamento",R26="Não iniciado")),1,0)</x:f>
        <x:v>0</x:v>
      </x:c>
      <x:c r="W26" s="146" t="n">
        <x:f>IF(U26=0,0,IF(Q26&lt;&gt;"",1,IF(V26=0,0,IF(O26="ATRASADO",2,IF(O26="EM RISCO",3,0)))))</x:f>
        <x:v>0</x:v>
      </x:c>
      <x:c r="X26" s="146" t="str">
        <x:f>IF(W26=0,"",COUNTIFS($W$5:$W$104,"&gt;0",$W$5:$W$104,"&lt;"&amp;W26)+COUNTIFS($W$5:W26,W26))</x:f>
      </x:c>
      <x:c r="Y26" s="142"/>
      <x:c r="Z26" t="n">
        <x:f>IF(AND(A26&lt;&gt;"",Q26=""),J26*K26,0)</x:f>
        <x:v>0</x:v>
      </x:c>
      <x:c r="AA26" t="n">
        <x:f>IF(AND(A26&lt;&gt;"",Q26=""),J26*L26,0)</x:f>
        <x:v>0</x:v>
      </x:c>
      <x:c r="AB26" t="n">
        <x:f>IF(AND(A26&lt;&gt;"",Q26=""),1,0)</x:f>
        <x:v>0</x:v>
      </x:c>
      <x:c r="AC26" t="n">
        <x:f>IF(Q26&lt;&gt;"",1,0)</x:f>
        <x:v>0</x:v>
      </x:c>
    </x:row>
    <x:row r="27">
      <x:c r="A27" s="142"/>
      <x:c r="B27" s="142"/>
      <x:c r="C27" s="142"/>
      <x:c r="D27" s="142"/>
      <x:c r="E27" s="142"/>
      <x:c r="F27" s="147"/>
      <x:c r="G27" s="147"/>
      <x:c r="H27" s="147"/>
      <x:c r="I27" s="142"/>
      <x:c r="J27" s="144"/>
      <x:c r="K27" s="16" t="str">
        <x:f>IF(A27="","",IF(Q27&lt;&gt;"","n.a.",IF(E27="Manter",IF(ABS(H27-G27)&lt;=Y27,1,0),IF(E27="Aumentar",MAX(0,MIN(1,(H27-F27)/(G27-F27))),MAX(0,MIN(1,(F27-H27)/(F27-G27)))))))</x:f>
      </x:c>
      <x:c r="L27" s="144"/>
      <x:c r="M27" s="142"/>
      <x:c r="N27" s="143"/>
      <x:c r="O27" t="str">
        <x:f>IF(COUNTA(A27:J27,L27:N27,P27,Y27)=0,"",IF(Q27&lt;&gt;"","DADO PENDENTE",IF(R27="Cancelado","CANCELADO",IF(R27="Pausado","PAUSADO",IF(R27="Concluído","OBJETIVO ENCERRADO",IF(K27&gt;=1,"CONCLUÍDO",IF(Listas!$B$13&gt;N27,"ATRASADO",IF(OR(L27&lt;Listas!$B$18,AND(K27&lt;Listas!$B$17,N27-Listas!$B$13&lt;=Listas!$B$16)),"EM RISCO","NO RUMO"))))))))</x:f>
      </x:c>
      <x:c r="P27" s="142"/>
      <x:c r="Q27" s="146" t="str">
        <x:f>IF(COUNTA(A27:J27,L27:N27,P27,Y27)=0,"",IF(OR(NOT(ISNUMBER(Listas!$B$13)),Listas!$B$13&lt;=0,NOT(ISNUMBER(Listas!$B$16)),Listas!$B$16&lt;0,NOT(ISNUMBER(Listas!$B$17)),Listas!$B$17&lt;0,Listas!$B$17&gt;1,NOT(ISNUMBER(Listas!$B$18)),Listas!$B$18&lt;0,Listas!$B$18&gt;1),"Parâmetros inválidos",IF(A27="","ID ausente",IF(COUNTIFS($A$5:$A$104,A27)&lt;&gt;1,"ID duplicado",IF(OR(B27="",COUNTIFS(Objetivos!$A$5:$A$104,B27)&lt;&gt;1),"Objetivo ausente ou duplicado",IF(IF(COUNTIFS(Objetivos!$A$5:$A$104,B27)=1,INDEX(Objetivos!$N$5:$N$104,MATCH(B27,Objetivos!$A$5:$A$104,0))&lt;&gt;"",FALSE),"Cadastro do objetivo pendente",IF(OR(C27="",D27="",I27="",M27=""),"Descrição, métrica, unidade ou dono ausente",IF(COUNTIFS(Listas!$C$4:$C$6,E27)&lt;&gt;1,"Direção inválida",IF(OR(NOT(ISNUMBER(F27)),NOT(ISNUMBER(G27)),NOT(ISNUMBER(H27))),"Inicial, meta ou atual ausente/inválido",IF(OR(AND(E27="Aumentar",G27&lt;=F27),AND(E27="Reduzir",G27&gt;=F27)),"Meta incompatível com direção",IF(AND(E27="Manter",OR(NOT(ISNUMBER(Y27)),Y27&lt;0)),"Tolerância Manter inválida",IF(OR(NOT(ISNUMBER(J27)),J27&lt;=0),"Peso inválido",IF(OR(NOT(ISNUMBER(L27)),L27&lt;0,L27&gt;1),"Confiança ausente/inválida",IF(OR(NOT(ISNUMBER(N27)),N27&lt;=0),"Prazo ausente/inválido",""))))))))))))))</x:f>
      </x:c>
      <x:c r="R27" s="146" t="str">
        <x:f>IF(OR(B27="",COUNTIFS(Objetivos!$A$5:$A$104,B27)&lt;&gt;1),"",INDEX(Objetivos!$H$5:$H$104,MATCH(B27,Objetivos!$A$5:$A$104,0)))</x:f>
      </x:c>
      <x:c r="S27" s="146" t="str">
        <x:f>IF(OR(B27="",COUNTIFS(Objetivos!$A$5:$A$104,B27)&lt;&gt;1),"",INDEX(Objetivos!$C$5:$C$104,MATCH(B27,Objetivos!$A$5:$A$104,0)))</x:f>
      </x:c>
      <x:c r="T27" s="146" t="str">
        <x:f>IF(OR(B27="",COUNTIFS(Objetivos!$A$5:$A$104,B27)&lt;&gt;1),"",INDEX(Objetivos!$D$5:$D$104,MATCH(B27,Objetivos!$A$5:$A$104,0)))</x:f>
      </x:c>
      <x:c r="U27" s="146" t="n">
        <x:f>IF(AND(COUNTA(A27:J27,L27:N27,P27,Y27)&gt;0,OR(Listas!$B$14="Todos",S27=Listas!$B$14),OR(Listas!$B$15="Todos",T27=Listas!$B$15)),1,0)</x:f>
        <x:v>0</x:v>
      </x:c>
      <x:c r="V27" s="146" t="n">
        <x:f>IF(AND(U27=1,OR(R27="Em andamento",R27="Não iniciado")),1,0)</x:f>
        <x:v>0</x:v>
      </x:c>
      <x:c r="W27" s="146" t="n">
        <x:f>IF(U27=0,0,IF(Q27&lt;&gt;"",1,IF(V27=0,0,IF(O27="ATRASADO",2,IF(O27="EM RISCO",3,0)))))</x:f>
        <x:v>0</x:v>
      </x:c>
      <x:c r="X27" s="146" t="str">
        <x:f>IF(W27=0,"",COUNTIFS($W$5:$W$104,"&gt;0",$W$5:$W$104,"&lt;"&amp;W27)+COUNTIFS($W$5:W27,W27))</x:f>
      </x:c>
      <x:c r="Y27" s="142"/>
      <x:c r="Z27" t="n">
        <x:f>IF(AND(A27&lt;&gt;"",Q27=""),J27*K27,0)</x:f>
        <x:v>0</x:v>
      </x:c>
      <x:c r="AA27" t="n">
        <x:f>IF(AND(A27&lt;&gt;"",Q27=""),J27*L27,0)</x:f>
        <x:v>0</x:v>
      </x:c>
      <x:c r="AB27" t="n">
        <x:f>IF(AND(A27&lt;&gt;"",Q27=""),1,0)</x:f>
        <x:v>0</x:v>
      </x:c>
      <x:c r="AC27" t="n">
        <x:f>IF(Q27&lt;&gt;"",1,0)</x:f>
        <x:v>0</x:v>
      </x:c>
    </x:row>
    <x:row r="28">
      <x:c r="A28" s="142"/>
      <x:c r="B28" s="142"/>
      <x:c r="C28" s="142"/>
      <x:c r="D28" s="142"/>
      <x:c r="E28" s="142"/>
      <x:c r="F28" s="147"/>
      <x:c r="G28" s="147"/>
      <x:c r="H28" s="147"/>
      <x:c r="I28" s="142"/>
      <x:c r="J28" s="144"/>
      <x:c r="K28" s="16" t="str">
        <x:f>IF(A28="","",IF(Q28&lt;&gt;"","n.a.",IF(E28="Manter",IF(ABS(H28-G28)&lt;=Y28,1,0),IF(E28="Aumentar",MAX(0,MIN(1,(H28-F28)/(G28-F28))),MAX(0,MIN(1,(F28-H28)/(F28-G28)))))))</x:f>
      </x:c>
      <x:c r="L28" s="144"/>
      <x:c r="M28" s="142"/>
      <x:c r="N28" s="143"/>
      <x:c r="O28" t="str">
        <x:f>IF(COUNTA(A28:J28,L28:N28,P28,Y28)=0,"",IF(Q28&lt;&gt;"","DADO PENDENTE",IF(R28="Cancelado","CANCELADO",IF(R28="Pausado","PAUSADO",IF(R28="Concluído","OBJETIVO ENCERRADO",IF(K28&gt;=1,"CONCLUÍDO",IF(Listas!$B$13&gt;N28,"ATRASADO",IF(OR(L28&lt;Listas!$B$18,AND(K28&lt;Listas!$B$17,N28-Listas!$B$13&lt;=Listas!$B$16)),"EM RISCO","NO RUMO"))))))))</x:f>
      </x:c>
      <x:c r="P28" s="142"/>
      <x:c r="Q28" s="146" t="str">
        <x:f>IF(COUNTA(A28:J28,L28:N28,P28,Y28)=0,"",IF(OR(NOT(ISNUMBER(Listas!$B$13)),Listas!$B$13&lt;=0,NOT(ISNUMBER(Listas!$B$16)),Listas!$B$16&lt;0,NOT(ISNUMBER(Listas!$B$17)),Listas!$B$17&lt;0,Listas!$B$17&gt;1,NOT(ISNUMBER(Listas!$B$18)),Listas!$B$18&lt;0,Listas!$B$18&gt;1),"Parâmetros inválidos",IF(A28="","ID ausente",IF(COUNTIFS($A$5:$A$104,A28)&lt;&gt;1,"ID duplicado",IF(OR(B28="",COUNTIFS(Objetivos!$A$5:$A$104,B28)&lt;&gt;1),"Objetivo ausente ou duplicado",IF(IF(COUNTIFS(Objetivos!$A$5:$A$104,B28)=1,INDEX(Objetivos!$N$5:$N$104,MATCH(B28,Objetivos!$A$5:$A$104,0))&lt;&gt;"",FALSE),"Cadastro do objetivo pendente",IF(OR(C28="",D28="",I28="",M28=""),"Descrição, métrica, unidade ou dono ausente",IF(COUNTIFS(Listas!$C$4:$C$6,E28)&lt;&gt;1,"Direção inválida",IF(OR(NOT(ISNUMBER(F28)),NOT(ISNUMBER(G28)),NOT(ISNUMBER(H28))),"Inicial, meta ou atual ausente/inválido",IF(OR(AND(E28="Aumentar",G28&lt;=F28),AND(E28="Reduzir",G28&gt;=F28)),"Meta incompatível com direção",IF(AND(E28="Manter",OR(NOT(ISNUMBER(Y28)),Y28&lt;0)),"Tolerância Manter inválida",IF(OR(NOT(ISNUMBER(J28)),J28&lt;=0),"Peso inválido",IF(OR(NOT(ISNUMBER(L28)),L28&lt;0,L28&gt;1),"Confiança ausente/inválida",IF(OR(NOT(ISNUMBER(N28)),N28&lt;=0),"Prazo ausente/inválido",""))))))))))))))</x:f>
      </x:c>
      <x:c r="R28" s="146" t="str">
        <x:f>IF(OR(B28="",COUNTIFS(Objetivos!$A$5:$A$104,B28)&lt;&gt;1),"",INDEX(Objetivos!$H$5:$H$104,MATCH(B28,Objetivos!$A$5:$A$104,0)))</x:f>
      </x:c>
      <x:c r="S28" s="146" t="str">
        <x:f>IF(OR(B28="",COUNTIFS(Objetivos!$A$5:$A$104,B28)&lt;&gt;1),"",INDEX(Objetivos!$C$5:$C$104,MATCH(B28,Objetivos!$A$5:$A$104,0)))</x:f>
      </x:c>
      <x:c r="T28" s="146" t="str">
        <x:f>IF(OR(B28="",COUNTIFS(Objetivos!$A$5:$A$104,B28)&lt;&gt;1),"",INDEX(Objetivos!$D$5:$D$104,MATCH(B28,Objetivos!$A$5:$A$104,0)))</x:f>
      </x:c>
      <x:c r="U28" s="146" t="n">
        <x:f>IF(AND(COUNTA(A28:J28,L28:N28,P28,Y28)&gt;0,OR(Listas!$B$14="Todos",S28=Listas!$B$14),OR(Listas!$B$15="Todos",T28=Listas!$B$15)),1,0)</x:f>
        <x:v>0</x:v>
      </x:c>
      <x:c r="V28" s="146" t="n">
        <x:f>IF(AND(U28=1,OR(R28="Em andamento",R28="Não iniciado")),1,0)</x:f>
        <x:v>0</x:v>
      </x:c>
      <x:c r="W28" s="146" t="n">
        <x:f>IF(U28=0,0,IF(Q28&lt;&gt;"",1,IF(V28=0,0,IF(O28="ATRASADO",2,IF(O28="EM RISCO",3,0)))))</x:f>
        <x:v>0</x:v>
      </x:c>
      <x:c r="X28" s="146" t="str">
        <x:f>IF(W28=0,"",COUNTIFS($W$5:$W$104,"&gt;0",$W$5:$W$104,"&lt;"&amp;W28)+COUNTIFS($W$5:W28,W28))</x:f>
      </x:c>
      <x:c r="Y28" s="142"/>
      <x:c r="Z28" t="n">
        <x:f>IF(AND(A28&lt;&gt;"",Q28=""),J28*K28,0)</x:f>
        <x:v>0</x:v>
      </x:c>
      <x:c r="AA28" t="n">
        <x:f>IF(AND(A28&lt;&gt;"",Q28=""),J28*L28,0)</x:f>
        <x:v>0</x:v>
      </x:c>
      <x:c r="AB28" t="n">
        <x:f>IF(AND(A28&lt;&gt;"",Q28=""),1,0)</x:f>
        <x:v>0</x:v>
      </x:c>
      <x:c r="AC28" t="n">
        <x:f>IF(Q28&lt;&gt;"",1,0)</x:f>
        <x:v>0</x:v>
      </x:c>
    </x:row>
    <x:row r="29">
      <x:c r="A29" s="142"/>
      <x:c r="B29" s="142"/>
      <x:c r="C29" s="142"/>
      <x:c r="D29" s="142"/>
      <x:c r="E29" s="142"/>
      <x:c r="F29" s="147"/>
      <x:c r="G29" s="147"/>
      <x:c r="H29" s="147"/>
      <x:c r="I29" s="142"/>
      <x:c r="J29" s="144"/>
      <x:c r="K29" s="16" t="str">
        <x:f>IF(A29="","",IF(Q29&lt;&gt;"","n.a.",IF(E29="Manter",IF(ABS(H29-G29)&lt;=Y29,1,0),IF(E29="Aumentar",MAX(0,MIN(1,(H29-F29)/(G29-F29))),MAX(0,MIN(1,(F29-H29)/(F29-G29)))))))</x:f>
      </x:c>
      <x:c r="L29" s="144"/>
      <x:c r="M29" s="142"/>
      <x:c r="N29" s="143"/>
      <x:c r="O29" t="str">
        <x:f>IF(COUNTA(A29:J29,L29:N29,P29,Y29)=0,"",IF(Q29&lt;&gt;"","DADO PENDENTE",IF(R29="Cancelado","CANCELADO",IF(R29="Pausado","PAUSADO",IF(R29="Concluído","OBJETIVO ENCERRADO",IF(K29&gt;=1,"CONCLUÍDO",IF(Listas!$B$13&gt;N29,"ATRASADO",IF(OR(L29&lt;Listas!$B$18,AND(K29&lt;Listas!$B$17,N29-Listas!$B$13&lt;=Listas!$B$16)),"EM RISCO","NO RUMO"))))))))</x:f>
      </x:c>
      <x:c r="P29" s="142"/>
      <x:c r="Q29" s="146" t="str">
        <x:f>IF(COUNTA(A29:J29,L29:N29,P29,Y29)=0,"",IF(OR(NOT(ISNUMBER(Listas!$B$13)),Listas!$B$13&lt;=0,NOT(ISNUMBER(Listas!$B$16)),Listas!$B$16&lt;0,NOT(ISNUMBER(Listas!$B$17)),Listas!$B$17&lt;0,Listas!$B$17&gt;1,NOT(ISNUMBER(Listas!$B$18)),Listas!$B$18&lt;0,Listas!$B$18&gt;1),"Parâmetros inválidos",IF(A29="","ID ausente",IF(COUNTIFS($A$5:$A$104,A29)&lt;&gt;1,"ID duplicado",IF(OR(B29="",COUNTIFS(Objetivos!$A$5:$A$104,B29)&lt;&gt;1),"Objetivo ausente ou duplicado",IF(IF(COUNTIFS(Objetivos!$A$5:$A$104,B29)=1,INDEX(Objetivos!$N$5:$N$104,MATCH(B29,Objetivos!$A$5:$A$104,0))&lt;&gt;"",FALSE),"Cadastro do objetivo pendente",IF(OR(C29="",D29="",I29="",M29=""),"Descrição, métrica, unidade ou dono ausente",IF(COUNTIFS(Listas!$C$4:$C$6,E29)&lt;&gt;1,"Direção inválida",IF(OR(NOT(ISNUMBER(F29)),NOT(ISNUMBER(G29)),NOT(ISNUMBER(H29))),"Inicial, meta ou atual ausente/inválido",IF(OR(AND(E29="Aumentar",G29&lt;=F29),AND(E29="Reduzir",G29&gt;=F29)),"Meta incompatível com direção",IF(AND(E29="Manter",OR(NOT(ISNUMBER(Y29)),Y29&lt;0)),"Tolerância Manter inválida",IF(OR(NOT(ISNUMBER(J29)),J29&lt;=0),"Peso inválido",IF(OR(NOT(ISNUMBER(L29)),L29&lt;0,L29&gt;1),"Confiança ausente/inválida",IF(OR(NOT(ISNUMBER(N29)),N29&lt;=0),"Prazo ausente/inválido",""))))))))))))))</x:f>
      </x:c>
      <x:c r="R29" s="146" t="str">
        <x:f>IF(OR(B29="",COUNTIFS(Objetivos!$A$5:$A$104,B29)&lt;&gt;1),"",INDEX(Objetivos!$H$5:$H$104,MATCH(B29,Objetivos!$A$5:$A$104,0)))</x:f>
      </x:c>
      <x:c r="S29" s="146" t="str">
        <x:f>IF(OR(B29="",COUNTIFS(Objetivos!$A$5:$A$104,B29)&lt;&gt;1),"",INDEX(Objetivos!$C$5:$C$104,MATCH(B29,Objetivos!$A$5:$A$104,0)))</x:f>
      </x:c>
      <x:c r="T29" s="146" t="str">
        <x:f>IF(OR(B29="",COUNTIFS(Objetivos!$A$5:$A$104,B29)&lt;&gt;1),"",INDEX(Objetivos!$D$5:$D$104,MATCH(B29,Objetivos!$A$5:$A$104,0)))</x:f>
      </x:c>
      <x:c r="U29" s="146" t="n">
        <x:f>IF(AND(COUNTA(A29:J29,L29:N29,P29,Y29)&gt;0,OR(Listas!$B$14="Todos",S29=Listas!$B$14),OR(Listas!$B$15="Todos",T29=Listas!$B$15)),1,0)</x:f>
        <x:v>0</x:v>
      </x:c>
      <x:c r="V29" s="146" t="n">
        <x:f>IF(AND(U29=1,OR(R29="Em andamento",R29="Não iniciado")),1,0)</x:f>
        <x:v>0</x:v>
      </x:c>
      <x:c r="W29" s="146" t="n">
        <x:f>IF(U29=0,0,IF(Q29&lt;&gt;"",1,IF(V29=0,0,IF(O29="ATRASADO",2,IF(O29="EM RISCO",3,0)))))</x:f>
        <x:v>0</x:v>
      </x:c>
      <x:c r="X29" s="146" t="str">
        <x:f>IF(W29=0,"",COUNTIFS($W$5:$W$104,"&gt;0",$W$5:$W$104,"&lt;"&amp;W29)+COUNTIFS($W$5:W29,W29))</x:f>
      </x:c>
      <x:c r="Y29" s="142"/>
      <x:c r="Z29" t="n">
        <x:f>IF(AND(A29&lt;&gt;"",Q29=""),J29*K29,0)</x:f>
        <x:v>0</x:v>
      </x:c>
      <x:c r="AA29" t="n">
        <x:f>IF(AND(A29&lt;&gt;"",Q29=""),J29*L29,0)</x:f>
        <x:v>0</x:v>
      </x:c>
      <x:c r="AB29" t="n">
        <x:f>IF(AND(A29&lt;&gt;"",Q29=""),1,0)</x:f>
        <x:v>0</x:v>
      </x:c>
      <x:c r="AC29" t="n">
        <x:f>IF(Q29&lt;&gt;"",1,0)</x:f>
        <x:v>0</x:v>
      </x:c>
    </x:row>
    <x:row r="30">
      <x:c r="A30" s="142"/>
      <x:c r="B30" s="142"/>
      <x:c r="C30" s="142"/>
      <x:c r="D30" s="142"/>
      <x:c r="E30" s="142"/>
      <x:c r="F30" s="147"/>
      <x:c r="G30" s="147"/>
      <x:c r="H30" s="147"/>
      <x:c r="I30" s="142"/>
      <x:c r="J30" s="144"/>
      <x:c r="K30" s="16" t="str">
        <x:f>IF(A30="","",IF(Q30&lt;&gt;"","n.a.",IF(E30="Manter",IF(ABS(H30-G30)&lt;=Y30,1,0),IF(E30="Aumentar",MAX(0,MIN(1,(H30-F30)/(G30-F30))),MAX(0,MIN(1,(F30-H30)/(F30-G30)))))))</x:f>
      </x:c>
      <x:c r="L30" s="144"/>
      <x:c r="M30" s="142"/>
      <x:c r="N30" s="143"/>
      <x:c r="O30" t="str">
        <x:f>IF(COUNTA(A30:J30,L30:N30,P30,Y30)=0,"",IF(Q30&lt;&gt;"","DADO PENDENTE",IF(R30="Cancelado","CANCELADO",IF(R30="Pausado","PAUSADO",IF(R30="Concluído","OBJETIVO ENCERRADO",IF(K30&gt;=1,"CONCLUÍDO",IF(Listas!$B$13&gt;N30,"ATRASADO",IF(OR(L30&lt;Listas!$B$18,AND(K30&lt;Listas!$B$17,N30-Listas!$B$13&lt;=Listas!$B$16)),"EM RISCO","NO RUMO"))))))))</x:f>
      </x:c>
      <x:c r="P30" s="142"/>
      <x:c r="Q30" s="146" t="str">
        <x:f>IF(COUNTA(A30:J30,L30:N30,P30,Y30)=0,"",IF(OR(NOT(ISNUMBER(Listas!$B$13)),Listas!$B$13&lt;=0,NOT(ISNUMBER(Listas!$B$16)),Listas!$B$16&lt;0,NOT(ISNUMBER(Listas!$B$17)),Listas!$B$17&lt;0,Listas!$B$17&gt;1,NOT(ISNUMBER(Listas!$B$18)),Listas!$B$18&lt;0,Listas!$B$18&gt;1),"Parâmetros inválidos",IF(A30="","ID ausente",IF(COUNTIFS($A$5:$A$104,A30)&lt;&gt;1,"ID duplicado",IF(OR(B30="",COUNTIFS(Objetivos!$A$5:$A$104,B30)&lt;&gt;1),"Objetivo ausente ou duplicado",IF(IF(COUNTIFS(Objetivos!$A$5:$A$104,B30)=1,INDEX(Objetivos!$N$5:$N$104,MATCH(B30,Objetivos!$A$5:$A$104,0))&lt;&gt;"",FALSE),"Cadastro do objetivo pendente",IF(OR(C30="",D30="",I30="",M30=""),"Descrição, métrica, unidade ou dono ausente",IF(COUNTIFS(Listas!$C$4:$C$6,E30)&lt;&gt;1,"Direção inválida",IF(OR(NOT(ISNUMBER(F30)),NOT(ISNUMBER(G30)),NOT(ISNUMBER(H30))),"Inicial, meta ou atual ausente/inválido",IF(OR(AND(E30="Aumentar",G30&lt;=F30),AND(E30="Reduzir",G30&gt;=F30)),"Meta incompatível com direção",IF(AND(E30="Manter",OR(NOT(ISNUMBER(Y30)),Y30&lt;0)),"Tolerância Manter inválida",IF(OR(NOT(ISNUMBER(J30)),J30&lt;=0),"Peso inválido",IF(OR(NOT(ISNUMBER(L30)),L30&lt;0,L30&gt;1),"Confiança ausente/inválida",IF(OR(NOT(ISNUMBER(N30)),N30&lt;=0),"Prazo ausente/inválido",""))))))))))))))</x:f>
      </x:c>
      <x:c r="R30" s="146" t="str">
        <x:f>IF(OR(B30="",COUNTIFS(Objetivos!$A$5:$A$104,B30)&lt;&gt;1),"",INDEX(Objetivos!$H$5:$H$104,MATCH(B30,Objetivos!$A$5:$A$104,0)))</x:f>
      </x:c>
      <x:c r="S30" s="146" t="str">
        <x:f>IF(OR(B30="",COUNTIFS(Objetivos!$A$5:$A$104,B30)&lt;&gt;1),"",INDEX(Objetivos!$C$5:$C$104,MATCH(B30,Objetivos!$A$5:$A$104,0)))</x:f>
      </x:c>
      <x:c r="T30" s="146" t="str">
        <x:f>IF(OR(B30="",COUNTIFS(Objetivos!$A$5:$A$104,B30)&lt;&gt;1),"",INDEX(Objetivos!$D$5:$D$104,MATCH(B30,Objetivos!$A$5:$A$104,0)))</x:f>
      </x:c>
      <x:c r="U30" s="146" t="n">
        <x:f>IF(AND(COUNTA(A30:J30,L30:N30,P30,Y30)&gt;0,OR(Listas!$B$14="Todos",S30=Listas!$B$14),OR(Listas!$B$15="Todos",T30=Listas!$B$15)),1,0)</x:f>
        <x:v>0</x:v>
      </x:c>
      <x:c r="V30" s="146" t="n">
        <x:f>IF(AND(U30=1,OR(R30="Em andamento",R30="Não iniciado")),1,0)</x:f>
        <x:v>0</x:v>
      </x:c>
      <x:c r="W30" s="146" t="n">
        <x:f>IF(U30=0,0,IF(Q30&lt;&gt;"",1,IF(V30=0,0,IF(O30="ATRASADO",2,IF(O30="EM RISCO",3,0)))))</x:f>
        <x:v>0</x:v>
      </x:c>
      <x:c r="X30" s="146" t="str">
        <x:f>IF(W30=0,"",COUNTIFS($W$5:$W$104,"&gt;0",$W$5:$W$104,"&lt;"&amp;W30)+COUNTIFS($W$5:W30,W30))</x:f>
      </x:c>
      <x:c r="Y30" s="142"/>
      <x:c r="Z30" t="n">
        <x:f>IF(AND(A30&lt;&gt;"",Q30=""),J30*K30,0)</x:f>
        <x:v>0</x:v>
      </x:c>
      <x:c r="AA30" t="n">
        <x:f>IF(AND(A30&lt;&gt;"",Q30=""),J30*L30,0)</x:f>
        <x:v>0</x:v>
      </x:c>
      <x:c r="AB30" t="n">
        <x:f>IF(AND(A30&lt;&gt;"",Q30=""),1,0)</x:f>
        <x:v>0</x:v>
      </x:c>
      <x:c r="AC30" t="n">
        <x:f>IF(Q30&lt;&gt;"",1,0)</x:f>
        <x:v>0</x:v>
      </x:c>
    </x:row>
    <x:row r="31">
      <x:c r="A31" s="142"/>
      <x:c r="B31" s="142"/>
      <x:c r="C31" s="142"/>
      <x:c r="D31" s="142"/>
      <x:c r="E31" s="142"/>
      <x:c r="F31" s="147"/>
      <x:c r="G31" s="147"/>
      <x:c r="H31" s="147"/>
      <x:c r="I31" s="142"/>
      <x:c r="J31" s="144"/>
      <x:c r="K31" s="16" t="str">
        <x:f>IF(A31="","",IF(Q31&lt;&gt;"","n.a.",IF(E31="Manter",IF(ABS(H31-G31)&lt;=Y31,1,0),IF(E31="Aumentar",MAX(0,MIN(1,(H31-F31)/(G31-F31))),MAX(0,MIN(1,(F31-H31)/(F31-G31)))))))</x:f>
      </x:c>
      <x:c r="L31" s="144"/>
      <x:c r="M31" s="142"/>
      <x:c r="N31" s="143"/>
      <x:c r="O31" t="str">
        <x:f>IF(COUNTA(A31:J31,L31:N31,P31,Y31)=0,"",IF(Q31&lt;&gt;"","DADO PENDENTE",IF(R31="Cancelado","CANCELADO",IF(R31="Pausado","PAUSADO",IF(R31="Concluído","OBJETIVO ENCERRADO",IF(K31&gt;=1,"CONCLUÍDO",IF(Listas!$B$13&gt;N31,"ATRASADO",IF(OR(L31&lt;Listas!$B$18,AND(K31&lt;Listas!$B$17,N31-Listas!$B$13&lt;=Listas!$B$16)),"EM RISCO","NO RUMO"))))))))</x:f>
      </x:c>
      <x:c r="P31" s="142"/>
      <x:c r="Q31" s="146" t="str">
        <x:f>IF(COUNTA(A31:J31,L31:N31,P31,Y31)=0,"",IF(OR(NOT(ISNUMBER(Listas!$B$13)),Listas!$B$13&lt;=0,NOT(ISNUMBER(Listas!$B$16)),Listas!$B$16&lt;0,NOT(ISNUMBER(Listas!$B$17)),Listas!$B$17&lt;0,Listas!$B$17&gt;1,NOT(ISNUMBER(Listas!$B$18)),Listas!$B$18&lt;0,Listas!$B$18&gt;1),"Parâmetros inválidos",IF(A31="","ID ausente",IF(COUNTIFS($A$5:$A$104,A31)&lt;&gt;1,"ID duplicado",IF(OR(B31="",COUNTIFS(Objetivos!$A$5:$A$104,B31)&lt;&gt;1),"Objetivo ausente ou duplicado",IF(IF(COUNTIFS(Objetivos!$A$5:$A$104,B31)=1,INDEX(Objetivos!$N$5:$N$104,MATCH(B31,Objetivos!$A$5:$A$104,0))&lt;&gt;"",FALSE),"Cadastro do objetivo pendente",IF(OR(C31="",D31="",I31="",M31=""),"Descrição, métrica, unidade ou dono ausente",IF(COUNTIFS(Listas!$C$4:$C$6,E31)&lt;&gt;1,"Direção inválida",IF(OR(NOT(ISNUMBER(F31)),NOT(ISNUMBER(G31)),NOT(ISNUMBER(H31))),"Inicial, meta ou atual ausente/inválido",IF(OR(AND(E31="Aumentar",G31&lt;=F31),AND(E31="Reduzir",G31&gt;=F31)),"Meta incompatível com direção",IF(AND(E31="Manter",OR(NOT(ISNUMBER(Y31)),Y31&lt;0)),"Tolerância Manter inválida",IF(OR(NOT(ISNUMBER(J31)),J31&lt;=0),"Peso inválido",IF(OR(NOT(ISNUMBER(L31)),L31&lt;0,L31&gt;1),"Confiança ausente/inválida",IF(OR(NOT(ISNUMBER(N31)),N31&lt;=0),"Prazo ausente/inválido",""))))))))))))))</x:f>
      </x:c>
      <x:c r="R31" s="146" t="str">
        <x:f>IF(OR(B31="",COUNTIFS(Objetivos!$A$5:$A$104,B31)&lt;&gt;1),"",INDEX(Objetivos!$H$5:$H$104,MATCH(B31,Objetivos!$A$5:$A$104,0)))</x:f>
      </x:c>
      <x:c r="S31" s="146" t="str">
        <x:f>IF(OR(B31="",COUNTIFS(Objetivos!$A$5:$A$104,B31)&lt;&gt;1),"",INDEX(Objetivos!$C$5:$C$104,MATCH(B31,Objetivos!$A$5:$A$104,0)))</x:f>
      </x:c>
      <x:c r="T31" s="146" t="str">
        <x:f>IF(OR(B31="",COUNTIFS(Objetivos!$A$5:$A$104,B31)&lt;&gt;1),"",INDEX(Objetivos!$D$5:$D$104,MATCH(B31,Objetivos!$A$5:$A$104,0)))</x:f>
      </x:c>
      <x:c r="U31" s="146" t="n">
        <x:f>IF(AND(COUNTA(A31:J31,L31:N31,P31,Y31)&gt;0,OR(Listas!$B$14="Todos",S31=Listas!$B$14),OR(Listas!$B$15="Todos",T31=Listas!$B$15)),1,0)</x:f>
        <x:v>0</x:v>
      </x:c>
      <x:c r="V31" s="146" t="n">
        <x:f>IF(AND(U31=1,OR(R31="Em andamento",R31="Não iniciado")),1,0)</x:f>
        <x:v>0</x:v>
      </x:c>
      <x:c r="W31" s="146" t="n">
        <x:f>IF(U31=0,0,IF(Q31&lt;&gt;"",1,IF(V31=0,0,IF(O31="ATRASADO",2,IF(O31="EM RISCO",3,0)))))</x:f>
        <x:v>0</x:v>
      </x:c>
      <x:c r="X31" s="146" t="str">
        <x:f>IF(W31=0,"",COUNTIFS($W$5:$W$104,"&gt;0",$W$5:$W$104,"&lt;"&amp;W31)+COUNTIFS($W$5:W31,W31))</x:f>
      </x:c>
      <x:c r="Y31" s="142"/>
      <x:c r="Z31" t="n">
        <x:f>IF(AND(A31&lt;&gt;"",Q31=""),J31*K31,0)</x:f>
        <x:v>0</x:v>
      </x:c>
      <x:c r="AA31" t="n">
        <x:f>IF(AND(A31&lt;&gt;"",Q31=""),J31*L31,0)</x:f>
        <x:v>0</x:v>
      </x:c>
      <x:c r="AB31" t="n">
        <x:f>IF(AND(A31&lt;&gt;"",Q31=""),1,0)</x:f>
        <x:v>0</x:v>
      </x:c>
      <x:c r="AC31" t="n">
        <x:f>IF(Q31&lt;&gt;"",1,0)</x:f>
        <x:v>0</x:v>
      </x:c>
    </x:row>
    <x:row r="32">
      <x:c r="A32" s="142"/>
      <x:c r="B32" s="142"/>
      <x:c r="C32" s="142"/>
      <x:c r="D32" s="142"/>
      <x:c r="E32" s="142"/>
      <x:c r="F32" s="147"/>
      <x:c r="G32" s="147"/>
      <x:c r="H32" s="147"/>
      <x:c r="I32" s="142"/>
      <x:c r="J32" s="144"/>
      <x:c r="K32" s="16" t="str">
        <x:f>IF(A32="","",IF(Q32&lt;&gt;"","n.a.",IF(E32="Manter",IF(ABS(H32-G32)&lt;=Y32,1,0),IF(E32="Aumentar",MAX(0,MIN(1,(H32-F32)/(G32-F32))),MAX(0,MIN(1,(F32-H32)/(F32-G32)))))))</x:f>
      </x:c>
      <x:c r="L32" s="144"/>
      <x:c r="M32" s="142"/>
      <x:c r="N32" s="143"/>
      <x:c r="O32" t="str">
        <x:f>IF(COUNTA(A32:J32,L32:N32,P32,Y32)=0,"",IF(Q32&lt;&gt;"","DADO PENDENTE",IF(R32="Cancelado","CANCELADO",IF(R32="Pausado","PAUSADO",IF(R32="Concluído","OBJETIVO ENCERRADO",IF(K32&gt;=1,"CONCLUÍDO",IF(Listas!$B$13&gt;N32,"ATRASADO",IF(OR(L32&lt;Listas!$B$18,AND(K32&lt;Listas!$B$17,N32-Listas!$B$13&lt;=Listas!$B$16)),"EM RISCO","NO RUMO"))))))))</x:f>
      </x:c>
      <x:c r="P32" s="142"/>
      <x:c r="Q32" s="146" t="str">
        <x:f>IF(COUNTA(A32:J32,L32:N32,P32,Y32)=0,"",IF(OR(NOT(ISNUMBER(Listas!$B$13)),Listas!$B$13&lt;=0,NOT(ISNUMBER(Listas!$B$16)),Listas!$B$16&lt;0,NOT(ISNUMBER(Listas!$B$17)),Listas!$B$17&lt;0,Listas!$B$17&gt;1,NOT(ISNUMBER(Listas!$B$18)),Listas!$B$18&lt;0,Listas!$B$18&gt;1),"Parâmetros inválidos",IF(A32="","ID ausente",IF(COUNTIFS($A$5:$A$104,A32)&lt;&gt;1,"ID duplicado",IF(OR(B32="",COUNTIFS(Objetivos!$A$5:$A$104,B32)&lt;&gt;1),"Objetivo ausente ou duplicado",IF(IF(COUNTIFS(Objetivos!$A$5:$A$104,B32)=1,INDEX(Objetivos!$N$5:$N$104,MATCH(B32,Objetivos!$A$5:$A$104,0))&lt;&gt;"",FALSE),"Cadastro do objetivo pendente",IF(OR(C32="",D32="",I32="",M32=""),"Descrição, métrica, unidade ou dono ausente",IF(COUNTIFS(Listas!$C$4:$C$6,E32)&lt;&gt;1,"Direção inválida",IF(OR(NOT(ISNUMBER(F32)),NOT(ISNUMBER(G32)),NOT(ISNUMBER(H32))),"Inicial, meta ou atual ausente/inválido",IF(OR(AND(E32="Aumentar",G32&lt;=F32),AND(E32="Reduzir",G32&gt;=F32)),"Meta incompatível com direção",IF(AND(E32="Manter",OR(NOT(ISNUMBER(Y32)),Y32&lt;0)),"Tolerância Manter inválida",IF(OR(NOT(ISNUMBER(J32)),J32&lt;=0),"Peso inválido",IF(OR(NOT(ISNUMBER(L32)),L32&lt;0,L32&gt;1),"Confiança ausente/inválida",IF(OR(NOT(ISNUMBER(N32)),N32&lt;=0),"Prazo ausente/inválido",""))))))))))))))</x:f>
      </x:c>
      <x:c r="R32" s="146" t="str">
        <x:f>IF(OR(B32="",COUNTIFS(Objetivos!$A$5:$A$104,B32)&lt;&gt;1),"",INDEX(Objetivos!$H$5:$H$104,MATCH(B32,Objetivos!$A$5:$A$104,0)))</x:f>
      </x:c>
      <x:c r="S32" s="146" t="str">
        <x:f>IF(OR(B32="",COUNTIFS(Objetivos!$A$5:$A$104,B32)&lt;&gt;1),"",INDEX(Objetivos!$C$5:$C$104,MATCH(B32,Objetivos!$A$5:$A$104,0)))</x:f>
      </x:c>
      <x:c r="T32" s="146" t="str">
        <x:f>IF(OR(B32="",COUNTIFS(Objetivos!$A$5:$A$104,B32)&lt;&gt;1),"",INDEX(Objetivos!$D$5:$D$104,MATCH(B32,Objetivos!$A$5:$A$104,0)))</x:f>
      </x:c>
      <x:c r="U32" s="146" t="n">
        <x:f>IF(AND(COUNTA(A32:J32,L32:N32,P32,Y32)&gt;0,OR(Listas!$B$14="Todos",S32=Listas!$B$14),OR(Listas!$B$15="Todos",T32=Listas!$B$15)),1,0)</x:f>
        <x:v>0</x:v>
      </x:c>
      <x:c r="V32" s="146" t="n">
        <x:f>IF(AND(U32=1,OR(R32="Em andamento",R32="Não iniciado")),1,0)</x:f>
        <x:v>0</x:v>
      </x:c>
      <x:c r="W32" s="146" t="n">
        <x:f>IF(U32=0,0,IF(Q32&lt;&gt;"",1,IF(V32=0,0,IF(O32="ATRASADO",2,IF(O32="EM RISCO",3,0)))))</x:f>
        <x:v>0</x:v>
      </x:c>
      <x:c r="X32" s="146" t="str">
        <x:f>IF(W32=0,"",COUNTIFS($W$5:$W$104,"&gt;0",$W$5:$W$104,"&lt;"&amp;W32)+COUNTIFS($W$5:W32,W32))</x:f>
      </x:c>
      <x:c r="Y32" s="142"/>
      <x:c r="Z32" t="n">
        <x:f>IF(AND(A32&lt;&gt;"",Q32=""),J32*K32,0)</x:f>
        <x:v>0</x:v>
      </x:c>
      <x:c r="AA32" t="n">
        <x:f>IF(AND(A32&lt;&gt;"",Q32=""),J32*L32,0)</x:f>
        <x:v>0</x:v>
      </x:c>
      <x:c r="AB32" t="n">
        <x:f>IF(AND(A32&lt;&gt;"",Q32=""),1,0)</x:f>
        <x:v>0</x:v>
      </x:c>
      <x:c r="AC32" t="n">
        <x:f>IF(Q32&lt;&gt;"",1,0)</x:f>
        <x:v>0</x:v>
      </x:c>
    </x:row>
    <x:row r="33">
      <x:c r="A33" s="142"/>
      <x:c r="B33" s="142"/>
      <x:c r="C33" s="142"/>
      <x:c r="D33" s="142"/>
      <x:c r="E33" s="142"/>
      <x:c r="F33" s="147"/>
      <x:c r="G33" s="147"/>
      <x:c r="H33" s="147"/>
      <x:c r="I33" s="142"/>
      <x:c r="J33" s="144"/>
      <x:c r="K33" s="16" t="str">
        <x:f>IF(A33="","",IF(Q33&lt;&gt;"","n.a.",IF(E33="Manter",IF(ABS(H33-G33)&lt;=Y33,1,0),IF(E33="Aumentar",MAX(0,MIN(1,(H33-F33)/(G33-F33))),MAX(0,MIN(1,(F33-H33)/(F33-G33)))))))</x:f>
      </x:c>
      <x:c r="L33" s="144"/>
      <x:c r="M33" s="142"/>
      <x:c r="N33" s="143"/>
      <x:c r="O33" t="str">
        <x:f>IF(COUNTA(A33:J33,L33:N33,P33,Y33)=0,"",IF(Q33&lt;&gt;"","DADO PENDENTE",IF(R33="Cancelado","CANCELADO",IF(R33="Pausado","PAUSADO",IF(R33="Concluído","OBJETIVO ENCERRADO",IF(K33&gt;=1,"CONCLUÍDO",IF(Listas!$B$13&gt;N33,"ATRASADO",IF(OR(L33&lt;Listas!$B$18,AND(K33&lt;Listas!$B$17,N33-Listas!$B$13&lt;=Listas!$B$16)),"EM RISCO","NO RUMO"))))))))</x:f>
      </x:c>
      <x:c r="P33" s="142"/>
      <x:c r="Q33" s="146" t="str">
        <x:f>IF(COUNTA(A33:J33,L33:N33,P33,Y33)=0,"",IF(OR(NOT(ISNUMBER(Listas!$B$13)),Listas!$B$13&lt;=0,NOT(ISNUMBER(Listas!$B$16)),Listas!$B$16&lt;0,NOT(ISNUMBER(Listas!$B$17)),Listas!$B$17&lt;0,Listas!$B$17&gt;1,NOT(ISNUMBER(Listas!$B$18)),Listas!$B$18&lt;0,Listas!$B$18&gt;1),"Parâmetros inválidos",IF(A33="","ID ausente",IF(COUNTIFS($A$5:$A$104,A33)&lt;&gt;1,"ID duplicado",IF(OR(B33="",COUNTIFS(Objetivos!$A$5:$A$104,B33)&lt;&gt;1),"Objetivo ausente ou duplicado",IF(IF(COUNTIFS(Objetivos!$A$5:$A$104,B33)=1,INDEX(Objetivos!$N$5:$N$104,MATCH(B33,Objetivos!$A$5:$A$104,0))&lt;&gt;"",FALSE),"Cadastro do objetivo pendente",IF(OR(C33="",D33="",I33="",M33=""),"Descrição, métrica, unidade ou dono ausente",IF(COUNTIFS(Listas!$C$4:$C$6,E33)&lt;&gt;1,"Direção inválida",IF(OR(NOT(ISNUMBER(F33)),NOT(ISNUMBER(G33)),NOT(ISNUMBER(H33))),"Inicial, meta ou atual ausente/inválido",IF(OR(AND(E33="Aumentar",G33&lt;=F33),AND(E33="Reduzir",G33&gt;=F33)),"Meta incompatível com direção",IF(AND(E33="Manter",OR(NOT(ISNUMBER(Y33)),Y33&lt;0)),"Tolerância Manter inválida",IF(OR(NOT(ISNUMBER(J33)),J33&lt;=0),"Peso inválido",IF(OR(NOT(ISNUMBER(L33)),L33&lt;0,L33&gt;1),"Confiança ausente/inválida",IF(OR(NOT(ISNUMBER(N33)),N33&lt;=0),"Prazo ausente/inválido",""))))))))))))))</x:f>
      </x:c>
      <x:c r="R33" s="146" t="str">
        <x:f>IF(OR(B33="",COUNTIFS(Objetivos!$A$5:$A$104,B33)&lt;&gt;1),"",INDEX(Objetivos!$H$5:$H$104,MATCH(B33,Objetivos!$A$5:$A$104,0)))</x:f>
      </x:c>
      <x:c r="S33" s="146" t="str">
        <x:f>IF(OR(B33="",COUNTIFS(Objetivos!$A$5:$A$104,B33)&lt;&gt;1),"",INDEX(Objetivos!$C$5:$C$104,MATCH(B33,Objetivos!$A$5:$A$104,0)))</x:f>
      </x:c>
      <x:c r="T33" s="146" t="str">
        <x:f>IF(OR(B33="",COUNTIFS(Objetivos!$A$5:$A$104,B33)&lt;&gt;1),"",INDEX(Objetivos!$D$5:$D$104,MATCH(B33,Objetivos!$A$5:$A$104,0)))</x:f>
      </x:c>
      <x:c r="U33" s="146" t="n">
        <x:f>IF(AND(COUNTA(A33:J33,L33:N33,P33,Y33)&gt;0,OR(Listas!$B$14="Todos",S33=Listas!$B$14),OR(Listas!$B$15="Todos",T33=Listas!$B$15)),1,0)</x:f>
        <x:v>0</x:v>
      </x:c>
      <x:c r="V33" s="146" t="n">
        <x:f>IF(AND(U33=1,OR(R33="Em andamento",R33="Não iniciado")),1,0)</x:f>
        <x:v>0</x:v>
      </x:c>
      <x:c r="W33" s="146" t="n">
        <x:f>IF(U33=0,0,IF(Q33&lt;&gt;"",1,IF(V33=0,0,IF(O33="ATRASADO",2,IF(O33="EM RISCO",3,0)))))</x:f>
        <x:v>0</x:v>
      </x:c>
      <x:c r="X33" s="146" t="str">
        <x:f>IF(W33=0,"",COUNTIFS($W$5:$W$104,"&gt;0",$W$5:$W$104,"&lt;"&amp;W33)+COUNTIFS($W$5:W33,W33))</x:f>
      </x:c>
      <x:c r="Y33" s="142"/>
      <x:c r="Z33" t="n">
        <x:f>IF(AND(A33&lt;&gt;"",Q33=""),J33*K33,0)</x:f>
        <x:v>0</x:v>
      </x:c>
      <x:c r="AA33" t="n">
        <x:f>IF(AND(A33&lt;&gt;"",Q33=""),J33*L33,0)</x:f>
        <x:v>0</x:v>
      </x:c>
      <x:c r="AB33" t="n">
        <x:f>IF(AND(A33&lt;&gt;"",Q33=""),1,0)</x:f>
        <x:v>0</x:v>
      </x:c>
      <x:c r="AC33" t="n">
        <x:f>IF(Q33&lt;&gt;"",1,0)</x:f>
        <x:v>0</x:v>
      </x:c>
    </x:row>
    <x:row r="34">
      <x:c r="A34" s="142"/>
      <x:c r="B34" s="142"/>
      <x:c r="C34" s="142"/>
      <x:c r="D34" s="142"/>
      <x:c r="E34" s="142"/>
      <x:c r="F34" s="147"/>
      <x:c r="G34" s="147"/>
      <x:c r="H34" s="147"/>
      <x:c r="I34" s="142"/>
      <x:c r="J34" s="144"/>
      <x:c r="K34" s="16" t="str">
        <x:f>IF(A34="","",IF(Q34&lt;&gt;"","n.a.",IF(E34="Manter",IF(ABS(H34-G34)&lt;=Y34,1,0),IF(E34="Aumentar",MAX(0,MIN(1,(H34-F34)/(G34-F34))),MAX(0,MIN(1,(F34-H34)/(F34-G34)))))))</x:f>
      </x:c>
      <x:c r="L34" s="144"/>
      <x:c r="M34" s="142"/>
      <x:c r="N34" s="143"/>
      <x:c r="O34" t="str">
        <x:f>IF(COUNTA(A34:J34,L34:N34,P34,Y34)=0,"",IF(Q34&lt;&gt;"","DADO PENDENTE",IF(R34="Cancelado","CANCELADO",IF(R34="Pausado","PAUSADO",IF(R34="Concluído","OBJETIVO ENCERRADO",IF(K34&gt;=1,"CONCLUÍDO",IF(Listas!$B$13&gt;N34,"ATRASADO",IF(OR(L34&lt;Listas!$B$18,AND(K34&lt;Listas!$B$17,N34-Listas!$B$13&lt;=Listas!$B$16)),"EM RISCO","NO RUMO"))))))))</x:f>
      </x:c>
      <x:c r="P34" s="142"/>
      <x:c r="Q34" s="146" t="str">
        <x:f>IF(COUNTA(A34:J34,L34:N34,P34,Y34)=0,"",IF(OR(NOT(ISNUMBER(Listas!$B$13)),Listas!$B$13&lt;=0,NOT(ISNUMBER(Listas!$B$16)),Listas!$B$16&lt;0,NOT(ISNUMBER(Listas!$B$17)),Listas!$B$17&lt;0,Listas!$B$17&gt;1,NOT(ISNUMBER(Listas!$B$18)),Listas!$B$18&lt;0,Listas!$B$18&gt;1),"Parâmetros inválidos",IF(A34="","ID ausente",IF(COUNTIFS($A$5:$A$104,A34)&lt;&gt;1,"ID duplicado",IF(OR(B34="",COUNTIFS(Objetivos!$A$5:$A$104,B34)&lt;&gt;1),"Objetivo ausente ou duplicado",IF(IF(COUNTIFS(Objetivos!$A$5:$A$104,B34)=1,INDEX(Objetivos!$N$5:$N$104,MATCH(B34,Objetivos!$A$5:$A$104,0))&lt;&gt;"",FALSE),"Cadastro do objetivo pendente",IF(OR(C34="",D34="",I34="",M34=""),"Descrição, métrica, unidade ou dono ausente",IF(COUNTIFS(Listas!$C$4:$C$6,E34)&lt;&gt;1,"Direção inválida",IF(OR(NOT(ISNUMBER(F34)),NOT(ISNUMBER(G34)),NOT(ISNUMBER(H34))),"Inicial, meta ou atual ausente/inválido",IF(OR(AND(E34="Aumentar",G34&lt;=F34),AND(E34="Reduzir",G34&gt;=F34)),"Meta incompatível com direção",IF(AND(E34="Manter",OR(NOT(ISNUMBER(Y34)),Y34&lt;0)),"Tolerância Manter inválida",IF(OR(NOT(ISNUMBER(J34)),J34&lt;=0),"Peso inválido",IF(OR(NOT(ISNUMBER(L34)),L34&lt;0,L34&gt;1),"Confiança ausente/inválida",IF(OR(NOT(ISNUMBER(N34)),N34&lt;=0),"Prazo ausente/inválido",""))))))))))))))</x:f>
      </x:c>
      <x:c r="R34" s="146" t="str">
        <x:f>IF(OR(B34="",COUNTIFS(Objetivos!$A$5:$A$104,B34)&lt;&gt;1),"",INDEX(Objetivos!$H$5:$H$104,MATCH(B34,Objetivos!$A$5:$A$104,0)))</x:f>
      </x:c>
      <x:c r="S34" s="146" t="str">
        <x:f>IF(OR(B34="",COUNTIFS(Objetivos!$A$5:$A$104,B34)&lt;&gt;1),"",INDEX(Objetivos!$C$5:$C$104,MATCH(B34,Objetivos!$A$5:$A$104,0)))</x:f>
      </x:c>
      <x:c r="T34" s="146" t="str">
        <x:f>IF(OR(B34="",COUNTIFS(Objetivos!$A$5:$A$104,B34)&lt;&gt;1),"",INDEX(Objetivos!$D$5:$D$104,MATCH(B34,Objetivos!$A$5:$A$104,0)))</x:f>
      </x:c>
      <x:c r="U34" s="146" t="n">
        <x:f>IF(AND(COUNTA(A34:J34,L34:N34,P34,Y34)&gt;0,OR(Listas!$B$14="Todos",S34=Listas!$B$14),OR(Listas!$B$15="Todos",T34=Listas!$B$15)),1,0)</x:f>
        <x:v>0</x:v>
      </x:c>
      <x:c r="V34" s="146" t="n">
        <x:f>IF(AND(U34=1,OR(R34="Em andamento",R34="Não iniciado")),1,0)</x:f>
        <x:v>0</x:v>
      </x:c>
      <x:c r="W34" s="146" t="n">
        <x:f>IF(U34=0,0,IF(Q34&lt;&gt;"",1,IF(V34=0,0,IF(O34="ATRASADO",2,IF(O34="EM RISCO",3,0)))))</x:f>
        <x:v>0</x:v>
      </x:c>
      <x:c r="X34" s="146" t="str">
        <x:f>IF(W34=0,"",COUNTIFS($W$5:$W$104,"&gt;0",$W$5:$W$104,"&lt;"&amp;W34)+COUNTIFS($W$5:W34,W34))</x:f>
      </x:c>
      <x:c r="Y34" s="142"/>
      <x:c r="Z34" t="n">
        <x:f>IF(AND(A34&lt;&gt;"",Q34=""),J34*K34,0)</x:f>
        <x:v>0</x:v>
      </x:c>
      <x:c r="AA34" t="n">
        <x:f>IF(AND(A34&lt;&gt;"",Q34=""),J34*L34,0)</x:f>
        <x:v>0</x:v>
      </x:c>
      <x:c r="AB34" t="n">
        <x:f>IF(AND(A34&lt;&gt;"",Q34=""),1,0)</x:f>
        <x:v>0</x:v>
      </x:c>
      <x:c r="AC34" t="n">
        <x:f>IF(Q34&lt;&gt;"",1,0)</x:f>
        <x:v>0</x:v>
      </x:c>
    </x:row>
    <x:row r="35">
      <x:c r="A35" s="142"/>
      <x:c r="B35" s="142"/>
      <x:c r="C35" s="142"/>
      <x:c r="D35" s="142"/>
      <x:c r="E35" s="142"/>
      <x:c r="F35" s="147"/>
      <x:c r="G35" s="147"/>
      <x:c r="H35" s="147"/>
      <x:c r="I35" s="142"/>
      <x:c r="J35" s="144"/>
      <x:c r="K35" s="16" t="str">
        <x:f>IF(A35="","",IF(Q35&lt;&gt;"","n.a.",IF(E35="Manter",IF(ABS(H35-G35)&lt;=Y35,1,0),IF(E35="Aumentar",MAX(0,MIN(1,(H35-F35)/(G35-F35))),MAX(0,MIN(1,(F35-H35)/(F35-G35)))))))</x:f>
      </x:c>
      <x:c r="L35" s="144"/>
      <x:c r="M35" s="142"/>
      <x:c r="N35" s="143"/>
      <x:c r="O35" t="str">
        <x:f>IF(COUNTA(A35:J35,L35:N35,P35,Y35)=0,"",IF(Q35&lt;&gt;"","DADO PENDENTE",IF(R35="Cancelado","CANCELADO",IF(R35="Pausado","PAUSADO",IF(R35="Concluído","OBJETIVO ENCERRADO",IF(K35&gt;=1,"CONCLUÍDO",IF(Listas!$B$13&gt;N35,"ATRASADO",IF(OR(L35&lt;Listas!$B$18,AND(K35&lt;Listas!$B$17,N35-Listas!$B$13&lt;=Listas!$B$16)),"EM RISCO","NO RUMO"))))))))</x:f>
      </x:c>
      <x:c r="P35" s="142"/>
      <x:c r="Q35" s="146" t="str">
        <x:f>IF(COUNTA(A35:J35,L35:N35,P35,Y35)=0,"",IF(OR(NOT(ISNUMBER(Listas!$B$13)),Listas!$B$13&lt;=0,NOT(ISNUMBER(Listas!$B$16)),Listas!$B$16&lt;0,NOT(ISNUMBER(Listas!$B$17)),Listas!$B$17&lt;0,Listas!$B$17&gt;1,NOT(ISNUMBER(Listas!$B$18)),Listas!$B$18&lt;0,Listas!$B$18&gt;1),"Parâmetros inválidos",IF(A35="","ID ausente",IF(COUNTIFS($A$5:$A$104,A35)&lt;&gt;1,"ID duplicado",IF(OR(B35="",COUNTIFS(Objetivos!$A$5:$A$104,B35)&lt;&gt;1),"Objetivo ausente ou duplicado",IF(IF(COUNTIFS(Objetivos!$A$5:$A$104,B35)=1,INDEX(Objetivos!$N$5:$N$104,MATCH(B35,Objetivos!$A$5:$A$104,0))&lt;&gt;"",FALSE),"Cadastro do objetivo pendente",IF(OR(C35="",D35="",I35="",M35=""),"Descrição, métrica, unidade ou dono ausente",IF(COUNTIFS(Listas!$C$4:$C$6,E35)&lt;&gt;1,"Direção inválida",IF(OR(NOT(ISNUMBER(F35)),NOT(ISNUMBER(G35)),NOT(ISNUMBER(H35))),"Inicial, meta ou atual ausente/inválido",IF(OR(AND(E35="Aumentar",G35&lt;=F35),AND(E35="Reduzir",G35&gt;=F35)),"Meta incompatível com direção",IF(AND(E35="Manter",OR(NOT(ISNUMBER(Y35)),Y35&lt;0)),"Tolerância Manter inválida",IF(OR(NOT(ISNUMBER(J35)),J35&lt;=0),"Peso inválido",IF(OR(NOT(ISNUMBER(L35)),L35&lt;0,L35&gt;1),"Confiança ausente/inválida",IF(OR(NOT(ISNUMBER(N35)),N35&lt;=0),"Prazo ausente/inválido",""))))))))))))))</x:f>
      </x:c>
      <x:c r="R35" s="146" t="str">
        <x:f>IF(OR(B35="",COUNTIFS(Objetivos!$A$5:$A$104,B35)&lt;&gt;1),"",INDEX(Objetivos!$H$5:$H$104,MATCH(B35,Objetivos!$A$5:$A$104,0)))</x:f>
      </x:c>
      <x:c r="S35" s="146" t="str">
        <x:f>IF(OR(B35="",COUNTIFS(Objetivos!$A$5:$A$104,B35)&lt;&gt;1),"",INDEX(Objetivos!$C$5:$C$104,MATCH(B35,Objetivos!$A$5:$A$104,0)))</x:f>
      </x:c>
      <x:c r="T35" s="146" t="str">
        <x:f>IF(OR(B35="",COUNTIFS(Objetivos!$A$5:$A$104,B35)&lt;&gt;1),"",INDEX(Objetivos!$D$5:$D$104,MATCH(B35,Objetivos!$A$5:$A$104,0)))</x:f>
      </x:c>
      <x:c r="U35" s="146" t="n">
        <x:f>IF(AND(COUNTA(A35:J35,L35:N35,P35,Y35)&gt;0,OR(Listas!$B$14="Todos",S35=Listas!$B$14),OR(Listas!$B$15="Todos",T35=Listas!$B$15)),1,0)</x:f>
        <x:v>0</x:v>
      </x:c>
      <x:c r="V35" s="146" t="n">
        <x:f>IF(AND(U35=1,OR(R35="Em andamento",R35="Não iniciado")),1,0)</x:f>
        <x:v>0</x:v>
      </x:c>
      <x:c r="W35" s="146" t="n">
        <x:f>IF(U35=0,0,IF(Q35&lt;&gt;"",1,IF(V35=0,0,IF(O35="ATRASADO",2,IF(O35="EM RISCO",3,0)))))</x:f>
        <x:v>0</x:v>
      </x:c>
      <x:c r="X35" s="146" t="str">
        <x:f>IF(W35=0,"",COUNTIFS($W$5:$W$104,"&gt;0",$W$5:$W$104,"&lt;"&amp;W35)+COUNTIFS($W$5:W35,W35))</x:f>
      </x:c>
      <x:c r="Y35" s="142"/>
      <x:c r="Z35" t="n">
        <x:f>IF(AND(A35&lt;&gt;"",Q35=""),J35*K35,0)</x:f>
        <x:v>0</x:v>
      </x:c>
      <x:c r="AA35" t="n">
        <x:f>IF(AND(A35&lt;&gt;"",Q35=""),J35*L35,0)</x:f>
        <x:v>0</x:v>
      </x:c>
      <x:c r="AB35" t="n">
        <x:f>IF(AND(A35&lt;&gt;"",Q35=""),1,0)</x:f>
        <x:v>0</x:v>
      </x:c>
      <x:c r="AC35" t="n">
        <x:f>IF(Q35&lt;&gt;"",1,0)</x:f>
        <x:v>0</x:v>
      </x:c>
    </x:row>
    <x:row r="36">
      <x:c r="A36" s="142"/>
      <x:c r="B36" s="142"/>
      <x:c r="C36" s="142"/>
      <x:c r="D36" s="142"/>
      <x:c r="E36" s="142"/>
      <x:c r="F36" s="147"/>
      <x:c r="G36" s="147"/>
      <x:c r="H36" s="147"/>
      <x:c r="I36" s="142"/>
      <x:c r="J36" s="144"/>
      <x:c r="K36" s="16" t="str">
        <x:f>IF(A36="","",IF(Q36&lt;&gt;"","n.a.",IF(E36="Manter",IF(ABS(H36-G36)&lt;=Y36,1,0),IF(E36="Aumentar",MAX(0,MIN(1,(H36-F36)/(G36-F36))),MAX(0,MIN(1,(F36-H36)/(F36-G36)))))))</x:f>
      </x:c>
      <x:c r="L36" s="144"/>
      <x:c r="M36" s="142"/>
      <x:c r="N36" s="143"/>
      <x:c r="O36" t="str">
        <x:f>IF(COUNTA(A36:J36,L36:N36,P36,Y36)=0,"",IF(Q36&lt;&gt;"","DADO PENDENTE",IF(R36="Cancelado","CANCELADO",IF(R36="Pausado","PAUSADO",IF(R36="Concluído","OBJETIVO ENCERRADO",IF(K36&gt;=1,"CONCLUÍDO",IF(Listas!$B$13&gt;N36,"ATRASADO",IF(OR(L36&lt;Listas!$B$18,AND(K36&lt;Listas!$B$17,N36-Listas!$B$13&lt;=Listas!$B$16)),"EM RISCO","NO RUMO"))))))))</x:f>
      </x:c>
      <x:c r="P36" s="142"/>
      <x:c r="Q36" s="146" t="str">
        <x:f>IF(COUNTA(A36:J36,L36:N36,P36,Y36)=0,"",IF(OR(NOT(ISNUMBER(Listas!$B$13)),Listas!$B$13&lt;=0,NOT(ISNUMBER(Listas!$B$16)),Listas!$B$16&lt;0,NOT(ISNUMBER(Listas!$B$17)),Listas!$B$17&lt;0,Listas!$B$17&gt;1,NOT(ISNUMBER(Listas!$B$18)),Listas!$B$18&lt;0,Listas!$B$18&gt;1),"Parâmetros inválidos",IF(A36="","ID ausente",IF(COUNTIFS($A$5:$A$104,A36)&lt;&gt;1,"ID duplicado",IF(OR(B36="",COUNTIFS(Objetivos!$A$5:$A$104,B36)&lt;&gt;1),"Objetivo ausente ou duplicado",IF(IF(COUNTIFS(Objetivos!$A$5:$A$104,B36)=1,INDEX(Objetivos!$N$5:$N$104,MATCH(B36,Objetivos!$A$5:$A$104,0))&lt;&gt;"",FALSE),"Cadastro do objetivo pendente",IF(OR(C36="",D36="",I36="",M36=""),"Descrição, métrica, unidade ou dono ausente",IF(COUNTIFS(Listas!$C$4:$C$6,E36)&lt;&gt;1,"Direção inválida",IF(OR(NOT(ISNUMBER(F36)),NOT(ISNUMBER(G36)),NOT(ISNUMBER(H36))),"Inicial, meta ou atual ausente/inválido",IF(OR(AND(E36="Aumentar",G36&lt;=F36),AND(E36="Reduzir",G36&gt;=F36)),"Meta incompatível com direção",IF(AND(E36="Manter",OR(NOT(ISNUMBER(Y36)),Y36&lt;0)),"Tolerância Manter inválida",IF(OR(NOT(ISNUMBER(J36)),J36&lt;=0),"Peso inválido",IF(OR(NOT(ISNUMBER(L36)),L36&lt;0,L36&gt;1),"Confiança ausente/inválida",IF(OR(NOT(ISNUMBER(N36)),N36&lt;=0),"Prazo ausente/inválido",""))))))))))))))</x:f>
      </x:c>
      <x:c r="R36" s="146" t="str">
        <x:f>IF(OR(B36="",COUNTIFS(Objetivos!$A$5:$A$104,B36)&lt;&gt;1),"",INDEX(Objetivos!$H$5:$H$104,MATCH(B36,Objetivos!$A$5:$A$104,0)))</x:f>
      </x:c>
      <x:c r="S36" s="146" t="str">
        <x:f>IF(OR(B36="",COUNTIFS(Objetivos!$A$5:$A$104,B36)&lt;&gt;1),"",INDEX(Objetivos!$C$5:$C$104,MATCH(B36,Objetivos!$A$5:$A$104,0)))</x:f>
      </x:c>
      <x:c r="T36" s="146" t="str">
        <x:f>IF(OR(B36="",COUNTIFS(Objetivos!$A$5:$A$104,B36)&lt;&gt;1),"",INDEX(Objetivos!$D$5:$D$104,MATCH(B36,Objetivos!$A$5:$A$104,0)))</x:f>
      </x:c>
      <x:c r="U36" s="146" t="n">
        <x:f>IF(AND(COUNTA(A36:J36,L36:N36,P36,Y36)&gt;0,OR(Listas!$B$14="Todos",S36=Listas!$B$14),OR(Listas!$B$15="Todos",T36=Listas!$B$15)),1,0)</x:f>
        <x:v>0</x:v>
      </x:c>
      <x:c r="V36" s="146" t="n">
        <x:f>IF(AND(U36=1,OR(R36="Em andamento",R36="Não iniciado")),1,0)</x:f>
        <x:v>0</x:v>
      </x:c>
      <x:c r="W36" s="146" t="n">
        <x:f>IF(U36=0,0,IF(Q36&lt;&gt;"",1,IF(V36=0,0,IF(O36="ATRASADO",2,IF(O36="EM RISCO",3,0)))))</x:f>
        <x:v>0</x:v>
      </x:c>
      <x:c r="X36" s="146" t="str">
        <x:f>IF(W36=0,"",COUNTIFS($W$5:$W$104,"&gt;0",$W$5:$W$104,"&lt;"&amp;W36)+COUNTIFS($W$5:W36,W36))</x:f>
      </x:c>
      <x:c r="Y36" s="142"/>
      <x:c r="Z36" t="n">
        <x:f>IF(AND(A36&lt;&gt;"",Q36=""),J36*K36,0)</x:f>
        <x:v>0</x:v>
      </x:c>
      <x:c r="AA36" t="n">
        <x:f>IF(AND(A36&lt;&gt;"",Q36=""),J36*L36,0)</x:f>
        <x:v>0</x:v>
      </x:c>
      <x:c r="AB36" t="n">
        <x:f>IF(AND(A36&lt;&gt;"",Q36=""),1,0)</x:f>
        <x:v>0</x:v>
      </x:c>
      <x:c r="AC36" t="n">
        <x:f>IF(Q36&lt;&gt;"",1,0)</x:f>
        <x:v>0</x:v>
      </x:c>
    </x:row>
    <x:row r="37">
      <x:c r="A37" s="142"/>
      <x:c r="B37" s="142"/>
      <x:c r="C37" s="142"/>
      <x:c r="D37" s="142"/>
      <x:c r="E37" s="142"/>
      <x:c r="F37" s="147"/>
      <x:c r="G37" s="147"/>
      <x:c r="H37" s="147"/>
      <x:c r="I37" s="142"/>
      <x:c r="J37" s="144"/>
      <x:c r="K37" s="16" t="str">
        <x:f>IF(A37="","",IF(Q37&lt;&gt;"","n.a.",IF(E37="Manter",IF(ABS(H37-G37)&lt;=Y37,1,0),IF(E37="Aumentar",MAX(0,MIN(1,(H37-F37)/(G37-F37))),MAX(0,MIN(1,(F37-H37)/(F37-G37)))))))</x:f>
      </x:c>
      <x:c r="L37" s="144"/>
      <x:c r="M37" s="142"/>
      <x:c r="N37" s="143"/>
      <x:c r="O37" t="str">
        <x:f>IF(COUNTA(A37:J37,L37:N37,P37,Y37)=0,"",IF(Q37&lt;&gt;"","DADO PENDENTE",IF(R37="Cancelado","CANCELADO",IF(R37="Pausado","PAUSADO",IF(R37="Concluído","OBJETIVO ENCERRADO",IF(K37&gt;=1,"CONCLUÍDO",IF(Listas!$B$13&gt;N37,"ATRASADO",IF(OR(L37&lt;Listas!$B$18,AND(K37&lt;Listas!$B$17,N37-Listas!$B$13&lt;=Listas!$B$16)),"EM RISCO","NO RUMO"))))))))</x:f>
      </x:c>
      <x:c r="P37" s="142"/>
      <x:c r="Q37" s="146" t="str">
        <x:f>IF(COUNTA(A37:J37,L37:N37,P37,Y37)=0,"",IF(OR(NOT(ISNUMBER(Listas!$B$13)),Listas!$B$13&lt;=0,NOT(ISNUMBER(Listas!$B$16)),Listas!$B$16&lt;0,NOT(ISNUMBER(Listas!$B$17)),Listas!$B$17&lt;0,Listas!$B$17&gt;1,NOT(ISNUMBER(Listas!$B$18)),Listas!$B$18&lt;0,Listas!$B$18&gt;1),"Parâmetros inválidos",IF(A37="","ID ausente",IF(COUNTIFS($A$5:$A$104,A37)&lt;&gt;1,"ID duplicado",IF(OR(B37="",COUNTIFS(Objetivos!$A$5:$A$104,B37)&lt;&gt;1),"Objetivo ausente ou duplicado",IF(IF(COUNTIFS(Objetivos!$A$5:$A$104,B37)=1,INDEX(Objetivos!$N$5:$N$104,MATCH(B37,Objetivos!$A$5:$A$104,0))&lt;&gt;"",FALSE),"Cadastro do objetivo pendente",IF(OR(C37="",D37="",I37="",M37=""),"Descrição, métrica, unidade ou dono ausente",IF(COUNTIFS(Listas!$C$4:$C$6,E37)&lt;&gt;1,"Direção inválida",IF(OR(NOT(ISNUMBER(F37)),NOT(ISNUMBER(G37)),NOT(ISNUMBER(H37))),"Inicial, meta ou atual ausente/inválido",IF(OR(AND(E37="Aumentar",G37&lt;=F37),AND(E37="Reduzir",G37&gt;=F37)),"Meta incompatível com direção",IF(AND(E37="Manter",OR(NOT(ISNUMBER(Y37)),Y37&lt;0)),"Tolerância Manter inválida",IF(OR(NOT(ISNUMBER(J37)),J37&lt;=0),"Peso inválido",IF(OR(NOT(ISNUMBER(L37)),L37&lt;0,L37&gt;1),"Confiança ausente/inválida",IF(OR(NOT(ISNUMBER(N37)),N37&lt;=0),"Prazo ausente/inválido",""))))))))))))))</x:f>
      </x:c>
      <x:c r="R37" s="146" t="str">
        <x:f>IF(OR(B37="",COUNTIFS(Objetivos!$A$5:$A$104,B37)&lt;&gt;1),"",INDEX(Objetivos!$H$5:$H$104,MATCH(B37,Objetivos!$A$5:$A$104,0)))</x:f>
      </x:c>
      <x:c r="S37" s="146" t="str">
        <x:f>IF(OR(B37="",COUNTIFS(Objetivos!$A$5:$A$104,B37)&lt;&gt;1),"",INDEX(Objetivos!$C$5:$C$104,MATCH(B37,Objetivos!$A$5:$A$104,0)))</x:f>
      </x:c>
      <x:c r="T37" s="146" t="str">
        <x:f>IF(OR(B37="",COUNTIFS(Objetivos!$A$5:$A$104,B37)&lt;&gt;1),"",INDEX(Objetivos!$D$5:$D$104,MATCH(B37,Objetivos!$A$5:$A$104,0)))</x:f>
      </x:c>
      <x:c r="U37" s="146" t="n">
        <x:f>IF(AND(COUNTA(A37:J37,L37:N37,P37,Y37)&gt;0,OR(Listas!$B$14="Todos",S37=Listas!$B$14),OR(Listas!$B$15="Todos",T37=Listas!$B$15)),1,0)</x:f>
        <x:v>0</x:v>
      </x:c>
      <x:c r="V37" s="146" t="n">
        <x:f>IF(AND(U37=1,OR(R37="Em andamento",R37="Não iniciado")),1,0)</x:f>
        <x:v>0</x:v>
      </x:c>
      <x:c r="W37" s="146" t="n">
        <x:f>IF(U37=0,0,IF(Q37&lt;&gt;"",1,IF(V37=0,0,IF(O37="ATRASADO",2,IF(O37="EM RISCO",3,0)))))</x:f>
        <x:v>0</x:v>
      </x:c>
      <x:c r="X37" s="146" t="str">
        <x:f>IF(W37=0,"",COUNTIFS($W$5:$W$104,"&gt;0",$W$5:$W$104,"&lt;"&amp;W37)+COUNTIFS($W$5:W37,W37))</x:f>
      </x:c>
      <x:c r="Y37" s="142"/>
      <x:c r="Z37" t="n">
        <x:f>IF(AND(A37&lt;&gt;"",Q37=""),J37*K37,0)</x:f>
        <x:v>0</x:v>
      </x:c>
      <x:c r="AA37" t="n">
        <x:f>IF(AND(A37&lt;&gt;"",Q37=""),J37*L37,0)</x:f>
        <x:v>0</x:v>
      </x:c>
      <x:c r="AB37" t="n">
        <x:f>IF(AND(A37&lt;&gt;"",Q37=""),1,0)</x:f>
        <x:v>0</x:v>
      </x:c>
      <x:c r="AC37" t="n">
        <x:f>IF(Q37&lt;&gt;"",1,0)</x:f>
        <x:v>0</x:v>
      </x:c>
    </x:row>
    <x:row r="38">
      <x:c r="A38" s="142"/>
      <x:c r="B38" s="142"/>
      <x:c r="C38" s="142"/>
      <x:c r="D38" s="142"/>
      <x:c r="E38" s="142"/>
      <x:c r="F38" s="147"/>
      <x:c r="G38" s="147"/>
      <x:c r="H38" s="147"/>
      <x:c r="I38" s="142"/>
      <x:c r="J38" s="144"/>
      <x:c r="K38" s="16" t="str">
        <x:f>IF(A38="","",IF(Q38&lt;&gt;"","n.a.",IF(E38="Manter",IF(ABS(H38-G38)&lt;=Y38,1,0),IF(E38="Aumentar",MAX(0,MIN(1,(H38-F38)/(G38-F38))),MAX(0,MIN(1,(F38-H38)/(F38-G38)))))))</x:f>
      </x:c>
      <x:c r="L38" s="144"/>
      <x:c r="M38" s="142"/>
      <x:c r="N38" s="143"/>
      <x:c r="O38" t="str">
        <x:f>IF(COUNTA(A38:J38,L38:N38,P38,Y38)=0,"",IF(Q38&lt;&gt;"","DADO PENDENTE",IF(R38="Cancelado","CANCELADO",IF(R38="Pausado","PAUSADO",IF(R38="Concluído","OBJETIVO ENCERRADO",IF(K38&gt;=1,"CONCLUÍDO",IF(Listas!$B$13&gt;N38,"ATRASADO",IF(OR(L38&lt;Listas!$B$18,AND(K38&lt;Listas!$B$17,N38-Listas!$B$13&lt;=Listas!$B$16)),"EM RISCO","NO RUMO"))))))))</x:f>
      </x:c>
      <x:c r="P38" s="142"/>
      <x:c r="Q38" s="146" t="str">
        <x:f>IF(COUNTA(A38:J38,L38:N38,P38,Y38)=0,"",IF(OR(NOT(ISNUMBER(Listas!$B$13)),Listas!$B$13&lt;=0,NOT(ISNUMBER(Listas!$B$16)),Listas!$B$16&lt;0,NOT(ISNUMBER(Listas!$B$17)),Listas!$B$17&lt;0,Listas!$B$17&gt;1,NOT(ISNUMBER(Listas!$B$18)),Listas!$B$18&lt;0,Listas!$B$18&gt;1),"Parâmetros inválidos",IF(A38="","ID ausente",IF(COUNTIFS($A$5:$A$104,A38)&lt;&gt;1,"ID duplicado",IF(OR(B38="",COUNTIFS(Objetivos!$A$5:$A$104,B38)&lt;&gt;1),"Objetivo ausente ou duplicado",IF(IF(COUNTIFS(Objetivos!$A$5:$A$104,B38)=1,INDEX(Objetivos!$N$5:$N$104,MATCH(B38,Objetivos!$A$5:$A$104,0))&lt;&gt;"",FALSE),"Cadastro do objetivo pendente",IF(OR(C38="",D38="",I38="",M38=""),"Descrição, métrica, unidade ou dono ausente",IF(COUNTIFS(Listas!$C$4:$C$6,E38)&lt;&gt;1,"Direção inválida",IF(OR(NOT(ISNUMBER(F38)),NOT(ISNUMBER(G38)),NOT(ISNUMBER(H38))),"Inicial, meta ou atual ausente/inválido",IF(OR(AND(E38="Aumentar",G38&lt;=F38),AND(E38="Reduzir",G38&gt;=F38)),"Meta incompatível com direção",IF(AND(E38="Manter",OR(NOT(ISNUMBER(Y38)),Y38&lt;0)),"Tolerância Manter inválida",IF(OR(NOT(ISNUMBER(J38)),J38&lt;=0),"Peso inválido",IF(OR(NOT(ISNUMBER(L38)),L38&lt;0,L38&gt;1),"Confiança ausente/inválida",IF(OR(NOT(ISNUMBER(N38)),N38&lt;=0),"Prazo ausente/inválido",""))))))))))))))</x:f>
      </x:c>
      <x:c r="R38" s="146" t="str">
        <x:f>IF(OR(B38="",COUNTIFS(Objetivos!$A$5:$A$104,B38)&lt;&gt;1),"",INDEX(Objetivos!$H$5:$H$104,MATCH(B38,Objetivos!$A$5:$A$104,0)))</x:f>
      </x:c>
      <x:c r="S38" s="146" t="str">
        <x:f>IF(OR(B38="",COUNTIFS(Objetivos!$A$5:$A$104,B38)&lt;&gt;1),"",INDEX(Objetivos!$C$5:$C$104,MATCH(B38,Objetivos!$A$5:$A$104,0)))</x:f>
      </x:c>
      <x:c r="T38" s="146" t="str">
        <x:f>IF(OR(B38="",COUNTIFS(Objetivos!$A$5:$A$104,B38)&lt;&gt;1),"",INDEX(Objetivos!$D$5:$D$104,MATCH(B38,Objetivos!$A$5:$A$104,0)))</x:f>
      </x:c>
      <x:c r="U38" s="146" t="n">
        <x:f>IF(AND(COUNTA(A38:J38,L38:N38,P38,Y38)&gt;0,OR(Listas!$B$14="Todos",S38=Listas!$B$14),OR(Listas!$B$15="Todos",T38=Listas!$B$15)),1,0)</x:f>
        <x:v>0</x:v>
      </x:c>
      <x:c r="V38" s="146" t="n">
        <x:f>IF(AND(U38=1,OR(R38="Em andamento",R38="Não iniciado")),1,0)</x:f>
        <x:v>0</x:v>
      </x:c>
      <x:c r="W38" s="146" t="n">
        <x:f>IF(U38=0,0,IF(Q38&lt;&gt;"",1,IF(V38=0,0,IF(O38="ATRASADO",2,IF(O38="EM RISCO",3,0)))))</x:f>
        <x:v>0</x:v>
      </x:c>
      <x:c r="X38" s="146" t="str">
        <x:f>IF(W38=0,"",COUNTIFS($W$5:$W$104,"&gt;0",$W$5:$W$104,"&lt;"&amp;W38)+COUNTIFS($W$5:W38,W38))</x:f>
      </x:c>
      <x:c r="Y38" s="142"/>
      <x:c r="Z38" t="n">
        <x:f>IF(AND(A38&lt;&gt;"",Q38=""),J38*K38,0)</x:f>
        <x:v>0</x:v>
      </x:c>
      <x:c r="AA38" t="n">
        <x:f>IF(AND(A38&lt;&gt;"",Q38=""),J38*L38,0)</x:f>
        <x:v>0</x:v>
      </x:c>
      <x:c r="AB38" t="n">
        <x:f>IF(AND(A38&lt;&gt;"",Q38=""),1,0)</x:f>
        <x:v>0</x:v>
      </x:c>
      <x:c r="AC38" t="n">
        <x:f>IF(Q38&lt;&gt;"",1,0)</x:f>
        <x:v>0</x:v>
      </x:c>
    </x:row>
    <x:row r="39">
      <x:c r="A39" s="142"/>
      <x:c r="B39" s="142"/>
      <x:c r="C39" s="142"/>
      <x:c r="D39" s="142"/>
      <x:c r="E39" s="142"/>
      <x:c r="F39" s="147"/>
      <x:c r="G39" s="147"/>
      <x:c r="H39" s="147"/>
      <x:c r="I39" s="142"/>
      <x:c r="J39" s="144"/>
      <x:c r="K39" s="16" t="str">
        <x:f>IF(A39="","",IF(Q39&lt;&gt;"","n.a.",IF(E39="Manter",IF(ABS(H39-G39)&lt;=Y39,1,0),IF(E39="Aumentar",MAX(0,MIN(1,(H39-F39)/(G39-F39))),MAX(0,MIN(1,(F39-H39)/(F39-G39)))))))</x:f>
      </x:c>
      <x:c r="L39" s="144"/>
      <x:c r="M39" s="142"/>
      <x:c r="N39" s="143"/>
      <x:c r="O39" t="str">
        <x:f>IF(COUNTA(A39:J39,L39:N39,P39,Y39)=0,"",IF(Q39&lt;&gt;"","DADO PENDENTE",IF(R39="Cancelado","CANCELADO",IF(R39="Pausado","PAUSADO",IF(R39="Concluído","OBJETIVO ENCERRADO",IF(K39&gt;=1,"CONCLUÍDO",IF(Listas!$B$13&gt;N39,"ATRASADO",IF(OR(L39&lt;Listas!$B$18,AND(K39&lt;Listas!$B$17,N39-Listas!$B$13&lt;=Listas!$B$16)),"EM RISCO","NO RUMO"))))))))</x:f>
      </x:c>
      <x:c r="P39" s="142"/>
      <x:c r="Q39" s="146" t="str">
        <x:f>IF(COUNTA(A39:J39,L39:N39,P39,Y39)=0,"",IF(OR(NOT(ISNUMBER(Listas!$B$13)),Listas!$B$13&lt;=0,NOT(ISNUMBER(Listas!$B$16)),Listas!$B$16&lt;0,NOT(ISNUMBER(Listas!$B$17)),Listas!$B$17&lt;0,Listas!$B$17&gt;1,NOT(ISNUMBER(Listas!$B$18)),Listas!$B$18&lt;0,Listas!$B$18&gt;1),"Parâmetros inválidos",IF(A39="","ID ausente",IF(COUNTIFS($A$5:$A$104,A39)&lt;&gt;1,"ID duplicado",IF(OR(B39="",COUNTIFS(Objetivos!$A$5:$A$104,B39)&lt;&gt;1),"Objetivo ausente ou duplicado",IF(IF(COUNTIFS(Objetivos!$A$5:$A$104,B39)=1,INDEX(Objetivos!$N$5:$N$104,MATCH(B39,Objetivos!$A$5:$A$104,0))&lt;&gt;"",FALSE),"Cadastro do objetivo pendente",IF(OR(C39="",D39="",I39="",M39=""),"Descrição, métrica, unidade ou dono ausente",IF(COUNTIFS(Listas!$C$4:$C$6,E39)&lt;&gt;1,"Direção inválida",IF(OR(NOT(ISNUMBER(F39)),NOT(ISNUMBER(G39)),NOT(ISNUMBER(H39))),"Inicial, meta ou atual ausente/inválido",IF(OR(AND(E39="Aumentar",G39&lt;=F39),AND(E39="Reduzir",G39&gt;=F39)),"Meta incompatível com direção",IF(AND(E39="Manter",OR(NOT(ISNUMBER(Y39)),Y39&lt;0)),"Tolerância Manter inválida",IF(OR(NOT(ISNUMBER(J39)),J39&lt;=0),"Peso inválido",IF(OR(NOT(ISNUMBER(L39)),L39&lt;0,L39&gt;1),"Confiança ausente/inválida",IF(OR(NOT(ISNUMBER(N39)),N39&lt;=0),"Prazo ausente/inválido",""))))))))))))))</x:f>
      </x:c>
      <x:c r="R39" s="146" t="str">
        <x:f>IF(OR(B39="",COUNTIFS(Objetivos!$A$5:$A$104,B39)&lt;&gt;1),"",INDEX(Objetivos!$H$5:$H$104,MATCH(B39,Objetivos!$A$5:$A$104,0)))</x:f>
      </x:c>
      <x:c r="S39" s="146" t="str">
        <x:f>IF(OR(B39="",COUNTIFS(Objetivos!$A$5:$A$104,B39)&lt;&gt;1),"",INDEX(Objetivos!$C$5:$C$104,MATCH(B39,Objetivos!$A$5:$A$104,0)))</x:f>
      </x:c>
      <x:c r="T39" s="146" t="str">
        <x:f>IF(OR(B39="",COUNTIFS(Objetivos!$A$5:$A$104,B39)&lt;&gt;1),"",INDEX(Objetivos!$D$5:$D$104,MATCH(B39,Objetivos!$A$5:$A$104,0)))</x:f>
      </x:c>
      <x:c r="U39" s="146" t="n">
        <x:f>IF(AND(COUNTA(A39:J39,L39:N39,P39,Y39)&gt;0,OR(Listas!$B$14="Todos",S39=Listas!$B$14),OR(Listas!$B$15="Todos",T39=Listas!$B$15)),1,0)</x:f>
        <x:v>0</x:v>
      </x:c>
      <x:c r="V39" s="146" t="n">
        <x:f>IF(AND(U39=1,OR(R39="Em andamento",R39="Não iniciado")),1,0)</x:f>
        <x:v>0</x:v>
      </x:c>
      <x:c r="W39" s="146" t="n">
        <x:f>IF(U39=0,0,IF(Q39&lt;&gt;"",1,IF(V39=0,0,IF(O39="ATRASADO",2,IF(O39="EM RISCO",3,0)))))</x:f>
        <x:v>0</x:v>
      </x:c>
      <x:c r="X39" s="146" t="str">
        <x:f>IF(W39=0,"",COUNTIFS($W$5:$W$104,"&gt;0",$W$5:$W$104,"&lt;"&amp;W39)+COUNTIFS($W$5:W39,W39))</x:f>
      </x:c>
      <x:c r="Y39" s="142"/>
      <x:c r="Z39" t="n">
        <x:f>IF(AND(A39&lt;&gt;"",Q39=""),J39*K39,0)</x:f>
        <x:v>0</x:v>
      </x:c>
      <x:c r="AA39" t="n">
        <x:f>IF(AND(A39&lt;&gt;"",Q39=""),J39*L39,0)</x:f>
        <x:v>0</x:v>
      </x:c>
      <x:c r="AB39" t="n">
        <x:f>IF(AND(A39&lt;&gt;"",Q39=""),1,0)</x:f>
        <x:v>0</x:v>
      </x:c>
      <x:c r="AC39" t="n">
        <x:f>IF(Q39&lt;&gt;"",1,0)</x:f>
        <x:v>0</x:v>
      </x:c>
    </x:row>
    <x:row r="40">
      <x:c r="A40" s="142"/>
      <x:c r="B40" s="142"/>
      <x:c r="C40" s="142"/>
      <x:c r="D40" s="142"/>
      <x:c r="E40" s="142"/>
      <x:c r="F40" s="147"/>
      <x:c r="G40" s="147"/>
      <x:c r="H40" s="147"/>
      <x:c r="I40" s="142"/>
      <x:c r="J40" s="144"/>
      <x:c r="K40" s="16" t="str">
        <x:f>IF(A40="","",IF(Q40&lt;&gt;"","n.a.",IF(E40="Manter",IF(ABS(H40-G40)&lt;=Y40,1,0),IF(E40="Aumentar",MAX(0,MIN(1,(H40-F40)/(G40-F40))),MAX(0,MIN(1,(F40-H40)/(F40-G40)))))))</x:f>
      </x:c>
      <x:c r="L40" s="144"/>
      <x:c r="M40" s="142"/>
      <x:c r="N40" s="143"/>
      <x:c r="O40" t="str">
        <x:f>IF(COUNTA(A40:J40,L40:N40,P40,Y40)=0,"",IF(Q40&lt;&gt;"","DADO PENDENTE",IF(R40="Cancelado","CANCELADO",IF(R40="Pausado","PAUSADO",IF(R40="Concluído","OBJETIVO ENCERRADO",IF(K40&gt;=1,"CONCLUÍDO",IF(Listas!$B$13&gt;N40,"ATRASADO",IF(OR(L40&lt;Listas!$B$18,AND(K40&lt;Listas!$B$17,N40-Listas!$B$13&lt;=Listas!$B$16)),"EM RISCO","NO RUMO"))))))))</x:f>
      </x:c>
      <x:c r="P40" s="142"/>
      <x:c r="Q40" s="146" t="str">
        <x:f>IF(COUNTA(A40:J40,L40:N40,P40,Y40)=0,"",IF(OR(NOT(ISNUMBER(Listas!$B$13)),Listas!$B$13&lt;=0,NOT(ISNUMBER(Listas!$B$16)),Listas!$B$16&lt;0,NOT(ISNUMBER(Listas!$B$17)),Listas!$B$17&lt;0,Listas!$B$17&gt;1,NOT(ISNUMBER(Listas!$B$18)),Listas!$B$18&lt;0,Listas!$B$18&gt;1),"Parâmetros inválidos",IF(A40="","ID ausente",IF(COUNTIFS($A$5:$A$104,A40)&lt;&gt;1,"ID duplicado",IF(OR(B40="",COUNTIFS(Objetivos!$A$5:$A$104,B40)&lt;&gt;1),"Objetivo ausente ou duplicado",IF(IF(COUNTIFS(Objetivos!$A$5:$A$104,B40)=1,INDEX(Objetivos!$N$5:$N$104,MATCH(B40,Objetivos!$A$5:$A$104,0))&lt;&gt;"",FALSE),"Cadastro do objetivo pendente",IF(OR(C40="",D40="",I40="",M40=""),"Descrição, métrica, unidade ou dono ausente",IF(COUNTIFS(Listas!$C$4:$C$6,E40)&lt;&gt;1,"Direção inválida",IF(OR(NOT(ISNUMBER(F40)),NOT(ISNUMBER(G40)),NOT(ISNUMBER(H40))),"Inicial, meta ou atual ausente/inválido",IF(OR(AND(E40="Aumentar",G40&lt;=F40),AND(E40="Reduzir",G40&gt;=F40)),"Meta incompatível com direção",IF(AND(E40="Manter",OR(NOT(ISNUMBER(Y40)),Y40&lt;0)),"Tolerância Manter inválida",IF(OR(NOT(ISNUMBER(J40)),J40&lt;=0),"Peso inválido",IF(OR(NOT(ISNUMBER(L40)),L40&lt;0,L40&gt;1),"Confiança ausente/inválida",IF(OR(NOT(ISNUMBER(N40)),N40&lt;=0),"Prazo ausente/inválido",""))))))))))))))</x:f>
      </x:c>
      <x:c r="R40" s="146" t="str">
        <x:f>IF(OR(B40="",COUNTIFS(Objetivos!$A$5:$A$104,B40)&lt;&gt;1),"",INDEX(Objetivos!$H$5:$H$104,MATCH(B40,Objetivos!$A$5:$A$104,0)))</x:f>
      </x:c>
      <x:c r="S40" s="146" t="str">
        <x:f>IF(OR(B40="",COUNTIFS(Objetivos!$A$5:$A$104,B40)&lt;&gt;1),"",INDEX(Objetivos!$C$5:$C$104,MATCH(B40,Objetivos!$A$5:$A$104,0)))</x:f>
      </x:c>
      <x:c r="T40" s="146" t="str">
        <x:f>IF(OR(B40="",COUNTIFS(Objetivos!$A$5:$A$104,B40)&lt;&gt;1),"",INDEX(Objetivos!$D$5:$D$104,MATCH(B40,Objetivos!$A$5:$A$104,0)))</x:f>
      </x:c>
      <x:c r="U40" s="146" t="n">
        <x:f>IF(AND(COUNTA(A40:J40,L40:N40,P40,Y40)&gt;0,OR(Listas!$B$14="Todos",S40=Listas!$B$14),OR(Listas!$B$15="Todos",T40=Listas!$B$15)),1,0)</x:f>
        <x:v>0</x:v>
      </x:c>
      <x:c r="V40" s="146" t="n">
        <x:f>IF(AND(U40=1,OR(R40="Em andamento",R40="Não iniciado")),1,0)</x:f>
        <x:v>0</x:v>
      </x:c>
      <x:c r="W40" s="146" t="n">
        <x:f>IF(U40=0,0,IF(Q40&lt;&gt;"",1,IF(V40=0,0,IF(O40="ATRASADO",2,IF(O40="EM RISCO",3,0)))))</x:f>
        <x:v>0</x:v>
      </x:c>
      <x:c r="X40" s="146" t="str">
        <x:f>IF(W40=0,"",COUNTIFS($W$5:$W$104,"&gt;0",$W$5:$W$104,"&lt;"&amp;W40)+COUNTIFS($W$5:W40,W40))</x:f>
      </x:c>
      <x:c r="Y40" s="142"/>
      <x:c r="Z40" t="n">
        <x:f>IF(AND(A40&lt;&gt;"",Q40=""),J40*K40,0)</x:f>
        <x:v>0</x:v>
      </x:c>
      <x:c r="AA40" t="n">
        <x:f>IF(AND(A40&lt;&gt;"",Q40=""),J40*L40,0)</x:f>
        <x:v>0</x:v>
      </x:c>
      <x:c r="AB40" t="n">
        <x:f>IF(AND(A40&lt;&gt;"",Q40=""),1,0)</x:f>
        <x:v>0</x:v>
      </x:c>
      <x:c r="AC40" t="n">
        <x:f>IF(Q40&lt;&gt;"",1,0)</x:f>
        <x:v>0</x:v>
      </x:c>
    </x:row>
    <x:row r="41">
      <x:c r="A41" s="142"/>
      <x:c r="B41" s="142"/>
      <x:c r="C41" s="142"/>
      <x:c r="D41" s="142"/>
      <x:c r="E41" s="142"/>
      <x:c r="F41" s="147"/>
      <x:c r="G41" s="147"/>
      <x:c r="H41" s="147"/>
      <x:c r="I41" s="142"/>
      <x:c r="J41" s="144"/>
      <x:c r="K41" s="16" t="str">
        <x:f>IF(A41="","",IF(Q41&lt;&gt;"","n.a.",IF(E41="Manter",IF(ABS(H41-G41)&lt;=Y41,1,0),IF(E41="Aumentar",MAX(0,MIN(1,(H41-F41)/(G41-F41))),MAX(0,MIN(1,(F41-H41)/(F41-G41)))))))</x:f>
      </x:c>
      <x:c r="L41" s="144"/>
      <x:c r="M41" s="142"/>
      <x:c r="N41" s="143"/>
      <x:c r="O41" t="str">
        <x:f>IF(COUNTA(A41:J41,L41:N41,P41,Y41)=0,"",IF(Q41&lt;&gt;"","DADO PENDENTE",IF(R41="Cancelado","CANCELADO",IF(R41="Pausado","PAUSADO",IF(R41="Concluído","OBJETIVO ENCERRADO",IF(K41&gt;=1,"CONCLUÍDO",IF(Listas!$B$13&gt;N41,"ATRASADO",IF(OR(L41&lt;Listas!$B$18,AND(K41&lt;Listas!$B$17,N41-Listas!$B$13&lt;=Listas!$B$16)),"EM RISCO","NO RUMO"))))))))</x:f>
      </x:c>
      <x:c r="P41" s="142"/>
      <x:c r="Q41" s="146" t="str">
        <x:f>IF(COUNTA(A41:J41,L41:N41,P41,Y41)=0,"",IF(OR(NOT(ISNUMBER(Listas!$B$13)),Listas!$B$13&lt;=0,NOT(ISNUMBER(Listas!$B$16)),Listas!$B$16&lt;0,NOT(ISNUMBER(Listas!$B$17)),Listas!$B$17&lt;0,Listas!$B$17&gt;1,NOT(ISNUMBER(Listas!$B$18)),Listas!$B$18&lt;0,Listas!$B$18&gt;1),"Parâmetros inválidos",IF(A41="","ID ausente",IF(COUNTIFS($A$5:$A$104,A41)&lt;&gt;1,"ID duplicado",IF(OR(B41="",COUNTIFS(Objetivos!$A$5:$A$104,B41)&lt;&gt;1),"Objetivo ausente ou duplicado",IF(IF(COUNTIFS(Objetivos!$A$5:$A$104,B41)=1,INDEX(Objetivos!$N$5:$N$104,MATCH(B41,Objetivos!$A$5:$A$104,0))&lt;&gt;"",FALSE),"Cadastro do objetivo pendente",IF(OR(C41="",D41="",I41="",M41=""),"Descrição, métrica, unidade ou dono ausente",IF(COUNTIFS(Listas!$C$4:$C$6,E41)&lt;&gt;1,"Direção inválida",IF(OR(NOT(ISNUMBER(F41)),NOT(ISNUMBER(G41)),NOT(ISNUMBER(H41))),"Inicial, meta ou atual ausente/inválido",IF(OR(AND(E41="Aumentar",G41&lt;=F41),AND(E41="Reduzir",G41&gt;=F41)),"Meta incompatível com direção",IF(AND(E41="Manter",OR(NOT(ISNUMBER(Y41)),Y41&lt;0)),"Tolerância Manter inválida",IF(OR(NOT(ISNUMBER(J41)),J41&lt;=0),"Peso inválido",IF(OR(NOT(ISNUMBER(L41)),L41&lt;0,L41&gt;1),"Confiança ausente/inválida",IF(OR(NOT(ISNUMBER(N41)),N41&lt;=0),"Prazo ausente/inválido",""))))))))))))))</x:f>
      </x:c>
      <x:c r="R41" s="146" t="str">
        <x:f>IF(OR(B41="",COUNTIFS(Objetivos!$A$5:$A$104,B41)&lt;&gt;1),"",INDEX(Objetivos!$H$5:$H$104,MATCH(B41,Objetivos!$A$5:$A$104,0)))</x:f>
      </x:c>
      <x:c r="S41" s="146" t="str">
        <x:f>IF(OR(B41="",COUNTIFS(Objetivos!$A$5:$A$104,B41)&lt;&gt;1),"",INDEX(Objetivos!$C$5:$C$104,MATCH(B41,Objetivos!$A$5:$A$104,0)))</x:f>
      </x:c>
      <x:c r="T41" s="146" t="str">
        <x:f>IF(OR(B41="",COUNTIFS(Objetivos!$A$5:$A$104,B41)&lt;&gt;1),"",INDEX(Objetivos!$D$5:$D$104,MATCH(B41,Objetivos!$A$5:$A$104,0)))</x:f>
      </x:c>
      <x:c r="U41" s="146" t="n">
        <x:f>IF(AND(COUNTA(A41:J41,L41:N41,P41,Y41)&gt;0,OR(Listas!$B$14="Todos",S41=Listas!$B$14),OR(Listas!$B$15="Todos",T41=Listas!$B$15)),1,0)</x:f>
        <x:v>0</x:v>
      </x:c>
      <x:c r="V41" s="146" t="n">
        <x:f>IF(AND(U41=1,OR(R41="Em andamento",R41="Não iniciado")),1,0)</x:f>
        <x:v>0</x:v>
      </x:c>
      <x:c r="W41" s="146" t="n">
        <x:f>IF(U41=0,0,IF(Q41&lt;&gt;"",1,IF(V41=0,0,IF(O41="ATRASADO",2,IF(O41="EM RISCO",3,0)))))</x:f>
        <x:v>0</x:v>
      </x:c>
      <x:c r="X41" s="146" t="str">
        <x:f>IF(W41=0,"",COUNTIFS($W$5:$W$104,"&gt;0",$W$5:$W$104,"&lt;"&amp;W41)+COUNTIFS($W$5:W41,W41))</x:f>
      </x:c>
      <x:c r="Y41" s="142"/>
      <x:c r="Z41" t="n">
        <x:f>IF(AND(A41&lt;&gt;"",Q41=""),J41*K41,0)</x:f>
        <x:v>0</x:v>
      </x:c>
      <x:c r="AA41" t="n">
        <x:f>IF(AND(A41&lt;&gt;"",Q41=""),J41*L41,0)</x:f>
        <x:v>0</x:v>
      </x:c>
      <x:c r="AB41" t="n">
        <x:f>IF(AND(A41&lt;&gt;"",Q41=""),1,0)</x:f>
        <x:v>0</x:v>
      </x:c>
      <x:c r="AC41" t="n">
        <x:f>IF(Q41&lt;&gt;"",1,0)</x:f>
        <x:v>0</x:v>
      </x:c>
    </x:row>
    <x:row r="42">
      <x:c r="A42" s="142"/>
      <x:c r="B42" s="142"/>
      <x:c r="C42" s="142"/>
      <x:c r="D42" s="142"/>
      <x:c r="E42" s="142"/>
      <x:c r="F42" s="147"/>
      <x:c r="G42" s="147"/>
      <x:c r="H42" s="147"/>
      <x:c r="I42" s="142"/>
      <x:c r="J42" s="144"/>
      <x:c r="K42" s="16" t="str">
        <x:f>IF(A42="","",IF(Q42&lt;&gt;"","n.a.",IF(E42="Manter",IF(ABS(H42-G42)&lt;=Y42,1,0),IF(E42="Aumentar",MAX(0,MIN(1,(H42-F42)/(G42-F42))),MAX(0,MIN(1,(F42-H42)/(F42-G42)))))))</x:f>
      </x:c>
      <x:c r="L42" s="144"/>
      <x:c r="M42" s="142"/>
      <x:c r="N42" s="143"/>
      <x:c r="O42" t="str">
        <x:f>IF(COUNTA(A42:J42,L42:N42,P42,Y42)=0,"",IF(Q42&lt;&gt;"","DADO PENDENTE",IF(R42="Cancelado","CANCELADO",IF(R42="Pausado","PAUSADO",IF(R42="Concluído","OBJETIVO ENCERRADO",IF(K42&gt;=1,"CONCLUÍDO",IF(Listas!$B$13&gt;N42,"ATRASADO",IF(OR(L42&lt;Listas!$B$18,AND(K42&lt;Listas!$B$17,N42-Listas!$B$13&lt;=Listas!$B$16)),"EM RISCO","NO RUMO"))))))))</x:f>
      </x:c>
      <x:c r="P42" s="142"/>
      <x:c r="Q42" s="146" t="str">
        <x:f>IF(COUNTA(A42:J42,L42:N42,P42,Y42)=0,"",IF(OR(NOT(ISNUMBER(Listas!$B$13)),Listas!$B$13&lt;=0,NOT(ISNUMBER(Listas!$B$16)),Listas!$B$16&lt;0,NOT(ISNUMBER(Listas!$B$17)),Listas!$B$17&lt;0,Listas!$B$17&gt;1,NOT(ISNUMBER(Listas!$B$18)),Listas!$B$18&lt;0,Listas!$B$18&gt;1),"Parâmetros inválidos",IF(A42="","ID ausente",IF(COUNTIFS($A$5:$A$104,A42)&lt;&gt;1,"ID duplicado",IF(OR(B42="",COUNTIFS(Objetivos!$A$5:$A$104,B42)&lt;&gt;1),"Objetivo ausente ou duplicado",IF(IF(COUNTIFS(Objetivos!$A$5:$A$104,B42)=1,INDEX(Objetivos!$N$5:$N$104,MATCH(B42,Objetivos!$A$5:$A$104,0))&lt;&gt;"",FALSE),"Cadastro do objetivo pendente",IF(OR(C42="",D42="",I42="",M42=""),"Descrição, métrica, unidade ou dono ausente",IF(COUNTIFS(Listas!$C$4:$C$6,E42)&lt;&gt;1,"Direção inválida",IF(OR(NOT(ISNUMBER(F42)),NOT(ISNUMBER(G42)),NOT(ISNUMBER(H42))),"Inicial, meta ou atual ausente/inválido",IF(OR(AND(E42="Aumentar",G42&lt;=F42),AND(E42="Reduzir",G42&gt;=F42)),"Meta incompatível com direção",IF(AND(E42="Manter",OR(NOT(ISNUMBER(Y42)),Y42&lt;0)),"Tolerância Manter inválida",IF(OR(NOT(ISNUMBER(J42)),J42&lt;=0),"Peso inválido",IF(OR(NOT(ISNUMBER(L42)),L42&lt;0,L42&gt;1),"Confiança ausente/inválida",IF(OR(NOT(ISNUMBER(N42)),N42&lt;=0),"Prazo ausente/inválido",""))))))))))))))</x:f>
      </x:c>
      <x:c r="R42" s="146" t="str">
        <x:f>IF(OR(B42="",COUNTIFS(Objetivos!$A$5:$A$104,B42)&lt;&gt;1),"",INDEX(Objetivos!$H$5:$H$104,MATCH(B42,Objetivos!$A$5:$A$104,0)))</x:f>
      </x:c>
      <x:c r="S42" s="146" t="str">
        <x:f>IF(OR(B42="",COUNTIFS(Objetivos!$A$5:$A$104,B42)&lt;&gt;1),"",INDEX(Objetivos!$C$5:$C$104,MATCH(B42,Objetivos!$A$5:$A$104,0)))</x:f>
      </x:c>
      <x:c r="T42" s="146" t="str">
        <x:f>IF(OR(B42="",COUNTIFS(Objetivos!$A$5:$A$104,B42)&lt;&gt;1),"",INDEX(Objetivos!$D$5:$D$104,MATCH(B42,Objetivos!$A$5:$A$104,0)))</x:f>
      </x:c>
      <x:c r="U42" s="146" t="n">
        <x:f>IF(AND(COUNTA(A42:J42,L42:N42,P42,Y42)&gt;0,OR(Listas!$B$14="Todos",S42=Listas!$B$14),OR(Listas!$B$15="Todos",T42=Listas!$B$15)),1,0)</x:f>
        <x:v>0</x:v>
      </x:c>
      <x:c r="V42" s="146" t="n">
        <x:f>IF(AND(U42=1,OR(R42="Em andamento",R42="Não iniciado")),1,0)</x:f>
        <x:v>0</x:v>
      </x:c>
      <x:c r="W42" s="146" t="n">
        <x:f>IF(U42=0,0,IF(Q42&lt;&gt;"",1,IF(V42=0,0,IF(O42="ATRASADO",2,IF(O42="EM RISCO",3,0)))))</x:f>
        <x:v>0</x:v>
      </x:c>
      <x:c r="X42" s="146" t="str">
        <x:f>IF(W42=0,"",COUNTIFS($W$5:$W$104,"&gt;0",$W$5:$W$104,"&lt;"&amp;W42)+COUNTIFS($W$5:W42,W42))</x:f>
      </x:c>
      <x:c r="Y42" s="142"/>
      <x:c r="Z42" t="n">
        <x:f>IF(AND(A42&lt;&gt;"",Q42=""),J42*K42,0)</x:f>
        <x:v>0</x:v>
      </x:c>
      <x:c r="AA42" t="n">
        <x:f>IF(AND(A42&lt;&gt;"",Q42=""),J42*L42,0)</x:f>
        <x:v>0</x:v>
      </x:c>
      <x:c r="AB42" t="n">
        <x:f>IF(AND(A42&lt;&gt;"",Q42=""),1,0)</x:f>
        <x:v>0</x:v>
      </x:c>
      <x:c r="AC42" t="n">
        <x:f>IF(Q42&lt;&gt;"",1,0)</x:f>
        <x:v>0</x:v>
      </x:c>
    </x:row>
    <x:row r="43">
      <x:c r="A43" s="142"/>
      <x:c r="B43" s="142"/>
      <x:c r="C43" s="142"/>
      <x:c r="D43" s="142"/>
      <x:c r="E43" s="142"/>
      <x:c r="F43" s="147"/>
      <x:c r="G43" s="147"/>
      <x:c r="H43" s="147"/>
      <x:c r="I43" s="142"/>
      <x:c r="J43" s="144"/>
      <x:c r="K43" s="16" t="str">
        <x:f>IF(A43="","",IF(Q43&lt;&gt;"","n.a.",IF(E43="Manter",IF(ABS(H43-G43)&lt;=Y43,1,0),IF(E43="Aumentar",MAX(0,MIN(1,(H43-F43)/(G43-F43))),MAX(0,MIN(1,(F43-H43)/(F43-G43)))))))</x:f>
      </x:c>
      <x:c r="L43" s="144"/>
      <x:c r="M43" s="142"/>
      <x:c r="N43" s="143"/>
      <x:c r="O43" t="str">
        <x:f>IF(COUNTA(A43:J43,L43:N43,P43,Y43)=0,"",IF(Q43&lt;&gt;"","DADO PENDENTE",IF(R43="Cancelado","CANCELADO",IF(R43="Pausado","PAUSADO",IF(R43="Concluído","OBJETIVO ENCERRADO",IF(K43&gt;=1,"CONCLUÍDO",IF(Listas!$B$13&gt;N43,"ATRASADO",IF(OR(L43&lt;Listas!$B$18,AND(K43&lt;Listas!$B$17,N43-Listas!$B$13&lt;=Listas!$B$16)),"EM RISCO","NO RUMO"))))))))</x:f>
      </x:c>
      <x:c r="P43" s="142"/>
      <x:c r="Q43" s="146" t="str">
        <x:f>IF(COUNTA(A43:J43,L43:N43,P43,Y43)=0,"",IF(OR(NOT(ISNUMBER(Listas!$B$13)),Listas!$B$13&lt;=0,NOT(ISNUMBER(Listas!$B$16)),Listas!$B$16&lt;0,NOT(ISNUMBER(Listas!$B$17)),Listas!$B$17&lt;0,Listas!$B$17&gt;1,NOT(ISNUMBER(Listas!$B$18)),Listas!$B$18&lt;0,Listas!$B$18&gt;1),"Parâmetros inválidos",IF(A43="","ID ausente",IF(COUNTIFS($A$5:$A$104,A43)&lt;&gt;1,"ID duplicado",IF(OR(B43="",COUNTIFS(Objetivos!$A$5:$A$104,B43)&lt;&gt;1),"Objetivo ausente ou duplicado",IF(IF(COUNTIFS(Objetivos!$A$5:$A$104,B43)=1,INDEX(Objetivos!$N$5:$N$104,MATCH(B43,Objetivos!$A$5:$A$104,0))&lt;&gt;"",FALSE),"Cadastro do objetivo pendente",IF(OR(C43="",D43="",I43="",M43=""),"Descrição, métrica, unidade ou dono ausente",IF(COUNTIFS(Listas!$C$4:$C$6,E43)&lt;&gt;1,"Direção inválida",IF(OR(NOT(ISNUMBER(F43)),NOT(ISNUMBER(G43)),NOT(ISNUMBER(H43))),"Inicial, meta ou atual ausente/inválido",IF(OR(AND(E43="Aumentar",G43&lt;=F43),AND(E43="Reduzir",G43&gt;=F43)),"Meta incompatível com direção",IF(AND(E43="Manter",OR(NOT(ISNUMBER(Y43)),Y43&lt;0)),"Tolerância Manter inválida",IF(OR(NOT(ISNUMBER(J43)),J43&lt;=0),"Peso inválido",IF(OR(NOT(ISNUMBER(L43)),L43&lt;0,L43&gt;1),"Confiança ausente/inválida",IF(OR(NOT(ISNUMBER(N43)),N43&lt;=0),"Prazo ausente/inválido",""))))))))))))))</x:f>
      </x:c>
      <x:c r="R43" s="146" t="str">
        <x:f>IF(OR(B43="",COUNTIFS(Objetivos!$A$5:$A$104,B43)&lt;&gt;1),"",INDEX(Objetivos!$H$5:$H$104,MATCH(B43,Objetivos!$A$5:$A$104,0)))</x:f>
      </x:c>
      <x:c r="S43" s="146" t="str">
        <x:f>IF(OR(B43="",COUNTIFS(Objetivos!$A$5:$A$104,B43)&lt;&gt;1),"",INDEX(Objetivos!$C$5:$C$104,MATCH(B43,Objetivos!$A$5:$A$104,0)))</x:f>
      </x:c>
      <x:c r="T43" s="146" t="str">
        <x:f>IF(OR(B43="",COUNTIFS(Objetivos!$A$5:$A$104,B43)&lt;&gt;1),"",INDEX(Objetivos!$D$5:$D$104,MATCH(B43,Objetivos!$A$5:$A$104,0)))</x:f>
      </x:c>
      <x:c r="U43" s="146" t="n">
        <x:f>IF(AND(COUNTA(A43:J43,L43:N43,P43,Y43)&gt;0,OR(Listas!$B$14="Todos",S43=Listas!$B$14),OR(Listas!$B$15="Todos",T43=Listas!$B$15)),1,0)</x:f>
        <x:v>0</x:v>
      </x:c>
      <x:c r="V43" s="146" t="n">
        <x:f>IF(AND(U43=1,OR(R43="Em andamento",R43="Não iniciado")),1,0)</x:f>
        <x:v>0</x:v>
      </x:c>
      <x:c r="W43" s="146" t="n">
        <x:f>IF(U43=0,0,IF(Q43&lt;&gt;"",1,IF(V43=0,0,IF(O43="ATRASADO",2,IF(O43="EM RISCO",3,0)))))</x:f>
        <x:v>0</x:v>
      </x:c>
      <x:c r="X43" s="146" t="str">
        <x:f>IF(W43=0,"",COUNTIFS($W$5:$W$104,"&gt;0",$W$5:$W$104,"&lt;"&amp;W43)+COUNTIFS($W$5:W43,W43))</x:f>
      </x:c>
      <x:c r="Y43" s="142"/>
      <x:c r="Z43" t="n">
        <x:f>IF(AND(A43&lt;&gt;"",Q43=""),J43*K43,0)</x:f>
        <x:v>0</x:v>
      </x:c>
      <x:c r="AA43" t="n">
        <x:f>IF(AND(A43&lt;&gt;"",Q43=""),J43*L43,0)</x:f>
        <x:v>0</x:v>
      </x:c>
      <x:c r="AB43" t="n">
        <x:f>IF(AND(A43&lt;&gt;"",Q43=""),1,0)</x:f>
        <x:v>0</x:v>
      </x:c>
      <x:c r="AC43" t="n">
        <x:f>IF(Q43&lt;&gt;"",1,0)</x:f>
        <x:v>0</x:v>
      </x:c>
    </x:row>
    <x:row r="44">
      <x:c r="A44" s="142"/>
      <x:c r="B44" s="142"/>
      <x:c r="C44" s="142"/>
      <x:c r="D44" s="142"/>
      <x:c r="E44" s="142"/>
      <x:c r="F44" s="147"/>
      <x:c r="G44" s="147"/>
      <x:c r="H44" s="147"/>
      <x:c r="I44" s="142"/>
      <x:c r="J44" s="144"/>
      <x:c r="K44" s="16" t="str">
        <x:f>IF(A44="","",IF(Q44&lt;&gt;"","n.a.",IF(E44="Manter",IF(ABS(H44-G44)&lt;=Y44,1,0),IF(E44="Aumentar",MAX(0,MIN(1,(H44-F44)/(G44-F44))),MAX(0,MIN(1,(F44-H44)/(F44-G44)))))))</x:f>
      </x:c>
      <x:c r="L44" s="144"/>
      <x:c r="M44" s="142"/>
      <x:c r="N44" s="143"/>
      <x:c r="O44" t="str">
        <x:f>IF(COUNTA(A44:J44,L44:N44,P44,Y44)=0,"",IF(Q44&lt;&gt;"","DADO PENDENTE",IF(R44="Cancelado","CANCELADO",IF(R44="Pausado","PAUSADO",IF(R44="Concluído","OBJETIVO ENCERRADO",IF(K44&gt;=1,"CONCLUÍDO",IF(Listas!$B$13&gt;N44,"ATRASADO",IF(OR(L44&lt;Listas!$B$18,AND(K44&lt;Listas!$B$17,N44-Listas!$B$13&lt;=Listas!$B$16)),"EM RISCO","NO RUMO"))))))))</x:f>
      </x:c>
      <x:c r="P44" s="142"/>
      <x:c r="Q44" s="146" t="str">
        <x:f>IF(COUNTA(A44:J44,L44:N44,P44,Y44)=0,"",IF(OR(NOT(ISNUMBER(Listas!$B$13)),Listas!$B$13&lt;=0,NOT(ISNUMBER(Listas!$B$16)),Listas!$B$16&lt;0,NOT(ISNUMBER(Listas!$B$17)),Listas!$B$17&lt;0,Listas!$B$17&gt;1,NOT(ISNUMBER(Listas!$B$18)),Listas!$B$18&lt;0,Listas!$B$18&gt;1),"Parâmetros inválidos",IF(A44="","ID ausente",IF(COUNTIFS($A$5:$A$104,A44)&lt;&gt;1,"ID duplicado",IF(OR(B44="",COUNTIFS(Objetivos!$A$5:$A$104,B44)&lt;&gt;1),"Objetivo ausente ou duplicado",IF(IF(COUNTIFS(Objetivos!$A$5:$A$104,B44)=1,INDEX(Objetivos!$N$5:$N$104,MATCH(B44,Objetivos!$A$5:$A$104,0))&lt;&gt;"",FALSE),"Cadastro do objetivo pendente",IF(OR(C44="",D44="",I44="",M44=""),"Descrição, métrica, unidade ou dono ausente",IF(COUNTIFS(Listas!$C$4:$C$6,E44)&lt;&gt;1,"Direção inválida",IF(OR(NOT(ISNUMBER(F44)),NOT(ISNUMBER(G44)),NOT(ISNUMBER(H44))),"Inicial, meta ou atual ausente/inválido",IF(OR(AND(E44="Aumentar",G44&lt;=F44),AND(E44="Reduzir",G44&gt;=F44)),"Meta incompatível com direção",IF(AND(E44="Manter",OR(NOT(ISNUMBER(Y44)),Y44&lt;0)),"Tolerância Manter inválida",IF(OR(NOT(ISNUMBER(J44)),J44&lt;=0),"Peso inválido",IF(OR(NOT(ISNUMBER(L44)),L44&lt;0,L44&gt;1),"Confiança ausente/inválida",IF(OR(NOT(ISNUMBER(N44)),N44&lt;=0),"Prazo ausente/inválido",""))))))))))))))</x:f>
      </x:c>
      <x:c r="R44" s="146" t="str">
        <x:f>IF(OR(B44="",COUNTIFS(Objetivos!$A$5:$A$104,B44)&lt;&gt;1),"",INDEX(Objetivos!$H$5:$H$104,MATCH(B44,Objetivos!$A$5:$A$104,0)))</x:f>
      </x:c>
      <x:c r="S44" s="146" t="str">
        <x:f>IF(OR(B44="",COUNTIFS(Objetivos!$A$5:$A$104,B44)&lt;&gt;1),"",INDEX(Objetivos!$C$5:$C$104,MATCH(B44,Objetivos!$A$5:$A$104,0)))</x:f>
      </x:c>
      <x:c r="T44" s="146" t="str">
        <x:f>IF(OR(B44="",COUNTIFS(Objetivos!$A$5:$A$104,B44)&lt;&gt;1),"",INDEX(Objetivos!$D$5:$D$104,MATCH(B44,Objetivos!$A$5:$A$104,0)))</x:f>
      </x:c>
      <x:c r="U44" s="146" t="n">
        <x:f>IF(AND(COUNTA(A44:J44,L44:N44,P44,Y44)&gt;0,OR(Listas!$B$14="Todos",S44=Listas!$B$14),OR(Listas!$B$15="Todos",T44=Listas!$B$15)),1,0)</x:f>
        <x:v>0</x:v>
      </x:c>
      <x:c r="V44" s="146" t="n">
        <x:f>IF(AND(U44=1,OR(R44="Em andamento",R44="Não iniciado")),1,0)</x:f>
        <x:v>0</x:v>
      </x:c>
      <x:c r="W44" s="146" t="n">
        <x:f>IF(U44=0,0,IF(Q44&lt;&gt;"",1,IF(V44=0,0,IF(O44="ATRASADO",2,IF(O44="EM RISCO",3,0)))))</x:f>
        <x:v>0</x:v>
      </x:c>
      <x:c r="X44" s="146" t="str">
        <x:f>IF(W44=0,"",COUNTIFS($W$5:$W$104,"&gt;0",$W$5:$W$104,"&lt;"&amp;W44)+COUNTIFS($W$5:W44,W44))</x:f>
      </x:c>
      <x:c r="Y44" s="142"/>
      <x:c r="Z44" t="n">
        <x:f>IF(AND(A44&lt;&gt;"",Q44=""),J44*K44,0)</x:f>
        <x:v>0</x:v>
      </x:c>
      <x:c r="AA44" t="n">
        <x:f>IF(AND(A44&lt;&gt;"",Q44=""),J44*L44,0)</x:f>
        <x:v>0</x:v>
      </x:c>
      <x:c r="AB44" t="n">
        <x:f>IF(AND(A44&lt;&gt;"",Q44=""),1,0)</x:f>
        <x:v>0</x:v>
      </x:c>
      <x:c r="AC44" t="n">
        <x:f>IF(Q44&lt;&gt;"",1,0)</x:f>
        <x:v>0</x:v>
      </x:c>
    </x:row>
    <x:row r="45">
      <x:c r="A45" s="142"/>
      <x:c r="B45" s="142"/>
      <x:c r="C45" s="142"/>
      <x:c r="D45" s="142"/>
      <x:c r="E45" s="142"/>
      <x:c r="F45" s="147"/>
      <x:c r="G45" s="147"/>
      <x:c r="H45" s="147"/>
      <x:c r="I45" s="142"/>
      <x:c r="J45" s="144"/>
      <x:c r="K45" s="16" t="str">
        <x:f>IF(A45="","",IF(Q45&lt;&gt;"","n.a.",IF(E45="Manter",IF(ABS(H45-G45)&lt;=Y45,1,0),IF(E45="Aumentar",MAX(0,MIN(1,(H45-F45)/(G45-F45))),MAX(0,MIN(1,(F45-H45)/(F45-G45)))))))</x:f>
      </x:c>
      <x:c r="L45" s="144"/>
      <x:c r="M45" s="142"/>
      <x:c r="N45" s="143"/>
      <x:c r="O45" t="str">
        <x:f>IF(COUNTA(A45:J45,L45:N45,P45,Y45)=0,"",IF(Q45&lt;&gt;"","DADO PENDENTE",IF(R45="Cancelado","CANCELADO",IF(R45="Pausado","PAUSADO",IF(R45="Concluído","OBJETIVO ENCERRADO",IF(K45&gt;=1,"CONCLUÍDO",IF(Listas!$B$13&gt;N45,"ATRASADO",IF(OR(L45&lt;Listas!$B$18,AND(K45&lt;Listas!$B$17,N45-Listas!$B$13&lt;=Listas!$B$16)),"EM RISCO","NO RUMO"))))))))</x:f>
      </x:c>
      <x:c r="P45" s="142"/>
      <x:c r="Q45" s="146" t="str">
        <x:f>IF(COUNTA(A45:J45,L45:N45,P45,Y45)=0,"",IF(OR(NOT(ISNUMBER(Listas!$B$13)),Listas!$B$13&lt;=0,NOT(ISNUMBER(Listas!$B$16)),Listas!$B$16&lt;0,NOT(ISNUMBER(Listas!$B$17)),Listas!$B$17&lt;0,Listas!$B$17&gt;1,NOT(ISNUMBER(Listas!$B$18)),Listas!$B$18&lt;0,Listas!$B$18&gt;1),"Parâmetros inválidos",IF(A45="","ID ausente",IF(COUNTIFS($A$5:$A$104,A45)&lt;&gt;1,"ID duplicado",IF(OR(B45="",COUNTIFS(Objetivos!$A$5:$A$104,B45)&lt;&gt;1),"Objetivo ausente ou duplicado",IF(IF(COUNTIFS(Objetivos!$A$5:$A$104,B45)=1,INDEX(Objetivos!$N$5:$N$104,MATCH(B45,Objetivos!$A$5:$A$104,0))&lt;&gt;"",FALSE),"Cadastro do objetivo pendente",IF(OR(C45="",D45="",I45="",M45=""),"Descrição, métrica, unidade ou dono ausente",IF(COUNTIFS(Listas!$C$4:$C$6,E45)&lt;&gt;1,"Direção inválida",IF(OR(NOT(ISNUMBER(F45)),NOT(ISNUMBER(G45)),NOT(ISNUMBER(H45))),"Inicial, meta ou atual ausente/inválido",IF(OR(AND(E45="Aumentar",G45&lt;=F45),AND(E45="Reduzir",G45&gt;=F45)),"Meta incompatível com direção",IF(AND(E45="Manter",OR(NOT(ISNUMBER(Y45)),Y45&lt;0)),"Tolerância Manter inválida",IF(OR(NOT(ISNUMBER(J45)),J45&lt;=0),"Peso inválido",IF(OR(NOT(ISNUMBER(L45)),L45&lt;0,L45&gt;1),"Confiança ausente/inválida",IF(OR(NOT(ISNUMBER(N45)),N45&lt;=0),"Prazo ausente/inválido",""))))))))))))))</x:f>
      </x:c>
      <x:c r="R45" s="146" t="str">
        <x:f>IF(OR(B45="",COUNTIFS(Objetivos!$A$5:$A$104,B45)&lt;&gt;1),"",INDEX(Objetivos!$H$5:$H$104,MATCH(B45,Objetivos!$A$5:$A$104,0)))</x:f>
      </x:c>
      <x:c r="S45" s="146" t="str">
        <x:f>IF(OR(B45="",COUNTIFS(Objetivos!$A$5:$A$104,B45)&lt;&gt;1),"",INDEX(Objetivos!$C$5:$C$104,MATCH(B45,Objetivos!$A$5:$A$104,0)))</x:f>
      </x:c>
      <x:c r="T45" s="146" t="str">
        <x:f>IF(OR(B45="",COUNTIFS(Objetivos!$A$5:$A$104,B45)&lt;&gt;1),"",INDEX(Objetivos!$D$5:$D$104,MATCH(B45,Objetivos!$A$5:$A$104,0)))</x:f>
      </x:c>
      <x:c r="U45" s="146" t="n">
        <x:f>IF(AND(COUNTA(A45:J45,L45:N45,P45,Y45)&gt;0,OR(Listas!$B$14="Todos",S45=Listas!$B$14),OR(Listas!$B$15="Todos",T45=Listas!$B$15)),1,0)</x:f>
        <x:v>0</x:v>
      </x:c>
      <x:c r="V45" s="146" t="n">
        <x:f>IF(AND(U45=1,OR(R45="Em andamento",R45="Não iniciado")),1,0)</x:f>
        <x:v>0</x:v>
      </x:c>
      <x:c r="W45" s="146" t="n">
        <x:f>IF(U45=0,0,IF(Q45&lt;&gt;"",1,IF(V45=0,0,IF(O45="ATRASADO",2,IF(O45="EM RISCO",3,0)))))</x:f>
        <x:v>0</x:v>
      </x:c>
      <x:c r="X45" s="146" t="str">
        <x:f>IF(W45=0,"",COUNTIFS($W$5:$W$104,"&gt;0",$W$5:$W$104,"&lt;"&amp;W45)+COUNTIFS($W$5:W45,W45))</x:f>
      </x:c>
      <x:c r="Y45" s="142"/>
      <x:c r="Z45" t="n">
        <x:f>IF(AND(A45&lt;&gt;"",Q45=""),J45*K45,0)</x:f>
        <x:v>0</x:v>
      </x:c>
      <x:c r="AA45" t="n">
        <x:f>IF(AND(A45&lt;&gt;"",Q45=""),J45*L45,0)</x:f>
        <x:v>0</x:v>
      </x:c>
      <x:c r="AB45" t="n">
        <x:f>IF(AND(A45&lt;&gt;"",Q45=""),1,0)</x:f>
        <x:v>0</x:v>
      </x:c>
      <x:c r="AC45" t="n">
        <x:f>IF(Q45&lt;&gt;"",1,0)</x:f>
        <x:v>0</x:v>
      </x:c>
    </x:row>
    <x:row r="46">
      <x:c r="A46" s="142"/>
      <x:c r="B46" s="142"/>
      <x:c r="C46" s="142"/>
      <x:c r="D46" s="142"/>
      <x:c r="E46" s="142"/>
      <x:c r="F46" s="147"/>
      <x:c r="G46" s="147"/>
      <x:c r="H46" s="147"/>
      <x:c r="I46" s="142"/>
      <x:c r="J46" s="144"/>
      <x:c r="K46" s="16" t="str">
        <x:f>IF(A46="","",IF(Q46&lt;&gt;"","n.a.",IF(E46="Manter",IF(ABS(H46-G46)&lt;=Y46,1,0),IF(E46="Aumentar",MAX(0,MIN(1,(H46-F46)/(G46-F46))),MAX(0,MIN(1,(F46-H46)/(F46-G46)))))))</x:f>
      </x:c>
      <x:c r="L46" s="144"/>
      <x:c r="M46" s="142"/>
      <x:c r="N46" s="143"/>
      <x:c r="O46" t="str">
        <x:f>IF(COUNTA(A46:J46,L46:N46,P46,Y46)=0,"",IF(Q46&lt;&gt;"","DADO PENDENTE",IF(R46="Cancelado","CANCELADO",IF(R46="Pausado","PAUSADO",IF(R46="Concluído","OBJETIVO ENCERRADO",IF(K46&gt;=1,"CONCLUÍDO",IF(Listas!$B$13&gt;N46,"ATRASADO",IF(OR(L46&lt;Listas!$B$18,AND(K46&lt;Listas!$B$17,N46-Listas!$B$13&lt;=Listas!$B$16)),"EM RISCO","NO RUMO"))))))))</x:f>
      </x:c>
      <x:c r="P46" s="142"/>
      <x:c r="Q46" s="146" t="str">
        <x:f>IF(COUNTA(A46:J46,L46:N46,P46,Y46)=0,"",IF(OR(NOT(ISNUMBER(Listas!$B$13)),Listas!$B$13&lt;=0,NOT(ISNUMBER(Listas!$B$16)),Listas!$B$16&lt;0,NOT(ISNUMBER(Listas!$B$17)),Listas!$B$17&lt;0,Listas!$B$17&gt;1,NOT(ISNUMBER(Listas!$B$18)),Listas!$B$18&lt;0,Listas!$B$18&gt;1),"Parâmetros inválidos",IF(A46="","ID ausente",IF(COUNTIFS($A$5:$A$104,A46)&lt;&gt;1,"ID duplicado",IF(OR(B46="",COUNTIFS(Objetivos!$A$5:$A$104,B46)&lt;&gt;1),"Objetivo ausente ou duplicado",IF(IF(COUNTIFS(Objetivos!$A$5:$A$104,B46)=1,INDEX(Objetivos!$N$5:$N$104,MATCH(B46,Objetivos!$A$5:$A$104,0))&lt;&gt;"",FALSE),"Cadastro do objetivo pendente",IF(OR(C46="",D46="",I46="",M46=""),"Descrição, métrica, unidade ou dono ausente",IF(COUNTIFS(Listas!$C$4:$C$6,E46)&lt;&gt;1,"Direção inválida",IF(OR(NOT(ISNUMBER(F46)),NOT(ISNUMBER(G46)),NOT(ISNUMBER(H46))),"Inicial, meta ou atual ausente/inválido",IF(OR(AND(E46="Aumentar",G46&lt;=F46),AND(E46="Reduzir",G46&gt;=F46)),"Meta incompatível com direção",IF(AND(E46="Manter",OR(NOT(ISNUMBER(Y46)),Y46&lt;0)),"Tolerância Manter inválida",IF(OR(NOT(ISNUMBER(J46)),J46&lt;=0),"Peso inválido",IF(OR(NOT(ISNUMBER(L46)),L46&lt;0,L46&gt;1),"Confiança ausente/inválida",IF(OR(NOT(ISNUMBER(N46)),N46&lt;=0),"Prazo ausente/inválido",""))))))))))))))</x:f>
      </x:c>
      <x:c r="R46" s="146" t="str">
        <x:f>IF(OR(B46="",COUNTIFS(Objetivos!$A$5:$A$104,B46)&lt;&gt;1),"",INDEX(Objetivos!$H$5:$H$104,MATCH(B46,Objetivos!$A$5:$A$104,0)))</x:f>
      </x:c>
      <x:c r="S46" s="146" t="str">
        <x:f>IF(OR(B46="",COUNTIFS(Objetivos!$A$5:$A$104,B46)&lt;&gt;1),"",INDEX(Objetivos!$C$5:$C$104,MATCH(B46,Objetivos!$A$5:$A$104,0)))</x:f>
      </x:c>
      <x:c r="T46" s="146" t="str">
        <x:f>IF(OR(B46="",COUNTIFS(Objetivos!$A$5:$A$104,B46)&lt;&gt;1),"",INDEX(Objetivos!$D$5:$D$104,MATCH(B46,Objetivos!$A$5:$A$104,0)))</x:f>
      </x:c>
      <x:c r="U46" s="146" t="n">
        <x:f>IF(AND(COUNTA(A46:J46,L46:N46,P46,Y46)&gt;0,OR(Listas!$B$14="Todos",S46=Listas!$B$14),OR(Listas!$B$15="Todos",T46=Listas!$B$15)),1,0)</x:f>
        <x:v>0</x:v>
      </x:c>
      <x:c r="V46" s="146" t="n">
        <x:f>IF(AND(U46=1,OR(R46="Em andamento",R46="Não iniciado")),1,0)</x:f>
        <x:v>0</x:v>
      </x:c>
      <x:c r="W46" s="146" t="n">
        <x:f>IF(U46=0,0,IF(Q46&lt;&gt;"",1,IF(V46=0,0,IF(O46="ATRASADO",2,IF(O46="EM RISCO",3,0)))))</x:f>
        <x:v>0</x:v>
      </x:c>
      <x:c r="X46" s="146" t="str">
        <x:f>IF(W46=0,"",COUNTIFS($W$5:$W$104,"&gt;0",$W$5:$W$104,"&lt;"&amp;W46)+COUNTIFS($W$5:W46,W46))</x:f>
      </x:c>
      <x:c r="Y46" s="142"/>
      <x:c r="Z46" t="n">
        <x:f>IF(AND(A46&lt;&gt;"",Q46=""),J46*K46,0)</x:f>
        <x:v>0</x:v>
      </x:c>
      <x:c r="AA46" t="n">
        <x:f>IF(AND(A46&lt;&gt;"",Q46=""),J46*L46,0)</x:f>
        <x:v>0</x:v>
      </x:c>
      <x:c r="AB46" t="n">
        <x:f>IF(AND(A46&lt;&gt;"",Q46=""),1,0)</x:f>
        <x:v>0</x:v>
      </x:c>
      <x:c r="AC46" t="n">
        <x:f>IF(Q46&lt;&gt;"",1,0)</x:f>
        <x:v>0</x:v>
      </x:c>
    </x:row>
    <x:row r="47">
      <x:c r="A47" s="142"/>
      <x:c r="B47" s="142"/>
      <x:c r="C47" s="142"/>
      <x:c r="D47" s="142"/>
      <x:c r="E47" s="142"/>
      <x:c r="F47" s="147"/>
      <x:c r="G47" s="147"/>
      <x:c r="H47" s="147"/>
      <x:c r="I47" s="142"/>
      <x:c r="J47" s="144"/>
      <x:c r="K47" s="16" t="str">
        <x:f>IF(A47="","",IF(Q47&lt;&gt;"","n.a.",IF(E47="Manter",IF(ABS(H47-G47)&lt;=Y47,1,0),IF(E47="Aumentar",MAX(0,MIN(1,(H47-F47)/(G47-F47))),MAX(0,MIN(1,(F47-H47)/(F47-G47)))))))</x:f>
      </x:c>
      <x:c r="L47" s="144"/>
      <x:c r="M47" s="142"/>
      <x:c r="N47" s="143"/>
      <x:c r="O47" t="str">
        <x:f>IF(COUNTA(A47:J47,L47:N47,P47,Y47)=0,"",IF(Q47&lt;&gt;"","DADO PENDENTE",IF(R47="Cancelado","CANCELADO",IF(R47="Pausado","PAUSADO",IF(R47="Concluído","OBJETIVO ENCERRADO",IF(K47&gt;=1,"CONCLUÍDO",IF(Listas!$B$13&gt;N47,"ATRASADO",IF(OR(L47&lt;Listas!$B$18,AND(K47&lt;Listas!$B$17,N47-Listas!$B$13&lt;=Listas!$B$16)),"EM RISCO","NO RUMO"))))))))</x:f>
      </x:c>
      <x:c r="P47" s="142"/>
      <x:c r="Q47" s="146" t="str">
        <x:f>IF(COUNTA(A47:J47,L47:N47,P47,Y47)=0,"",IF(OR(NOT(ISNUMBER(Listas!$B$13)),Listas!$B$13&lt;=0,NOT(ISNUMBER(Listas!$B$16)),Listas!$B$16&lt;0,NOT(ISNUMBER(Listas!$B$17)),Listas!$B$17&lt;0,Listas!$B$17&gt;1,NOT(ISNUMBER(Listas!$B$18)),Listas!$B$18&lt;0,Listas!$B$18&gt;1),"Parâmetros inválidos",IF(A47="","ID ausente",IF(COUNTIFS($A$5:$A$104,A47)&lt;&gt;1,"ID duplicado",IF(OR(B47="",COUNTIFS(Objetivos!$A$5:$A$104,B47)&lt;&gt;1),"Objetivo ausente ou duplicado",IF(IF(COUNTIFS(Objetivos!$A$5:$A$104,B47)=1,INDEX(Objetivos!$N$5:$N$104,MATCH(B47,Objetivos!$A$5:$A$104,0))&lt;&gt;"",FALSE),"Cadastro do objetivo pendente",IF(OR(C47="",D47="",I47="",M47=""),"Descrição, métrica, unidade ou dono ausente",IF(COUNTIFS(Listas!$C$4:$C$6,E47)&lt;&gt;1,"Direção inválida",IF(OR(NOT(ISNUMBER(F47)),NOT(ISNUMBER(G47)),NOT(ISNUMBER(H47))),"Inicial, meta ou atual ausente/inválido",IF(OR(AND(E47="Aumentar",G47&lt;=F47),AND(E47="Reduzir",G47&gt;=F47)),"Meta incompatível com direção",IF(AND(E47="Manter",OR(NOT(ISNUMBER(Y47)),Y47&lt;0)),"Tolerância Manter inválida",IF(OR(NOT(ISNUMBER(J47)),J47&lt;=0),"Peso inválido",IF(OR(NOT(ISNUMBER(L47)),L47&lt;0,L47&gt;1),"Confiança ausente/inválida",IF(OR(NOT(ISNUMBER(N47)),N47&lt;=0),"Prazo ausente/inválido",""))))))))))))))</x:f>
      </x:c>
      <x:c r="R47" s="146" t="str">
        <x:f>IF(OR(B47="",COUNTIFS(Objetivos!$A$5:$A$104,B47)&lt;&gt;1),"",INDEX(Objetivos!$H$5:$H$104,MATCH(B47,Objetivos!$A$5:$A$104,0)))</x:f>
      </x:c>
      <x:c r="S47" s="146" t="str">
        <x:f>IF(OR(B47="",COUNTIFS(Objetivos!$A$5:$A$104,B47)&lt;&gt;1),"",INDEX(Objetivos!$C$5:$C$104,MATCH(B47,Objetivos!$A$5:$A$104,0)))</x:f>
      </x:c>
      <x:c r="T47" s="146" t="str">
        <x:f>IF(OR(B47="",COUNTIFS(Objetivos!$A$5:$A$104,B47)&lt;&gt;1),"",INDEX(Objetivos!$D$5:$D$104,MATCH(B47,Objetivos!$A$5:$A$104,0)))</x:f>
      </x:c>
      <x:c r="U47" s="146" t="n">
        <x:f>IF(AND(COUNTA(A47:J47,L47:N47,P47,Y47)&gt;0,OR(Listas!$B$14="Todos",S47=Listas!$B$14),OR(Listas!$B$15="Todos",T47=Listas!$B$15)),1,0)</x:f>
        <x:v>0</x:v>
      </x:c>
      <x:c r="V47" s="146" t="n">
        <x:f>IF(AND(U47=1,OR(R47="Em andamento",R47="Não iniciado")),1,0)</x:f>
        <x:v>0</x:v>
      </x:c>
      <x:c r="W47" s="146" t="n">
        <x:f>IF(U47=0,0,IF(Q47&lt;&gt;"",1,IF(V47=0,0,IF(O47="ATRASADO",2,IF(O47="EM RISCO",3,0)))))</x:f>
        <x:v>0</x:v>
      </x:c>
      <x:c r="X47" s="146" t="str">
        <x:f>IF(W47=0,"",COUNTIFS($W$5:$W$104,"&gt;0",$W$5:$W$104,"&lt;"&amp;W47)+COUNTIFS($W$5:W47,W47))</x:f>
      </x:c>
      <x:c r="Y47" s="142"/>
      <x:c r="Z47" t="n">
        <x:f>IF(AND(A47&lt;&gt;"",Q47=""),J47*K47,0)</x:f>
        <x:v>0</x:v>
      </x:c>
      <x:c r="AA47" t="n">
        <x:f>IF(AND(A47&lt;&gt;"",Q47=""),J47*L47,0)</x:f>
        <x:v>0</x:v>
      </x:c>
      <x:c r="AB47" t="n">
        <x:f>IF(AND(A47&lt;&gt;"",Q47=""),1,0)</x:f>
        <x:v>0</x:v>
      </x:c>
      <x:c r="AC47" t="n">
        <x:f>IF(Q47&lt;&gt;"",1,0)</x:f>
        <x:v>0</x:v>
      </x:c>
    </x:row>
    <x:row r="48">
      <x:c r="A48" s="142"/>
      <x:c r="B48" s="142"/>
      <x:c r="C48" s="142"/>
      <x:c r="D48" s="142"/>
      <x:c r="E48" s="142"/>
      <x:c r="F48" s="147"/>
      <x:c r="G48" s="147"/>
      <x:c r="H48" s="147"/>
      <x:c r="I48" s="142"/>
      <x:c r="J48" s="144"/>
      <x:c r="K48" s="16" t="str">
        <x:f>IF(A48="","",IF(Q48&lt;&gt;"","n.a.",IF(E48="Manter",IF(ABS(H48-G48)&lt;=Y48,1,0),IF(E48="Aumentar",MAX(0,MIN(1,(H48-F48)/(G48-F48))),MAX(0,MIN(1,(F48-H48)/(F48-G48)))))))</x:f>
      </x:c>
      <x:c r="L48" s="144"/>
      <x:c r="M48" s="142"/>
      <x:c r="N48" s="143"/>
      <x:c r="O48" t="str">
        <x:f>IF(COUNTA(A48:J48,L48:N48,P48,Y48)=0,"",IF(Q48&lt;&gt;"","DADO PENDENTE",IF(R48="Cancelado","CANCELADO",IF(R48="Pausado","PAUSADO",IF(R48="Concluído","OBJETIVO ENCERRADO",IF(K48&gt;=1,"CONCLUÍDO",IF(Listas!$B$13&gt;N48,"ATRASADO",IF(OR(L48&lt;Listas!$B$18,AND(K48&lt;Listas!$B$17,N48-Listas!$B$13&lt;=Listas!$B$16)),"EM RISCO","NO RUMO"))))))))</x:f>
      </x:c>
      <x:c r="P48" s="142"/>
      <x:c r="Q48" s="146" t="str">
        <x:f>IF(COUNTA(A48:J48,L48:N48,P48,Y48)=0,"",IF(OR(NOT(ISNUMBER(Listas!$B$13)),Listas!$B$13&lt;=0,NOT(ISNUMBER(Listas!$B$16)),Listas!$B$16&lt;0,NOT(ISNUMBER(Listas!$B$17)),Listas!$B$17&lt;0,Listas!$B$17&gt;1,NOT(ISNUMBER(Listas!$B$18)),Listas!$B$18&lt;0,Listas!$B$18&gt;1),"Parâmetros inválidos",IF(A48="","ID ausente",IF(COUNTIFS($A$5:$A$104,A48)&lt;&gt;1,"ID duplicado",IF(OR(B48="",COUNTIFS(Objetivos!$A$5:$A$104,B48)&lt;&gt;1),"Objetivo ausente ou duplicado",IF(IF(COUNTIFS(Objetivos!$A$5:$A$104,B48)=1,INDEX(Objetivos!$N$5:$N$104,MATCH(B48,Objetivos!$A$5:$A$104,0))&lt;&gt;"",FALSE),"Cadastro do objetivo pendente",IF(OR(C48="",D48="",I48="",M48=""),"Descrição, métrica, unidade ou dono ausente",IF(COUNTIFS(Listas!$C$4:$C$6,E48)&lt;&gt;1,"Direção inválida",IF(OR(NOT(ISNUMBER(F48)),NOT(ISNUMBER(G48)),NOT(ISNUMBER(H48))),"Inicial, meta ou atual ausente/inválido",IF(OR(AND(E48="Aumentar",G48&lt;=F48),AND(E48="Reduzir",G48&gt;=F48)),"Meta incompatível com direção",IF(AND(E48="Manter",OR(NOT(ISNUMBER(Y48)),Y48&lt;0)),"Tolerância Manter inválida",IF(OR(NOT(ISNUMBER(J48)),J48&lt;=0),"Peso inválido",IF(OR(NOT(ISNUMBER(L48)),L48&lt;0,L48&gt;1),"Confiança ausente/inválida",IF(OR(NOT(ISNUMBER(N48)),N48&lt;=0),"Prazo ausente/inválido",""))))))))))))))</x:f>
      </x:c>
      <x:c r="R48" s="146" t="str">
        <x:f>IF(OR(B48="",COUNTIFS(Objetivos!$A$5:$A$104,B48)&lt;&gt;1),"",INDEX(Objetivos!$H$5:$H$104,MATCH(B48,Objetivos!$A$5:$A$104,0)))</x:f>
      </x:c>
      <x:c r="S48" s="146" t="str">
        <x:f>IF(OR(B48="",COUNTIFS(Objetivos!$A$5:$A$104,B48)&lt;&gt;1),"",INDEX(Objetivos!$C$5:$C$104,MATCH(B48,Objetivos!$A$5:$A$104,0)))</x:f>
      </x:c>
      <x:c r="T48" s="146" t="str">
        <x:f>IF(OR(B48="",COUNTIFS(Objetivos!$A$5:$A$104,B48)&lt;&gt;1),"",INDEX(Objetivos!$D$5:$D$104,MATCH(B48,Objetivos!$A$5:$A$104,0)))</x:f>
      </x:c>
      <x:c r="U48" s="146" t="n">
        <x:f>IF(AND(COUNTA(A48:J48,L48:N48,P48,Y48)&gt;0,OR(Listas!$B$14="Todos",S48=Listas!$B$14),OR(Listas!$B$15="Todos",T48=Listas!$B$15)),1,0)</x:f>
        <x:v>0</x:v>
      </x:c>
      <x:c r="V48" s="146" t="n">
        <x:f>IF(AND(U48=1,OR(R48="Em andamento",R48="Não iniciado")),1,0)</x:f>
        <x:v>0</x:v>
      </x:c>
      <x:c r="W48" s="146" t="n">
        <x:f>IF(U48=0,0,IF(Q48&lt;&gt;"",1,IF(V48=0,0,IF(O48="ATRASADO",2,IF(O48="EM RISCO",3,0)))))</x:f>
        <x:v>0</x:v>
      </x:c>
      <x:c r="X48" s="146" t="str">
        <x:f>IF(W48=0,"",COUNTIFS($W$5:$W$104,"&gt;0",$W$5:$W$104,"&lt;"&amp;W48)+COUNTIFS($W$5:W48,W48))</x:f>
      </x:c>
      <x:c r="Y48" s="142"/>
      <x:c r="Z48" t="n">
        <x:f>IF(AND(A48&lt;&gt;"",Q48=""),J48*K48,0)</x:f>
        <x:v>0</x:v>
      </x:c>
      <x:c r="AA48" t="n">
        <x:f>IF(AND(A48&lt;&gt;"",Q48=""),J48*L48,0)</x:f>
        <x:v>0</x:v>
      </x:c>
      <x:c r="AB48" t="n">
        <x:f>IF(AND(A48&lt;&gt;"",Q48=""),1,0)</x:f>
        <x:v>0</x:v>
      </x:c>
      <x:c r="AC48" t="n">
        <x:f>IF(Q48&lt;&gt;"",1,0)</x:f>
        <x:v>0</x:v>
      </x:c>
    </x:row>
    <x:row r="49">
      <x:c r="A49" s="142"/>
      <x:c r="B49" s="142"/>
      <x:c r="C49" s="142"/>
      <x:c r="D49" s="142"/>
      <x:c r="E49" s="142"/>
      <x:c r="F49" s="147"/>
      <x:c r="G49" s="147"/>
      <x:c r="H49" s="147"/>
      <x:c r="I49" s="142"/>
      <x:c r="J49" s="144"/>
      <x:c r="K49" s="16" t="str">
        <x:f>IF(A49="","",IF(Q49&lt;&gt;"","n.a.",IF(E49="Manter",IF(ABS(H49-G49)&lt;=Y49,1,0),IF(E49="Aumentar",MAX(0,MIN(1,(H49-F49)/(G49-F49))),MAX(0,MIN(1,(F49-H49)/(F49-G49)))))))</x:f>
      </x:c>
      <x:c r="L49" s="144"/>
      <x:c r="M49" s="142"/>
      <x:c r="N49" s="143"/>
      <x:c r="O49" t="str">
        <x:f>IF(COUNTA(A49:J49,L49:N49,P49,Y49)=0,"",IF(Q49&lt;&gt;"","DADO PENDENTE",IF(R49="Cancelado","CANCELADO",IF(R49="Pausado","PAUSADO",IF(R49="Concluído","OBJETIVO ENCERRADO",IF(K49&gt;=1,"CONCLUÍDO",IF(Listas!$B$13&gt;N49,"ATRASADO",IF(OR(L49&lt;Listas!$B$18,AND(K49&lt;Listas!$B$17,N49-Listas!$B$13&lt;=Listas!$B$16)),"EM RISCO","NO RUMO"))))))))</x:f>
      </x:c>
      <x:c r="P49" s="142"/>
      <x:c r="Q49" s="146" t="str">
        <x:f>IF(COUNTA(A49:J49,L49:N49,P49,Y49)=0,"",IF(OR(NOT(ISNUMBER(Listas!$B$13)),Listas!$B$13&lt;=0,NOT(ISNUMBER(Listas!$B$16)),Listas!$B$16&lt;0,NOT(ISNUMBER(Listas!$B$17)),Listas!$B$17&lt;0,Listas!$B$17&gt;1,NOT(ISNUMBER(Listas!$B$18)),Listas!$B$18&lt;0,Listas!$B$18&gt;1),"Parâmetros inválidos",IF(A49="","ID ausente",IF(COUNTIFS($A$5:$A$104,A49)&lt;&gt;1,"ID duplicado",IF(OR(B49="",COUNTIFS(Objetivos!$A$5:$A$104,B49)&lt;&gt;1),"Objetivo ausente ou duplicado",IF(IF(COUNTIFS(Objetivos!$A$5:$A$104,B49)=1,INDEX(Objetivos!$N$5:$N$104,MATCH(B49,Objetivos!$A$5:$A$104,0))&lt;&gt;"",FALSE),"Cadastro do objetivo pendente",IF(OR(C49="",D49="",I49="",M49=""),"Descrição, métrica, unidade ou dono ausente",IF(COUNTIFS(Listas!$C$4:$C$6,E49)&lt;&gt;1,"Direção inválida",IF(OR(NOT(ISNUMBER(F49)),NOT(ISNUMBER(G49)),NOT(ISNUMBER(H49))),"Inicial, meta ou atual ausente/inválido",IF(OR(AND(E49="Aumentar",G49&lt;=F49),AND(E49="Reduzir",G49&gt;=F49)),"Meta incompatível com direção",IF(AND(E49="Manter",OR(NOT(ISNUMBER(Y49)),Y49&lt;0)),"Tolerância Manter inválida",IF(OR(NOT(ISNUMBER(J49)),J49&lt;=0),"Peso inválido",IF(OR(NOT(ISNUMBER(L49)),L49&lt;0,L49&gt;1),"Confiança ausente/inválida",IF(OR(NOT(ISNUMBER(N49)),N49&lt;=0),"Prazo ausente/inválido",""))))))))))))))</x:f>
      </x:c>
      <x:c r="R49" s="146" t="str">
        <x:f>IF(OR(B49="",COUNTIFS(Objetivos!$A$5:$A$104,B49)&lt;&gt;1),"",INDEX(Objetivos!$H$5:$H$104,MATCH(B49,Objetivos!$A$5:$A$104,0)))</x:f>
      </x:c>
      <x:c r="S49" s="146" t="str">
        <x:f>IF(OR(B49="",COUNTIFS(Objetivos!$A$5:$A$104,B49)&lt;&gt;1),"",INDEX(Objetivos!$C$5:$C$104,MATCH(B49,Objetivos!$A$5:$A$104,0)))</x:f>
      </x:c>
      <x:c r="T49" s="146" t="str">
        <x:f>IF(OR(B49="",COUNTIFS(Objetivos!$A$5:$A$104,B49)&lt;&gt;1),"",INDEX(Objetivos!$D$5:$D$104,MATCH(B49,Objetivos!$A$5:$A$104,0)))</x:f>
      </x:c>
      <x:c r="U49" s="146" t="n">
        <x:f>IF(AND(COUNTA(A49:J49,L49:N49,P49,Y49)&gt;0,OR(Listas!$B$14="Todos",S49=Listas!$B$14),OR(Listas!$B$15="Todos",T49=Listas!$B$15)),1,0)</x:f>
        <x:v>0</x:v>
      </x:c>
      <x:c r="V49" s="146" t="n">
        <x:f>IF(AND(U49=1,OR(R49="Em andamento",R49="Não iniciado")),1,0)</x:f>
        <x:v>0</x:v>
      </x:c>
      <x:c r="W49" s="146" t="n">
        <x:f>IF(U49=0,0,IF(Q49&lt;&gt;"",1,IF(V49=0,0,IF(O49="ATRASADO",2,IF(O49="EM RISCO",3,0)))))</x:f>
        <x:v>0</x:v>
      </x:c>
      <x:c r="X49" s="146" t="str">
        <x:f>IF(W49=0,"",COUNTIFS($W$5:$W$104,"&gt;0",$W$5:$W$104,"&lt;"&amp;W49)+COUNTIFS($W$5:W49,W49))</x:f>
      </x:c>
      <x:c r="Y49" s="142"/>
      <x:c r="Z49" t="n">
        <x:f>IF(AND(A49&lt;&gt;"",Q49=""),J49*K49,0)</x:f>
        <x:v>0</x:v>
      </x:c>
      <x:c r="AA49" t="n">
        <x:f>IF(AND(A49&lt;&gt;"",Q49=""),J49*L49,0)</x:f>
        <x:v>0</x:v>
      </x:c>
      <x:c r="AB49" t="n">
        <x:f>IF(AND(A49&lt;&gt;"",Q49=""),1,0)</x:f>
        <x:v>0</x:v>
      </x:c>
      <x:c r="AC49" t="n">
        <x:f>IF(Q49&lt;&gt;"",1,0)</x:f>
        <x:v>0</x:v>
      </x:c>
    </x:row>
    <x:row r="50">
      <x:c r="A50" s="142"/>
      <x:c r="B50" s="142"/>
      <x:c r="C50" s="142"/>
      <x:c r="D50" s="142"/>
      <x:c r="E50" s="142"/>
      <x:c r="F50" s="147"/>
      <x:c r="G50" s="147"/>
      <x:c r="H50" s="147"/>
      <x:c r="I50" s="142"/>
      <x:c r="J50" s="144"/>
      <x:c r="K50" s="16" t="str">
        <x:f>IF(A50="","",IF(Q50&lt;&gt;"","n.a.",IF(E50="Manter",IF(ABS(H50-G50)&lt;=Y50,1,0),IF(E50="Aumentar",MAX(0,MIN(1,(H50-F50)/(G50-F50))),MAX(0,MIN(1,(F50-H50)/(F50-G50)))))))</x:f>
      </x:c>
      <x:c r="L50" s="144"/>
      <x:c r="M50" s="142"/>
      <x:c r="N50" s="143"/>
      <x:c r="O50" t="str">
        <x:f>IF(COUNTA(A50:J50,L50:N50,P50,Y50)=0,"",IF(Q50&lt;&gt;"","DADO PENDENTE",IF(R50="Cancelado","CANCELADO",IF(R50="Pausado","PAUSADO",IF(R50="Concluído","OBJETIVO ENCERRADO",IF(K50&gt;=1,"CONCLUÍDO",IF(Listas!$B$13&gt;N50,"ATRASADO",IF(OR(L50&lt;Listas!$B$18,AND(K50&lt;Listas!$B$17,N50-Listas!$B$13&lt;=Listas!$B$16)),"EM RISCO","NO RUMO"))))))))</x:f>
      </x:c>
      <x:c r="P50" s="142"/>
      <x:c r="Q50" s="146" t="str">
        <x:f>IF(COUNTA(A50:J50,L50:N50,P50,Y50)=0,"",IF(OR(NOT(ISNUMBER(Listas!$B$13)),Listas!$B$13&lt;=0,NOT(ISNUMBER(Listas!$B$16)),Listas!$B$16&lt;0,NOT(ISNUMBER(Listas!$B$17)),Listas!$B$17&lt;0,Listas!$B$17&gt;1,NOT(ISNUMBER(Listas!$B$18)),Listas!$B$18&lt;0,Listas!$B$18&gt;1),"Parâmetros inválidos",IF(A50="","ID ausente",IF(COUNTIFS($A$5:$A$104,A50)&lt;&gt;1,"ID duplicado",IF(OR(B50="",COUNTIFS(Objetivos!$A$5:$A$104,B50)&lt;&gt;1),"Objetivo ausente ou duplicado",IF(IF(COUNTIFS(Objetivos!$A$5:$A$104,B50)=1,INDEX(Objetivos!$N$5:$N$104,MATCH(B50,Objetivos!$A$5:$A$104,0))&lt;&gt;"",FALSE),"Cadastro do objetivo pendente",IF(OR(C50="",D50="",I50="",M50=""),"Descrição, métrica, unidade ou dono ausente",IF(COUNTIFS(Listas!$C$4:$C$6,E50)&lt;&gt;1,"Direção inválida",IF(OR(NOT(ISNUMBER(F50)),NOT(ISNUMBER(G50)),NOT(ISNUMBER(H50))),"Inicial, meta ou atual ausente/inválido",IF(OR(AND(E50="Aumentar",G50&lt;=F50),AND(E50="Reduzir",G50&gt;=F50)),"Meta incompatível com direção",IF(AND(E50="Manter",OR(NOT(ISNUMBER(Y50)),Y50&lt;0)),"Tolerância Manter inválida",IF(OR(NOT(ISNUMBER(J50)),J50&lt;=0),"Peso inválido",IF(OR(NOT(ISNUMBER(L50)),L50&lt;0,L50&gt;1),"Confiança ausente/inválida",IF(OR(NOT(ISNUMBER(N50)),N50&lt;=0),"Prazo ausente/inválido",""))))))))))))))</x:f>
      </x:c>
      <x:c r="R50" s="146" t="str">
        <x:f>IF(OR(B50="",COUNTIFS(Objetivos!$A$5:$A$104,B50)&lt;&gt;1),"",INDEX(Objetivos!$H$5:$H$104,MATCH(B50,Objetivos!$A$5:$A$104,0)))</x:f>
      </x:c>
      <x:c r="S50" s="146" t="str">
        <x:f>IF(OR(B50="",COUNTIFS(Objetivos!$A$5:$A$104,B50)&lt;&gt;1),"",INDEX(Objetivos!$C$5:$C$104,MATCH(B50,Objetivos!$A$5:$A$104,0)))</x:f>
      </x:c>
      <x:c r="T50" s="146" t="str">
        <x:f>IF(OR(B50="",COUNTIFS(Objetivos!$A$5:$A$104,B50)&lt;&gt;1),"",INDEX(Objetivos!$D$5:$D$104,MATCH(B50,Objetivos!$A$5:$A$104,0)))</x:f>
      </x:c>
      <x:c r="U50" s="146" t="n">
        <x:f>IF(AND(COUNTA(A50:J50,L50:N50,P50,Y50)&gt;0,OR(Listas!$B$14="Todos",S50=Listas!$B$14),OR(Listas!$B$15="Todos",T50=Listas!$B$15)),1,0)</x:f>
        <x:v>0</x:v>
      </x:c>
      <x:c r="V50" s="146" t="n">
        <x:f>IF(AND(U50=1,OR(R50="Em andamento",R50="Não iniciado")),1,0)</x:f>
        <x:v>0</x:v>
      </x:c>
      <x:c r="W50" s="146" t="n">
        <x:f>IF(U50=0,0,IF(Q50&lt;&gt;"",1,IF(V50=0,0,IF(O50="ATRASADO",2,IF(O50="EM RISCO",3,0)))))</x:f>
        <x:v>0</x:v>
      </x:c>
      <x:c r="X50" s="146" t="str">
        <x:f>IF(W50=0,"",COUNTIFS($W$5:$W$104,"&gt;0",$W$5:$W$104,"&lt;"&amp;W50)+COUNTIFS($W$5:W50,W50))</x:f>
      </x:c>
      <x:c r="Y50" s="142"/>
      <x:c r="Z50" t="n">
        <x:f>IF(AND(A50&lt;&gt;"",Q50=""),J50*K50,0)</x:f>
        <x:v>0</x:v>
      </x:c>
      <x:c r="AA50" t="n">
        <x:f>IF(AND(A50&lt;&gt;"",Q50=""),J50*L50,0)</x:f>
        <x:v>0</x:v>
      </x:c>
      <x:c r="AB50" t="n">
        <x:f>IF(AND(A50&lt;&gt;"",Q50=""),1,0)</x:f>
        <x:v>0</x:v>
      </x:c>
      <x:c r="AC50" t="n">
        <x:f>IF(Q50&lt;&gt;"",1,0)</x:f>
        <x:v>0</x:v>
      </x:c>
    </x:row>
    <x:row r="51">
      <x:c r="A51" s="142"/>
      <x:c r="B51" s="142"/>
      <x:c r="C51" s="142"/>
      <x:c r="D51" s="142"/>
      <x:c r="E51" s="142"/>
      <x:c r="F51" s="147"/>
      <x:c r="G51" s="147"/>
      <x:c r="H51" s="147"/>
      <x:c r="I51" s="142"/>
      <x:c r="J51" s="144"/>
      <x:c r="K51" s="16" t="str">
        <x:f>IF(A51="","",IF(Q51&lt;&gt;"","n.a.",IF(E51="Manter",IF(ABS(H51-G51)&lt;=Y51,1,0),IF(E51="Aumentar",MAX(0,MIN(1,(H51-F51)/(G51-F51))),MAX(0,MIN(1,(F51-H51)/(F51-G51)))))))</x:f>
      </x:c>
      <x:c r="L51" s="144"/>
      <x:c r="M51" s="142"/>
      <x:c r="N51" s="143"/>
      <x:c r="O51" t="str">
        <x:f>IF(COUNTA(A51:J51,L51:N51,P51,Y51)=0,"",IF(Q51&lt;&gt;"","DADO PENDENTE",IF(R51="Cancelado","CANCELADO",IF(R51="Pausado","PAUSADO",IF(R51="Concluído","OBJETIVO ENCERRADO",IF(K51&gt;=1,"CONCLUÍDO",IF(Listas!$B$13&gt;N51,"ATRASADO",IF(OR(L51&lt;Listas!$B$18,AND(K51&lt;Listas!$B$17,N51-Listas!$B$13&lt;=Listas!$B$16)),"EM RISCO","NO RUMO"))))))))</x:f>
      </x:c>
      <x:c r="P51" s="142"/>
      <x:c r="Q51" s="146" t="str">
        <x:f>IF(COUNTA(A51:J51,L51:N51,P51,Y51)=0,"",IF(OR(NOT(ISNUMBER(Listas!$B$13)),Listas!$B$13&lt;=0,NOT(ISNUMBER(Listas!$B$16)),Listas!$B$16&lt;0,NOT(ISNUMBER(Listas!$B$17)),Listas!$B$17&lt;0,Listas!$B$17&gt;1,NOT(ISNUMBER(Listas!$B$18)),Listas!$B$18&lt;0,Listas!$B$18&gt;1),"Parâmetros inválidos",IF(A51="","ID ausente",IF(COUNTIFS($A$5:$A$104,A51)&lt;&gt;1,"ID duplicado",IF(OR(B51="",COUNTIFS(Objetivos!$A$5:$A$104,B51)&lt;&gt;1),"Objetivo ausente ou duplicado",IF(IF(COUNTIFS(Objetivos!$A$5:$A$104,B51)=1,INDEX(Objetivos!$N$5:$N$104,MATCH(B51,Objetivos!$A$5:$A$104,0))&lt;&gt;"",FALSE),"Cadastro do objetivo pendente",IF(OR(C51="",D51="",I51="",M51=""),"Descrição, métrica, unidade ou dono ausente",IF(COUNTIFS(Listas!$C$4:$C$6,E51)&lt;&gt;1,"Direção inválida",IF(OR(NOT(ISNUMBER(F51)),NOT(ISNUMBER(G51)),NOT(ISNUMBER(H51))),"Inicial, meta ou atual ausente/inválido",IF(OR(AND(E51="Aumentar",G51&lt;=F51),AND(E51="Reduzir",G51&gt;=F51)),"Meta incompatível com direção",IF(AND(E51="Manter",OR(NOT(ISNUMBER(Y51)),Y51&lt;0)),"Tolerância Manter inválida",IF(OR(NOT(ISNUMBER(J51)),J51&lt;=0),"Peso inválido",IF(OR(NOT(ISNUMBER(L51)),L51&lt;0,L51&gt;1),"Confiança ausente/inválida",IF(OR(NOT(ISNUMBER(N51)),N51&lt;=0),"Prazo ausente/inválido",""))))))))))))))</x:f>
      </x:c>
      <x:c r="R51" s="146" t="str">
        <x:f>IF(OR(B51="",COUNTIFS(Objetivos!$A$5:$A$104,B51)&lt;&gt;1),"",INDEX(Objetivos!$H$5:$H$104,MATCH(B51,Objetivos!$A$5:$A$104,0)))</x:f>
      </x:c>
      <x:c r="S51" s="146" t="str">
        <x:f>IF(OR(B51="",COUNTIFS(Objetivos!$A$5:$A$104,B51)&lt;&gt;1),"",INDEX(Objetivos!$C$5:$C$104,MATCH(B51,Objetivos!$A$5:$A$104,0)))</x:f>
      </x:c>
      <x:c r="T51" s="146" t="str">
        <x:f>IF(OR(B51="",COUNTIFS(Objetivos!$A$5:$A$104,B51)&lt;&gt;1),"",INDEX(Objetivos!$D$5:$D$104,MATCH(B51,Objetivos!$A$5:$A$104,0)))</x:f>
      </x:c>
      <x:c r="U51" s="146" t="n">
        <x:f>IF(AND(COUNTA(A51:J51,L51:N51,P51,Y51)&gt;0,OR(Listas!$B$14="Todos",S51=Listas!$B$14),OR(Listas!$B$15="Todos",T51=Listas!$B$15)),1,0)</x:f>
        <x:v>0</x:v>
      </x:c>
      <x:c r="V51" s="146" t="n">
        <x:f>IF(AND(U51=1,OR(R51="Em andamento",R51="Não iniciado")),1,0)</x:f>
        <x:v>0</x:v>
      </x:c>
      <x:c r="W51" s="146" t="n">
        <x:f>IF(U51=0,0,IF(Q51&lt;&gt;"",1,IF(V51=0,0,IF(O51="ATRASADO",2,IF(O51="EM RISCO",3,0)))))</x:f>
        <x:v>0</x:v>
      </x:c>
      <x:c r="X51" s="146" t="str">
        <x:f>IF(W51=0,"",COUNTIFS($W$5:$W$104,"&gt;0",$W$5:$W$104,"&lt;"&amp;W51)+COUNTIFS($W$5:W51,W51))</x:f>
      </x:c>
      <x:c r="Y51" s="142"/>
      <x:c r="Z51" t="n">
        <x:f>IF(AND(A51&lt;&gt;"",Q51=""),J51*K51,0)</x:f>
        <x:v>0</x:v>
      </x:c>
      <x:c r="AA51" t="n">
        <x:f>IF(AND(A51&lt;&gt;"",Q51=""),J51*L51,0)</x:f>
        <x:v>0</x:v>
      </x:c>
      <x:c r="AB51" t="n">
        <x:f>IF(AND(A51&lt;&gt;"",Q51=""),1,0)</x:f>
        <x:v>0</x:v>
      </x:c>
      <x:c r="AC51" t="n">
        <x:f>IF(Q51&lt;&gt;"",1,0)</x:f>
        <x:v>0</x:v>
      </x:c>
    </x:row>
    <x:row r="52">
      <x:c r="A52" s="142"/>
      <x:c r="B52" s="142"/>
      <x:c r="C52" s="142"/>
      <x:c r="D52" s="142"/>
      <x:c r="E52" s="142"/>
      <x:c r="F52" s="147"/>
      <x:c r="G52" s="147"/>
      <x:c r="H52" s="147"/>
      <x:c r="I52" s="142"/>
      <x:c r="J52" s="144"/>
      <x:c r="K52" s="16" t="str">
        <x:f>IF(A52="","",IF(Q52&lt;&gt;"","n.a.",IF(E52="Manter",IF(ABS(H52-G52)&lt;=Y52,1,0),IF(E52="Aumentar",MAX(0,MIN(1,(H52-F52)/(G52-F52))),MAX(0,MIN(1,(F52-H52)/(F52-G52)))))))</x:f>
      </x:c>
      <x:c r="L52" s="144"/>
      <x:c r="M52" s="142"/>
      <x:c r="N52" s="143"/>
      <x:c r="O52" t="str">
        <x:f>IF(COUNTA(A52:J52,L52:N52,P52,Y52)=0,"",IF(Q52&lt;&gt;"","DADO PENDENTE",IF(R52="Cancelado","CANCELADO",IF(R52="Pausado","PAUSADO",IF(R52="Concluído","OBJETIVO ENCERRADO",IF(K52&gt;=1,"CONCLUÍDO",IF(Listas!$B$13&gt;N52,"ATRASADO",IF(OR(L52&lt;Listas!$B$18,AND(K52&lt;Listas!$B$17,N52-Listas!$B$13&lt;=Listas!$B$16)),"EM RISCO","NO RUMO"))))))))</x:f>
      </x:c>
      <x:c r="P52" s="142"/>
      <x:c r="Q52" s="146" t="str">
        <x:f>IF(COUNTA(A52:J52,L52:N52,P52,Y52)=0,"",IF(OR(NOT(ISNUMBER(Listas!$B$13)),Listas!$B$13&lt;=0,NOT(ISNUMBER(Listas!$B$16)),Listas!$B$16&lt;0,NOT(ISNUMBER(Listas!$B$17)),Listas!$B$17&lt;0,Listas!$B$17&gt;1,NOT(ISNUMBER(Listas!$B$18)),Listas!$B$18&lt;0,Listas!$B$18&gt;1),"Parâmetros inválidos",IF(A52="","ID ausente",IF(COUNTIFS($A$5:$A$104,A52)&lt;&gt;1,"ID duplicado",IF(OR(B52="",COUNTIFS(Objetivos!$A$5:$A$104,B52)&lt;&gt;1),"Objetivo ausente ou duplicado",IF(IF(COUNTIFS(Objetivos!$A$5:$A$104,B52)=1,INDEX(Objetivos!$N$5:$N$104,MATCH(B52,Objetivos!$A$5:$A$104,0))&lt;&gt;"",FALSE),"Cadastro do objetivo pendente",IF(OR(C52="",D52="",I52="",M52=""),"Descrição, métrica, unidade ou dono ausente",IF(COUNTIFS(Listas!$C$4:$C$6,E52)&lt;&gt;1,"Direção inválida",IF(OR(NOT(ISNUMBER(F52)),NOT(ISNUMBER(G52)),NOT(ISNUMBER(H52))),"Inicial, meta ou atual ausente/inválido",IF(OR(AND(E52="Aumentar",G52&lt;=F52),AND(E52="Reduzir",G52&gt;=F52)),"Meta incompatível com direção",IF(AND(E52="Manter",OR(NOT(ISNUMBER(Y52)),Y52&lt;0)),"Tolerância Manter inválida",IF(OR(NOT(ISNUMBER(J52)),J52&lt;=0),"Peso inválido",IF(OR(NOT(ISNUMBER(L52)),L52&lt;0,L52&gt;1),"Confiança ausente/inválida",IF(OR(NOT(ISNUMBER(N52)),N52&lt;=0),"Prazo ausente/inválido",""))))))))))))))</x:f>
      </x:c>
      <x:c r="R52" s="146" t="str">
        <x:f>IF(OR(B52="",COUNTIFS(Objetivos!$A$5:$A$104,B52)&lt;&gt;1),"",INDEX(Objetivos!$H$5:$H$104,MATCH(B52,Objetivos!$A$5:$A$104,0)))</x:f>
      </x:c>
      <x:c r="S52" s="146" t="str">
        <x:f>IF(OR(B52="",COUNTIFS(Objetivos!$A$5:$A$104,B52)&lt;&gt;1),"",INDEX(Objetivos!$C$5:$C$104,MATCH(B52,Objetivos!$A$5:$A$104,0)))</x:f>
      </x:c>
      <x:c r="T52" s="146" t="str">
        <x:f>IF(OR(B52="",COUNTIFS(Objetivos!$A$5:$A$104,B52)&lt;&gt;1),"",INDEX(Objetivos!$D$5:$D$104,MATCH(B52,Objetivos!$A$5:$A$104,0)))</x:f>
      </x:c>
      <x:c r="U52" s="146" t="n">
        <x:f>IF(AND(COUNTA(A52:J52,L52:N52,P52,Y52)&gt;0,OR(Listas!$B$14="Todos",S52=Listas!$B$14),OR(Listas!$B$15="Todos",T52=Listas!$B$15)),1,0)</x:f>
        <x:v>0</x:v>
      </x:c>
      <x:c r="V52" s="146" t="n">
        <x:f>IF(AND(U52=1,OR(R52="Em andamento",R52="Não iniciado")),1,0)</x:f>
        <x:v>0</x:v>
      </x:c>
      <x:c r="W52" s="146" t="n">
        <x:f>IF(U52=0,0,IF(Q52&lt;&gt;"",1,IF(V52=0,0,IF(O52="ATRASADO",2,IF(O52="EM RISCO",3,0)))))</x:f>
        <x:v>0</x:v>
      </x:c>
      <x:c r="X52" s="146" t="str">
        <x:f>IF(W52=0,"",COUNTIFS($W$5:$W$104,"&gt;0",$W$5:$W$104,"&lt;"&amp;W52)+COUNTIFS($W$5:W52,W52))</x:f>
      </x:c>
      <x:c r="Y52" s="142"/>
      <x:c r="Z52" t="n">
        <x:f>IF(AND(A52&lt;&gt;"",Q52=""),J52*K52,0)</x:f>
        <x:v>0</x:v>
      </x:c>
      <x:c r="AA52" t="n">
        <x:f>IF(AND(A52&lt;&gt;"",Q52=""),J52*L52,0)</x:f>
        <x:v>0</x:v>
      </x:c>
      <x:c r="AB52" t="n">
        <x:f>IF(AND(A52&lt;&gt;"",Q52=""),1,0)</x:f>
        <x:v>0</x:v>
      </x:c>
      <x:c r="AC52" t="n">
        <x:f>IF(Q52&lt;&gt;"",1,0)</x:f>
        <x:v>0</x:v>
      </x:c>
    </x:row>
    <x:row r="53">
      <x:c r="A53" s="142"/>
      <x:c r="B53" s="142"/>
      <x:c r="C53" s="142"/>
      <x:c r="D53" s="142"/>
      <x:c r="E53" s="142"/>
      <x:c r="F53" s="147"/>
      <x:c r="G53" s="147"/>
      <x:c r="H53" s="147"/>
      <x:c r="I53" s="142"/>
      <x:c r="J53" s="144"/>
      <x:c r="K53" s="16" t="str">
        <x:f>IF(A53="","",IF(Q53&lt;&gt;"","n.a.",IF(E53="Manter",IF(ABS(H53-G53)&lt;=Y53,1,0),IF(E53="Aumentar",MAX(0,MIN(1,(H53-F53)/(G53-F53))),MAX(0,MIN(1,(F53-H53)/(F53-G53)))))))</x:f>
      </x:c>
      <x:c r="L53" s="144"/>
      <x:c r="M53" s="142"/>
      <x:c r="N53" s="143"/>
      <x:c r="O53" t="str">
        <x:f>IF(COUNTA(A53:J53,L53:N53,P53,Y53)=0,"",IF(Q53&lt;&gt;"","DADO PENDENTE",IF(R53="Cancelado","CANCELADO",IF(R53="Pausado","PAUSADO",IF(R53="Concluído","OBJETIVO ENCERRADO",IF(K53&gt;=1,"CONCLUÍDO",IF(Listas!$B$13&gt;N53,"ATRASADO",IF(OR(L53&lt;Listas!$B$18,AND(K53&lt;Listas!$B$17,N53-Listas!$B$13&lt;=Listas!$B$16)),"EM RISCO","NO RUMO"))))))))</x:f>
      </x:c>
      <x:c r="P53" s="142"/>
      <x:c r="Q53" s="146" t="str">
        <x:f>IF(COUNTA(A53:J53,L53:N53,P53,Y53)=0,"",IF(OR(NOT(ISNUMBER(Listas!$B$13)),Listas!$B$13&lt;=0,NOT(ISNUMBER(Listas!$B$16)),Listas!$B$16&lt;0,NOT(ISNUMBER(Listas!$B$17)),Listas!$B$17&lt;0,Listas!$B$17&gt;1,NOT(ISNUMBER(Listas!$B$18)),Listas!$B$18&lt;0,Listas!$B$18&gt;1),"Parâmetros inválidos",IF(A53="","ID ausente",IF(COUNTIFS($A$5:$A$104,A53)&lt;&gt;1,"ID duplicado",IF(OR(B53="",COUNTIFS(Objetivos!$A$5:$A$104,B53)&lt;&gt;1),"Objetivo ausente ou duplicado",IF(IF(COUNTIFS(Objetivos!$A$5:$A$104,B53)=1,INDEX(Objetivos!$N$5:$N$104,MATCH(B53,Objetivos!$A$5:$A$104,0))&lt;&gt;"",FALSE),"Cadastro do objetivo pendente",IF(OR(C53="",D53="",I53="",M53=""),"Descrição, métrica, unidade ou dono ausente",IF(COUNTIFS(Listas!$C$4:$C$6,E53)&lt;&gt;1,"Direção inválida",IF(OR(NOT(ISNUMBER(F53)),NOT(ISNUMBER(G53)),NOT(ISNUMBER(H53))),"Inicial, meta ou atual ausente/inválido",IF(OR(AND(E53="Aumentar",G53&lt;=F53),AND(E53="Reduzir",G53&gt;=F53)),"Meta incompatível com direção",IF(AND(E53="Manter",OR(NOT(ISNUMBER(Y53)),Y53&lt;0)),"Tolerância Manter inválida",IF(OR(NOT(ISNUMBER(J53)),J53&lt;=0),"Peso inválido",IF(OR(NOT(ISNUMBER(L53)),L53&lt;0,L53&gt;1),"Confiança ausente/inválida",IF(OR(NOT(ISNUMBER(N53)),N53&lt;=0),"Prazo ausente/inválido",""))))))))))))))</x:f>
      </x:c>
      <x:c r="R53" s="146" t="str">
        <x:f>IF(OR(B53="",COUNTIFS(Objetivos!$A$5:$A$104,B53)&lt;&gt;1),"",INDEX(Objetivos!$H$5:$H$104,MATCH(B53,Objetivos!$A$5:$A$104,0)))</x:f>
      </x:c>
      <x:c r="S53" s="146" t="str">
        <x:f>IF(OR(B53="",COUNTIFS(Objetivos!$A$5:$A$104,B53)&lt;&gt;1),"",INDEX(Objetivos!$C$5:$C$104,MATCH(B53,Objetivos!$A$5:$A$104,0)))</x:f>
      </x:c>
      <x:c r="T53" s="146" t="str">
        <x:f>IF(OR(B53="",COUNTIFS(Objetivos!$A$5:$A$104,B53)&lt;&gt;1),"",INDEX(Objetivos!$D$5:$D$104,MATCH(B53,Objetivos!$A$5:$A$104,0)))</x:f>
      </x:c>
      <x:c r="U53" s="146" t="n">
        <x:f>IF(AND(COUNTA(A53:J53,L53:N53,P53,Y53)&gt;0,OR(Listas!$B$14="Todos",S53=Listas!$B$14),OR(Listas!$B$15="Todos",T53=Listas!$B$15)),1,0)</x:f>
        <x:v>0</x:v>
      </x:c>
      <x:c r="V53" s="146" t="n">
        <x:f>IF(AND(U53=1,OR(R53="Em andamento",R53="Não iniciado")),1,0)</x:f>
        <x:v>0</x:v>
      </x:c>
      <x:c r="W53" s="146" t="n">
        <x:f>IF(U53=0,0,IF(Q53&lt;&gt;"",1,IF(V53=0,0,IF(O53="ATRASADO",2,IF(O53="EM RISCO",3,0)))))</x:f>
        <x:v>0</x:v>
      </x:c>
      <x:c r="X53" s="146" t="str">
        <x:f>IF(W53=0,"",COUNTIFS($W$5:$W$104,"&gt;0",$W$5:$W$104,"&lt;"&amp;W53)+COUNTIFS($W$5:W53,W53))</x:f>
      </x:c>
      <x:c r="Y53" s="142"/>
      <x:c r="Z53" t="n">
        <x:f>IF(AND(A53&lt;&gt;"",Q53=""),J53*K53,0)</x:f>
        <x:v>0</x:v>
      </x:c>
      <x:c r="AA53" t="n">
        <x:f>IF(AND(A53&lt;&gt;"",Q53=""),J53*L53,0)</x:f>
        <x:v>0</x:v>
      </x:c>
      <x:c r="AB53" t="n">
        <x:f>IF(AND(A53&lt;&gt;"",Q53=""),1,0)</x:f>
        <x:v>0</x:v>
      </x:c>
      <x:c r="AC53" t="n">
        <x:f>IF(Q53&lt;&gt;"",1,0)</x:f>
        <x:v>0</x:v>
      </x:c>
    </x:row>
    <x:row r="54">
      <x:c r="A54" s="142"/>
      <x:c r="B54" s="142"/>
      <x:c r="C54" s="142"/>
      <x:c r="D54" s="142"/>
      <x:c r="E54" s="142"/>
      <x:c r="F54" s="147"/>
      <x:c r="G54" s="147"/>
      <x:c r="H54" s="147"/>
      <x:c r="I54" s="142"/>
      <x:c r="J54" s="144"/>
      <x:c r="K54" s="16" t="str">
        <x:f>IF(A54="","",IF(Q54&lt;&gt;"","n.a.",IF(E54="Manter",IF(ABS(H54-G54)&lt;=Y54,1,0),IF(E54="Aumentar",MAX(0,MIN(1,(H54-F54)/(G54-F54))),MAX(0,MIN(1,(F54-H54)/(F54-G54)))))))</x:f>
      </x:c>
      <x:c r="L54" s="144"/>
      <x:c r="M54" s="142"/>
      <x:c r="N54" s="143"/>
      <x:c r="O54" t="str">
        <x:f>IF(COUNTA(A54:J54,L54:N54,P54,Y54)=0,"",IF(Q54&lt;&gt;"","DADO PENDENTE",IF(R54="Cancelado","CANCELADO",IF(R54="Pausado","PAUSADO",IF(R54="Concluído","OBJETIVO ENCERRADO",IF(K54&gt;=1,"CONCLUÍDO",IF(Listas!$B$13&gt;N54,"ATRASADO",IF(OR(L54&lt;Listas!$B$18,AND(K54&lt;Listas!$B$17,N54-Listas!$B$13&lt;=Listas!$B$16)),"EM RISCO","NO RUMO"))))))))</x:f>
      </x:c>
      <x:c r="P54" s="142"/>
      <x:c r="Q54" s="146" t="str">
        <x:f>IF(COUNTA(A54:J54,L54:N54,P54,Y54)=0,"",IF(OR(NOT(ISNUMBER(Listas!$B$13)),Listas!$B$13&lt;=0,NOT(ISNUMBER(Listas!$B$16)),Listas!$B$16&lt;0,NOT(ISNUMBER(Listas!$B$17)),Listas!$B$17&lt;0,Listas!$B$17&gt;1,NOT(ISNUMBER(Listas!$B$18)),Listas!$B$18&lt;0,Listas!$B$18&gt;1),"Parâmetros inválidos",IF(A54="","ID ausente",IF(COUNTIFS($A$5:$A$104,A54)&lt;&gt;1,"ID duplicado",IF(OR(B54="",COUNTIFS(Objetivos!$A$5:$A$104,B54)&lt;&gt;1),"Objetivo ausente ou duplicado",IF(IF(COUNTIFS(Objetivos!$A$5:$A$104,B54)=1,INDEX(Objetivos!$N$5:$N$104,MATCH(B54,Objetivos!$A$5:$A$104,0))&lt;&gt;"",FALSE),"Cadastro do objetivo pendente",IF(OR(C54="",D54="",I54="",M54=""),"Descrição, métrica, unidade ou dono ausente",IF(COUNTIFS(Listas!$C$4:$C$6,E54)&lt;&gt;1,"Direção inválida",IF(OR(NOT(ISNUMBER(F54)),NOT(ISNUMBER(G54)),NOT(ISNUMBER(H54))),"Inicial, meta ou atual ausente/inválido",IF(OR(AND(E54="Aumentar",G54&lt;=F54),AND(E54="Reduzir",G54&gt;=F54)),"Meta incompatível com direção",IF(AND(E54="Manter",OR(NOT(ISNUMBER(Y54)),Y54&lt;0)),"Tolerância Manter inválida",IF(OR(NOT(ISNUMBER(J54)),J54&lt;=0),"Peso inválido",IF(OR(NOT(ISNUMBER(L54)),L54&lt;0,L54&gt;1),"Confiança ausente/inválida",IF(OR(NOT(ISNUMBER(N54)),N54&lt;=0),"Prazo ausente/inválido",""))))))))))))))</x:f>
      </x:c>
      <x:c r="R54" s="146" t="str">
        <x:f>IF(OR(B54="",COUNTIFS(Objetivos!$A$5:$A$104,B54)&lt;&gt;1),"",INDEX(Objetivos!$H$5:$H$104,MATCH(B54,Objetivos!$A$5:$A$104,0)))</x:f>
      </x:c>
      <x:c r="S54" s="146" t="str">
        <x:f>IF(OR(B54="",COUNTIFS(Objetivos!$A$5:$A$104,B54)&lt;&gt;1),"",INDEX(Objetivos!$C$5:$C$104,MATCH(B54,Objetivos!$A$5:$A$104,0)))</x:f>
      </x:c>
      <x:c r="T54" s="146" t="str">
        <x:f>IF(OR(B54="",COUNTIFS(Objetivos!$A$5:$A$104,B54)&lt;&gt;1),"",INDEX(Objetivos!$D$5:$D$104,MATCH(B54,Objetivos!$A$5:$A$104,0)))</x:f>
      </x:c>
      <x:c r="U54" s="146" t="n">
        <x:f>IF(AND(COUNTA(A54:J54,L54:N54,P54,Y54)&gt;0,OR(Listas!$B$14="Todos",S54=Listas!$B$14),OR(Listas!$B$15="Todos",T54=Listas!$B$15)),1,0)</x:f>
        <x:v>0</x:v>
      </x:c>
      <x:c r="V54" s="146" t="n">
        <x:f>IF(AND(U54=1,OR(R54="Em andamento",R54="Não iniciado")),1,0)</x:f>
        <x:v>0</x:v>
      </x:c>
      <x:c r="W54" s="146" t="n">
        <x:f>IF(U54=0,0,IF(Q54&lt;&gt;"",1,IF(V54=0,0,IF(O54="ATRASADO",2,IF(O54="EM RISCO",3,0)))))</x:f>
        <x:v>0</x:v>
      </x:c>
      <x:c r="X54" s="146" t="str">
        <x:f>IF(W54=0,"",COUNTIFS($W$5:$W$104,"&gt;0",$W$5:$W$104,"&lt;"&amp;W54)+COUNTIFS($W$5:W54,W54))</x:f>
      </x:c>
      <x:c r="Y54" s="142"/>
      <x:c r="Z54" t="n">
        <x:f>IF(AND(A54&lt;&gt;"",Q54=""),J54*K54,0)</x:f>
        <x:v>0</x:v>
      </x:c>
      <x:c r="AA54" t="n">
        <x:f>IF(AND(A54&lt;&gt;"",Q54=""),J54*L54,0)</x:f>
        <x:v>0</x:v>
      </x:c>
      <x:c r="AB54" t="n">
        <x:f>IF(AND(A54&lt;&gt;"",Q54=""),1,0)</x:f>
        <x:v>0</x:v>
      </x:c>
      <x:c r="AC54" t="n">
        <x:f>IF(Q54&lt;&gt;"",1,0)</x:f>
        <x:v>0</x:v>
      </x:c>
    </x:row>
    <x:row r="55">
      <x:c r="A55" s="142"/>
      <x:c r="B55" s="142"/>
      <x:c r="C55" s="142"/>
      <x:c r="D55" s="142"/>
      <x:c r="E55" s="142"/>
      <x:c r="F55" s="147"/>
      <x:c r="G55" s="147"/>
      <x:c r="H55" s="147"/>
      <x:c r="I55" s="142"/>
      <x:c r="J55" s="144"/>
      <x:c r="K55" s="16" t="str">
        <x:f>IF(A55="","",IF(Q55&lt;&gt;"","n.a.",IF(E55="Manter",IF(ABS(H55-G55)&lt;=Y55,1,0),IF(E55="Aumentar",MAX(0,MIN(1,(H55-F55)/(G55-F55))),MAX(0,MIN(1,(F55-H55)/(F55-G55)))))))</x:f>
      </x:c>
      <x:c r="L55" s="144"/>
      <x:c r="M55" s="142"/>
      <x:c r="N55" s="143"/>
      <x:c r="O55" t="str">
        <x:f>IF(COUNTA(A55:J55,L55:N55,P55,Y55)=0,"",IF(Q55&lt;&gt;"","DADO PENDENTE",IF(R55="Cancelado","CANCELADO",IF(R55="Pausado","PAUSADO",IF(R55="Concluído","OBJETIVO ENCERRADO",IF(K55&gt;=1,"CONCLUÍDO",IF(Listas!$B$13&gt;N55,"ATRASADO",IF(OR(L55&lt;Listas!$B$18,AND(K55&lt;Listas!$B$17,N55-Listas!$B$13&lt;=Listas!$B$16)),"EM RISCO","NO RUMO"))))))))</x:f>
      </x:c>
      <x:c r="P55" s="142"/>
      <x:c r="Q55" s="146" t="str">
        <x:f>IF(COUNTA(A55:J55,L55:N55,P55,Y55)=0,"",IF(OR(NOT(ISNUMBER(Listas!$B$13)),Listas!$B$13&lt;=0,NOT(ISNUMBER(Listas!$B$16)),Listas!$B$16&lt;0,NOT(ISNUMBER(Listas!$B$17)),Listas!$B$17&lt;0,Listas!$B$17&gt;1,NOT(ISNUMBER(Listas!$B$18)),Listas!$B$18&lt;0,Listas!$B$18&gt;1),"Parâmetros inválidos",IF(A55="","ID ausente",IF(COUNTIFS($A$5:$A$104,A55)&lt;&gt;1,"ID duplicado",IF(OR(B55="",COUNTIFS(Objetivos!$A$5:$A$104,B55)&lt;&gt;1),"Objetivo ausente ou duplicado",IF(IF(COUNTIFS(Objetivos!$A$5:$A$104,B55)=1,INDEX(Objetivos!$N$5:$N$104,MATCH(B55,Objetivos!$A$5:$A$104,0))&lt;&gt;"",FALSE),"Cadastro do objetivo pendente",IF(OR(C55="",D55="",I55="",M55=""),"Descrição, métrica, unidade ou dono ausente",IF(COUNTIFS(Listas!$C$4:$C$6,E55)&lt;&gt;1,"Direção inválida",IF(OR(NOT(ISNUMBER(F55)),NOT(ISNUMBER(G55)),NOT(ISNUMBER(H55))),"Inicial, meta ou atual ausente/inválido",IF(OR(AND(E55="Aumentar",G55&lt;=F55),AND(E55="Reduzir",G55&gt;=F55)),"Meta incompatível com direção",IF(AND(E55="Manter",OR(NOT(ISNUMBER(Y55)),Y55&lt;0)),"Tolerância Manter inválida",IF(OR(NOT(ISNUMBER(J55)),J55&lt;=0),"Peso inválido",IF(OR(NOT(ISNUMBER(L55)),L55&lt;0,L55&gt;1),"Confiança ausente/inválida",IF(OR(NOT(ISNUMBER(N55)),N55&lt;=0),"Prazo ausente/inválido",""))))))))))))))</x:f>
      </x:c>
      <x:c r="R55" s="146" t="str">
        <x:f>IF(OR(B55="",COUNTIFS(Objetivos!$A$5:$A$104,B55)&lt;&gt;1),"",INDEX(Objetivos!$H$5:$H$104,MATCH(B55,Objetivos!$A$5:$A$104,0)))</x:f>
      </x:c>
      <x:c r="S55" s="146" t="str">
        <x:f>IF(OR(B55="",COUNTIFS(Objetivos!$A$5:$A$104,B55)&lt;&gt;1),"",INDEX(Objetivos!$C$5:$C$104,MATCH(B55,Objetivos!$A$5:$A$104,0)))</x:f>
      </x:c>
      <x:c r="T55" s="146" t="str">
        <x:f>IF(OR(B55="",COUNTIFS(Objetivos!$A$5:$A$104,B55)&lt;&gt;1),"",INDEX(Objetivos!$D$5:$D$104,MATCH(B55,Objetivos!$A$5:$A$104,0)))</x:f>
      </x:c>
      <x:c r="U55" s="146" t="n">
        <x:f>IF(AND(COUNTA(A55:J55,L55:N55,P55,Y55)&gt;0,OR(Listas!$B$14="Todos",S55=Listas!$B$14),OR(Listas!$B$15="Todos",T55=Listas!$B$15)),1,0)</x:f>
        <x:v>0</x:v>
      </x:c>
      <x:c r="V55" s="146" t="n">
        <x:f>IF(AND(U55=1,OR(R55="Em andamento",R55="Não iniciado")),1,0)</x:f>
        <x:v>0</x:v>
      </x:c>
      <x:c r="W55" s="146" t="n">
        <x:f>IF(U55=0,0,IF(Q55&lt;&gt;"",1,IF(V55=0,0,IF(O55="ATRASADO",2,IF(O55="EM RISCO",3,0)))))</x:f>
        <x:v>0</x:v>
      </x:c>
      <x:c r="X55" s="146" t="str">
        <x:f>IF(W55=0,"",COUNTIFS($W$5:$W$104,"&gt;0",$W$5:$W$104,"&lt;"&amp;W55)+COUNTIFS($W$5:W55,W55))</x:f>
      </x:c>
      <x:c r="Y55" s="142"/>
      <x:c r="Z55" t="n">
        <x:f>IF(AND(A55&lt;&gt;"",Q55=""),J55*K55,0)</x:f>
        <x:v>0</x:v>
      </x:c>
      <x:c r="AA55" t="n">
        <x:f>IF(AND(A55&lt;&gt;"",Q55=""),J55*L55,0)</x:f>
        <x:v>0</x:v>
      </x:c>
      <x:c r="AB55" t="n">
        <x:f>IF(AND(A55&lt;&gt;"",Q55=""),1,0)</x:f>
        <x:v>0</x:v>
      </x:c>
      <x:c r="AC55" t="n">
        <x:f>IF(Q55&lt;&gt;"",1,0)</x:f>
        <x:v>0</x:v>
      </x:c>
    </x:row>
    <x:row r="56">
      <x:c r="A56" s="142"/>
      <x:c r="B56" s="142"/>
      <x:c r="C56" s="142"/>
      <x:c r="D56" s="142"/>
      <x:c r="E56" s="142"/>
      <x:c r="F56" s="147"/>
      <x:c r="G56" s="147"/>
      <x:c r="H56" s="147"/>
      <x:c r="I56" s="142"/>
      <x:c r="J56" s="144"/>
      <x:c r="K56" s="16" t="str">
        <x:f>IF(A56="","",IF(Q56&lt;&gt;"","n.a.",IF(E56="Manter",IF(ABS(H56-G56)&lt;=Y56,1,0),IF(E56="Aumentar",MAX(0,MIN(1,(H56-F56)/(G56-F56))),MAX(0,MIN(1,(F56-H56)/(F56-G56)))))))</x:f>
      </x:c>
      <x:c r="L56" s="144"/>
      <x:c r="M56" s="142"/>
      <x:c r="N56" s="143"/>
      <x:c r="O56" t="str">
        <x:f>IF(COUNTA(A56:J56,L56:N56,P56,Y56)=0,"",IF(Q56&lt;&gt;"","DADO PENDENTE",IF(R56="Cancelado","CANCELADO",IF(R56="Pausado","PAUSADO",IF(R56="Concluído","OBJETIVO ENCERRADO",IF(K56&gt;=1,"CONCLUÍDO",IF(Listas!$B$13&gt;N56,"ATRASADO",IF(OR(L56&lt;Listas!$B$18,AND(K56&lt;Listas!$B$17,N56-Listas!$B$13&lt;=Listas!$B$16)),"EM RISCO","NO RUMO"))))))))</x:f>
      </x:c>
      <x:c r="P56" s="142"/>
      <x:c r="Q56" s="146" t="str">
        <x:f>IF(COUNTA(A56:J56,L56:N56,P56,Y56)=0,"",IF(OR(NOT(ISNUMBER(Listas!$B$13)),Listas!$B$13&lt;=0,NOT(ISNUMBER(Listas!$B$16)),Listas!$B$16&lt;0,NOT(ISNUMBER(Listas!$B$17)),Listas!$B$17&lt;0,Listas!$B$17&gt;1,NOT(ISNUMBER(Listas!$B$18)),Listas!$B$18&lt;0,Listas!$B$18&gt;1),"Parâmetros inválidos",IF(A56="","ID ausente",IF(COUNTIFS($A$5:$A$104,A56)&lt;&gt;1,"ID duplicado",IF(OR(B56="",COUNTIFS(Objetivos!$A$5:$A$104,B56)&lt;&gt;1),"Objetivo ausente ou duplicado",IF(IF(COUNTIFS(Objetivos!$A$5:$A$104,B56)=1,INDEX(Objetivos!$N$5:$N$104,MATCH(B56,Objetivos!$A$5:$A$104,0))&lt;&gt;"",FALSE),"Cadastro do objetivo pendente",IF(OR(C56="",D56="",I56="",M56=""),"Descrição, métrica, unidade ou dono ausente",IF(COUNTIFS(Listas!$C$4:$C$6,E56)&lt;&gt;1,"Direção inválida",IF(OR(NOT(ISNUMBER(F56)),NOT(ISNUMBER(G56)),NOT(ISNUMBER(H56))),"Inicial, meta ou atual ausente/inválido",IF(OR(AND(E56="Aumentar",G56&lt;=F56),AND(E56="Reduzir",G56&gt;=F56)),"Meta incompatível com direção",IF(AND(E56="Manter",OR(NOT(ISNUMBER(Y56)),Y56&lt;0)),"Tolerância Manter inválida",IF(OR(NOT(ISNUMBER(J56)),J56&lt;=0),"Peso inválido",IF(OR(NOT(ISNUMBER(L56)),L56&lt;0,L56&gt;1),"Confiança ausente/inválida",IF(OR(NOT(ISNUMBER(N56)),N56&lt;=0),"Prazo ausente/inválido",""))))))))))))))</x:f>
      </x:c>
      <x:c r="R56" s="146" t="str">
        <x:f>IF(OR(B56="",COUNTIFS(Objetivos!$A$5:$A$104,B56)&lt;&gt;1),"",INDEX(Objetivos!$H$5:$H$104,MATCH(B56,Objetivos!$A$5:$A$104,0)))</x:f>
      </x:c>
      <x:c r="S56" s="146" t="str">
        <x:f>IF(OR(B56="",COUNTIFS(Objetivos!$A$5:$A$104,B56)&lt;&gt;1),"",INDEX(Objetivos!$C$5:$C$104,MATCH(B56,Objetivos!$A$5:$A$104,0)))</x:f>
      </x:c>
      <x:c r="T56" s="146" t="str">
        <x:f>IF(OR(B56="",COUNTIFS(Objetivos!$A$5:$A$104,B56)&lt;&gt;1),"",INDEX(Objetivos!$D$5:$D$104,MATCH(B56,Objetivos!$A$5:$A$104,0)))</x:f>
      </x:c>
      <x:c r="U56" s="146" t="n">
        <x:f>IF(AND(COUNTA(A56:J56,L56:N56,P56,Y56)&gt;0,OR(Listas!$B$14="Todos",S56=Listas!$B$14),OR(Listas!$B$15="Todos",T56=Listas!$B$15)),1,0)</x:f>
        <x:v>0</x:v>
      </x:c>
      <x:c r="V56" s="146" t="n">
        <x:f>IF(AND(U56=1,OR(R56="Em andamento",R56="Não iniciado")),1,0)</x:f>
        <x:v>0</x:v>
      </x:c>
      <x:c r="W56" s="146" t="n">
        <x:f>IF(U56=0,0,IF(Q56&lt;&gt;"",1,IF(V56=0,0,IF(O56="ATRASADO",2,IF(O56="EM RISCO",3,0)))))</x:f>
        <x:v>0</x:v>
      </x:c>
      <x:c r="X56" s="146" t="str">
        <x:f>IF(W56=0,"",COUNTIFS($W$5:$W$104,"&gt;0",$W$5:$W$104,"&lt;"&amp;W56)+COUNTIFS($W$5:W56,W56))</x:f>
      </x:c>
      <x:c r="Y56" s="142"/>
      <x:c r="Z56" t="n">
        <x:f>IF(AND(A56&lt;&gt;"",Q56=""),J56*K56,0)</x:f>
        <x:v>0</x:v>
      </x:c>
      <x:c r="AA56" t="n">
        <x:f>IF(AND(A56&lt;&gt;"",Q56=""),J56*L56,0)</x:f>
        <x:v>0</x:v>
      </x:c>
      <x:c r="AB56" t="n">
        <x:f>IF(AND(A56&lt;&gt;"",Q56=""),1,0)</x:f>
        <x:v>0</x:v>
      </x:c>
      <x:c r="AC56" t="n">
        <x:f>IF(Q56&lt;&gt;"",1,0)</x:f>
        <x:v>0</x:v>
      </x:c>
    </x:row>
    <x:row r="57">
      <x:c r="A57" s="142"/>
      <x:c r="B57" s="142"/>
      <x:c r="C57" s="142"/>
      <x:c r="D57" s="142"/>
      <x:c r="E57" s="142"/>
      <x:c r="F57" s="147"/>
      <x:c r="G57" s="147"/>
      <x:c r="H57" s="147"/>
      <x:c r="I57" s="142"/>
      <x:c r="J57" s="144"/>
      <x:c r="K57" s="16" t="str">
        <x:f>IF(A57="","",IF(Q57&lt;&gt;"","n.a.",IF(E57="Manter",IF(ABS(H57-G57)&lt;=Y57,1,0),IF(E57="Aumentar",MAX(0,MIN(1,(H57-F57)/(G57-F57))),MAX(0,MIN(1,(F57-H57)/(F57-G57)))))))</x:f>
      </x:c>
      <x:c r="L57" s="144"/>
      <x:c r="M57" s="142"/>
      <x:c r="N57" s="143"/>
      <x:c r="O57" t="str">
        <x:f>IF(COUNTA(A57:J57,L57:N57,P57,Y57)=0,"",IF(Q57&lt;&gt;"","DADO PENDENTE",IF(R57="Cancelado","CANCELADO",IF(R57="Pausado","PAUSADO",IF(R57="Concluído","OBJETIVO ENCERRADO",IF(K57&gt;=1,"CONCLUÍDO",IF(Listas!$B$13&gt;N57,"ATRASADO",IF(OR(L57&lt;Listas!$B$18,AND(K57&lt;Listas!$B$17,N57-Listas!$B$13&lt;=Listas!$B$16)),"EM RISCO","NO RUMO"))))))))</x:f>
      </x:c>
      <x:c r="P57" s="142"/>
      <x:c r="Q57" s="146" t="str">
        <x:f>IF(COUNTA(A57:J57,L57:N57,P57,Y57)=0,"",IF(OR(NOT(ISNUMBER(Listas!$B$13)),Listas!$B$13&lt;=0,NOT(ISNUMBER(Listas!$B$16)),Listas!$B$16&lt;0,NOT(ISNUMBER(Listas!$B$17)),Listas!$B$17&lt;0,Listas!$B$17&gt;1,NOT(ISNUMBER(Listas!$B$18)),Listas!$B$18&lt;0,Listas!$B$18&gt;1),"Parâmetros inválidos",IF(A57="","ID ausente",IF(COUNTIFS($A$5:$A$104,A57)&lt;&gt;1,"ID duplicado",IF(OR(B57="",COUNTIFS(Objetivos!$A$5:$A$104,B57)&lt;&gt;1),"Objetivo ausente ou duplicado",IF(IF(COUNTIFS(Objetivos!$A$5:$A$104,B57)=1,INDEX(Objetivos!$N$5:$N$104,MATCH(B57,Objetivos!$A$5:$A$104,0))&lt;&gt;"",FALSE),"Cadastro do objetivo pendente",IF(OR(C57="",D57="",I57="",M57=""),"Descrição, métrica, unidade ou dono ausente",IF(COUNTIFS(Listas!$C$4:$C$6,E57)&lt;&gt;1,"Direção inválida",IF(OR(NOT(ISNUMBER(F57)),NOT(ISNUMBER(G57)),NOT(ISNUMBER(H57))),"Inicial, meta ou atual ausente/inválido",IF(OR(AND(E57="Aumentar",G57&lt;=F57),AND(E57="Reduzir",G57&gt;=F57)),"Meta incompatível com direção",IF(AND(E57="Manter",OR(NOT(ISNUMBER(Y57)),Y57&lt;0)),"Tolerância Manter inválida",IF(OR(NOT(ISNUMBER(J57)),J57&lt;=0),"Peso inválido",IF(OR(NOT(ISNUMBER(L57)),L57&lt;0,L57&gt;1),"Confiança ausente/inválida",IF(OR(NOT(ISNUMBER(N57)),N57&lt;=0),"Prazo ausente/inválido",""))))))))))))))</x:f>
      </x:c>
      <x:c r="R57" s="146" t="str">
        <x:f>IF(OR(B57="",COUNTIFS(Objetivos!$A$5:$A$104,B57)&lt;&gt;1),"",INDEX(Objetivos!$H$5:$H$104,MATCH(B57,Objetivos!$A$5:$A$104,0)))</x:f>
      </x:c>
      <x:c r="S57" s="146" t="str">
        <x:f>IF(OR(B57="",COUNTIFS(Objetivos!$A$5:$A$104,B57)&lt;&gt;1),"",INDEX(Objetivos!$C$5:$C$104,MATCH(B57,Objetivos!$A$5:$A$104,0)))</x:f>
      </x:c>
      <x:c r="T57" s="146" t="str">
        <x:f>IF(OR(B57="",COUNTIFS(Objetivos!$A$5:$A$104,B57)&lt;&gt;1),"",INDEX(Objetivos!$D$5:$D$104,MATCH(B57,Objetivos!$A$5:$A$104,0)))</x:f>
      </x:c>
      <x:c r="U57" s="146" t="n">
        <x:f>IF(AND(COUNTA(A57:J57,L57:N57,P57,Y57)&gt;0,OR(Listas!$B$14="Todos",S57=Listas!$B$14),OR(Listas!$B$15="Todos",T57=Listas!$B$15)),1,0)</x:f>
        <x:v>0</x:v>
      </x:c>
      <x:c r="V57" s="146" t="n">
        <x:f>IF(AND(U57=1,OR(R57="Em andamento",R57="Não iniciado")),1,0)</x:f>
        <x:v>0</x:v>
      </x:c>
      <x:c r="W57" s="146" t="n">
        <x:f>IF(U57=0,0,IF(Q57&lt;&gt;"",1,IF(V57=0,0,IF(O57="ATRASADO",2,IF(O57="EM RISCO",3,0)))))</x:f>
        <x:v>0</x:v>
      </x:c>
      <x:c r="X57" s="146" t="str">
        <x:f>IF(W57=0,"",COUNTIFS($W$5:$W$104,"&gt;0",$W$5:$W$104,"&lt;"&amp;W57)+COUNTIFS($W$5:W57,W57))</x:f>
      </x:c>
      <x:c r="Y57" s="142"/>
      <x:c r="Z57" t="n">
        <x:f>IF(AND(A57&lt;&gt;"",Q57=""),J57*K57,0)</x:f>
        <x:v>0</x:v>
      </x:c>
      <x:c r="AA57" t="n">
        <x:f>IF(AND(A57&lt;&gt;"",Q57=""),J57*L57,0)</x:f>
        <x:v>0</x:v>
      </x:c>
      <x:c r="AB57" t="n">
        <x:f>IF(AND(A57&lt;&gt;"",Q57=""),1,0)</x:f>
        <x:v>0</x:v>
      </x:c>
      <x:c r="AC57" t="n">
        <x:f>IF(Q57&lt;&gt;"",1,0)</x:f>
        <x:v>0</x:v>
      </x:c>
    </x:row>
    <x:row r="58">
      <x:c r="A58" s="142"/>
      <x:c r="B58" s="142"/>
      <x:c r="C58" s="142"/>
      <x:c r="D58" s="142"/>
      <x:c r="E58" s="142"/>
      <x:c r="F58" s="147"/>
      <x:c r="G58" s="147"/>
      <x:c r="H58" s="147"/>
      <x:c r="I58" s="142"/>
      <x:c r="J58" s="144"/>
      <x:c r="K58" s="16" t="str">
        <x:f>IF(A58="","",IF(Q58&lt;&gt;"","n.a.",IF(E58="Manter",IF(ABS(H58-G58)&lt;=Y58,1,0),IF(E58="Aumentar",MAX(0,MIN(1,(H58-F58)/(G58-F58))),MAX(0,MIN(1,(F58-H58)/(F58-G58)))))))</x:f>
      </x:c>
      <x:c r="L58" s="144"/>
      <x:c r="M58" s="142"/>
      <x:c r="N58" s="143"/>
      <x:c r="O58" t="str">
        <x:f>IF(COUNTA(A58:J58,L58:N58,P58,Y58)=0,"",IF(Q58&lt;&gt;"","DADO PENDENTE",IF(R58="Cancelado","CANCELADO",IF(R58="Pausado","PAUSADO",IF(R58="Concluído","OBJETIVO ENCERRADO",IF(K58&gt;=1,"CONCLUÍDO",IF(Listas!$B$13&gt;N58,"ATRASADO",IF(OR(L58&lt;Listas!$B$18,AND(K58&lt;Listas!$B$17,N58-Listas!$B$13&lt;=Listas!$B$16)),"EM RISCO","NO RUMO"))))))))</x:f>
      </x:c>
      <x:c r="P58" s="142"/>
      <x:c r="Q58" s="146" t="str">
        <x:f>IF(COUNTA(A58:J58,L58:N58,P58,Y58)=0,"",IF(OR(NOT(ISNUMBER(Listas!$B$13)),Listas!$B$13&lt;=0,NOT(ISNUMBER(Listas!$B$16)),Listas!$B$16&lt;0,NOT(ISNUMBER(Listas!$B$17)),Listas!$B$17&lt;0,Listas!$B$17&gt;1,NOT(ISNUMBER(Listas!$B$18)),Listas!$B$18&lt;0,Listas!$B$18&gt;1),"Parâmetros inválidos",IF(A58="","ID ausente",IF(COUNTIFS($A$5:$A$104,A58)&lt;&gt;1,"ID duplicado",IF(OR(B58="",COUNTIFS(Objetivos!$A$5:$A$104,B58)&lt;&gt;1),"Objetivo ausente ou duplicado",IF(IF(COUNTIFS(Objetivos!$A$5:$A$104,B58)=1,INDEX(Objetivos!$N$5:$N$104,MATCH(B58,Objetivos!$A$5:$A$104,0))&lt;&gt;"",FALSE),"Cadastro do objetivo pendente",IF(OR(C58="",D58="",I58="",M58=""),"Descrição, métrica, unidade ou dono ausente",IF(COUNTIFS(Listas!$C$4:$C$6,E58)&lt;&gt;1,"Direção inválida",IF(OR(NOT(ISNUMBER(F58)),NOT(ISNUMBER(G58)),NOT(ISNUMBER(H58))),"Inicial, meta ou atual ausente/inválido",IF(OR(AND(E58="Aumentar",G58&lt;=F58),AND(E58="Reduzir",G58&gt;=F58)),"Meta incompatível com direção",IF(AND(E58="Manter",OR(NOT(ISNUMBER(Y58)),Y58&lt;0)),"Tolerância Manter inválida",IF(OR(NOT(ISNUMBER(J58)),J58&lt;=0),"Peso inválido",IF(OR(NOT(ISNUMBER(L58)),L58&lt;0,L58&gt;1),"Confiança ausente/inválida",IF(OR(NOT(ISNUMBER(N58)),N58&lt;=0),"Prazo ausente/inválido",""))))))))))))))</x:f>
      </x:c>
      <x:c r="R58" s="146" t="str">
        <x:f>IF(OR(B58="",COUNTIFS(Objetivos!$A$5:$A$104,B58)&lt;&gt;1),"",INDEX(Objetivos!$H$5:$H$104,MATCH(B58,Objetivos!$A$5:$A$104,0)))</x:f>
      </x:c>
      <x:c r="S58" s="146" t="str">
        <x:f>IF(OR(B58="",COUNTIFS(Objetivos!$A$5:$A$104,B58)&lt;&gt;1),"",INDEX(Objetivos!$C$5:$C$104,MATCH(B58,Objetivos!$A$5:$A$104,0)))</x:f>
      </x:c>
      <x:c r="T58" s="146" t="str">
        <x:f>IF(OR(B58="",COUNTIFS(Objetivos!$A$5:$A$104,B58)&lt;&gt;1),"",INDEX(Objetivos!$D$5:$D$104,MATCH(B58,Objetivos!$A$5:$A$104,0)))</x:f>
      </x:c>
      <x:c r="U58" s="146" t="n">
        <x:f>IF(AND(COUNTA(A58:J58,L58:N58,P58,Y58)&gt;0,OR(Listas!$B$14="Todos",S58=Listas!$B$14),OR(Listas!$B$15="Todos",T58=Listas!$B$15)),1,0)</x:f>
        <x:v>0</x:v>
      </x:c>
      <x:c r="V58" s="146" t="n">
        <x:f>IF(AND(U58=1,OR(R58="Em andamento",R58="Não iniciado")),1,0)</x:f>
        <x:v>0</x:v>
      </x:c>
      <x:c r="W58" s="146" t="n">
        <x:f>IF(U58=0,0,IF(Q58&lt;&gt;"",1,IF(V58=0,0,IF(O58="ATRASADO",2,IF(O58="EM RISCO",3,0)))))</x:f>
        <x:v>0</x:v>
      </x:c>
      <x:c r="X58" s="146" t="str">
        <x:f>IF(W58=0,"",COUNTIFS($W$5:$W$104,"&gt;0",$W$5:$W$104,"&lt;"&amp;W58)+COUNTIFS($W$5:W58,W58))</x:f>
      </x:c>
      <x:c r="Y58" s="142"/>
      <x:c r="Z58" t="n">
        <x:f>IF(AND(A58&lt;&gt;"",Q58=""),J58*K58,0)</x:f>
        <x:v>0</x:v>
      </x:c>
      <x:c r="AA58" t="n">
        <x:f>IF(AND(A58&lt;&gt;"",Q58=""),J58*L58,0)</x:f>
        <x:v>0</x:v>
      </x:c>
      <x:c r="AB58" t="n">
        <x:f>IF(AND(A58&lt;&gt;"",Q58=""),1,0)</x:f>
        <x:v>0</x:v>
      </x:c>
      <x:c r="AC58" t="n">
        <x:f>IF(Q58&lt;&gt;"",1,0)</x:f>
        <x:v>0</x:v>
      </x:c>
    </x:row>
    <x:row r="59">
      <x:c r="A59" s="142"/>
      <x:c r="B59" s="142"/>
      <x:c r="C59" s="142"/>
      <x:c r="D59" s="142"/>
      <x:c r="E59" s="142"/>
      <x:c r="F59" s="147"/>
      <x:c r="G59" s="147"/>
      <x:c r="H59" s="147"/>
      <x:c r="I59" s="142"/>
      <x:c r="J59" s="144"/>
      <x:c r="K59" s="16" t="str">
        <x:f>IF(A59="","",IF(Q59&lt;&gt;"","n.a.",IF(E59="Manter",IF(ABS(H59-G59)&lt;=Y59,1,0),IF(E59="Aumentar",MAX(0,MIN(1,(H59-F59)/(G59-F59))),MAX(0,MIN(1,(F59-H59)/(F59-G59)))))))</x:f>
      </x:c>
      <x:c r="L59" s="144"/>
      <x:c r="M59" s="142"/>
      <x:c r="N59" s="143"/>
      <x:c r="O59" t="str">
        <x:f>IF(COUNTA(A59:J59,L59:N59,P59,Y59)=0,"",IF(Q59&lt;&gt;"","DADO PENDENTE",IF(R59="Cancelado","CANCELADO",IF(R59="Pausado","PAUSADO",IF(R59="Concluído","OBJETIVO ENCERRADO",IF(K59&gt;=1,"CONCLUÍDO",IF(Listas!$B$13&gt;N59,"ATRASADO",IF(OR(L59&lt;Listas!$B$18,AND(K59&lt;Listas!$B$17,N59-Listas!$B$13&lt;=Listas!$B$16)),"EM RISCO","NO RUMO"))))))))</x:f>
      </x:c>
      <x:c r="P59" s="142"/>
      <x:c r="Q59" s="146" t="str">
        <x:f>IF(COUNTA(A59:J59,L59:N59,P59,Y59)=0,"",IF(OR(NOT(ISNUMBER(Listas!$B$13)),Listas!$B$13&lt;=0,NOT(ISNUMBER(Listas!$B$16)),Listas!$B$16&lt;0,NOT(ISNUMBER(Listas!$B$17)),Listas!$B$17&lt;0,Listas!$B$17&gt;1,NOT(ISNUMBER(Listas!$B$18)),Listas!$B$18&lt;0,Listas!$B$18&gt;1),"Parâmetros inválidos",IF(A59="","ID ausente",IF(COUNTIFS($A$5:$A$104,A59)&lt;&gt;1,"ID duplicado",IF(OR(B59="",COUNTIFS(Objetivos!$A$5:$A$104,B59)&lt;&gt;1),"Objetivo ausente ou duplicado",IF(IF(COUNTIFS(Objetivos!$A$5:$A$104,B59)=1,INDEX(Objetivos!$N$5:$N$104,MATCH(B59,Objetivos!$A$5:$A$104,0))&lt;&gt;"",FALSE),"Cadastro do objetivo pendente",IF(OR(C59="",D59="",I59="",M59=""),"Descrição, métrica, unidade ou dono ausente",IF(COUNTIFS(Listas!$C$4:$C$6,E59)&lt;&gt;1,"Direção inválida",IF(OR(NOT(ISNUMBER(F59)),NOT(ISNUMBER(G59)),NOT(ISNUMBER(H59))),"Inicial, meta ou atual ausente/inválido",IF(OR(AND(E59="Aumentar",G59&lt;=F59),AND(E59="Reduzir",G59&gt;=F59)),"Meta incompatível com direção",IF(AND(E59="Manter",OR(NOT(ISNUMBER(Y59)),Y59&lt;0)),"Tolerância Manter inválida",IF(OR(NOT(ISNUMBER(J59)),J59&lt;=0),"Peso inválido",IF(OR(NOT(ISNUMBER(L59)),L59&lt;0,L59&gt;1),"Confiança ausente/inválida",IF(OR(NOT(ISNUMBER(N59)),N59&lt;=0),"Prazo ausente/inválido",""))))))))))))))</x:f>
      </x:c>
      <x:c r="R59" s="146" t="str">
        <x:f>IF(OR(B59="",COUNTIFS(Objetivos!$A$5:$A$104,B59)&lt;&gt;1),"",INDEX(Objetivos!$H$5:$H$104,MATCH(B59,Objetivos!$A$5:$A$104,0)))</x:f>
      </x:c>
      <x:c r="S59" s="146" t="str">
        <x:f>IF(OR(B59="",COUNTIFS(Objetivos!$A$5:$A$104,B59)&lt;&gt;1),"",INDEX(Objetivos!$C$5:$C$104,MATCH(B59,Objetivos!$A$5:$A$104,0)))</x:f>
      </x:c>
      <x:c r="T59" s="146" t="str">
        <x:f>IF(OR(B59="",COUNTIFS(Objetivos!$A$5:$A$104,B59)&lt;&gt;1),"",INDEX(Objetivos!$D$5:$D$104,MATCH(B59,Objetivos!$A$5:$A$104,0)))</x:f>
      </x:c>
      <x:c r="U59" s="146" t="n">
        <x:f>IF(AND(COUNTA(A59:J59,L59:N59,P59,Y59)&gt;0,OR(Listas!$B$14="Todos",S59=Listas!$B$14),OR(Listas!$B$15="Todos",T59=Listas!$B$15)),1,0)</x:f>
        <x:v>0</x:v>
      </x:c>
      <x:c r="V59" s="146" t="n">
        <x:f>IF(AND(U59=1,OR(R59="Em andamento",R59="Não iniciado")),1,0)</x:f>
        <x:v>0</x:v>
      </x:c>
      <x:c r="W59" s="146" t="n">
        <x:f>IF(U59=0,0,IF(Q59&lt;&gt;"",1,IF(V59=0,0,IF(O59="ATRASADO",2,IF(O59="EM RISCO",3,0)))))</x:f>
        <x:v>0</x:v>
      </x:c>
      <x:c r="X59" s="146" t="str">
        <x:f>IF(W59=0,"",COUNTIFS($W$5:$W$104,"&gt;0",$W$5:$W$104,"&lt;"&amp;W59)+COUNTIFS($W$5:W59,W59))</x:f>
      </x:c>
      <x:c r="Y59" s="142"/>
      <x:c r="Z59" t="n">
        <x:f>IF(AND(A59&lt;&gt;"",Q59=""),J59*K59,0)</x:f>
        <x:v>0</x:v>
      </x:c>
      <x:c r="AA59" t="n">
        <x:f>IF(AND(A59&lt;&gt;"",Q59=""),J59*L59,0)</x:f>
        <x:v>0</x:v>
      </x:c>
      <x:c r="AB59" t="n">
        <x:f>IF(AND(A59&lt;&gt;"",Q59=""),1,0)</x:f>
        <x:v>0</x:v>
      </x:c>
      <x:c r="AC59" t="n">
        <x:f>IF(Q59&lt;&gt;"",1,0)</x:f>
        <x:v>0</x:v>
      </x:c>
    </x:row>
    <x:row r="60">
      <x:c r="A60" s="142"/>
      <x:c r="B60" s="142"/>
      <x:c r="C60" s="142"/>
      <x:c r="D60" s="142"/>
      <x:c r="E60" s="142"/>
      <x:c r="F60" s="147"/>
      <x:c r="G60" s="147"/>
      <x:c r="H60" s="147"/>
      <x:c r="I60" s="142"/>
      <x:c r="J60" s="144"/>
      <x:c r="K60" s="16" t="str">
        <x:f>IF(A60="","",IF(Q60&lt;&gt;"","n.a.",IF(E60="Manter",IF(ABS(H60-G60)&lt;=Y60,1,0),IF(E60="Aumentar",MAX(0,MIN(1,(H60-F60)/(G60-F60))),MAX(0,MIN(1,(F60-H60)/(F60-G60)))))))</x:f>
      </x:c>
      <x:c r="L60" s="144"/>
      <x:c r="M60" s="142"/>
      <x:c r="N60" s="143"/>
      <x:c r="O60" t="str">
        <x:f>IF(COUNTA(A60:J60,L60:N60,P60,Y60)=0,"",IF(Q60&lt;&gt;"","DADO PENDENTE",IF(R60="Cancelado","CANCELADO",IF(R60="Pausado","PAUSADO",IF(R60="Concluído","OBJETIVO ENCERRADO",IF(K60&gt;=1,"CONCLUÍDO",IF(Listas!$B$13&gt;N60,"ATRASADO",IF(OR(L60&lt;Listas!$B$18,AND(K60&lt;Listas!$B$17,N60-Listas!$B$13&lt;=Listas!$B$16)),"EM RISCO","NO RUMO"))))))))</x:f>
      </x:c>
      <x:c r="P60" s="142"/>
      <x:c r="Q60" s="146" t="str">
        <x:f>IF(COUNTA(A60:J60,L60:N60,P60,Y60)=0,"",IF(OR(NOT(ISNUMBER(Listas!$B$13)),Listas!$B$13&lt;=0,NOT(ISNUMBER(Listas!$B$16)),Listas!$B$16&lt;0,NOT(ISNUMBER(Listas!$B$17)),Listas!$B$17&lt;0,Listas!$B$17&gt;1,NOT(ISNUMBER(Listas!$B$18)),Listas!$B$18&lt;0,Listas!$B$18&gt;1),"Parâmetros inválidos",IF(A60="","ID ausente",IF(COUNTIFS($A$5:$A$104,A60)&lt;&gt;1,"ID duplicado",IF(OR(B60="",COUNTIFS(Objetivos!$A$5:$A$104,B60)&lt;&gt;1),"Objetivo ausente ou duplicado",IF(IF(COUNTIFS(Objetivos!$A$5:$A$104,B60)=1,INDEX(Objetivos!$N$5:$N$104,MATCH(B60,Objetivos!$A$5:$A$104,0))&lt;&gt;"",FALSE),"Cadastro do objetivo pendente",IF(OR(C60="",D60="",I60="",M60=""),"Descrição, métrica, unidade ou dono ausente",IF(COUNTIFS(Listas!$C$4:$C$6,E60)&lt;&gt;1,"Direção inválida",IF(OR(NOT(ISNUMBER(F60)),NOT(ISNUMBER(G60)),NOT(ISNUMBER(H60))),"Inicial, meta ou atual ausente/inválido",IF(OR(AND(E60="Aumentar",G60&lt;=F60),AND(E60="Reduzir",G60&gt;=F60)),"Meta incompatível com direção",IF(AND(E60="Manter",OR(NOT(ISNUMBER(Y60)),Y60&lt;0)),"Tolerância Manter inválida",IF(OR(NOT(ISNUMBER(J60)),J60&lt;=0),"Peso inválido",IF(OR(NOT(ISNUMBER(L60)),L60&lt;0,L60&gt;1),"Confiança ausente/inválida",IF(OR(NOT(ISNUMBER(N60)),N60&lt;=0),"Prazo ausente/inválido",""))))))))))))))</x:f>
      </x:c>
      <x:c r="R60" s="146" t="str">
        <x:f>IF(OR(B60="",COUNTIFS(Objetivos!$A$5:$A$104,B60)&lt;&gt;1),"",INDEX(Objetivos!$H$5:$H$104,MATCH(B60,Objetivos!$A$5:$A$104,0)))</x:f>
      </x:c>
      <x:c r="S60" s="146" t="str">
        <x:f>IF(OR(B60="",COUNTIFS(Objetivos!$A$5:$A$104,B60)&lt;&gt;1),"",INDEX(Objetivos!$C$5:$C$104,MATCH(B60,Objetivos!$A$5:$A$104,0)))</x:f>
      </x:c>
      <x:c r="T60" s="146" t="str">
        <x:f>IF(OR(B60="",COUNTIFS(Objetivos!$A$5:$A$104,B60)&lt;&gt;1),"",INDEX(Objetivos!$D$5:$D$104,MATCH(B60,Objetivos!$A$5:$A$104,0)))</x:f>
      </x:c>
      <x:c r="U60" s="146" t="n">
        <x:f>IF(AND(COUNTA(A60:J60,L60:N60,P60,Y60)&gt;0,OR(Listas!$B$14="Todos",S60=Listas!$B$14),OR(Listas!$B$15="Todos",T60=Listas!$B$15)),1,0)</x:f>
        <x:v>0</x:v>
      </x:c>
      <x:c r="V60" s="146" t="n">
        <x:f>IF(AND(U60=1,OR(R60="Em andamento",R60="Não iniciado")),1,0)</x:f>
        <x:v>0</x:v>
      </x:c>
      <x:c r="W60" s="146" t="n">
        <x:f>IF(U60=0,0,IF(Q60&lt;&gt;"",1,IF(V60=0,0,IF(O60="ATRASADO",2,IF(O60="EM RISCO",3,0)))))</x:f>
        <x:v>0</x:v>
      </x:c>
      <x:c r="X60" s="146" t="str">
        <x:f>IF(W60=0,"",COUNTIFS($W$5:$W$104,"&gt;0",$W$5:$W$104,"&lt;"&amp;W60)+COUNTIFS($W$5:W60,W60))</x:f>
      </x:c>
      <x:c r="Y60" s="142"/>
      <x:c r="Z60" t="n">
        <x:f>IF(AND(A60&lt;&gt;"",Q60=""),J60*K60,0)</x:f>
        <x:v>0</x:v>
      </x:c>
      <x:c r="AA60" t="n">
        <x:f>IF(AND(A60&lt;&gt;"",Q60=""),J60*L60,0)</x:f>
        <x:v>0</x:v>
      </x:c>
      <x:c r="AB60" t="n">
        <x:f>IF(AND(A60&lt;&gt;"",Q60=""),1,0)</x:f>
        <x:v>0</x:v>
      </x:c>
      <x:c r="AC60" t="n">
        <x:f>IF(Q60&lt;&gt;"",1,0)</x:f>
        <x:v>0</x:v>
      </x:c>
    </x:row>
    <x:row r="61">
      <x:c r="A61" s="142"/>
      <x:c r="B61" s="142"/>
      <x:c r="C61" s="142"/>
      <x:c r="D61" s="142"/>
      <x:c r="E61" s="142"/>
      <x:c r="F61" s="147"/>
      <x:c r="G61" s="147"/>
      <x:c r="H61" s="147"/>
      <x:c r="I61" s="142"/>
      <x:c r="J61" s="144"/>
      <x:c r="K61" s="16" t="str">
        <x:f>IF(A61="","",IF(Q61&lt;&gt;"","n.a.",IF(E61="Manter",IF(ABS(H61-G61)&lt;=Y61,1,0),IF(E61="Aumentar",MAX(0,MIN(1,(H61-F61)/(G61-F61))),MAX(0,MIN(1,(F61-H61)/(F61-G61)))))))</x:f>
      </x:c>
      <x:c r="L61" s="144"/>
      <x:c r="M61" s="142"/>
      <x:c r="N61" s="143"/>
      <x:c r="O61" t="str">
        <x:f>IF(COUNTA(A61:J61,L61:N61,P61,Y61)=0,"",IF(Q61&lt;&gt;"","DADO PENDENTE",IF(R61="Cancelado","CANCELADO",IF(R61="Pausado","PAUSADO",IF(R61="Concluído","OBJETIVO ENCERRADO",IF(K61&gt;=1,"CONCLUÍDO",IF(Listas!$B$13&gt;N61,"ATRASADO",IF(OR(L61&lt;Listas!$B$18,AND(K61&lt;Listas!$B$17,N61-Listas!$B$13&lt;=Listas!$B$16)),"EM RISCO","NO RUMO"))))))))</x:f>
      </x:c>
      <x:c r="P61" s="142"/>
      <x:c r="Q61" s="146" t="str">
        <x:f>IF(COUNTA(A61:J61,L61:N61,P61,Y61)=0,"",IF(OR(NOT(ISNUMBER(Listas!$B$13)),Listas!$B$13&lt;=0,NOT(ISNUMBER(Listas!$B$16)),Listas!$B$16&lt;0,NOT(ISNUMBER(Listas!$B$17)),Listas!$B$17&lt;0,Listas!$B$17&gt;1,NOT(ISNUMBER(Listas!$B$18)),Listas!$B$18&lt;0,Listas!$B$18&gt;1),"Parâmetros inválidos",IF(A61="","ID ausente",IF(COUNTIFS($A$5:$A$104,A61)&lt;&gt;1,"ID duplicado",IF(OR(B61="",COUNTIFS(Objetivos!$A$5:$A$104,B61)&lt;&gt;1),"Objetivo ausente ou duplicado",IF(IF(COUNTIFS(Objetivos!$A$5:$A$104,B61)=1,INDEX(Objetivos!$N$5:$N$104,MATCH(B61,Objetivos!$A$5:$A$104,0))&lt;&gt;"",FALSE),"Cadastro do objetivo pendente",IF(OR(C61="",D61="",I61="",M61=""),"Descrição, métrica, unidade ou dono ausente",IF(COUNTIFS(Listas!$C$4:$C$6,E61)&lt;&gt;1,"Direção inválida",IF(OR(NOT(ISNUMBER(F61)),NOT(ISNUMBER(G61)),NOT(ISNUMBER(H61))),"Inicial, meta ou atual ausente/inválido",IF(OR(AND(E61="Aumentar",G61&lt;=F61),AND(E61="Reduzir",G61&gt;=F61)),"Meta incompatível com direção",IF(AND(E61="Manter",OR(NOT(ISNUMBER(Y61)),Y61&lt;0)),"Tolerância Manter inválida",IF(OR(NOT(ISNUMBER(J61)),J61&lt;=0),"Peso inválido",IF(OR(NOT(ISNUMBER(L61)),L61&lt;0,L61&gt;1),"Confiança ausente/inválida",IF(OR(NOT(ISNUMBER(N61)),N61&lt;=0),"Prazo ausente/inválido",""))))))))))))))</x:f>
      </x:c>
      <x:c r="R61" s="146" t="str">
        <x:f>IF(OR(B61="",COUNTIFS(Objetivos!$A$5:$A$104,B61)&lt;&gt;1),"",INDEX(Objetivos!$H$5:$H$104,MATCH(B61,Objetivos!$A$5:$A$104,0)))</x:f>
      </x:c>
      <x:c r="S61" s="146" t="str">
        <x:f>IF(OR(B61="",COUNTIFS(Objetivos!$A$5:$A$104,B61)&lt;&gt;1),"",INDEX(Objetivos!$C$5:$C$104,MATCH(B61,Objetivos!$A$5:$A$104,0)))</x:f>
      </x:c>
      <x:c r="T61" s="146" t="str">
        <x:f>IF(OR(B61="",COUNTIFS(Objetivos!$A$5:$A$104,B61)&lt;&gt;1),"",INDEX(Objetivos!$D$5:$D$104,MATCH(B61,Objetivos!$A$5:$A$104,0)))</x:f>
      </x:c>
      <x:c r="U61" s="146" t="n">
        <x:f>IF(AND(COUNTA(A61:J61,L61:N61,P61,Y61)&gt;0,OR(Listas!$B$14="Todos",S61=Listas!$B$14),OR(Listas!$B$15="Todos",T61=Listas!$B$15)),1,0)</x:f>
        <x:v>0</x:v>
      </x:c>
      <x:c r="V61" s="146" t="n">
        <x:f>IF(AND(U61=1,OR(R61="Em andamento",R61="Não iniciado")),1,0)</x:f>
        <x:v>0</x:v>
      </x:c>
      <x:c r="W61" s="146" t="n">
        <x:f>IF(U61=0,0,IF(Q61&lt;&gt;"",1,IF(V61=0,0,IF(O61="ATRASADO",2,IF(O61="EM RISCO",3,0)))))</x:f>
        <x:v>0</x:v>
      </x:c>
      <x:c r="X61" s="146" t="str">
        <x:f>IF(W61=0,"",COUNTIFS($W$5:$W$104,"&gt;0",$W$5:$W$104,"&lt;"&amp;W61)+COUNTIFS($W$5:W61,W61))</x:f>
      </x:c>
      <x:c r="Y61" s="142"/>
      <x:c r="Z61" t="n">
        <x:f>IF(AND(A61&lt;&gt;"",Q61=""),J61*K61,0)</x:f>
        <x:v>0</x:v>
      </x:c>
      <x:c r="AA61" t="n">
        <x:f>IF(AND(A61&lt;&gt;"",Q61=""),J61*L61,0)</x:f>
        <x:v>0</x:v>
      </x:c>
      <x:c r="AB61" t="n">
        <x:f>IF(AND(A61&lt;&gt;"",Q61=""),1,0)</x:f>
        <x:v>0</x:v>
      </x:c>
      <x:c r="AC61" t="n">
        <x:f>IF(Q61&lt;&gt;"",1,0)</x:f>
        <x:v>0</x:v>
      </x:c>
    </x:row>
    <x:row r="62">
      <x:c r="A62" s="142"/>
      <x:c r="B62" s="142"/>
      <x:c r="C62" s="142"/>
      <x:c r="D62" s="142"/>
      <x:c r="E62" s="142"/>
      <x:c r="F62" s="147"/>
      <x:c r="G62" s="147"/>
      <x:c r="H62" s="147"/>
      <x:c r="I62" s="142"/>
      <x:c r="J62" s="144"/>
      <x:c r="K62" s="16" t="str">
        <x:f>IF(A62="","",IF(Q62&lt;&gt;"","n.a.",IF(E62="Manter",IF(ABS(H62-G62)&lt;=Y62,1,0),IF(E62="Aumentar",MAX(0,MIN(1,(H62-F62)/(G62-F62))),MAX(0,MIN(1,(F62-H62)/(F62-G62)))))))</x:f>
      </x:c>
      <x:c r="L62" s="144"/>
      <x:c r="M62" s="142"/>
      <x:c r="N62" s="143"/>
      <x:c r="O62" t="str">
        <x:f>IF(COUNTA(A62:J62,L62:N62,P62,Y62)=0,"",IF(Q62&lt;&gt;"","DADO PENDENTE",IF(R62="Cancelado","CANCELADO",IF(R62="Pausado","PAUSADO",IF(R62="Concluído","OBJETIVO ENCERRADO",IF(K62&gt;=1,"CONCLUÍDO",IF(Listas!$B$13&gt;N62,"ATRASADO",IF(OR(L62&lt;Listas!$B$18,AND(K62&lt;Listas!$B$17,N62-Listas!$B$13&lt;=Listas!$B$16)),"EM RISCO","NO RUMO"))))))))</x:f>
      </x:c>
      <x:c r="P62" s="142"/>
      <x:c r="Q62" s="146" t="str">
        <x:f>IF(COUNTA(A62:J62,L62:N62,P62,Y62)=0,"",IF(OR(NOT(ISNUMBER(Listas!$B$13)),Listas!$B$13&lt;=0,NOT(ISNUMBER(Listas!$B$16)),Listas!$B$16&lt;0,NOT(ISNUMBER(Listas!$B$17)),Listas!$B$17&lt;0,Listas!$B$17&gt;1,NOT(ISNUMBER(Listas!$B$18)),Listas!$B$18&lt;0,Listas!$B$18&gt;1),"Parâmetros inválidos",IF(A62="","ID ausente",IF(COUNTIFS($A$5:$A$104,A62)&lt;&gt;1,"ID duplicado",IF(OR(B62="",COUNTIFS(Objetivos!$A$5:$A$104,B62)&lt;&gt;1),"Objetivo ausente ou duplicado",IF(IF(COUNTIFS(Objetivos!$A$5:$A$104,B62)=1,INDEX(Objetivos!$N$5:$N$104,MATCH(B62,Objetivos!$A$5:$A$104,0))&lt;&gt;"",FALSE),"Cadastro do objetivo pendente",IF(OR(C62="",D62="",I62="",M62=""),"Descrição, métrica, unidade ou dono ausente",IF(COUNTIFS(Listas!$C$4:$C$6,E62)&lt;&gt;1,"Direção inválida",IF(OR(NOT(ISNUMBER(F62)),NOT(ISNUMBER(G62)),NOT(ISNUMBER(H62))),"Inicial, meta ou atual ausente/inválido",IF(OR(AND(E62="Aumentar",G62&lt;=F62),AND(E62="Reduzir",G62&gt;=F62)),"Meta incompatível com direção",IF(AND(E62="Manter",OR(NOT(ISNUMBER(Y62)),Y62&lt;0)),"Tolerância Manter inválida",IF(OR(NOT(ISNUMBER(J62)),J62&lt;=0),"Peso inválido",IF(OR(NOT(ISNUMBER(L62)),L62&lt;0,L62&gt;1),"Confiança ausente/inválida",IF(OR(NOT(ISNUMBER(N62)),N62&lt;=0),"Prazo ausente/inválido",""))))))))))))))</x:f>
      </x:c>
      <x:c r="R62" s="146" t="str">
        <x:f>IF(OR(B62="",COUNTIFS(Objetivos!$A$5:$A$104,B62)&lt;&gt;1),"",INDEX(Objetivos!$H$5:$H$104,MATCH(B62,Objetivos!$A$5:$A$104,0)))</x:f>
      </x:c>
      <x:c r="S62" s="146" t="str">
        <x:f>IF(OR(B62="",COUNTIFS(Objetivos!$A$5:$A$104,B62)&lt;&gt;1),"",INDEX(Objetivos!$C$5:$C$104,MATCH(B62,Objetivos!$A$5:$A$104,0)))</x:f>
      </x:c>
      <x:c r="T62" s="146" t="str">
        <x:f>IF(OR(B62="",COUNTIFS(Objetivos!$A$5:$A$104,B62)&lt;&gt;1),"",INDEX(Objetivos!$D$5:$D$104,MATCH(B62,Objetivos!$A$5:$A$104,0)))</x:f>
      </x:c>
      <x:c r="U62" s="146" t="n">
        <x:f>IF(AND(COUNTA(A62:J62,L62:N62,P62,Y62)&gt;0,OR(Listas!$B$14="Todos",S62=Listas!$B$14),OR(Listas!$B$15="Todos",T62=Listas!$B$15)),1,0)</x:f>
        <x:v>0</x:v>
      </x:c>
      <x:c r="V62" s="146" t="n">
        <x:f>IF(AND(U62=1,OR(R62="Em andamento",R62="Não iniciado")),1,0)</x:f>
        <x:v>0</x:v>
      </x:c>
      <x:c r="W62" s="146" t="n">
        <x:f>IF(U62=0,0,IF(Q62&lt;&gt;"",1,IF(V62=0,0,IF(O62="ATRASADO",2,IF(O62="EM RISCO",3,0)))))</x:f>
        <x:v>0</x:v>
      </x:c>
      <x:c r="X62" s="146" t="str">
        <x:f>IF(W62=0,"",COUNTIFS($W$5:$W$104,"&gt;0",$W$5:$W$104,"&lt;"&amp;W62)+COUNTIFS($W$5:W62,W62))</x:f>
      </x:c>
      <x:c r="Y62" s="142"/>
      <x:c r="Z62" t="n">
        <x:f>IF(AND(A62&lt;&gt;"",Q62=""),J62*K62,0)</x:f>
        <x:v>0</x:v>
      </x:c>
      <x:c r="AA62" t="n">
        <x:f>IF(AND(A62&lt;&gt;"",Q62=""),J62*L62,0)</x:f>
        <x:v>0</x:v>
      </x:c>
      <x:c r="AB62" t="n">
        <x:f>IF(AND(A62&lt;&gt;"",Q62=""),1,0)</x:f>
        <x:v>0</x:v>
      </x:c>
      <x:c r="AC62" t="n">
        <x:f>IF(Q62&lt;&gt;"",1,0)</x:f>
        <x:v>0</x:v>
      </x:c>
    </x:row>
    <x:row r="63">
      <x:c r="A63" s="142"/>
      <x:c r="B63" s="142"/>
      <x:c r="C63" s="142"/>
      <x:c r="D63" s="142"/>
      <x:c r="E63" s="142"/>
      <x:c r="F63" s="147"/>
      <x:c r="G63" s="147"/>
      <x:c r="H63" s="147"/>
      <x:c r="I63" s="142"/>
      <x:c r="J63" s="144"/>
      <x:c r="K63" s="16" t="str">
        <x:f>IF(A63="","",IF(Q63&lt;&gt;"","n.a.",IF(E63="Manter",IF(ABS(H63-G63)&lt;=Y63,1,0),IF(E63="Aumentar",MAX(0,MIN(1,(H63-F63)/(G63-F63))),MAX(0,MIN(1,(F63-H63)/(F63-G63)))))))</x:f>
      </x:c>
      <x:c r="L63" s="144"/>
      <x:c r="M63" s="142"/>
      <x:c r="N63" s="143"/>
      <x:c r="O63" t="str">
        <x:f>IF(COUNTA(A63:J63,L63:N63,P63,Y63)=0,"",IF(Q63&lt;&gt;"","DADO PENDENTE",IF(R63="Cancelado","CANCELADO",IF(R63="Pausado","PAUSADO",IF(R63="Concluído","OBJETIVO ENCERRADO",IF(K63&gt;=1,"CONCLUÍDO",IF(Listas!$B$13&gt;N63,"ATRASADO",IF(OR(L63&lt;Listas!$B$18,AND(K63&lt;Listas!$B$17,N63-Listas!$B$13&lt;=Listas!$B$16)),"EM RISCO","NO RUMO"))))))))</x:f>
      </x:c>
      <x:c r="P63" s="142"/>
      <x:c r="Q63" s="146" t="str">
        <x:f>IF(COUNTA(A63:J63,L63:N63,P63,Y63)=0,"",IF(OR(NOT(ISNUMBER(Listas!$B$13)),Listas!$B$13&lt;=0,NOT(ISNUMBER(Listas!$B$16)),Listas!$B$16&lt;0,NOT(ISNUMBER(Listas!$B$17)),Listas!$B$17&lt;0,Listas!$B$17&gt;1,NOT(ISNUMBER(Listas!$B$18)),Listas!$B$18&lt;0,Listas!$B$18&gt;1),"Parâmetros inválidos",IF(A63="","ID ausente",IF(COUNTIFS($A$5:$A$104,A63)&lt;&gt;1,"ID duplicado",IF(OR(B63="",COUNTIFS(Objetivos!$A$5:$A$104,B63)&lt;&gt;1),"Objetivo ausente ou duplicado",IF(IF(COUNTIFS(Objetivos!$A$5:$A$104,B63)=1,INDEX(Objetivos!$N$5:$N$104,MATCH(B63,Objetivos!$A$5:$A$104,0))&lt;&gt;"",FALSE),"Cadastro do objetivo pendente",IF(OR(C63="",D63="",I63="",M63=""),"Descrição, métrica, unidade ou dono ausente",IF(COUNTIFS(Listas!$C$4:$C$6,E63)&lt;&gt;1,"Direção inválida",IF(OR(NOT(ISNUMBER(F63)),NOT(ISNUMBER(G63)),NOT(ISNUMBER(H63))),"Inicial, meta ou atual ausente/inválido",IF(OR(AND(E63="Aumentar",G63&lt;=F63),AND(E63="Reduzir",G63&gt;=F63)),"Meta incompatível com direção",IF(AND(E63="Manter",OR(NOT(ISNUMBER(Y63)),Y63&lt;0)),"Tolerância Manter inválida",IF(OR(NOT(ISNUMBER(J63)),J63&lt;=0),"Peso inválido",IF(OR(NOT(ISNUMBER(L63)),L63&lt;0,L63&gt;1),"Confiança ausente/inválida",IF(OR(NOT(ISNUMBER(N63)),N63&lt;=0),"Prazo ausente/inválido",""))))))))))))))</x:f>
      </x:c>
      <x:c r="R63" s="146" t="str">
        <x:f>IF(OR(B63="",COUNTIFS(Objetivos!$A$5:$A$104,B63)&lt;&gt;1),"",INDEX(Objetivos!$H$5:$H$104,MATCH(B63,Objetivos!$A$5:$A$104,0)))</x:f>
      </x:c>
      <x:c r="S63" s="146" t="str">
        <x:f>IF(OR(B63="",COUNTIFS(Objetivos!$A$5:$A$104,B63)&lt;&gt;1),"",INDEX(Objetivos!$C$5:$C$104,MATCH(B63,Objetivos!$A$5:$A$104,0)))</x:f>
      </x:c>
      <x:c r="T63" s="146" t="str">
        <x:f>IF(OR(B63="",COUNTIFS(Objetivos!$A$5:$A$104,B63)&lt;&gt;1),"",INDEX(Objetivos!$D$5:$D$104,MATCH(B63,Objetivos!$A$5:$A$104,0)))</x:f>
      </x:c>
      <x:c r="U63" s="146" t="n">
        <x:f>IF(AND(COUNTA(A63:J63,L63:N63,P63,Y63)&gt;0,OR(Listas!$B$14="Todos",S63=Listas!$B$14),OR(Listas!$B$15="Todos",T63=Listas!$B$15)),1,0)</x:f>
        <x:v>0</x:v>
      </x:c>
      <x:c r="V63" s="146" t="n">
        <x:f>IF(AND(U63=1,OR(R63="Em andamento",R63="Não iniciado")),1,0)</x:f>
        <x:v>0</x:v>
      </x:c>
      <x:c r="W63" s="146" t="n">
        <x:f>IF(U63=0,0,IF(Q63&lt;&gt;"",1,IF(V63=0,0,IF(O63="ATRASADO",2,IF(O63="EM RISCO",3,0)))))</x:f>
        <x:v>0</x:v>
      </x:c>
      <x:c r="X63" s="146" t="str">
        <x:f>IF(W63=0,"",COUNTIFS($W$5:$W$104,"&gt;0",$W$5:$W$104,"&lt;"&amp;W63)+COUNTIFS($W$5:W63,W63))</x:f>
      </x:c>
      <x:c r="Y63" s="142"/>
      <x:c r="Z63" t="n">
        <x:f>IF(AND(A63&lt;&gt;"",Q63=""),J63*K63,0)</x:f>
        <x:v>0</x:v>
      </x:c>
      <x:c r="AA63" t="n">
        <x:f>IF(AND(A63&lt;&gt;"",Q63=""),J63*L63,0)</x:f>
        <x:v>0</x:v>
      </x:c>
      <x:c r="AB63" t="n">
        <x:f>IF(AND(A63&lt;&gt;"",Q63=""),1,0)</x:f>
        <x:v>0</x:v>
      </x:c>
      <x:c r="AC63" t="n">
        <x:f>IF(Q63&lt;&gt;"",1,0)</x:f>
        <x:v>0</x:v>
      </x:c>
    </x:row>
    <x:row r="64">
      <x:c r="A64" s="142"/>
      <x:c r="B64" s="142"/>
      <x:c r="C64" s="142"/>
      <x:c r="D64" s="142"/>
      <x:c r="E64" s="142"/>
      <x:c r="F64" s="147"/>
      <x:c r="G64" s="147"/>
      <x:c r="H64" s="147"/>
      <x:c r="I64" s="142"/>
      <x:c r="J64" s="144"/>
      <x:c r="K64" s="16" t="str">
        <x:f>IF(A64="","",IF(Q64&lt;&gt;"","n.a.",IF(E64="Manter",IF(ABS(H64-G64)&lt;=Y64,1,0),IF(E64="Aumentar",MAX(0,MIN(1,(H64-F64)/(G64-F64))),MAX(0,MIN(1,(F64-H64)/(F64-G64)))))))</x:f>
      </x:c>
      <x:c r="L64" s="144"/>
      <x:c r="M64" s="142"/>
      <x:c r="N64" s="143"/>
      <x:c r="O64" t="str">
        <x:f>IF(COUNTA(A64:J64,L64:N64,P64,Y64)=0,"",IF(Q64&lt;&gt;"","DADO PENDENTE",IF(R64="Cancelado","CANCELADO",IF(R64="Pausado","PAUSADO",IF(R64="Concluído","OBJETIVO ENCERRADO",IF(K64&gt;=1,"CONCLUÍDO",IF(Listas!$B$13&gt;N64,"ATRASADO",IF(OR(L64&lt;Listas!$B$18,AND(K64&lt;Listas!$B$17,N64-Listas!$B$13&lt;=Listas!$B$16)),"EM RISCO","NO RUMO"))))))))</x:f>
      </x:c>
      <x:c r="P64" s="142"/>
      <x:c r="Q64" s="146" t="str">
        <x:f>IF(COUNTA(A64:J64,L64:N64,P64,Y64)=0,"",IF(OR(NOT(ISNUMBER(Listas!$B$13)),Listas!$B$13&lt;=0,NOT(ISNUMBER(Listas!$B$16)),Listas!$B$16&lt;0,NOT(ISNUMBER(Listas!$B$17)),Listas!$B$17&lt;0,Listas!$B$17&gt;1,NOT(ISNUMBER(Listas!$B$18)),Listas!$B$18&lt;0,Listas!$B$18&gt;1),"Parâmetros inválidos",IF(A64="","ID ausente",IF(COUNTIFS($A$5:$A$104,A64)&lt;&gt;1,"ID duplicado",IF(OR(B64="",COUNTIFS(Objetivos!$A$5:$A$104,B64)&lt;&gt;1),"Objetivo ausente ou duplicado",IF(IF(COUNTIFS(Objetivos!$A$5:$A$104,B64)=1,INDEX(Objetivos!$N$5:$N$104,MATCH(B64,Objetivos!$A$5:$A$104,0))&lt;&gt;"",FALSE),"Cadastro do objetivo pendente",IF(OR(C64="",D64="",I64="",M64=""),"Descrição, métrica, unidade ou dono ausente",IF(COUNTIFS(Listas!$C$4:$C$6,E64)&lt;&gt;1,"Direção inválida",IF(OR(NOT(ISNUMBER(F64)),NOT(ISNUMBER(G64)),NOT(ISNUMBER(H64))),"Inicial, meta ou atual ausente/inválido",IF(OR(AND(E64="Aumentar",G64&lt;=F64),AND(E64="Reduzir",G64&gt;=F64)),"Meta incompatível com direção",IF(AND(E64="Manter",OR(NOT(ISNUMBER(Y64)),Y64&lt;0)),"Tolerância Manter inválida",IF(OR(NOT(ISNUMBER(J64)),J64&lt;=0),"Peso inválido",IF(OR(NOT(ISNUMBER(L64)),L64&lt;0,L64&gt;1),"Confiança ausente/inválida",IF(OR(NOT(ISNUMBER(N64)),N64&lt;=0),"Prazo ausente/inválido",""))))))))))))))</x:f>
      </x:c>
      <x:c r="R64" s="146" t="str">
        <x:f>IF(OR(B64="",COUNTIFS(Objetivos!$A$5:$A$104,B64)&lt;&gt;1),"",INDEX(Objetivos!$H$5:$H$104,MATCH(B64,Objetivos!$A$5:$A$104,0)))</x:f>
      </x:c>
      <x:c r="S64" s="146" t="str">
        <x:f>IF(OR(B64="",COUNTIFS(Objetivos!$A$5:$A$104,B64)&lt;&gt;1),"",INDEX(Objetivos!$C$5:$C$104,MATCH(B64,Objetivos!$A$5:$A$104,0)))</x:f>
      </x:c>
      <x:c r="T64" s="146" t="str">
        <x:f>IF(OR(B64="",COUNTIFS(Objetivos!$A$5:$A$104,B64)&lt;&gt;1),"",INDEX(Objetivos!$D$5:$D$104,MATCH(B64,Objetivos!$A$5:$A$104,0)))</x:f>
      </x:c>
      <x:c r="U64" s="146" t="n">
        <x:f>IF(AND(COUNTA(A64:J64,L64:N64,P64,Y64)&gt;0,OR(Listas!$B$14="Todos",S64=Listas!$B$14),OR(Listas!$B$15="Todos",T64=Listas!$B$15)),1,0)</x:f>
        <x:v>0</x:v>
      </x:c>
      <x:c r="V64" s="146" t="n">
        <x:f>IF(AND(U64=1,OR(R64="Em andamento",R64="Não iniciado")),1,0)</x:f>
        <x:v>0</x:v>
      </x:c>
      <x:c r="W64" s="146" t="n">
        <x:f>IF(U64=0,0,IF(Q64&lt;&gt;"",1,IF(V64=0,0,IF(O64="ATRASADO",2,IF(O64="EM RISCO",3,0)))))</x:f>
        <x:v>0</x:v>
      </x:c>
      <x:c r="X64" s="146" t="str">
        <x:f>IF(W64=0,"",COUNTIFS($W$5:$W$104,"&gt;0",$W$5:$W$104,"&lt;"&amp;W64)+COUNTIFS($W$5:W64,W64))</x:f>
      </x:c>
      <x:c r="Y64" s="142"/>
      <x:c r="Z64" t="n">
        <x:f>IF(AND(A64&lt;&gt;"",Q64=""),J64*K64,0)</x:f>
        <x:v>0</x:v>
      </x:c>
      <x:c r="AA64" t="n">
        <x:f>IF(AND(A64&lt;&gt;"",Q64=""),J64*L64,0)</x:f>
        <x:v>0</x:v>
      </x:c>
      <x:c r="AB64" t="n">
        <x:f>IF(AND(A64&lt;&gt;"",Q64=""),1,0)</x:f>
        <x:v>0</x:v>
      </x:c>
      <x:c r="AC64" t="n">
        <x:f>IF(Q64&lt;&gt;"",1,0)</x:f>
        <x:v>0</x:v>
      </x:c>
    </x:row>
    <x:row r="65">
      <x:c r="A65" s="142"/>
      <x:c r="B65" s="142"/>
      <x:c r="C65" s="142"/>
      <x:c r="D65" s="142"/>
      <x:c r="E65" s="142"/>
      <x:c r="F65" s="147"/>
      <x:c r="G65" s="147"/>
      <x:c r="H65" s="147"/>
      <x:c r="I65" s="142"/>
      <x:c r="J65" s="144"/>
      <x:c r="K65" s="16" t="str">
        <x:f>IF(A65="","",IF(Q65&lt;&gt;"","n.a.",IF(E65="Manter",IF(ABS(H65-G65)&lt;=Y65,1,0),IF(E65="Aumentar",MAX(0,MIN(1,(H65-F65)/(G65-F65))),MAX(0,MIN(1,(F65-H65)/(F65-G65)))))))</x:f>
      </x:c>
      <x:c r="L65" s="144"/>
      <x:c r="M65" s="142"/>
      <x:c r="N65" s="143"/>
      <x:c r="O65" t="str">
        <x:f>IF(COUNTA(A65:J65,L65:N65,P65,Y65)=0,"",IF(Q65&lt;&gt;"","DADO PENDENTE",IF(R65="Cancelado","CANCELADO",IF(R65="Pausado","PAUSADO",IF(R65="Concluído","OBJETIVO ENCERRADO",IF(K65&gt;=1,"CONCLUÍDO",IF(Listas!$B$13&gt;N65,"ATRASADO",IF(OR(L65&lt;Listas!$B$18,AND(K65&lt;Listas!$B$17,N65-Listas!$B$13&lt;=Listas!$B$16)),"EM RISCO","NO RUMO"))))))))</x:f>
      </x:c>
      <x:c r="P65" s="142"/>
      <x:c r="Q65" s="146" t="str">
        <x:f>IF(COUNTA(A65:J65,L65:N65,P65,Y65)=0,"",IF(OR(NOT(ISNUMBER(Listas!$B$13)),Listas!$B$13&lt;=0,NOT(ISNUMBER(Listas!$B$16)),Listas!$B$16&lt;0,NOT(ISNUMBER(Listas!$B$17)),Listas!$B$17&lt;0,Listas!$B$17&gt;1,NOT(ISNUMBER(Listas!$B$18)),Listas!$B$18&lt;0,Listas!$B$18&gt;1),"Parâmetros inválidos",IF(A65="","ID ausente",IF(COUNTIFS($A$5:$A$104,A65)&lt;&gt;1,"ID duplicado",IF(OR(B65="",COUNTIFS(Objetivos!$A$5:$A$104,B65)&lt;&gt;1),"Objetivo ausente ou duplicado",IF(IF(COUNTIFS(Objetivos!$A$5:$A$104,B65)=1,INDEX(Objetivos!$N$5:$N$104,MATCH(B65,Objetivos!$A$5:$A$104,0))&lt;&gt;"",FALSE),"Cadastro do objetivo pendente",IF(OR(C65="",D65="",I65="",M65=""),"Descrição, métrica, unidade ou dono ausente",IF(COUNTIFS(Listas!$C$4:$C$6,E65)&lt;&gt;1,"Direção inválida",IF(OR(NOT(ISNUMBER(F65)),NOT(ISNUMBER(G65)),NOT(ISNUMBER(H65))),"Inicial, meta ou atual ausente/inválido",IF(OR(AND(E65="Aumentar",G65&lt;=F65),AND(E65="Reduzir",G65&gt;=F65)),"Meta incompatível com direção",IF(AND(E65="Manter",OR(NOT(ISNUMBER(Y65)),Y65&lt;0)),"Tolerância Manter inválida",IF(OR(NOT(ISNUMBER(J65)),J65&lt;=0),"Peso inválido",IF(OR(NOT(ISNUMBER(L65)),L65&lt;0,L65&gt;1),"Confiança ausente/inválida",IF(OR(NOT(ISNUMBER(N65)),N65&lt;=0),"Prazo ausente/inválido",""))))))))))))))</x:f>
      </x:c>
      <x:c r="R65" s="146" t="str">
        <x:f>IF(OR(B65="",COUNTIFS(Objetivos!$A$5:$A$104,B65)&lt;&gt;1),"",INDEX(Objetivos!$H$5:$H$104,MATCH(B65,Objetivos!$A$5:$A$104,0)))</x:f>
      </x:c>
      <x:c r="S65" s="146" t="str">
        <x:f>IF(OR(B65="",COUNTIFS(Objetivos!$A$5:$A$104,B65)&lt;&gt;1),"",INDEX(Objetivos!$C$5:$C$104,MATCH(B65,Objetivos!$A$5:$A$104,0)))</x:f>
      </x:c>
      <x:c r="T65" s="146" t="str">
        <x:f>IF(OR(B65="",COUNTIFS(Objetivos!$A$5:$A$104,B65)&lt;&gt;1),"",INDEX(Objetivos!$D$5:$D$104,MATCH(B65,Objetivos!$A$5:$A$104,0)))</x:f>
      </x:c>
      <x:c r="U65" s="146" t="n">
        <x:f>IF(AND(COUNTA(A65:J65,L65:N65,P65,Y65)&gt;0,OR(Listas!$B$14="Todos",S65=Listas!$B$14),OR(Listas!$B$15="Todos",T65=Listas!$B$15)),1,0)</x:f>
        <x:v>0</x:v>
      </x:c>
      <x:c r="V65" s="146" t="n">
        <x:f>IF(AND(U65=1,OR(R65="Em andamento",R65="Não iniciado")),1,0)</x:f>
        <x:v>0</x:v>
      </x:c>
      <x:c r="W65" s="146" t="n">
        <x:f>IF(U65=0,0,IF(Q65&lt;&gt;"",1,IF(V65=0,0,IF(O65="ATRASADO",2,IF(O65="EM RISCO",3,0)))))</x:f>
        <x:v>0</x:v>
      </x:c>
      <x:c r="X65" s="146" t="str">
        <x:f>IF(W65=0,"",COUNTIFS($W$5:$W$104,"&gt;0",$W$5:$W$104,"&lt;"&amp;W65)+COUNTIFS($W$5:W65,W65))</x:f>
      </x:c>
      <x:c r="Y65" s="142"/>
      <x:c r="Z65" t="n">
        <x:f>IF(AND(A65&lt;&gt;"",Q65=""),J65*K65,0)</x:f>
        <x:v>0</x:v>
      </x:c>
      <x:c r="AA65" t="n">
        <x:f>IF(AND(A65&lt;&gt;"",Q65=""),J65*L65,0)</x:f>
        <x:v>0</x:v>
      </x:c>
      <x:c r="AB65" t="n">
        <x:f>IF(AND(A65&lt;&gt;"",Q65=""),1,0)</x:f>
        <x:v>0</x:v>
      </x:c>
      <x:c r="AC65" t="n">
        <x:f>IF(Q65&lt;&gt;"",1,0)</x:f>
        <x:v>0</x:v>
      </x:c>
    </x:row>
    <x:row r="66">
      <x:c r="A66" s="142"/>
      <x:c r="B66" s="142"/>
      <x:c r="C66" s="142"/>
      <x:c r="D66" s="142"/>
      <x:c r="E66" s="142"/>
      <x:c r="F66" s="147"/>
      <x:c r="G66" s="147"/>
      <x:c r="H66" s="147"/>
      <x:c r="I66" s="142"/>
      <x:c r="J66" s="144"/>
      <x:c r="K66" s="16" t="str">
        <x:f>IF(A66="","",IF(Q66&lt;&gt;"","n.a.",IF(E66="Manter",IF(ABS(H66-G66)&lt;=Y66,1,0),IF(E66="Aumentar",MAX(0,MIN(1,(H66-F66)/(G66-F66))),MAX(0,MIN(1,(F66-H66)/(F66-G66)))))))</x:f>
      </x:c>
      <x:c r="L66" s="144"/>
      <x:c r="M66" s="142"/>
      <x:c r="N66" s="143"/>
      <x:c r="O66" t="str">
        <x:f>IF(COUNTA(A66:J66,L66:N66,P66,Y66)=0,"",IF(Q66&lt;&gt;"","DADO PENDENTE",IF(R66="Cancelado","CANCELADO",IF(R66="Pausado","PAUSADO",IF(R66="Concluído","OBJETIVO ENCERRADO",IF(K66&gt;=1,"CONCLUÍDO",IF(Listas!$B$13&gt;N66,"ATRASADO",IF(OR(L66&lt;Listas!$B$18,AND(K66&lt;Listas!$B$17,N66-Listas!$B$13&lt;=Listas!$B$16)),"EM RISCO","NO RUMO"))))))))</x:f>
      </x:c>
      <x:c r="P66" s="142"/>
      <x:c r="Q66" s="146" t="str">
        <x:f>IF(COUNTA(A66:J66,L66:N66,P66,Y66)=0,"",IF(OR(NOT(ISNUMBER(Listas!$B$13)),Listas!$B$13&lt;=0,NOT(ISNUMBER(Listas!$B$16)),Listas!$B$16&lt;0,NOT(ISNUMBER(Listas!$B$17)),Listas!$B$17&lt;0,Listas!$B$17&gt;1,NOT(ISNUMBER(Listas!$B$18)),Listas!$B$18&lt;0,Listas!$B$18&gt;1),"Parâmetros inválidos",IF(A66="","ID ausente",IF(COUNTIFS($A$5:$A$104,A66)&lt;&gt;1,"ID duplicado",IF(OR(B66="",COUNTIFS(Objetivos!$A$5:$A$104,B66)&lt;&gt;1),"Objetivo ausente ou duplicado",IF(IF(COUNTIFS(Objetivos!$A$5:$A$104,B66)=1,INDEX(Objetivos!$N$5:$N$104,MATCH(B66,Objetivos!$A$5:$A$104,0))&lt;&gt;"",FALSE),"Cadastro do objetivo pendente",IF(OR(C66="",D66="",I66="",M66=""),"Descrição, métrica, unidade ou dono ausente",IF(COUNTIFS(Listas!$C$4:$C$6,E66)&lt;&gt;1,"Direção inválida",IF(OR(NOT(ISNUMBER(F66)),NOT(ISNUMBER(G66)),NOT(ISNUMBER(H66))),"Inicial, meta ou atual ausente/inválido",IF(OR(AND(E66="Aumentar",G66&lt;=F66),AND(E66="Reduzir",G66&gt;=F66)),"Meta incompatível com direção",IF(AND(E66="Manter",OR(NOT(ISNUMBER(Y66)),Y66&lt;0)),"Tolerância Manter inválida",IF(OR(NOT(ISNUMBER(J66)),J66&lt;=0),"Peso inválido",IF(OR(NOT(ISNUMBER(L66)),L66&lt;0,L66&gt;1),"Confiança ausente/inválida",IF(OR(NOT(ISNUMBER(N66)),N66&lt;=0),"Prazo ausente/inválido",""))))))))))))))</x:f>
      </x:c>
      <x:c r="R66" s="146" t="str">
        <x:f>IF(OR(B66="",COUNTIFS(Objetivos!$A$5:$A$104,B66)&lt;&gt;1),"",INDEX(Objetivos!$H$5:$H$104,MATCH(B66,Objetivos!$A$5:$A$104,0)))</x:f>
      </x:c>
      <x:c r="S66" s="146" t="str">
        <x:f>IF(OR(B66="",COUNTIFS(Objetivos!$A$5:$A$104,B66)&lt;&gt;1),"",INDEX(Objetivos!$C$5:$C$104,MATCH(B66,Objetivos!$A$5:$A$104,0)))</x:f>
      </x:c>
      <x:c r="T66" s="146" t="str">
        <x:f>IF(OR(B66="",COUNTIFS(Objetivos!$A$5:$A$104,B66)&lt;&gt;1),"",INDEX(Objetivos!$D$5:$D$104,MATCH(B66,Objetivos!$A$5:$A$104,0)))</x:f>
      </x:c>
      <x:c r="U66" s="146" t="n">
        <x:f>IF(AND(COUNTA(A66:J66,L66:N66,P66,Y66)&gt;0,OR(Listas!$B$14="Todos",S66=Listas!$B$14),OR(Listas!$B$15="Todos",T66=Listas!$B$15)),1,0)</x:f>
        <x:v>0</x:v>
      </x:c>
      <x:c r="V66" s="146" t="n">
        <x:f>IF(AND(U66=1,OR(R66="Em andamento",R66="Não iniciado")),1,0)</x:f>
        <x:v>0</x:v>
      </x:c>
      <x:c r="W66" s="146" t="n">
        <x:f>IF(U66=0,0,IF(Q66&lt;&gt;"",1,IF(V66=0,0,IF(O66="ATRASADO",2,IF(O66="EM RISCO",3,0)))))</x:f>
        <x:v>0</x:v>
      </x:c>
      <x:c r="X66" s="146" t="str">
        <x:f>IF(W66=0,"",COUNTIFS($W$5:$W$104,"&gt;0",$W$5:$W$104,"&lt;"&amp;W66)+COUNTIFS($W$5:W66,W66))</x:f>
      </x:c>
      <x:c r="Y66" s="142"/>
      <x:c r="Z66" t="n">
        <x:f>IF(AND(A66&lt;&gt;"",Q66=""),J66*K66,0)</x:f>
        <x:v>0</x:v>
      </x:c>
      <x:c r="AA66" t="n">
        <x:f>IF(AND(A66&lt;&gt;"",Q66=""),J66*L66,0)</x:f>
        <x:v>0</x:v>
      </x:c>
      <x:c r="AB66" t="n">
        <x:f>IF(AND(A66&lt;&gt;"",Q66=""),1,0)</x:f>
        <x:v>0</x:v>
      </x:c>
      <x:c r="AC66" t="n">
        <x:f>IF(Q66&lt;&gt;"",1,0)</x:f>
        <x:v>0</x:v>
      </x:c>
    </x:row>
    <x:row r="67">
      <x:c r="A67" s="142"/>
      <x:c r="B67" s="142"/>
      <x:c r="C67" s="142"/>
      <x:c r="D67" s="142"/>
      <x:c r="E67" s="142"/>
      <x:c r="F67" s="147"/>
      <x:c r="G67" s="147"/>
      <x:c r="H67" s="147"/>
      <x:c r="I67" s="142"/>
      <x:c r="J67" s="144"/>
      <x:c r="K67" s="16" t="str">
        <x:f>IF(A67="","",IF(Q67&lt;&gt;"","n.a.",IF(E67="Manter",IF(ABS(H67-G67)&lt;=Y67,1,0),IF(E67="Aumentar",MAX(0,MIN(1,(H67-F67)/(G67-F67))),MAX(0,MIN(1,(F67-H67)/(F67-G67)))))))</x:f>
      </x:c>
      <x:c r="L67" s="144"/>
      <x:c r="M67" s="142"/>
      <x:c r="N67" s="143"/>
      <x:c r="O67" t="str">
        <x:f>IF(COUNTA(A67:J67,L67:N67,P67,Y67)=0,"",IF(Q67&lt;&gt;"","DADO PENDENTE",IF(R67="Cancelado","CANCELADO",IF(R67="Pausado","PAUSADO",IF(R67="Concluído","OBJETIVO ENCERRADO",IF(K67&gt;=1,"CONCLUÍDO",IF(Listas!$B$13&gt;N67,"ATRASADO",IF(OR(L67&lt;Listas!$B$18,AND(K67&lt;Listas!$B$17,N67-Listas!$B$13&lt;=Listas!$B$16)),"EM RISCO","NO RUMO"))))))))</x:f>
      </x:c>
      <x:c r="P67" s="142"/>
      <x:c r="Q67" s="146" t="str">
        <x:f>IF(COUNTA(A67:J67,L67:N67,P67,Y67)=0,"",IF(OR(NOT(ISNUMBER(Listas!$B$13)),Listas!$B$13&lt;=0,NOT(ISNUMBER(Listas!$B$16)),Listas!$B$16&lt;0,NOT(ISNUMBER(Listas!$B$17)),Listas!$B$17&lt;0,Listas!$B$17&gt;1,NOT(ISNUMBER(Listas!$B$18)),Listas!$B$18&lt;0,Listas!$B$18&gt;1),"Parâmetros inválidos",IF(A67="","ID ausente",IF(COUNTIFS($A$5:$A$104,A67)&lt;&gt;1,"ID duplicado",IF(OR(B67="",COUNTIFS(Objetivos!$A$5:$A$104,B67)&lt;&gt;1),"Objetivo ausente ou duplicado",IF(IF(COUNTIFS(Objetivos!$A$5:$A$104,B67)=1,INDEX(Objetivos!$N$5:$N$104,MATCH(B67,Objetivos!$A$5:$A$104,0))&lt;&gt;"",FALSE),"Cadastro do objetivo pendente",IF(OR(C67="",D67="",I67="",M67=""),"Descrição, métrica, unidade ou dono ausente",IF(COUNTIFS(Listas!$C$4:$C$6,E67)&lt;&gt;1,"Direção inválida",IF(OR(NOT(ISNUMBER(F67)),NOT(ISNUMBER(G67)),NOT(ISNUMBER(H67))),"Inicial, meta ou atual ausente/inválido",IF(OR(AND(E67="Aumentar",G67&lt;=F67),AND(E67="Reduzir",G67&gt;=F67)),"Meta incompatível com direção",IF(AND(E67="Manter",OR(NOT(ISNUMBER(Y67)),Y67&lt;0)),"Tolerância Manter inválida",IF(OR(NOT(ISNUMBER(J67)),J67&lt;=0),"Peso inválido",IF(OR(NOT(ISNUMBER(L67)),L67&lt;0,L67&gt;1),"Confiança ausente/inválida",IF(OR(NOT(ISNUMBER(N67)),N67&lt;=0),"Prazo ausente/inválido",""))))))))))))))</x:f>
      </x:c>
      <x:c r="R67" s="146" t="str">
        <x:f>IF(OR(B67="",COUNTIFS(Objetivos!$A$5:$A$104,B67)&lt;&gt;1),"",INDEX(Objetivos!$H$5:$H$104,MATCH(B67,Objetivos!$A$5:$A$104,0)))</x:f>
      </x:c>
      <x:c r="S67" s="146" t="str">
        <x:f>IF(OR(B67="",COUNTIFS(Objetivos!$A$5:$A$104,B67)&lt;&gt;1),"",INDEX(Objetivos!$C$5:$C$104,MATCH(B67,Objetivos!$A$5:$A$104,0)))</x:f>
      </x:c>
      <x:c r="T67" s="146" t="str">
        <x:f>IF(OR(B67="",COUNTIFS(Objetivos!$A$5:$A$104,B67)&lt;&gt;1),"",INDEX(Objetivos!$D$5:$D$104,MATCH(B67,Objetivos!$A$5:$A$104,0)))</x:f>
      </x:c>
      <x:c r="U67" s="146" t="n">
        <x:f>IF(AND(COUNTA(A67:J67,L67:N67,P67,Y67)&gt;0,OR(Listas!$B$14="Todos",S67=Listas!$B$14),OR(Listas!$B$15="Todos",T67=Listas!$B$15)),1,0)</x:f>
        <x:v>0</x:v>
      </x:c>
      <x:c r="V67" s="146" t="n">
        <x:f>IF(AND(U67=1,OR(R67="Em andamento",R67="Não iniciado")),1,0)</x:f>
        <x:v>0</x:v>
      </x:c>
      <x:c r="W67" s="146" t="n">
        <x:f>IF(U67=0,0,IF(Q67&lt;&gt;"",1,IF(V67=0,0,IF(O67="ATRASADO",2,IF(O67="EM RISCO",3,0)))))</x:f>
        <x:v>0</x:v>
      </x:c>
      <x:c r="X67" s="146" t="str">
        <x:f>IF(W67=0,"",COUNTIFS($W$5:$W$104,"&gt;0",$W$5:$W$104,"&lt;"&amp;W67)+COUNTIFS($W$5:W67,W67))</x:f>
      </x:c>
      <x:c r="Y67" s="142"/>
      <x:c r="Z67" t="n">
        <x:f>IF(AND(A67&lt;&gt;"",Q67=""),J67*K67,0)</x:f>
        <x:v>0</x:v>
      </x:c>
      <x:c r="AA67" t="n">
        <x:f>IF(AND(A67&lt;&gt;"",Q67=""),J67*L67,0)</x:f>
        <x:v>0</x:v>
      </x:c>
      <x:c r="AB67" t="n">
        <x:f>IF(AND(A67&lt;&gt;"",Q67=""),1,0)</x:f>
        <x:v>0</x:v>
      </x:c>
      <x:c r="AC67" t="n">
        <x:f>IF(Q67&lt;&gt;"",1,0)</x:f>
        <x:v>0</x:v>
      </x:c>
    </x:row>
    <x:row r="68">
      <x:c r="A68" s="142"/>
      <x:c r="B68" s="142"/>
      <x:c r="C68" s="142"/>
      <x:c r="D68" s="142"/>
      <x:c r="E68" s="142"/>
      <x:c r="F68" s="147"/>
      <x:c r="G68" s="147"/>
      <x:c r="H68" s="147"/>
      <x:c r="I68" s="142"/>
      <x:c r="J68" s="144"/>
      <x:c r="K68" s="16" t="str">
        <x:f>IF(A68="","",IF(Q68&lt;&gt;"","n.a.",IF(E68="Manter",IF(ABS(H68-G68)&lt;=Y68,1,0),IF(E68="Aumentar",MAX(0,MIN(1,(H68-F68)/(G68-F68))),MAX(0,MIN(1,(F68-H68)/(F68-G68)))))))</x:f>
      </x:c>
      <x:c r="L68" s="144"/>
      <x:c r="M68" s="142"/>
      <x:c r="N68" s="143"/>
      <x:c r="O68" t="str">
        <x:f>IF(COUNTA(A68:J68,L68:N68,P68,Y68)=0,"",IF(Q68&lt;&gt;"","DADO PENDENTE",IF(R68="Cancelado","CANCELADO",IF(R68="Pausado","PAUSADO",IF(R68="Concluído","OBJETIVO ENCERRADO",IF(K68&gt;=1,"CONCLUÍDO",IF(Listas!$B$13&gt;N68,"ATRASADO",IF(OR(L68&lt;Listas!$B$18,AND(K68&lt;Listas!$B$17,N68-Listas!$B$13&lt;=Listas!$B$16)),"EM RISCO","NO RUMO"))))))))</x:f>
      </x:c>
      <x:c r="P68" s="142"/>
      <x:c r="Q68" s="146" t="str">
        <x:f>IF(COUNTA(A68:J68,L68:N68,P68,Y68)=0,"",IF(OR(NOT(ISNUMBER(Listas!$B$13)),Listas!$B$13&lt;=0,NOT(ISNUMBER(Listas!$B$16)),Listas!$B$16&lt;0,NOT(ISNUMBER(Listas!$B$17)),Listas!$B$17&lt;0,Listas!$B$17&gt;1,NOT(ISNUMBER(Listas!$B$18)),Listas!$B$18&lt;0,Listas!$B$18&gt;1),"Parâmetros inválidos",IF(A68="","ID ausente",IF(COUNTIFS($A$5:$A$104,A68)&lt;&gt;1,"ID duplicado",IF(OR(B68="",COUNTIFS(Objetivos!$A$5:$A$104,B68)&lt;&gt;1),"Objetivo ausente ou duplicado",IF(IF(COUNTIFS(Objetivos!$A$5:$A$104,B68)=1,INDEX(Objetivos!$N$5:$N$104,MATCH(B68,Objetivos!$A$5:$A$104,0))&lt;&gt;"",FALSE),"Cadastro do objetivo pendente",IF(OR(C68="",D68="",I68="",M68=""),"Descrição, métrica, unidade ou dono ausente",IF(COUNTIFS(Listas!$C$4:$C$6,E68)&lt;&gt;1,"Direção inválida",IF(OR(NOT(ISNUMBER(F68)),NOT(ISNUMBER(G68)),NOT(ISNUMBER(H68))),"Inicial, meta ou atual ausente/inválido",IF(OR(AND(E68="Aumentar",G68&lt;=F68),AND(E68="Reduzir",G68&gt;=F68)),"Meta incompatível com direção",IF(AND(E68="Manter",OR(NOT(ISNUMBER(Y68)),Y68&lt;0)),"Tolerância Manter inválida",IF(OR(NOT(ISNUMBER(J68)),J68&lt;=0),"Peso inválido",IF(OR(NOT(ISNUMBER(L68)),L68&lt;0,L68&gt;1),"Confiança ausente/inválida",IF(OR(NOT(ISNUMBER(N68)),N68&lt;=0),"Prazo ausente/inválido",""))))))))))))))</x:f>
      </x:c>
      <x:c r="R68" s="146" t="str">
        <x:f>IF(OR(B68="",COUNTIFS(Objetivos!$A$5:$A$104,B68)&lt;&gt;1),"",INDEX(Objetivos!$H$5:$H$104,MATCH(B68,Objetivos!$A$5:$A$104,0)))</x:f>
      </x:c>
      <x:c r="S68" s="146" t="str">
        <x:f>IF(OR(B68="",COUNTIFS(Objetivos!$A$5:$A$104,B68)&lt;&gt;1),"",INDEX(Objetivos!$C$5:$C$104,MATCH(B68,Objetivos!$A$5:$A$104,0)))</x:f>
      </x:c>
      <x:c r="T68" s="146" t="str">
        <x:f>IF(OR(B68="",COUNTIFS(Objetivos!$A$5:$A$104,B68)&lt;&gt;1),"",INDEX(Objetivos!$D$5:$D$104,MATCH(B68,Objetivos!$A$5:$A$104,0)))</x:f>
      </x:c>
      <x:c r="U68" s="146" t="n">
        <x:f>IF(AND(COUNTA(A68:J68,L68:N68,P68,Y68)&gt;0,OR(Listas!$B$14="Todos",S68=Listas!$B$14),OR(Listas!$B$15="Todos",T68=Listas!$B$15)),1,0)</x:f>
        <x:v>0</x:v>
      </x:c>
      <x:c r="V68" s="146" t="n">
        <x:f>IF(AND(U68=1,OR(R68="Em andamento",R68="Não iniciado")),1,0)</x:f>
        <x:v>0</x:v>
      </x:c>
      <x:c r="W68" s="146" t="n">
        <x:f>IF(U68=0,0,IF(Q68&lt;&gt;"",1,IF(V68=0,0,IF(O68="ATRASADO",2,IF(O68="EM RISCO",3,0)))))</x:f>
        <x:v>0</x:v>
      </x:c>
      <x:c r="X68" s="146" t="str">
        <x:f>IF(W68=0,"",COUNTIFS($W$5:$W$104,"&gt;0",$W$5:$W$104,"&lt;"&amp;W68)+COUNTIFS($W$5:W68,W68))</x:f>
      </x:c>
      <x:c r="Y68" s="142"/>
      <x:c r="Z68" t="n">
        <x:f>IF(AND(A68&lt;&gt;"",Q68=""),J68*K68,0)</x:f>
        <x:v>0</x:v>
      </x:c>
      <x:c r="AA68" t="n">
        <x:f>IF(AND(A68&lt;&gt;"",Q68=""),J68*L68,0)</x:f>
        <x:v>0</x:v>
      </x:c>
      <x:c r="AB68" t="n">
        <x:f>IF(AND(A68&lt;&gt;"",Q68=""),1,0)</x:f>
        <x:v>0</x:v>
      </x:c>
      <x:c r="AC68" t="n">
        <x:f>IF(Q68&lt;&gt;"",1,0)</x:f>
        <x:v>0</x:v>
      </x:c>
    </x:row>
    <x:row r="69">
      <x:c r="A69" s="142"/>
      <x:c r="B69" s="142"/>
      <x:c r="C69" s="142"/>
      <x:c r="D69" s="142"/>
      <x:c r="E69" s="142"/>
      <x:c r="F69" s="147"/>
      <x:c r="G69" s="147"/>
      <x:c r="H69" s="147"/>
      <x:c r="I69" s="142"/>
      <x:c r="J69" s="144"/>
      <x:c r="K69" s="16" t="str">
        <x:f>IF(A69="","",IF(Q69&lt;&gt;"","n.a.",IF(E69="Manter",IF(ABS(H69-G69)&lt;=Y69,1,0),IF(E69="Aumentar",MAX(0,MIN(1,(H69-F69)/(G69-F69))),MAX(0,MIN(1,(F69-H69)/(F69-G69)))))))</x:f>
      </x:c>
      <x:c r="L69" s="144"/>
      <x:c r="M69" s="142"/>
      <x:c r="N69" s="143"/>
      <x:c r="O69" t="str">
        <x:f>IF(COUNTA(A69:J69,L69:N69,P69,Y69)=0,"",IF(Q69&lt;&gt;"","DADO PENDENTE",IF(R69="Cancelado","CANCELADO",IF(R69="Pausado","PAUSADO",IF(R69="Concluído","OBJETIVO ENCERRADO",IF(K69&gt;=1,"CONCLUÍDO",IF(Listas!$B$13&gt;N69,"ATRASADO",IF(OR(L69&lt;Listas!$B$18,AND(K69&lt;Listas!$B$17,N69-Listas!$B$13&lt;=Listas!$B$16)),"EM RISCO","NO RUMO"))))))))</x:f>
      </x:c>
      <x:c r="P69" s="142"/>
      <x:c r="Q69" s="146" t="str">
        <x:f>IF(COUNTA(A69:J69,L69:N69,P69,Y69)=0,"",IF(OR(NOT(ISNUMBER(Listas!$B$13)),Listas!$B$13&lt;=0,NOT(ISNUMBER(Listas!$B$16)),Listas!$B$16&lt;0,NOT(ISNUMBER(Listas!$B$17)),Listas!$B$17&lt;0,Listas!$B$17&gt;1,NOT(ISNUMBER(Listas!$B$18)),Listas!$B$18&lt;0,Listas!$B$18&gt;1),"Parâmetros inválidos",IF(A69="","ID ausente",IF(COUNTIFS($A$5:$A$104,A69)&lt;&gt;1,"ID duplicado",IF(OR(B69="",COUNTIFS(Objetivos!$A$5:$A$104,B69)&lt;&gt;1),"Objetivo ausente ou duplicado",IF(IF(COUNTIFS(Objetivos!$A$5:$A$104,B69)=1,INDEX(Objetivos!$N$5:$N$104,MATCH(B69,Objetivos!$A$5:$A$104,0))&lt;&gt;"",FALSE),"Cadastro do objetivo pendente",IF(OR(C69="",D69="",I69="",M69=""),"Descrição, métrica, unidade ou dono ausente",IF(COUNTIFS(Listas!$C$4:$C$6,E69)&lt;&gt;1,"Direção inválida",IF(OR(NOT(ISNUMBER(F69)),NOT(ISNUMBER(G69)),NOT(ISNUMBER(H69))),"Inicial, meta ou atual ausente/inválido",IF(OR(AND(E69="Aumentar",G69&lt;=F69),AND(E69="Reduzir",G69&gt;=F69)),"Meta incompatível com direção",IF(AND(E69="Manter",OR(NOT(ISNUMBER(Y69)),Y69&lt;0)),"Tolerância Manter inválida",IF(OR(NOT(ISNUMBER(J69)),J69&lt;=0),"Peso inválido",IF(OR(NOT(ISNUMBER(L69)),L69&lt;0,L69&gt;1),"Confiança ausente/inválida",IF(OR(NOT(ISNUMBER(N69)),N69&lt;=0),"Prazo ausente/inválido",""))))))))))))))</x:f>
      </x:c>
      <x:c r="R69" s="146" t="str">
        <x:f>IF(OR(B69="",COUNTIFS(Objetivos!$A$5:$A$104,B69)&lt;&gt;1),"",INDEX(Objetivos!$H$5:$H$104,MATCH(B69,Objetivos!$A$5:$A$104,0)))</x:f>
      </x:c>
      <x:c r="S69" s="146" t="str">
        <x:f>IF(OR(B69="",COUNTIFS(Objetivos!$A$5:$A$104,B69)&lt;&gt;1),"",INDEX(Objetivos!$C$5:$C$104,MATCH(B69,Objetivos!$A$5:$A$104,0)))</x:f>
      </x:c>
      <x:c r="T69" s="146" t="str">
        <x:f>IF(OR(B69="",COUNTIFS(Objetivos!$A$5:$A$104,B69)&lt;&gt;1),"",INDEX(Objetivos!$D$5:$D$104,MATCH(B69,Objetivos!$A$5:$A$104,0)))</x:f>
      </x:c>
      <x:c r="U69" s="146" t="n">
        <x:f>IF(AND(COUNTA(A69:J69,L69:N69,P69,Y69)&gt;0,OR(Listas!$B$14="Todos",S69=Listas!$B$14),OR(Listas!$B$15="Todos",T69=Listas!$B$15)),1,0)</x:f>
        <x:v>0</x:v>
      </x:c>
      <x:c r="V69" s="146" t="n">
        <x:f>IF(AND(U69=1,OR(R69="Em andamento",R69="Não iniciado")),1,0)</x:f>
        <x:v>0</x:v>
      </x:c>
      <x:c r="W69" s="146" t="n">
        <x:f>IF(U69=0,0,IF(Q69&lt;&gt;"",1,IF(V69=0,0,IF(O69="ATRASADO",2,IF(O69="EM RISCO",3,0)))))</x:f>
        <x:v>0</x:v>
      </x:c>
      <x:c r="X69" s="146" t="str">
        <x:f>IF(W69=0,"",COUNTIFS($W$5:$W$104,"&gt;0",$W$5:$W$104,"&lt;"&amp;W69)+COUNTIFS($W$5:W69,W69))</x:f>
      </x:c>
      <x:c r="Y69" s="142"/>
      <x:c r="Z69" t="n">
        <x:f>IF(AND(A69&lt;&gt;"",Q69=""),J69*K69,0)</x:f>
        <x:v>0</x:v>
      </x:c>
      <x:c r="AA69" t="n">
        <x:f>IF(AND(A69&lt;&gt;"",Q69=""),J69*L69,0)</x:f>
        <x:v>0</x:v>
      </x:c>
      <x:c r="AB69" t="n">
        <x:f>IF(AND(A69&lt;&gt;"",Q69=""),1,0)</x:f>
        <x:v>0</x:v>
      </x:c>
      <x:c r="AC69" t="n">
        <x:f>IF(Q69&lt;&gt;"",1,0)</x:f>
        <x:v>0</x:v>
      </x:c>
    </x:row>
    <x:row r="70">
      <x:c r="A70" s="142"/>
      <x:c r="B70" s="142"/>
      <x:c r="C70" s="142"/>
      <x:c r="D70" s="142"/>
      <x:c r="E70" s="142"/>
      <x:c r="F70" s="147"/>
      <x:c r="G70" s="147"/>
      <x:c r="H70" s="147"/>
      <x:c r="I70" s="142"/>
      <x:c r="J70" s="144"/>
      <x:c r="K70" s="16" t="str">
        <x:f>IF(A70="","",IF(Q70&lt;&gt;"","n.a.",IF(E70="Manter",IF(ABS(H70-G70)&lt;=Y70,1,0),IF(E70="Aumentar",MAX(0,MIN(1,(H70-F70)/(G70-F70))),MAX(0,MIN(1,(F70-H70)/(F70-G70)))))))</x:f>
      </x:c>
      <x:c r="L70" s="144"/>
      <x:c r="M70" s="142"/>
      <x:c r="N70" s="143"/>
      <x:c r="O70" t="str">
        <x:f>IF(COUNTA(A70:J70,L70:N70,P70,Y70)=0,"",IF(Q70&lt;&gt;"","DADO PENDENTE",IF(R70="Cancelado","CANCELADO",IF(R70="Pausado","PAUSADO",IF(R70="Concluído","OBJETIVO ENCERRADO",IF(K70&gt;=1,"CONCLUÍDO",IF(Listas!$B$13&gt;N70,"ATRASADO",IF(OR(L70&lt;Listas!$B$18,AND(K70&lt;Listas!$B$17,N70-Listas!$B$13&lt;=Listas!$B$16)),"EM RISCO","NO RUMO"))))))))</x:f>
      </x:c>
      <x:c r="P70" s="142"/>
      <x:c r="Q70" s="146" t="str">
        <x:f>IF(COUNTA(A70:J70,L70:N70,P70,Y70)=0,"",IF(OR(NOT(ISNUMBER(Listas!$B$13)),Listas!$B$13&lt;=0,NOT(ISNUMBER(Listas!$B$16)),Listas!$B$16&lt;0,NOT(ISNUMBER(Listas!$B$17)),Listas!$B$17&lt;0,Listas!$B$17&gt;1,NOT(ISNUMBER(Listas!$B$18)),Listas!$B$18&lt;0,Listas!$B$18&gt;1),"Parâmetros inválidos",IF(A70="","ID ausente",IF(COUNTIFS($A$5:$A$104,A70)&lt;&gt;1,"ID duplicado",IF(OR(B70="",COUNTIFS(Objetivos!$A$5:$A$104,B70)&lt;&gt;1),"Objetivo ausente ou duplicado",IF(IF(COUNTIFS(Objetivos!$A$5:$A$104,B70)=1,INDEX(Objetivos!$N$5:$N$104,MATCH(B70,Objetivos!$A$5:$A$104,0))&lt;&gt;"",FALSE),"Cadastro do objetivo pendente",IF(OR(C70="",D70="",I70="",M70=""),"Descrição, métrica, unidade ou dono ausente",IF(COUNTIFS(Listas!$C$4:$C$6,E70)&lt;&gt;1,"Direção inválida",IF(OR(NOT(ISNUMBER(F70)),NOT(ISNUMBER(G70)),NOT(ISNUMBER(H70))),"Inicial, meta ou atual ausente/inválido",IF(OR(AND(E70="Aumentar",G70&lt;=F70),AND(E70="Reduzir",G70&gt;=F70)),"Meta incompatível com direção",IF(AND(E70="Manter",OR(NOT(ISNUMBER(Y70)),Y70&lt;0)),"Tolerância Manter inválida",IF(OR(NOT(ISNUMBER(J70)),J70&lt;=0),"Peso inválido",IF(OR(NOT(ISNUMBER(L70)),L70&lt;0,L70&gt;1),"Confiança ausente/inválida",IF(OR(NOT(ISNUMBER(N70)),N70&lt;=0),"Prazo ausente/inválido",""))))))))))))))</x:f>
      </x:c>
      <x:c r="R70" s="146" t="str">
        <x:f>IF(OR(B70="",COUNTIFS(Objetivos!$A$5:$A$104,B70)&lt;&gt;1),"",INDEX(Objetivos!$H$5:$H$104,MATCH(B70,Objetivos!$A$5:$A$104,0)))</x:f>
      </x:c>
      <x:c r="S70" s="146" t="str">
        <x:f>IF(OR(B70="",COUNTIFS(Objetivos!$A$5:$A$104,B70)&lt;&gt;1),"",INDEX(Objetivos!$C$5:$C$104,MATCH(B70,Objetivos!$A$5:$A$104,0)))</x:f>
      </x:c>
      <x:c r="T70" s="146" t="str">
        <x:f>IF(OR(B70="",COUNTIFS(Objetivos!$A$5:$A$104,B70)&lt;&gt;1),"",INDEX(Objetivos!$D$5:$D$104,MATCH(B70,Objetivos!$A$5:$A$104,0)))</x:f>
      </x:c>
      <x:c r="U70" s="146" t="n">
        <x:f>IF(AND(COUNTA(A70:J70,L70:N70,P70,Y70)&gt;0,OR(Listas!$B$14="Todos",S70=Listas!$B$14),OR(Listas!$B$15="Todos",T70=Listas!$B$15)),1,0)</x:f>
        <x:v>0</x:v>
      </x:c>
      <x:c r="V70" s="146" t="n">
        <x:f>IF(AND(U70=1,OR(R70="Em andamento",R70="Não iniciado")),1,0)</x:f>
        <x:v>0</x:v>
      </x:c>
      <x:c r="W70" s="146" t="n">
        <x:f>IF(U70=0,0,IF(Q70&lt;&gt;"",1,IF(V70=0,0,IF(O70="ATRASADO",2,IF(O70="EM RISCO",3,0)))))</x:f>
        <x:v>0</x:v>
      </x:c>
      <x:c r="X70" s="146" t="str">
        <x:f>IF(W70=0,"",COUNTIFS($W$5:$W$104,"&gt;0",$W$5:$W$104,"&lt;"&amp;W70)+COUNTIFS($W$5:W70,W70))</x:f>
      </x:c>
      <x:c r="Y70" s="142"/>
      <x:c r="Z70" t="n">
        <x:f>IF(AND(A70&lt;&gt;"",Q70=""),J70*K70,0)</x:f>
        <x:v>0</x:v>
      </x:c>
      <x:c r="AA70" t="n">
        <x:f>IF(AND(A70&lt;&gt;"",Q70=""),J70*L70,0)</x:f>
        <x:v>0</x:v>
      </x:c>
      <x:c r="AB70" t="n">
        <x:f>IF(AND(A70&lt;&gt;"",Q70=""),1,0)</x:f>
        <x:v>0</x:v>
      </x:c>
      <x:c r="AC70" t="n">
        <x:f>IF(Q70&lt;&gt;"",1,0)</x:f>
        <x:v>0</x:v>
      </x:c>
    </x:row>
    <x:row r="71">
      <x:c r="A71" s="142"/>
      <x:c r="B71" s="142"/>
      <x:c r="C71" s="142"/>
      <x:c r="D71" s="142"/>
      <x:c r="E71" s="142"/>
      <x:c r="F71" s="147"/>
      <x:c r="G71" s="147"/>
      <x:c r="H71" s="147"/>
      <x:c r="I71" s="142"/>
      <x:c r="J71" s="144"/>
      <x:c r="K71" s="16" t="str">
        <x:f>IF(A71="","",IF(Q71&lt;&gt;"","n.a.",IF(E71="Manter",IF(ABS(H71-G71)&lt;=Y71,1,0),IF(E71="Aumentar",MAX(0,MIN(1,(H71-F71)/(G71-F71))),MAX(0,MIN(1,(F71-H71)/(F71-G71)))))))</x:f>
      </x:c>
      <x:c r="L71" s="144"/>
      <x:c r="M71" s="142"/>
      <x:c r="N71" s="143"/>
      <x:c r="O71" t="str">
        <x:f>IF(COUNTA(A71:J71,L71:N71,P71,Y71)=0,"",IF(Q71&lt;&gt;"","DADO PENDENTE",IF(R71="Cancelado","CANCELADO",IF(R71="Pausado","PAUSADO",IF(R71="Concluído","OBJETIVO ENCERRADO",IF(K71&gt;=1,"CONCLUÍDO",IF(Listas!$B$13&gt;N71,"ATRASADO",IF(OR(L71&lt;Listas!$B$18,AND(K71&lt;Listas!$B$17,N71-Listas!$B$13&lt;=Listas!$B$16)),"EM RISCO","NO RUMO"))))))))</x:f>
      </x:c>
      <x:c r="P71" s="142"/>
      <x:c r="Q71" s="146" t="str">
        <x:f>IF(COUNTA(A71:J71,L71:N71,P71,Y71)=0,"",IF(OR(NOT(ISNUMBER(Listas!$B$13)),Listas!$B$13&lt;=0,NOT(ISNUMBER(Listas!$B$16)),Listas!$B$16&lt;0,NOT(ISNUMBER(Listas!$B$17)),Listas!$B$17&lt;0,Listas!$B$17&gt;1,NOT(ISNUMBER(Listas!$B$18)),Listas!$B$18&lt;0,Listas!$B$18&gt;1),"Parâmetros inválidos",IF(A71="","ID ausente",IF(COUNTIFS($A$5:$A$104,A71)&lt;&gt;1,"ID duplicado",IF(OR(B71="",COUNTIFS(Objetivos!$A$5:$A$104,B71)&lt;&gt;1),"Objetivo ausente ou duplicado",IF(IF(COUNTIFS(Objetivos!$A$5:$A$104,B71)=1,INDEX(Objetivos!$N$5:$N$104,MATCH(B71,Objetivos!$A$5:$A$104,0))&lt;&gt;"",FALSE),"Cadastro do objetivo pendente",IF(OR(C71="",D71="",I71="",M71=""),"Descrição, métrica, unidade ou dono ausente",IF(COUNTIFS(Listas!$C$4:$C$6,E71)&lt;&gt;1,"Direção inválida",IF(OR(NOT(ISNUMBER(F71)),NOT(ISNUMBER(G71)),NOT(ISNUMBER(H71))),"Inicial, meta ou atual ausente/inválido",IF(OR(AND(E71="Aumentar",G71&lt;=F71),AND(E71="Reduzir",G71&gt;=F71)),"Meta incompatível com direção",IF(AND(E71="Manter",OR(NOT(ISNUMBER(Y71)),Y71&lt;0)),"Tolerância Manter inválida",IF(OR(NOT(ISNUMBER(J71)),J71&lt;=0),"Peso inválido",IF(OR(NOT(ISNUMBER(L71)),L71&lt;0,L71&gt;1),"Confiança ausente/inválida",IF(OR(NOT(ISNUMBER(N71)),N71&lt;=0),"Prazo ausente/inválido",""))))))))))))))</x:f>
      </x:c>
      <x:c r="R71" s="146" t="str">
        <x:f>IF(OR(B71="",COUNTIFS(Objetivos!$A$5:$A$104,B71)&lt;&gt;1),"",INDEX(Objetivos!$H$5:$H$104,MATCH(B71,Objetivos!$A$5:$A$104,0)))</x:f>
      </x:c>
      <x:c r="S71" s="146" t="str">
        <x:f>IF(OR(B71="",COUNTIFS(Objetivos!$A$5:$A$104,B71)&lt;&gt;1),"",INDEX(Objetivos!$C$5:$C$104,MATCH(B71,Objetivos!$A$5:$A$104,0)))</x:f>
      </x:c>
      <x:c r="T71" s="146" t="str">
        <x:f>IF(OR(B71="",COUNTIFS(Objetivos!$A$5:$A$104,B71)&lt;&gt;1),"",INDEX(Objetivos!$D$5:$D$104,MATCH(B71,Objetivos!$A$5:$A$104,0)))</x:f>
      </x:c>
      <x:c r="U71" s="146" t="n">
        <x:f>IF(AND(COUNTA(A71:J71,L71:N71,P71,Y71)&gt;0,OR(Listas!$B$14="Todos",S71=Listas!$B$14),OR(Listas!$B$15="Todos",T71=Listas!$B$15)),1,0)</x:f>
        <x:v>0</x:v>
      </x:c>
      <x:c r="V71" s="146" t="n">
        <x:f>IF(AND(U71=1,OR(R71="Em andamento",R71="Não iniciado")),1,0)</x:f>
        <x:v>0</x:v>
      </x:c>
      <x:c r="W71" s="146" t="n">
        <x:f>IF(U71=0,0,IF(Q71&lt;&gt;"",1,IF(V71=0,0,IF(O71="ATRASADO",2,IF(O71="EM RISCO",3,0)))))</x:f>
        <x:v>0</x:v>
      </x:c>
      <x:c r="X71" s="146" t="str">
        <x:f>IF(W71=0,"",COUNTIFS($W$5:$W$104,"&gt;0",$W$5:$W$104,"&lt;"&amp;W71)+COUNTIFS($W$5:W71,W71))</x:f>
      </x:c>
      <x:c r="Y71" s="142"/>
      <x:c r="Z71" t="n">
        <x:f>IF(AND(A71&lt;&gt;"",Q71=""),J71*K71,0)</x:f>
        <x:v>0</x:v>
      </x:c>
      <x:c r="AA71" t="n">
        <x:f>IF(AND(A71&lt;&gt;"",Q71=""),J71*L71,0)</x:f>
        <x:v>0</x:v>
      </x:c>
      <x:c r="AB71" t="n">
        <x:f>IF(AND(A71&lt;&gt;"",Q71=""),1,0)</x:f>
        <x:v>0</x:v>
      </x:c>
      <x:c r="AC71" t="n">
        <x:f>IF(Q71&lt;&gt;"",1,0)</x:f>
        <x:v>0</x:v>
      </x:c>
    </x:row>
    <x:row r="72">
      <x:c r="A72" s="142"/>
      <x:c r="B72" s="142"/>
      <x:c r="C72" s="142"/>
      <x:c r="D72" s="142"/>
      <x:c r="E72" s="142"/>
      <x:c r="F72" s="147"/>
      <x:c r="G72" s="147"/>
      <x:c r="H72" s="147"/>
      <x:c r="I72" s="142"/>
      <x:c r="J72" s="144"/>
      <x:c r="K72" s="16" t="str">
        <x:f>IF(A72="","",IF(Q72&lt;&gt;"","n.a.",IF(E72="Manter",IF(ABS(H72-G72)&lt;=Y72,1,0),IF(E72="Aumentar",MAX(0,MIN(1,(H72-F72)/(G72-F72))),MAX(0,MIN(1,(F72-H72)/(F72-G72)))))))</x:f>
      </x:c>
      <x:c r="L72" s="144"/>
      <x:c r="M72" s="142"/>
      <x:c r="N72" s="143"/>
      <x:c r="O72" t="str">
        <x:f>IF(COUNTA(A72:J72,L72:N72,P72,Y72)=0,"",IF(Q72&lt;&gt;"","DADO PENDENTE",IF(R72="Cancelado","CANCELADO",IF(R72="Pausado","PAUSADO",IF(R72="Concluído","OBJETIVO ENCERRADO",IF(K72&gt;=1,"CONCLUÍDO",IF(Listas!$B$13&gt;N72,"ATRASADO",IF(OR(L72&lt;Listas!$B$18,AND(K72&lt;Listas!$B$17,N72-Listas!$B$13&lt;=Listas!$B$16)),"EM RISCO","NO RUMO"))))))))</x:f>
      </x:c>
      <x:c r="P72" s="142"/>
      <x:c r="Q72" s="146" t="str">
        <x:f>IF(COUNTA(A72:J72,L72:N72,P72,Y72)=0,"",IF(OR(NOT(ISNUMBER(Listas!$B$13)),Listas!$B$13&lt;=0,NOT(ISNUMBER(Listas!$B$16)),Listas!$B$16&lt;0,NOT(ISNUMBER(Listas!$B$17)),Listas!$B$17&lt;0,Listas!$B$17&gt;1,NOT(ISNUMBER(Listas!$B$18)),Listas!$B$18&lt;0,Listas!$B$18&gt;1),"Parâmetros inválidos",IF(A72="","ID ausente",IF(COUNTIFS($A$5:$A$104,A72)&lt;&gt;1,"ID duplicado",IF(OR(B72="",COUNTIFS(Objetivos!$A$5:$A$104,B72)&lt;&gt;1),"Objetivo ausente ou duplicado",IF(IF(COUNTIFS(Objetivos!$A$5:$A$104,B72)=1,INDEX(Objetivos!$N$5:$N$104,MATCH(B72,Objetivos!$A$5:$A$104,0))&lt;&gt;"",FALSE),"Cadastro do objetivo pendente",IF(OR(C72="",D72="",I72="",M72=""),"Descrição, métrica, unidade ou dono ausente",IF(COUNTIFS(Listas!$C$4:$C$6,E72)&lt;&gt;1,"Direção inválida",IF(OR(NOT(ISNUMBER(F72)),NOT(ISNUMBER(G72)),NOT(ISNUMBER(H72))),"Inicial, meta ou atual ausente/inválido",IF(OR(AND(E72="Aumentar",G72&lt;=F72),AND(E72="Reduzir",G72&gt;=F72)),"Meta incompatível com direção",IF(AND(E72="Manter",OR(NOT(ISNUMBER(Y72)),Y72&lt;0)),"Tolerância Manter inválida",IF(OR(NOT(ISNUMBER(J72)),J72&lt;=0),"Peso inválido",IF(OR(NOT(ISNUMBER(L72)),L72&lt;0,L72&gt;1),"Confiança ausente/inválida",IF(OR(NOT(ISNUMBER(N72)),N72&lt;=0),"Prazo ausente/inválido",""))))))))))))))</x:f>
      </x:c>
      <x:c r="R72" s="146" t="str">
        <x:f>IF(OR(B72="",COUNTIFS(Objetivos!$A$5:$A$104,B72)&lt;&gt;1),"",INDEX(Objetivos!$H$5:$H$104,MATCH(B72,Objetivos!$A$5:$A$104,0)))</x:f>
      </x:c>
      <x:c r="S72" s="146" t="str">
        <x:f>IF(OR(B72="",COUNTIFS(Objetivos!$A$5:$A$104,B72)&lt;&gt;1),"",INDEX(Objetivos!$C$5:$C$104,MATCH(B72,Objetivos!$A$5:$A$104,0)))</x:f>
      </x:c>
      <x:c r="T72" s="146" t="str">
        <x:f>IF(OR(B72="",COUNTIFS(Objetivos!$A$5:$A$104,B72)&lt;&gt;1),"",INDEX(Objetivos!$D$5:$D$104,MATCH(B72,Objetivos!$A$5:$A$104,0)))</x:f>
      </x:c>
      <x:c r="U72" s="146" t="n">
        <x:f>IF(AND(COUNTA(A72:J72,L72:N72,P72,Y72)&gt;0,OR(Listas!$B$14="Todos",S72=Listas!$B$14),OR(Listas!$B$15="Todos",T72=Listas!$B$15)),1,0)</x:f>
        <x:v>0</x:v>
      </x:c>
      <x:c r="V72" s="146" t="n">
        <x:f>IF(AND(U72=1,OR(R72="Em andamento",R72="Não iniciado")),1,0)</x:f>
        <x:v>0</x:v>
      </x:c>
      <x:c r="W72" s="146" t="n">
        <x:f>IF(U72=0,0,IF(Q72&lt;&gt;"",1,IF(V72=0,0,IF(O72="ATRASADO",2,IF(O72="EM RISCO",3,0)))))</x:f>
        <x:v>0</x:v>
      </x:c>
      <x:c r="X72" s="146" t="str">
        <x:f>IF(W72=0,"",COUNTIFS($W$5:$W$104,"&gt;0",$W$5:$W$104,"&lt;"&amp;W72)+COUNTIFS($W$5:W72,W72))</x:f>
      </x:c>
      <x:c r="Y72" s="142"/>
      <x:c r="Z72" t="n">
        <x:f>IF(AND(A72&lt;&gt;"",Q72=""),J72*K72,0)</x:f>
        <x:v>0</x:v>
      </x:c>
      <x:c r="AA72" t="n">
        <x:f>IF(AND(A72&lt;&gt;"",Q72=""),J72*L72,0)</x:f>
        <x:v>0</x:v>
      </x:c>
      <x:c r="AB72" t="n">
        <x:f>IF(AND(A72&lt;&gt;"",Q72=""),1,0)</x:f>
        <x:v>0</x:v>
      </x:c>
      <x:c r="AC72" t="n">
        <x:f>IF(Q72&lt;&gt;"",1,0)</x:f>
        <x:v>0</x:v>
      </x:c>
    </x:row>
    <x:row r="73">
      <x:c r="A73" s="142"/>
      <x:c r="B73" s="142"/>
      <x:c r="C73" s="142"/>
      <x:c r="D73" s="142"/>
      <x:c r="E73" s="142"/>
      <x:c r="F73" s="147"/>
      <x:c r="G73" s="147"/>
      <x:c r="H73" s="147"/>
      <x:c r="I73" s="142"/>
      <x:c r="J73" s="144"/>
      <x:c r="K73" s="16" t="str">
        <x:f>IF(A73="","",IF(Q73&lt;&gt;"","n.a.",IF(E73="Manter",IF(ABS(H73-G73)&lt;=Y73,1,0),IF(E73="Aumentar",MAX(0,MIN(1,(H73-F73)/(G73-F73))),MAX(0,MIN(1,(F73-H73)/(F73-G73)))))))</x:f>
      </x:c>
      <x:c r="L73" s="144"/>
      <x:c r="M73" s="142"/>
      <x:c r="N73" s="143"/>
      <x:c r="O73" t="str">
        <x:f>IF(COUNTA(A73:J73,L73:N73,P73,Y73)=0,"",IF(Q73&lt;&gt;"","DADO PENDENTE",IF(R73="Cancelado","CANCELADO",IF(R73="Pausado","PAUSADO",IF(R73="Concluído","OBJETIVO ENCERRADO",IF(K73&gt;=1,"CONCLUÍDO",IF(Listas!$B$13&gt;N73,"ATRASADO",IF(OR(L73&lt;Listas!$B$18,AND(K73&lt;Listas!$B$17,N73-Listas!$B$13&lt;=Listas!$B$16)),"EM RISCO","NO RUMO"))))))))</x:f>
      </x:c>
      <x:c r="P73" s="142"/>
      <x:c r="Q73" s="146" t="str">
        <x:f>IF(COUNTA(A73:J73,L73:N73,P73,Y73)=0,"",IF(OR(NOT(ISNUMBER(Listas!$B$13)),Listas!$B$13&lt;=0,NOT(ISNUMBER(Listas!$B$16)),Listas!$B$16&lt;0,NOT(ISNUMBER(Listas!$B$17)),Listas!$B$17&lt;0,Listas!$B$17&gt;1,NOT(ISNUMBER(Listas!$B$18)),Listas!$B$18&lt;0,Listas!$B$18&gt;1),"Parâmetros inválidos",IF(A73="","ID ausente",IF(COUNTIFS($A$5:$A$104,A73)&lt;&gt;1,"ID duplicado",IF(OR(B73="",COUNTIFS(Objetivos!$A$5:$A$104,B73)&lt;&gt;1),"Objetivo ausente ou duplicado",IF(IF(COUNTIFS(Objetivos!$A$5:$A$104,B73)=1,INDEX(Objetivos!$N$5:$N$104,MATCH(B73,Objetivos!$A$5:$A$104,0))&lt;&gt;"",FALSE),"Cadastro do objetivo pendente",IF(OR(C73="",D73="",I73="",M73=""),"Descrição, métrica, unidade ou dono ausente",IF(COUNTIFS(Listas!$C$4:$C$6,E73)&lt;&gt;1,"Direção inválida",IF(OR(NOT(ISNUMBER(F73)),NOT(ISNUMBER(G73)),NOT(ISNUMBER(H73))),"Inicial, meta ou atual ausente/inválido",IF(OR(AND(E73="Aumentar",G73&lt;=F73),AND(E73="Reduzir",G73&gt;=F73)),"Meta incompatível com direção",IF(AND(E73="Manter",OR(NOT(ISNUMBER(Y73)),Y73&lt;0)),"Tolerância Manter inválida",IF(OR(NOT(ISNUMBER(J73)),J73&lt;=0),"Peso inválido",IF(OR(NOT(ISNUMBER(L73)),L73&lt;0,L73&gt;1),"Confiança ausente/inválida",IF(OR(NOT(ISNUMBER(N73)),N73&lt;=0),"Prazo ausente/inválido",""))))))))))))))</x:f>
      </x:c>
      <x:c r="R73" s="146" t="str">
        <x:f>IF(OR(B73="",COUNTIFS(Objetivos!$A$5:$A$104,B73)&lt;&gt;1),"",INDEX(Objetivos!$H$5:$H$104,MATCH(B73,Objetivos!$A$5:$A$104,0)))</x:f>
      </x:c>
      <x:c r="S73" s="146" t="str">
        <x:f>IF(OR(B73="",COUNTIFS(Objetivos!$A$5:$A$104,B73)&lt;&gt;1),"",INDEX(Objetivos!$C$5:$C$104,MATCH(B73,Objetivos!$A$5:$A$104,0)))</x:f>
      </x:c>
      <x:c r="T73" s="146" t="str">
        <x:f>IF(OR(B73="",COUNTIFS(Objetivos!$A$5:$A$104,B73)&lt;&gt;1),"",INDEX(Objetivos!$D$5:$D$104,MATCH(B73,Objetivos!$A$5:$A$104,0)))</x:f>
      </x:c>
      <x:c r="U73" s="146" t="n">
        <x:f>IF(AND(COUNTA(A73:J73,L73:N73,P73,Y73)&gt;0,OR(Listas!$B$14="Todos",S73=Listas!$B$14),OR(Listas!$B$15="Todos",T73=Listas!$B$15)),1,0)</x:f>
        <x:v>0</x:v>
      </x:c>
      <x:c r="V73" s="146" t="n">
        <x:f>IF(AND(U73=1,OR(R73="Em andamento",R73="Não iniciado")),1,0)</x:f>
        <x:v>0</x:v>
      </x:c>
      <x:c r="W73" s="146" t="n">
        <x:f>IF(U73=0,0,IF(Q73&lt;&gt;"",1,IF(V73=0,0,IF(O73="ATRASADO",2,IF(O73="EM RISCO",3,0)))))</x:f>
        <x:v>0</x:v>
      </x:c>
      <x:c r="X73" s="146" t="str">
        <x:f>IF(W73=0,"",COUNTIFS($W$5:$W$104,"&gt;0",$W$5:$W$104,"&lt;"&amp;W73)+COUNTIFS($W$5:W73,W73))</x:f>
      </x:c>
      <x:c r="Y73" s="142"/>
      <x:c r="Z73" t="n">
        <x:f>IF(AND(A73&lt;&gt;"",Q73=""),J73*K73,0)</x:f>
        <x:v>0</x:v>
      </x:c>
      <x:c r="AA73" t="n">
        <x:f>IF(AND(A73&lt;&gt;"",Q73=""),J73*L73,0)</x:f>
        <x:v>0</x:v>
      </x:c>
      <x:c r="AB73" t="n">
        <x:f>IF(AND(A73&lt;&gt;"",Q73=""),1,0)</x:f>
        <x:v>0</x:v>
      </x:c>
      <x:c r="AC73" t="n">
        <x:f>IF(Q73&lt;&gt;"",1,0)</x:f>
        <x:v>0</x:v>
      </x:c>
    </x:row>
    <x:row r="74">
      <x:c r="A74" s="142"/>
      <x:c r="B74" s="142"/>
      <x:c r="C74" s="142"/>
      <x:c r="D74" s="142"/>
      <x:c r="E74" s="142"/>
      <x:c r="F74" s="147"/>
      <x:c r="G74" s="147"/>
      <x:c r="H74" s="147"/>
      <x:c r="I74" s="142"/>
      <x:c r="J74" s="144"/>
      <x:c r="K74" s="16" t="str">
        <x:f>IF(A74="","",IF(Q74&lt;&gt;"","n.a.",IF(E74="Manter",IF(ABS(H74-G74)&lt;=Y74,1,0),IF(E74="Aumentar",MAX(0,MIN(1,(H74-F74)/(G74-F74))),MAX(0,MIN(1,(F74-H74)/(F74-G74)))))))</x:f>
      </x:c>
      <x:c r="L74" s="144"/>
      <x:c r="M74" s="142"/>
      <x:c r="N74" s="143"/>
      <x:c r="O74" t="str">
        <x:f>IF(COUNTA(A74:J74,L74:N74,P74,Y74)=0,"",IF(Q74&lt;&gt;"","DADO PENDENTE",IF(R74="Cancelado","CANCELADO",IF(R74="Pausado","PAUSADO",IF(R74="Concluído","OBJETIVO ENCERRADO",IF(K74&gt;=1,"CONCLUÍDO",IF(Listas!$B$13&gt;N74,"ATRASADO",IF(OR(L74&lt;Listas!$B$18,AND(K74&lt;Listas!$B$17,N74-Listas!$B$13&lt;=Listas!$B$16)),"EM RISCO","NO RUMO"))))))))</x:f>
      </x:c>
      <x:c r="P74" s="142"/>
      <x:c r="Q74" s="146" t="str">
        <x:f>IF(COUNTA(A74:J74,L74:N74,P74,Y74)=0,"",IF(OR(NOT(ISNUMBER(Listas!$B$13)),Listas!$B$13&lt;=0,NOT(ISNUMBER(Listas!$B$16)),Listas!$B$16&lt;0,NOT(ISNUMBER(Listas!$B$17)),Listas!$B$17&lt;0,Listas!$B$17&gt;1,NOT(ISNUMBER(Listas!$B$18)),Listas!$B$18&lt;0,Listas!$B$18&gt;1),"Parâmetros inválidos",IF(A74="","ID ausente",IF(COUNTIFS($A$5:$A$104,A74)&lt;&gt;1,"ID duplicado",IF(OR(B74="",COUNTIFS(Objetivos!$A$5:$A$104,B74)&lt;&gt;1),"Objetivo ausente ou duplicado",IF(IF(COUNTIFS(Objetivos!$A$5:$A$104,B74)=1,INDEX(Objetivos!$N$5:$N$104,MATCH(B74,Objetivos!$A$5:$A$104,0))&lt;&gt;"",FALSE),"Cadastro do objetivo pendente",IF(OR(C74="",D74="",I74="",M74=""),"Descrição, métrica, unidade ou dono ausente",IF(COUNTIFS(Listas!$C$4:$C$6,E74)&lt;&gt;1,"Direção inválida",IF(OR(NOT(ISNUMBER(F74)),NOT(ISNUMBER(G74)),NOT(ISNUMBER(H74))),"Inicial, meta ou atual ausente/inválido",IF(OR(AND(E74="Aumentar",G74&lt;=F74),AND(E74="Reduzir",G74&gt;=F74)),"Meta incompatível com direção",IF(AND(E74="Manter",OR(NOT(ISNUMBER(Y74)),Y74&lt;0)),"Tolerância Manter inválida",IF(OR(NOT(ISNUMBER(J74)),J74&lt;=0),"Peso inválido",IF(OR(NOT(ISNUMBER(L74)),L74&lt;0,L74&gt;1),"Confiança ausente/inválida",IF(OR(NOT(ISNUMBER(N74)),N74&lt;=0),"Prazo ausente/inválido",""))))))))))))))</x:f>
      </x:c>
      <x:c r="R74" s="146" t="str">
        <x:f>IF(OR(B74="",COUNTIFS(Objetivos!$A$5:$A$104,B74)&lt;&gt;1),"",INDEX(Objetivos!$H$5:$H$104,MATCH(B74,Objetivos!$A$5:$A$104,0)))</x:f>
      </x:c>
      <x:c r="S74" s="146" t="str">
        <x:f>IF(OR(B74="",COUNTIFS(Objetivos!$A$5:$A$104,B74)&lt;&gt;1),"",INDEX(Objetivos!$C$5:$C$104,MATCH(B74,Objetivos!$A$5:$A$104,0)))</x:f>
      </x:c>
      <x:c r="T74" s="146" t="str">
        <x:f>IF(OR(B74="",COUNTIFS(Objetivos!$A$5:$A$104,B74)&lt;&gt;1),"",INDEX(Objetivos!$D$5:$D$104,MATCH(B74,Objetivos!$A$5:$A$104,0)))</x:f>
      </x:c>
      <x:c r="U74" s="146" t="n">
        <x:f>IF(AND(COUNTA(A74:J74,L74:N74,P74,Y74)&gt;0,OR(Listas!$B$14="Todos",S74=Listas!$B$14),OR(Listas!$B$15="Todos",T74=Listas!$B$15)),1,0)</x:f>
        <x:v>0</x:v>
      </x:c>
      <x:c r="V74" s="146" t="n">
        <x:f>IF(AND(U74=1,OR(R74="Em andamento",R74="Não iniciado")),1,0)</x:f>
        <x:v>0</x:v>
      </x:c>
      <x:c r="W74" s="146" t="n">
        <x:f>IF(U74=0,0,IF(Q74&lt;&gt;"",1,IF(V74=0,0,IF(O74="ATRASADO",2,IF(O74="EM RISCO",3,0)))))</x:f>
        <x:v>0</x:v>
      </x:c>
      <x:c r="X74" s="146" t="str">
        <x:f>IF(W74=0,"",COUNTIFS($W$5:$W$104,"&gt;0",$W$5:$W$104,"&lt;"&amp;W74)+COUNTIFS($W$5:W74,W74))</x:f>
      </x:c>
      <x:c r="Y74" s="142"/>
      <x:c r="Z74" t="n">
        <x:f>IF(AND(A74&lt;&gt;"",Q74=""),J74*K74,0)</x:f>
        <x:v>0</x:v>
      </x:c>
      <x:c r="AA74" t="n">
        <x:f>IF(AND(A74&lt;&gt;"",Q74=""),J74*L74,0)</x:f>
        <x:v>0</x:v>
      </x:c>
      <x:c r="AB74" t="n">
        <x:f>IF(AND(A74&lt;&gt;"",Q74=""),1,0)</x:f>
        <x:v>0</x:v>
      </x:c>
      <x:c r="AC74" t="n">
        <x:f>IF(Q74&lt;&gt;"",1,0)</x:f>
        <x:v>0</x:v>
      </x:c>
    </x:row>
    <x:row r="75">
      <x:c r="A75" s="142"/>
      <x:c r="B75" s="142"/>
      <x:c r="C75" s="142"/>
      <x:c r="D75" s="142"/>
      <x:c r="E75" s="142"/>
      <x:c r="F75" s="147"/>
      <x:c r="G75" s="147"/>
      <x:c r="H75" s="147"/>
      <x:c r="I75" s="142"/>
      <x:c r="J75" s="144"/>
      <x:c r="K75" s="16" t="str">
        <x:f>IF(A75="","",IF(Q75&lt;&gt;"","n.a.",IF(E75="Manter",IF(ABS(H75-G75)&lt;=Y75,1,0),IF(E75="Aumentar",MAX(0,MIN(1,(H75-F75)/(G75-F75))),MAX(0,MIN(1,(F75-H75)/(F75-G75)))))))</x:f>
      </x:c>
      <x:c r="L75" s="144"/>
      <x:c r="M75" s="142"/>
      <x:c r="N75" s="143"/>
      <x:c r="O75" t="str">
        <x:f>IF(COUNTA(A75:J75,L75:N75,P75,Y75)=0,"",IF(Q75&lt;&gt;"","DADO PENDENTE",IF(R75="Cancelado","CANCELADO",IF(R75="Pausado","PAUSADO",IF(R75="Concluído","OBJETIVO ENCERRADO",IF(K75&gt;=1,"CONCLUÍDO",IF(Listas!$B$13&gt;N75,"ATRASADO",IF(OR(L75&lt;Listas!$B$18,AND(K75&lt;Listas!$B$17,N75-Listas!$B$13&lt;=Listas!$B$16)),"EM RISCO","NO RUMO"))))))))</x:f>
      </x:c>
      <x:c r="P75" s="142"/>
      <x:c r="Q75" s="146" t="str">
        <x:f>IF(COUNTA(A75:J75,L75:N75,P75,Y75)=0,"",IF(OR(NOT(ISNUMBER(Listas!$B$13)),Listas!$B$13&lt;=0,NOT(ISNUMBER(Listas!$B$16)),Listas!$B$16&lt;0,NOT(ISNUMBER(Listas!$B$17)),Listas!$B$17&lt;0,Listas!$B$17&gt;1,NOT(ISNUMBER(Listas!$B$18)),Listas!$B$18&lt;0,Listas!$B$18&gt;1),"Parâmetros inválidos",IF(A75="","ID ausente",IF(COUNTIFS($A$5:$A$104,A75)&lt;&gt;1,"ID duplicado",IF(OR(B75="",COUNTIFS(Objetivos!$A$5:$A$104,B75)&lt;&gt;1),"Objetivo ausente ou duplicado",IF(IF(COUNTIFS(Objetivos!$A$5:$A$104,B75)=1,INDEX(Objetivos!$N$5:$N$104,MATCH(B75,Objetivos!$A$5:$A$104,0))&lt;&gt;"",FALSE),"Cadastro do objetivo pendente",IF(OR(C75="",D75="",I75="",M75=""),"Descrição, métrica, unidade ou dono ausente",IF(COUNTIFS(Listas!$C$4:$C$6,E75)&lt;&gt;1,"Direção inválida",IF(OR(NOT(ISNUMBER(F75)),NOT(ISNUMBER(G75)),NOT(ISNUMBER(H75))),"Inicial, meta ou atual ausente/inválido",IF(OR(AND(E75="Aumentar",G75&lt;=F75),AND(E75="Reduzir",G75&gt;=F75)),"Meta incompatível com direção",IF(AND(E75="Manter",OR(NOT(ISNUMBER(Y75)),Y75&lt;0)),"Tolerância Manter inválida",IF(OR(NOT(ISNUMBER(J75)),J75&lt;=0),"Peso inválido",IF(OR(NOT(ISNUMBER(L75)),L75&lt;0,L75&gt;1),"Confiança ausente/inválida",IF(OR(NOT(ISNUMBER(N75)),N75&lt;=0),"Prazo ausente/inválido",""))))))))))))))</x:f>
      </x:c>
      <x:c r="R75" s="146" t="str">
        <x:f>IF(OR(B75="",COUNTIFS(Objetivos!$A$5:$A$104,B75)&lt;&gt;1),"",INDEX(Objetivos!$H$5:$H$104,MATCH(B75,Objetivos!$A$5:$A$104,0)))</x:f>
      </x:c>
      <x:c r="S75" s="146" t="str">
        <x:f>IF(OR(B75="",COUNTIFS(Objetivos!$A$5:$A$104,B75)&lt;&gt;1),"",INDEX(Objetivos!$C$5:$C$104,MATCH(B75,Objetivos!$A$5:$A$104,0)))</x:f>
      </x:c>
      <x:c r="T75" s="146" t="str">
        <x:f>IF(OR(B75="",COUNTIFS(Objetivos!$A$5:$A$104,B75)&lt;&gt;1),"",INDEX(Objetivos!$D$5:$D$104,MATCH(B75,Objetivos!$A$5:$A$104,0)))</x:f>
      </x:c>
      <x:c r="U75" s="146" t="n">
        <x:f>IF(AND(COUNTA(A75:J75,L75:N75,P75,Y75)&gt;0,OR(Listas!$B$14="Todos",S75=Listas!$B$14),OR(Listas!$B$15="Todos",T75=Listas!$B$15)),1,0)</x:f>
        <x:v>0</x:v>
      </x:c>
      <x:c r="V75" s="146" t="n">
        <x:f>IF(AND(U75=1,OR(R75="Em andamento",R75="Não iniciado")),1,0)</x:f>
        <x:v>0</x:v>
      </x:c>
      <x:c r="W75" s="146" t="n">
        <x:f>IF(U75=0,0,IF(Q75&lt;&gt;"",1,IF(V75=0,0,IF(O75="ATRASADO",2,IF(O75="EM RISCO",3,0)))))</x:f>
        <x:v>0</x:v>
      </x:c>
      <x:c r="X75" s="146" t="str">
        <x:f>IF(W75=0,"",COUNTIFS($W$5:$W$104,"&gt;0",$W$5:$W$104,"&lt;"&amp;W75)+COUNTIFS($W$5:W75,W75))</x:f>
      </x:c>
      <x:c r="Y75" s="142"/>
      <x:c r="Z75" t="n">
        <x:f>IF(AND(A75&lt;&gt;"",Q75=""),J75*K75,0)</x:f>
        <x:v>0</x:v>
      </x:c>
      <x:c r="AA75" t="n">
        <x:f>IF(AND(A75&lt;&gt;"",Q75=""),J75*L75,0)</x:f>
        <x:v>0</x:v>
      </x:c>
      <x:c r="AB75" t="n">
        <x:f>IF(AND(A75&lt;&gt;"",Q75=""),1,0)</x:f>
        <x:v>0</x:v>
      </x:c>
      <x:c r="AC75" t="n">
        <x:f>IF(Q75&lt;&gt;"",1,0)</x:f>
        <x:v>0</x:v>
      </x:c>
    </x:row>
    <x:row r="76">
      <x:c r="A76" s="142"/>
      <x:c r="B76" s="142"/>
      <x:c r="C76" s="142"/>
      <x:c r="D76" s="142"/>
      <x:c r="E76" s="142"/>
      <x:c r="F76" s="147"/>
      <x:c r="G76" s="147"/>
      <x:c r="H76" s="147"/>
      <x:c r="I76" s="142"/>
      <x:c r="J76" s="144"/>
      <x:c r="K76" s="16" t="str">
        <x:f>IF(A76="","",IF(Q76&lt;&gt;"","n.a.",IF(E76="Manter",IF(ABS(H76-G76)&lt;=Y76,1,0),IF(E76="Aumentar",MAX(0,MIN(1,(H76-F76)/(G76-F76))),MAX(0,MIN(1,(F76-H76)/(F76-G76)))))))</x:f>
      </x:c>
      <x:c r="L76" s="144"/>
      <x:c r="M76" s="142"/>
      <x:c r="N76" s="143"/>
      <x:c r="O76" t="str">
        <x:f>IF(COUNTA(A76:J76,L76:N76,P76,Y76)=0,"",IF(Q76&lt;&gt;"","DADO PENDENTE",IF(R76="Cancelado","CANCELADO",IF(R76="Pausado","PAUSADO",IF(R76="Concluído","OBJETIVO ENCERRADO",IF(K76&gt;=1,"CONCLUÍDO",IF(Listas!$B$13&gt;N76,"ATRASADO",IF(OR(L76&lt;Listas!$B$18,AND(K76&lt;Listas!$B$17,N76-Listas!$B$13&lt;=Listas!$B$16)),"EM RISCO","NO RUMO"))))))))</x:f>
      </x:c>
      <x:c r="P76" s="142"/>
      <x:c r="Q76" s="146" t="str">
        <x:f>IF(COUNTA(A76:J76,L76:N76,P76,Y76)=0,"",IF(OR(NOT(ISNUMBER(Listas!$B$13)),Listas!$B$13&lt;=0,NOT(ISNUMBER(Listas!$B$16)),Listas!$B$16&lt;0,NOT(ISNUMBER(Listas!$B$17)),Listas!$B$17&lt;0,Listas!$B$17&gt;1,NOT(ISNUMBER(Listas!$B$18)),Listas!$B$18&lt;0,Listas!$B$18&gt;1),"Parâmetros inválidos",IF(A76="","ID ausente",IF(COUNTIFS($A$5:$A$104,A76)&lt;&gt;1,"ID duplicado",IF(OR(B76="",COUNTIFS(Objetivos!$A$5:$A$104,B76)&lt;&gt;1),"Objetivo ausente ou duplicado",IF(IF(COUNTIFS(Objetivos!$A$5:$A$104,B76)=1,INDEX(Objetivos!$N$5:$N$104,MATCH(B76,Objetivos!$A$5:$A$104,0))&lt;&gt;"",FALSE),"Cadastro do objetivo pendente",IF(OR(C76="",D76="",I76="",M76=""),"Descrição, métrica, unidade ou dono ausente",IF(COUNTIFS(Listas!$C$4:$C$6,E76)&lt;&gt;1,"Direção inválida",IF(OR(NOT(ISNUMBER(F76)),NOT(ISNUMBER(G76)),NOT(ISNUMBER(H76))),"Inicial, meta ou atual ausente/inválido",IF(OR(AND(E76="Aumentar",G76&lt;=F76),AND(E76="Reduzir",G76&gt;=F76)),"Meta incompatível com direção",IF(AND(E76="Manter",OR(NOT(ISNUMBER(Y76)),Y76&lt;0)),"Tolerância Manter inválida",IF(OR(NOT(ISNUMBER(J76)),J76&lt;=0),"Peso inválido",IF(OR(NOT(ISNUMBER(L76)),L76&lt;0,L76&gt;1),"Confiança ausente/inválida",IF(OR(NOT(ISNUMBER(N76)),N76&lt;=0),"Prazo ausente/inválido",""))))))))))))))</x:f>
      </x:c>
      <x:c r="R76" s="146" t="str">
        <x:f>IF(OR(B76="",COUNTIFS(Objetivos!$A$5:$A$104,B76)&lt;&gt;1),"",INDEX(Objetivos!$H$5:$H$104,MATCH(B76,Objetivos!$A$5:$A$104,0)))</x:f>
      </x:c>
      <x:c r="S76" s="146" t="str">
        <x:f>IF(OR(B76="",COUNTIFS(Objetivos!$A$5:$A$104,B76)&lt;&gt;1),"",INDEX(Objetivos!$C$5:$C$104,MATCH(B76,Objetivos!$A$5:$A$104,0)))</x:f>
      </x:c>
      <x:c r="T76" s="146" t="str">
        <x:f>IF(OR(B76="",COUNTIFS(Objetivos!$A$5:$A$104,B76)&lt;&gt;1),"",INDEX(Objetivos!$D$5:$D$104,MATCH(B76,Objetivos!$A$5:$A$104,0)))</x:f>
      </x:c>
      <x:c r="U76" s="146" t="n">
        <x:f>IF(AND(COUNTA(A76:J76,L76:N76,P76,Y76)&gt;0,OR(Listas!$B$14="Todos",S76=Listas!$B$14),OR(Listas!$B$15="Todos",T76=Listas!$B$15)),1,0)</x:f>
        <x:v>0</x:v>
      </x:c>
      <x:c r="V76" s="146" t="n">
        <x:f>IF(AND(U76=1,OR(R76="Em andamento",R76="Não iniciado")),1,0)</x:f>
        <x:v>0</x:v>
      </x:c>
      <x:c r="W76" s="146" t="n">
        <x:f>IF(U76=0,0,IF(Q76&lt;&gt;"",1,IF(V76=0,0,IF(O76="ATRASADO",2,IF(O76="EM RISCO",3,0)))))</x:f>
        <x:v>0</x:v>
      </x:c>
      <x:c r="X76" s="146" t="str">
        <x:f>IF(W76=0,"",COUNTIFS($W$5:$W$104,"&gt;0",$W$5:$W$104,"&lt;"&amp;W76)+COUNTIFS($W$5:W76,W76))</x:f>
      </x:c>
      <x:c r="Y76" s="142"/>
      <x:c r="Z76" t="n">
        <x:f>IF(AND(A76&lt;&gt;"",Q76=""),J76*K76,0)</x:f>
        <x:v>0</x:v>
      </x:c>
      <x:c r="AA76" t="n">
        <x:f>IF(AND(A76&lt;&gt;"",Q76=""),J76*L76,0)</x:f>
        <x:v>0</x:v>
      </x:c>
      <x:c r="AB76" t="n">
        <x:f>IF(AND(A76&lt;&gt;"",Q76=""),1,0)</x:f>
        <x:v>0</x:v>
      </x:c>
      <x:c r="AC76" t="n">
        <x:f>IF(Q76&lt;&gt;"",1,0)</x:f>
        <x:v>0</x:v>
      </x:c>
    </x:row>
    <x:row r="77">
      <x:c r="A77" s="142"/>
      <x:c r="B77" s="142"/>
      <x:c r="C77" s="142"/>
      <x:c r="D77" s="142"/>
      <x:c r="E77" s="142"/>
      <x:c r="F77" s="147"/>
      <x:c r="G77" s="147"/>
      <x:c r="H77" s="147"/>
      <x:c r="I77" s="142"/>
      <x:c r="J77" s="144"/>
      <x:c r="K77" s="16" t="str">
        <x:f>IF(A77="","",IF(Q77&lt;&gt;"","n.a.",IF(E77="Manter",IF(ABS(H77-G77)&lt;=Y77,1,0),IF(E77="Aumentar",MAX(0,MIN(1,(H77-F77)/(G77-F77))),MAX(0,MIN(1,(F77-H77)/(F77-G77)))))))</x:f>
      </x:c>
      <x:c r="L77" s="144"/>
      <x:c r="M77" s="142"/>
      <x:c r="N77" s="143"/>
      <x:c r="O77" t="str">
        <x:f>IF(COUNTA(A77:J77,L77:N77,P77,Y77)=0,"",IF(Q77&lt;&gt;"","DADO PENDENTE",IF(R77="Cancelado","CANCELADO",IF(R77="Pausado","PAUSADO",IF(R77="Concluído","OBJETIVO ENCERRADO",IF(K77&gt;=1,"CONCLUÍDO",IF(Listas!$B$13&gt;N77,"ATRASADO",IF(OR(L77&lt;Listas!$B$18,AND(K77&lt;Listas!$B$17,N77-Listas!$B$13&lt;=Listas!$B$16)),"EM RISCO","NO RUMO"))))))))</x:f>
      </x:c>
      <x:c r="P77" s="142"/>
      <x:c r="Q77" s="146" t="str">
        <x:f>IF(COUNTA(A77:J77,L77:N77,P77,Y77)=0,"",IF(OR(NOT(ISNUMBER(Listas!$B$13)),Listas!$B$13&lt;=0,NOT(ISNUMBER(Listas!$B$16)),Listas!$B$16&lt;0,NOT(ISNUMBER(Listas!$B$17)),Listas!$B$17&lt;0,Listas!$B$17&gt;1,NOT(ISNUMBER(Listas!$B$18)),Listas!$B$18&lt;0,Listas!$B$18&gt;1),"Parâmetros inválidos",IF(A77="","ID ausente",IF(COUNTIFS($A$5:$A$104,A77)&lt;&gt;1,"ID duplicado",IF(OR(B77="",COUNTIFS(Objetivos!$A$5:$A$104,B77)&lt;&gt;1),"Objetivo ausente ou duplicado",IF(IF(COUNTIFS(Objetivos!$A$5:$A$104,B77)=1,INDEX(Objetivos!$N$5:$N$104,MATCH(B77,Objetivos!$A$5:$A$104,0))&lt;&gt;"",FALSE),"Cadastro do objetivo pendente",IF(OR(C77="",D77="",I77="",M77=""),"Descrição, métrica, unidade ou dono ausente",IF(COUNTIFS(Listas!$C$4:$C$6,E77)&lt;&gt;1,"Direção inválida",IF(OR(NOT(ISNUMBER(F77)),NOT(ISNUMBER(G77)),NOT(ISNUMBER(H77))),"Inicial, meta ou atual ausente/inválido",IF(OR(AND(E77="Aumentar",G77&lt;=F77),AND(E77="Reduzir",G77&gt;=F77)),"Meta incompatível com direção",IF(AND(E77="Manter",OR(NOT(ISNUMBER(Y77)),Y77&lt;0)),"Tolerância Manter inválida",IF(OR(NOT(ISNUMBER(J77)),J77&lt;=0),"Peso inválido",IF(OR(NOT(ISNUMBER(L77)),L77&lt;0,L77&gt;1),"Confiança ausente/inválida",IF(OR(NOT(ISNUMBER(N77)),N77&lt;=0),"Prazo ausente/inválido",""))))))))))))))</x:f>
      </x:c>
      <x:c r="R77" s="146" t="str">
        <x:f>IF(OR(B77="",COUNTIFS(Objetivos!$A$5:$A$104,B77)&lt;&gt;1),"",INDEX(Objetivos!$H$5:$H$104,MATCH(B77,Objetivos!$A$5:$A$104,0)))</x:f>
      </x:c>
      <x:c r="S77" s="146" t="str">
        <x:f>IF(OR(B77="",COUNTIFS(Objetivos!$A$5:$A$104,B77)&lt;&gt;1),"",INDEX(Objetivos!$C$5:$C$104,MATCH(B77,Objetivos!$A$5:$A$104,0)))</x:f>
      </x:c>
      <x:c r="T77" s="146" t="str">
        <x:f>IF(OR(B77="",COUNTIFS(Objetivos!$A$5:$A$104,B77)&lt;&gt;1),"",INDEX(Objetivos!$D$5:$D$104,MATCH(B77,Objetivos!$A$5:$A$104,0)))</x:f>
      </x:c>
      <x:c r="U77" s="146" t="n">
        <x:f>IF(AND(COUNTA(A77:J77,L77:N77,P77,Y77)&gt;0,OR(Listas!$B$14="Todos",S77=Listas!$B$14),OR(Listas!$B$15="Todos",T77=Listas!$B$15)),1,0)</x:f>
        <x:v>0</x:v>
      </x:c>
      <x:c r="V77" s="146" t="n">
        <x:f>IF(AND(U77=1,OR(R77="Em andamento",R77="Não iniciado")),1,0)</x:f>
        <x:v>0</x:v>
      </x:c>
      <x:c r="W77" s="146" t="n">
        <x:f>IF(U77=0,0,IF(Q77&lt;&gt;"",1,IF(V77=0,0,IF(O77="ATRASADO",2,IF(O77="EM RISCO",3,0)))))</x:f>
        <x:v>0</x:v>
      </x:c>
      <x:c r="X77" s="146" t="str">
        <x:f>IF(W77=0,"",COUNTIFS($W$5:$W$104,"&gt;0",$W$5:$W$104,"&lt;"&amp;W77)+COUNTIFS($W$5:W77,W77))</x:f>
      </x:c>
      <x:c r="Y77" s="142"/>
      <x:c r="Z77" t="n">
        <x:f>IF(AND(A77&lt;&gt;"",Q77=""),J77*K77,0)</x:f>
        <x:v>0</x:v>
      </x:c>
      <x:c r="AA77" t="n">
        <x:f>IF(AND(A77&lt;&gt;"",Q77=""),J77*L77,0)</x:f>
        <x:v>0</x:v>
      </x:c>
      <x:c r="AB77" t="n">
        <x:f>IF(AND(A77&lt;&gt;"",Q77=""),1,0)</x:f>
        <x:v>0</x:v>
      </x:c>
      <x:c r="AC77" t="n">
        <x:f>IF(Q77&lt;&gt;"",1,0)</x:f>
        <x:v>0</x:v>
      </x:c>
    </x:row>
    <x:row r="78">
      <x:c r="A78" s="142"/>
      <x:c r="B78" s="142"/>
      <x:c r="C78" s="142"/>
      <x:c r="D78" s="142"/>
      <x:c r="E78" s="142"/>
      <x:c r="F78" s="147"/>
      <x:c r="G78" s="147"/>
      <x:c r="H78" s="147"/>
      <x:c r="I78" s="142"/>
      <x:c r="J78" s="144"/>
      <x:c r="K78" s="16" t="str">
        <x:f>IF(A78="","",IF(Q78&lt;&gt;"","n.a.",IF(E78="Manter",IF(ABS(H78-G78)&lt;=Y78,1,0),IF(E78="Aumentar",MAX(0,MIN(1,(H78-F78)/(G78-F78))),MAX(0,MIN(1,(F78-H78)/(F78-G78)))))))</x:f>
      </x:c>
      <x:c r="L78" s="144"/>
      <x:c r="M78" s="142"/>
      <x:c r="N78" s="143"/>
      <x:c r="O78" t="str">
        <x:f>IF(COUNTA(A78:J78,L78:N78,P78,Y78)=0,"",IF(Q78&lt;&gt;"","DADO PENDENTE",IF(R78="Cancelado","CANCELADO",IF(R78="Pausado","PAUSADO",IF(R78="Concluído","OBJETIVO ENCERRADO",IF(K78&gt;=1,"CONCLUÍDO",IF(Listas!$B$13&gt;N78,"ATRASADO",IF(OR(L78&lt;Listas!$B$18,AND(K78&lt;Listas!$B$17,N78-Listas!$B$13&lt;=Listas!$B$16)),"EM RISCO","NO RUMO"))))))))</x:f>
      </x:c>
      <x:c r="P78" s="142"/>
      <x:c r="Q78" s="146" t="str">
        <x:f>IF(COUNTA(A78:J78,L78:N78,P78,Y78)=0,"",IF(OR(NOT(ISNUMBER(Listas!$B$13)),Listas!$B$13&lt;=0,NOT(ISNUMBER(Listas!$B$16)),Listas!$B$16&lt;0,NOT(ISNUMBER(Listas!$B$17)),Listas!$B$17&lt;0,Listas!$B$17&gt;1,NOT(ISNUMBER(Listas!$B$18)),Listas!$B$18&lt;0,Listas!$B$18&gt;1),"Parâmetros inválidos",IF(A78="","ID ausente",IF(COUNTIFS($A$5:$A$104,A78)&lt;&gt;1,"ID duplicado",IF(OR(B78="",COUNTIFS(Objetivos!$A$5:$A$104,B78)&lt;&gt;1),"Objetivo ausente ou duplicado",IF(IF(COUNTIFS(Objetivos!$A$5:$A$104,B78)=1,INDEX(Objetivos!$N$5:$N$104,MATCH(B78,Objetivos!$A$5:$A$104,0))&lt;&gt;"",FALSE),"Cadastro do objetivo pendente",IF(OR(C78="",D78="",I78="",M78=""),"Descrição, métrica, unidade ou dono ausente",IF(COUNTIFS(Listas!$C$4:$C$6,E78)&lt;&gt;1,"Direção inválida",IF(OR(NOT(ISNUMBER(F78)),NOT(ISNUMBER(G78)),NOT(ISNUMBER(H78))),"Inicial, meta ou atual ausente/inválido",IF(OR(AND(E78="Aumentar",G78&lt;=F78),AND(E78="Reduzir",G78&gt;=F78)),"Meta incompatível com direção",IF(AND(E78="Manter",OR(NOT(ISNUMBER(Y78)),Y78&lt;0)),"Tolerância Manter inválida",IF(OR(NOT(ISNUMBER(J78)),J78&lt;=0),"Peso inválido",IF(OR(NOT(ISNUMBER(L78)),L78&lt;0,L78&gt;1),"Confiança ausente/inválida",IF(OR(NOT(ISNUMBER(N78)),N78&lt;=0),"Prazo ausente/inválido",""))))))))))))))</x:f>
      </x:c>
      <x:c r="R78" s="146" t="str">
        <x:f>IF(OR(B78="",COUNTIFS(Objetivos!$A$5:$A$104,B78)&lt;&gt;1),"",INDEX(Objetivos!$H$5:$H$104,MATCH(B78,Objetivos!$A$5:$A$104,0)))</x:f>
      </x:c>
      <x:c r="S78" s="146" t="str">
        <x:f>IF(OR(B78="",COUNTIFS(Objetivos!$A$5:$A$104,B78)&lt;&gt;1),"",INDEX(Objetivos!$C$5:$C$104,MATCH(B78,Objetivos!$A$5:$A$104,0)))</x:f>
      </x:c>
      <x:c r="T78" s="146" t="str">
        <x:f>IF(OR(B78="",COUNTIFS(Objetivos!$A$5:$A$104,B78)&lt;&gt;1),"",INDEX(Objetivos!$D$5:$D$104,MATCH(B78,Objetivos!$A$5:$A$104,0)))</x:f>
      </x:c>
      <x:c r="U78" s="146" t="n">
        <x:f>IF(AND(COUNTA(A78:J78,L78:N78,P78,Y78)&gt;0,OR(Listas!$B$14="Todos",S78=Listas!$B$14),OR(Listas!$B$15="Todos",T78=Listas!$B$15)),1,0)</x:f>
        <x:v>0</x:v>
      </x:c>
      <x:c r="V78" s="146" t="n">
        <x:f>IF(AND(U78=1,OR(R78="Em andamento",R78="Não iniciado")),1,0)</x:f>
        <x:v>0</x:v>
      </x:c>
      <x:c r="W78" s="146" t="n">
        <x:f>IF(U78=0,0,IF(Q78&lt;&gt;"",1,IF(V78=0,0,IF(O78="ATRASADO",2,IF(O78="EM RISCO",3,0)))))</x:f>
        <x:v>0</x:v>
      </x:c>
      <x:c r="X78" s="146" t="str">
        <x:f>IF(W78=0,"",COUNTIFS($W$5:$W$104,"&gt;0",$W$5:$W$104,"&lt;"&amp;W78)+COUNTIFS($W$5:W78,W78))</x:f>
      </x:c>
      <x:c r="Y78" s="142"/>
      <x:c r="Z78" t="n">
        <x:f>IF(AND(A78&lt;&gt;"",Q78=""),J78*K78,0)</x:f>
        <x:v>0</x:v>
      </x:c>
      <x:c r="AA78" t="n">
        <x:f>IF(AND(A78&lt;&gt;"",Q78=""),J78*L78,0)</x:f>
        <x:v>0</x:v>
      </x:c>
      <x:c r="AB78" t="n">
        <x:f>IF(AND(A78&lt;&gt;"",Q78=""),1,0)</x:f>
        <x:v>0</x:v>
      </x:c>
      <x:c r="AC78" t="n">
        <x:f>IF(Q78&lt;&gt;"",1,0)</x:f>
        <x:v>0</x:v>
      </x:c>
    </x:row>
    <x:row r="79">
      <x:c r="A79" s="142"/>
      <x:c r="B79" s="142"/>
      <x:c r="C79" s="142"/>
      <x:c r="D79" s="142"/>
      <x:c r="E79" s="142"/>
      <x:c r="F79" s="147"/>
      <x:c r="G79" s="147"/>
      <x:c r="H79" s="147"/>
      <x:c r="I79" s="142"/>
      <x:c r="J79" s="144"/>
      <x:c r="K79" s="16" t="str">
        <x:f>IF(A79="","",IF(Q79&lt;&gt;"","n.a.",IF(E79="Manter",IF(ABS(H79-G79)&lt;=Y79,1,0),IF(E79="Aumentar",MAX(0,MIN(1,(H79-F79)/(G79-F79))),MAX(0,MIN(1,(F79-H79)/(F79-G79)))))))</x:f>
      </x:c>
      <x:c r="L79" s="144"/>
      <x:c r="M79" s="142"/>
      <x:c r="N79" s="143"/>
      <x:c r="O79" t="str">
        <x:f>IF(COUNTA(A79:J79,L79:N79,P79,Y79)=0,"",IF(Q79&lt;&gt;"","DADO PENDENTE",IF(R79="Cancelado","CANCELADO",IF(R79="Pausado","PAUSADO",IF(R79="Concluído","OBJETIVO ENCERRADO",IF(K79&gt;=1,"CONCLUÍDO",IF(Listas!$B$13&gt;N79,"ATRASADO",IF(OR(L79&lt;Listas!$B$18,AND(K79&lt;Listas!$B$17,N79-Listas!$B$13&lt;=Listas!$B$16)),"EM RISCO","NO RUMO"))))))))</x:f>
      </x:c>
      <x:c r="P79" s="142"/>
      <x:c r="Q79" s="146" t="str">
        <x:f>IF(COUNTA(A79:J79,L79:N79,P79,Y79)=0,"",IF(OR(NOT(ISNUMBER(Listas!$B$13)),Listas!$B$13&lt;=0,NOT(ISNUMBER(Listas!$B$16)),Listas!$B$16&lt;0,NOT(ISNUMBER(Listas!$B$17)),Listas!$B$17&lt;0,Listas!$B$17&gt;1,NOT(ISNUMBER(Listas!$B$18)),Listas!$B$18&lt;0,Listas!$B$18&gt;1),"Parâmetros inválidos",IF(A79="","ID ausente",IF(COUNTIFS($A$5:$A$104,A79)&lt;&gt;1,"ID duplicado",IF(OR(B79="",COUNTIFS(Objetivos!$A$5:$A$104,B79)&lt;&gt;1),"Objetivo ausente ou duplicado",IF(IF(COUNTIFS(Objetivos!$A$5:$A$104,B79)=1,INDEX(Objetivos!$N$5:$N$104,MATCH(B79,Objetivos!$A$5:$A$104,0))&lt;&gt;"",FALSE),"Cadastro do objetivo pendente",IF(OR(C79="",D79="",I79="",M79=""),"Descrição, métrica, unidade ou dono ausente",IF(COUNTIFS(Listas!$C$4:$C$6,E79)&lt;&gt;1,"Direção inválida",IF(OR(NOT(ISNUMBER(F79)),NOT(ISNUMBER(G79)),NOT(ISNUMBER(H79))),"Inicial, meta ou atual ausente/inválido",IF(OR(AND(E79="Aumentar",G79&lt;=F79),AND(E79="Reduzir",G79&gt;=F79)),"Meta incompatível com direção",IF(AND(E79="Manter",OR(NOT(ISNUMBER(Y79)),Y79&lt;0)),"Tolerância Manter inválida",IF(OR(NOT(ISNUMBER(J79)),J79&lt;=0),"Peso inválido",IF(OR(NOT(ISNUMBER(L79)),L79&lt;0,L79&gt;1),"Confiança ausente/inválida",IF(OR(NOT(ISNUMBER(N79)),N79&lt;=0),"Prazo ausente/inválido",""))))))))))))))</x:f>
      </x:c>
      <x:c r="R79" s="146" t="str">
        <x:f>IF(OR(B79="",COUNTIFS(Objetivos!$A$5:$A$104,B79)&lt;&gt;1),"",INDEX(Objetivos!$H$5:$H$104,MATCH(B79,Objetivos!$A$5:$A$104,0)))</x:f>
      </x:c>
      <x:c r="S79" s="146" t="str">
        <x:f>IF(OR(B79="",COUNTIFS(Objetivos!$A$5:$A$104,B79)&lt;&gt;1),"",INDEX(Objetivos!$C$5:$C$104,MATCH(B79,Objetivos!$A$5:$A$104,0)))</x:f>
      </x:c>
      <x:c r="T79" s="146" t="str">
        <x:f>IF(OR(B79="",COUNTIFS(Objetivos!$A$5:$A$104,B79)&lt;&gt;1),"",INDEX(Objetivos!$D$5:$D$104,MATCH(B79,Objetivos!$A$5:$A$104,0)))</x:f>
      </x:c>
      <x:c r="U79" s="146" t="n">
        <x:f>IF(AND(COUNTA(A79:J79,L79:N79,P79,Y79)&gt;0,OR(Listas!$B$14="Todos",S79=Listas!$B$14),OR(Listas!$B$15="Todos",T79=Listas!$B$15)),1,0)</x:f>
        <x:v>0</x:v>
      </x:c>
      <x:c r="V79" s="146" t="n">
        <x:f>IF(AND(U79=1,OR(R79="Em andamento",R79="Não iniciado")),1,0)</x:f>
        <x:v>0</x:v>
      </x:c>
      <x:c r="W79" s="146" t="n">
        <x:f>IF(U79=0,0,IF(Q79&lt;&gt;"",1,IF(V79=0,0,IF(O79="ATRASADO",2,IF(O79="EM RISCO",3,0)))))</x:f>
        <x:v>0</x:v>
      </x:c>
      <x:c r="X79" s="146" t="str">
        <x:f>IF(W79=0,"",COUNTIFS($W$5:$W$104,"&gt;0",$W$5:$W$104,"&lt;"&amp;W79)+COUNTIFS($W$5:W79,W79))</x:f>
      </x:c>
      <x:c r="Y79" s="142"/>
      <x:c r="Z79" t="n">
        <x:f>IF(AND(A79&lt;&gt;"",Q79=""),J79*K79,0)</x:f>
        <x:v>0</x:v>
      </x:c>
      <x:c r="AA79" t="n">
        <x:f>IF(AND(A79&lt;&gt;"",Q79=""),J79*L79,0)</x:f>
        <x:v>0</x:v>
      </x:c>
      <x:c r="AB79" t="n">
        <x:f>IF(AND(A79&lt;&gt;"",Q79=""),1,0)</x:f>
        <x:v>0</x:v>
      </x:c>
      <x:c r="AC79" t="n">
        <x:f>IF(Q79&lt;&gt;"",1,0)</x:f>
        <x:v>0</x:v>
      </x:c>
    </x:row>
    <x:row r="80">
      <x:c r="A80" s="142"/>
      <x:c r="B80" s="142"/>
      <x:c r="C80" s="142"/>
      <x:c r="D80" s="142"/>
      <x:c r="E80" s="142"/>
      <x:c r="F80" s="147"/>
      <x:c r="G80" s="147"/>
      <x:c r="H80" s="147"/>
      <x:c r="I80" s="142"/>
      <x:c r="J80" s="144"/>
      <x:c r="K80" s="16" t="str">
        <x:f>IF(A80="","",IF(Q80&lt;&gt;"","n.a.",IF(E80="Manter",IF(ABS(H80-G80)&lt;=Y80,1,0),IF(E80="Aumentar",MAX(0,MIN(1,(H80-F80)/(G80-F80))),MAX(0,MIN(1,(F80-H80)/(F80-G80)))))))</x:f>
      </x:c>
      <x:c r="L80" s="144"/>
      <x:c r="M80" s="142"/>
      <x:c r="N80" s="143"/>
      <x:c r="O80" t="str">
        <x:f>IF(COUNTA(A80:J80,L80:N80,P80,Y80)=0,"",IF(Q80&lt;&gt;"","DADO PENDENTE",IF(R80="Cancelado","CANCELADO",IF(R80="Pausado","PAUSADO",IF(R80="Concluído","OBJETIVO ENCERRADO",IF(K80&gt;=1,"CONCLUÍDO",IF(Listas!$B$13&gt;N80,"ATRASADO",IF(OR(L80&lt;Listas!$B$18,AND(K80&lt;Listas!$B$17,N80-Listas!$B$13&lt;=Listas!$B$16)),"EM RISCO","NO RUMO"))))))))</x:f>
      </x:c>
      <x:c r="P80" s="142"/>
      <x:c r="Q80" s="146" t="str">
        <x:f>IF(COUNTA(A80:J80,L80:N80,P80,Y80)=0,"",IF(OR(NOT(ISNUMBER(Listas!$B$13)),Listas!$B$13&lt;=0,NOT(ISNUMBER(Listas!$B$16)),Listas!$B$16&lt;0,NOT(ISNUMBER(Listas!$B$17)),Listas!$B$17&lt;0,Listas!$B$17&gt;1,NOT(ISNUMBER(Listas!$B$18)),Listas!$B$18&lt;0,Listas!$B$18&gt;1),"Parâmetros inválidos",IF(A80="","ID ausente",IF(COUNTIFS($A$5:$A$104,A80)&lt;&gt;1,"ID duplicado",IF(OR(B80="",COUNTIFS(Objetivos!$A$5:$A$104,B80)&lt;&gt;1),"Objetivo ausente ou duplicado",IF(IF(COUNTIFS(Objetivos!$A$5:$A$104,B80)=1,INDEX(Objetivos!$N$5:$N$104,MATCH(B80,Objetivos!$A$5:$A$104,0))&lt;&gt;"",FALSE),"Cadastro do objetivo pendente",IF(OR(C80="",D80="",I80="",M80=""),"Descrição, métrica, unidade ou dono ausente",IF(COUNTIFS(Listas!$C$4:$C$6,E80)&lt;&gt;1,"Direção inválida",IF(OR(NOT(ISNUMBER(F80)),NOT(ISNUMBER(G80)),NOT(ISNUMBER(H80))),"Inicial, meta ou atual ausente/inválido",IF(OR(AND(E80="Aumentar",G80&lt;=F80),AND(E80="Reduzir",G80&gt;=F80)),"Meta incompatível com direção",IF(AND(E80="Manter",OR(NOT(ISNUMBER(Y80)),Y80&lt;0)),"Tolerância Manter inválida",IF(OR(NOT(ISNUMBER(J80)),J80&lt;=0),"Peso inválido",IF(OR(NOT(ISNUMBER(L80)),L80&lt;0,L80&gt;1),"Confiança ausente/inválida",IF(OR(NOT(ISNUMBER(N80)),N80&lt;=0),"Prazo ausente/inválido",""))))))))))))))</x:f>
      </x:c>
      <x:c r="R80" s="146" t="str">
        <x:f>IF(OR(B80="",COUNTIFS(Objetivos!$A$5:$A$104,B80)&lt;&gt;1),"",INDEX(Objetivos!$H$5:$H$104,MATCH(B80,Objetivos!$A$5:$A$104,0)))</x:f>
      </x:c>
      <x:c r="S80" s="146" t="str">
        <x:f>IF(OR(B80="",COUNTIFS(Objetivos!$A$5:$A$104,B80)&lt;&gt;1),"",INDEX(Objetivos!$C$5:$C$104,MATCH(B80,Objetivos!$A$5:$A$104,0)))</x:f>
      </x:c>
      <x:c r="T80" s="146" t="str">
        <x:f>IF(OR(B80="",COUNTIFS(Objetivos!$A$5:$A$104,B80)&lt;&gt;1),"",INDEX(Objetivos!$D$5:$D$104,MATCH(B80,Objetivos!$A$5:$A$104,0)))</x:f>
      </x:c>
      <x:c r="U80" s="146" t="n">
        <x:f>IF(AND(COUNTA(A80:J80,L80:N80,P80,Y80)&gt;0,OR(Listas!$B$14="Todos",S80=Listas!$B$14),OR(Listas!$B$15="Todos",T80=Listas!$B$15)),1,0)</x:f>
        <x:v>0</x:v>
      </x:c>
      <x:c r="V80" s="146" t="n">
        <x:f>IF(AND(U80=1,OR(R80="Em andamento",R80="Não iniciado")),1,0)</x:f>
        <x:v>0</x:v>
      </x:c>
      <x:c r="W80" s="146" t="n">
        <x:f>IF(U80=0,0,IF(Q80&lt;&gt;"",1,IF(V80=0,0,IF(O80="ATRASADO",2,IF(O80="EM RISCO",3,0)))))</x:f>
        <x:v>0</x:v>
      </x:c>
      <x:c r="X80" s="146" t="str">
        <x:f>IF(W80=0,"",COUNTIFS($W$5:$W$104,"&gt;0",$W$5:$W$104,"&lt;"&amp;W80)+COUNTIFS($W$5:W80,W80))</x:f>
      </x:c>
      <x:c r="Y80" s="142"/>
      <x:c r="Z80" t="n">
        <x:f>IF(AND(A80&lt;&gt;"",Q80=""),J80*K80,0)</x:f>
        <x:v>0</x:v>
      </x:c>
      <x:c r="AA80" t="n">
        <x:f>IF(AND(A80&lt;&gt;"",Q80=""),J80*L80,0)</x:f>
        <x:v>0</x:v>
      </x:c>
      <x:c r="AB80" t="n">
        <x:f>IF(AND(A80&lt;&gt;"",Q80=""),1,0)</x:f>
        <x:v>0</x:v>
      </x:c>
      <x:c r="AC80" t="n">
        <x:f>IF(Q80&lt;&gt;"",1,0)</x:f>
        <x:v>0</x:v>
      </x:c>
    </x:row>
    <x:row r="81">
      <x:c r="A81" s="142"/>
      <x:c r="B81" s="142"/>
      <x:c r="C81" s="142"/>
      <x:c r="D81" s="142"/>
      <x:c r="E81" s="142"/>
      <x:c r="F81" s="147"/>
      <x:c r="G81" s="147"/>
      <x:c r="H81" s="147"/>
      <x:c r="I81" s="142"/>
      <x:c r="J81" s="144"/>
      <x:c r="K81" s="16" t="str">
        <x:f>IF(A81="","",IF(Q81&lt;&gt;"","n.a.",IF(E81="Manter",IF(ABS(H81-G81)&lt;=Y81,1,0),IF(E81="Aumentar",MAX(0,MIN(1,(H81-F81)/(G81-F81))),MAX(0,MIN(1,(F81-H81)/(F81-G81)))))))</x:f>
      </x:c>
      <x:c r="L81" s="144"/>
      <x:c r="M81" s="142"/>
      <x:c r="N81" s="143"/>
      <x:c r="O81" t="str">
        <x:f>IF(COUNTA(A81:J81,L81:N81,P81,Y81)=0,"",IF(Q81&lt;&gt;"","DADO PENDENTE",IF(R81="Cancelado","CANCELADO",IF(R81="Pausado","PAUSADO",IF(R81="Concluído","OBJETIVO ENCERRADO",IF(K81&gt;=1,"CONCLUÍDO",IF(Listas!$B$13&gt;N81,"ATRASADO",IF(OR(L81&lt;Listas!$B$18,AND(K81&lt;Listas!$B$17,N81-Listas!$B$13&lt;=Listas!$B$16)),"EM RISCO","NO RUMO"))))))))</x:f>
      </x:c>
      <x:c r="P81" s="142"/>
      <x:c r="Q81" s="146" t="str">
        <x:f>IF(COUNTA(A81:J81,L81:N81,P81,Y81)=0,"",IF(OR(NOT(ISNUMBER(Listas!$B$13)),Listas!$B$13&lt;=0,NOT(ISNUMBER(Listas!$B$16)),Listas!$B$16&lt;0,NOT(ISNUMBER(Listas!$B$17)),Listas!$B$17&lt;0,Listas!$B$17&gt;1,NOT(ISNUMBER(Listas!$B$18)),Listas!$B$18&lt;0,Listas!$B$18&gt;1),"Parâmetros inválidos",IF(A81="","ID ausente",IF(COUNTIFS($A$5:$A$104,A81)&lt;&gt;1,"ID duplicado",IF(OR(B81="",COUNTIFS(Objetivos!$A$5:$A$104,B81)&lt;&gt;1),"Objetivo ausente ou duplicado",IF(IF(COUNTIFS(Objetivos!$A$5:$A$104,B81)=1,INDEX(Objetivos!$N$5:$N$104,MATCH(B81,Objetivos!$A$5:$A$104,0))&lt;&gt;"",FALSE),"Cadastro do objetivo pendente",IF(OR(C81="",D81="",I81="",M81=""),"Descrição, métrica, unidade ou dono ausente",IF(COUNTIFS(Listas!$C$4:$C$6,E81)&lt;&gt;1,"Direção inválida",IF(OR(NOT(ISNUMBER(F81)),NOT(ISNUMBER(G81)),NOT(ISNUMBER(H81))),"Inicial, meta ou atual ausente/inválido",IF(OR(AND(E81="Aumentar",G81&lt;=F81),AND(E81="Reduzir",G81&gt;=F81)),"Meta incompatível com direção",IF(AND(E81="Manter",OR(NOT(ISNUMBER(Y81)),Y81&lt;0)),"Tolerância Manter inválida",IF(OR(NOT(ISNUMBER(J81)),J81&lt;=0),"Peso inválido",IF(OR(NOT(ISNUMBER(L81)),L81&lt;0,L81&gt;1),"Confiança ausente/inválida",IF(OR(NOT(ISNUMBER(N81)),N81&lt;=0),"Prazo ausente/inválido",""))))))))))))))</x:f>
      </x:c>
      <x:c r="R81" s="146" t="str">
        <x:f>IF(OR(B81="",COUNTIFS(Objetivos!$A$5:$A$104,B81)&lt;&gt;1),"",INDEX(Objetivos!$H$5:$H$104,MATCH(B81,Objetivos!$A$5:$A$104,0)))</x:f>
      </x:c>
      <x:c r="S81" s="146" t="str">
        <x:f>IF(OR(B81="",COUNTIFS(Objetivos!$A$5:$A$104,B81)&lt;&gt;1),"",INDEX(Objetivos!$C$5:$C$104,MATCH(B81,Objetivos!$A$5:$A$104,0)))</x:f>
      </x:c>
      <x:c r="T81" s="146" t="str">
        <x:f>IF(OR(B81="",COUNTIFS(Objetivos!$A$5:$A$104,B81)&lt;&gt;1),"",INDEX(Objetivos!$D$5:$D$104,MATCH(B81,Objetivos!$A$5:$A$104,0)))</x:f>
      </x:c>
      <x:c r="U81" s="146" t="n">
        <x:f>IF(AND(COUNTA(A81:J81,L81:N81,P81,Y81)&gt;0,OR(Listas!$B$14="Todos",S81=Listas!$B$14),OR(Listas!$B$15="Todos",T81=Listas!$B$15)),1,0)</x:f>
        <x:v>0</x:v>
      </x:c>
      <x:c r="V81" s="146" t="n">
        <x:f>IF(AND(U81=1,OR(R81="Em andamento",R81="Não iniciado")),1,0)</x:f>
        <x:v>0</x:v>
      </x:c>
      <x:c r="W81" s="146" t="n">
        <x:f>IF(U81=0,0,IF(Q81&lt;&gt;"",1,IF(V81=0,0,IF(O81="ATRASADO",2,IF(O81="EM RISCO",3,0)))))</x:f>
        <x:v>0</x:v>
      </x:c>
      <x:c r="X81" s="146" t="str">
        <x:f>IF(W81=0,"",COUNTIFS($W$5:$W$104,"&gt;0",$W$5:$W$104,"&lt;"&amp;W81)+COUNTIFS($W$5:W81,W81))</x:f>
      </x:c>
      <x:c r="Y81" s="142"/>
      <x:c r="Z81" t="n">
        <x:f>IF(AND(A81&lt;&gt;"",Q81=""),J81*K81,0)</x:f>
        <x:v>0</x:v>
      </x:c>
      <x:c r="AA81" t="n">
        <x:f>IF(AND(A81&lt;&gt;"",Q81=""),J81*L81,0)</x:f>
        <x:v>0</x:v>
      </x:c>
      <x:c r="AB81" t="n">
        <x:f>IF(AND(A81&lt;&gt;"",Q81=""),1,0)</x:f>
        <x:v>0</x:v>
      </x:c>
      <x:c r="AC81" t="n">
        <x:f>IF(Q81&lt;&gt;"",1,0)</x:f>
        <x:v>0</x:v>
      </x:c>
    </x:row>
    <x:row r="82">
      <x:c r="A82" s="142"/>
      <x:c r="B82" s="142"/>
      <x:c r="C82" s="142"/>
      <x:c r="D82" s="142"/>
      <x:c r="E82" s="142"/>
      <x:c r="F82" s="147"/>
      <x:c r="G82" s="147"/>
      <x:c r="H82" s="147"/>
      <x:c r="I82" s="142"/>
      <x:c r="J82" s="144"/>
      <x:c r="K82" s="16" t="str">
        <x:f>IF(A82="","",IF(Q82&lt;&gt;"","n.a.",IF(E82="Manter",IF(ABS(H82-G82)&lt;=Y82,1,0),IF(E82="Aumentar",MAX(0,MIN(1,(H82-F82)/(G82-F82))),MAX(0,MIN(1,(F82-H82)/(F82-G82)))))))</x:f>
      </x:c>
      <x:c r="L82" s="144"/>
      <x:c r="M82" s="142"/>
      <x:c r="N82" s="143"/>
      <x:c r="O82" t="str">
        <x:f>IF(COUNTA(A82:J82,L82:N82,P82,Y82)=0,"",IF(Q82&lt;&gt;"","DADO PENDENTE",IF(R82="Cancelado","CANCELADO",IF(R82="Pausado","PAUSADO",IF(R82="Concluído","OBJETIVO ENCERRADO",IF(K82&gt;=1,"CONCLUÍDO",IF(Listas!$B$13&gt;N82,"ATRASADO",IF(OR(L82&lt;Listas!$B$18,AND(K82&lt;Listas!$B$17,N82-Listas!$B$13&lt;=Listas!$B$16)),"EM RISCO","NO RUMO"))))))))</x:f>
      </x:c>
      <x:c r="P82" s="142"/>
      <x:c r="Q82" s="146" t="str">
        <x:f>IF(COUNTA(A82:J82,L82:N82,P82,Y82)=0,"",IF(OR(NOT(ISNUMBER(Listas!$B$13)),Listas!$B$13&lt;=0,NOT(ISNUMBER(Listas!$B$16)),Listas!$B$16&lt;0,NOT(ISNUMBER(Listas!$B$17)),Listas!$B$17&lt;0,Listas!$B$17&gt;1,NOT(ISNUMBER(Listas!$B$18)),Listas!$B$18&lt;0,Listas!$B$18&gt;1),"Parâmetros inválidos",IF(A82="","ID ausente",IF(COUNTIFS($A$5:$A$104,A82)&lt;&gt;1,"ID duplicado",IF(OR(B82="",COUNTIFS(Objetivos!$A$5:$A$104,B82)&lt;&gt;1),"Objetivo ausente ou duplicado",IF(IF(COUNTIFS(Objetivos!$A$5:$A$104,B82)=1,INDEX(Objetivos!$N$5:$N$104,MATCH(B82,Objetivos!$A$5:$A$104,0))&lt;&gt;"",FALSE),"Cadastro do objetivo pendente",IF(OR(C82="",D82="",I82="",M82=""),"Descrição, métrica, unidade ou dono ausente",IF(COUNTIFS(Listas!$C$4:$C$6,E82)&lt;&gt;1,"Direção inválida",IF(OR(NOT(ISNUMBER(F82)),NOT(ISNUMBER(G82)),NOT(ISNUMBER(H82))),"Inicial, meta ou atual ausente/inválido",IF(OR(AND(E82="Aumentar",G82&lt;=F82),AND(E82="Reduzir",G82&gt;=F82)),"Meta incompatível com direção",IF(AND(E82="Manter",OR(NOT(ISNUMBER(Y82)),Y82&lt;0)),"Tolerância Manter inválida",IF(OR(NOT(ISNUMBER(J82)),J82&lt;=0),"Peso inválido",IF(OR(NOT(ISNUMBER(L82)),L82&lt;0,L82&gt;1),"Confiança ausente/inválida",IF(OR(NOT(ISNUMBER(N82)),N82&lt;=0),"Prazo ausente/inválido",""))))))))))))))</x:f>
      </x:c>
      <x:c r="R82" s="146" t="str">
        <x:f>IF(OR(B82="",COUNTIFS(Objetivos!$A$5:$A$104,B82)&lt;&gt;1),"",INDEX(Objetivos!$H$5:$H$104,MATCH(B82,Objetivos!$A$5:$A$104,0)))</x:f>
      </x:c>
      <x:c r="S82" s="146" t="str">
        <x:f>IF(OR(B82="",COUNTIFS(Objetivos!$A$5:$A$104,B82)&lt;&gt;1),"",INDEX(Objetivos!$C$5:$C$104,MATCH(B82,Objetivos!$A$5:$A$104,0)))</x:f>
      </x:c>
      <x:c r="T82" s="146" t="str">
        <x:f>IF(OR(B82="",COUNTIFS(Objetivos!$A$5:$A$104,B82)&lt;&gt;1),"",INDEX(Objetivos!$D$5:$D$104,MATCH(B82,Objetivos!$A$5:$A$104,0)))</x:f>
      </x:c>
      <x:c r="U82" s="146" t="n">
        <x:f>IF(AND(COUNTA(A82:J82,L82:N82,P82,Y82)&gt;0,OR(Listas!$B$14="Todos",S82=Listas!$B$14),OR(Listas!$B$15="Todos",T82=Listas!$B$15)),1,0)</x:f>
        <x:v>0</x:v>
      </x:c>
      <x:c r="V82" s="146" t="n">
        <x:f>IF(AND(U82=1,OR(R82="Em andamento",R82="Não iniciado")),1,0)</x:f>
        <x:v>0</x:v>
      </x:c>
      <x:c r="W82" s="146" t="n">
        <x:f>IF(U82=0,0,IF(Q82&lt;&gt;"",1,IF(V82=0,0,IF(O82="ATRASADO",2,IF(O82="EM RISCO",3,0)))))</x:f>
        <x:v>0</x:v>
      </x:c>
      <x:c r="X82" s="146" t="str">
        <x:f>IF(W82=0,"",COUNTIFS($W$5:$W$104,"&gt;0",$W$5:$W$104,"&lt;"&amp;W82)+COUNTIFS($W$5:W82,W82))</x:f>
      </x:c>
      <x:c r="Y82" s="142"/>
      <x:c r="Z82" t="n">
        <x:f>IF(AND(A82&lt;&gt;"",Q82=""),J82*K82,0)</x:f>
        <x:v>0</x:v>
      </x:c>
      <x:c r="AA82" t="n">
        <x:f>IF(AND(A82&lt;&gt;"",Q82=""),J82*L82,0)</x:f>
        <x:v>0</x:v>
      </x:c>
      <x:c r="AB82" t="n">
        <x:f>IF(AND(A82&lt;&gt;"",Q82=""),1,0)</x:f>
        <x:v>0</x:v>
      </x:c>
      <x:c r="AC82" t="n">
        <x:f>IF(Q82&lt;&gt;"",1,0)</x:f>
        <x:v>0</x:v>
      </x:c>
    </x:row>
    <x:row r="83">
      <x:c r="A83" s="142"/>
      <x:c r="B83" s="142"/>
      <x:c r="C83" s="142"/>
      <x:c r="D83" s="142"/>
      <x:c r="E83" s="142"/>
      <x:c r="F83" s="147"/>
      <x:c r="G83" s="147"/>
      <x:c r="H83" s="147"/>
      <x:c r="I83" s="142"/>
      <x:c r="J83" s="144"/>
      <x:c r="K83" s="16" t="str">
        <x:f>IF(A83="","",IF(Q83&lt;&gt;"","n.a.",IF(E83="Manter",IF(ABS(H83-G83)&lt;=Y83,1,0),IF(E83="Aumentar",MAX(0,MIN(1,(H83-F83)/(G83-F83))),MAX(0,MIN(1,(F83-H83)/(F83-G83)))))))</x:f>
      </x:c>
      <x:c r="L83" s="144"/>
      <x:c r="M83" s="142"/>
      <x:c r="N83" s="143"/>
      <x:c r="O83" t="str">
        <x:f>IF(COUNTA(A83:J83,L83:N83,P83,Y83)=0,"",IF(Q83&lt;&gt;"","DADO PENDENTE",IF(R83="Cancelado","CANCELADO",IF(R83="Pausado","PAUSADO",IF(R83="Concluído","OBJETIVO ENCERRADO",IF(K83&gt;=1,"CONCLUÍDO",IF(Listas!$B$13&gt;N83,"ATRASADO",IF(OR(L83&lt;Listas!$B$18,AND(K83&lt;Listas!$B$17,N83-Listas!$B$13&lt;=Listas!$B$16)),"EM RISCO","NO RUMO"))))))))</x:f>
      </x:c>
      <x:c r="P83" s="142"/>
      <x:c r="Q83" s="146" t="str">
        <x:f>IF(COUNTA(A83:J83,L83:N83,P83,Y83)=0,"",IF(OR(NOT(ISNUMBER(Listas!$B$13)),Listas!$B$13&lt;=0,NOT(ISNUMBER(Listas!$B$16)),Listas!$B$16&lt;0,NOT(ISNUMBER(Listas!$B$17)),Listas!$B$17&lt;0,Listas!$B$17&gt;1,NOT(ISNUMBER(Listas!$B$18)),Listas!$B$18&lt;0,Listas!$B$18&gt;1),"Parâmetros inválidos",IF(A83="","ID ausente",IF(COUNTIFS($A$5:$A$104,A83)&lt;&gt;1,"ID duplicado",IF(OR(B83="",COUNTIFS(Objetivos!$A$5:$A$104,B83)&lt;&gt;1),"Objetivo ausente ou duplicado",IF(IF(COUNTIFS(Objetivos!$A$5:$A$104,B83)=1,INDEX(Objetivos!$N$5:$N$104,MATCH(B83,Objetivos!$A$5:$A$104,0))&lt;&gt;"",FALSE),"Cadastro do objetivo pendente",IF(OR(C83="",D83="",I83="",M83=""),"Descrição, métrica, unidade ou dono ausente",IF(COUNTIFS(Listas!$C$4:$C$6,E83)&lt;&gt;1,"Direção inválida",IF(OR(NOT(ISNUMBER(F83)),NOT(ISNUMBER(G83)),NOT(ISNUMBER(H83))),"Inicial, meta ou atual ausente/inválido",IF(OR(AND(E83="Aumentar",G83&lt;=F83),AND(E83="Reduzir",G83&gt;=F83)),"Meta incompatível com direção",IF(AND(E83="Manter",OR(NOT(ISNUMBER(Y83)),Y83&lt;0)),"Tolerância Manter inválida",IF(OR(NOT(ISNUMBER(J83)),J83&lt;=0),"Peso inválido",IF(OR(NOT(ISNUMBER(L83)),L83&lt;0,L83&gt;1),"Confiança ausente/inválida",IF(OR(NOT(ISNUMBER(N83)),N83&lt;=0),"Prazo ausente/inválido",""))))))))))))))</x:f>
      </x:c>
      <x:c r="R83" s="146" t="str">
        <x:f>IF(OR(B83="",COUNTIFS(Objetivos!$A$5:$A$104,B83)&lt;&gt;1),"",INDEX(Objetivos!$H$5:$H$104,MATCH(B83,Objetivos!$A$5:$A$104,0)))</x:f>
      </x:c>
      <x:c r="S83" s="146" t="str">
        <x:f>IF(OR(B83="",COUNTIFS(Objetivos!$A$5:$A$104,B83)&lt;&gt;1),"",INDEX(Objetivos!$C$5:$C$104,MATCH(B83,Objetivos!$A$5:$A$104,0)))</x:f>
      </x:c>
      <x:c r="T83" s="146" t="str">
        <x:f>IF(OR(B83="",COUNTIFS(Objetivos!$A$5:$A$104,B83)&lt;&gt;1),"",INDEX(Objetivos!$D$5:$D$104,MATCH(B83,Objetivos!$A$5:$A$104,0)))</x:f>
      </x:c>
      <x:c r="U83" s="146" t="n">
        <x:f>IF(AND(COUNTA(A83:J83,L83:N83,P83,Y83)&gt;0,OR(Listas!$B$14="Todos",S83=Listas!$B$14),OR(Listas!$B$15="Todos",T83=Listas!$B$15)),1,0)</x:f>
        <x:v>0</x:v>
      </x:c>
      <x:c r="V83" s="146" t="n">
        <x:f>IF(AND(U83=1,OR(R83="Em andamento",R83="Não iniciado")),1,0)</x:f>
        <x:v>0</x:v>
      </x:c>
      <x:c r="W83" s="146" t="n">
        <x:f>IF(U83=0,0,IF(Q83&lt;&gt;"",1,IF(V83=0,0,IF(O83="ATRASADO",2,IF(O83="EM RISCO",3,0)))))</x:f>
        <x:v>0</x:v>
      </x:c>
      <x:c r="X83" s="146" t="str">
        <x:f>IF(W83=0,"",COUNTIFS($W$5:$W$104,"&gt;0",$W$5:$W$104,"&lt;"&amp;W83)+COUNTIFS($W$5:W83,W83))</x:f>
      </x:c>
      <x:c r="Y83" s="142"/>
      <x:c r="Z83" t="n">
        <x:f>IF(AND(A83&lt;&gt;"",Q83=""),J83*K83,0)</x:f>
        <x:v>0</x:v>
      </x:c>
      <x:c r="AA83" t="n">
        <x:f>IF(AND(A83&lt;&gt;"",Q83=""),J83*L83,0)</x:f>
        <x:v>0</x:v>
      </x:c>
      <x:c r="AB83" t="n">
        <x:f>IF(AND(A83&lt;&gt;"",Q83=""),1,0)</x:f>
        <x:v>0</x:v>
      </x:c>
      <x:c r="AC83" t="n">
        <x:f>IF(Q83&lt;&gt;"",1,0)</x:f>
        <x:v>0</x:v>
      </x:c>
    </x:row>
    <x:row r="84">
      <x:c r="A84" s="142"/>
      <x:c r="B84" s="142"/>
      <x:c r="C84" s="142"/>
      <x:c r="D84" s="142"/>
      <x:c r="E84" s="142"/>
      <x:c r="F84" s="147"/>
      <x:c r="G84" s="147"/>
      <x:c r="H84" s="147"/>
      <x:c r="I84" s="142"/>
      <x:c r="J84" s="144"/>
      <x:c r="K84" s="16" t="str">
        <x:f>IF(A84="","",IF(Q84&lt;&gt;"","n.a.",IF(E84="Manter",IF(ABS(H84-G84)&lt;=Y84,1,0),IF(E84="Aumentar",MAX(0,MIN(1,(H84-F84)/(G84-F84))),MAX(0,MIN(1,(F84-H84)/(F84-G84)))))))</x:f>
      </x:c>
      <x:c r="L84" s="144"/>
      <x:c r="M84" s="142"/>
      <x:c r="N84" s="143"/>
      <x:c r="O84" t="str">
        <x:f>IF(COUNTA(A84:J84,L84:N84,P84,Y84)=0,"",IF(Q84&lt;&gt;"","DADO PENDENTE",IF(R84="Cancelado","CANCELADO",IF(R84="Pausado","PAUSADO",IF(R84="Concluído","OBJETIVO ENCERRADO",IF(K84&gt;=1,"CONCLUÍDO",IF(Listas!$B$13&gt;N84,"ATRASADO",IF(OR(L84&lt;Listas!$B$18,AND(K84&lt;Listas!$B$17,N84-Listas!$B$13&lt;=Listas!$B$16)),"EM RISCO","NO RUMO"))))))))</x:f>
      </x:c>
      <x:c r="P84" s="142"/>
      <x:c r="Q84" s="146" t="str">
        <x:f>IF(COUNTA(A84:J84,L84:N84,P84,Y84)=0,"",IF(OR(NOT(ISNUMBER(Listas!$B$13)),Listas!$B$13&lt;=0,NOT(ISNUMBER(Listas!$B$16)),Listas!$B$16&lt;0,NOT(ISNUMBER(Listas!$B$17)),Listas!$B$17&lt;0,Listas!$B$17&gt;1,NOT(ISNUMBER(Listas!$B$18)),Listas!$B$18&lt;0,Listas!$B$18&gt;1),"Parâmetros inválidos",IF(A84="","ID ausente",IF(COUNTIFS($A$5:$A$104,A84)&lt;&gt;1,"ID duplicado",IF(OR(B84="",COUNTIFS(Objetivos!$A$5:$A$104,B84)&lt;&gt;1),"Objetivo ausente ou duplicado",IF(IF(COUNTIFS(Objetivos!$A$5:$A$104,B84)=1,INDEX(Objetivos!$N$5:$N$104,MATCH(B84,Objetivos!$A$5:$A$104,0))&lt;&gt;"",FALSE),"Cadastro do objetivo pendente",IF(OR(C84="",D84="",I84="",M84=""),"Descrição, métrica, unidade ou dono ausente",IF(COUNTIFS(Listas!$C$4:$C$6,E84)&lt;&gt;1,"Direção inválida",IF(OR(NOT(ISNUMBER(F84)),NOT(ISNUMBER(G84)),NOT(ISNUMBER(H84))),"Inicial, meta ou atual ausente/inválido",IF(OR(AND(E84="Aumentar",G84&lt;=F84),AND(E84="Reduzir",G84&gt;=F84)),"Meta incompatível com direção",IF(AND(E84="Manter",OR(NOT(ISNUMBER(Y84)),Y84&lt;0)),"Tolerância Manter inválida",IF(OR(NOT(ISNUMBER(J84)),J84&lt;=0),"Peso inválido",IF(OR(NOT(ISNUMBER(L84)),L84&lt;0,L84&gt;1),"Confiança ausente/inválida",IF(OR(NOT(ISNUMBER(N84)),N84&lt;=0),"Prazo ausente/inválido",""))))))))))))))</x:f>
      </x:c>
      <x:c r="R84" s="146" t="str">
        <x:f>IF(OR(B84="",COUNTIFS(Objetivos!$A$5:$A$104,B84)&lt;&gt;1),"",INDEX(Objetivos!$H$5:$H$104,MATCH(B84,Objetivos!$A$5:$A$104,0)))</x:f>
      </x:c>
      <x:c r="S84" s="146" t="str">
        <x:f>IF(OR(B84="",COUNTIFS(Objetivos!$A$5:$A$104,B84)&lt;&gt;1),"",INDEX(Objetivos!$C$5:$C$104,MATCH(B84,Objetivos!$A$5:$A$104,0)))</x:f>
      </x:c>
      <x:c r="T84" s="146" t="str">
        <x:f>IF(OR(B84="",COUNTIFS(Objetivos!$A$5:$A$104,B84)&lt;&gt;1),"",INDEX(Objetivos!$D$5:$D$104,MATCH(B84,Objetivos!$A$5:$A$104,0)))</x:f>
      </x:c>
      <x:c r="U84" s="146" t="n">
        <x:f>IF(AND(COUNTA(A84:J84,L84:N84,P84,Y84)&gt;0,OR(Listas!$B$14="Todos",S84=Listas!$B$14),OR(Listas!$B$15="Todos",T84=Listas!$B$15)),1,0)</x:f>
        <x:v>0</x:v>
      </x:c>
      <x:c r="V84" s="146" t="n">
        <x:f>IF(AND(U84=1,OR(R84="Em andamento",R84="Não iniciado")),1,0)</x:f>
        <x:v>0</x:v>
      </x:c>
      <x:c r="W84" s="146" t="n">
        <x:f>IF(U84=0,0,IF(Q84&lt;&gt;"",1,IF(V84=0,0,IF(O84="ATRASADO",2,IF(O84="EM RISCO",3,0)))))</x:f>
        <x:v>0</x:v>
      </x:c>
      <x:c r="X84" s="146" t="str">
        <x:f>IF(W84=0,"",COUNTIFS($W$5:$W$104,"&gt;0",$W$5:$W$104,"&lt;"&amp;W84)+COUNTIFS($W$5:W84,W84))</x:f>
      </x:c>
      <x:c r="Y84" s="142"/>
      <x:c r="Z84" t="n">
        <x:f>IF(AND(A84&lt;&gt;"",Q84=""),J84*K84,0)</x:f>
        <x:v>0</x:v>
      </x:c>
      <x:c r="AA84" t="n">
        <x:f>IF(AND(A84&lt;&gt;"",Q84=""),J84*L84,0)</x:f>
        <x:v>0</x:v>
      </x:c>
      <x:c r="AB84" t="n">
        <x:f>IF(AND(A84&lt;&gt;"",Q84=""),1,0)</x:f>
        <x:v>0</x:v>
      </x:c>
      <x:c r="AC84" t="n">
        <x:f>IF(Q84&lt;&gt;"",1,0)</x:f>
        <x:v>0</x:v>
      </x:c>
    </x:row>
    <x:row r="85">
      <x:c r="A85" s="142"/>
      <x:c r="B85" s="142"/>
      <x:c r="C85" s="142"/>
      <x:c r="D85" s="142"/>
      <x:c r="E85" s="142"/>
      <x:c r="F85" s="147"/>
      <x:c r="G85" s="147"/>
      <x:c r="H85" s="147"/>
      <x:c r="I85" s="142"/>
      <x:c r="J85" s="144"/>
      <x:c r="K85" s="16" t="str">
        <x:f>IF(A85="","",IF(Q85&lt;&gt;"","n.a.",IF(E85="Manter",IF(ABS(H85-G85)&lt;=Y85,1,0),IF(E85="Aumentar",MAX(0,MIN(1,(H85-F85)/(G85-F85))),MAX(0,MIN(1,(F85-H85)/(F85-G85)))))))</x:f>
      </x:c>
      <x:c r="L85" s="144"/>
      <x:c r="M85" s="142"/>
      <x:c r="N85" s="143"/>
      <x:c r="O85" t="str">
        <x:f>IF(COUNTA(A85:J85,L85:N85,P85,Y85)=0,"",IF(Q85&lt;&gt;"","DADO PENDENTE",IF(R85="Cancelado","CANCELADO",IF(R85="Pausado","PAUSADO",IF(R85="Concluído","OBJETIVO ENCERRADO",IF(K85&gt;=1,"CONCLUÍDO",IF(Listas!$B$13&gt;N85,"ATRASADO",IF(OR(L85&lt;Listas!$B$18,AND(K85&lt;Listas!$B$17,N85-Listas!$B$13&lt;=Listas!$B$16)),"EM RISCO","NO RUMO"))))))))</x:f>
      </x:c>
      <x:c r="P85" s="142"/>
      <x:c r="Q85" s="146" t="str">
        <x:f>IF(COUNTA(A85:J85,L85:N85,P85,Y85)=0,"",IF(OR(NOT(ISNUMBER(Listas!$B$13)),Listas!$B$13&lt;=0,NOT(ISNUMBER(Listas!$B$16)),Listas!$B$16&lt;0,NOT(ISNUMBER(Listas!$B$17)),Listas!$B$17&lt;0,Listas!$B$17&gt;1,NOT(ISNUMBER(Listas!$B$18)),Listas!$B$18&lt;0,Listas!$B$18&gt;1),"Parâmetros inválidos",IF(A85="","ID ausente",IF(COUNTIFS($A$5:$A$104,A85)&lt;&gt;1,"ID duplicado",IF(OR(B85="",COUNTIFS(Objetivos!$A$5:$A$104,B85)&lt;&gt;1),"Objetivo ausente ou duplicado",IF(IF(COUNTIFS(Objetivos!$A$5:$A$104,B85)=1,INDEX(Objetivos!$N$5:$N$104,MATCH(B85,Objetivos!$A$5:$A$104,0))&lt;&gt;"",FALSE),"Cadastro do objetivo pendente",IF(OR(C85="",D85="",I85="",M85=""),"Descrição, métrica, unidade ou dono ausente",IF(COUNTIFS(Listas!$C$4:$C$6,E85)&lt;&gt;1,"Direção inválida",IF(OR(NOT(ISNUMBER(F85)),NOT(ISNUMBER(G85)),NOT(ISNUMBER(H85))),"Inicial, meta ou atual ausente/inválido",IF(OR(AND(E85="Aumentar",G85&lt;=F85),AND(E85="Reduzir",G85&gt;=F85)),"Meta incompatível com direção",IF(AND(E85="Manter",OR(NOT(ISNUMBER(Y85)),Y85&lt;0)),"Tolerância Manter inválida",IF(OR(NOT(ISNUMBER(J85)),J85&lt;=0),"Peso inválido",IF(OR(NOT(ISNUMBER(L85)),L85&lt;0,L85&gt;1),"Confiança ausente/inválida",IF(OR(NOT(ISNUMBER(N85)),N85&lt;=0),"Prazo ausente/inválido",""))))))))))))))</x:f>
      </x:c>
      <x:c r="R85" s="146" t="str">
        <x:f>IF(OR(B85="",COUNTIFS(Objetivos!$A$5:$A$104,B85)&lt;&gt;1),"",INDEX(Objetivos!$H$5:$H$104,MATCH(B85,Objetivos!$A$5:$A$104,0)))</x:f>
      </x:c>
      <x:c r="S85" s="146" t="str">
        <x:f>IF(OR(B85="",COUNTIFS(Objetivos!$A$5:$A$104,B85)&lt;&gt;1),"",INDEX(Objetivos!$C$5:$C$104,MATCH(B85,Objetivos!$A$5:$A$104,0)))</x:f>
      </x:c>
      <x:c r="T85" s="146" t="str">
        <x:f>IF(OR(B85="",COUNTIFS(Objetivos!$A$5:$A$104,B85)&lt;&gt;1),"",INDEX(Objetivos!$D$5:$D$104,MATCH(B85,Objetivos!$A$5:$A$104,0)))</x:f>
      </x:c>
      <x:c r="U85" s="146" t="n">
        <x:f>IF(AND(COUNTA(A85:J85,L85:N85,P85,Y85)&gt;0,OR(Listas!$B$14="Todos",S85=Listas!$B$14),OR(Listas!$B$15="Todos",T85=Listas!$B$15)),1,0)</x:f>
        <x:v>0</x:v>
      </x:c>
      <x:c r="V85" s="146" t="n">
        <x:f>IF(AND(U85=1,OR(R85="Em andamento",R85="Não iniciado")),1,0)</x:f>
        <x:v>0</x:v>
      </x:c>
      <x:c r="W85" s="146" t="n">
        <x:f>IF(U85=0,0,IF(Q85&lt;&gt;"",1,IF(V85=0,0,IF(O85="ATRASADO",2,IF(O85="EM RISCO",3,0)))))</x:f>
        <x:v>0</x:v>
      </x:c>
      <x:c r="X85" s="146" t="str">
        <x:f>IF(W85=0,"",COUNTIFS($W$5:$W$104,"&gt;0",$W$5:$W$104,"&lt;"&amp;W85)+COUNTIFS($W$5:W85,W85))</x:f>
      </x:c>
      <x:c r="Y85" s="142"/>
      <x:c r="Z85" t="n">
        <x:f>IF(AND(A85&lt;&gt;"",Q85=""),J85*K85,0)</x:f>
        <x:v>0</x:v>
      </x:c>
      <x:c r="AA85" t="n">
        <x:f>IF(AND(A85&lt;&gt;"",Q85=""),J85*L85,0)</x:f>
        <x:v>0</x:v>
      </x:c>
      <x:c r="AB85" t="n">
        <x:f>IF(AND(A85&lt;&gt;"",Q85=""),1,0)</x:f>
        <x:v>0</x:v>
      </x:c>
      <x:c r="AC85" t="n">
        <x:f>IF(Q85&lt;&gt;"",1,0)</x:f>
        <x:v>0</x:v>
      </x:c>
    </x:row>
    <x:row r="86">
      <x:c r="A86" s="142"/>
      <x:c r="B86" s="142"/>
      <x:c r="C86" s="142"/>
      <x:c r="D86" s="142"/>
      <x:c r="E86" s="142"/>
      <x:c r="F86" s="147"/>
      <x:c r="G86" s="147"/>
      <x:c r="H86" s="147"/>
      <x:c r="I86" s="142"/>
      <x:c r="J86" s="144"/>
      <x:c r="K86" s="16" t="str">
        <x:f>IF(A86="","",IF(Q86&lt;&gt;"","n.a.",IF(E86="Manter",IF(ABS(H86-G86)&lt;=Y86,1,0),IF(E86="Aumentar",MAX(0,MIN(1,(H86-F86)/(G86-F86))),MAX(0,MIN(1,(F86-H86)/(F86-G86)))))))</x:f>
      </x:c>
      <x:c r="L86" s="144"/>
      <x:c r="M86" s="142"/>
      <x:c r="N86" s="143"/>
      <x:c r="O86" t="str">
        <x:f>IF(COUNTA(A86:J86,L86:N86,P86,Y86)=0,"",IF(Q86&lt;&gt;"","DADO PENDENTE",IF(R86="Cancelado","CANCELADO",IF(R86="Pausado","PAUSADO",IF(R86="Concluído","OBJETIVO ENCERRADO",IF(K86&gt;=1,"CONCLUÍDO",IF(Listas!$B$13&gt;N86,"ATRASADO",IF(OR(L86&lt;Listas!$B$18,AND(K86&lt;Listas!$B$17,N86-Listas!$B$13&lt;=Listas!$B$16)),"EM RISCO","NO RUMO"))))))))</x:f>
      </x:c>
      <x:c r="P86" s="142"/>
      <x:c r="Q86" s="146" t="str">
        <x:f>IF(COUNTA(A86:J86,L86:N86,P86,Y86)=0,"",IF(OR(NOT(ISNUMBER(Listas!$B$13)),Listas!$B$13&lt;=0,NOT(ISNUMBER(Listas!$B$16)),Listas!$B$16&lt;0,NOT(ISNUMBER(Listas!$B$17)),Listas!$B$17&lt;0,Listas!$B$17&gt;1,NOT(ISNUMBER(Listas!$B$18)),Listas!$B$18&lt;0,Listas!$B$18&gt;1),"Parâmetros inválidos",IF(A86="","ID ausente",IF(COUNTIFS($A$5:$A$104,A86)&lt;&gt;1,"ID duplicado",IF(OR(B86="",COUNTIFS(Objetivos!$A$5:$A$104,B86)&lt;&gt;1),"Objetivo ausente ou duplicado",IF(IF(COUNTIFS(Objetivos!$A$5:$A$104,B86)=1,INDEX(Objetivos!$N$5:$N$104,MATCH(B86,Objetivos!$A$5:$A$104,0))&lt;&gt;"",FALSE),"Cadastro do objetivo pendente",IF(OR(C86="",D86="",I86="",M86=""),"Descrição, métrica, unidade ou dono ausente",IF(COUNTIFS(Listas!$C$4:$C$6,E86)&lt;&gt;1,"Direção inválida",IF(OR(NOT(ISNUMBER(F86)),NOT(ISNUMBER(G86)),NOT(ISNUMBER(H86))),"Inicial, meta ou atual ausente/inválido",IF(OR(AND(E86="Aumentar",G86&lt;=F86),AND(E86="Reduzir",G86&gt;=F86)),"Meta incompatível com direção",IF(AND(E86="Manter",OR(NOT(ISNUMBER(Y86)),Y86&lt;0)),"Tolerância Manter inválida",IF(OR(NOT(ISNUMBER(J86)),J86&lt;=0),"Peso inválido",IF(OR(NOT(ISNUMBER(L86)),L86&lt;0,L86&gt;1),"Confiança ausente/inválida",IF(OR(NOT(ISNUMBER(N86)),N86&lt;=0),"Prazo ausente/inválido",""))))))))))))))</x:f>
      </x:c>
      <x:c r="R86" s="146" t="str">
        <x:f>IF(OR(B86="",COUNTIFS(Objetivos!$A$5:$A$104,B86)&lt;&gt;1),"",INDEX(Objetivos!$H$5:$H$104,MATCH(B86,Objetivos!$A$5:$A$104,0)))</x:f>
      </x:c>
      <x:c r="S86" s="146" t="str">
        <x:f>IF(OR(B86="",COUNTIFS(Objetivos!$A$5:$A$104,B86)&lt;&gt;1),"",INDEX(Objetivos!$C$5:$C$104,MATCH(B86,Objetivos!$A$5:$A$104,0)))</x:f>
      </x:c>
      <x:c r="T86" s="146" t="str">
        <x:f>IF(OR(B86="",COUNTIFS(Objetivos!$A$5:$A$104,B86)&lt;&gt;1),"",INDEX(Objetivos!$D$5:$D$104,MATCH(B86,Objetivos!$A$5:$A$104,0)))</x:f>
      </x:c>
      <x:c r="U86" s="146" t="n">
        <x:f>IF(AND(COUNTA(A86:J86,L86:N86,P86,Y86)&gt;0,OR(Listas!$B$14="Todos",S86=Listas!$B$14),OR(Listas!$B$15="Todos",T86=Listas!$B$15)),1,0)</x:f>
        <x:v>0</x:v>
      </x:c>
      <x:c r="V86" s="146" t="n">
        <x:f>IF(AND(U86=1,OR(R86="Em andamento",R86="Não iniciado")),1,0)</x:f>
        <x:v>0</x:v>
      </x:c>
      <x:c r="W86" s="146" t="n">
        <x:f>IF(U86=0,0,IF(Q86&lt;&gt;"",1,IF(V86=0,0,IF(O86="ATRASADO",2,IF(O86="EM RISCO",3,0)))))</x:f>
        <x:v>0</x:v>
      </x:c>
      <x:c r="X86" s="146" t="str">
        <x:f>IF(W86=0,"",COUNTIFS($W$5:$W$104,"&gt;0",$W$5:$W$104,"&lt;"&amp;W86)+COUNTIFS($W$5:W86,W86))</x:f>
      </x:c>
      <x:c r="Y86" s="142"/>
      <x:c r="Z86" t="n">
        <x:f>IF(AND(A86&lt;&gt;"",Q86=""),J86*K86,0)</x:f>
        <x:v>0</x:v>
      </x:c>
      <x:c r="AA86" t="n">
        <x:f>IF(AND(A86&lt;&gt;"",Q86=""),J86*L86,0)</x:f>
        <x:v>0</x:v>
      </x:c>
      <x:c r="AB86" t="n">
        <x:f>IF(AND(A86&lt;&gt;"",Q86=""),1,0)</x:f>
        <x:v>0</x:v>
      </x:c>
      <x:c r="AC86" t="n">
        <x:f>IF(Q86&lt;&gt;"",1,0)</x:f>
        <x:v>0</x:v>
      </x:c>
    </x:row>
    <x:row r="87">
      <x:c r="A87" s="142"/>
      <x:c r="B87" s="142"/>
      <x:c r="C87" s="142"/>
      <x:c r="D87" s="142"/>
      <x:c r="E87" s="142"/>
      <x:c r="F87" s="147"/>
      <x:c r="G87" s="147"/>
      <x:c r="H87" s="147"/>
      <x:c r="I87" s="142"/>
      <x:c r="J87" s="144"/>
      <x:c r="K87" s="16" t="str">
        <x:f>IF(A87="","",IF(Q87&lt;&gt;"","n.a.",IF(E87="Manter",IF(ABS(H87-G87)&lt;=Y87,1,0),IF(E87="Aumentar",MAX(0,MIN(1,(H87-F87)/(G87-F87))),MAX(0,MIN(1,(F87-H87)/(F87-G87)))))))</x:f>
      </x:c>
      <x:c r="L87" s="144"/>
      <x:c r="M87" s="142"/>
      <x:c r="N87" s="143"/>
      <x:c r="O87" t="str">
        <x:f>IF(COUNTA(A87:J87,L87:N87,P87,Y87)=0,"",IF(Q87&lt;&gt;"","DADO PENDENTE",IF(R87="Cancelado","CANCELADO",IF(R87="Pausado","PAUSADO",IF(R87="Concluído","OBJETIVO ENCERRADO",IF(K87&gt;=1,"CONCLUÍDO",IF(Listas!$B$13&gt;N87,"ATRASADO",IF(OR(L87&lt;Listas!$B$18,AND(K87&lt;Listas!$B$17,N87-Listas!$B$13&lt;=Listas!$B$16)),"EM RISCO","NO RUMO"))))))))</x:f>
      </x:c>
      <x:c r="P87" s="142"/>
      <x:c r="Q87" s="146" t="str">
        <x:f>IF(COUNTA(A87:J87,L87:N87,P87,Y87)=0,"",IF(OR(NOT(ISNUMBER(Listas!$B$13)),Listas!$B$13&lt;=0,NOT(ISNUMBER(Listas!$B$16)),Listas!$B$16&lt;0,NOT(ISNUMBER(Listas!$B$17)),Listas!$B$17&lt;0,Listas!$B$17&gt;1,NOT(ISNUMBER(Listas!$B$18)),Listas!$B$18&lt;0,Listas!$B$18&gt;1),"Parâmetros inválidos",IF(A87="","ID ausente",IF(COUNTIFS($A$5:$A$104,A87)&lt;&gt;1,"ID duplicado",IF(OR(B87="",COUNTIFS(Objetivos!$A$5:$A$104,B87)&lt;&gt;1),"Objetivo ausente ou duplicado",IF(IF(COUNTIFS(Objetivos!$A$5:$A$104,B87)=1,INDEX(Objetivos!$N$5:$N$104,MATCH(B87,Objetivos!$A$5:$A$104,0))&lt;&gt;"",FALSE),"Cadastro do objetivo pendente",IF(OR(C87="",D87="",I87="",M87=""),"Descrição, métrica, unidade ou dono ausente",IF(COUNTIFS(Listas!$C$4:$C$6,E87)&lt;&gt;1,"Direção inválida",IF(OR(NOT(ISNUMBER(F87)),NOT(ISNUMBER(G87)),NOT(ISNUMBER(H87))),"Inicial, meta ou atual ausente/inválido",IF(OR(AND(E87="Aumentar",G87&lt;=F87),AND(E87="Reduzir",G87&gt;=F87)),"Meta incompatível com direção",IF(AND(E87="Manter",OR(NOT(ISNUMBER(Y87)),Y87&lt;0)),"Tolerância Manter inválida",IF(OR(NOT(ISNUMBER(J87)),J87&lt;=0),"Peso inválido",IF(OR(NOT(ISNUMBER(L87)),L87&lt;0,L87&gt;1),"Confiança ausente/inválida",IF(OR(NOT(ISNUMBER(N87)),N87&lt;=0),"Prazo ausente/inválido",""))))))))))))))</x:f>
      </x:c>
      <x:c r="R87" s="146" t="str">
        <x:f>IF(OR(B87="",COUNTIFS(Objetivos!$A$5:$A$104,B87)&lt;&gt;1),"",INDEX(Objetivos!$H$5:$H$104,MATCH(B87,Objetivos!$A$5:$A$104,0)))</x:f>
      </x:c>
      <x:c r="S87" s="146" t="str">
        <x:f>IF(OR(B87="",COUNTIFS(Objetivos!$A$5:$A$104,B87)&lt;&gt;1),"",INDEX(Objetivos!$C$5:$C$104,MATCH(B87,Objetivos!$A$5:$A$104,0)))</x:f>
      </x:c>
      <x:c r="T87" s="146" t="str">
        <x:f>IF(OR(B87="",COUNTIFS(Objetivos!$A$5:$A$104,B87)&lt;&gt;1),"",INDEX(Objetivos!$D$5:$D$104,MATCH(B87,Objetivos!$A$5:$A$104,0)))</x:f>
      </x:c>
      <x:c r="U87" s="146" t="n">
        <x:f>IF(AND(COUNTA(A87:J87,L87:N87,P87,Y87)&gt;0,OR(Listas!$B$14="Todos",S87=Listas!$B$14),OR(Listas!$B$15="Todos",T87=Listas!$B$15)),1,0)</x:f>
        <x:v>0</x:v>
      </x:c>
      <x:c r="V87" s="146" t="n">
        <x:f>IF(AND(U87=1,OR(R87="Em andamento",R87="Não iniciado")),1,0)</x:f>
        <x:v>0</x:v>
      </x:c>
      <x:c r="W87" s="146" t="n">
        <x:f>IF(U87=0,0,IF(Q87&lt;&gt;"",1,IF(V87=0,0,IF(O87="ATRASADO",2,IF(O87="EM RISCO",3,0)))))</x:f>
        <x:v>0</x:v>
      </x:c>
      <x:c r="X87" s="146" t="str">
        <x:f>IF(W87=0,"",COUNTIFS($W$5:$W$104,"&gt;0",$W$5:$W$104,"&lt;"&amp;W87)+COUNTIFS($W$5:W87,W87))</x:f>
      </x:c>
      <x:c r="Y87" s="142"/>
      <x:c r="Z87" t="n">
        <x:f>IF(AND(A87&lt;&gt;"",Q87=""),J87*K87,0)</x:f>
        <x:v>0</x:v>
      </x:c>
      <x:c r="AA87" t="n">
        <x:f>IF(AND(A87&lt;&gt;"",Q87=""),J87*L87,0)</x:f>
        <x:v>0</x:v>
      </x:c>
      <x:c r="AB87" t="n">
        <x:f>IF(AND(A87&lt;&gt;"",Q87=""),1,0)</x:f>
        <x:v>0</x:v>
      </x:c>
      <x:c r="AC87" t="n">
        <x:f>IF(Q87&lt;&gt;"",1,0)</x:f>
        <x:v>0</x:v>
      </x:c>
    </x:row>
    <x:row r="88">
      <x:c r="A88" s="142"/>
      <x:c r="B88" s="142"/>
      <x:c r="C88" s="142"/>
      <x:c r="D88" s="142"/>
      <x:c r="E88" s="142"/>
      <x:c r="F88" s="147"/>
      <x:c r="G88" s="147"/>
      <x:c r="H88" s="147"/>
      <x:c r="I88" s="142"/>
      <x:c r="J88" s="144"/>
      <x:c r="K88" s="16" t="str">
        <x:f>IF(A88="","",IF(Q88&lt;&gt;"","n.a.",IF(E88="Manter",IF(ABS(H88-G88)&lt;=Y88,1,0),IF(E88="Aumentar",MAX(0,MIN(1,(H88-F88)/(G88-F88))),MAX(0,MIN(1,(F88-H88)/(F88-G88)))))))</x:f>
      </x:c>
      <x:c r="L88" s="144"/>
      <x:c r="M88" s="142"/>
      <x:c r="N88" s="143"/>
      <x:c r="O88" t="str">
        <x:f>IF(COUNTA(A88:J88,L88:N88,P88,Y88)=0,"",IF(Q88&lt;&gt;"","DADO PENDENTE",IF(R88="Cancelado","CANCELADO",IF(R88="Pausado","PAUSADO",IF(R88="Concluído","OBJETIVO ENCERRADO",IF(K88&gt;=1,"CONCLUÍDO",IF(Listas!$B$13&gt;N88,"ATRASADO",IF(OR(L88&lt;Listas!$B$18,AND(K88&lt;Listas!$B$17,N88-Listas!$B$13&lt;=Listas!$B$16)),"EM RISCO","NO RUMO"))))))))</x:f>
      </x:c>
      <x:c r="P88" s="142"/>
      <x:c r="Q88" s="146" t="str">
        <x:f>IF(COUNTA(A88:J88,L88:N88,P88,Y88)=0,"",IF(OR(NOT(ISNUMBER(Listas!$B$13)),Listas!$B$13&lt;=0,NOT(ISNUMBER(Listas!$B$16)),Listas!$B$16&lt;0,NOT(ISNUMBER(Listas!$B$17)),Listas!$B$17&lt;0,Listas!$B$17&gt;1,NOT(ISNUMBER(Listas!$B$18)),Listas!$B$18&lt;0,Listas!$B$18&gt;1),"Parâmetros inválidos",IF(A88="","ID ausente",IF(COUNTIFS($A$5:$A$104,A88)&lt;&gt;1,"ID duplicado",IF(OR(B88="",COUNTIFS(Objetivos!$A$5:$A$104,B88)&lt;&gt;1),"Objetivo ausente ou duplicado",IF(IF(COUNTIFS(Objetivos!$A$5:$A$104,B88)=1,INDEX(Objetivos!$N$5:$N$104,MATCH(B88,Objetivos!$A$5:$A$104,0))&lt;&gt;"",FALSE),"Cadastro do objetivo pendente",IF(OR(C88="",D88="",I88="",M88=""),"Descrição, métrica, unidade ou dono ausente",IF(COUNTIFS(Listas!$C$4:$C$6,E88)&lt;&gt;1,"Direção inválida",IF(OR(NOT(ISNUMBER(F88)),NOT(ISNUMBER(G88)),NOT(ISNUMBER(H88))),"Inicial, meta ou atual ausente/inválido",IF(OR(AND(E88="Aumentar",G88&lt;=F88),AND(E88="Reduzir",G88&gt;=F88)),"Meta incompatível com direção",IF(AND(E88="Manter",OR(NOT(ISNUMBER(Y88)),Y88&lt;0)),"Tolerância Manter inválida",IF(OR(NOT(ISNUMBER(J88)),J88&lt;=0),"Peso inválido",IF(OR(NOT(ISNUMBER(L88)),L88&lt;0,L88&gt;1),"Confiança ausente/inválida",IF(OR(NOT(ISNUMBER(N88)),N88&lt;=0),"Prazo ausente/inválido",""))))))))))))))</x:f>
      </x:c>
      <x:c r="R88" s="146" t="str">
        <x:f>IF(OR(B88="",COUNTIFS(Objetivos!$A$5:$A$104,B88)&lt;&gt;1),"",INDEX(Objetivos!$H$5:$H$104,MATCH(B88,Objetivos!$A$5:$A$104,0)))</x:f>
      </x:c>
      <x:c r="S88" s="146" t="str">
        <x:f>IF(OR(B88="",COUNTIFS(Objetivos!$A$5:$A$104,B88)&lt;&gt;1),"",INDEX(Objetivos!$C$5:$C$104,MATCH(B88,Objetivos!$A$5:$A$104,0)))</x:f>
      </x:c>
      <x:c r="T88" s="146" t="str">
        <x:f>IF(OR(B88="",COUNTIFS(Objetivos!$A$5:$A$104,B88)&lt;&gt;1),"",INDEX(Objetivos!$D$5:$D$104,MATCH(B88,Objetivos!$A$5:$A$104,0)))</x:f>
      </x:c>
      <x:c r="U88" s="146" t="n">
        <x:f>IF(AND(COUNTA(A88:J88,L88:N88,P88,Y88)&gt;0,OR(Listas!$B$14="Todos",S88=Listas!$B$14),OR(Listas!$B$15="Todos",T88=Listas!$B$15)),1,0)</x:f>
        <x:v>0</x:v>
      </x:c>
      <x:c r="V88" s="146" t="n">
        <x:f>IF(AND(U88=1,OR(R88="Em andamento",R88="Não iniciado")),1,0)</x:f>
        <x:v>0</x:v>
      </x:c>
      <x:c r="W88" s="146" t="n">
        <x:f>IF(U88=0,0,IF(Q88&lt;&gt;"",1,IF(V88=0,0,IF(O88="ATRASADO",2,IF(O88="EM RISCO",3,0)))))</x:f>
        <x:v>0</x:v>
      </x:c>
      <x:c r="X88" s="146" t="str">
        <x:f>IF(W88=0,"",COUNTIFS($W$5:$W$104,"&gt;0",$W$5:$W$104,"&lt;"&amp;W88)+COUNTIFS($W$5:W88,W88))</x:f>
      </x:c>
      <x:c r="Y88" s="142"/>
      <x:c r="Z88" t="n">
        <x:f>IF(AND(A88&lt;&gt;"",Q88=""),J88*K88,0)</x:f>
        <x:v>0</x:v>
      </x:c>
      <x:c r="AA88" t="n">
        <x:f>IF(AND(A88&lt;&gt;"",Q88=""),J88*L88,0)</x:f>
        <x:v>0</x:v>
      </x:c>
      <x:c r="AB88" t="n">
        <x:f>IF(AND(A88&lt;&gt;"",Q88=""),1,0)</x:f>
        <x:v>0</x:v>
      </x:c>
      <x:c r="AC88" t="n">
        <x:f>IF(Q88&lt;&gt;"",1,0)</x:f>
        <x:v>0</x:v>
      </x:c>
    </x:row>
    <x:row r="89">
      <x:c r="A89" s="142"/>
      <x:c r="B89" s="142"/>
      <x:c r="C89" s="142"/>
      <x:c r="D89" s="142"/>
      <x:c r="E89" s="142"/>
      <x:c r="F89" s="147"/>
      <x:c r="G89" s="147"/>
      <x:c r="H89" s="147"/>
      <x:c r="I89" s="142"/>
      <x:c r="J89" s="144"/>
      <x:c r="K89" s="16" t="str">
        <x:f>IF(A89="","",IF(Q89&lt;&gt;"","n.a.",IF(E89="Manter",IF(ABS(H89-G89)&lt;=Y89,1,0),IF(E89="Aumentar",MAX(0,MIN(1,(H89-F89)/(G89-F89))),MAX(0,MIN(1,(F89-H89)/(F89-G89)))))))</x:f>
      </x:c>
      <x:c r="L89" s="144"/>
      <x:c r="M89" s="142"/>
      <x:c r="N89" s="143"/>
      <x:c r="O89" t="str">
        <x:f>IF(COUNTA(A89:J89,L89:N89,P89,Y89)=0,"",IF(Q89&lt;&gt;"","DADO PENDENTE",IF(R89="Cancelado","CANCELADO",IF(R89="Pausado","PAUSADO",IF(R89="Concluído","OBJETIVO ENCERRADO",IF(K89&gt;=1,"CONCLUÍDO",IF(Listas!$B$13&gt;N89,"ATRASADO",IF(OR(L89&lt;Listas!$B$18,AND(K89&lt;Listas!$B$17,N89-Listas!$B$13&lt;=Listas!$B$16)),"EM RISCO","NO RUMO"))))))))</x:f>
      </x:c>
      <x:c r="P89" s="142"/>
      <x:c r="Q89" s="146" t="str">
        <x:f>IF(COUNTA(A89:J89,L89:N89,P89,Y89)=0,"",IF(OR(NOT(ISNUMBER(Listas!$B$13)),Listas!$B$13&lt;=0,NOT(ISNUMBER(Listas!$B$16)),Listas!$B$16&lt;0,NOT(ISNUMBER(Listas!$B$17)),Listas!$B$17&lt;0,Listas!$B$17&gt;1,NOT(ISNUMBER(Listas!$B$18)),Listas!$B$18&lt;0,Listas!$B$18&gt;1),"Parâmetros inválidos",IF(A89="","ID ausente",IF(COUNTIFS($A$5:$A$104,A89)&lt;&gt;1,"ID duplicado",IF(OR(B89="",COUNTIFS(Objetivos!$A$5:$A$104,B89)&lt;&gt;1),"Objetivo ausente ou duplicado",IF(IF(COUNTIFS(Objetivos!$A$5:$A$104,B89)=1,INDEX(Objetivos!$N$5:$N$104,MATCH(B89,Objetivos!$A$5:$A$104,0))&lt;&gt;"",FALSE),"Cadastro do objetivo pendente",IF(OR(C89="",D89="",I89="",M89=""),"Descrição, métrica, unidade ou dono ausente",IF(COUNTIFS(Listas!$C$4:$C$6,E89)&lt;&gt;1,"Direção inválida",IF(OR(NOT(ISNUMBER(F89)),NOT(ISNUMBER(G89)),NOT(ISNUMBER(H89))),"Inicial, meta ou atual ausente/inválido",IF(OR(AND(E89="Aumentar",G89&lt;=F89),AND(E89="Reduzir",G89&gt;=F89)),"Meta incompatível com direção",IF(AND(E89="Manter",OR(NOT(ISNUMBER(Y89)),Y89&lt;0)),"Tolerância Manter inválida",IF(OR(NOT(ISNUMBER(J89)),J89&lt;=0),"Peso inválido",IF(OR(NOT(ISNUMBER(L89)),L89&lt;0,L89&gt;1),"Confiança ausente/inválida",IF(OR(NOT(ISNUMBER(N89)),N89&lt;=0),"Prazo ausente/inválido",""))))))))))))))</x:f>
      </x:c>
      <x:c r="R89" s="146" t="str">
        <x:f>IF(OR(B89="",COUNTIFS(Objetivos!$A$5:$A$104,B89)&lt;&gt;1),"",INDEX(Objetivos!$H$5:$H$104,MATCH(B89,Objetivos!$A$5:$A$104,0)))</x:f>
      </x:c>
      <x:c r="S89" s="146" t="str">
        <x:f>IF(OR(B89="",COUNTIFS(Objetivos!$A$5:$A$104,B89)&lt;&gt;1),"",INDEX(Objetivos!$C$5:$C$104,MATCH(B89,Objetivos!$A$5:$A$104,0)))</x:f>
      </x:c>
      <x:c r="T89" s="146" t="str">
        <x:f>IF(OR(B89="",COUNTIFS(Objetivos!$A$5:$A$104,B89)&lt;&gt;1),"",INDEX(Objetivos!$D$5:$D$104,MATCH(B89,Objetivos!$A$5:$A$104,0)))</x:f>
      </x:c>
      <x:c r="U89" s="146" t="n">
        <x:f>IF(AND(COUNTA(A89:J89,L89:N89,P89,Y89)&gt;0,OR(Listas!$B$14="Todos",S89=Listas!$B$14),OR(Listas!$B$15="Todos",T89=Listas!$B$15)),1,0)</x:f>
        <x:v>0</x:v>
      </x:c>
      <x:c r="V89" s="146" t="n">
        <x:f>IF(AND(U89=1,OR(R89="Em andamento",R89="Não iniciado")),1,0)</x:f>
        <x:v>0</x:v>
      </x:c>
      <x:c r="W89" s="146" t="n">
        <x:f>IF(U89=0,0,IF(Q89&lt;&gt;"",1,IF(V89=0,0,IF(O89="ATRASADO",2,IF(O89="EM RISCO",3,0)))))</x:f>
        <x:v>0</x:v>
      </x:c>
      <x:c r="X89" s="146" t="str">
        <x:f>IF(W89=0,"",COUNTIFS($W$5:$W$104,"&gt;0",$W$5:$W$104,"&lt;"&amp;W89)+COUNTIFS($W$5:W89,W89))</x:f>
      </x:c>
      <x:c r="Y89" s="142"/>
      <x:c r="Z89" t="n">
        <x:f>IF(AND(A89&lt;&gt;"",Q89=""),J89*K89,0)</x:f>
        <x:v>0</x:v>
      </x:c>
      <x:c r="AA89" t="n">
        <x:f>IF(AND(A89&lt;&gt;"",Q89=""),J89*L89,0)</x:f>
        <x:v>0</x:v>
      </x:c>
      <x:c r="AB89" t="n">
        <x:f>IF(AND(A89&lt;&gt;"",Q89=""),1,0)</x:f>
        <x:v>0</x:v>
      </x:c>
      <x:c r="AC89" t="n">
        <x:f>IF(Q89&lt;&gt;"",1,0)</x:f>
        <x:v>0</x:v>
      </x:c>
    </x:row>
    <x:row r="90">
      <x:c r="A90" s="142"/>
      <x:c r="B90" s="142"/>
      <x:c r="C90" s="142"/>
      <x:c r="D90" s="142"/>
      <x:c r="E90" s="142"/>
      <x:c r="F90" s="147"/>
      <x:c r="G90" s="147"/>
      <x:c r="H90" s="147"/>
      <x:c r="I90" s="142"/>
      <x:c r="J90" s="144"/>
      <x:c r="K90" s="16" t="str">
        <x:f>IF(A90="","",IF(Q90&lt;&gt;"","n.a.",IF(E90="Manter",IF(ABS(H90-G90)&lt;=Y90,1,0),IF(E90="Aumentar",MAX(0,MIN(1,(H90-F90)/(G90-F90))),MAX(0,MIN(1,(F90-H90)/(F90-G90)))))))</x:f>
      </x:c>
      <x:c r="L90" s="144"/>
      <x:c r="M90" s="142"/>
      <x:c r="N90" s="143"/>
      <x:c r="O90" t="str">
        <x:f>IF(COUNTA(A90:J90,L90:N90,P90,Y90)=0,"",IF(Q90&lt;&gt;"","DADO PENDENTE",IF(R90="Cancelado","CANCELADO",IF(R90="Pausado","PAUSADO",IF(R90="Concluído","OBJETIVO ENCERRADO",IF(K90&gt;=1,"CONCLUÍDO",IF(Listas!$B$13&gt;N90,"ATRASADO",IF(OR(L90&lt;Listas!$B$18,AND(K90&lt;Listas!$B$17,N90-Listas!$B$13&lt;=Listas!$B$16)),"EM RISCO","NO RUMO"))))))))</x:f>
      </x:c>
      <x:c r="P90" s="142"/>
      <x:c r="Q90" s="146" t="str">
        <x:f>IF(COUNTA(A90:J90,L90:N90,P90,Y90)=0,"",IF(OR(NOT(ISNUMBER(Listas!$B$13)),Listas!$B$13&lt;=0,NOT(ISNUMBER(Listas!$B$16)),Listas!$B$16&lt;0,NOT(ISNUMBER(Listas!$B$17)),Listas!$B$17&lt;0,Listas!$B$17&gt;1,NOT(ISNUMBER(Listas!$B$18)),Listas!$B$18&lt;0,Listas!$B$18&gt;1),"Parâmetros inválidos",IF(A90="","ID ausente",IF(COUNTIFS($A$5:$A$104,A90)&lt;&gt;1,"ID duplicado",IF(OR(B90="",COUNTIFS(Objetivos!$A$5:$A$104,B90)&lt;&gt;1),"Objetivo ausente ou duplicado",IF(IF(COUNTIFS(Objetivos!$A$5:$A$104,B90)=1,INDEX(Objetivos!$N$5:$N$104,MATCH(B90,Objetivos!$A$5:$A$104,0))&lt;&gt;"",FALSE),"Cadastro do objetivo pendente",IF(OR(C90="",D90="",I90="",M90=""),"Descrição, métrica, unidade ou dono ausente",IF(COUNTIFS(Listas!$C$4:$C$6,E90)&lt;&gt;1,"Direção inválida",IF(OR(NOT(ISNUMBER(F90)),NOT(ISNUMBER(G90)),NOT(ISNUMBER(H90))),"Inicial, meta ou atual ausente/inválido",IF(OR(AND(E90="Aumentar",G90&lt;=F90),AND(E90="Reduzir",G90&gt;=F90)),"Meta incompatível com direção",IF(AND(E90="Manter",OR(NOT(ISNUMBER(Y90)),Y90&lt;0)),"Tolerância Manter inválida",IF(OR(NOT(ISNUMBER(J90)),J90&lt;=0),"Peso inválido",IF(OR(NOT(ISNUMBER(L90)),L90&lt;0,L90&gt;1),"Confiança ausente/inválida",IF(OR(NOT(ISNUMBER(N90)),N90&lt;=0),"Prazo ausente/inválido",""))))))))))))))</x:f>
      </x:c>
      <x:c r="R90" s="146" t="str">
        <x:f>IF(OR(B90="",COUNTIFS(Objetivos!$A$5:$A$104,B90)&lt;&gt;1),"",INDEX(Objetivos!$H$5:$H$104,MATCH(B90,Objetivos!$A$5:$A$104,0)))</x:f>
      </x:c>
      <x:c r="S90" s="146" t="str">
        <x:f>IF(OR(B90="",COUNTIFS(Objetivos!$A$5:$A$104,B90)&lt;&gt;1),"",INDEX(Objetivos!$C$5:$C$104,MATCH(B90,Objetivos!$A$5:$A$104,0)))</x:f>
      </x:c>
      <x:c r="T90" s="146" t="str">
        <x:f>IF(OR(B90="",COUNTIFS(Objetivos!$A$5:$A$104,B90)&lt;&gt;1),"",INDEX(Objetivos!$D$5:$D$104,MATCH(B90,Objetivos!$A$5:$A$104,0)))</x:f>
      </x:c>
      <x:c r="U90" s="146" t="n">
        <x:f>IF(AND(COUNTA(A90:J90,L90:N90,P90,Y90)&gt;0,OR(Listas!$B$14="Todos",S90=Listas!$B$14),OR(Listas!$B$15="Todos",T90=Listas!$B$15)),1,0)</x:f>
        <x:v>0</x:v>
      </x:c>
      <x:c r="V90" s="146" t="n">
        <x:f>IF(AND(U90=1,OR(R90="Em andamento",R90="Não iniciado")),1,0)</x:f>
        <x:v>0</x:v>
      </x:c>
      <x:c r="W90" s="146" t="n">
        <x:f>IF(U90=0,0,IF(Q90&lt;&gt;"",1,IF(V90=0,0,IF(O90="ATRASADO",2,IF(O90="EM RISCO",3,0)))))</x:f>
        <x:v>0</x:v>
      </x:c>
      <x:c r="X90" s="146" t="str">
        <x:f>IF(W90=0,"",COUNTIFS($W$5:$W$104,"&gt;0",$W$5:$W$104,"&lt;"&amp;W90)+COUNTIFS($W$5:W90,W90))</x:f>
      </x:c>
      <x:c r="Y90" s="142"/>
      <x:c r="Z90" t="n">
        <x:f>IF(AND(A90&lt;&gt;"",Q90=""),J90*K90,0)</x:f>
        <x:v>0</x:v>
      </x:c>
      <x:c r="AA90" t="n">
        <x:f>IF(AND(A90&lt;&gt;"",Q90=""),J90*L90,0)</x:f>
        <x:v>0</x:v>
      </x:c>
      <x:c r="AB90" t="n">
        <x:f>IF(AND(A90&lt;&gt;"",Q90=""),1,0)</x:f>
        <x:v>0</x:v>
      </x:c>
      <x:c r="AC90" t="n">
        <x:f>IF(Q90&lt;&gt;"",1,0)</x:f>
        <x:v>0</x:v>
      </x:c>
    </x:row>
    <x:row r="91">
      <x:c r="A91" s="142"/>
      <x:c r="B91" s="142"/>
      <x:c r="C91" s="142"/>
      <x:c r="D91" s="142"/>
      <x:c r="E91" s="142"/>
      <x:c r="F91" s="147"/>
      <x:c r="G91" s="147"/>
      <x:c r="H91" s="147"/>
      <x:c r="I91" s="142"/>
      <x:c r="J91" s="144"/>
      <x:c r="K91" s="16" t="str">
        <x:f>IF(A91="","",IF(Q91&lt;&gt;"","n.a.",IF(E91="Manter",IF(ABS(H91-G91)&lt;=Y91,1,0),IF(E91="Aumentar",MAX(0,MIN(1,(H91-F91)/(G91-F91))),MAX(0,MIN(1,(F91-H91)/(F91-G91)))))))</x:f>
      </x:c>
      <x:c r="L91" s="144"/>
      <x:c r="M91" s="142"/>
      <x:c r="N91" s="143"/>
      <x:c r="O91" t="str">
        <x:f>IF(COUNTA(A91:J91,L91:N91,P91,Y91)=0,"",IF(Q91&lt;&gt;"","DADO PENDENTE",IF(R91="Cancelado","CANCELADO",IF(R91="Pausado","PAUSADO",IF(R91="Concluído","OBJETIVO ENCERRADO",IF(K91&gt;=1,"CONCLUÍDO",IF(Listas!$B$13&gt;N91,"ATRASADO",IF(OR(L91&lt;Listas!$B$18,AND(K91&lt;Listas!$B$17,N91-Listas!$B$13&lt;=Listas!$B$16)),"EM RISCO","NO RUMO"))))))))</x:f>
      </x:c>
      <x:c r="P91" s="142"/>
      <x:c r="Q91" s="146" t="str">
        <x:f>IF(COUNTA(A91:J91,L91:N91,P91,Y91)=0,"",IF(OR(NOT(ISNUMBER(Listas!$B$13)),Listas!$B$13&lt;=0,NOT(ISNUMBER(Listas!$B$16)),Listas!$B$16&lt;0,NOT(ISNUMBER(Listas!$B$17)),Listas!$B$17&lt;0,Listas!$B$17&gt;1,NOT(ISNUMBER(Listas!$B$18)),Listas!$B$18&lt;0,Listas!$B$18&gt;1),"Parâmetros inválidos",IF(A91="","ID ausente",IF(COUNTIFS($A$5:$A$104,A91)&lt;&gt;1,"ID duplicado",IF(OR(B91="",COUNTIFS(Objetivos!$A$5:$A$104,B91)&lt;&gt;1),"Objetivo ausente ou duplicado",IF(IF(COUNTIFS(Objetivos!$A$5:$A$104,B91)=1,INDEX(Objetivos!$N$5:$N$104,MATCH(B91,Objetivos!$A$5:$A$104,0))&lt;&gt;"",FALSE),"Cadastro do objetivo pendente",IF(OR(C91="",D91="",I91="",M91=""),"Descrição, métrica, unidade ou dono ausente",IF(COUNTIFS(Listas!$C$4:$C$6,E91)&lt;&gt;1,"Direção inválida",IF(OR(NOT(ISNUMBER(F91)),NOT(ISNUMBER(G91)),NOT(ISNUMBER(H91))),"Inicial, meta ou atual ausente/inválido",IF(OR(AND(E91="Aumentar",G91&lt;=F91),AND(E91="Reduzir",G91&gt;=F91)),"Meta incompatível com direção",IF(AND(E91="Manter",OR(NOT(ISNUMBER(Y91)),Y91&lt;0)),"Tolerância Manter inválida",IF(OR(NOT(ISNUMBER(J91)),J91&lt;=0),"Peso inválido",IF(OR(NOT(ISNUMBER(L91)),L91&lt;0,L91&gt;1),"Confiança ausente/inválida",IF(OR(NOT(ISNUMBER(N91)),N91&lt;=0),"Prazo ausente/inválido",""))))))))))))))</x:f>
      </x:c>
      <x:c r="R91" s="146" t="str">
        <x:f>IF(OR(B91="",COUNTIFS(Objetivos!$A$5:$A$104,B91)&lt;&gt;1),"",INDEX(Objetivos!$H$5:$H$104,MATCH(B91,Objetivos!$A$5:$A$104,0)))</x:f>
      </x:c>
      <x:c r="S91" s="146" t="str">
        <x:f>IF(OR(B91="",COUNTIFS(Objetivos!$A$5:$A$104,B91)&lt;&gt;1),"",INDEX(Objetivos!$C$5:$C$104,MATCH(B91,Objetivos!$A$5:$A$104,0)))</x:f>
      </x:c>
      <x:c r="T91" s="146" t="str">
        <x:f>IF(OR(B91="",COUNTIFS(Objetivos!$A$5:$A$104,B91)&lt;&gt;1),"",INDEX(Objetivos!$D$5:$D$104,MATCH(B91,Objetivos!$A$5:$A$104,0)))</x:f>
      </x:c>
      <x:c r="U91" s="146" t="n">
        <x:f>IF(AND(COUNTA(A91:J91,L91:N91,P91,Y91)&gt;0,OR(Listas!$B$14="Todos",S91=Listas!$B$14),OR(Listas!$B$15="Todos",T91=Listas!$B$15)),1,0)</x:f>
        <x:v>0</x:v>
      </x:c>
      <x:c r="V91" s="146" t="n">
        <x:f>IF(AND(U91=1,OR(R91="Em andamento",R91="Não iniciado")),1,0)</x:f>
        <x:v>0</x:v>
      </x:c>
      <x:c r="W91" s="146" t="n">
        <x:f>IF(U91=0,0,IF(Q91&lt;&gt;"",1,IF(V91=0,0,IF(O91="ATRASADO",2,IF(O91="EM RISCO",3,0)))))</x:f>
        <x:v>0</x:v>
      </x:c>
      <x:c r="X91" s="146" t="str">
        <x:f>IF(W91=0,"",COUNTIFS($W$5:$W$104,"&gt;0",$W$5:$W$104,"&lt;"&amp;W91)+COUNTIFS($W$5:W91,W91))</x:f>
      </x:c>
      <x:c r="Y91" s="142"/>
      <x:c r="Z91" t="n">
        <x:f>IF(AND(A91&lt;&gt;"",Q91=""),J91*K91,0)</x:f>
        <x:v>0</x:v>
      </x:c>
      <x:c r="AA91" t="n">
        <x:f>IF(AND(A91&lt;&gt;"",Q91=""),J91*L91,0)</x:f>
        <x:v>0</x:v>
      </x:c>
      <x:c r="AB91" t="n">
        <x:f>IF(AND(A91&lt;&gt;"",Q91=""),1,0)</x:f>
        <x:v>0</x:v>
      </x:c>
      <x:c r="AC91" t="n">
        <x:f>IF(Q91&lt;&gt;"",1,0)</x:f>
        <x:v>0</x:v>
      </x:c>
    </x:row>
    <x:row r="92">
      <x:c r="A92" s="142"/>
      <x:c r="B92" s="142"/>
      <x:c r="C92" s="142"/>
      <x:c r="D92" s="142"/>
      <x:c r="E92" s="142"/>
      <x:c r="F92" s="147"/>
      <x:c r="G92" s="147"/>
      <x:c r="H92" s="147"/>
      <x:c r="I92" s="142"/>
      <x:c r="J92" s="144"/>
      <x:c r="K92" s="16" t="str">
        <x:f>IF(A92="","",IF(Q92&lt;&gt;"","n.a.",IF(E92="Manter",IF(ABS(H92-G92)&lt;=Y92,1,0),IF(E92="Aumentar",MAX(0,MIN(1,(H92-F92)/(G92-F92))),MAX(0,MIN(1,(F92-H92)/(F92-G92)))))))</x:f>
      </x:c>
      <x:c r="L92" s="144"/>
      <x:c r="M92" s="142"/>
      <x:c r="N92" s="143"/>
      <x:c r="O92" t="str">
        <x:f>IF(COUNTA(A92:J92,L92:N92,P92,Y92)=0,"",IF(Q92&lt;&gt;"","DADO PENDENTE",IF(R92="Cancelado","CANCELADO",IF(R92="Pausado","PAUSADO",IF(R92="Concluído","OBJETIVO ENCERRADO",IF(K92&gt;=1,"CONCLUÍDO",IF(Listas!$B$13&gt;N92,"ATRASADO",IF(OR(L92&lt;Listas!$B$18,AND(K92&lt;Listas!$B$17,N92-Listas!$B$13&lt;=Listas!$B$16)),"EM RISCO","NO RUMO"))))))))</x:f>
      </x:c>
      <x:c r="P92" s="142"/>
      <x:c r="Q92" s="146" t="str">
        <x:f>IF(COUNTA(A92:J92,L92:N92,P92,Y92)=0,"",IF(OR(NOT(ISNUMBER(Listas!$B$13)),Listas!$B$13&lt;=0,NOT(ISNUMBER(Listas!$B$16)),Listas!$B$16&lt;0,NOT(ISNUMBER(Listas!$B$17)),Listas!$B$17&lt;0,Listas!$B$17&gt;1,NOT(ISNUMBER(Listas!$B$18)),Listas!$B$18&lt;0,Listas!$B$18&gt;1),"Parâmetros inválidos",IF(A92="","ID ausente",IF(COUNTIFS($A$5:$A$104,A92)&lt;&gt;1,"ID duplicado",IF(OR(B92="",COUNTIFS(Objetivos!$A$5:$A$104,B92)&lt;&gt;1),"Objetivo ausente ou duplicado",IF(IF(COUNTIFS(Objetivos!$A$5:$A$104,B92)=1,INDEX(Objetivos!$N$5:$N$104,MATCH(B92,Objetivos!$A$5:$A$104,0))&lt;&gt;"",FALSE),"Cadastro do objetivo pendente",IF(OR(C92="",D92="",I92="",M92=""),"Descrição, métrica, unidade ou dono ausente",IF(COUNTIFS(Listas!$C$4:$C$6,E92)&lt;&gt;1,"Direção inválida",IF(OR(NOT(ISNUMBER(F92)),NOT(ISNUMBER(G92)),NOT(ISNUMBER(H92))),"Inicial, meta ou atual ausente/inválido",IF(OR(AND(E92="Aumentar",G92&lt;=F92),AND(E92="Reduzir",G92&gt;=F92)),"Meta incompatível com direção",IF(AND(E92="Manter",OR(NOT(ISNUMBER(Y92)),Y92&lt;0)),"Tolerância Manter inválida",IF(OR(NOT(ISNUMBER(J92)),J92&lt;=0),"Peso inválido",IF(OR(NOT(ISNUMBER(L92)),L92&lt;0,L92&gt;1),"Confiança ausente/inválida",IF(OR(NOT(ISNUMBER(N92)),N92&lt;=0),"Prazo ausente/inválido",""))))))))))))))</x:f>
      </x:c>
      <x:c r="R92" s="146" t="str">
        <x:f>IF(OR(B92="",COUNTIFS(Objetivos!$A$5:$A$104,B92)&lt;&gt;1),"",INDEX(Objetivos!$H$5:$H$104,MATCH(B92,Objetivos!$A$5:$A$104,0)))</x:f>
      </x:c>
      <x:c r="S92" s="146" t="str">
        <x:f>IF(OR(B92="",COUNTIFS(Objetivos!$A$5:$A$104,B92)&lt;&gt;1),"",INDEX(Objetivos!$C$5:$C$104,MATCH(B92,Objetivos!$A$5:$A$104,0)))</x:f>
      </x:c>
      <x:c r="T92" s="146" t="str">
        <x:f>IF(OR(B92="",COUNTIFS(Objetivos!$A$5:$A$104,B92)&lt;&gt;1),"",INDEX(Objetivos!$D$5:$D$104,MATCH(B92,Objetivos!$A$5:$A$104,0)))</x:f>
      </x:c>
      <x:c r="U92" s="146" t="n">
        <x:f>IF(AND(COUNTA(A92:J92,L92:N92,P92,Y92)&gt;0,OR(Listas!$B$14="Todos",S92=Listas!$B$14),OR(Listas!$B$15="Todos",T92=Listas!$B$15)),1,0)</x:f>
        <x:v>0</x:v>
      </x:c>
      <x:c r="V92" s="146" t="n">
        <x:f>IF(AND(U92=1,OR(R92="Em andamento",R92="Não iniciado")),1,0)</x:f>
        <x:v>0</x:v>
      </x:c>
      <x:c r="W92" s="146" t="n">
        <x:f>IF(U92=0,0,IF(Q92&lt;&gt;"",1,IF(V92=0,0,IF(O92="ATRASADO",2,IF(O92="EM RISCO",3,0)))))</x:f>
        <x:v>0</x:v>
      </x:c>
      <x:c r="X92" s="146" t="str">
        <x:f>IF(W92=0,"",COUNTIFS($W$5:$W$104,"&gt;0",$W$5:$W$104,"&lt;"&amp;W92)+COUNTIFS($W$5:W92,W92))</x:f>
      </x:c>
      <x:c r="Y92" s="142"/>
      <x:c r="Z92" t="n">
        <x:f>IF(AND(A92&lt;&gt;"",Q92=""),J92*K92,0)</x:f>
        <x:v>0</x:v>
      </x:c>
      <x:c r="AA92" t="n">
        <x:f>IF(AND(A92&lt;&gt;"",Q92=""),J92*L92,0)</x:f>
        <x:v>0</x:v>
      </x:c>
      <x:c r="AB92" t="n">
        <x:f>IF(AND(A92&lt;&gt;"",Q92=""),1,0)</x:f>
        <x:v>0</x:v>
      </x:c>
      <x:c r="AC92" t="n">
        <x:f>IF(Q92&lt;&gt;"",1,0)</x:f>
        <x:v>0</x:v>
      </x:c>
    </x:row>
    <x:row r="93">
      <x:c r="A93" s="142"/>
      <x:c r="B93" s="142"/>
      <x:c r="C93" s="142"/>
      <x:c r="D93" s="142"/>
      <x:c r="E93" s="142"/>
      <x:c r="F93" s="147"/>
      <x:c r="G93" s="147"/>
      <x:c r="H93" s="147"/>
      <x:c r="I93" s="142"/>
      <x:c r="J93" s="144"/>
      <x:c r="K93" s="16" t="str">
        <x:f>IF(A93="","",IF(Q93&lt;&gt;"","n.a.",IF(E93="Manter",IF(ABS(H93-G93)&lt;=Y93,1,0),IF(E93="Aumentar",MAX(0,MIN(1,(H93-F93)/(G93-F93))),MAX(0,MIN(1,(F93-H93)/(F93-G93)))))))</x:f>
      </x:c>
      <x:c r="L93" s="144"/>
      <x:c r="M93" s="142"/>
      <x:c r="N93" s="143"/>
      <x:c r="O93" t="str">
        <x:f>IF(COUNTA(A93:J93,L93:N93,P93,Y93)=0,"",IF(Q93&lt;&gt;"","DADO PENDENTE",IF(R93="Cancelado","CANCELADO",IF(R93="Pausado","PAUSADO",IF(R93="Concluído","OBJETIVO ENCERRADO",IF(K93&gt;=1,"CONCLUÍDO",IF(Listas!$B$13&gt;N93,"ATRASADO",IF(OR(L93&lt;Listas!$B$18,AND(K93&lt;Listas!$B$17,N93-Listas!$B$13&lt;=Listas!$B$16)),"EM RISCO","NO RUMO"))))))))</x:f>
      </x:c>
      <x:c r="P93" s="142"/>
      <x:c r="Q93" s="146" t="str">
        <x:f>IF(COUNTA(A93:J93,L93:N93,P93,Y93)=0,"",IF(OR(NOT(ISNUMBER(Listas!$B$13)),Listas!$B$13&lt;=0,NOT(ISNUMBER(Listas!$B$16)),Listas!$B$16&lt;0,NOT(ISNUMBER(Listas!$B$17)),Listas!$B$17&lt;0,Listas!$B$17&gt;1,NOT(ISNUMBER(Listas!$B$18)),Listas!$B$18&lt;0,Listas!$B$18&gt;1),"Parâmetros inválidos",IF(A93="","ID ausente",IF(COUNTIFS($A$5:$A$104,A93)&lt;&gt;1,"ID duplicado",IF(OR(B93="",COUNTIFS(Objetivos!$A$5:$A$104,B93)&lt;&gt;1),"Objetivo ausente ou duplicado",IF(IF(COUNTIFS(Objetivos!$A$5:$A$104,B93)=1,INDEX(Objetivos!$N$5:$N$104,MATCH(B93,Objetivos!$A$5:$A$104,0))&lt;&gt;"",FALSE),"Cadastro do objetivo pendente",IF(OR(C93="",D93="",I93="",M93=""),"Descrição, métrica, unidade ou dono ausente",IF(COUNTIFS(Listas!$C$4:$C$6,E93)&lt;&gt;1,"Direção inválida",IF(OR(NOT(ISNUMBER(F93)),NOT(ISNUMBER(G93)),NOT(ISNUMBER(H93))),"Inicial, meta ou atual ausente/inválido",IF(OR(AND(E93="Aumentar",G93&lt;=F93),AND(E93="Reduzir",G93&gt;=F93)),"Meta incompatível com direção",IF(AND(E93="Manter",OR(NOT(ISNUMBER(Y93)),Y93&lt;0)),"Tolerância Manter inválida",IF(OR(NOT(ISNUMBER(J93)),J93&lt;=0),"Peso inválido",IF(OR(NOT(ISNUMBER(L93)),L93&lt;0,L93&gt;1),"Confiança ausente/inválida",IF(OR(NOT(ISNUMBER(N93)),N93&lt;=0),"Prazo ausente/inválido",""))))))))))))))</x:f>
      </x:c>
      <x:c r="R93" s="146" t="str">
        <x:f>IF(OR(B93="",COUNTIFS(Objetivos!$A$5:$A$104,B93)&lt;&gt;1),"",INDEX(Objetivos!$H$5:$H$104,MATCH(B93,Objetivos!$A$5:$A$104,0)))</x:f>
      </x:c>
      <x:c r="S93" s="146" t="str">
        <x:f>IF(OR(B93="",COUNTIFS(Objetivos!$A$5:$A$104,B93)&lt;&gt;1),"",INDEX(Objetivos!$C$5:$C$104,MATCH(B93,Objetivos!$A$5:$A$104,0)))</x:f>
      </x:c>
      <x:c r="T93" s="146" t="str">
        <x:f>IF(OR(B93="",COUNTIFS(Objetivos!$A$5:$A$104,B93)&lt;&gt;1),"",INDEX(Objetivos!$D$5:$D$104,MATCH(B93,Objetivos!$A$5:$A$104,0)))</x:f>
      </x:c>
      <x:c r="U93" s="146" t="n">
        <x:f>IF(AND(COUNTA(A93:J93,L93:N93,P93,Y93)&gt;0,OR(Listas!$B$14="Todos",S93=Listas!$B$14),OR(Listas!$B$15="Todos",T93=Listas!$B$15)),1,0)</x:f>
        <x:v>0</x:v>
      </x:c>
      <x:c r="V93" s="146" t="n">
        <x:f>IF(AND(U93=1,OR(R93="Em andamento",R93="Não iniciado")),1,0)</x:f>
        <x:v>0</x:v>
      </x:c>
      <x:c r="W93" s="146" t="n">
        <x:f>IF(U93=0,0,IF(Q93&lt;&gt;"",1,IF(V93=0,0,IF(O93="ATRASADO",2,IF(O93="EM RISCO",3,0)))))</x:f>
        <x:v>0</x:v>
      </x:c>
      <x:c r="X93" s="146" t="str">
        <x:f>IF(W93=0,"",COUNTIFS($W$5:$W$104,"&gt;0",$W$5:$W$104,"&lt;"&amp;W93)+COUNTIFS($W$5:W93,W93))</x:f>
      </x:c>
      <x:c r="Y93" s="142"/>
      <x:c r="Z93" t="n">
        <x:f>IF(AND(A93&lt;&gt;"",Q93=""),J93*K93,0)</x:f>
        <x:v>0</x:v>
      </x:c>
      <x:c r="AA93" t="n">
        <x:f>IF(AND(A93&lt;&gt;"",Q93=""),J93*L93,0)</x:f>
        <x:v>0</x:v>
      </x:c>
      <x:c r="AB93" t="n">
        <x:f>IF(AND(A93&lt;&gt;"",Q93=""),1,0)</x:f>
        <x:v>0</x:v>
      </x:c>
      <x:c r="AC93" t="n">
        <x:f>IF(Q93&lt;&gt;"",1,0)</x:f>
        <x:v>0</x:v>
      </x:c>
    </x:row>
    <x:row r="94">
      <x:c r="A94" s="142"/>
      <x:c r="B94" s="142"/>
      <x:c r="C94" s="142"/>
      <x:c r="D94" s="142"/>
      <x:c r="E94" s="142"/>
      <x:c r="F94" s="147"/>
      <x:c r="G94" s="147"/>
      <x:c r="H94" s="147"/>
      <x:c r="I94" s="142"/>
      <x:c r="J94" s="144"/>
      <x:c r="K94" s="16" t="str">
        <x:f>IF(A94="","",IF(Q94&lt;&gt;"","n.a.",IF(E94="Manter",IF(ABS(H94-G94)&lt;=Y94,1,0),IF(E94="Aumentar",MAX(0,MIN(1,(H94-F94)/(G94-F94))),MAX(0,MIN(1,(F94-H94)/(F94-G94)))))))</x:f>
      </x:c>
      <x:c r="L94" s="144"/>
      <x:c r="M94" s="142"/>
      <x:c r="N94" s="143"/>
      <x:c r="O94" t="str">
        <x:f>IF(COUNTA(A94:J94,L94:N94,P94,Y94)=0,"",IF(Q94&lt;&gt;"","DADO PENDENTE",IF(R94="Cancelado","CANCELADO",IF(R94="Pausado","PAUSADO",IF(R94="Concluído","OBJETIVO ENCERRADO",IF(K94&gt;=1,"CONCLUÍDO",IF(Listas!$B$13&gt;N94,"ATRASADO",IF(OR(L94&lt;Listas!$B$18,AND(K94&lt;Listas!$B$17,N94-Listas!$B$13&lt;=Listas!$B$16)),"EM RISCO","NO RUMO"))))))))</x:f>
      </x:c>
      <x:c r="P94" s="142"/>
      <x:c r="Q94" s="146" t="str">
        <x:f>IF(COUNTA(A94:J94,L94:N94,P94,Y94)=0,"",IF(OR(NOT(ISNUMBER(Listas!$B$13)),Listas!$B$13&lt;=0,NOT(ISNUMBER(Listas!$B$16)),Listas!$B$16&lt;0,NOT(ISNUMBER(Listas!$B$17)),Listas!$B$17&lt;0,Listas!$B$17&gt;1,NOT(ISNUMBER(Listas!$B$18)),Listas!$B$18&lt;0,Listas!$B$18&gt;1),"Parâmetros inválidos",IF(A94="","ID ausente",IF(COUNTIFS($A$5:$A$104,A94)&lt;&gt;1,"ID duplicado",IF(OR(B94="",COUNTIFS(Objetivos!$A$5:$A$104,B94)&lt;&gt;1),"Objetivo ausente ou duplicado",IF(IF(COUNTIFS(Objetivos!$A$5:$A$104,B94)=1,INDEX(Objetivos!$N$5:$N$104,MATCH(B94,Objetivos!$A$5:$A$104,0))&lt;&gt;"",FALSE),"Cadastro do objetivo pendente",IF(OR(C94="",D94="",I94="",M94=""),"Descrição, métrica, unidade ou dono ausente",IF(COUNTIFS(Listas!$C$4:$C$6,E94)&lt;&gt;1,"Direção inválida",IF(OR(NOT(ISNUMBER(F94)),NOT(ISNUMBER(G94)),NOT(ISNUMBER(H94))),"Inicial, meta ou atual ausente/inválido",IF(OR(AND(E94="Aumentar",G94&lt;=F94),AND(E94="Reduzir",G94&gt;=F94)),"Meta incompatível com direção",IF(AND(E94="Manter",OR(NOT(ISNUMBER(Y94)),Y94&lt;0)),"Tolerância Manter inválida",IF(OR(NOT(ISNUMBER(J94)),J94&lt;=0),"Peso inválido",IF(OR(NOT(ISNUMBER(L94)),L94&lt;0,L94&gt;1),"Confiança ausente/inválida",IF(OR(NOT(ISNUMBER(N94)),N94&lt;=0),"Prazo ausente/inválido",""))))))))))))))</x:f>
      </x:c>
      <x:c r="R94" s="146" t="str">
        <x:f>IF(OR(B94="",COUNTIFS(Objetivos!$A$5:$A$104,B94)&lt;&gt;1),"",INDEX(Objetivos!$H$5:$H$104,MATCH(B94,Objetivos!$A$5:$A$104,0)))</x:f>
      </x:c>
      <x:c r="S94" s="146" t="str">
        <x:f>IF(OR(B94="",COUNTIFS(Objetivos!$A$5:$A$104,B94)&lt;&gt;1),"",INDEX(Objetivos!$C$5:$C$104,MATCH(B94,Objetivos!$A$5:$A$104,0)))</x:f>
      </x:c>
      <x:c r="T94" s="146" t="str">
        <x:f>IF(OR(B94="",COUNTIFS(Objetivos!$A$5:$A$104,B94)&lt;&gt;1),"",INDEX(Objetivos!$D$5:$D$104,MATCH(B94,Objetivos!$A$5:$A$104,0)))</x:f>
      </x:c>
      <x:c r="U94" s="146" t="n">
        <x:f>IF(AND(COUNTA(A94:J94,L94:N94,P94,Y94)&gt;0,OR(Listas!$B$14="Todos",S94=Listas!$B$14),OR(Listas!$B$15="Todos",T94=Listas!$B$15)),1,0)</x:f>
        <x:v>0</x:v>
      </x:c>
      <x:c r="V94" s="146" t="n">
        <x:f>IF(AND(U94=1,OR(R94="Em andamento",R94="Não iniciado")),1,0)</x:f>
        <x:v>0</x:v>
      </x:c>
      <x:c r="W94" s="146" t="n">
        <x:f>IF(U94=0,0,IF(Q94&lt;&gt;"",1,IF(V94=0,0,IF(O94="ATRASADO",2,IF(O94="EM RISCO",3,0)))))</x:f>
        <x:v>0</x:v>
      </x:c>
      <x:c r="X94" s="146" t="str">
        <x:f>IF(W94=0,"",COUNTIFS($W$5:$W$104,"&gt;0",$W$5:$W$104,"&lt;"&amp;W94)+COUNTIFS($W$5:W94,W94))</x:f>
      </x:c>
      <x:c r="Y94" s="142"/>
      <x:c r="Z94" t="n">
        <x:f>IF(AND(A94&lt;&gt;"",Q94=""),J94*K94,0)</x:f>
        <x:v>0</x:v>
      </x:c>
      <x:c r="AA94" t="n">
        <x:f>IF(AND(A94&lt;&gt;"",Q94=""),J94*L94,0)</x:f>
        <x:v>0</x:v>
      </x:c>
      <x:c r="AB94" t="n">
        <x:f>IF(AND(A94&lt;&gt;"",Q94=""),1,0)</x:f>
        <x:v>0</x:v>
      </x:c>
      <x:c r="AC94" t="n">
        <x:f>IF(Q94&lt;&gt;"",1,0)</x:f>
        <x:v>0</x:v>
      </x:c>
    </x:row>
    <x:row r="95">
      <x:c r="A95" s="142"/>
      <x:c r="B95" s="142"/>
      <x:c r="C95" s="142"/>
      <x:c r="D95" s="142"/>
      <x:c r="E95" s="142"/>
      <x:c r="F95" s="147"/>
      <x:c r="G95" s="147"/>
      <x:c r="H95" s="147"/>
      <x:c r="I95" s="142"/>
      <x:c r="J95" s="144"/>
      <x:c r="K95" s="16" t="str">
        <x:f>IF(A95="","",IF(Q95&lt;&gt;"","n.a.",IF(E95="Manter",IF(ABS(H95-G95)&lt;=Y95,1,0),IF(E95="Aumentar",MAX(0,MIN(1,(H95-F95)/(G95-F95))),MAX(0,MIN(1,(F95-H95)/(F95-G95)))))))</x:f>
      </x:c>
      <x:c r="L95" s="144"/>
      <x:c r="M95" s="142"/>
      <x:c r="N95" s="143"/>
      <x:c r="O95" t="str">
        <x:f>IF(COUNTA(A95:J95,L95:N95,P95,Y95)=0,"",IF(Q95&lt;&gt;"","DADO PENDENTE",IF(R95="Cancelado","CANCELADO",IF(R95="Pausado","PAUSADO",IF(R95="Concluído","OBJETIVO ENCERRADO",IF(K95&gt;=1,"CONCLUÍDO",IF(Listas!$B$13&gt;N95,"ATRASADO",IF(OR(L95&lt;Listas!$B$18,AND(K95&lt;Listas!$B$17,N95-Listas!$B$13&lt;=Listas!$B$16)),"EM RISCO","NO RUMO"))))))))</x:f>
      </x:c>
      <x:c r="P95" s="142"/>
      <x:c r="Q95" s="146" t="str">
        <x:f>IF(COUNTA(A95:J95,L95:N95,P95,Y95)=0,"",IF(OR(NOT(ISNUMBER(Listas!$B$13)),Listas!$B$13&lt;=0,NOT(ISNUMBER(Listas!$B$16)),Listas!$B$16&lt;0,NOT(ISNUMBER(Listas!$B$17)),Listas!$B$17&lt;0,Listas!$B$17&gt;1,NOT(ISNUMBER(Listas!$B$18)),Listas!$B$18&lt;0,Listas!$B$18&gt;1),"Parâmetros inválidos",IF(A95="","ID ausente",IF(COUNTIFS($A$5:$A$104,A95)&lt;&gt;1,"ID duplicado",IF(OR(B95="",COUNTIFS(Objetivos!$A$5:$A$104,B95)&lt;&gt;1),"Objetivo ausente ou duplicado",IF(IF(COUNTIFS(Objetivos!$A$5:$A$104,B95)=1,INDEX(Objetivos!$N$5:$N$104,MATCH(B95,Objetivos!$A$5:$A$104,0))&lt;&gt;"",FALSE),"Cadastro do objetivo pendente",IF(OR(C95="",D95="",I95="",M95=""),"Descrição, métrica, unidade ou dono ausente",IF(COUNTIFS(Listas!$C$4:$C$6,E95)&lt;&gt;1,"Direção inválida",IF(OR(NOT(ISNUMBER(F95)),NOT(ISNUMBER(G95)),NOT(ISNUMBER(H95))),"Inicial, meta ou atual ausente/inválido",IF(OR(AND(E95="Aumentar",G95&lt;=F95),AND(E95="Reduzir",G95&gt;=F95)),"Meta incompatível com direção",IF(AND(E95="Manter",OR(NOT(ISNUMBER(Y95)),Y95&lt;0)),"Tolerância Manter inválida",IF(OR(NOT(ISNUMBER(J95)),J95&lt;=0),"Peso inválido",IF(OR(NOT(ISNUMBER(L95)),L95&lt;0,L95&gt;1),"Confiança ausente/inválida",IF(OR(NOT(ISNUMBER(N95)),N95&lt;=0),"Prazo ausente/inválido",""))))))))))))))</x:f>
      </x:c>
      <x:c r="R95" s="146" t="str">
        <x:f>IF(OR(B95="",COUNTIFS(Objetivos!$A$5:$A$104,B95)&lt;&gt;1),"",INDEX(Objetivos!$H$5:$H$104,MATCH(B95,Objetivos!$A$5:$A$104,0)))</x:f>
      </x:c>
      <x:c r="S95" s="146" t="str">
        <x:f>IF(OR(B95="",COUNTIFS(Objetivos!$A$5:$A$104,B95)&lt;&gt;1),"",INDEX(Objetivos!$C$5:$C$104,MATCH(B95,Objetivos!$A$5:$A$104,0)))</x:f>
      </x:c>
      <x:c r="T95" s="146" t="str">
        <x:f>IF(OR(B95="",COUNTIFS(Objetivos!$A$5:$A$104,B95)&lt;&gt;1),"",INDEX(Objetivos!$D$5:$D$104,MATCH(B95,Objetivos!$A$5:$A$104,0)))</x:f>
      </x:c>
      <x:c r="U95" s="146" t="n">
        <x:f>IF(AND(COUNTA(A95:J95,L95:N95,P95,Y95)&gt;0,OR(Listas!$B$14="Todos",S95=Listas!$B$14),OR(Listas!$B$15="Todos",T95=Listas!$B$15)),1,0)</x:f>
        <x:v>0</x:v>
      </x:c>
      <x:c r="V95" s="146" t="n">
        <x:f>IF(AND(U95=1,OR(R95="Em andamento",R95="Não iniciado")),1,0)</x:f>
        <x:v>0</x:v>
      </x:c>
      <x:c r="W95" s="146" t="n">
        <x:f>IF(U95=0,0,IF(Q95&lt;&gt;"",1,IF(V95=0,0,IF(O95="ATRASADO",2,IF(O95="EM RISCO",3,0)))))</x:f>
        <x:v>0</x:v>
      </x:c>
      <x:c r="X95" s="146" t="str">
        <x:f>IF(W95=0,"",COUNTIFS($W$5:$W$104,"&gt;0",$W$5:$W$104,"&lt;"&amp;W95)+COUNTIFS($W$5:W95,W95))</x:f>
      </x:c>
      <x:c r="Y95" s="142"/>
      <x:c r="Z95" t="n">
        <x:f>IF(AND(A95&lt;&gt;"",Q95=""),J95*K95,0)</x:f>
        <x:v>0</x:v>
      </x:c>
      <x:c r="AA95" t="n">
        <x:f>IF(AND(A95&lt;&gt;"",Q95=""),J95*L95,0)</x:f>
        <x:v>0</x:v>
      </x:c>
      <x:c r="AB95" t="n">
        <x:f>IF(AND(A95&lt;&gt;"",Q95=""),1,0)</x:f>
        <x:v>0</x:v>
      </x:c>
      <x:c r="AC95" t="n">
        <x:f>IF(Q95&lt;&gt;"",1,0)</x:f>
        <x:v>0</x:v>
      </x:c>
    </x:row>
    <x:row r="96">
      <x:c r="A96" s="142"/>
      <x:c r="B96" s="142"/>
      <x:c r="C96" s="142"/>
      <x:c r="D96" s="142"/>
      <x:c r="E96" s="142"/>
      <x:c r="F96" s="147"/>
      <x:c r="G96" s="147"/>
      <x:c r="H96" s="147"/>
      <x:c r="I96" s="142"/>
      <x:c r="J96" s="144"/>
      <x:c r="K96" s="16" t="str">
        <x:f>IF(A96="","",IF(Q96&lt;&gt;"","n.a.",IF(E96="Manter",IF(ABS(H96-G96)&lt;=Y96,1,0),IF(E96="Aumentar",MAX(0,MIN(1,(H96-F96)/(G96-F96))),MAX(0,MIN(1,(F96-H96)/(F96-G96)))))))</x:f>
      </x:c>
      <x:c r="L96" s="144"/>
      <x:c r="M96" s="142"/>
      <x:c r="N96" s="143"/>
      <x:c r="O96" t="str">
        <x:f>IF(COUNTA(A96:J96,L96:N96,P96,Y96)=0,"",IF(Q96&lt;&gt;"","DADO PENDENTE",IF(R96="Cancelado","CANCELADO",IF(R96="Pausado","PAUSADO",IF(R96="Concluído","OBJETIVO ENCERRADO",IF(K96&gt;=1,"CONCLUÍDO",IF(Listas!$B$13&gt;N96,"ATRASADO",IF(OR(L96&lt;Listas!$B$18,AND(K96&lt;Listas!$B$17,N96-Listas!$B$13&lt;=Listas!$B$16)),"EM RISCO","NO RUMO"))))))))</x:f>
      </x:c>
      <x:c r="P96" s="142"/>
      <x:c r="Q96" s="146" t="str">
        <x:f>IF(COUNTA(A96:J96,L96:N96,P96,Y96)=0,"",IF(OR(NOT(ISNUMBER(Listas!$B$13)),Listas!$B$13&lt;=0,NOT(ISNUMBER(Listas!$B$16)),Listas!$B$16&lt;0,NOT(ISNUMBER(Listas!$B$17)),Listas!$B$17&lt;0,Listas!$B$17&gt;1,NOT(ISNUMBER(Listas!$B$18)),Listas!$B$18&lt;0,Listas!$B$18&gt;1),"Parâmetros inválidos",IF(A96="","ID ausente",IF(COUNTIFS($A$5:$A$104,A96)&lt;&gt;1,"ID duplicado",IF(OR(B96="",COUNTIFS(Objetivos!$A$5:$A$104,B96)&lt;&gt;1),"Objetivo ausente ou duplicado",IF(IF(COUNTIFS(Objetivos!$A$5:$A$104,B96)=1,INDEX(Objetivos!$N$5:$N$104,MATCH(B96,Objetivos!$A$5:$A$104,0))&lt;&gt;"",FALSE),"Cadastro do objetivo pendente",IF(OR(C96="",D96="",I96="",M96=""),"Descrição, métrica, unidade ou dono ausente",IF(COUNTIFS(Listas!$C$4:$C$6,E96)&lt;&gt;1,"Direção inválida",IF(OR(NOT(ISNUMBER(F96)),NOT(ISNUMBER(G96)),NOT(ISNUMBER(H96))),"Inicial, meta ou atual ausente/inválido",IF(OR(AND(E96="Aumentar",G96&lt;=F96),AND(E96="Reduzir",G96&gt;=F96)),"Meta incompatível com direção",IF(AND(E96="Manter",OR(NOT(ISNUMBER(Y96)),Y96&lt;0)),"Tolerância Manter inválida",IF(OR(NOT(ISNUMBER(J96)),J96&lt;=0),"Peso inválido",IF(OR(NOT(ISNUMBER(L96)),L96&lt;0,L96&gt;1),"Confiança ausente/inválida",IF(OR(NOT(ISNUMBER(N96)),N96&lt;=0),"Prazo ausente/inválido",""))))))))))))))</x:f>
      </x:c>
      <x:c r="R96" s="146" t="str">
        <x:f>IF(OR(B96="",COUNTIFS(Objetivos!$A$5:$A$104,B96)&lt;&gt;1),"",INDEX(Objetivos!$H$5:$H$104,MATCH(B96,Objetivos!$A$5:$A$104,0)))</x:f>
      </x:c>
      <x:c r="S96" s="146" t="str">
        <x:f>IF(OR(B96="",COUNTIFS(Objetivos!$A$5:$A$104,B96)&lt;&gt;1),"",INDEX(Objetivos!$C$5:$C$104,MATCH(B96,Objetivos!$A$5:$A$104,0)))</x:f>
      </x:c>
      <x:c r="T96" s="146" t="str">
        <x:f>IF(OR(B96="",COUNTIFS(Objetivos!$A$5:$A$104,B96)&lt;&gt;1),"",INDEX(Objetivos!$D$5:$D$104,MATCH(B96,Objetivos!$A$5:$A$104,0)))</x:f>
      </x:c>
      <x:c r="U96" s="146" t="n">
        <x:f>IF(AND(COUNTA(A96:J96,L96:N96,P96,Y96)&gt;0,OR(Listas!$B$14="Todos",S96=Listas!$B$14),OR(Listas!$B$15="Todos",T96=Listas!$B$15)),1,0)</x:f>
        <x:v>0</x:v>
      </x:c>
      <x:c r="V96" s="146" t="n">
        <x:f>IF(AND(U96=1,OR(R96="Em andamento",R96="Não iniciado")),1,0)</x:f>
        <x:v>0</x:v>
      </x:c>
      <x:c r="W96" s="146" t="n">
        <x:f>IF(U96=0,0,IF(Q96&lt;&gt;"",1,IF(V96=0,0,IF(O96="ATRASADO",2,IF(O96="EM RISCO",3,0)))))</x:f>
        <x:v>0</x:v>
      </x:c>
      <x:c r="X96" s="146" t="str">
        <x:f>IF(W96=0,"",COUNTIFS($W$5:$W$104,"&gt;0",$W$5:$W$104,"&lt;"&amp;W96)+COUNTIFS($W$5:W96,W96))</x:f>
      </x:c>
      <x:c r="Y96" s="142"/>
      <x:c r="Z96" t="n">
        <x:f>IF(AND(A96&lt;&gt;"",Q96=""),J96*K96,0)</x:f>
        <x:v>0</x:v>
      </x:c>
      <x:c r="AA96" t="n">
        <x:f>IF(AND(A96&lt;&gt;"",Q96=""),J96*L96,0)</x:f>
        <x:v>0</x:v>
      </x:c>
      <x:c r="AB96" t="n">
        <x:f>IF(AND(A96&lt;&gt;"",Q96=""),1,0)</x:f>
        <x:v>0</x:v>
      </x:c>
      <x:c r="AC96" t="n">
        <x:f>IF(Q96&lt;&gt;"",1,0)</x:f>
        <x:v>0</x:v>
      </x:c>
    </x:row>
    <x:row r="97">
      <x:c r="A97" s="142"/>
      <x:c r="B97" s="142"/>
      <x:c r="C97" s="142"/>
      <x:c r="D97" s="142"/>
      <x:c r="E97" s="142"/>
      <x:c r="F97" s="147"/>
      <x:c r="G97" s="147"/>
      <x:c r="H97" s="147"/>
      <x:c r="I97" s="142"/>
      <x:c r="J97" s="144"/>
      <x:c r="K97" s="16" t="str">
        <x:f>IF(A97="","",IF(Q97&lt;&gt;"","n.a.",IF(E97="Manter",IF(ABS(H97-G97)&lt;=Y97,1,0),IF(E97="Aumentar",MAX(0,MIN(1,(H97-F97)/(G97-F97))),MAX(0,MIN(1,(F97-H97)/(F97-G97)))))))</x:f>
      </x:c>
      <x:c r="L97" s="144"/>
      <x:c r="M97" s="142"/>
      <x:c r="N97" s="143"/>
      <x:c r="O97" t="str">
        <x:f>IF(COUNTA(A97:J97,L97:N97,P97,Y97)=0,"",IF(Q97&lt;&gt;"","DADO PENDENTE",IF(R97="Cancelado","CANCELADO",IF(R97="Pausado","PAUSADO",IF(R97="Concluído","OBJETIVO ENCERRADO",IF(K97&gt;=1,"CONCLUÍDO",IF(Listas!$B$13&gt;N97,"ATRASADO",IF(OR(L97&lt;Listas!$B$18,AND(K97&lt;Listas!$B$17,N97-Listas!$B$13&lt;=Listas!$B$16)),"EM RISCO","NO RUMO"))))))))</x:f>
      </x:c>
      <x:c r="P97" s="142"/>
      <x:c r="Q97" s="146" t="str">
        <x:f>IF(COUNTA(A97:J97,L97:N97,P97,Y97)=0,"",IF(OR(NOT(ISNUMBER(Listas!$B$13)),Listas!$B$13&lt;=0,NOT(ISNUMBER(Listas!$B$16)),Listas!$B$16&lt;0,NOT(ISNUMBER(Listas!$B$17)),Listas!$B$17&lt;0,Listas!$B$17&gt;1,NOT(ISNUMBER(Listas!$B$18)),Listas!$B$18&lt;0,Listas!$B$18&gt;1),"Parâmetros inválidos",IF(A97="","ID ausente",IF(COUNTIFS($A$5:$A$104,A97)&lt;&gt;1,"ID duplicado",IF(OR(B97="",COUNTIFS(Objetivos!$A$5:$A$104,B97)&lt;&gt;1),"Objetivo ausente ou duplicado",IF(IF(COUNTIFS(Objetivos!$A$5:$A$104,B97)=1,INDEX(Objetivos!$N$5:$N$104,MATCH(B97,Objetivos!$A$5:$A$104,0))&lt;&gt;"",FALSE),"Cadastro do objetivo pendente",IF(OR(C97="",D97="",I97="",M97=""),"Descrição, métrica, unidade ou dono ausente",IF(COUNTIFS(Listas!$C$4:$C$6,E97)&lt;&gt;1,"Direção inválida",IF(OR(NOT(ISNUMBER(F97)),NOT(ISNUMBER(G97)),NOT(ISNUMBER(H97))),"Inicial, meta ou atual ausente/inválido",IF(OR(AND(E97="Aumentar",G97&lt;=F97),AND(E97="Reduzir",G97&gt;=F97)),"Meta incompatível com direção",IF(AND(E97="Manter",OR(NOT(ISNUMBER(Y97)),Y97&lt;0)),"Tolerância Manter inválida",IF(OR(NOT(ISNUMBER(J97)),J97&lt;=0),"Peso inválido",IF(OR(NOT(ISNUMBER(L97)),L97&lt;0,L97&gt;1),"Confiança ausente/inválida",IF(OR(NOT(ISNUMBER(N97)),N97&lt;=0),"Prazo ausente/inválido",""))))))))))))))</x:f>
      </x:c>
      <x:c r="R97" s="146" t="str">
        <x:f>IF(OR(B97="",COUNTIFS(Objetivos!$A$5:$A$104,B97)&lt;&gt;1),"",INDEX(Objetivos!$H$5:$H$104,MATCH(B97,Objetivos!$A$5:$A$104,0)))</x:f>
      </x:c>
      <x:c r="S97" s="146" t="str">
        <x:f>IF(OR(B97="",COUNTIFS(Objetivos!$A$5:$A$104,B97)&lt;&gt;1),"",INDEX(Objetivos!$C$5:$C$104,MATCH(B97,Objetivos!$A$5:$A$104,0)))</x:f>
      </x:c>
      <x:c r="T97" s="146" t="str">
        <x:f>IF(OR(B97="",COUNTIFS(Objetivos!$A$5:$A$104,B97)&lt;&gt;1),"",INDEX(Objetivos!$D$5:$D$104,MATCH(B97,Objetivos!$A$5:$A$104,0)))</x:f>
      </x:c>
      <x:c r="U97" s="146" t="n">
        <x:f>IF(AND(COUNTA(A97:J97,L97:N97,P97,Y97)&gt;0,OR(Listas!$B$14="Todos",S97=Listas!$B$14),OR(Listas!$B$15="Todos",T97=Listas!$B$15)),1,0)</x:f>
        <x:v>0</x:v>
      </x:c>
      <x:c r="V97" s="146" t="n">
        <x:f>IF(AND(U97=1,OR(R97="Em andamento",R97="Não iniciado")),1,0)</x:f>
        <x:v>0</x:v>
      </x:c>
      <x:c r="W97" s="146" t="n">
        <x:f>IF(U97=0,0,IF(Q97&lt;&gt;"",1,IF(V97=0,0,IF(O97="ATRASADO",2,IF(O97="EM RISCO",3,0)))))</x:f>
        <x:v>0</x:v>
      </x:c>
      <x:c r="X97" s="146" t="str">
        <x:f>IF(W97=0,"",COUNTIFS($W$5:$W$104,"&gt;0",$W$5:$W$104,"&lt;"&amp;W97)+COUNTIFS($W$5:W97,W97))</x:f>
      </x:c>
      <x:c r="Y97" s="142"/>
      <x:c r="Z97" t="n">
        <x:f>IF(AND(A97&lt;&gt;"",Q97=""),J97*K97,0)</x:f>
        <x:v>0</x:v>
      </x:c>
      <x:c r="AA97" t="n">
        <x:f>IF(AND(A97&lt;&gt;"",Q97=""),J97*L97,0)</x:f>
        <x:v>0</x:v>
      </x:c>
      <x:c r="AB97" t="n">
        <x:f>IF(AND(A97&lt;&gt;"",Q97=""),1,0)</x:f>
        <x:v>0</x:v>
      </x:c>
      <x:c r="AC97" t="n">
        <x:f>IF(Q97&lt;&gt;"",1,0)</x:f>
        <x:v>0</x:v>
      </x:c>
    </x:row>
    <x:row r="98">
      <x:c r="A98" s="142"/>
      <x:c r="B98" s="142"/>
      <x:c r="C98" s="142"/>
      <x:c r="D98" s="142"/>
      <x:c r="E98" s="142"/>
      <x:c r="F98" s="147"/>
      <x:c r="G98" s="147"/>
      <x:c r="H98" s="147"/>
      <x:c r="I98" s="142"/>
      <x:c r="J98" s="144"/>
      <x:c r="K98" s="16" t="str">
        <x:f>IF(A98="","",IF(Q98&lt;&gt;"","n.a.",IF(E98="Manter",IF(ABS(H98-G98)&lt;=Y98,1,0),IF(E98="Aumentar",MAX(0,MIN(1,(H98-F98)/(G98-F98))),MAX(0,MIN(1,(F98-H98)/(F98-G98)))))))</x:f>
      </x:c>
      <x:c r="L98" s="144"/>
      <x:c r="M98" s="142"/>
      <x:c r="N98" s="143"/>
      <x:c r="O98" t="str">
        <x:f>IF(COUNTA(A98:J98,L98:N98,P98,Y98)=0,"",IF(Q98&lt;&gt;"","DADO PENDENTE",IF(R98="Cancelado","CANCELADO",IF(R98="Pausado","PAUSADO",IF(R98="Concluído","OBJETIVO ENCERRADO",IF(K98&gt;=1,"CONCLUÍDO",IF(Listas!$B$13&gt;N98,"ATRASADO",IF(OR(L98&lt;Listas!$B$18,AND(K98&lt;Listas!$B$17,N98-Listas!$B$13&lt;=Listas!$B$16)),"EM RISCO","NO RUMO"))))))))</x:f>
      </x:c>
      <x:c r="P98" s="142"/>
      <x:c r="Q98" s="146" t="str">
        <x:f>IF(COUNTA(A98:J98,L98:N98,P98,Y98)=0,"",IF(OR(NOT(ISNUMBER(Listas!$B$13)),Listas!$B$13&lt;=0,NOT(ISNUMBER(Listas!$B$16)),Listas!$B$16&lt;0,NOT(ISNUMBER(Listas!$B$17)),Listas!$B$17&lt;0,Listas!$B$17&gt;1,NOT(ISNUMBER(Listas!$B$18)),Listas!$B$18&lt;0,Listas!$B$18&gt;1),"Parâmetros inválidos",IF(A98="","ID ausente",IF(COUNTIFS($A$5:$A$104,A98)&lt;&gt;1,"ID duplicado",IF(OR(B98="",COUNTIFS(Objetivos!$A$5:$A$104,B98)&lt;&gt;1),"Objetivo ausente ou duplicado",IF(IF(COUNTIFS(Objetivos!$A$5:$A$104,B98)=1,INDEX(Objetivos!$N$5:$N$104,MATCH(B98,Objetivos!$A$5:$A$104,0))&lt;&gt;"",FALSE),"Cadastro do objetivo pendente",IF(OR(C98="",D98="",I98="",M98=""),"Descrição, métrica, unidade ou dono ausente",IF(COUNTIFS(Listas!$C$4:$C$6,E98)&lt;&gt;1,"Direção inválida",IF(OR(NOT(ISNUMBER(F98)),NOT(ISNUMBER(G98)),NOT(ISNUMBER(H98))),"Inicial, meta ou atual ausente/inválido",IF(OR(AND(E98="Aumentar",G98&lt;=F98),AND(E98="Reduzir",G98&gt;=F98)),"Meta incompatível com direção",IF(AND(E98="Manter",OR(NOT(ISNUMBER(Y98)),Y98&lt;0)),"Tolerância Manter inválida",IF(OR(NOT(ISNUMBER(J98)),J98&lt;=0),"Peso inválido",IF(OR(NOT(ISNUMBER(L98)),L98&lt;0,L98&gt;1),"Confiança ausente/inválida",IF(OR(NOT(ISNUMBER(N98)),N98&lt;=0),"Prazo ausente/inválido",""))))))))))))))</x:f>
      </x:c>
      <x:c r="R98" s="146" t="str">
        <x:f>IF(OR(B98="",COUNTIFS(Objetivos!$A$5:$A$104,B98)&lt;&gt;1),"",INDEX(Objetivos!$H$5:$H$104,MATCH(B98,Objetivos!$A$5:$A$104,0)))</x:f>
      </x:c>
      <x:c r="S98" s="146" t="str">
        <x:f>IF(OR(B98="",COUNTIFS(Objetivos!$A$5:$A$104,B98)&lt;&gt;1),"",INDEX(Objetivos!$C$5:$C$104,MATCH(B98,Objetivos!$A$5:$A$104,0)))</x:f>
      </x:c>
      <x:c r="T98" s="146" t="str">
        <x:f>IF(OR(B98="",COUNTIFS(Objetivos!$A$5:$A$104,B98)&lt;&gt;1),"",INDEX(Objetivos!$D$5:$D$104,MATCH(B98,Objetivos!$A$5:$A$104,0)))</x:f>
      </x:c>
      <x:c r="U98" s="146" t="n">
        <x:f>IF(AND(COUNTA(A98:J98,L98:N98,P98,Y98)&gt;0,OR(Listas!$B$14="Todos",S98=Listas!$B$14),OR(Listas!$B$15="Todos",T98=Listas!$B$15)),1,0)</x:f>
        <x:v>0</x:v>
      </x:c>
      <x:c r="V98" s="146" t="n">
        <x:f>IF(AND(U98=1,OR(R98="Em andamento",R98="Não iniciado")),1,0)</x:f>
        <x:v>0</x:v>
      </x:c>
      <x:c r="W98" s="146" t="n">
        <x:f>IF(U98=0,0,IF(Q98&lt;&gt;"",1,IF(V98=0,0,IF(O98="ATRASADO",2,IF(O98="EM RISCO",3,0)))))</x:f>
        <x:v>0</x:v>
      </x:c>
      <x:c r="X98" s="146" t="str">
        <x:f>IF(W98=0,"",COUNTIFS($W$5:$W$104,"&gt;0",$W$5:$W$104,"&lt;"&amp;W98)+COUNTIFS($W$5:W98,W98))</x:f>
      </x:c>
      <x:c r="Y98" s="142"/>
      <x:c r="Z98" t="n">
        <x:f>IF(AND(A98&lt;&gt;"",Q98=""),J98*K98,0)</x:f>
        <x:v>0</x:v>
      </x:c>
      <x:c r="AA98" t="n">
        <x:f>IF(AND(A98&lt;&gt;"",Q98=""),J98*L98,0)</x:f>
        <x:v>0</x:v>
      </x:c>
      <x:c r="AB98" t="n">
        <x:f>IF(AND(A98&lt;&gt;"",Q98=""),1,0)</x:f>
        <x:v>0</x:v>
      </x:c>
      <x:c r="AC98" t="n">
        <x:f>IF(Q98&lt;&gt;"",1,0)</x:f>
        <x:v>0</x:v>
      </x:c>
    </x:row>
    <x:row r="99">
      <x:c r="A99" s="142"/>
      <x:c r="B99" s="142"/>
      <x:c r="C99" s="142"/>
      <x:c r="D99" s="142"/>
      <x:c r="E99" s="142"/>
      <x:c r="F99" s="147"/>
      <x:c r="G99" s="147"/>
      <x:c r="H99" s="147"/>
      <x:c r="I99" s="142"/>
      <x:c r="J99" s="144"/>
      <x:c r="K99" s="16" t="str">
        <x:f>IF(A99="","",IF(Q99&lt;&gt;"","n.a.",IF(E99="Manter",IF(ABS(H99-G99)&lt;=Y99,1,0),IF(E99="Aumentar",MAX(0,MIN(1,(H99-F99)/(G99-F99))),MAX(0,MIN(1,(F99-H99)/(F99-G99)))))))</x:f>
      </x:c>
      <x:c r="L99" s="144"/>
      <x:c r="M99" s="142"/>
      <x:c r="N99" s="143"/>
      <x:c r="O99" t="str">
        <x:f>IF(COUNTA(A99:J99,L99:N99,P99,Y99)=0,"",IF(Q99&lt;&gt;"","DADO PENDENTE",IF(R99="Cancelado","CANCELADO",IF(R99="Pausado","PAUSADO",IF(R99="Concluído","OBJETIVO ENCERRADO",IF(K99&gt;=1,"CONCLUÍDO",IF(Listas!$B$13&gt;N99,"ATRASADO",IF(OR(L99&lt;Listas!$B$18,AND(K99&lt;Listas!$B$17,N99-Listas!$B$13&lt;=Listas!$B$16)),"EM RISCO","NO RUMO"))))))))</x:f>
      </x:c>
      <x:c r="P99" s="142"/>
      <x:c r="Q99" s="146" t="str">
        <x:f>IF(COUNTA(A99:J99,L99:N99,P99,Y99)=0,"",IF(OR(NOT(ISNUMBER(Listas!$B$13)),Listas!$B$13&lt;=0,NOT(ISNUMBER(Listas!$B$16)),Listas!$B$16&lt;0,NOT(ISNUMBER(Listas!$B$17)),Listas!$B$17&lt;0,Listas!$B$17&gt;1,NOT(ISNUMBER(Listas!$B$18)),Listas!$B$18&lt;0,Listas!$B$18&gt;1),"Parâmetros inválidos",IF(A99="","ID ausente",IF(COUNTIFS($A$5:$A$104,A99)&lt;&gt;1,"ID duplicado",IF(OR(B99="",COUNTIFS(Objetivos!$A$5:$A$104,B99)&lt;&gt;1),"Objetivo ausente ou duplicado",IF(IF(COUNTIFS(Objetivos!$A$5:$A$104,B99)=1,INDEX(Objetivos!$N$5:$N$104,MATCH(B99,Objetivos!$A$5:$A$104,0))&lt;&gt;"",FALSE),"Cadastro do objetivo pendente",IF(OR(C99="",D99="",I99="",M99=""),"Descrição, métrica, unidade ou dono ausente",IF(COUNTIFS(Listas!$C$4:$C$6,E99)&lt;&gt;1,"Direção inválida",IF(OR(NOT(ISNUMBER(F99)),NOT(ISNUMBER(G99)),NOT(ISNUMBER(H99))),"Inicial, meta ou atual ausente/inválido",IF(OR(AND(E99="Aumentar",G99&lt;=F99),AND(E99="Reduzir",G99&gt;=F99)),"Meta incompatível com direção",IF(AND(E99="Manter",OR(NOT(ISNUMBER(Y99)),Y99&lt;0)),"Tolerância Manter inválida",IF(OR(NOT(ISNUMBER(J99)),J99&lt;=0),"Peso inválido",IF(OR(NOT(ISNUMBER(L99)),L99&lt;0,L99&gt;1),"Confiança ausente/inválida",IF(OR(NOT(ISNUMBER(N99)),N99&lt;=0),"Prazo ausente/inválido",""))))))))))))))</x:f>
      </x:c>
      <x:c r="R99" s="146" t="str">
        <x:f>IF(OR(B99="",COUNTIFS(Objetivos!$A$5:$A$104,B99)&lt;&gt;1),"",INDEX(Objetivos!$H$5:$H$104,MATCH(B99,Objetivos!$A$5:$A$104,0)))</x:f>
      </x:c>
      <x:c r="S99" s="146" t="str">
        <x:f>IF(OR(B99="",COUNTIFS(Objetivos!$A$5:$A$104,B99)&lt;&gt;1),"",INDEX(Objetivos!$C$5:$C$104,MATCH(B99,Objetivos!$A$5:$A$104,0)))</x:f>
      </x:c>
      <x:c r="T99" s="146" t="str">
        <x:f>IF(OR(B99="",COUNTIFS(Objetivos!$A$5:$A$104,B99)&lt;&gt;1),"",INDEX(Objetivos!$D$5:$D$104,MATCH(B99,Objetivos!$A$5:$A$104,0)))</x:f>
      </x:c>
      <x:c r="U99" s="146" t="n">
        <x:f>IF(AND(COUNTA(A99:J99,L99:N99,P99,Y99)&gt;0,OR(Listas!$B$14="Todos",S99=Listas!$B$14),OR(Listas!$B$15="Todos",T99=Listas!$B$15)),1,0)</x:f>
        <x:v>0</x:v>
      </x:c>
      <x:c r="V99" s="146" t="n">
        <x:f>IF(AND(U99=1,OR(R99="Em andamento",R99="Não iniciado")),1,0)</x:f>
        <x:v>0</x:v>
      </x:c>
      <x:c r="W99" s="146" t="n">
        <x:f>IF(U99=0,0,IF(Q99&lt;&gt;"",1,IF(V99=0,0,IF(O99="ATRASADO",2,IF(O99="EM RISCO",3,0)))))</x:f>
        <x:v>0</x:v>
      </x:c>
      <x:c r="X99" s="146" t="str">
        <x:f>IF(W99=0,"",COUNTIFS($W$5:$W$104,"&gt;0",$W$5:$W$104,"&lt;"&amp;W99)+COUNTIFS($W$5:W99,W99))</x:f>
      </x:c>
      <x:c r="Y99" s="142"/>
      <x:c r="Z99" t="n">
        <x:f>IF(AND(A99&lt;&gt;"",Q99=""),J99*K99,0)</x:f>
        <x:v>0</x:v>
      </x:c>
      <x:c r="AA99" t="n">
        <x:f>IF(AND(A99&lt;&gt;"",Q99=""),J99*L99,0)</x:f>
        <x:v>0</x:v>
      </x:c>
      <x:c r="AB99" t="n">
        <x:f>IF(AND(A99&lt;&gt;"",Q99=""),1,0)</x:f>
        <x:v>0</x:v>
      </x:c>
      <x:c r="AC99" t="n">
        <x:f>IF(Q99&lt;&gt;"",1,0)</x:f>
        <x:v>0</x:v>
      </x:c>
    </x:row>
    <x:row r="100">
      <x:c r="A100" s="142"/>
      <x:c r="B100" s="142"/>
      <x:c r="C100" s="142"/>
      <x:c r="D100" s="142"/>
      <x:c r="E100" s="142"/>
      <x:c r="F100" s="147"/>
      <x:c r="G100" s="147"/>
      <x:c r="H100" s="147"/>
      <x:c r="I100" s="142"/>
      <x:c r="J100" s="144"/>
      <x:c r="K100" s="16" t="str">
        <x:f>IF(A100="","",IF(Q100&lt;&gt;"","n.a.",IF(E100="Manter",IF(ABS(H100-G100)&lt;=Y100,1,0),IF(E100="Aumentar",MAX(0,MIN(1,(H100-F100)/(G100-F100))),MAX(0,MIN(1,(F100-H100)/(F100-G100)))))))</x:f>
      </x:c>
      <x:c r="L100" s="144"/>
      <x:c r="M100" s="142"/>
      <x:c r="N100" s="143"/>
      <x:c r="O100" t="str">
        <x:f>IF(COUNTA(A100:J100,L100:N100,P100,Y100)=0,"",IF(Q100&lt;&gt;"","DADO PENDENTE",IF(R100="Cancelado","CANCELADO",IF(R100="Pausado","PAUSADO",IF(R100="Concluído","OBJETIVO ENCERRADO",IF(K100&gt;=1,"CONCLUÍDO",IF(Listas!$B$13&gt;N100,"ATRASADO",IF(OR(L100&lt;Listas!$B$18,AND(K100&lt;Listas!$B$17,N100-Listas!$B$13&lt;=Listas!$B$16)),"EM RISCO","NO RUMO"))))))))</x:f>
      </x:c>
      <x:c r="P100" s="142"/>
      <x:c r="Q100" s="146" t="str">
        <x:f>IF(COUNTA(A100:J100,L100:N100,P100,Y100)=0,"",IF(OR(NOT(ISNUMBER(Listas!$B$13)),Listas!$B$13&lt;=0,NOT(ISNUMBER(Listas!$B$16)),Listas!$B$16&lt;0,NOT(ISNUMBER(Listas!$B$17)),Listas!$B$17&lt;0,Listas!$B$17&gt;1,NOT(ISNUMBER(Listas!$B$18)),Listas!$B$18&lt;0,Listas!$B$18&gt;1),"Parâmetros inválidos",IF(A100="","ID ausente",IF(COUNTIFS($A$5:$A$104,A100)&lt;&gt;1,"ID duplicado",IF(OR(B100="",COUNTIFS(Objetivos!$A$5:$A$104,B100)&lt;&gt;1),"Objetivo ausente ou duplicado",IF(IF(COUNTIFS(Objetivos!$A$5:$A$104,B100)=1,INDEX(Objetivos!$N$5:$N$104,MATCH(B100,Objetivos!$A$5:$A$104,0))&lt;&gt;"",FALSE),"Cadastro do objetivo pendente",IF(OR(C100="",D100="",I100="",M100=""),"Descrição, métrica, unidade ou dono ausente",IF(COUNTIFS(Listas!$C$4:$C$6,E100)&lt;&gt;1,"Direção inválida",IF(OR(NOT(ISNUMBER(F100)),NOT(ISNUMBER(G100)),NOT(ISNUMBER(H100))),"Inicial, meta ou atual ausente/inválido",IF(OR(AND(E100="Aumentar",G100&lt;=F100),AND(E100="Reduzir",G100&gt;=F100)),"Meta incompatível com direção",IF(AND(E100="Manter",OR(NOT(ISNUMBER(Y100)),Y100&lt;0)),"Tolerância Manter inválida",IF(OR(NOT(ISNUMBER(J100)),J100&lt;=0),"Peso inválido",IF(OR(NOT(ISNUMBER(L100)),L100&lt;0,L100&gt;1),"Confiança ausente/inválida",IF(OR(NOT(ISNUMBER(N100)),N100&lt;=0),"Prazo ausente/inválido",""))))))))))))))</x:f>
      </x:c>
      <x:c r="R100" s="146" t="str">
        <x:f>IF(OR(B100="",COUNTIFS(Objetivos!$A$5:$A$104,B100)&lt;&gt;1),"",INDEX(Objetivos!$H$5:$H$104,MATCH(B100,Objetivos!$A$5:$A$104,0)))</x:f>
      </x:c>
      <x:c r="S100" s="146" t="str">
        <x:f>IF(OR(B100="",COUNTIFS(Objetivos!$A$5:$A$104,B100)&lt;&gt;1),"",INDEX(Objetivos!$C$5:$C$104,MATCH(B100,Objetivos!$A$5:$A$104,0)))</x:f>
      </x:c>
      <x:c r="T100" s="146" t="str">
        <x:f>IF(OR(B100="",COUNTIFS(Objetivos!$A$5:$A$104,B100)&lt;&gt;1),"",INDEX(Objetivos!$D$5:$D$104,MATCH(B100,Objetivos!$A$5:$A$104,0)))</x:f>
      </x:c>
      <x:c r="U100" s="146" t="n">
        <x:f>IF(AND(COUNTA(A100:J100,L100:N100,P100,Y100)&gt;0,OR(Listas!$B$14="Todos",S100=Listas!$B$14),OR(Listas!$B$15="Todos",T100=Listas!$B$15)),1,0)</x:f>
        <x:v>0</x:v>
      </x:c>
      <x:c r="V100" s="146" t="n">
        <x:f>IF(AND(U100=1,OR(R100="Em andamento",R100="Não iniciado")),1,0)</x:f>
        <x:v>0</x:v>
      </x:c>
      <x:c r="W100" s="146" t="n">
        <x:f>IF(U100=0,0,IF(Q100&lt;&gt;"",1,IF(V100=0,0,IF(O100="ATRASADO",2,IF(O100="EM RISCO",3,0)))))</x:f>
        <x:v>0</x:v>
      </x:c>
      <x:c r="X100" s="146" t="str">
        <x:f>IF(W100=0,"",COUNTIFS($W$5:$W$104,"&gt;0",$W$5:$W$104,"&lt;"&amp;W100)+COUNTIFS($W$5:W100,W100))</x:f>
      </x:c>
      <x:c r="Y100" s="142"/>
      <x:c r="Z100" t="n">
        <x:f>IF(AND(A100&lt;&gt;"",Q100=""),J100*K100,0)</x:f>
        <x:v>0</x:v>
      </x:c>
      <x:c r="AA100" t="n">
        <x:f>IF(AND(A100&lt;&gt;"",Q100=""),J100*L100,0)</x:f>
        <x:v>0</x:v>
      </x:c>
      <x:c r="AB100" t="n">
        <x:f>IF(AND(A100&lt;&gt;"",Q100=""),1,0)</x:f>
        <x:v>0</x:v>
      </x:c>
      <x:c r="AC100" t="n">
        <x:f>IF(Q100&lt;&gt;"",1,0)</x:f>
        <x:v>0</x:v>
      </x:c>
    </x:row>
    <x:row r="101">
      <x:c r="A101" s="142"/>
      <x:c r="B101" s="142"/>
      <x:c r="C101" s="142"/>
      <x:c r="D101" s="142"/>
      <x:c r="E101" s="142"/>
      <x:c r="F101" s="147"/>
      <x:c r="G101" s="147"/>
      <x:c r="H101" s="147"/>
      <x:c r="I101" s="142"/>
      <x:c r="J101" s="144"/>
      <x:c r="K101" s="16" t="str">
        <x:f>IF(A101="","",IF(Q101&lt;&gt;"","n.a.",IF(E101="Manter",IF(ABS(H101-G101)&lt;=Y101,1,0),IF(E101="Aumentar",MAX(0,MIN(1,(H101-F101)/(G101-F101))),MAX(0,MIN(1,(F101-H101)/(F101-G101)))))))</x:f>
      </x:c>
      <x:c r="L101" s="144"/>
      <x:c r="M101" s="142"/>
      <x:c r="N101" s="143"/>
      <x:c r="O101" t="str">
        <x:f>IF(COUNTA(A101:J101,L101:N101,P101,Y101)=0,"",IF(Q101&lt;&gt;"","DADO PENDENTE",IF(R101="Cancelado","CANCELADO",IF(R101="Pausado","PAUSADO",IF(R101="Concluído","OBJETIVO ENCERRADO",IF(K101&gt;=1,"CONCLUÍDO",IF(Listas!$B$13&gt;N101,"ATRASADO",IF(OR(L101&lt;Listas!$B$18,AND(K101&lt;Listas!$B$17,N101-Listas!$B$13&lt;=Listas!$B$16)),"EM RISCO","NO RUMO"))))))))</x:f>
      </x:c>
      <x:c r="P101" s="142"/>
      <x:c r="Q101" s="146" t="str">
        <x:f>IF(COUNTA(A101:J101,L101:N101,P101,Y101)=0,"",IF(OR(NOT(ISNUMBER(Listas!$B$13)),Listas!$B$13&lt;=0,NOT(ISNUMBER(Listas!$B$16)),Listas!$B$16&lt;0,NOT(ISNUMBER(Listas!$B$17)),Listas!$B$17&lt;0,Listas!$B$17&gt;1,NOT(ISNUMBER(Listas!$B$18)),Listas!$B$18&lt;0,Listas!$B$18&gt;1),"Parâmetros inválidos",IF(A101="","ID ausente",IF(COUNTIFS($A$5:$A$104,A101)&lt;&gt;1,"ID duplicado",IF(OR(B101="",COUNTIFS(Objetivos!$A$5:$A$104,B101)&lt;&gt;1),"Objetivo ausente ou duplicado",IF(IF(COUNTIFS(Objetivos!$A$5:$A$104,B101)=1,INDEX(Objetivos!$N$5:$N$104,MATCH(B101,Objetivos!$A$5:$A$104,0))&lt;&gt;"",FALSE),"Cadastro do objetivo pendente",IF(OR(C101="",D101="",I101="",M101=""),"Descrição, métrica, unidade ou dono ausente",IF(COUNTIFS(Listas!$C$4:$C$6,E101)&lt;&gt;1,"Direção inválida",IF(OR(NOT(ISNUMBER(F101)),NOT(ISNUMBER(G101)),NOT(ISNUMBER(H101))),"Inicial, meta ou atual ausente/inválido",IF(OR(AND(E101="Aumentar",G101&lt;=F101),AND(E101="Reduzir",G101&gt;=F101)),"Meta incompatível com direção",IF(AND(E101="Manter",OR(NOT(ISNUMBER(Y101)),Y101&lt;0)),"Tolerância Manter inválida",IF(OR(NOT(ISNUMBER(J101)),J101&lt;=0),"Peso inválido",IF(OR(NOT(ISNUMBER(L101)),L101&lt;0,L101&gt;1),"Confiança ausente/inválida",IF(OR(NOT(ISNUMBER(N101)),N101&lt;=0),"Prazo ausente/inválido",""))))))))))))))</x:f>
      </x:c>
      <x:c r="R101" s="146" t="str">
        <x:f>IF(OR(B101="",COUNTIFS(Objetivos!$A$5:$A$104,B101)&lt;&gt;1),"",INDEX(Objetivos!$H$5:$H$104,MATCH(B101,Objetivos!$A$5:$A$104,0)))</x:f>
      </x:c>
      <x:c r="S101" s="146" t="str">
        <x:f>IF(OR(B101="",COUNTIFS(Objetivos!$A$5:$A$104,B101)&lt;&gt;1),"",INDEX(Objetivos!$C$5:$C$104,MATCH(B101,Objetivos!$A$5:$A$104,0)))</x:f>
      </x:c>
      <x:c r="T101" s="146" t="str">
        <x:f>IF(OR(B101="",COUNTIFS(Objetivos!$A$5:$A$104,B101)&lt;&gt;1),"",INDEX(Objetivos!$D$5:$D$104,MATCH(B101,Objetivos!$A$5:$A$104,0)))</x:f>
      </x:c>
      <x:c r="U101" s="146" t="n">
        <x:f>IF(AND(COUNTA(A101:J101,L101:N101,P101,Y101)&gt;0,OR(Listas!$B$14="Todos",S101=Listas!$B$14),OR(Listas!$B$15="Todos",T101=Listas!$B$15)),1,0)</x:f>
        <x:v>0</x:v>
      </x:c>
      <x:c r="V101" s="146" t="n">
        <x:f>IF(AND(U101=1,OR(R101="Em andamento",R101="Não iniciado")),1,0)</x:f>
        <x:v>0</x:v>
      </x:c>
      <x:c r="W101" s="146" t="n">
        <x:f>IF(U101=0,0,IF(Q101&lt;&gt;"",1,IF(V101=0,0,IF(O101="ATRASADO",2,IF(O101="EM RISCO",3,0)))))</x:f>
        <x:v>0</x:v>
      </x:c>
      <x:c r="X101" s="146" t="str">
        <x:f>IF(W101=0,"",COUNTIFS($W$5:$W$104,"&gt;0",$W$5:$W$104,"&lt;"&amp;W101)+COUNTIFS($W$5:W101,W101))</x:f>
      </x:c>
      <x:c r="Y101" s="142"/>
      <x:c r="Z101" t="n">
        <x:f>IF(AND(A101&lt;&gt;"",Q101=""),J101*K101,0)</x:f>
        <x:v>0</x:v>
      </x:c>
      <x:c r="AA101" t="n">
        <x:f>IF(AND(A101&lt;&gt;"",Q101=""),J101*L101,0)</x:f>
        <x:v>0</x:v>
      </x:c>
      <x:c r="AB101" t="n">
        <x:f>IF(AND(A101&lt;&gt;"",Q101=""),1,0)</x:f>
        <x:v>0</x:v>
      </x:c>
      <x:c r="AC101" t="n">
        <x:f>IF(Q101&lt;&gt;"",1,0)</x:f>
        <x:v>0</x:v>
      </x:c>
    </x:row>
    <x:row r="102">
      <x:c r="A102" s="142"/>
      <x:c r="B102" s="142"/>
      <x:c r="C102" s="142"/>
      <x:c r="D102" s="142"/>
      <x:c r="E102" s="142"/>
      <x:c r="F102" s="147"/>
      <x:c r="G102" s="147"/>
      <x:c r="H102" s="147"/>
      <x:c r="I102" s="142"/>
      <x:c r="J102" s="144"/>
      <x:c r="K102" s="16" t="str">
        <x:f>IF(A102="","",IF(Q102&lt;&gt;"","n.a.",IF(E102="Manter",IF(ABS(H102-G102)&lt;=Y102,1,0),IF(E102="Aumentar",MAX(0,MIN(1,(H102-F102)/(G102-F102))),MAX(0,MIN(1,(F102-H102)/(F102-G102)))))))</x:f>
      </x:c>
      <x:c r="L102" s="144"/>
      <x:c r="M102" s="142"/>
      <x:c r="N102" s="143"/>
      <x:c r="O102" t="str">
        <x:f>IF(COUNTA(A102:J102,L102:N102,P102,Y102)=0,"",IF(Q102&lt;&gt;"","DADO PENDENTE",IF(R102="Cancelado","CANCELADO",IF(R102="Pausado","PAUSADO",IF(R102="Concluído","OBJETIVO ENCERRADO",IF(K102&gt;=1,"CONCLUÍDO",IF(Listas!$B$13&gt;N102,"ATRASADO",IF(OR(L102&lt;Listas!$B$18,AND(K102&lt;Listas!$B$17,N102-Listas!$B$13&lt;=Listas!$B$16)),"EM RISCO","NO RUMO"))))))))</x:f>
      </x:c>
      <x:c r="P102" s="142"/>
      <x:c r="Q102" s="146" t="str">
        <x:f>IF(COUNTA(A102:J102,L102:N102,P102,Y102)=0,"",IF(OR(NOT(ISNUMBER(Listas!$B$13)),Listas!$B$13&lt;=0,NOT(ISNUMBER(Listas!$B$16)),Listas!$B$16&lt;0,NOT(ISNUMBER(Listas!$B$17)),Listas!$B$17&lt;0,Listas!$B$17&gt;1,NOT(ISNUMBER(Listas!$B$18)),Listas!$B$18&lt;0,Listas!$B$18&gt;1),"Parâmetros inválidos",IF(A102="","ID ausente",IF(COUNTIFS($A$5:$A$104,A102)&lt;&gt;1,"ID duplicado",IF(OR(B102="",COUNTIFS(Objetivos!$A$5:$A$104,B102)&lt;&gt;1),"Objetivo ausente ou duplicado",IF(IF(COUNTIFS(Objetivos!$A$5:$A$104,B102)=1,INDEX(Objetivos!$N$5:$N$104,MATCH(B102,Objetivos!$A$5:$A$104,0))&lt;&gt;"",FALSE),"Cadastro do objetivo pendente",IF(OR(C102="",D102="",I102="",M102=""),"Descrição, métrica, unidade ou dono ausente",IF(COUNTIFS(Listas!$C$4:$C$6,E102)&lt;&gt;1,"Direção inválida",IF(OR(NOT(ISNUMBER(F102)),NOT(ISNUMBER(G102)),NOT(ISNUMBER(H102))),"Inicial, meta ou atual ausente/inválido",IF(OR(AND(E102="Aumentar",G102&lt;=F102),AND(E102="Reduzir",G102&gt;=F102)),"Meta incompatível com direção",IF(AND(E102="Manter",OR(NOT(ISNUMBER(Y102)),Y102&lt;0)),"Tolerância Manter inválida",IF(OR(NOT(ISNUMBER(J102)),J102&lt;=0),"Peso inválido",IF(OR(NOT(ISNUMBER(L102)),L102&lt;0,L102&gt;1),"Confiança ausente/inválida",IF(OR(NOT(ISNUMBER(N102)),N102&lt;=0),"Prazo ausente/inválido",""))))))))))))))</x:f>
      </x:c>
      <x:c r="R102" s="146" t="str">
        <x:f>IF(OR(B102="",COUNTIFS(Objetivos!$A$5:$A$104,B102)&lt;&gt;1),"",INDEX(Objetivos!$H$5:$H$104,MATCH(B102,Objetivos!$A$5:$A$104,0)))</x:f>
      </x:c>
      <x:c r="S102" s="146" t="str">
        <x:f>IF(OR(B102="",COUNTIFS(Objetivos!$A$5:$A$104,B102)&lt;&gt;1),"",INDEX(Objetivos!$C$5:$C$104,MATCH(B102,Objetivos!$A$5:$A$104,0)))</x:f>
      </x:c>
      <x:c r="T102" s="146" t="str">
        <x:f>IF(OR(B102="",COUNTIFS(Objetivos!$A$5:$A$104,B102)&lt;&gt;1),"",INDEX(Objetivos!$D$5:$D$104,MATCH(B102,Objetivos!$A$5:$A$104,0)))</x:f>
      </x:c>
      <x:c r="U102" s="146" t="n">
        <x:f>IF(AND(COUNTA(A102:J102,L102:N102,P102,Y102)&gt;0,OR(Listas!$B$14="Todos",S102=Listas!$B$14),OR(Listas!$B$15="Todos",T102=Listas!$B$15)),1,0)</x:f>
        <x:v>0</x:v>
      </x:c>
      <x:c r="V102" s="146" t="n">
        <x:f>IF(AND(U102=1,OR(R102="Em andamento",R102="Não iniciado")),1,0)</x:f>
        <x:v>0</x:v>
      </x:c>
      <x:c r="W102" s="146" t="n">
        <x:f>IF(U102=0,0,IF(Q102&lt;&gt;"",1,IF(V102=0,0,IF(O102="ATRASADO",2,IF(O102="EM RISCO",3,0)))))</x:f>
        <x:v>0</x:v>
      </x:c>
      <x:c r="X102" s="146" t="str">
        <x:f>IF(W102=0,"",COUNTIFS($W$5:$W$104,"&gt;0",$W$5:$W$104,"&lt;"&amp;W102)+COUNTIFS($W$5:W102,W102))</x:f>
      </x:c>
      <x:c r="Y102" s="142"/>
      <x:c r="Z102" t="n">
        <x:f>IF(AND(A102&lt;&gt;"",Q102=""),J102*K102,0)</x:f>
        <x:v>0</x:v>
      </x:c>
      <x:c r="AA102" t="n">
        <x:f>IF(AND(A102&lt;&gt;"",Q102=""),J102*L102,0)</x:f>
        <x:v>0</x:v>
      </x:c>
      <x:c r="AB102" t="n">
        <x:f>IF(AND(A102&lt;&gt;"",Q102=""),1,0)</x:f>
        <x:v>0</x:v>
      </x:c>
      <x:c r="AC102" t="n">
        <x:f>IF(Q102&lt;&gt;"",1,0)</x:f>
        <x:v>0</x:v>
      </x:c>
    </x:row>
    <x:row r="103">
      <x:c r="A103" s="142"/>
      <x:c r="B103" s="142"/>
      <x:c r="C103" s="142"/>
      <x:c r="D103" s="142"/>
      <x:c r="E103" s="142"/>
      <x:c r="F103" s="147"/>
      <x:c r="G103" s="147"/>
      <x:c r="H103" s="147"/>
      <x:c r="I103" s="142"/>
      <x:c r="J103" s="144"/>
      <x:c r="K103" s="16" t="str">
        <x:f>IF(A103="","",IF(Q103&lt;&gt;"","n.a.",IF(E103="Manter",IF(ABS(H103-G103)&lt;=Y103,1,0),IF(E103="Aumentar",MAX(0,MIN(1,(H103-F103)/(G103-F103))),MAX(0,MIN(1,(F103-H103)/(F103-G103)))))))</x:f>
      </x:c>
      <x:c r="L103" s="144"/>
      <x:c r="M103" s="142"/>
      <x:c r="N103" s="143"/>
      <x:c r="O103" t="str">
        <x:f>IF(COUNTA(A103:J103,L103:N103,P103,Y103)=0,"",IF(Q103&lt;&gt;"","DADO PENDENTE",IF(R103="Cancelado","CANCELADO",IF(R103="Pausado","PAUSADO",IF(R103="Concluído","OBJETIVO ENCERRADO",IF(K103&gt;=1,"CONCLUÍDO",IF(Listas!$B$13&gt;N103,"ATRASADO",IF(OR(L103&lt;Listas!$B$18,AND(K103&lt;Listas!$B$17,N103-Listas!$B$13&lt;=Listas!$B$16)),"EM RISCO","NO RUMO"))))))))</x:f>
      </x:c>
      <x:c r="P103" s="142"/>
      <x:c r="Q103" s="146" t="str">
        <x:f>IF(COUNTA(A103:J103,L103:N103,P103,Y103)=0,"",IF(OR(NOT(ISNUMBER(Listas!$B$13)),Listas!$B$13&lt;=0,NOT(ISNUMBER(Listas!$B$16)),Listas!$B$16&lt;0,NOT(ISNUMBER(Listas!$B$17)),Listas!$B$17&lt;0,Listas!$B$17&gt;1,NOT(ISNUMBER(Listas!$B$18)),Listas!$B$18&lt;0,Listas!$B$18&gt;1),"Parâmetros inválidos",IF(A103="","ID ausente",IF(COUNTIFS($A$5:$A$104,A103)&lt;&gt;1,"ID duplicado",IF(OR(B103="",COUNTIFS(Objetivos!$A$5:$A$104,B103)&lt;&gt;1),"Objetivo ausente ou duplicado",IF(IF(COUNTIFS(Objetivos!$A$5:$A$104,B103)=1,INDEX(Objetivos!$N$5:$N$104,MATCH(B103,Objetivos!$A$5:$A$104,0))&lt;&gt;"",FALSE),"Cadastro do objetivo pendente",IF(OR(C103="",D103="",I103="",M103=""),"Descrição, métrica, unidade ou dono ausente",IF(COUNTIFS(Listas!$C$4:$C$6,E103)&lt;&gt;1,"Direção inválida",IF(OR(NOT(ISNUMBER(F103)),NOT(ISNUMBER(G103)),NOT(ISNUMBER(H103))),"Inicial, meta ou atual ausente/inválido",IF(OR(AND(E103="Aumentar",G103&lt;=F103),AND(E103="Reduzir",G103&gt;=F103)),"Meta incompatível com direção",IF(AND(E103="Manter",OR(NOT(ISNUMBER(Y103)),Y103&lt;0)),"Tolerância Manter inválida",IF(OR(NOT(ISNUMBER(J103)),J103&lt;=0),"Peso inválido",IF(OR(NOT(ISNUMBER(L103)),L103&lt;0,L103&gt;1),"Confiança ausente/inválida",IF(OR(NOT(ISNUMBER(N103)),N103&lt;=0),"Prazo ausente/inválido",""))))))))))))))</x:f>
      </x:c>
      <x:c r="R103" s="146" t="str">
        <x:f>IF(OR(B103="",COUNTIFS(Objetivos!$A$5:$A$104,B103)&lt;&gt;1),"",INDEX(Objetivos!$H$5:$H$104,MATCH(B103,Objetivos!$A$5:$A$104,0)))</x:f>
      </x:c>
      <x:c r="S103" s="146" t="str">
        <x:f>IF(OR(B103="",COUNTIFS(Objetivos!$A$5:$A$104,B103)&lt;&gt;1),"",INDEX(Objetivos!$C$5:$C$104,MATCH(B103,Objetivos!$A$5:$A$104,0)))</x:f>
      </x:c>
      <x:c r="T103" s="146" t="str">
        <x:f>IF(OR(B103="",COUNTIFS(Objetivos!$A$5:$A$104,B103)&lt;&gt;1),"",INDEX(Objetivos!$D$5:$D$104,MATCH(B103,Objetivos!$A$5:$A$104,0)))</x:f>
      </x:c>
      <x:c r="U103" s="146" t="n">
        <x:f>IF(AND(COUNTA(A103:J103,L103:N103,P103,Y103)&gt;0,OR(Listas!$B$14="Todos",S103=Listas!$B$14),OR(Listas!$B$15="Todos",T103=Listas!$B$15)),1,0)</x:f>
        <x:v>0</x:v>
      </x:c>
      <x:c r="V103" s="146" t="n">
        <x:f>IF(AND(U103=1,OR(R103="Em andamento",R103="Não iniciado")),1,0)</x:f>
        <x:v>0</x:v>
      </x:c>
      <x:c r="W103" s="146" t="n">
        <x:f>IF(U103=0,0,IF(Q103&lt;&gt;"",1,IF(V103=0,0,IF(O103="ATRASADO",2,IF(O103="EM RISCO",3,0)))))</x:f>
        <x:v>0</x:v>
      </x:c>
      <x:c r="X103" s="146" t="str">
        <x:f>IF(W103=0,"",COUNTIFS($W$5:$W$104,"&gt;0",$W$5:$W$104,"&lt;"&amp;W103)+COUNTIFS($W$5:W103,W103))</x:f>
      </x:c>
      <x:c r="Y103" s="142"/>
      <x:c r="Z103" t="n">
        <x:f>IF(AND(A103&lt;&gt;"",Q103=""),J103*K103,0)</x:f>
        <x:v>0</x:v>
      </x:c>
      <x:c r="AA103" t="n">
        <x:f>IF(AND(A103&lt;&gt;"",Q103=""),J103*L103,0)</x:f>
        <x:v>0</x:v>
      </x:c>
      <x:c r="AB103" t="n">
        <x:f>IF(AND(A103&lt;&gt;"",Q103=""),1,0)</x:f>
        <x:v>0</x:v>
      </x:c>
      <x:c r="AC103" t="n">
        <x:f>IF(Q103&lt;&gt;"",1,0)</x:f>
        <x:v>0</x:v>
      </x:c>
    </x:row>
    <x:row r="104">
      <x:c r="A104" s="142"/>
      <x:c r="B104" s="142"/>
      <x:c r="C104" s="142"/>
      <x:c r="D104" s="142"/>
      <x:c r="E104" s="142"/>
      <x:c r="F104" s="147"/>
      <x:c r="G104" s="147"/>
      <x:c r="H104" s="147"/>
      <x:c r="I104" s="142"/>
      <x:c r="J104" s="144"/>
      <x:c r="K104" s="16" t="str">
        <x:f>IF(A104="","",IF(Q104&lt;&gt;"","n.a.",IF(E104="Manter",IF(ABS(H104-G104)&lt;=Y104,1,0),IF(E104="Aumentar",MAX(0,MIN(1,(H104-F104)/(G104-F104))),MAX(0,MIN(1,(F104-H104)/(F104-G104)))))))</x:f>
      </x:c>
      <x:c r="L104" s="144"/>
      <x:c r="M104" s="142"/>
      <x:c r="N104" s="143"/>
      <x:c r="O104" t="str">
        <x:f>IF(COUNTA(A104:J104,L104:N104,P104,Y104)=0,"",IF(Q104&lt;&gt;"","DADO PENDENTE",IF(R104="Cancelado","CANCELADO",IF(R104="Pausado","PAUSADO",IF(R104="Concluído","OBJETIVO ENCERRADO",IF(K104&gt;=1,"CONCLUÍDO",IF(Listas!$B$13&gt;N104,"ATRASADO",IF(OR(L104&lt;Listas!$B$18,AND(K104&lt;Listas!$B$17,N104-Listas!$B$13&lt;=Listas!$B$16)),"EM RISCO","NO RUMO"))))))))</x:f>
      </x:c>
      <x:c r="P104" s="142"/>
      <x:c r="Q104" s="146" t="str">
        <x:f>IF(COUNTA(A104:J104,L104:N104,P104,Y104)=0,"",IF(OR(NOT(ISNUMBER(Listas!$B$13)),Listas!$B$13&lt;=0,NOT(ISNUMBER(Listas!$B$16)),Listas!$B$16&lt;0,NOT(ISNUMBER(Listas!$B$17)),Listas!$B$17&lt;0,Listas!$B$17&gt;1,NOT(ISNUMBER(Listas!$B$18)),Listas!$B$18&lt;0,Listas!$B$18&gt;1),"Parâmetros inválidos",IF(A104="","ID ausente",IF(COUNTIFS($A$5:$A$104,A104)&lt;&gt;1,"ID duplicado",IF(OR(B104="",COUNTIFS(Objetivos!$A$5:$A$104,B104)&lt;&gt;1),"Objetivo ausente ou duplicado",IF(IF(COUNTIFS(Objetivos!$A$5:$A$104,B104)=1,INDEX(Objetivos!$N$5:$N$104,MATCH(B104,Objetivos!$A$5:$A$104,0))&lt;&gt;"",FALSE),"Cadastro do objetivo pendente",IF(OR(C104="",D104="",I104="",M104=""),"Descrição, métrica, unidade ou dono ausente",IF(COUNTIFS(Listas!$C$4:$C$6,E104)&lt;&gt;1,"Direção inválida",IF(OR(NOT(ISNUMBER(F104)),NOT(ISNUMBER(G104)),NOT(ISNUMBER(H104))),"Inicial, meta ou atual ausente/inválido",IF(OR(AND(E104="Aumentar",G104&lt;=F104),AND(E104="Reduzir",G104&gt;=F104)),"Meta incompatível com direção",IF(AND(E104="Manter",OR(NOT(ISNUMBER(Y104)),Y104&lt;0)),"Tolerância Manter inválida",IF(OR(NOT(ISNUMBER(J104)),J104&lt;=0),"Peso inválido",IF(OR(NOT(ISNUMBER(L104)),L104&lt;0,L104&gt;1),"Confiança ausente/inválida",IF(OR(NOT(ISNUMBER(N104)),N104&lt;=0),"Prazo ausente/inválido",""))))))))))))))</x:f>
      </x:c>
      <x:c r="R104" s="146" t="str">
        <x:f>IF(OR(B104="",COUNTIFS(Objetivos!$A$5:$A$104,B104)&lt;&gt;1),"",INDEX(Objetivos!$H$5:$H$104,MATCH(B104,Objetivos!$A$5:$A$104,0)))</x:f>
      </x:c>
      <x:c r="S104" s="146" t="str">
        <x:f>IF(OR(B104="",COUNTIFS(Objetivos!$A$5:$A$104,B104)&lt;&gt;1),"",INDEX(Objetivos!$C$5:$C$104,MATCH(B104,Objetivos!$A$5:$A$104,0)))</x:f>
      </x:c>
      <x:c r="T104" s="146" t="str">
        <x:f>IF(OR(B104="",COUNTIFS(Objetivos!$A$5:$A$104,B104)&lt;&gt;1),"",INDEX(Objetivos!$D$5:$D$104,MATCH(B104,Objetivos!$A$5:$A$104,0)))</x:f>
      </x:c>
      <x:c r="U104" s="146" t="n">
        <x:f>IF(AND(COUNTA(A104:J104,L104:N104,P104,Y104)&gt;0,OR(Listas!$B$14="Todos",S104=Listas!$B$14),OR(Listas!$B$15="Todos",T104=Listas!$B$15)),1,0)</x:f>
        <x:v>0</x:v>
      </x:c>
      <x:c r="V104" s="146" t="n">
        <x:f>IF(AND(U104=1,OR(R104="Em andamento",R104="Não iniciado")),1,0)</x:f>
        <x:v>0</x:v>
      </x:c>
      <x:c r="W104" s="146" t="n">
        <x:f>IF(U104=0,0,IF(Q104&lt;&gt;"",1,IF(V104=0,0,IF(O104="ATRASADO",2,IF(O104="EM RISCO",3,0)))))</x:f>
        <x:v>0</x:v>
      </x:c>
      <x:c r="X104" s="146" t="str">
        <x:f>IF(W104=0,"",COUNTIFS($W$5:$W$104,"&gt;0",$W$5:$W$104,"&lt;"&amp;W104)+COUNTIFS($W$5:W104,W104))</x:f>
      </x:c>
      <x:c r="Y104" s="142"/>
      <x:c r="Z104" t="n">
        <x:f>IF(AND(A104&lt;&gt;"",Q104=""),J104*K104,0)</x:f>
        <x:v>0</x:v>
      </x:c>
      <x:c r="AA104" t="n">
        <x:f>IF(AND(A104&lt;&gt;"",Q104=""),J104*L104,0)</x:f>
        <x:v>0</x:v>
      </x:c>
      <x:c r="AB104" t="n">
        <x:f>IF(AND(A104&lt;&gt;"",Q104=""),1,0)</x:f>
        <x:v>0</x:v>
      </x:c>
      <x:c r="AC104" t="n">
        <x:f>IF(Q104&lt;&gt;"",1,0)</x:f>
        <x:v>0</x:v>
      </x:c>
    </x:row>
  </x:sheetData>
  <x:mergeCells>
    <x:mergeCell ref="A1:P1"/>
    <x:mergeCell ref="A2:P2"/>
  </x:mergeCells>
  <x:conditionalFormatting sqref="O5:O104">
    <x:cfRule type="containsText" dxfId="5" priority="1" operator="containsText" text="ATRASADO"/>
    <x:cfRule type="containsText" dxfId="6" priority="2" operator="containsText" text="EM RISCO"/>
    <x:cfRule type="containsText" dxfId="7" priority="3" operator="containsText" text="NO RUMO"/>
    <x:cfRule type="containsText" dxfId="8" priority="4" operator="containsText" text="CONCLUÍDO"/>
  </x:conditionalFormatting>
  <x:conditionalFormatting sqref="Q5:Q104">
    <x:cfRule type="expression" dxfId="14" priority="5">
      <x:formula>Q5&lt;&gt;""</x:formula>
    </x:cfRule>
  </x:conditionalFormatting>
  <x:dataValidations count="6">
    <x:dataValidation type="list" sqref="B5:B104">
      <x:formula1>Objetivos!$A$5:$A$104</x:formula1>
    </x:dataValidation>
    <x:dataValidation type="list" sqref="E5:E104">
      <x:formula1>"Aumentar,Reduzir,Manter"</x:formula1>
    </x:dataValidation>
    <x:dataValidation type="decimal" operator="between" sqref="F5:H104">
      <x:formula1>-1000000000000</x:formula1>
      <x:formula2>1000000000000</x:formula2>
    </x:dataValidation>
    <x:dataValidation type="decimal" operator="greaterThan" sqref="J5:J104">
      <x:formula1>0</x:formula1>
    </x:dataValidation>
    <x:dataValidation type="decimal" operator="between" sqref="L5:L104">
      <x:formula1>0</x:formula1>
      <x:formula2>1</x:formula2>
    </x:dataValidation>
    <x:dataValidation type="decimal" operator="greaterThanOrEqual" sqref="Y5:Y1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f57aec5170422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5" hidden="0" customWidth="1"/>
    <x:col min="2" max="2" width="19" hidden="0" customWidth="1"/>
    <x:col min="3" max="3" width="14" hidden="0" customWidth="1"/>
    <x:col min="4" max="4" width="19" hidden="0" customWidth="1"/>
    <x:col min="5" max="5" width="16" hidden="0" customWidth="1"/>
    <x:col min="6" max="6" width="42" hidden="0" customWidth="1"/>
    <x:col min="7" max="7" width="31" hidden="0" customWidth="1"/>
    <x:col min="8" max="8" width="22" hidden="0" customWidth="1"/>
  </x:cols>
  <x:sheetData>
    <x:row r="1" ht="34" customHeight="1">
      <x:c r="A1" s="3" t="str">
        <x:v>HISTÓRICO DE ATUALIZAÇÕES</x:v>
      </x:c>
      <x:c r="B1" s="3" t="str">
        <x:v>HISTÓRICO DE ATUALIZAÇÕES</x:v>
      </x:c>
      <x:c r="C1" s="3" t="str">
        <x:v>HISTÓRICO DE ATUALIZAÇÕES</x:v>
      </x:c>
      <x:c r="D1" s="3" t="str">
        <x:v>HISTÓRICO DE ATUALIZAÇÕES</x:v>
      </x:c>
      <x:c r="E1" s="3" t="str">
        <x:v>HISTÓRICO DE ATUALIZAÇÕES</x:v>
      </x:c>
      <x:c r="F1" s="3" t="str">
        <x:v>HISTÓRICO DE ATUALIZAÇÕES</x:v>
      </x:c>
      <x:c r="G1" s="3" t="str">
        <x:v>HISTÓRICO DE ATUALIZAÇÕES</x:v>
      </x:c>
      <x:c r="H1" s="3" t="str">
        <x:v>HISTÓRICO DE ATUALIZAÇÕES</x:v>
      </x:c>
    </x:row>
    <x:row r="2">
      <x:c r="A2" s="6" t="str">
        <x:v>Use esta aba para registrar a cadência de acompanhamento, decisões, bloqueios e responsáveis. O valor atual oficial permanece no cadastro de KRs.</x:v>
      </x:c>
      <x:c r="B2" s="6" t="str">
        <x:v>Use esta aba para registrar a cadência de acompanhamento, decisões, bloqueios e responsáveis. O valor atual oficial permanece no cadastro de KRs.</x:v>
      </x:c>
      <x:c r="C2" s="6" t="str">
        <x:v>Use esta aba para registrar a cadência de acompanhamento, decisões, bloqueios e responsáveis. O valor atual oficial permanece no cadastro de KRs.</x:v>
      </x:c>
      <x:c r="D2" s="6" t="str">
        <x:v>Use esta aba para registrar a cadência de acompanhamento, decisões, bloqueios e responsáveis. O valor atual oficial permanece no cadastro de KRs.</x:v>
      </x:c>
      <x:c r="E2" s="6" t="str">
        <x:v>Use esta aba para registrar a cadência de acompanhamento, decisões, bloqueios e responsáveis. O valor atual oficial permanece no cadastro de KRs.</x:v>
      </x:c>
      <x:c r="F2" s="6" t="str">
        <x:v>Use esta aba para registrar a cadência de acompanhamento, decisões, bloqueios e responsáveis. O valor atual oficial permanece no cadastro de KRs.</x:v>
      </x:c>
      <x:c r="G2" s="6" t="str">
        <x:v>Use esta aba para registrar a cadência de acompanhamento, decisões, bloqueios e responsáveis. O valor atual oficial permanece no cadastro de KRs.</x:v>
      </x:c>
      <x:c r="H2" s="6" t="str">
        <x:v>Use esta aba para registrar a cadência de acompanhamento, decisões, bloqueios e responsáveis. O valor atual oficial permanece no cadastro de KRs.</x:v>
      </x:c>
    </x:row>
    <x:row r="4" ht="44" customHeight="1">
      <x:c r="A4" s="12" t="str">
        <x:v>Data</x:v>
      </x:c>
      <x:c r="B4" s="12" t="str">
        <x:v>ID atualização</x:v>
      </x:c>
      <x:c r="C4" s="12" t="str">
        <x:v>ID KR</x:v>
      </x:c>
      <x:c r="D4" s="12" t="str">
        <x:v>Valor informado</x:v>
      </x:c>
      <x:c r="E4" s="12" t="str">
        <x:v>Confiança</x:v>
      </x:c>
      <x:c r="F4" s="12" t="str">
        <x:v>Comentário</x:v>
      </x:c>
      <x:c r="G4" s="12" t="str">
        <x:v>Bloqueio</x:v>
      </x:c>
      <x:c r="H4" s="12" t="str">
        <x:v>Responsável</x:v>
      </x:c>
    </x:row>
    <x:row r="5">
      <x:c r="A5" s="14" t="n">
        <x:v>46270</x:v>
      </x:c>
      <x:c r="B5" s="13" t="str">
        <x:v>AT-001</x:v>
      </x:c>
      <x:c r="C5" s="13" t="str">
        <x:v>KR-001</x:v>
      </x:c>
      <x:c r="D5" s="13" t="n">
        <x:v>0.87</x:v>
      </x:c>
      <x:c r="E5" s="18" t="n">
        <x:v>0.6</x:v>
      </x:c>
      <x:c r="F5" s="13" t="str">
        <x:v>Atrasos concentrados na região Sul</x:v>
      </x:c>
      <x:c r="G5" s="13" t="str">
        <x:v>Capacidade da transportadora</x:v>
      </x:c>
      <x:c r="H5" s="13" t="str">
        <x:v>Ana Martins</x:v>
      </x:c>
    </x:row>
    <x:row r="6">
      <x:c r="A6" s="14" t="n">
        <x:v>46284</x:v>
      </x:c>
      <x:c r="B6" s="13" t="str">
        <x:v>AT-002</x:v>
      </x:c>
      <x:c r="C6" s="13" t="str">
        <x:v>KR-001</x:v>
      </x:c>
      <x:c r="D6" s="13" t="n">
        <x:v>0.9</x:v>
      </x:c>
      <x:c r="E6" s="18" t="n">
        <x:v>0.55</x:v>
      </x:c>
      <x:c r="F6" s="13" t="str">
        <x:v>Nova rota melhorou o indicador</x:v>
      </x:c>
      <x:c r="G6" s="13" t="str">
        <x:v>Integração parcial</x:v>
      </x:c>
      <x:c r="H6" s="13" t="str">
        <x:v>Ana Martins</x:v>
      </x:c>
    </x:row>
    <x:row r="7">
      <x:c r="A7" s="14" t="n">
        <x:v>46283</x:v>
      </x:c>
      <x:c r="B7" s="13" t="str">
        <x:v>AT-003</x:v>
      </x:c>
      <x:c r="C7" s="13" t="str">
        <x:v>KR-004</x:v>
      </x:c>
      <x:c r="D7" s="13" t="n">
        <x:v>60</x:v>
      </x:c>
      <x:c r="E7" s="18" t="n">
        <x:v>0.75</x:v>
      </x:c>
      <x:c r="F7" s="13" t="str">
        <x:v>NPS reagiu após plano de retorno</x:v>
      </x:c>
      <x:c r="G7" s="13" t="str">
        <x:v>Baixa adesão de uma unidade</x:v>
      </x:c>
      <x:c r="H7" s="13" t="str">
        <x:v>Bruno Lima</x:v>
      </x:c>
    </x:row>
    <x:row r="8">
      <x:c r="A8" s="14" t="n">
        <x:v>46285</x:v>
      </x:c>
      <x:c r="B8" s="13" t="str">
        <x:v>AT-004</x:v>
      </x:c>
      <x:c r="C8" s="13" t="str">
        <x:v>KR-005</x:v>
      </x:c>
      <x:c r="D8" s="13" t="n">
        <x:v>0.036</x:v>
      </x:c>
      <x:c r="E8" s="18" t="n">
        <x:v>0.7</x:v>
      </x:c>
      <x:c r="F8" s="13" t="str">
        <x:v>Segmento PME concentra cancelamentos</x:v>
      </x:c>
      <x:c r="G8" s="13" t="str">
        <x:v>Oferta pouco aderente</x:v>
      </x:c>
      <x:c r="H8" s="13" t="str">
        <x:v>Bruno Lima</x:v>
      </x:c>
    </x:row>
    <x:row r="9">
      <x:c r="A9" s="14" t="n">
        <x:v>46287</x:v>
      </x:c>
      <x:c r="B9" s="13" t="str">
        <x:v>AT-005</x:v>
      </x:c>
      <x:c r="C9" s="13" t="str">
        <x:v>KR-007</x:v>
      </x:c>
      <x:c r="D9" s="13" t="n">
        <x:v>0.052</x:v>
      </x:c>
      <x:c r="E9" s="18" t="n">
        <x:v>0.45</x:v>
      </x:c>
      <x:c r="F9" s="13" t="str">
        <x:v>Refugo caiu, mas segue acima do plano</x:v>
      </x:c>
      <x:c r="G9" s="13" t="str">
        <x:v>Variação de setup</x:v>
      </x:c>
      <x:c r="H9" s="13" t="str">
        <x:v>Carla Souza</x:v>
      </x:c>
    </x:row>
    <x:row r="10">
      <x:c r="A10" s="14" t="n">
        <x:v>46287</x:v>
      </x:c>
      <x:c r="B10" s="13" t="str">
        <x:v>AT-006</x:v>
      </x:c>
      <x:c r="C10" s="13" t="str">
        <x:v>KR-008</x:v>
      </x:c>
      <x:c r="D10" s="13" t="n">
        <x:v>124</x:v>
      </x:c>
      <x:c r="E10" s="18" t="n">
        <x:v>0.55</x:v>
      </x:c>
      <x:c r="F10" s="13" t="str">
        <x:v>Teste de corte economizou 2 kg/lote</x:v>
      </x:c>
      <x:c r="G10" s="13" t="str">
        <x:v>Amostra ainda pequena</x:v>
      </x:c>
      <x:c r="H10" s="13" t="str">
        <x:v>Carla Souza</x:v>
      </x:c>
    </x:row>
    <x:row r="11">
      <x:c r="A11" s="14" t="n">
        <x:v>46289</x:v>
      </x:c>
      <x:c r="B11" s="13" t="str">
        <x:v>AT-007</x:v>
      </x:c>
      <x:c r="C11" s="13" t="str">
        <x:v>KR-009</x:v>
      </x:c>
      <x:c r="D11" s="13" t="n">
        <x:v>0.91</x:v>
      </x:c>
      <x:c r="E11" s="18" t="n">
        <x:v>0.5</x:v>
      </x:c>
      <x:c r="F11" s="13" t="str">
        <x:v>Defeitos de acabamento são prioridade</x:v>
      </x:c>
      <x:c r="G11" s="13" t="str">
        <x:v>Parâmetro instável</x:v>
      </x:c>
      <x:c r="H11" s="13" t="str">
        <x:v>João Reis</x:v>
      </x:c>
    </x:row>
    <x:row r="12">
      <x:c r="A12" s="14" t="n">
        <x:v>46285</x:v>
      </x:c>
      <x:c r="B12" s="13" t="str">
        <x:v>AT-008</x:v>
      </x:c>
      <x:c r="C12" s="13" t="str">
        <x:v>KR-010</x:v>
      </x:c>
      <x:c r="D12" s="13" t="n">
        <x:v>12</x:v>
      </x:c>
      <x:c r="E12" s="18" t="n">
        <x:v>0.95</x:v>
      </x:c>
      <x:c r="F12" s="13" t="str">
        <x:v>Trilha concluída por todos os líderes</x:v>
      </x:c>
      <x:c r="G12" s="13" t="str">
        <x:v>Nenhum</x:v>
      </x:c>
      <x:c r="H12" s="13" t="str">
        <x:v>Diego Ramos</x:v>
      </x:c>
    </x:row>
    <x:row r="13">
      <x:c r="A13" s="14"/>
      <x:c r="B13" s="13"/>
      <x:c r="C13" s="13"/>
      <x:c r="D13" s="13"/>
      <x:c r="E13" s="18"/>
      <x:c r="F13" s="13"/>
      <x:c r="G13" s="13"/>
      <x:c r="H13" s="13"/>
    </x:row>
    <x:row r="14">
      <x:c r="A14" s="14"/>
      <x:c r="B14" s="13"/>
      <x:c r="C14" s="13"/>
      <x:c r="D14" s="13"/>
      <x:c r="E14" s="18"/>
      <x:c r="F14" s="13"/>
      <x:c r="G14" s="13"/>
      <x:c r="H14" s="13"/>
    </x:row>
    <x:row r="15">
      <x:c r="A15" s="14"/>
      <x:c r="B15" s="13"/>
      <x:c r="C15" s="13"/>
      <x:c r="D15" s="13"/>
      <x:c r="E15" s="18"/>
      <x:c r="F15" s="13"/>
      <x:c r="G15" s="13"/>
      <x:c r="H15" s="13"/>
    </x:row>
    <x:row r="16">
      <x:c r="A16" s="14"/>
      <x:c r="B16" s="13"/>
      <x:c r="C16" s="13"/>
      <x:c r="D16" s="13"/>
      <x:c r="E16" s="18"/>
      <x:c r="F16" s="13"/>
      <x:c r="G16" s="13"/>
      <x:c r="H16" s="13"/>
    </x:row>
    <x:row r="17">
      <x:c r="A17" s="14"/>
      <x:c r="B17" s="13"/>
      <x:c r="C17" s="13"/>
      <x:c r="D17" s="13"/>
      <x:c r="E17" s="18"/>
      <x:c r="F17" s="13"/>
      <x:c r="G17" s="13"/>
      <x:c r="H17" s="13"/>
    </x:row>
    <x:row r="18">
      <x:c r="A18" s="14"/>
      <x:c r="B18" s="13"/>
      <x:c r="C18" s="13"/>
      <x:c r="D18" s="13"/>
      <x:c r="E18" s="18"/>
      <x:c r="F18" s="13"/>
      <x:c r="G18" s="13"/>
      <x:c r="H18" s="13"/>
    </x:row>
    <x:row r="19">
      <x:c r="A19" s="14"/>
      <x:c r="B19" s="13"/>
      <x:c r="C19" s="13"/>
      <x:c r="D19" s="13"/>
      <x:c r="E19" s="18"/>
      <x:c r="F19" s="13"/>
      <x:c r="G19" s="13"/>
      <x:c r="H19" s="13"/>
    </x:row>
    <x:row r="20">
      <x:c r="A20" s="14"/>
      <x:c r="B20" s="13"/>
      <x:c r="C20" s="13"/>
      <x:c r="D20" s="13"/>
      <x:c r="E20" s="18"/>
      <x:c r="F20" s="13"/>
      <x:c r="G20" s="13"/>
      <x:c r="H20" s="13"/>
    </x:row>
    <x:row r="21">
      <x:c r="A21" s="14"/>
      <x:c r="B21" s="13"/>
      <x:c r="C21" s="13"/>
      <x:c r="D21" s="13"/>
      <x:c r="E21" s="18"/>
      <x:c r="F21" s="13"/>
      <x:c r="G21" s="13"/>
      <x:c r="H21" s="13"/>
    </x:row>
    <x:row r="22">
      <x:c r="A22" s="14"/>
      <x:c r="B22" s="13"/>
      <x:c r="C22" s="13"/>
      <x:c r="D22" s="13"/>
      <x:c r="E22" s="18"/>
      <x:c r="F22" s="13"/>
      <x:c r="G22" s="13"/>
      <x:c r="H22" s="13"/>
    </x:row>
    <x:row r="23">
      <x:c r="A23" s="14"/>
      <x:c r="B23" s="13"/>
      <x:c r="C23" s="13"/>
      <x:c r="D23" s="13"/>
      <x:c r="E23" s="18"/>
      <x:c r="F23" s="13"/>
      <x:c r="G23" s="13"/>
      <x:c r="H23" s="13"/>
    </x:row>
    <x:row r="24">
      <x:c r="A24" s="14"/>
      <x:c r="B24" s="13"/>
      <x:c r="C24" s="13"/>
      <x:c r="D24" s="13"/>
      <x:c r="E24" s="18"/>
      <x:c r="F24" s="13"/>
      <x:c r="G24" s="13"/>
      <x:c r="H24" s="13"/>
    </x:row>
    <x:row r="25">
      <x:c r="A25" s="14"/>
      <x:c r="B25" s="13"/>
      <x:c r="C25" s="13"/>
      <x:c r="D25" s="13"/>
      <x:c r="E25" s="18"/>
      <x:c r="F25" s="13"/>
      <x:c r="G25" s="13"/>
      <x:c r="H25" s="13"/>
    </x:row>
    <x:row r="26">
      <x:c r="A26" s="14"/>
      <x:c r="B26" s="13"/>
      <x:c r="C26" s="13"/>
      <x:c r="D26" s="13"/>
      <x:c r="E26" s="18"/>
      <x:c r="F26" s="13"/>
      <x:c r="G26" s="13"/>
      <x:c r="H26" s="13"/>
    </x:row>
    <x:row r="27">
      <x:c r="A27" s="14"/>
      <x:c r="B27" s="13"/>
      <x:c r="C27" s="13"/>
      <x:c r="D27" s="13"/>
      <x:c r="E27" s="18"/>
      <x:c r="F27" s="13"/>
      <x:c r="G27" s="13"/>
      <x:c r="H27" s="13"/>
    </x:row>
    <x:row r="28">
      <x:c r="A28" s="14"/>
      <x:c r="B28" s="13"/>
      <x:c r="C28" s="13"/>
      <x:c r="D28" s="13"/>
      <x:c r="E28" s="18"/>
      <x:c r="F28" s="13"/>
      <x:c r="G28" s="13"/>
      <x:c r="H28" s="13"/>
    </x:row>
    <x:row r="29">
      <x:c r="A29" s="14"/>
      <x:c r="B29" s="13"/>
      <x:c r="C29" s="13"/>
      <x:c r="D29" s="13"/>
      <x:c r="E29" s="18"/>
      <x:c r="F29" s="13"/>
      <x:c r="G29" s="13"/>
      <x:c r="H29" s="13"/>
    </x:row>
    <x:row r="30">
      <x:c r="A30" s="14"/>
      <x:c r="B30" s="13"/>
      <x:c r="C30" s="13"/>
      <x:c r="D30" s="13"/>
      <x:c r="E30" s="18"/>
      <x:c r="F30" s="13"/>
      <x:c r="G30" s="13"/>
      <x:c r="H30" s="13"/>
    </x:row>
    <x:row r="31">
      <x:c r="A31" s="14"/>
      <x:c r="B31" s="13"/>
      <x:c r="C31" s="13"/>
      <x:c r="D31" s="13"/>
      <x:c r="E31" s="18"/>
      <x:c r="F31" s="13"/>
      <x:c r="G31" s="13"/>
      <x:c r="H31" s="13"/>
    </x:row>
    <x:row r="32">
      <x:c r="A32" s="14"/>
      <x:c r="B32" s="13"/>
      <x:c r="C32" s="13"/>
      <x:c r="D32" s="13"/>
      <x:c r="E32" s="18"/>
      <x:c r="F32" s="13"/>
      <x:c r="G32" s="13"/>
      <x:c r="H32" s="13"/>
    </x:row>
    <x:row r="33">
      <x:c r="A33" s="14"/>
      <x:c r="B33" s="13"/>
      <x:c r="C33" s="13"/>
      <x:c r="D33" s="13"/>
      <x:c r="E33" s="18"/>
      <x:c r="F33" s="13"/>
      <x:c r="G33" s="13"/>
      <x:c r="H33" s="13"/>
    </x:row>
    <x:row r="34">
      <x:c r="A34" s="14"/>
      <x:c r="B34" s="13"/>
      <x:c r="C34" s="13"/>
      <x:c r="D34" s="13"/>
      <x:c r="E34" s="18"/>
      <x:c r="F34" s="13"/>
      <x:c r="G34" s="13"/>
      <x:c r="H34" s="13"/>
    </x:row>
    <x:row r="35">
      <x:c r="A35" s="14"/>
      <x:c r="B35" s="13"/>
      <x:c r="C35" s="13"/>
      <x:c r="D35" s="13"/>
      <x:c r="E35" s="18"/>
      <x:c r="F35" s="13"/>
      <x:c r="G35" s="13"/>
      <x:c r="H35" s="13"/>
    </x:row>
    <x:row r="36">
      <x:c r="A36" s="14"/>
      <x:c r="B36" s="13"/>
      <x:c r="C36" s="13"/>
      <x:c r="D36" s="13"/>
      <x:c r="E36" s="18"/>
      <x:c r="F36" s="13"/>
      <x:c r="G36" s="13"/>
      <x:c r="H36" s="13"/>
    </x:row>
    <x:row r="37">
      <x:c r="A37" s="14"/>
      <x:c r="B37" s="13"/>
      <x:c r="C37" s="13"/>
      <x:c r="D37" s="13"/>
      <x:c r="E37" s="18"/>
      <x:c r="F37" s="13"/>
      <x:c r="G37" s="13"/>
      <x:c r="H37" s="13"/>
    </x:row>
    <x:row r="38">
      <x:c r="A38" s="14"/>
      <x:c r="B38" s="13"/>
      <x:c r="C38" s="13"/>
      <x:c r="D38" s="13"/>
      <x:c r="E38" s="18"/>
      <x:c r="F38" s="13"/>
      <x:c r="G38" s="13"/>
      <x:c r="H38" s="13"/>
    </x:row>
    <x:row r="39">
      <x:c r="A39" s="14"/>
      <x:c r="B39" s="13"/>
      <x:c r="C39" s="13"/>
      <x:c r="D39" s="13"/>
      <x:c r="E39" s="18"/>
      <x:c r="F39" s="13"/>
      <x:c r="G39" s="13"/>
      <x:c r="H39" s="13"/>
    </x:row>
    <x:row r="40">
      <x:c r="A40" s="14"/>
      <x:c r="B40" s="13"/>
      <x:c r="C40" s="13"/>
      <x:c r="D40" s="13"/>
      <x:c r="E40" s="18"/>
      <x:c r="F40" s="13"/>
      <x:c r="G40" s="13"/>
      <x:c r="H40" s="13"/>
    </x:row>
    <x:row r="41">
      <x:c r="A41" s="14"/>
      <x:c r="B41" s="13"/>
      <x:c r="C41" s="13"/>
      <x:c r="D41" s="13"/>
      <x:c r="E41" s="18"/>
      <x:c r="F41" s="13"/>
      <x:c r="G41" s="13"/>
      <x:c r="H41" s="13"/>
    </x:row>
    <x:row r="42">
      <x:c r="A42" s="14"/>
      <x:c r="B42" s="13"/>
      <x:c r="C42" s="13"/>
      <x:c r="D42" s="13"/>
      <x:c r="E42" s="18"/>
      <x:c r="F42" s="13"/>
      <x:c r="G42" s="13"/>
      <x:c r="H42" s="13"/>
    </x:row>
    <x:row r="43">
      <x:c r="A43" s="14"/>
      <x:c r="B43" s="13"/>
      <x:c r="C43" s="13"/>
      <x:c r="D43" s="13"/>
      <x:c r="E43" s="18"/>
      <x:c r="F43" s="13"/>
      <x:c r="G43" s="13"/>
      <x:c r="H43" s="13"/>
    </x:row>
    <x:row r="44">
      <x:c r="A44" s="14"/>
      <x:c r="B44" s="13"/>
      <x:c r="C44" s="13"/>
      <x:c r="D44" s="13"/>
      <x:c r="E44" s="18"/>
      <x:c r="F44" s="13"/>
      <x:c r="G44" s="13"/>
      <x:c r="H44" s="13"/>
    </x:row>
    <x:row r="45">
      <x:c r="A45" s="14"/>
      <x:c r="B45" s="13"/>
      <x:c r="C45" s="13"/>
      <x:c r="D45" s="13"/>
      <x:c r="E45" s="18"/>
      <x:c r="F45" s="13"/>
      <x:c r="G45" s="13"/>
      <x:c r="H45" s="13"/>
    </x:row>
    <x:row r="46">
      <x:c r="A46" s="14"/>
      <x:c r="B46" s="13"/>
      <x:c r="C46" s="13"/>
      <x:c r="D46" s="13"/>
      <x:c r="E46" s="18"/>
      <x:c r="F46" s="13"/>
      <x:c r="G46" s="13"/>
      <x:c r="H46" s="13"/>
    </x:row>
    <x:row r="47">
      <x:c r="A47" s="14"/>
      <x:c r="B47" s="13"/>
      <x:c r="C47" s="13"/>
      <x:c r="D47" s="13"/>
      <x:c r="E47" s="18"/>
      <x:c r="F47" s="13"/>
      <x:c r="G47" s="13"/>
      <x:c r="H47" s="13"/>
    </x:row>
    <x:row r="48">
      <x:c r="A48" s="14"/>
      <x:c r="B48" s="13"/>
      <x:c r="C48" s="13"/>
      <x:c r="D48" s="13"/>
      <x:c r="E48" s="18"/>
      <x:c r="F48" s="13"/>
      <x:c r="G48" s="13"/>
      <x:c r="H48" s="13"/>
    </x:row>
    <x:row r="49">
      <x:c r="A49" s="14"/>
      <x:c r="B49" s="13"/>
      <x:c r="C49" s="13"/>
      <x:c r="D49" s="13"/>
      <x:c r="E49" s="18"/>
      <x:c r="F49" s="13"/>
      <x:c r="G49" s="13"/>
      <x:c r="H49" s="13"/>
    </x:row>
    <x:row r="50">
      <x:c r="A50" s="14"/>
      <x:c r="B50" s="13"/>
      <x:c r="C50" s="13"/>
      <x:c r="D50" s="13"/>
      <x:c r="E50" s="18"/>
      <x:c r="F50" s="13"/>
      <x:c r="G50" s="13"/>
      <x:c r="H50" s="13"/>
    </x:row>
    <x:row r="51">
      <x:c r="A51" s="14"/>
      <x:c r="B51" s="13"/>
      <x:c r="C51" s="13"/>
      <x:c r="D51" s="13"/>
      <x:c r="E51" s="18"/>
      <x:c r="F51" s="13"/>
      <x:c r="G51" s="13"/>
      <x:c r="H51" s="13"/>
    </x:row>
    <x:row r="52">
      <x:c r="A52" s="14"/>
      <x:c r="B52" s="13"/>
      <x:c r="C52" s="13"/>
      <x:c r="D52" s="13"/>
      <x:c r="E52" s="18"/>
      <x:c r="F52" s="13"/>
      <x:c r="G52" s="13"/>
      <x:c r="H52" s="13"/>
    </x:row>
    <x:row r="53">
      <x:c r="A53" s="14"/>
      <x:c r="B53" s="13"/>
      <x:c r="C53" s="13"/>
      <x:c r="D53" s="13"/>
      <x:c r="E53" s="18"/>
      <x:c r="F53" s="13"/>
      <x:c r="G53" s="13"/>
      <x:c r="H53" s="13"/>
    </x:row>
    <x:row r="54">
      <x:c r="A54" s="14"/>
      <x:c r="B54" s="13"/>
      <x:c r="C54" s="13"/>
      <x:c r="D54" s="13"/>
      <x:c r="E54" s="18"/>
      <x:c r="F54" s="13"/>
      <x:c r="G54" s="13"/>
      <x:c r="H54" s="13"/>
    </x:row>
    <x:row r="55">
      <x:c r="A55" s="14"/>
      <x:c r="B55" s="13"/>
      <x:c r="C55" s="13"/>
      <x:c r="D55" s="13"/>
      <x:c r="E55" s="18"/>
      <x:c r="F55" s="13"/>
      <x:c r="G55" s="13"/>
      <x:c r="H55" s="13"/>
    </x:row>
    <x:row r="56">
      <x:c r="A56" s="14"/>
      <x:c r="B56" s="13"/>
      <x:c r="C56" s="13"/>
      <x:c r="D56" s="13"/>
      <x:c r="E56" s="18"/>
      <x:c r="F56" s="13"/>
      <x:c r="G56" s="13"/>
      <x:c r="H56" s="13"/>
    </x:row>
    <x:row r="57">
      <x:c r="A57" s="14"/>
      <x:c r="B57" s="13"/>
      <x:c r="C57" s="13"/>
      <x:c r="D57" s="13"/>
      <x:c r="E57" s="18"/>
      <x:c r="F57" s="13"/>
      <x:c r="G57" s="13"/>
      <x:c r="H57" s="13"/>
    </x:row>
    <x:row r="58">
      <x:c r="A58" s="14"/>
      <x:c r="B58" s="13"/>
      <x:c r="C58" s="13"/>
      <x:c r="D58" s="13"/>
      <x:c r="E58" s="18"/>
      <x:c r="F58" s="13"/>
      <x:c r="G58" s="13"/>
      <x:c r="H58" s="13"/>
    </x:row>
    <x:row r="59">
      <x:c r="A59" s="14"/>
      <x:c r="B59" s="13"/>
      <x:c r="C59" s="13"/>
      <x:c r="D59" s="13"/>
      <x:c r="E59" s="18"/>
      <x:c r="F59" s="13"/>
      <x:c r="G59" s="13"/>
      <x:c r="H59" s="13"/>
    </x:row>
    <x:row r="60">
      <x:c r="A60" s="14"/>
      <x:c r="B60" s="13"/>
      <x:c r="C60" s="13"/>
      <x:c r="D60" s="13"/>
      <x:c r="E60" s="18"/>
      <x:c r="F60" s="13"/>
      <x:c r="G60" s="13"/>
      <x:c r="H60" s="13"/>
    </x:row>
    <x:row r="61">
      <x:c r="A61" s="14"/>
      <x:c r="B61" s="13"/>
      <x:c r="C61" s="13"/>
      <x:c r="D61" s="13"/>
      <x:c r="E61" s="18"/>
      <x:c r="F61" s="13"/>
      <x:c r="G61" s="13"/>
      <x:c r="H61" s="13"/>
    </x:row>
    <x:row r="62">
      <x:c r="A62" s="14"/>
      <x:c r="B62" s="13"/>
      <x:c r="C62" s="13"/>
      <x:c r="D62" s="13"/>
      <x:c r="E62" s="18"/>
      <x:c r="F62" s="13"/>
      <x:c r="G62" s="13"/>
      <x:c r="H62" s="13"/>
    </x:row>
    <x:row r="63">
      <x:c r="A63" s="14"/>
      <x:c r="B63" s="13"/>
      <x:c r="C63" s="13"/>
      <x:c r="D63" s="13"/>
      <x:c r="E63" s="18"/>
      <x:c r="F63" s="13"/>
      <x:c r="G63" s="13"/>
      <x:c r="H63" s="13"/>
    </x:row>
    <x:row r="64">
      <x:c r="A64" s="14"/>
      <x:c r="B64" s="13"/>
      <x:c r="C64" s="13"/>
      <x:c r="D64" s="13"/>
      <x:c r="E64" s="18"/>
      <x:c r="F64" s="13"/>
      <x:c r="G64" s="13"/>
      <x:c r="H64" s="13"/>
    </x:row>
    <x:row r="65">
      <x:c r="A65" s="14"/>
      <x:c r="B65" s="13"/>
      <x:c r="C65" s="13"/>
      <x:c r="D65" s="13"/>
      <x:c r="E65" s="18"/>
      <x:c r="F65" s="13"/>
      <x:c r="G65" s="13"/>
      <x:c r="H65" s="13"/>
    </x:row>
    <x:row r="66">
      <x:c r="A66" s="14"/>
      <x:c r="B66" s="13"/>
      <x:c r="C66" s="13"/>
      <x:c r="D66" s="13"/>
      <x:c r="E66" s="18"/>
      <x:c r="F66" s="13"/>
      <x:c r="G66" s="13"/>
      <x:c r="H66" s="13"/>
    </x:row>
    <x:row r="67">
      <x:c r="A67" s="14"/>
      <x:c r="B67" s="13"/>
      <x:c r="C67" s="13"/>
      <x:c r="D67" s="13"/>
      <x:c r="E67" s="18"/>
      <x:c r="F67" s="13"/>
      <x:c r="G67" s="13"/>
      <x:c r="H67" s="13"/>
    </x:row>
    <x:row r="68">
      <x:c r="A68" s="14"/>
      <x:c r="B68" s="13"/>
      <x:c r="C68" s="13"/>
      <x:c r="D68" s="13"/>
      <x:c r="E68" s="18"/>
      <x:c r="F68" s="13"/>
      <x:c r="G68" s="13"/>
      <x:c r="H68" s="13"/>
    </x:row>
    <x:row r="69">
      <x:c r="A69" s="14"/>
      <x:c r="B69" s="13"/>
      <x:c r="C69" s="13"/>
      <x:c r="D69" s="13"/>
      <x:c r="E69" s="18"/>
      <x:c r="F69" s="13"/>
      <x:c r="G69" s="13"/>
      <x:c r="H69" s="13"/>
    </x:row>
    <x:row r="70">
      <x:c r="A70" s="14"/>
      <x:c r="B70" s="13"/>
      <x:c r="C70" s="13"/>
      <x:c r="D70" s="13"/>
      <x:c r="E70" s="18"/>
      <x:c r="F70" s="13"/>
      <x:c r="G70" s="13"/>
      <x:c r="H70" s="13"/>
    </x:row>
    <x:row r="71">
      <x:c r="A71" s="14"/>
      <x:c r="B71" s="13"/>
      <x:c r="C71" s="13"/>
      <x:c r="D71" s="13"/>
      <x:c r="E71" s="18"/>
      <x:c r="F71" s="13"/>
      <x:c r="G71" s="13"/>
      <x:c r="H71" s="13"/>
    </x:row>
    <x:row r="72">
      <x:c r="A72" s="14"/>
      <x:c r="B72" s="13"/>
      <x:c r="C72" s="13"/>
      <x:c r="D72" s="13"/>
      <x:c r="E72" s="18"/>
      <x:c r="F72" s="13"/>
      <x:c r="G72" s="13"/>
      <x:c r="H72" s="13"/>
    </x:row>
    <x:row r="73">
      <x:c r="A73" s="14"/>
      <x:c r="B73" s="13"/>
      <x:c r="C73" s="13"/>
      <x:c r="D73" s="13"/>
      <x:c r="E73" s="18"/>
      <x:c r="F73" s="13"/>
      <x:c r="G73" s="13"/>
      <x:c r="H73" s="13"/>
    </x:row>
    <x:row r="74">
      <x:c r="A74" s="14"/>
      <x:c r="B74" s="13"/>
      <x:c r="C74" s="13"/>
      <x:c r="D74" s="13"/>
      <x:c r="E74" s="18"/>
      <x:c r="F74" s="13"/>
      <x:c r="G74" s="13"/>
      <x:c r="H74" s="13"/>
    </x:row>
    <x:row r="75">
      <x:c r="A75" s="14"/>
      <x:c r="B75" s="13"/>
      <x:c r="C75" s="13"/>
      <x:c r="D75" s="13"/>
      <x:c r="E75" s="18"/>
      <x:c r="F75" s="13"/>
      <x:c r="G75" s="13"/>
      <x:c r="H75" s="13"/>
    </x:row>
    <x:row r="76">
      <x:c r="A76" s="14"/>
      <x:c r="B76" s="13"/>
      <x:c r="C76" s="13"/>
      <x:c r="D76" s="13"/>
      <x:c r="E76" s="18"/>
      <x:c r="F76" s="13"/>
      <x:c r="G76" s="13"/>
      <x:c r="H76" s="13"/>
    </x:row>
    <x:row r="77">
      <x:c r="A77" s="14"/>
      <x:c r="B77" s="13"/>
      <x:c r="C77" s="13"/>
      <x:c r="D77" s="13"/>
      <x:c r="E77" s="18"/>
      <x:c r="F77" s="13"/>
      <x:c r="G77" s="13"/>
      <x:c r="H77" s="13"/>
    </x:row>
    <x:row r="78">
      <x:c r="A78" s="14"/>
      <x:c r="B78" s="13"/>
      <x:c r="C78" s="13"/>
      <x:c r="D78" s="13"/>
      <x:c r="E78" s="18"/>
      <x:c r="F78" s="13"/>
      <x:c r="G78" s="13"/>
      <x:c r="H78" s="13"/>
    </x:row>
    <x:row r="79">
      <x:c r="A79" s="14"/>
      <x:c r="B79" s="13"/>
      <x:c r="C79" s="13"/>
      <x:c r="D79" s="13"/>
      <x:c r="E79" s="18"/>
      <x:c r="F79" s="13"/>
      <x:c r="G79" s="13"/>
      <x:c r="H79" s="13"/>
    </x:row>
    <x:row r="80">
      <x:c r="A80" s="14"/>
      <x:c r="B80" s="13"/>
      <x:c r="C80" s="13"/>
      <x:c r="D80" s="13"/>
      <x:c r="E80" s="18"/>
      <x:c r="F80" s="13"/>
      <x:c r="G80" s="13"/>
      <x:c r="H80" s="13"/>
    </x:row>
    <x:row r="81">
      <x:c r="A81" s="14"/>
      <x:c r="B81" s="13"/>
      <x:c r="C81" s="13"/>
      <x:c r="D81" s="13"/>
      <x:c r="E81" s="18"/>
      <x:c r="F81" s="13"/>
      <x:c r="G81" s="13"/>
      <x:c r="H81" s="13"/>
    </x:row>
    <x:row r="82">
      <x:c r="A82" s="14"/>
      <x:c r="B82" s="13"/>
      <x:c r="C82" s="13"/>
      <x:c r="D82" s="13"/>
      <x:c r="E82" s="18"/>
      <x:c r="F82" s="13"/>
      <x:c r="G82" s="13"/>
      <x:c r="H82" s="13"/>
    </x:row>
    <x:row r="83">
      <x:c r="A83" s="14"/>
      <x:c r="B83" s="13"/>
      <x:c r="C83" s="13"/>
      <x:c r="D83" s="13"/>
      <x:c r="E83" s="18"/>
      <x:c r="F83" s="13"/>
      <x:c r="G83" s="13"/>
      <x:c r="H83" s="13"/>
    </x:row>
    <x:row r="84">
      <x:c r="A84" s="14"/>
      <x:c r="B84" s="13"/>
      <x:c r="C84" s="13"/>
      <x:c r="D84" s="13"/>
      <x:c r="E84" s="18"/>
      <x:c r="F84" s="13"/>
      <x:c r="G84" s="13"/>
      <x:c r="H84" s="13"/>
    </x:row>
    <x:row r="85">
      <x:c r="A85" s="14"/>
      <x:c r="B85" s="13"/>
      <x:c r="C85" s="13"/>
      <x:c r="D85" s="13"/>
      <x:c r="E85" s="18"/>
      <x:c r="F85" s="13"/>
      <x:c r="G85" s="13"/>
      <x:c r="H85" s="13"/>
    </x:row>
    <x:row r="86">
      <x:c r="A86" s="14"/>
      <x:c r="B86" s="13"/>
      <x:c r="C86" s="13"/>
      <x:c r="D86" s="13"/>
      <x:c r="E86" s="18"/>
      <x:c r="F86" s="13"/>
      <x:c r="G86" s="13"/>
      <x:c r="H86" s="13"/>
    </x:row>
    <x:row r="87">
      <x:c r="A87" s="14"/>
      <x:c r="B87" s="13"/>
      <x:c r="C87" s="13"/>
      <x:c r="D87" s="13"/>
      <x:c r="E87" s="18"/>
      <x:c r="F87" s="13"/>
      <x:c r="G87" s="13"/>
      <x:c r="H87" s="13"/>
    </x:row>
    <x:row r="88">
      <x:c r="A88" s="14"/>
      <x:c r="B88" s="13"/>
      <x:c r="C88" s="13"/>
      <x:c r="D88" s="13"/>
      <x:c r="E88" s="18"/>
      <x:c r="F88" s="13"/>
      <x:c r="G88" s="13"/>
      <x:c r="H88" s="13"/>
    </x:row>
    <x:row r="89">
      <x:c r="A89" s="14"/>
      <x:c r="B89" s="13"/>
      <x:c r="C89" s="13"/>
      <x:c r="D89" s="13"/>
      <x:c r="E89" s="18"/>
      <x:c r="F89" s="13"/>
      <x:c r="G89" s="13"/>
      <x:c r="H89" s="13"/>
    </x:row>
    <x:row r="90">
      <x:c r="A90" s="14"/>
      <x:c r="B90" s="13"/>
      <x:c r="C90" s="13"/>
      <x:c r="D90" s="13"/>
      <x:c r="E90" s="18"/>
      <x:c r="F90" s="13"/>
      <x:c r="G90" s="13"/>
      <x:c r="H90" s="13"/>
    </x:row>
    <x:row r="91">
      <x:c r="A91" s="14"/>
      <x:c r="B91" s="13"/>
      <x:c r="C91" s="13"/>
      <x:c r="D91" s="13"/>
      <x:c r="E91" s="18"/>
      <x:c r="F91" s="13"/>
      <x:c r="G91" s="13"/>
      <x:c r="H91" s="13"/>
    </x:row>
    <x:row r="92">
      <x:c r="A92" s="14"/>
      <x:c r="B92" s="13"/>
      <x:c r="C92" s="13"/>
      <x:c r="D92" s="13"/>
      <x:c r="E92" s="18"/>
      <x:c r="F92" s="13"/>
      <x:c r="G92" s="13"/>
      <x:c r="H92" s="13"/>
    </x:row>
    <x:row r="93">
      <x:c r="A93" s="14"/>
      <x:c r="B93" s="13"/>
      <x:c r="C93" s="13"/>
      <x:c r="D93" s="13"/>
      <x:c r="E93" s="18"/>
      <x:c r="F93" s="13"/>
      <x:c r="G93" s="13"/>
      <x:c r="H93" s="13"/>
    </x:row>
    <x:row r="94">
      <x:c r="A94" s="14"/>
      <x:c r="B94" s="13"/>
      <x:c r="C94" s="13"/>
      <x:c r="D94" s="13"/>
      <x:c r="E94" s="18"/>
      <x:c r="F94" s="13"/>
      <x:c r="G94" s="13"/>
      <x:c r="H94" s="13"/>
    </x:row>
    <x:row r="95">
      <x:c r="A95" s="14"/>
      <x:c r="B95" s="13"/>
      <x:c r="C95" s="13"/>
      <x:c r="D95" s="13"/>
      <x:c r="E95" s="18"/>
      <x:c r="F95" s="13"/>
      <x:c r="G95" s="13"/>
      <x:c r="H95" s="13"/>
    </x:row>
    <x:row r="96">
      <x:c r="A96" s="14"/>
      <x:c r="B96" s="13"/>
      <x:c r="C96" s="13"/>
      <x:c r="D96" s="13"/>
      <x:c r="E96" s="18"/>
      <x:c r="F96" s="13"/>
      <x:c r="G96" s="13"/>
      <x:c r="H96" s="13"/>
    </x:row>
    <x:row r="97">
      <x:c r="A97" s="14"/>
      <x:c r="B97" s="13"/>
      <x:c r="C97" s="13"/>
      <x:c r="D97" s="13"/>
      <x:c r="E97" s="18"/>
      <x:c r="F97" s="13"/>
      <x:c r="G97" s="13"/>
      <x:c r="H97" s="13"/>
    </x:row>
    <x:row r="98">
      <x:c r="A98" s="14"/>
      <x:c r="B98" s="13"/>
      <x:c r="C98" s="13"/>
      <x:c r="D98" s="13"/>
      <x:c r="E98" s="18"/>
      <x:c r="F98" s="13"/>
      <x:c r="G98" s="13"/>
      <x:c r="H98" s="13"/>
    </x:row>
    <x:row r="99">
      <x:c r="A99" s="14"/>
      <x:c r="B99" s="13"/>
      <x:c r="C99" s="13"/>
      <x:c r="D99" s="13"/>
      <x:c r="E99" s="18"/>
      <x:c r="F99" s="13"/>
      <x:c r="G99" s="13"/>
      <x:c r="H99" s="13"/>
    </x:row>
    <x:row r="100">
      <x:c r="A100" s="14"/>
      <x:c r="B100" s="13"/>
      <x:c r="C100" s="13"/>
      <x:c r="D100" s="13"/>
      <x:c r="E100" s="18"/>
      <x:c r="F100" s="13"/>
      <x:c r="G100" s="13"/>
      <x:c r="H100" s="13"/>
    </x:row>
    <x:row r="101">
      <x:c r="A101" s="14"/>
      <x:c r="B101" s="13"/>
      <x:c r="C101" s="13"/>
      <x:c r="D101" s="13"/>
      <x:c r="E101" s="18"/>
      <x:c r="F101" s="13"/>
      <x:c r="G101" s="13"/>
      <x:c r="H101" s="13"/>
    </x:row>
    <x:row r="102">
      <x:c r="A102" s="14"/>
      <x:c r="B102" s="13"/>
      <x:c r="C102" s="13"/>
      <x:c r="D102" s="13"/>
      <x:c r="E102" s="18"/>
      <x:c r="F102" s="13"/>
      <x:c r="G102" s="13"/>
      <x:c r="H102" s="13"/>
    </x:row>
    <x:row r="103">
      <x:c r="A103" s="14"/>
      <x:c r="B103" s="13"/>
      <x:c r="C103" s="13"/>
      <x:c r="D103" s="13"/>
      <x:c r="E103" s="18"/>
      <x:c r="F103" s="13"/>
      <x:c r="G103" s="13"/>
      <x:c r="H103" s="13"/>
    </x:row>
    <x:row r="104">
      <x:c r="A104" s="14"/>
      <x:c r="B104" s="13"/>
      <x:c r="C104" s="13"/>
      <x:c r="D104" s="13"/>
      <x:c r="E104" s="18"/>
      <x:c r="F104" s="13"/>
      <x:c r="G104" s="13"/>
      <x:c r="H104" s="13"/>
    </x:row>
    <x:row r="105">
      <x:c r="A105" s="14"/>
      <x:c r="B105" s="13"/>
      <x:c r="C105" s="13"/>
      <x:c r="D105" s="13"/>
      <x:c r="E105" s="18"/>
      <x:c r="F105" s="13"/>
      <x:c r="G105" s="13"/>
      <x:c r="H105" s="13"/>
    </x:row>
    <x:row r="106">
      <x:c r="A106" s="14"/>
      <x:c r="B106" s="13"/>
      <x:c r="C106" s="13"/>
      <x:c r="D106" s="13"/>
      <x:c r="E106" s="18"/>
      <x:c r="F106" s="13"/>
      <x:c r="G106" s="13"/>
      <x:c r="H106" s="13"/>
    </x:row>
    <x:row r="107">
      <x:c r="A107" s="14"/>
      <x:c r="B107" s="13"/>
      <x:c r="C107" s="13"/>
      <x:c r="D107" s="13"/>
      <x:c r="E107" s="18"/>
      <x:c r="F107" s="13"/>
      <x:c r="G107" s="13"/>
      <x:c r="H107" s="13"/>
    </x:row>
    <x:row r="108">
      <x:c r="A108" s="14"/>
      <x:c r="B108" s="13"/>
      <x:c r="C108" s="13"/>
      <x:c r="D108" s="13"/>
      <x:c r="E108" s="18"/>
      <x:c r="F108" s="13"/>
      <x:c r="G108" s="13"/>
      <x:c r="H108" s="13"/>
    </x:row>
    <x:row r="109">
      <x:c r="A109" s="14"/>
      <x:c r="B109" s="13"/>
      <x:c r="C109" s="13"/>
      <x:c r="D109" s="13"/>
      <x:c r="E109" s="18"/>
      <x:c r="F109" s="13"/>
      <x:c r="G109" s="13"/>
      <x:c r="H109" s="13"/>
    </x:row>
    <x:row r="110">
      <x:c r="A110" s="14"/>
      <x:c r="B110" s="13"/>
      <x:c r="C110" s="13"/>
      <x:c r="D110" s="13"/>
      <x:c r="E110" s="18"/>
      <x:c r="F110" s="13"/>
      <x:c r="G110" s="13"/>
      <x:c r="H110" s="13"/>
    </x:row>
    <x:row r="111">
      <x:c r="A111" s="14"/>
      <x:c r="B111" s="13"/>
      <x:c r="C111" s="13"/>
      <x:c r="D111" s="13"/>
      <x:c r="E111" s="18"/>
      <x:c r="F111" s="13"/>
      <x:c r="G111" s="13"/>
      <x:c r="H111" s="13"/>
    </x:row>
    <x:row r="112">
      <x:c r="A112" s="14"/>
      <x:c r="B112" s="13"/>
      <x:c r="C112" s="13"/>
      <x:c r="D112" s="13"/>
      <x:c r="E112" s="18"/>
      <x:c r="F112" s="13"/>
      <x:c r="G112" s="13"/>
      <x:c r="H112" s="13"/>
    </x:row>
    <x:row r="113">
      <x:c r="A113" s="14"/>
      <x:c r="B113" s="13"/>
      <x:c r="C113" s="13"/>
      <x:c r="D113" s="13"/>
      <x:c r="E113" s="18"/>
      <x:c r="F113" s="13"/>
      <x:c r="G113" s="13"/>
      <x:c r="H113" s="13"/>
    </x:row>
    <x:row r="114">
      <x:c r="A114" s="14"/>
      <x:c r="B114" s="13"/>
      <x:c r="C114" s="13"/>
      <x:c r="D114" s="13"/>
      <x:c r="E114" s="18"/>
      <x:c r="F114" s="13"/>
      <x:c r="G114" s="13"/>
      <x:c r="H114" s="13"/>
    </x:row>
    <x:row r="115">
      <x:c r="A115" s="14"/>
      <x:c r="B115" s="13"/>
      <x:c r="C115" s="13"/>
      <x:c r="D115" s="13"/>
      <x:c r="E115" s="18"/>
      <x:c r="F115" s="13"/>
      <x:c r="G115" s="13"/>
      <x:c r="H115" s="13"/>
    </x:row>
    <x:row r="116">
      <x:c r="A116" s="14"/>
      <x:c r="B116" s="13"/>
      <x:c r="C116" s="13"/>
      <x:c r="D116" s="13"/>
      <x:c r="E116" s="18"/>
      <x:c r="F116" s="13"/>
      <x:c r="G116" s="13"/>
      <x:c r="H116" s="13"/>
    </x:row>
    <x:row r="117">
      <x:c r="A117" s="14"/>
      <x:c r="B117" s="13"/>
      <x:c r="C117" s="13"/>
      <x:c r="D117" s="13"/>
      <x:c r="E117" s="18"/>
      <x:c r="F117" s="13"/>
      <x:c r="G117" s="13"/>
      <x:c r="H117" s="13"/>
    </x:row>
    <x:row r="118">
      <x:c r="A118" s="14"/>
      <x:c r="B118" s="13"/>
      <x:c r="C118" s="13"/>
      <x:c r="D118" s="13"/>
      <x:c r="E118" s="18"/>
      <x:c r="F118" s="13"/>
      <x:c r="G118" s="13"/>
      <x:c r="H118" s="13"/>
    </x:row>
    <x:row r="119">
      <x:c r="A119" s="14"/>
      <x:c r="B119" s="13"/>
      <x:c r="C119" s="13"/>
      <x:c r="D119" s="13"/>
      <x:c r="E119" s="18"/>
      <x:c r="F119" s="13"/>
      <x:c r="G119" s="13"/>
      <x:c r="H119" s="13"/>
    </x:row>
    <x:row r="120">
      <x:c r="A120" s="14"/>
      <x:c r="B120" s="13"/>
      <x:c r="C120" s="13"/>
      <x:c r="D120" s="13"/>
      <x:c r="E120" s="18"/>
      <x:c r="F120" s="13"/>
      <x:c r="G120" s="13"/>
      <x:c r="H120" s="13"/>
    </x:row>
    <x:row r="121">
      <x:c r="A121" s="14"/>
      <x:c r="B121" s="13"/>
      <x:c r="C121" s="13"/>
      <x:c r="D121" s="13"/>
      <x:c r="E121" s="18"/>
      <x:c r="F121" s="13"/>
      <x:c r="G121" s="13"/>
      <x:c r="H121" s="13"/>
    </x:row>
    <x:row r="122">
      <x:c r="A122" s="14"/>
      <x:c r="B122" s="13"/>
      <x:c r="C122" s="13"/>
      <x:c r="D122" s="13"/>
      <x:c r="E122" s="18"/>
      <x:c r="F122" s="13"/>
      <x:c r="G122" s="13"/>
      <x:c r="H122" s="13"/>
    </x:row>
    <x:row r="123">
      <x:c r="A123" s="14"/>
      <x:c r="B123" s="13"/>
      <x:c r="C123" s="13"/>
      <x:c r="D123" s="13"/>
      <x:c r="E123" s="18"/>
      <x:c r="F123" s="13"/>
      <x:c r="G123" s="13"/>
      <x:c r="H123" s="13"/>
    </x:row>
    <x:row r="124">
      <x:c r="A124" s="14"/>
      <x:c r="B124" s="13"/>
      <x:c r="C124" s="13"/>
      <x:c r="D124" s="13"/>
      <x:c r="E124" s="18"/>
      <x:c r="F124" s="13"/>
      <x:c r="G124" s="13"/>
      <x:c r="H124" s="13"/>
    </x:row>
    <x:row r="125">
      <x:c r="A125" s="14"/>
      <x:c r="B125" s="13"/>
      <x:c r="C125" s="13"/>
      <x:c r="D125" s="13"/>
      <x:c r="E125" s="18"/>
      <x:c r="F125" s="13"/>
      <x:c r="G125" s="13"/>
      <x:c r="H125" s="13"/>
    </x:row>
    <x:row r="126">
      <x:c r="A126" s="14"/>
      <x:c r="B126" s="13"/>
      <x:c r="C126" s="13"/>
      <x:c r="D126" s="13"/>
      <x:c r="E126" s="18"/>
      <x:c r="F126" s="13"/>
      <x:c r="G126" s="13"/>
      <x:c r="H126" s="13"/>
    </x:row>
    <x:row r="127">
      <x:c r="A127" s="14"/>
      <x:c r="B127" s="13"/>
      <x:c r="C127" s="13"/>
      <x:c r="D127" s="13"/>
      <x:c r="E127" s="18"/>
      <x:c r="F127" s="13"/>
      <x:c r="G127" s="13"/>
      <x:c r="H127" s="13"/>
    </x:row>
    <x:row r="128">
      <x:c r="A128" s="14"/>
      <x:c r="B128" s="13"/>
      <x:c r="C128" s="13"/>
      <x:c r="D128" s="13"/>
      <x:c r="E128" s="18"/>
      <x:c r="F128" s="13"/>
      <x:c r="G128" s="13"/>
      <x:c r="H128" s="13"/>
    </x:row>
    <x:row r="129">
      <x:c r="A129" s="14"/>
      <x:c r="B129" s="13"/>
      <x:c r="C129" s="13"/>
      <x:c r="D129" s="13"/>
      <x:c r="E129" s="18"/>
      <x:c r="F129" s="13"/>
      <x:c r="G129" s="13"/>
      <x:c r="H129" s="13"/>
    </x:row>
    <x:row r="130">
      <x:c r="A130" s="14"/>
      <x:c r="B130" s="13"/>
      <x:c r="C130" s="13"/>
      <x:c r="D130" s="13"/>
      <x:c r="E130" s="18"/>
      <x:c r="F130" s="13"/>
      <x:c r="G130" s="13"/>
      <x:c r="H130" s="13"/>
    </x:row>
    <x:row r="131">
      <x:c r="A131" s="14"/>
      <x:c r="B131" s="13"/>
      <x:c r="C131" s="13"/>
      <x:c r="D131" s="13"/>
      <x:c r="E131" s="18"/>
      <x:c r="F131" s="13"/>
      <x:c r="G131" s="13"/>
      <x:c r="H131" s="13"/>
    </x:row>
    <x:row r="132">
      <x:c r="A132" s="14"/>
      <x:c r="B132" s="13"/>
      <x:c r="C132" s="13"/>
      <x:c r="D132" s="13"/>
      <x:c r="E132" s="18"/>
      <x:c r="F132" s="13"/>
      <x:c r="G132" s="13"/>
      <x:c r="H132" s="13"/>
    </x:row>
    <x:row r="133">
      <x:c r="A133" s="14"/>
      <x:c r="B133" s="13"/>
      <x:c r="C133" s="13"/>
      <x:c r="D133" s="13"/>
      <x:c r="E133" s="18"/>
      <x:c r="F133" s="13"/>
      <x:c r="G133" s="13"/>
      <x:c r="H133" s="13"/>
    </x:row>
    <x:row r="134">
      <x:c r="A134" s="14"/>
      <x:c r="B134" s="13"/>
      <x:c r="C134" s="13"/>
      <x:c r="D134" s="13"/>
      <x:c r="E134" s="18"/>
      <x:c r="F134" s="13"/>
      <x:c r="G134" s="13"/>
      <x:c r="H134" s="13"/>
    </x:row>
    <x:row r="135">
      <x:c r="A135" s="14"/>
      <x:c r="B135" s="13"/>
      <x:c r="C135" s="13"/>
      <x:c r="D135" s="13"/>
      <x:c r="E135" s="18"/>
      <x:c r="F135" s="13"/>
      <x:c r="G135" s="13"/>
      <x:c r="H135" s="13"/>
    </x:row>
    <x:row r="136">
      <x:c r="A136" s="14"/>
      <x:c r="B136" s="13"/>
      <x:c r="C136" s="13"/>
      <x:c r="D136" s="13"/>
      <x:c r="E136" s="18"/>
      <x:c r="F136" s="13"/>
      <x:c r="G136" s="13"/>
      <x:c r="H136" s="13"/>
    </x:row>
    <x:row r="137">
      <x:c r="A137" s="14"/>
      <x:c r="B137" s="13"/>
      <x:c r="C137" s="13"/>
      <x:c r="D137" s="13"/>
      <x:c r="E137" s="18"/>
      <x:c r="F137" s="13"/>
      <x:c r="G137" s="13"/>
      <x:c r="H137" s="13"/>
    </x:row>
    <x:row r="138">
      <x:c r="A138" s="14"/>
      <x:c r="B138" s="13"/>
      <x:c r="C138" s="13"/>
      <x:c r="D138" s="13"/>
      <x:c r="E138" s="18"/>
      <x:c r="F138" s="13"/>
      <x:c r="G138" s="13"/>
      <x:c r="H138" s="13"/>
    </x:row>
    <x:row r="139">
      <x:c r="A139" s="14"/>
      <x:c r="B139" s="13"/>
      <x:c r="C139" s="13"/>
      <x:c r="D139" s="13"/>
      <x:c r="E139" s="18"/>
      <x:c r="F139" s="13"/>
      <x:c r="G139" s="13"/>
      <x:c r="H139" s="13"/>
    </x:row>
    <x:row r="140">
      <x:c r="A140" s="14"/>
      <x:c r="B140" s="13"/>
      <x:c r="C140" s="13"/>
      <x:c r="D140" s="13"/>
      <x:c r="E140" s="18"/>
      <x:c r="F140" s="13"/>
      <x:c r="G140" s="13"/>
      <x:c r="H140" s="13"/>
    </x:row>
    <x:row r="141">
      <x:c r="A141" s="14"/>
      <x:c r="B141" s="13"/>
      <x:c r="C141" s="13"/>
      <x:c r="D141" s="13"/>
      <x:c r="E141" s="18"/>
      <x:c r="F141" s="13"/>
      <x:c r="G141" s="13"/>
      <x:c r="H141" s="13"/>
    </x:row>
    <x:row r="142">
      <x:c r="A142" s="14"/>
      <x:c r="B142" s="13"/>
      <x:c r="C142" s="13"/>
      <x:c r="D142" s="13"/>
      <x:c r="E142" s="18"/>
      <x:c r="F142" s="13"/>
      <x:c r="G142" s="13"/>
      <x:c r="H142" s="13"/>
    </x:row>
    <x:row r="143">
      <x:c r="A143" s="14"/>
      <x:c r="B143" s="13"/>
      <x:c r="C143" s="13"/>
      <x:c r="D143" s="13"/>
      <x:c r="E143" s="18"/>
      <x:c r="F143" s="13"/>
      <x:c r="G143" s="13"/>
      <x:c r="H143" s="13"/>
    </x:row>
    <x:row r="144">
      <x:c r="A144" s="14"/>
      <x:c r="B144" s="13"/>
      <x:c r="C144" s="13"/>
      <x:c r="D144" s="13"/>
      <x:c r="E144" s="18"/>
      <x:c r="F144" s="13"/>
      <x:c r="G144" s="13"/>
      <x:c r="H144" s="13"/>
    </x:row>
    <x:row r="145">
      <x:c r="A145" s="14"/>
      <x:c r="B145" s="13"/>
      <x:c r="C145" s="13"/>
      <x:c r="D145" s="13"/>
      <x:c r="E145" s="18"/>
      <x:c r="F145" s="13"/>
      <x:c r="G145" s="13"/>
      <x:c r="H145" s="13"/>
    </x:row>
    <x:row r="146">
      <x:c r="A146" s="14"/>
      <x:c r="B146" s="13"/>
      <x:c r="C146" s="13"/>
      <x:c r="D146" s="13"/>
      <x:c r="E146" s="18"/>
      <x:c r="F146" s="13"/>
      <x:c r="G146" s="13"/>
      <x:c r="H146" s="13"/>
    </x:row>
    <x:row r="147">
      <x:c r="A147" s="14"/>
      <x:c r="B147" s="13"/>
      <x:c r="C147" s="13"/>
      <x:c r="D147" s="13"/>
      <x:c r="E147" s="18"/>
      <x:c r="F147" s="13"/>
      <x:c r="G147" s="13"/>
      <x:c r="H147" s="13"/>
    </x:row>
    <x:row r="148">
      <x:c r="A148" s="14"/>
      <x:c r="B148" s="13"/>
      <x:c r="C148" s="13"/>
      <x:c r="D148" s="13"/>
      <x:c r="E148" s="18"/>
      <x:c r="F148" s="13"/>
      <x:c r="G148" s="13"/>
      <x:c r="H148" s="13"/>
    </x:row>
    <x:row r="149">
      <x:c r="A149" s="14"/>
      <x:c r="B149" s="13"/>
      <x:c r="C149" s="13"/>
      <x:c r="D149" s="13"/>
      <x:c r="E149" s="18"/>
      <x:c r="F149" s="13"/>
      <x:c r="G149" s="13"/>
      <x:c r="H149" s="13"/>
    </x:row>
    <x:row r="150">
      <x:c r="A150" s="14"/>
      <x:c r="B150" s="13"/>
      <x:c r="C150" s="13"/>
      <x:c r="D150" s="13"/>
      <x:c r="E150" s="18"/>
      <x:c r="F150" s="13"/>
      <x:c r="G150" s="13"/>
      <x:c r="H150" s="13"/>
    </x:row>
    <x:row r="151">
      <x:c r="A151" s="14"/>
      <x:c r="B151" s="13"/>
      <x:c r="C151" s="13"/>
      <x:c r="D151" s="13"/>
      <x:c r="E151" s="18"/>
      <x:c r="F151" s="13"/>
      <x:c r="G151" s="13"/>
      <x:c r="H151" s="13"/>
    </x:row>
    <x:row r="152">
      <x:c r="A152" s="14"/>
      <x:c r="B152" s="13"/>
      <x:c r="C152" s="13"/>
      <x:c r="D152" s="13"/>
      <x:c r="E152" s="18"/>
      <x:c r="F152" s="13"/>
      <x:c r="G152" s="13"/>
      <x:c r="H152" s="13"/>
    </x:row>
    <x:row r="153">
      <x:c r="A153" s="14"/>
      <x:c r="B153" s="13"/>
      <x:c r="C153" s="13"/>
      <x:c r="D153" s="13"/>
      <x:c r="E153" s="18"/>
      <x:c r="F153" s="13"/>
      <x:c r="G153" s="13"/>
      <x:c r="H153" s="13"/>
    </x:row>
    <x:row r="154">
      <x:c r="A154" s="14"/>
      <x:c r="B154" s="13"/>
      <x:c r="C154" s="13"/>
      <x:c r="D154" s="13"/>
      <x:c r="E154" s="18"/>
      <x:c r="F154" s="13"/>
      <x:c r="G154" s="13"/>
      <x:c r="H154" s="13"/>
    </x:row>
    <x:row r="155">
      <x:c r="A155" s="14"/>
      <x:c r="B155" s="13"/>
      <x:c r="C155" s="13"/>
      <x:c r="D155" s="13"/>
      <x:c r="E155" s="18"/>
      <x:c r="F155" s="13"/>
      <x:c r="G155" s="13"/>
      <x:c r="H155" s="13"/>
    </x:row>
    <x:row r="156">
      <x:c r="A156" s="14"/>
      <x:c r="B156" s="13"/>
      <x:c r="C156" s="13"/>
      <x:c r="D156" s="13"/>
      <x:c r="E156" s="18"/>
      <x:c r="F156" s="13"/>
      <x:c r="G156" s="13"/>
      <x:c r="H156" s="13"/>
    </x:row>
    <x:row r="157">
      <x:c r="A157" s="14"/>
      <x:c r="B157" s="13"/>
      <x:c r="C157" s="13"/>
      <x:c r="D157" s="13"/>
      <x:c r="E157" s="18"/>
      <x:c r="F157" s="13"/>
      <x:c r="G157" s="13"/>
      <x:c r="H157" s="13"/>
    </x:row>
    <x:row r="158">
      <x:c r="A158" s="14"/>
      <x:c r="B158" s="13"/>
      <x:c r="C158" s="13"/>
      <x:c r="D158" s="13"/>
      <x:c r="E158" s="18"/>
      <x:c r="F158" s="13"/>
      <x:c r="G158" s="13"/>
      <x:c r="H158" s="13"/>
    </x:row>
    <x:row r="159">
      <x:c r="A159" s="14"/>
      <x:c r="B159" s="13"/>
      <x:c r="C159" s="13"/>
      <x:c r="D159" s="13"/>
      <x:c r="E159" s="18"/>
      <x:c r="F159" s="13"/>
      <x:c r="G159" s="13"/>
      <x:c r="H159" s="13"/>
    </x:row>
    <x:row r="160">
      <x:c r="A160" s="14"/>
      <x:c r="B160" s="13"/>
      <x:c r="C160" s="13"/>
      <x:c r="D160" s="13"/>
      <x:c r="E160" s="18"/>
      <x:c r="F160" s="13"/>
      <x:c r="G160" s="13"/>
      <x:c r="H160" s="13"/>
    </x:row>
    <x:row r="161">
      <x:c r="A161" s="14"/>
      <x:c r="B161" s="13"/>
      <x:c r="C161" s="13"/>
      <x:c r="D161" s="13"/>
      <x:c r="E161" s="18"/>
      <x:c r="F161" s="13"/>
      <x:c r="G161" s="13"/>
      <x:c r="H161" s="13"/>
    </x:row>
    <x:row r="162">
      <x:c r="A162" s="14"/>
      <x:c r="B162" s="13"/>
      <x:c r="C162" s="13"/>
      <x:c r="D162" s="13"/>
      <x:c r="E162" s="18"/>
      <x:c r="F162" s="13"/>
      <x:c r="G162" s="13"/>
      <x:c r="H162" s="13"/>
    </x:row>
    <x:row r="163">
      <x:c r="A163" s="14"/>
      <x:c r="B163" s="13"/>
      <x:c r="C163" s="13"/>
      <x:c r="D163" s="13"/>
      <x:c r="E163" s="18"/>
      <x:c r="F163" s="13"/>
      <x:c r="G163" s="13"/>
      <x:c r="H163" s="13"/>
    </x:row>
    <x:row r="164">
      <x:c r="A164" s="14"/>
      <x:c r="B164" s="13"/>
      <x:c r="C164" s="13"/>
      <x:c r="D164" s="13"/>
      <x:c r="E164" s="18"/>
      <x:c r="F164" s="13"/>
      <x:c r="G164" s="13"/>
      <x:c r="H164" s="13"/>
    </x:row>
    <x:row r="165">
      <x:c r="A165" s="14"/>
      <x:c r="B165" s="13"/>
      <x:c r="C165" s="13"/>
      <x:c r="D165" s="13"/>
      <x:c r="E165" s="18"/>
      <x:c r="F165" s="13"/>
      <x:c r="G165" s="13"/>
      <x:c r="H165" s="13"/>
    </x:row>
    <x:row r="166">
      <x:c r="A166" s="14"/>
      <x:c r="B166" s="13"/>
      <x:c r="C166" s="13"/>
      <x:c r="D166" s="13"/>
      <x:c r="E166" s="18"/>
      <x:c r="F166" s="13"/>
      <x:c r="G166" s="13"/>
      <x:c r="H166" s="13"/>
    </x:row>
    <x:row r="167">
      <x:c r="A167" s="14"/>
      <x:c r="B167" s="13"/>
      <x:c r="C167" s="13"/>
      <x:c r="D167" s="13"/>
      <x:c r="E167" s="18"/>
      <x:c r="F167" s="13"/>
      <x:c r="G167" s="13"/>
      <x:c r="H167" s="13"/>
    </x:row>
    <x:row r="168">
      <x:c r="A168" s="14"/>
      <x:c r="B168" s="13"/>
      <x:c r="C168" s="13"/>
      <x:c r="D168" s="13"/>
      <x:c r="E168" s="18"/>
      <x:c r="F168" s="13"/>
      <x:c r="G168" s="13"/>
      <x:c r="H168" s="13"/>
    </x:row>
    <x:row r="169">
      <x:c r="A169" s="14"/>
      <x:c r="B169" s="13"/>
      <x:c r="C169" s="13"/>
      <x:c r="D169" s="13"/>
      <x:c r="E169" s="18"/>
      <x:c r="F169" s="13"/>
      <x:c r="G169" s="13"/>
      <x:c r="H169" s="13"/>
    </x:row>
    <x:row r="170">
      <x:c r="A170" s="14"/>
      <x:c r="B170" s="13"/>
      <x:c r="C170" s="13"/>
      <x:c r="D170" s="13"/>
      <x:c r="E170" s="18"/>
      <x:c r="F170" s="13"/>
      <x:c r="G170" s="13"/>
      <x:c r="H170" s="13"/>
    </x:row>
    <x:row r="171">
      <x:c r="A171" s="14"/>
      <x:c r="B171" s="13"/>
      <x:c r="C171" s="13"/>
      <x:c r="D171" s="13"/>
      <x:c r="E171" s="18"/>
      <x:c r="F171" s="13"/>
      <x:c r="G171" s="13"/>
      <x:c r="H171" s="13"/>
    </x:row>
    <x:row r="172">
      <x:c r="A172" s="14"/>
      <x:c r="B172" s="13"/>
      <x:c r="C172" s="13"/>
      <x:c r="D172" s="13"/>
      <x:c r="E172" s="18"/>
      <x:c r="F172" s="13"/>
      <x:c r="G172" s="13"/>
      <x:c r="H172" s="13"/>
    </x:row>
    <x:row r="173">
      <x:c r="A173" s="14"/>
      <x:c r="B173" s="13"/>
      <x:c r="C173" s="13"/>
      <x:c r="D173" s="13"/>
      <x:c r="E173" s="18"/>
      <x:c r="F173" s="13"/>
      <x:c r="G173" s="13"/>
      <x:c r="H173" s="13"/>
    </x:row>
    <x:row r="174">
      <x:c r="A174" s="14"/>
      <x:c r="B174" s="13"/>
      <x:c r="C174" s="13"/>
      <x:c r="D174" s="13"/>
      <x:c r="E174" s="18"/>
      <x:c r="F174" s="13"/>
      <x:c r="G174" s="13"/>
      <x:c r="H174" s="13"/>
    </x:row>
    <x:row r="175">
      <x:c r="A175" s="14"/>
      <x:c r="B175" s="13"/>
      <x:c r="C175" s="13"/>
      <x:c r="D175" s="13"/>
      <x:c r="E175" s="18"/>
      <x:c r="F175" s="13"/>
      <x:c r="G175" s="13"/>
      <x:c r="H175" s="13"/>
    </x:row>
    <x:row r="176">
      <x:c r="A176" s="14"/>
      <x:c r="B176" s="13"/>
      <x:c r="C176" s="13"/>
      <x:c r="D176" s="13"/>
      <x:c r="E176" s="18"/>
      <x:c r="F176" s="13"/>
      <x:c r="G176" s="13"/>
      <x:c r="H176" s="13"/>
    </x:row>
    <x:row r="177">
      <x:c r="A177" s="14"/>
      <x:c r="B177" s="13"/>
      <x:c r="C177" s="13"/>
      <x:c r="D177" s="13"/>
      <x:c r="E177" s="18"/>
      <x:c r="F177" s="13"/>
      <x:c r="G177" s="13"/>
      <x:c r="H177" s="13"/>
    </x:row>
    <x:row r="178">
      <x:c r="A178" s="14"/>
      <x:c r="B178" s="13"/>
      <x:c r="C178" s="13"/>
      <x:c r="D178" s="13"/>
      <x:c r="E178" s="18"/>
      <x:c r="F178" s="13"/>
      <x:c r="G178" s="13"/>
      <x:c r="H178" s="13"/>
    </x:row>
    <x:row r="179">
      <x:c r="A179" s="14"/>
      <x:c r="B179" s="13"/>
      <x:c r="C179" s="13"/>
      <x:c r="D179" s="13"/>
      <x:c r="E179" s="18"/>
      <x:c r="F179" s="13"/>
      <x:c r="G179" s="13"/>
      <x:c r="H179" s="13"/>
    </x:row>
    <x:row r="180">
      <x:c r="A180" s="14"/>
      <x:c r="B180" s="13"/>
      <x:c r="C180" s="13"/>
      <x:c r="D180" s="13"/>
      <x:c r="E180" s="18"/>
      <x:c r="F180" s="13"/>
      <x:c r="G180" s="13"/>
      <x:c r="H180" s="13"/>
    </x:row>
    <x:row r="181">
      <x:c r="A181" s="14"/>
      <x:c r="B181" s="13"/>
      <x:c r="C181" s="13"/>
      <x:c r="D181" s="13"/>
      <x:c r="E181" s="18"/>
      <x:c r="F181" s="13"/>
      <x:c r="G181" s="13"/>
      <x:c r="H181" s="13"/>
    </x:row>
    <x:row r="182">
      <x:c r="A182" s="14"/>
      <x:c r="B182" s="13"/>
      <x:c r="C182" s="13"/>
      <x:c r="D182" s="13"/>
      <x:c r="E182" s="18"/>
      <x:c r="F182" s="13"/>
      <x:c r="G182" s="13"/>
      <x:c r="H182" s="13"/>
    </x:row>
    <x:row r="183">
      <x:c r="A183" s="14"/>
      <x:c r="B183" s="13"/>
      <x:c r="C183" s="13"/>
      <x:c r="D183" s="13"/>
      <x:c r="E183" s="18"/>
      <x:c r="F183" s="13"/>
      <x:c r="G183" s="13"/>
      <x:c r="H183" s="13"/>
    </x:row>
    <x:row r="184">
      <x:c r="A184" s="14"/>
      <x:c r="B184" s="13"/>
      <x:c r="C184" s="13"/>
      <x:c r="D184" s="13"/>
      <x:c r="E184" s="18"/>
      <x:c r="F184" s="13"/>
      <x:c r="G184" s="13"/>
      <x:c r="H184" s="13"/>
    </x:row>
    <x:row r="185">
      <x:c r="A185" s="14"/>
      <x:c r="B185" s="13"/>
      <x:c r="C185" s="13"/>
      <x:c r="D185" s="13"/>
      <x:c r="E185" s="18"/>
      <x:c r="F185" s="13"/>
      <x:c r="G185" s="13"/>
      <x:c r="H185" s="13"/>
    </x:row>
    <x:row r="186">
      <x:c r="A186" s="14"/>
      <x:c r="B186" s="13"/>
      <x:c r="C186" s="13"/>
      <x:c r="D186" s="13"/>
      <x:c r="E186" s="18"/>
      <x:c r="F186" s="13"/>
      <x:c r="G186" s="13"/>
      <x:c r="H186" s="13"/>
    </x:row>
    <x:row r="187">
      <x:c r="A187" s="14"/>
      <x:c r="B187" s="13"/>
      <x:c r="C187" s="13"/>
      <x:c r="D187" s="13"/>
      <x:c r="E187" s="18"/>
      <x:c r="F187" s="13"/>
      <x:c r="G187" s="13"/>
      <x:c r="H187" s="13"/>
    </x:row>
    <x:row r="188">
      <x:c r="A188" s="14"/>
      <x:c r="B188" s="13"/>
      <x:c r="C188" s="13"/>
      <x:c r="D188" s="13"/>
      <x:c r="E188" s="18"/>
      <x:c r="F188" s="13"/>
      <x:c r="G188" s="13"/>
      <x:c r="H188" s="13"/>
    </x:row>
    <x:row r="189">
      <x:c r="A189" s="14"/>
      <x:c r="B189" s="13"/>
      <x:c r="C189" s="13"/>
      <x:c r="D189" s="13"/>
      <x:c r="E189" s="18"/>
      <x:c r="F189" s="13"/>
      <x:c r="G189" s="13"/>
      <x:c r="H189" s="13"/>
    </x:row>
    <x:row r="190">
      <x:c r="A190" s="14"/>
      <x:c r="B190" s="13"/>
      <x:c r="C190" s="13"/>
      <x:c r="D190" s="13"/>
      <x:c r="E190" s="18"/>
      <x:c r="F190" s="13"/>
      <x:c r="G190" s="13"/>
      <x:c r="H190" s="13"/>
    </x:row>
    <x:row r="191">
      <x:c r="A191" s="14"/>
      <x:c r="B191" s="13"/>
      <x:c r="C191" s="13"/>
      <x:c r="D191" s="13"/>
      <x:c r="E191" s="18"/>
      <x:c r="F191" s="13"/>
      <x:c r="G191" s="13"/>
      <x:c r="H191" s="13"/>
    </x:row>
    <x:row r="192">
      <x:c r="A192" s="14"/>
      <x:c r="B192" s="13"/>
      <x:c r="C192" s="13"/>
      <x:c r="D192" s="13"/>
      <x:c r="E192" s="18"/>
      <x:c r="F192" s="13"/>
      <x:c r="G192" s="13"/>
      <x:c r="H192" s="13"/>
    </x:row>
    <x:row r="193">
      <x:c r="A193" s="14"/>
      <x:c r="B193" s="13"/>
      <x:c r="C193" s="13"/>
      <x:c r="D193" s="13"/>
      <x:c r="E193" s="18"/>
      <x:c r="F193" s="13"/>
      <x:c r="G193" s="13"/>
      <x:c r="H193" s="13"/>
    </x:row>
    <x:row r="194">
      <x:c r="A194" s="14"/>
      <x:c r="B194" s="13"/>
      <x:c r="C194" s="13"/>
      <x:c r="D194" s="13"/>
      <x:c r="E194" s="18"/>
      <x:c r="F194" s="13"/>
      <x:c r="G194" s="13"/>
      <x:c r="H194" s="13"/>
    </x:row>
    <x:row r="195">
      <x:c r="A195" s="14"/>
      <x:c r="B195" s="13"/>
      <x:c r="C195" s="13"/>
      <x:c r="D195" s="13"/>
      <x:c r="E195" s="18"/>
      <x:c r="F195" s="13"/>
      <x:c r="G195" s="13"/>
      <x:c r="H195" s="13"/>
    </x:row>
    <x:row r="196">
      <x:c r="A196" s="14"/>
      <x:c r="B196" s="13"/>
      <x:c r="C196" s="13"/>
      <x:c r="D196" s="13"/>
      <x:c r="E196" s="18"/>
      <x:c r="F196" s="13"/>
      <x:c r="G196" s="13"/>
      <x:c r="H196" s="13"/>
    </x:row>
    <x:row r="197">
      <x:c r="A197" s="14"/>
      <x:c r="B197" s="13"/>
      <x:c r="C197" s="13"/>
      <x:c r="D197" s="13"/>
      <x:c r="E197" s="18"/>
      <x:c r="F197" s="13"/>
      <x:c r="G197" s="13"/>
      <x:c r="H197" s="13"/>
    </x:row>
    <x:row r="198">
      <x:c r="A198" s="14"/>
      <x:c r="B198" s="13"/>
      <x:c r="C198" s="13"/>
      <x:c r="D198" s="13"/>
      <x:c r="E198" s="18"/>
      <x:c r="F198" s="13"/>
      <x:c r="G198" s="13"/>
      <x:c r="H198" s="13"/>
    </x:row>
    <x:row r="199">
      <x:c r="A199" s="14"/>
      <x:c r="B199" s="13"/>
      <x:c r="C199" s="13"/>
      <x:c r="D199" s="13"/>
      <x:c r="E199" s="18"/>
      <x:c r="F199" s="13"/>
      <x:c r="G199" s="13"/>
      <x:c r="H199" s="13"/>
    </x:row>
    <x:row r="200">
      <x:c r="A200" s="14"/>
      <x:c r="B200" s="13"/>
      <x:c r="C200" s="13"/>
      <x:c r="D200" s="13"/>
      <x:c r="E200" s="18"/>
      <x:c r="F200" s="13"/>
      <x:c r="G200" s="13"/>
      <x:c r="H200" s="13"/>
    </x:row>
    <x:row r="201">
      <x:c r="A201" s="14"/>
      <x:c r="B201" s="13"/>
      <x:c r="C201" s="13"/>
      <x:c r="D201" s="13"/>
      <x:c r="E201" s="18"/>
      <x:c r="F201" s="13"/>
      <x:c r="G201" s="13"/>
      <x:c r="H201" s="13"/>
    </x:row>
    <x:row r="202">
      <x:c r="A202" s="14"/>
      <x:c r="B202" s="13"/>
      <x:c r="C202" s="13"/>
      <x:c r="D202" s="13"/>
      <x:c r="E202" s="18"/>
      <x:c r="F202" s="13"/>
      <x:c r="G202" s="13"/>
      <x:c r="H202" s="13"/>
    </x:row>
    <x:row r="203">
      <x:c r="A203" s="14"/>
      <x:c r="B203" s="13"/>
      <x:c r="C203" s="13"/>
      <x:c r="D203" s="13"/>
      <x:c r="E203" s="18"/>
      <x:c r="F203" s="13"/>
      <x:c r="G203" s="13"/>
      <x:c r="H203" s="13"/>
    </x:row>
    <x:row r="204">
      <x:c r="A204" s="14"/>
      <x:c r="B204" s="13"/>
      <x:c r="C204" s="13"/>
      <x:c r="D204" s="13"/>
      <x:c r="E204" s="18"/>
      <x:c r="F204" s="13"/>
      <x:c r="G204" s="13"/>
      <x:c r="H204" s="13"/>
    </x:row>
    <x:row r="205">
      <x:c r="A205" s="14"/>
      <x:c r="B205" s="13"/>
      <x:c r="C205" s="13"/>
      <x:c r="D205" s="13"/>
      <x:c r="E205" s="18"/>
      <x:c r="F205" s="13"/>
      <x:c r="G205" s="13"/>
      <x:c r="H205" s="13"/>
    </x:row>
    <x:row r="206">
      <x:c r="A206" s="14"/>
      <x:c r="B206" s="13"/>
      <x:c r="C206" s="13"/>
      <x:c r="D206" s="13"/>
      <x:c r="E206" s="18"/>
      <x:c r="F206" s="13"/>
      <x:c r="G206" s="13"/>
      <x:c r="H206" s="13"/>
    </x:row>
    <x:row r="207">
      <x:c r="A207" s="14"/>
      <x:c r="B207" s="13"/>
      <x:c r="C207" s="13"/>
      <x:c r="D207" s="13"/>
      <x:c r="E207" s="18"/>
      <x:c r="F207" s="13"/>
      <x:c r="G207" s="13"/>
      <x:c r="H207" s="13"/>
    </x:row>
    <x:row r="208">
      <x:c r="A208" s="14"/>
      <x:c r="B208" s="13"/>
      <x:c r="C208" s="13"/>
      <x:c r="D208" s="13"/>
      <x:c r="E208" s="18"/>
      <x:c r="F208" s="13"/>
      <x:c r="G208" s="13"/>
      <x:c r="H208" s="13"/>
    </x:row>
    <x:row r="209">
      <x:c r="A209" s="14"/>
      <x:c r="B209" s="13"/>
      <x:c r="C209" s="13"/>
      <x:c r="D209" s="13"/>
      <x:c r="E209" s="18"/>
      <x:c r="F209" s="13"/>
      <x:c r="G209" s="13"/>
      <x:c r="H209" s="13"/>
    </x:row>
    <x:row r="210">
      <x:c r="A210" s="14"/>
      <x:c r="B210" s="13"/>
      <x:c r="C210" s="13"/>
      <x:c r="D210" s="13"/>
      <x:c r="E210" s="18"/>
      <x:c r="F210" s="13"/>
      <x:c r="G210" s="13"/>
      <x:c r="H210" s="13"/>
    </x:row>
    <x:row r="211">
      <x:c r="A211" s="14"/>
      <x:c r="B211" s="13"/>
      <x:c r="C211" s="13"/>
      <x:c r="D211" s="13"/>
      <x:c r="E211" s="18"/>
      <x:c r="F211" s="13"/>
      <x:c r="G211" s="13"/>
      <x:c r="H211" s="13"/>
    </x:row>
    <x:row r="212">
      <x:c r="A212" s="14"/>
      <x:c r="B212" s="13"/>
      <x:c r="C212" s="13"/>
      <x:c r="D212" s="13"/>
      <x:c r="E212" s="18"/>
      <x:c r="F212" s="13"/>
      <x:c r="G212" s="13"/>
      <x:c r="H212" s="13"/>
    </x:row>
    <x:row r="213">
      <x:c r="A213" s="14"/>
      <x:c r="B213" s="13"/>
      <x:c r="C213" s="13"/>
      <x:c r="D213" s="13"/>
      <x:c r="E213" s="18"/>
      <x:c r="F213" s="13"/>
      <x:c r="G213" s="13"/>
      <x:c r="H213" s="13"/>
    </x:row>
    <x:row r="214">
      <x:c r="A214" s="14"/>
      <x:c r="B214" s="13"/>
      <x:c r="C214" s="13"/>
      <x:c r="D214" s="13"/>
      <x:c r="E214" s="18"/>
      <x:c r="F214" s="13"/>
      <x:c r="G214" s="13"/>
      <x:c r="H214" s="13"/>
    </x:row>
    <x:row r="215">
      <x:c r="A215" s="14"/>
      <x:c r="B215" s="13"/>
      <x:c r="C215" s="13"/>
      <x:c r="D215" s="13"/>
      <x:c r="E215" s="18"/>
      <x:c r="F215" s="13"/>
      <x:c r="G215" s="13"/>
      <x:c r="H215" s="13"/>
    </x:row>
    <x:row r="216">
      <x:c r="A216" s="14"/>
      <x:c r="B216" s="13"/>
      <x:c r="C216" s="13"/>
      <x:c r="D216" s="13"/>
      <x:c r="E216" s="18"/>
      <x:c r="F216" s="13"/>
      <x:c r="G216" s="13"/>
      <x:c r="H216" s="13"/>
    </x:row>
    <x:row r="217">
      <x:c r="A217" s="14"/>
      <x:c r="B217" s="13"/>
      <x:c r="C217" s="13"/>
      <x:c r="D217" s="13"/>
      <x:c r="E217" s="18"/>
      <x:c r="F217" s="13"/>
      <x:c r="G217" s="13"/>
      <x:c r="H217" s="13"/>
    </x:row>
    <x:row r="218">
      <x:c r="A218" s="14"/>
      <x:c r="B218" s="13"/>
      <x:c r="C218" s="13"/>
      <x:c r="D218" s="13"/>
      <x:c r="E218" s="18"/>
      <x:c r="F218" s="13"/>
      <x:c r="G218" s="13"/>
      <x:c r="H218" s="13"/>
    </x:row>
    <x:row r="219">
      <x:c r="A219" s="14"/>
      <x:c r="B219" s="13"/>
      <x:c r="C219" s="13"/>
      <x:c r="D219" s="13"/>
      <x:c r="E219" s="18"/>
      <x:c r="F219" s="13"/>
      <x:c r="G219" s="13"/>
      <x:c r="H219" s="13"/>
    </x:row>
    <x:row r="220">
      <x:c r="A220" s="14"/>
      <x:c r="B220" s="13"/>
      <x:c r="C220" s="13"/>
      <x:c r="D220" s="13"/>
      <x:c r="E220" s="18"/>
      <x:c r="F220" s="13"/>
      <x:c r="G220" s="13"/>
      <x:c r="H220" s="13"/>
    </x:row>
    <x:row r="221">
      <x:c r="A221" s="14"/>
      <x:c r="B221" s="13"/>
      <x:c r="C221" s="13"/>
      <x:c r="D221" s="13"/>
      <x:c r="E221" s="18"/>
      <x:c r="F221" s="13"/>
      <x:c r="G221" s="13"/>
      <x:c r="H221" s="13"/>
    </x:row>
    <x:row r="222">
      <x:c r="A222" s="14"/>
      <x:c r="B222" s="13"/>
      <x:c r="C222" s="13"/>
      <x:c r="D222" s="13"/>
      <x:c r="E222" s="18"/>
      <x:c r="F222" s="13"/>
      <x:c r="G222" s="13"/>
      <x:c r="H222" s="13"/>
    </x:row>
    <x:row r="223">
      <x:c r="A223" s="14"/>
      <x:c r="B223" s="13"/>
      <x:c r="C223" s="13"/>
      <x:c r="D223" s="13"/>
      <x:c r="E223" s="18"/>
      <x:c r="F223" s="13"/>
      <x:c r="G223" s="13"/>
      <x:c r="H223" s="13"/>
    </x:row>
    <x:row r="224">
      <x:c r="A224" s="14"/>
      <x:c r="B224" s="13"/>
      <x:c r="C224" s="13"/>
      <x:c r="D224" s="13"/>
      <x:c r="E224" s="18"/>
      <x:c r="F224" s="13"/>
      <x:c r="G224" s="13"/>
      <x:c r="H224" s="13"/>
    </x:row>
    <x:row r="225">
      <x:c r="A225" s="14"/>
      <x:c r="B225" s="13"/>
      <x:c r="C225" s="13"/>
      <x:c r="D225" s="13"/>
      <x:c r="E225" s="18"/>
      <x:c r="F225" s="13"/>
      <x:c r="G225" s="13"/>
      <x:c r="H225" s="13"/>
    </x:row>
    <x:row r="226">
      <x:c r="A226" s="14"/>
      <x:c r="B226" s="13"/>
      <x:c r="C226" s="13"/>
      <x:c r="D226" s="13"/>
      <x:c r="E226" s="18"/>
      <x:c r="F226" s="13"/>
      <x:c r="G226" s="13"/>
      <x:c r="H226" s="13"/>
    </x:row>
    <x:row r="227">
      <x:c r="A227" s="14"/>
      <x:c r="B227" s="13"/>
      <x:c r="C227" s="13"/>
      <x:c r="D227" s="13"/>
      <x:c r="E227" s="18"/>
      <x:c r="F227" s="13"/>
      <x:c r="G227" s="13"/>
      <x:c r="H227" s="13"/>
    </x:row>
    <x:row r="228">
      <x:c r="A228" s="14"/>
      <x:c r="B228" s="13"/>
      <x:c r="C228" s="13"/>
      <x:c r="D228" s="13"/>
      <x:c r="E228" s="18"/>
      <x:c r="F228" s="13"/>
      <x:c r="G228" s="13"/>
      <x:c r="H228" s="13"/>
    </x:row>
    <x:row r="229">
      <x:c r="A229" s="14"/>
      <x:c r="B229" s="13"/>
      <x:c r="C229" s="13"/>
      <x:c r="D229" s="13"/>
      <x:c r="E229" s="18"/>
      <x:c r="F229" s="13"/>
      <x:c r="G229" s="13"/>
      <x:c r="H229" s="13"/>
    </x:row>
    <x:row r="230">
      <x:c r="A230" s="14"/>
      <x:c r="B230" s="13"/>
      <x:c r="C230" s="13"/>
      <x:c r="D230" s="13"/>
      <x:c r="E230" s="18"/>
      <x:c r="F230" s="13"/>
      <x:c r="G230" s="13"/>
      <x:c r="H230" s="13"/>
    </x:row>
    <x:row r="231">
      <x:c r="A231" s="14"/>
      <x:c r="B231" s="13"/>
      <x:c r="C231" s="13"/>
      <x:c r="D231" s="13"/>
      <x:c r="E231" s="18"/>
      <x:c r="F231" s="13"/>
      <x:c r="G231" s="13"/>
      <x:c r="H231" s="13"/>
    </x:row>
    <x:row r="232">
      <x:c r="A232" s="14"/>
      <x:c r="B232" s="13"/>
      <x:c r="C232" s="13"/>
      <x:c r="D232" s="13"/>
      <x:c r="E232" s="18"/>
      <x:c r="F232" s="13"/>
      <x:c r="G232" s="13"/>
      <x:c r="H232" s="13"/>
    </x:row>
    <x:row r="233">
      <x:c r="A233" s="14"/>
      <x:c r="B233" s="13"/>
      <x:c r="C233" s="13"/>
      <x:c r="D233" s="13"/>
      <x:c r="E233" s="18"/>
      <x:c r="F233" s="13"/>
      <x:c r="G233" s="13"/>
      <x:c r="H233" s="13"/>
    </x:row>
    <x:row r="234">
      <x:c r="A234" s="14"/>
      <x:c r="B234" s="13"/>
      <x:c r="C234" s="13"/>
      <x:c r="D234" s="13"/>
      <x:c r="E234" s="18"/>
      <x:c r="F234" s="13"/>
      <x:c r="G234" s="13"/>
      <x:c r="H234" s="13"/>
    </x:row>
    <x:row r="235">
      <x:c r="A235" s="14"/>
      <x:c r="B235" s="13"/>
      <x:c r="C235" s="13"/>
      <x:c r="D235" s="13"/>
      <x:c r="E235" s="18"/>
      <x:c r="F235" s="13"/>
      <x:c r="G235" s="13"/>
      <x:c r="H235" s="13"/>
    </x:row>
    <x:row r="236">
      <x:c r="A236" s="14"/>
      <x:c r="B236" s="13"/>
      <x:c r="C236" s="13"/>
      <x:c r="D236" s="13"/>
      <x:c r="E236" s="18"/>
      <x:c r="F236" s="13"/>
      <x:c r="G236" s="13"/>
      <x:c r="H236" s="13"/>
    </x:row>
    <x:row r="237">
      <x:c r="A237" s="14"/>
      <x:c r="B237" s="13"/>
      <x:c r="C237" s="13"/>
      <x:c r="D237" s="13"/>
      <x:c r="E237" s="18"/>
      <x:c r="F237" s="13"/>
      <x:c r="G237" s="13"/>
      <x:c r="H237" s="13"/>
    </x:row>
    <x:row r="238">
      <x:c r="A238" s="14"/>
      <x:c r="B238" s="13"/>
      <x:c r="C238" s="13"/>
      <x:c r="D238" s="13"/>
      <x:c r="E238" s="18"/>
      <x:c r="F238" s="13"/>
      <x:c r="G238" s="13"/>
      <x:c r="H238" s="13"/>
    </x:row>
    <x:row r="239">
      <x:c r="A239" s="14"/>
      <x:c r="B239" s="13"/>
      <x:c r="C239" s="13"/>
      <x:c r="D239" s="13"/>
      <x:c r="E239" s="18"/>
      <x:c r="F239" s="13"/>
      <x:c r="G239" s="13"/>
      <x:c r="H239" s="13"/>
    </x:row>
    <x:row r="240">
      <x:c r="A240" s="14"/>
      <x:c r="B240" s="13"/>
      <x:c r="C240" s="13"/>
      <x:c r="D240" s="13"/>
      <x:c r="E240" s="18"/>
      <x:c r="F240" s="13"/>
      <x:c r="G240" s="13"/>
      <x:c r="H240" s="13"/>
    </x:row>
    <x:row r="241">
      <x:c r="A241" s="14"/>
      <x:c r="B241" s="13"/>
      <x:c r="C241" s="13"/>
      <x:c r="D241" s="13"/>
      <x:c r="E241" s="18"/>
      <x:c r="F241" s="13"/>
      <x:c r="G241" s="13"/>
      <x:c r="H241" s="13"/>
    </x:row>
    <x:row r="242">
      <x:c r="A242" s="14"/>
      <x:c r="B242" s="13"/>
      <x:c r="C242" s="13"/>
      <x:c r="D242" s="13"/>
      <x:c r="E242" s="18"/>
      <x:c r="F242" s="13"/>
      <x:c r="G242" s="13"/>
      <x:c r="H242" s="13"/>
    </x:row>
    <x:row r="243">
      <x:c r="A243" s="14"/>
      <x:c r="B243" s="13"/>
      <x:c r="C243" s="13"/>
      <x:c r="D243" s="13"/>
      <x:c r="E243" s="18"/>
      <x:c r="F243" s="13"/>
      <x:c r="G243" s="13"/>
      <x:c r="H243" s="13"/>
    </x:row>
    <x:row r="244">
      <x:c r="A244" s="14"/>
      <x:c r="B244" s="13"/>
      <x:c r="C244" s="13"/>
      <x:c r="D244" s="13"/>
      <x:c r="E244" s="18"/>
      <x:c r="F244" s="13"/>
      <x:c r="G244" s="13"/>
      <x:c r="H244" s="13"/>
    </x:row>
    <x:row r="245">
      <x:c r="A245" s="14"/>
      <x:c r="B245" s="13"/>
      <x:c r="C245" s="13"/>
      <x:c r="D245" s="13"/>
      <x:c r="E245" s="18"/>
      <x:c r="F245" s="13"/>
      <x:c r="G245" s="13"/>
      <x:c r="H245" s="13"/>
    </x:row>
    <x:row r="246">
      <x:c r="A246" s="14"/>
      <x:c r="B246" s="13"/>
      <x:c r="C246" s="13"/>
      <x:c r="D246" s="13"/>
      <x:c r="E246" s="18"/>
      <x:c r="F246" s="13"/>
      <x:c r="G246" s="13"/>
      <x:c r="H246" s="13"/>
    </x:row>
    <x:row r="247">
      <x:c r="A247" s="14"/>
      <x:c r="B247" s="13"/>
      <x:c r="C247" s="13"/>
      <x:c r="D247" s="13"/>
      <x:c r="E247" s="18"/>
      <x:c r="F247" s="13"/>
      <x:c r="G247" s="13"/>
      <x:c r="H247" s="13"/>
    </x:row>
    <x:row r="248">
      <x:c r="A248" s="14"/>
      <x:c r="B248" s="13"/>
      <x:c r="C248" s="13"/>
      <x:c r="D248" s="13"/>
      <x:c r="E248" s="18"/>
      <x:c r="F248" s="13"/>
      <x:c r="G248" s="13"/>
      <x:c r="H248" s="13"/>
    </x:row>
    <x:row r="249">
      <x:c r="A249" s="14"/>
      <x:c r="B249" s="13"/>
      <x:c r="C249" s="13"/>
      <x:c r="D249" s="13"/>
      <x:c r="E249" s="18"/>
      <x:c r="F249" s="13"/>
      <x:c r="G249" s="13"/>
      <x:c r="H249" s="13"/>
    </x:row>
    <x:row r="250">
      <x:c r="A250" s="14"/>
      <x:c r="B250" s="13"/>
      <x:c r="C250" s="13"/>
      <x:c r="D250" s="13"/>
      <x:c r="E250" s="18"/>
      <x:c r="F250" s="13"/>
      <x:c r="G250" s="13"/>
      <x:c r="H250" s="13"/>
    </x:row>
    <x:row r="251">
      <x:c r="A251" s="14"/>
      <x:c r="B251" s="13"/>
      <x:c r="C251" s="13"/>
      <x:c r="D251" s="13"/>
      <x:c r="E251" s="18"/>
      <x:c r="F251" s="13"/>
      <x:c r="G251" s="13"/>
      <x:c r="H251" s="13"/>
    </x:row>
    <x:row r="252">
      <x:c r="A252" s="14"/>
      <x:c r="B252" s="13"/>
      <x:c r="C252" s="13"/>
      <x:c r="D252" s="13"/>
      <x:c r="E252" s="18"/>
      <x:c r="F252" s="13"/>
      <x:c r="G252" s="13"/>
      <x:c r="H252" s="13"/>
    </x:row>
    <x:row r="253">
      <x:c r="A253" s="14"/>
      <x:c r="B253" s="13"/>
      <x:c r="C253" s="13"/>
      <x:c r="D253" s="13"/>
      <x:c r="E253" s="18"/>
      <x:c r="F253" s="13"/>
      <x:c r="G253" s="13"/>
      <x:c r="H253" s="13"/>
    </x:row>
    <x:row r="254">
      <x:c r="A254" s="14"/>
      <x:c r="B254" s="13"/>
      <x:c r="C254" s="13"/>
      <x:c r="D254" s="13"/>
      <x:c r="E254" s="18"/>
      <x:c r="F254" s="13"/>
      <x:c r="G254" s="13"/>
      <x:c r="H254" s="13"/>
    </x:row>
    <x:row r="255">
      <x:c r="A255" s="14"/>
      <x:c r="B255" s="13"/>
      <x:c r="C255" s="13"/>
      <x:c r="D255" s="13"/>
      <x:c r="E255" s="18"/>
      <x:c r="F255" s="13"/>
      <x:c r="G255" s="13"/>
      <x:c r="H255" s="13"/>
    </x:row>
    <x:row r="256">
      <x:c r="A256" s="14"/>
      <x:c r="B256" s="13"/>
      <x:c r="C256" s="13"/>
      <x:c r="D256" s="13"/>
      <x:c r="E256" s="18"/>
      <x:c r="F256" s="13"/>
      <x:c r="G256" s="13"/>
      <x:c r="H256" s="13"/>
    </x:row>
    <x:row r="257">
      <x:c r="A257" s="14"/>
      <x:c r="B257" s="13"/>
      <x:c r="C257" s="13"/>
      <x:c r="D257" s="13"/>
      <x:c r="E257" s="18"/>
      <x:c r="F257" s="13"/>
      <x:c r="G257" s="13"/>
      <x:c r="H257" s="13"/>
    </x:row>
    <x:row r="258">
      <x:c r="A258" s="14"/>
      <x:c r="B258" s="13"/>
      <x:c r="C258" s="13"/>
      <x:c r="D258" s="13"/>
      <x:c r="E258" s="18"/>
      <x:c r="F258" s="13"/>
      <x:c r="G258" s="13"/>
      <x:c r="H258" s="13"/>
    </x:row>
    <x:row r="259">
      <x:c r="A259" s="14"/>
      <x:c r="B259" s="13"/>
      <x:c r="C259" s="13"/>
      <x:c r="D259" s="13"/>
      <x:c r="E259" s="18"/>
      <x:c r="F259" s="13"/>
      <x:c r="G259" s="13"/>
      <x:c r="H259" s="13"/>
    </x:row>
    <x:row r="260">
      <x:c r="A260" s="14"/>
      <x:c r="B260" s="13"/>
      <x:c r="C260" s="13"/>
      <x:c r="D260" s="13"/>
      <x:c r="E260" s="18"/>
      <x:c r="F260" s="13"/>
      <x:c r="G260" s="13"/>
      <x:c r="H260" s="13"/>
    </x:row>
    <x:row r="261">
      <x:c r="A261" s="14"/>
      <x:c r="B261" s="13"/>
      <x:c r="C261" s="13"/>
      <x:c r="D261" s="13"/>
      <x:c r="E261" s="18"/>
      <x:c r="F261" s="13"/>
      <x:c r="G261" s="13"/>
      <x:c r="H261" s="13"/>
    </x:row>
    <x:row r="262">
      <x:c r="A262" s="14"/>
      <x:c r="B262" s="13"/>
      <x:c r="C262" s="13"/>
      <x:c r="D262" s="13"/>
      <x:c r="E262" s="18"/>
      <x:c r="F262" s="13"/>
      <x:c r="G262" s="13"/>
      <x:c r="H262" s="13"/>
    </x:row>
    <x:row r="263">
      <x:c r="A263" s="14"/>
      <x:c r="B263" s="13"/>
      <x:c r="C263" s="13"/>
      <x:c r="D263" s="13"/>
      <x:c r="E263" s="18"/>
      <x:c r="F263" s="13"/>
      <x:c r="G263" s="13"/>
      <x:c r="H263" s="13"/>
    </x:row>
    <x:row r="264">
      <x:c r="A264" s="14"/>
      <x:c r="B264" s="13"/>
      <x:c r="C264" s="13"/>
      <x:c r="D264" s="13"/>
      <x:c r="E264" s="18"/>
      <x:c r="F264" s="13"/>
      <x:c r="G264" s="13"/>
      <x:c r="H264" s="13"/>
    </x:row>
    <x:row r="265">
      <x:c r="A265" s="14"/>
      <x:c r="B265" s="13"/>
      <x:c r="C265" s="13"/>
      <x:c r="D265" s="13"/>
      <x:c r="E265" s="18"/>
      <x:c r="F265" s="13"/>
      <x:c r="G265" s="13"/>
      <x:c r="H265" s="13"/>
    </x:row>
    <x:row r="266">
      <x:c r="A266" s="14"/>
      <x:c r="B266" s="13"/>
      <x:c r="C266" s="13"/>
      <x:c r="D266" s="13"/>
      <x:c r="E266" s="18"/>
      <x:c r="F266" s="13"/>
      <x:c r="G266" s="13"/>
      <x:c r="H266" s="13"/>
    </x:row>
    <x:row r="267">
      <x:c r="A267" s="14"/>
      <x:c r="B267" s="13"/>
      <x:c r="C267" s="13"/>
      <x:c r="D267" s="13"/>
      <x:c r="E267" s="18"/>
      <x:c r="F267" s="13"/>
      <x:c r="G267" s="13"/>
      <x:c r="H267" s="13"/>
    </x:row>
    <x:row r="268">
      <x:c r="A268" s="14"/>
      <x:c r="B268" s="13"/>
      <x:c r="C268" s="13"/>
      <x:c r="D268" s="13"/>
      <x:c r="E268" s="18"/>
      <x:c r="F268" s="13"/>
      <x:c r="G268" s="13"/>
      <x:c r="H268" s="13"/>
    </x:row>
    <x:row r="269">
      <x:c r="A269" s="14"/>
      <x:c r="B269" s="13"/>
      <x:c r="C269" s="13"/>
      <x:c r="D269" s="13"/>
      <x:c r="E269" s="18"/>
      <x:c r="F269" s="13"/>
      <x:c r="G269" s="13"/>
      <x:c r="H269" s="13"/>
    </x:row>
    <x:row r="270">
      <x:c r="A270" s="14"/>
      <x:c r="B270" s="13"/>
      <x:c r="C270" s="13"/>
      <x:c r="D270" s="13"/>
      <x:c r="E270" s="18"/>
      <x:c r="F270" s="13"/>
      <x:c r="G270" s="13"/>
      <x:c r="H270" s="13"/>
    </x:row>
    <x:row r="271">
      <x:c r="A271" s="14"/>
      <x:c r="B271" s="13"/>
      <x:c r="C271" s="13"/>
      <x:c r="D271" s="13"/>
      <x:c r="E271" s="18"/>
      <x:c r="F271" s="13"/>
      <x:c r="G271" s="13"/>
      <x:c r="H271" s="13"/>
    </x:row>
    <x:row r="272">
      <x:c r="A272" s="14"/>
      <x:c r="B272" s="13"/>
      <x:c r="C272" s="13"/>
      <x:c r="D272" s="13"/>
      <x:c r="E272" s="18"/>
      <x:c r="F272" s="13"/>
      <x:c r="G272" s="13"/>
      <x:c r="H272" s="13"/>
    </x:row>
    <x:row r="273">
      <x:c r="A273" s="14"/>
      <x:c r="B273" s="13"/>
      <x:c r="C273" s="13"/>
      <x:c r="D273" s="13"/>
      <x:c r="E273" s="18"/>
      <x:c r="F273" s="13"/>
      <x:c r="G273" s="13"/>
      <x:c r="H273" s="13"/>
    </x:row>
    <x:row r="274">
      <x:c r="A274" s="14"/>
      <x:c r="B274" s="13"/>
      <x:c r="C274" s="13"/>
      <x:c r="D274" s="13"/>
      <x:c r="E274" s="18"/>
      <x:c r="F274" s="13"/>
      <x:c r="G274" s="13"/>
      <x:c r="H274" s="13"/>
    </x:row>
    <x:row r="275">
      <x:c r="A275" s="14"/>
      <x:c r="B275" s="13"/>
      <x:c r="C275" s="13"/>
      <x:c r="D275" s="13"/>
      <x:c r="E275" s="18"/>
      <x:c r="F275" s="13"/>
      <x:c r="G275" s="13"/>
      <x:c r="H275" s="13"/>
    </x:row>
    <x:row r="276">
      <x:c r="A276" s="14"/>
      <x:c r="B276" s="13"/>
      <x:c r="C276" s="13"/>
      <x:c r="D276" s="13"/>
      <x:c r="E276" s="18"/>
      <x:c r="F276" s="13"/>
      <x:c r="G276" s="13"/>
      <x:c r="H276" s="13"/>
    </x:row>
    <x:row r="277">
      <x:c r="A277" s="14"/>
      <x:c r="B277" s="13"/>
      <x:c r="C277" s="13"/>
      <x:c r="D277" s="13"/>
      <x:c r="E277" s="18"/>
      <x:c r="F277" s="13"/>
      <x:c r="G277" s="13"/>
      <x:c r="H277" s="13"/>
    </x:row>
    <x:row r="278">
      <x:c r="A278" s="14"/>
      <x:c r="B278" s="13"/>
      <x:c r="C278" s="13"/>
      <x:c r="D278" s="13"/>
      <x:c r="E278" s="18"/>
      <x:c r="F278" s="13"/>
      <x:c r="G278" s="13"/>
      <x:c r="H278" s="13"/>
    </x:row>
    <x:row r="279">
      <x:c r="A279" s="14"/>
      <x:c r="B279" s="13"/>
      <x:c r="C279" s="13"/>
      <x:c r="D279" s="13"/>
      <x:c r="E279" s="18"/>
      <x:c r="F279" s="13"/>
      <x:c r="G279" s="13"/>
      <x:c r="H279" s="13"/>
    </x:row>
    <x:row r="280">
      <x:c r="A280" s="14"/>
      <x:c r="B280" s="13"/>
      <x:c r="C280" s="13"/>
      <x:c r="D280" s="13"/>
      <x:c r="E280" s="18"/>
      <x:c r="F280" s="13"/>
      <x:c r="G280" s="13"/>
      <x:c r="H280" s="13"/>
    </x:row>
    <x:row r="281">
      <x:c r="A281" s="14"/>
      <x:c r="B281" s="13"/>
      <x:c r="C281" s="13"/>
      <x:c r="D281" s="13"/>
      <x:c r="E281" s="18"/>
      <x:c r="F281" s="13"/>
      <x:c r="G281" s="13"/>
      <x:c r="H281" s="13"/>
    </x:row>
    <x:row r="282">
      <x:c r="A282" s="14"/>
      <x:c r="B282" s="13"/>
      <x:c r="C282" s="13"/>
      <x:c r="D282" s="13"/>
      <x:c r="E282" s="18"/>
      <x:c r="F282" s="13"/>
      <x:c r="G282" s="13"/>
      <x:c r="H282" s="13"/>
    </x:row>
    <x:row r="283">
      <x:c r="A283" s="14"/>
      <x:c r="B283" s="13"/>
      <x:c r="C283" s="13"/>
      <x:c r="D283" s="13"/>
      <x:c r="E283" s="18"/>
      <x:c r="F283" s="13"/>
      <x:c r="G283" s="13"/>
      <x:c r="H283" s="13"/>
    </x:row>
    <x:row r="284">
      <x:c r="A284" s="14"/>
      <x:c r="B284" s="13"/>
      <x:c r="C284" s="13"/>
      <x:c r="D284" s="13"/>
      <x:c r="E284" s="18"/>
      <x:c r="F284" s="13"/>
      <x:c r="G284" s="13"/>
      <x:c r="H284" s="13"/>
    </x:row>
    <x:row r="285">
      <x:c r="A285" s="14"/>
      <x:c r="B285" s="13"/>
      <x:c r="C285" s="13"/>
      <x:c r="D285" s="13"/>
      <x:c r="E285" s="18"/>
      <x:c r="F285" s="13"/>
      <x:c r="G285" s="13"/>
      <x:c r="H285" s="13"/>
    </x:row>
    <x:row r="286">
      <x:c r="A286" s="14"/>
      <x:c r="B286" s="13"/>
      <x:c r="C286" s="13"/>
      <x:c r="D286" s="13"/>
      <x:c r="E286" s="18"/>
      <x:c r="F286" s="13"/>
      <x:c r="G286" s="13"/>
      <x:c r="H286" s="13"/>
    </x:row>
    <x:row r="287">
      <x:c r="A287" s="14"/>
      <x:c r="B287" s="13"/>
      <x:c r="C287" s="13"/>
      <x:c r="D287" s="13"/>
      <x:c r="E287" s="18"/>
      <x:c r="F287" s="13"/>
      <x:c r="G287" s="13"/>
      <x:c r="H287" s="13"/>
    </x:row>
    <x:row r="288">
      <x:c r="A288" s="14"/>
      <x:c r="B288" s="13"/>
      <x:c r="C288" s="13"/>
      <x:c r="D288" s="13"/>
      <x:c r="E288" s="18"/>
      <x:c r="F288" s="13"/>
      <x:c r="G288" s="13"/>
      <x:c r="H288" s="13"/>
    </x:row>
    <x:row r="289">
      <x:c r="A289" s="14"/>
      <x:c r="B289" s="13"/>
      <x:c r="C289" s="13"/>
      <x:c r="D289" s="13"/>
      <x:c r="E289" s="18"/>
      <x:c r="F289" s="13"/>
      <x:c r="G289" s="13"/>
      <x:c r="H289" s="13"/>
    </x:row>
    <x:row r="290">
      <x:c r="A290" s="14"/>
      <x:c r="B290" s="13"/>
      <x:c r="C290" s="13"/>
      <x:c r="D290" s="13"/>
      <x:c r="E290" s="18"/>
      <x:c r="F290" s="13"/>
      <x:c r="G290" s="13"/>
      <x:c r="H290" s="13"/>
    </x:row>
    <x:row r="291">
      <x:c r="A291" s="14"/>
      <x:c r="B291" s="13"/>
      <x:c r="C291" s="13"/>
      <x:c r="D291" s="13"/>
      <x:c r="E291" s="18"/>
      <x:c r="F291" s="13"/>
      <x:c r="G291" s="13"/>
      <x:c r="H291" s="13"/>
    </x:row>
    <x:row r="292">
      <x:c r="A292" s="14"/>
      <x:c r="B292" s="13"/>
      <x:c r="C292" s="13"/>
      <x:c r="D292" s="13"/>
      <x:c r="E292" s="18"/>
      <x:c r="F292" s="13"/>
      <x:c r="G292" s="13"/>
      <x:c r="H292" s="13"/>
    </x:row>
    <x:row r="293">
      <x:c r="A293" s="14"/>
      <x:c r="B293" s="13"/>
      <x:c r="C293" s="13"/>
      <x:c r="D293" s="13"/>
      <x:c r="E293" s="18"/>
      <x:c r="F293" s="13"/>
      <x:c r="G293" s="13"/>
      <x:c r="H293" s="13"/>
    </x:row>
    <x:row r="294">
      <x:c r="A294" s="14"/>
      <x:c r="B294" s="13"/>
      <x:c r="C294" s="13"/>
      <x:c r="D294" s="13"/>
      <x:c r="E294" s="18"/>
      <x:c r="F294" s="13"/>
      <x:c r="G294" s="13"/>
      <x:c r="H294" s="13"/>
    </x:row>
    <x:row r="295">
      <x:c r="A295" s="14"/>
      <x:c r="B295" s="13"/>
      <x:c r="C295" s="13"/>
      <x:c r="D295" s="13"/>
      <x:c r="E295" s="18"/>
      <x:c r="F295" s="13"/>
      <x:c r="G295" s="13"/>
      <x:c r="H295" s="13"/>
    </x:row>
    <x:row r="296">
      <x:c r="A296" s="14"/>
      <x:c r="B296" s="13"/>
      <x:c r="C296" s="13"/>
      <x:c r="D296" s="13"/>
      <x:c r="E296" s="18"/>
      <x:c r="F296" s="13"/>
      <x:c r="G296" s="13"/>
      <x:c r="H296" s="13"/>
    </x:row>
    <x:row r="297">
      <x:c r="A297" s="14"/>
      <x:c r="B297" s="13"/>
      <x:c r="C297" s="13"/>
      <x:c r="D297" s="13"/>
      <x:c r="E297" s="18"/>
      <x:c r="F297" s="13"/>
      <x:c r="G297" s="13"/>
      <x:c r="H297" s="13"/>
    </x:row>
    <x:row r="298">
      <x:c r="A298" s="14"/>
      <x:c r="B298" s="13"/>
      <x:c r="C298" s="13"/>
      <x:c r="D298" s="13"/>
      <x:c r="E298" s="18"/>
      <x:c r="F298" s="13"/>
      <x:c r="G298" s="13"/>
      <x:c r="H298" s="13"/>
    </x:row>
    <x:row r="299">
      <x:c r="A299" s="14"/>
      <x:c r="B299" s="13"/>
      <x:c r="C299" s="13"/>
      <x:c r="D299" s="13"/>
      <x:c r="E299" s="18"/>
      <x:c r="F299" s="13"/>
      <x:c r="G299" s="13"/>
      <x:c r="H299" s="13"/>
    </x:row>
    <x:row r="300">
      <x:c r="A300" s="14"/>
      <x:c r="B300" s="13"/>
      <x:c r="C300" s="13"/>
      <x:c r="D300" s="13"/>
      <x:c r="E300" s="18"/>
      <x:c r="F300" s="13"/>
      <x:c r="G300" s="13"/>
      <x:c r="H300" s="13"/>
    </x:row>
    <x:row r="301">
      <x:c r="A301" s="14"/>
      <x:c r="B301" s="13"/>
      <x:c r="C301" s="13"/>
      <x:c r="D301" s="13"/>
      <x:c r="E301" s="18"/>
      <x:c r="F301" s="13"/>
      <x:c r="G301" s="13"/>
      <x:c r="H301" s="13"/>
    </x:row>
    <x:row r="302">
      <x:c r="A302" s="14"/>
      <x:c r="B302" s="13"/>
      <x:c r="C302" s="13"/>
      <x:c r="D302" s="13"/>
      <x:c r="E302" s="18"/>
      <x:c r="F302" s="13"/>
      <x:c r="G302" s="13"/>
      <x:c r="H302" s="13"/>
    </x:row>
    <x:row r="303">
      <x:c r="A303" s="14"/>
      <x:c r="B303" s="13"/>
      <x:c r="C303" s="13"/>
      <x:c r="D303" s="13"/>
      <x:c r="E303" s="18"/>
      <x:c r="F303" s="13"/>
      <x:c r="G303" s="13"/>
      <x:c r="H303" s="13"/>
    </x:row>
    <x:row r="304">
      <x:c r="A304" s="14"/>
      <x:c r="B304" s="13"/>
      <x:c r="C304" s="13"/>
      <x:c r="D304" s="13"/>
      <x:c r="E304" s="18"/>
      <x:c r="F304" s="13"/>
      <x:c r="G304" s="13"/>
      <x:c r="H304" s="13"/>
    </x:row>
  </x:sheetData>
  <x:mergeCells>
    <x:mergeCell ref="A1:H1"/>
    <x:mergeCell ref="A2:H2"/>
  </x:mergeCells>
  <x:dataValidations count="1">
    <x:dataValidation type="list" sqref="C5:C304">
      <x:formula1>Resultados_Chave!$A$5:$A$104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bb0024a76f4be1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6" hidden="0" customWidth="1"/>
    <x:col min="3" max="3" width="17" hidden="0" customWidth="1"/>
    <x:col min="4" max="4" width="16" hidden="0" customWidth="1"/>
    <x:col min="5" max="5" width="22" hidden="0" customWidth="1"/>
    <x:col min="6" max="6" width="18" hidden="0" customWidth="1"/>
  </x:cols>
  <x:sheetData>
    <x:row r="1" ht="34" customHeight="1">
      <x:c r="A1" s="3" t="str">
        <x:v>LISTAS DE APOIO</x:v>
      </x:c>
      <x:c r="B1" s="3" t="str">
        <x:v>LISTAS DE APOIO</x:v>
      </x:c>
      <x:c r="C1" s="3" t="str">
        <x:v>LISTAS DE APOIO</x:v>
      </x:c>
      <x:c r="D1" s="3" t="str">
        <x:v>LISTAS DE APOIO</x:v>
      </x:c>
      <x:c r="E1" s="3" t="str">
        <x:v>LISTAS DE APOIO</x:v>
      </x:c>
      <x:c r="F1" s="3" t="str">
        <x:v>LISTAS DE APOIO</x:v>
      </x:c>
    </x:row>
    <x:row r="3" ht="44" customHeight="1">
      <x:c r="A3" s="12" t="str">
        <x:v>Prioridade</x:v>
      </x:c>
      <x:c r="B3" s="12" t="str">
        <x:v>Status objetivo</x:v>
      </x:c>
      <x:c r="C3" s="12" t="str">
        <x:v>Direção</x:v>
      </x:c>
      <x:c r="D3" s="12" t="str">
        <x:v>Unidade</x:v>
      </x:c>
      <x:c r="E3" s="12" t="str">
        <x:v>Faixa confiança</x:v>
      </x:c>
      <x:c r="F3" s="12" t="str">
        <x:v>Cadência</x:v>
      </x:c>
      <x:c r="H3" t="str">
        <x:v>Áreas disponíveis</x:v>
      </x:c>
      <x:c r="I3" t="str">
        <x:v>Donos disponíveis</x:v>
      </x:c>
    </x:row>
    <x:row r="4">
      <x:c r="A4" t="str">
        <x:v>Alta</x:v>
      </x:c>
      <x:c r="B4" t="str">
        <x:v>Não iniciado</x:v>
      </x:c>
      <x:c r="C4" t="str">
        <x:v>Aumentar</x:v>
      </x:c>
      <x:c r="D4" t="str">
        <x:v>%</x:v>
      </x:c>
      <x:c r="E4" t="str">
        <x:v>0% a 49%</x:v>
      </x:c>
      <x:c r="F4" t="str">
        <x:v>Semanal</x:v>
      </x:c>
      <x:c r="H4" t="str">
        <x:v>Todos</x:v>
      </x:c>
      <x:c r="I4" t="str">
        <x:v>Todos</x:v>
      </x:c>
    </x:row>
    <x:row r="5">
      <x:c r="A5" t="str">
        <x:v>Média</x:v>
      </x:c>
      <x:c r="B5" t="str">
        <x:v>Em andamento</x:v>
      </x:c>
      <x:c r="C5" t="str">
        <x:v>Reduzir</x:v>
      </x:c>
      <x:c r="D5" t="str">
        <x:v>R$</x:v>
      </x:c>
      <x:c r="E5" t="str">
        <x:v>50% a 69%</x:v>
      </x:c>
      <x:c r="F5" t="str">
        <x:v>Quinzenal</x:v>
      </x:c>
      <x:c r="H5" t="str">
        <x:f>IF(Objetivos!C5="","",Objetivos!C5)</x:f>
        <x:v>Operações</x:v>
      </x:c>
      <x:c r="I5" t="str">
        <x:f>IF(Objetivos!D5="","",Objetivos!D5)</x:f>
        <x:v>Ana Martins</x:v>
      </x:c>
    </x:row>
    <x:row r="6">
      <x:c r="A6" t="str">
        <x:v>Baixa</x:v>
      </x:c>
      <x:c r="B6" t="str">
        <x:v>Pausado</x:v>
      </x:c>
      <x:c r="C6" t="str">
        <x:v>Manter</x:v>
      </x:c>
      <x:c r="D6" t="str">
        <x:v>un.</x:v>
      </x:c>
      <x:c r="E6" t="str">
        <x:v>70% a 84%</x:v>
      </x:c>
      <x:c r="F6" t="str">
        <x:v>Mensal</x:v>
      </x:c>
      <x:c r="H6" t="str">
        <x:f>IF(Objetivos!C6="","",Objetivos!C6)</x:f>
        <x:v>Comercial</x:v>
      </x:c>
      <x:c r="I6" t="str">
        <x:f>IF(Objetivos!D6="","",Objetivos!D6)</x:f>
        <x:v>Bruno Lima</x:v>
      </x:c>
    </x:row>
    <x:row r="7">
      <x:c r="A7" t="str"/>
      <x:c r="B7" t="str">
        <x:v>Concluído</x:v>
      </x:c>
      <x:c r="C7" t="str"/>
      <x:c r="D7" t="str">
        <x:v>dias</x:v>
      </x:c>
      <x:c r="E7" t="str">
        <x:v>85% a 100%</x:v>
      </x:c>
      <x:c r="F7" t="str">
        <x:v>Trimestral</x:v>
      </x:c>
      <x:c r="H7" t="str">
        <x:f>IF(Objetivos!C7="","",Objetivos!C7)</x:f>
        <x:v>Produção</x:v>
      </x:c>
      <x:c r="I7" t="str">
        <x:f>IF(Objetivos!D7="","",Objetivos!D7)</x:f>
        <x:v>Carla Souza</x:v>
      </x:c>
    </x:row>
    <x:row r="8">
      <x:c r="A8" t="str"/>
      <x:c r="B8" t="str">
        <x:v>Cancelado</x:v>
      </x:c>
      <x:c r="C8" t="str"/>
      <x:c r="D8" t="str">
        <x:v>kg</x:v>
      </x:c>
      <x:c r="E8" t="str"/>
      <x:c r="F8" t="str"/>
      <x:c r="H8" t="str">
        <x:f>IF(Objetivos!C8="","",Objetivos!C8)</x:f>
        <x:v>RH</x:v>
      </x:c>
      <x:c r="I8" t="str">
        <x:f>IF(Objetivos!D8="","",Objetivos!D8)</x:f>
        <x:v>Diego Ramos</x:v>
      </x:c>
    </x:row>
    <x:row r="9">
      <x:c r="A9" t="str"/>
      <x:c r="B9" t="str"/>
      <x:c r="C9" t="str"/>
      <x:c r="D9" t="str">
        <x:v>pontos</x:v>
      </x:c>
      <x:c r="E9" t="str"/>
      <x:c r="F9" t="str"/>
      <x:c r="H9" t="str">
        <x:f>IF(Objetivos!C9="","",Objetivos!C9)</x:f>
      </x:c>
      <x:c r="I9" t="str">
        <x:f>IF(Objetivos!D9="","",Objetivos!D9)</x:f>
      </x:c>
    </x:row>
    <x:row r="10">
      <x:c r="H10" t="str">
        <x:f>IF(Objetivos!C10="","",Objetivos!C10)</x:f>
      </x:c>
      <x:c r="I10" t="str">
        <x:f>IF(Objetivos!D10="","",Objetivos!D10)</x:f>
      </x:c>
    </x:row>
    <x:row r="11">
      <x:c r="H11" t="str">
        <x:f>IF(Objetivos!C11="","",Objetivos!C11)</x:f>
      </x:c>
      <x:c r="I11" t="str">
        <x:f>IF(Objetivos!D11="","",Objetivos!D11)</x:f>
      </x:c>
    </x:row>
    <x:row r="12">
      <x:c r="A12" t="str">
        <x:v>Controles do painel</x:v>
      </x:c>
      <x:c r="B12" t="str">
        <x:v>Entrada editável</x:v>
      </x:c>
      <x:c r="H12" t="str">
        <x:f>IF(Objetivos!C12="","",Objetivos!C12)</x:f>
      </x:c>
      <x:c r="I12" t="str">
        <x:f>IF(Objetivos!D12="","",Objetivos!D12)</x:f>
      </x:c>
    </x:row>
    <x:row r="13">
      <x:c r="A13" t="str">
        <x:v>Data da análise</x:v>
      </x:c>
      <x:c r="B13" s="124" t="n">
        <x:v>46306</x:v>
      </x:c>
      <x:c r="H13" t="str">
        <x:f>IF(Objetivos!C13="","",Objetivos!C13)</x:f>
      </x:c>
      <x:c r="I13" t="str">
        <x:f>IF(Objetivos!D13="","",Objetivos!D13)</x:f>
      </x:c>
    </x:row>
    <x:row r="14">
      <x:c r="A14" t="str">
        <x:v>Área do objetivo</x:v>
      </x:c>
      <x:c r="B14" s="125" t="str">
        <x:v>Todos</x:v>
      </x:c>
      <x:c r="H14" t="str">
        <x:f>IF(Objetivos!C14="","",Objetivos!C14)</x:f>
      </x:c>
      <x:c r="I14" t="str">
        <x:f>IF(Objetivos!D14="","",Objetivos!D14)</x:f>
      </x:c>
    </x:row>
    <x:row r="15">
      <x:c r="A15" t="str">
        <x:v>Dono do objetivo</x:v>
      </x:c>
      <x:c r="B15" s="125" t="str">
        <x:v>Todos</x:v>
      </x:c>
      <x:c r="H15" t="str">
        <x:f>IF(Objetivos!C15="","",Objetivos!C15)</x:f>
      </x:c>
      <x:c r="I15" t="str">
        <x:f>IF(Objetivos!D15="","",Objetivos!D15)</x:f>
      </x:c>
    </x:row>
    <x:row r="16">
      <x:c r="A16" t="str">
        <x:v>Horizonte de risco (dias)</x:v>
      </x:c>
      <x:c r="B16" s="125" t="n">
        <x:v>30</x:v>
      </x:c>
      <x:c r="H16" t="str">
        <x:f>IF(Objetivos!C16="","",Objetivos!C16)</x:f>
      </x:c>
      <x:c r="I16" t="str">
        <x:f>IF(Objetivos!D16="","",Objetivos!D16)</x:f>
      </x:c>
    </x:row>
    <x:row r="17">
      <x:c r="A17" t="str">
        <x:v>Progresso mínimo no horizonte</x:v>
      </x:c>
      <x:c r="B17" s="126" t="n">
        <x:v>0.5</x:v>
      </x:c>
      <x:c r="H17" t="str">
        <x:f>IF(Objetivos!C17="","",Objetivos!C17)</x:f>
      </x:c>
      <x:c r="I17" t="str">
        <x:f>IF(Objetivos!D17="","",Objetivos!D17)</x:f>
      </x:c>
    </x:row>
    <x:row r="18">
      <x:c r="A18" t="str">
        <x:v>Confiança mínima</x:v>
      </x:c>
      <x:c r="B18" s="126" t="n">
        <x:v>0.6</x:v>
      </x:c>
      <x:c r="H18" t="str">
        <x:f>IF(Objetivos!C18="","",Objetivos!C18)</x:f>
      </x:c>
      <x:c r="I18" t="str">
        <x:f>IF(Objetivos!D18="","",Objetivos!D18)</x:f>
      </x:c>
    </x:row>
    <x:row r="19">
      <x:c r="A19" t="str">
        <x:v>Versão</x:v>
      </x:c>
      <x:c r="B19" t="str">
        <x:v>2.0</x:v>
      </x:c>
      <x:c r="H19" t="str">
        <x:f>IF(Objetivos!C19="","",Objetivos!C19)</x:f>
      </x:c>
      <x:c r="I19" t="str">
        <x:f>IF(Objetivos!D19="","",Objetivos!D19)</x:f>
      </x:c>
    </x:row>
    <x:row r="20">
      <x:c r="H20" t="str">
        <x:f>IF(Objetivos!C20="","",Objetivos!C20)</x:f>
      </x:c>
      <x:c r="I20" t="str">
        <x:f>IF(Objetivos!D20="","",Objetivos!D20)</x:f>
      </x:c>
    </x:row>
    <x:row r="21">
      <x:c r="H21" t="str">
        <x:f>IF(Objetivos!C21="","",Objetivos!C21)</x:f>
      </x:c>
      <x:c r="I21" t="str">
        <x:f>IF(Objetivos!D21="","",Objetivos!D21)</x:f>
      </x:c>
    </x:row>
    <x:row r="22">
      <x:c r="H22" t="str">
        <x:f>IF(Objetivos!C22="","",Objetivos!C22)</x:f>
      </x:c>
      <x:c r="I22" t="str">
        <x:f>IF(Objetivos!D22="","",Objetivos!D22)</x:f>
      </x:c>
    </x:row>
    <x:row r="23">
      <x:c r="H23" t="str">
        <x:f>IF(Objetivos!C23="","",Objetivos!C23)</x:f>
      </x:c>
      <x:c r="I23" t="str">
        <x:f>IF(Objetivos!D23="","",Objetivos!D23)</x:f>
      </x:c>
    </x:row>
    <x:row r="24">
      <x:c r="H24" t="str">
        <x:f>IF(Objetivos!C24="","",Objetivos!C24)</x:f>
      </x:c>
      <x:c r="I24" t="str">
        <x:f>IF(Objetivos!D24="","",Objetivos!D24)</x:f>
      </x:c>
    </x:row>
    <x:row r="25">
      <x:c r="H25" t="str">
        <x:f>IF(Objetivos!C25="","",Objetivos!C25)</x:f>
      </x:c>
      <x:c r="I25" t="str">
        <x:f>IF(Objetivos!D25="","",Objetivos!D25)</x:f>
      </x:c>
    </x:row>
    <x:row r="26">
      <x:c r="H26" t="str">
        <x:f>IF(Objetivos!C26="","",Objetivos!C26)</x:f>
      </x:c>
      <x:c r="I26" t="str">
        <x:f>IF(Objetivos!D26="","",Objetivos!D26)</x:f>
      </x:c>
    </x:row>
    <x:row r="27">
      <x:c r="H27" t="str">
        <x:f>IF(Objetivos!C27="","",Objetivos!C27)</x:f>
      </x:c>
      <x:c r="I27" t="str">
        <x:f>IF(Objetivos!D27="","",Objetivos!D27)</x:f>
      </x:c>
    </x:row>
    <x:row r="28">
      <x:c r="H28" t="str">
        <x:f>IF(Objetivos!C28="","",Objetivos!C28)</x:f>
      </x:c>
      <x:c r="I28" t="str">
        <x:f>IF(Objetivos!D28="","",Objetivos!D28)</x:f>
      </x:c>
    </x:row>
    <x:row r="29">
      <x:c r="H29" t="str">
        <x:f>IF(Objetivos!C29="","",Objetivos!C29)</x:f>
      </x:c>
      <x:c r="I29" t="str">
        <x:f>IF(Objetivos!D29="","",Objetivos!D29)</x:f>
      </x:c>
    </x:row>
    <x:row r="30">
      <x:c r="H30" t="str">
        <x:f>IF(Objetivos!C30="","",Objetivos!C30)</x:f>
      </x:c>
      <x:c r="I30" t="str">
        <x:f>IF(Objetivos!D30="","",Objetivos!D30)</x:f>
      </x:c>
    </x:row>
    <x:row r="31">
      <x:c r="H31" t="str">
        <x:f>IF(Objetivos!C31="","",Objetivos!C31)</x:f>
      </x:c>
      <x:c r="I31" t="str">
        <x:f>IF(Objetivos!D31="","",Objetivos!D31)</x:f>
      </x:c>
    </x:row>
    <x:row r="32">
      <x:c r="H32" t="str">
        <x:f>IF(Objetivos!C32="","",Objetivos!C32)</x:f>
      </x:c>
      <x:c r="I32" t="str">
        <x:f>IF(Objetivos!D32="","",Objetivos!D32)</x:f>
      </x:c>
    </x:row>
    <x:row r="33">
      <x:c r="H33" t="str">
        <x:f>IF(Objetivos!C33="","",Objetivos!C33)</x:f>
      </x:c>
      <x:c r="I33" t="str">
        <x:f>IF(Objetivos!D33="","",Objetivos!D33)</x:f>
      </x:c>
    </x:row>
    <x:row r="34">
      <x:c r="H34" t="str">
        <x:f>IF(Objetivos!C34="","",Objetivos!C34)</x:f>
      </x:c>
      <x:c r="I34" t="str">
        <x:f>IF(Objetivos!D34="","",Objetivos!D34)</x:f>
      </x:c>
    </x:row>
    <x:row r="35">
      <x:c r="H35" t="str">
        <x:f>IF(Objetivos!C35="","",Objetivos!C35)</x:f>
      </x:c>
      <x:c r="I35" t="str">
        <x:f>IF(Objetivos!D35="","",Objetivos!D35)</x:f>
      </x:c>
    </x:row>
    <x:row r="36">
      <x:c r="H36" t="str">
        <x:f>IF(Objetivos!C36="","",Objetivos!C36)</x:f>
      </x:c>
      <x:c r="I36" t="str">
        <x:f>IF(Objetivos!D36="","",Objetivos!D36)</x:f>
      </x:c>
    </x:row>
    <x:row r="37">
      <x:c r="H37" t="str">
        <x:f>IF(Objetivos!C37="","",Objetivos!C37)</x:f>
      </x:c>
      <x:c r="I37" t="str">
        <x:f>IF(Objetivos!D37="","",Objetivos!D37)</x:f>
      </x:c>
    </x:row>
    <x:row r="38">
      <x:c r="H38" t="str">
        <x:f>IF(Objetivos!C38="","",Objetivos!C38)</x:f>
      </x:c>
      <x:c r="I38" t="str">
        <x:f>IF(Objetivos!D38="","",Objetivos!D38)</x:f>
      </x:c>
    </x:row>
    <x:row r="39">
      <x:c r="H39" t="str">
        <x:f>IF(Objetivos!C39="","",Objetivos!C39)</x:f>
      </x:c>
      <x:c r="I39" t="str">
        <x:f>IF(Objetivos!D39="","",Objetivos!D39)</x:f>
      </x:c>
    </x:row>
    <x:row r="40">
      <x:c r="H40" t="str">
        <x:f>IF(Objetivos!C40="","",Objetivos!C40)</x:f>
      </x:c>
      <x:c r="I40" t="str">
        <x:f>IF(Objetivos!D40="","",Objetivos!D40)</x:f>
      </x:c>
    </x:row>
    <x:row r="41">
      <x:c r="H41" t="str">
        <x:f>IF(Objetivos!C41="","",Objetivos!C41)</x:f>
      </x:c>
      <x:c r="I41" t="str">
        <x:f>IF(Objetivos!D41="","",Objetivos!D41)</x:f>
      </x:c>
    </x:row>
    <x:row r="42">
      <x:c r="H42" t="str">
        <x:f>IF(Objetivos!C42="","",Objetivos!C42)</x:f>
      </x:c>
      <x:c r="I42" t="str">
        <x:f>IF(Objetivos!D42="","",Objetivos!D42)</x:f>
      </x:c>
    </x:row>
    <x:row r="43">
      <x:c r="H43" t="str">
        <x:f>IF(Objetivos!C43="","",Objetivos!C43)</x:f>
      </x:c>
      <x:c r="I43" t="str">
        <x:f>IF(Objetivos!D43="","",Objetivos!D43)</x:f>
      </x:c>
    </x:row>
    <x:row r="44">
      <x:c r="H44" t="str">
        <x:f>IF(Objetivos!C44="","",Objetivos!C44)</x:f>
      </x:c>
      <x:c r="I44" t="str">
        <x:f>IF(Objetivos!D44="","",Objetivos!D44)</x:f>
      </x:c>
    </x:row>
    <x:row r="45">
      <x:c r="H45" t="str">
        <x:f>IF(Objetivos!C45="","",Objetivos!C45)</x:f>
      </x:c>
      <x:c r="I45" t="str">
        <x:f>IF(Objetivos!D45="","",Objetivos!D45)</x:f>
      </x:c>
    </x:row>
    <x:row r="46">
      <x:c r="H46" t="str">
        <x:f>IF(Objetivos!C46="","",Objetivos!C46)</x:f>
      </x:c>
      <x:c r="I46" t="str">
        <x:f>IF(Objetivos!D46="","",Objetivos!D46)</x:f>
      </x:c>
    </x:row>
    <x:row r="47">
      <x:c r="H47" t="str">
        <x:f>IF(Objetivos!C47="","",Objetivos!C47)</x:f>
      </x:c>
      <x:c r="I47" t="str">
        <x:f>IF(Objetivos!D47="","",Objetivos!D47)</x:f>
      </x:c>
    </x:row>
    <x:row r="48">
      <x:c r="H48" t="str">
        <x:f>IF(Objetivos!C48="","",Objetivos!C48)</x:f>
      </x:c>
      <x:c r="I48" t="str">
        <x:f>IF(Objetivos!D48="","",Objetivos!D48)</x:f>
      </x:c>
    </x:row>
    <x:row r="49">
      <x:c r="H49" t="str">
        <x:f>IF(Objetivos!C49="","",Objetivos!C49)</x:f>
      </x:c>
      <x:c r="I49" t="str">
        <x:f>IF(Objetivos!D49="","",Objetivos!D49)</x:f>
      </x:c>
    </x:row>
    <x:row r="50">
      <x:c r="H50" t="str">
        <x:f>IF(Objetivos!C50="","",Objetivos!C50)</x:f>
      </x:c>
      <x:c r="I50" t="str">
        <x:f>IF(Objetivos!D50="","",Objetivos!D50)</x:f>
      </x:c>
    </x:row>
    <x:row r="51">
      <x:c r="H51" t="str">
        <x:f>IF(Objetivos!C51="","",Objetivos!C51)</x:f>
      </x:c>
      <x:c r="I51" t="str">
        <x:f>IF(Objetivos!D51="","",Objetivos!D51)</x:f>
      </x:c>
    </x:row>
    <x:row r="52">
      <x:c r="H52" t="str">
        <x:f>IF(Objetivos!C52="","",Objetivos!C52)</x:f>
      </x:c>
      <x:c r="I52" t="str">
        <x:f>IF(Objetivos!D52="","",Objetivos!D52)</x:f>
      </x:c>
    </x:row>
    <x:row r="53">
      <x:c r="H53" t="str">
        <x:f>IF(Objetivos!C53="","",Objetivos!C53)</x:f>
      </x:c>
      <x:c r="I53" t="str">
        <x:f>IF(Objetivos!D53="","",Objetivos!D53)</x:f>
      </x:c>
    </x:row>
    <x:row r="54">
      <x:c r="H54" t="str">
        <x:f>IF(Objetivos!C54="","",Objetivos!C54)</x:f>
      </x:c>
      <x:c r="I54" t="str">
        <x:f>IF(Objetivos!D54="","",Objetivos!D54)</x:f>
      </x:c>
    </x:row>
    <x:row r="55">
      <x:c r="H55" t="str">
        <x:f>IF(Objetivos!C55="","",Objetivos!C55)</x:f>
      </x:c>
      <x:c r="I55" t="str">
        <x:f>IF(Objetivos!D55="","",Objetivos!D55)</x:f>
      </x:c>
    </x:row>
    <x:row r="56">
      <x:c r="H56" t="str">
        <x:f>IF(Objetivos!C56="","",Objetivos!C56)</x:f>
      </x:c>
      <x:c r="I56" t="str">
        <x:f>IF(Objetivos!D56="","",Objetivos!D56)</x:f>
      </x:c>
    </x:row>
    <x:row r="57">
      <x:c r="H57" t="str">
        <x:f>IF(Objetivos!C57="","",Objetivos!C57)</x:f>
      </x:c>
      <x:c r="I57" t="str">
        <x:f>IF(Objetivos!D57="","",Objetivos!D57)</x:f>
      </x:c>
    </x:row>
    <x:row r="58">
      <x:c r="H58" t="str">
        <x:f>IF(Objetivos!C58="","",Objetivos!C58)</x:f>
      </x:c>
      <x:c r="I58" t="str">
        <x:f>IF(Objetivos!D58="","",Objetivos!D58)</x:f>
      </x:c>
    </x:row>
    <x:row r="59">
      <x:c r="H59" t="str">
        <x:f>IF(Objetivos!C59="","",Objetivos!C59)</x:f>
      </x:c>
      <x:c r="I59" t="str">
        <x:f>IF(Objetivos!D59="","",Objetivos!D59)</x:f>
      </x:c>
    </x:row>
    <x:row r="60">
      <x:c r="H60" t="str">
        <x:f>IF(Objetivos!C60="","",Objetivos!C60)</x:f>
      </x:c>
      <x:c r="I60" t="str">
        <x:f>IF(Objetivos!D60="","",Objetivos!D60)</x:f>
      </x:c>
    </x:row>
    <x:row r="61">
      <x:c r="H61" t="str">
        <x:f>IF(Objetivos!C61="","",Objetivos!C61)</x:f>
      </x:c>
      <x:c r="I61" t="str">
        <x:f>IF(Objetivos!D61="","",Objetivos!D61)</x:f>
      </x:c>
    </x:row>
    <x:row r="62">
      <x:c r="H62" t="str">
        <x:f>IF(Objetivos!C62="","",Objetivos!C62)</x:f>
      </x:c>
      <x:c r="I62" t="str">
        <x:f>IF(Objetivos!D62="","",Objetivos!D62)</x:f>
      </x:c>
    </x:row>
    <x:row r="63">
      <x:c r="H63" t="str">
        <x:f>IF(Objetivos!C63="","",Objetivos!C63)</x:f>
      </x:c>
      <x:c r="I63" t="str">
        <x:f>IF(Objetivos!D63="","",Objetivos!D63)</x:f>
      </x:c>
    </x:row>
    <x:row r="64">
      <x:c r="H64" t="str">
        <x:f>IF(Objetivos!C64="","",Objetivos!C64)</x:f>
      </x:c>
      <x:c r="I64" t="str">
        <x:f>IF(Objetivos!D64="","",Objetivos!D64)</x:f>
      </x:c>
    </x:row>
    <x:row r="65">
      <x:c r="H65" t="str">
        <x:f>IF(Objetivos!C65="","",Objetivos!C65)</x:f>
      </x:c>
      <x:c r="I65" t="str">
        <x:f>IF(Objetivos!D65="","",Objetivos!D65)</x:f>
      </x:c>
    </x:row>
    <x:row r="66">
      <x:c r="H66" t="str">
        <x:f>IF(Objetivos!C66="","",Objetivos!C66)</x:f>
      </x:c>
      <x:c r="I66" t="str">
        <x:f>IF(Objetivos!D66="","",Objetivos!D66)</x:f>
      </x:c>
    </x:row>
    <x:row r="67">
      <x:c r="H67" t="str">
        <x:f>IF(Objetivos!C67="","",Objetivos!C67)</x:f>
      </x:c>
      <x:c r="I67" t="str">
        <x:f>IF(Objetivos!D67="","",Objetivos!D67)</x:f>
      </x:c>
    </x:row>
    <x:row r="68">
      <x:c r="H68" t="str">
        <x:f>IF(Objetivos!C68="","",Objetivos!C68)</x:f>
      </x:c>
      <x:c r="I68" t="str">
        <x:f>IF(Objetivos!D68="","",Objetivos!D68)</x:f>
      </x:c>
    </x:row>
    <x:row r="69">
      <x:c r="H69" t="str">
        <x:f>IF(Objetivos!C69="","",Objetivos!C69)</x:f>
      </x:c>
      <x:c r="I69" t="str">
        <x:f>IF(Objetivos!D69="","",Objetivos!D69)</x:f>
      </x:c>
    </x:row>
    <x:row r="70">
      <x:c r="H70" t="str">
        <x:f>IF(Objetivos!C70="","",Objetivos!C70)</x:f>
      </x:c>
      <x:c r="I70" t="str">
        <x:f>IF(Objetivos!D70="","",Objetivos!D70)</x:f>
      </x:c>
    </x:row>
    <x:row r="71">
      <x:c r="H71" t="str">
        <x:f>IF(Objetivos!C71="","",Objetivos!C71)</x:f>
      </x:c>
      <x:c r="I71" t="str">
        <x:f>IF(Objetivos!D71="","",Objetivos!D71)</x:f>
      </x:c>
    </x:row>
    <x:row r="72">
      <x:c r="H72" t="str">
        <x:f>IF(Objetivos!C72="","",Objetivos!C72)</x:f>
      </x:c>
      <x:c r="I72" t="str">
        <x:f>IF(Objetivos!D72="","",Objetivos!D72)</x:f>
      </x:c>
    </x:row>
    <x:row r="73">
      <x:c r="H73" t="str">
        <x:f>IF(Objetivos!C73="","",Objetivos!C73)</x:f>
      </x:c>
      <x:c r="I73" t="str">
        <x:f>IF(Objetivos!D73="","",Objetivos!D73)</x:f>
      </x:c>
    </x:row>
    <x:row r="74">
      <x:c r="H74" t="str">
        <x:f>IF(Objetivos!C74="","",Objetivos!C74)</x:f>
      </x:c>
      <x:c r="I74" t="str">
        <x:f>IF(Objetivos!D74="","",Objetivos!D74)</x:f>
      </x:c>
    </x:row>
    <x:row r="75">
      <x:c r="H75" t="str">
        <x:f>IF(Objetivos!C75="","",Objetivos!C75)</x:f>
      </x:c>
      <x:c r="I75" t="str">
        <x:f>IF(Objetivos!D75="","",Objetivos!D75)</x:f>
      </x:c>
    </x:row>
    <x:row r="76">
      <x:c r="H76" t="str">
        <x:f>IF(Objetivos!C76="","",Objetivos!C76)</x:f>
      </x:c>
      <x:c r="I76" t="str">
        <x:f>IF(Objetivos!D76="","",Objetivos!D76)</x:f>
      </x:c>
    </x:row>
    <x:row r="77">
      <x:c r="H77" t="str">
        <x:f>IF(Objetivos!C77="","",Objetivos!C77)</x:f>
      </x:c>
      <x:c r="I77" t="str">
        <x:f>IF(Objetivos!D77="","",Objetivos!D77)</x:f>
      </x:c>
    </x:row>
    <x:row r="78">
      <x:c r="H78" t="str">
        <x:f>IF(Objetivos!C78="","",Objetivos!C78)</x:f>
      </x:c>
      <x:c r="I78" t="str">
        <x:f>IF(Objetivos!D78="","",Objetivos!D78)</x:f>
      </x:c>
    </x:row>
    <x:row r="79">
      <x:c r="H79" t="str">
        <x:f>IF(Objetivos!C79="","",Objetivos!C79)</x:f>
      </x:c>
      <x:c r="I79" t="str">
        <x:f>IF(Objetivos!D79="","",Objetivos!D79)</x:f>
      </x:c>
    </x:row>
    <x:row r="80">
      <x:c r="H80" t="str">
        <x:f>IF(Objetivos!C80="","",Objetivos!C80)</x:f>
      </x:c>
      <x:c r="I80" t="str">
        <x:f>IF(Objetivos!D80="","",Objetivos!D80)</x:f>
      </x:c>
    </x:row>
    <x:row r="81">
      <x:c r="H81" t="str">
        <x:f>IF(Objetivos!C81="","",Objetivos!C81)</x:f>
      </x:c>
      <x:c r="I81" t="str">
        <x:f>IF(Objetivos!D81="","",Objetivos!D81)</x:f>
      </x:c>
    </x:row>
    <x:row r="82">
      <x:c r="H82" t="str">
        <x:f>IF(Objetivos!C82="","",Objetivos!C82)</x:f>
      </x:c>
      <x:c r="I82" t="str">
        <x:f>IF(Objetivos!D82="","",Objetivos!D82)</x:f>
      </x:c>
    </x:row>
    <x:row r="83">
      <x:c r="H83" t="str">
        <x:f>IF(Objetivos!C83="","",Objetivos!C83)</x:f>
      </x:c>
      <x:c r="I83" t="str">
        <x:f>IF(Objetivos!D83="","",Objetivos!D83)</x:f>
      </x:c>
    </x:row>
    <x:row r="84">
      <x:c r="H84" t="str">
        <x:f>IF(Objetivos!C84="","",Objetivos!C84)</x:f>
      </x:c>
      <x:c r="I84" t="str">
        <x:f>IF(Objetivos!D84="","",Objetivos!D84)</x:f>
      </x:c>
    </x:row>
    <x:row r="85">
      <x:c r="H85" t="str">
        <x:f>IF(Objetivos!C85="","",Objetivos!C85)</x:f>
      </x:c>
      <x:c r="I85" t="str">
        <x:f>IF(Objetivos!D85="","",Objetivos!D85)</x:f>
      </x:c>
    </x:row>
    <x:row r="86">
      <x:c r="H86" t="str">
        <x:f>IF(Objetivos!C86="","",Objetivos!C86)</x:f>
      </x:c>
      <x:c r="I86" t="str">
        <x:f>IF(Objetivos!D86="","",Objetivos!D86)</x:f>
      </x:c>
    </x:row>
    <x:row r="87">
      <x:c r="H87" t="str">
        <x:f>IF(Objetivos!C87="","",Objetivos!C87)</x:f>
      </x:c>
      <x:c r="I87" t="str">
        <x:f>IF(Objetivos!D87="","",Objetivos!D87)</x:f>
      </x:c>
    </x:row>
    <x:row r="88">
      <x:c r="H88" t="str">
        <x:f>IF(Objetivos!C88="","",Objetivos!C88)</x:f>
      </x:c>
      <x:c r="I88" t="str">
        <x:f>IF(Objetivos!D88="","",Objetivos!D88)</x:f>
      </x:c>
    </x:row>
    <x:row r="89">
      <x:c r="H89" t="str">
        <x:f>IF(Objetivos!C89="","",Objetivos!C89)</x:f>
      </x:c>
      <x:c r="I89" t="str">
        <x:f>IF(Objetivos!D89="","",Objetivos!D89)</x:f>
      </x:c>
    </x:row>
    <x:row r="90">
      <x:c r="H90" t="str">
        <x:f>IF(Objetivos!C90="","",Objetivos!C90)</x:f>
      </x:c>
      <x:c r="I90" t="str">
        <x:f>IF(Objetivos!D90="","",Objetivos!D90)</x:f>
      </x:c>
    </x:row>
    <x:row r="91">
      <x:c r="H91" t="str">
        <x:f>IF(Objetivos!C91="","",Objetivos!C91)</x:f>
      </x:c>
      <x:c r="I91" t="str">
        <x:f>IF(Objetivos!D91="","",Objetivos!D91)</x:f>
      </x:c>
    </x:row>
    <x:row r="92">
      <x:c r="H92" t="str">
        <x:f>IF(Objetivos!C92="","",Objetivos!C92)</x:f>
      </x:c>
      <x:c r="I92" t="str">
        <x:f>IF(Objetivos!D92="","",Objetivos!D92)</x:f>
      </x:c>
    </x:row>
    <x:row r="93">
      <x:c r="H93" t="str">
        <x:f>IF(Objetivos!C93="","",Objetivos!C93)</x:f>
      </x:c>
      <x:c r="I93" t="str">
        <x:f>IF(Objetivos!D93="","",Objetivos!D93)</x:f>
      </x:c>
    </x:row>
    <x:row r="94">
      <x:c r="H94" t="str">
        <x:f>IF(Objetivos!C94="","",Objetivos!C94)</x:f>
      </x:c>
      <x:c r="I94" t="str">
        <x:f>IF(Objetivos!D94="","",Objetivos!D94)</x:f>
      </x:c>
    </x:row>
    <x:row r="95">
      <x:c r="H95" t="str">
        <x:f>IF(Objetivos!C95="","",Objetivos!C95)</x:f>
      </x:c>
      <x:c r="I95" t="str">
        <x:f>IF(Objetivos!D95="","",Objetivos!D95)</x:f>
      </x:c>
    </x:row>
    <x:row r="96">
      <x:c r="H96" t="str">
        <x:f>IF(Objetivos!C96="","",Objetivos!C96)</x:f>
      </x:c>
      <x:c r="I96" t="str">
        <x:f>IF(Objetivos!D96="","",Objetivos!D96)</x:f>
      </x:c>
    </x:row>
    <x:row r="97">
      <x:c r="H97" t="str">
        <x:f>IF(Objetivos!C97="","",Objetivos!C97)</x:f>
      </x:c>
      <x:c r="I97" t="str">
        <x:f>IF(Objetivos!D97="","",Objetivos!D97)</x:f>
      </x:c>
    </x:row>
    <x:row r="98">
      <x:c r="H98" t="str">
        <x:f>IF(Objetivos!C98="","",Objetivos!C98)</x:f>
      </x:c>
      <x:c r="I98" t="str">
        <x:f>IF(Objetivos!D98="","",Objetivos!D98)</x:f>
      </x:c>
    </x:row>
    <x:row r="99">
      <x:c r="H99" t="str">
        <x:f>IF(Objetivos!C99="","",Objetivos!C99)</x:f>
      </x:c>
      <x:c r="I99" t="str">
        <x:f>IF(Objetivos!D99="","",Objetivos!D99)</x:f>
      </x:c>
    </x:row>
    <x:row r="100">
      <x:c r="H100" t="str">
        <x:f>IF(Objetivos!C100="","",Objetivos!C100)</x:f>
      </x:c>
      <x:c r="I100" t="str">
        <x:f>IF(Objetivos!D100="","",Objetivos!D100)</x:f>
      </x:c>
    </x:row>
    <x:row r="101">
      <x:c r="H101" t="str">
        <x:f>IF(Objetivos!C101="","",Objetivos!C101)</x:f>
      </x:c>
      <x:c r="I101" t="str">
        <x:f>IF(Objetivos!D101="","",Objetivos!D101)</x:f>
      </x:c>
    </x:row>
    <x:row r="102">
      <x:c r="H102" t="str">
        <x:f>IF(Objetivos!C102="","",Objetivos!C102)</x:f>
      </x:c>
      <x:c r="I102" t="str">
        <x:f>IF(Objetivos!D102="","",Objetivos!D102)</x:f>
      </x:c>
    </x:row>
    <x:row r="103">
      <x:c r="H103" t="str">
        <x:f>IF(Objetivos!C103="","",Objetivos!C103)</x:f>
      </x:c>
      <x:c r="I103" t="str">
        <x:f>IF(Objetivos!D103="","",Objetivos!D103)</x:f>
      </x:c>
    </x:row>
    <x:row r="104">
      <x:c r="H104" t="str">
        <x:f>IF(Objetivos!C104="","",Objetivos!C104)</x:f>
      </x:c>
      <x:c r="I104" t="str">
        <x:f>IF(Objetivos!D104="","",Objetivos!D104)</x:f>
      </x:c>
    </x:row>
  </x:sheetData>
  <x:mergeCells>
    <x:mergeCell ref="A1:F1"/>
  </x:mergeCells>
  <x:dataValidations count="5">
    <x:dataValidation type="list" sqref="B14">
      <x:formula1>Listas!$H$4:$H$104</x:formula1>
    </x:dataValidation>
    <x:dataValidation type="list" sqref="B15">
      <x:formula1>Listas!$I$4:$I$104</x:formula1>
    </x:dataValidation>
    <x:dataValidation type="decimal" operator="greaterThan" sqref="B13">
      <x:formula1>0</x:formula1>
    </x:dataValidation>
    <x:dataValidation type="whole" operator="greaterThanOrEqual" sqref="B16">
      <x:formula1>0</x:formula1>
    </x:dataValidation>
    <x:dataValidation type="decimal" operator="between" sqref="B17:B18">
      <x:formula1>0</x:formula1>
      <x:formula2>1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3" t="str">
        <x:v>COMO USAR A PLANILHA</x:v>
      </x:c>
      <x:c r="B1" s="3" t="str">
        <x:v>COMO USAR A PLANILHA</x:v>
      </x:c>
      <x:c r="C1" s="3" t="str">
        <x:v>COMO USAR A PLANILHA</x:v>
      </x:c>
      <x:c r="D1" s="3" t="str">
        <x:v>COMO USAR A PLANILHA</x:v>
      </x:c>
      <x:c r="E1" s="3" t="str">
        <x:v>COMO USAR A PLANILHA</x:v>
      </x:c>
      <x:c r="F1" s="3" t="str">
        <x:v>COMO USAR A PLANILHA</x:v>
      </x:c>
      <x:c r="G1" s="3" t="str">
        <x:v>COMO USAR A PLANILHA</x:v>
      </x:c>
      <x:c r="H1" s="3" t="str">
        <x:v>COMO USAR A PLANILHA</x:v>
      </x:c>
    </x:row>
    <x:row r="3">
      <x:c r="A3" s="90" t="str">
        <x:v>OBJETIVO: transformar metas estratégicas em resultados mensuráveis, com progresso, confiança, prazos e decisões claras.</x:v>
      </x:c>
      <x:c r="B3" s="90" t="str">
        <x:v>OBJETIVO: transformar metas estratégicas em resultados mensuráveis, com progresso, confiança, prazos e decisões claras.</x:v>
      </x:c>
      <x:c r="C3" s="90" t="str">
        <x:v>OBJETIVO: transformar metas estratégicas em resultados mensuráveis, com progresso, confiança, prazos e decisões claras.</x:v>
      </x:c>
      <x:c r="D3" s="90" t="str">
        <x:v>OBJETIVO: transformar metas estratégicas em resultados mensuráveis, com progresso, confiança, prazos e decisões claras.</x:v>
      </x:c>
      <x:c r="E3" s="90" t="str">
        <x:v>OBJETIVO: transformar metas estratégicas em resultados mensuráveis, com progresso, confiança, prazos e decisões claras.</x:v>
      </x:c>
      <x:c r="F3" s="90" t="str">
        <x:v>OBJETIVO: transformar metas estratégicas em resultados mensuráveis, com progresso, confiança, prazos e decisões claras.</x:v>
      </x:c>
      <x:c r="G3" s="90" t="str">
        <x:v>OBJETIVO: transformar metas estratégicas em resultados mensuráveis, com progresso, confiança, prazos e decisões claras.</x:v>
      </x:c>
      <x:c r="H3" s="90" t="str">
        <x:v>OBJETIVO: transformar metas estratégicas em resultados mensuráveis, com progresso, confiança, prazos e decisões claras.</x:v>
      </x:c>
    </x:row>
    <x:row r="5" ht="48" customHeight="1">
      <x:c r="A5" s="92" t="str">
        <x:v>1. Defina os objetivos</x:v>
      </x:c>
      <x:c r="B5" s="96" t="str">
        <x:v>Escreva resultados qualitativos claros, com dono, prazo, prioridade e peso.</x:v>
      </x:c>
    </x:row>
    <x:row r="6" ht="48" customHeight="1">
      <x:c r="A6" s="92" t="str">
        <x:v>2. Cadastre os KRs</x:v>
      </x:c>
      <x:c r="B6" s="96" t="str">
        <x:v>Pesos positivos são normalizados dentro do objetivo. Não precisam somar 100%.</x:v>
      </x:c>
    </x:row>
    <x:row r="7" ht="48" customHeight="1">
      <x:c r="A7" s="92" t="str">
        <x:v>3. Atualize os valores</x:v>
      </x:c>
      <x:c r="B7" s="96" t="str">
        <x:v>Informe o valor atual e a confiança. Registre a evidência e os bloqueios na aba Atualizacoes.</x:v>
      </x:c>
    </x:row>
    <x:row r="8" ht="48" customHeight="1">
      <x:c r="A8" s="92" t="str">
        <x:v>4. Leia o progresso</x:v>
      </x:c>
      <x:c r="B8" s="96" t="str">
        <x:v>O cálculo considera a distância entre valor inicial, atual e meta, limitado entre 0% e 100%.</x:v>
      </x:c>
    </x:row>
    <x:row r="9" ht="48" customHeight="1">
      <x:c r="A9" s="92" t="str">
        <x:v>5. Leia a confiança</x:v>
      </x:c>
      <x:c r="B9" s="96" t="str">
        <x:v>Confiança baixa antecipa risco, mesmo quando o progresso aparente ainda parece aceitável.</x:v>
      </x:c>
    </x:row>
    <x:row r="10" ht="48" customHeight="1">
      <x:c r="A10" s="92" t="str">
        <x:v>6. Trate atrasos</x:v>
      </x:c>
      <x:c r="B10" s="96" t="str">
        <x:v>Objetivo ou KR vencido deve ganhar novo plano, responsável, prazo e ação de recuperação.</x:v>
      </x:c>
    </x:row>
    <x:row r="11" ht="48" customHeight="1">
      <x:c r="A11" s="92" t="str">
        <x:v>7. Faça a reunião semanal</x:v>
      </x:c>
      <x:c r="B11" s="96" t="str">
        <x:v>Revise exceções, decida ações e evite transformar o ritual em leitura de status.</x:v>
      </x:c>
    </x:row>
    <x:row r="12" ht="48" customHeight="1">
      <x:c r="A12" s="92" t="str">
        <x:v>8. Separe ação de resultado</x:v>
      </x:c>
      <x:c r="B12" s="96" t="str">
        <x:v>Tarefa concluída não garante impacto. O KR deve medir a mudança produzida.</x:v>
      </x:c>
    </x:row>
    <x:row r="13" ht="48" customHeight="1">
      <x:c r="A13" s="92" t="str">
        <x:v>9. Encerre com aprendizado</x:v>
      </x:c>
      <x:c r="B13" s="96" t="str">
        <x:v>Ao concluir ou cancelar, registre o que funcionou, o que falhou e o próximo ciclo.</x:v>
      </x:c>
    </x:row>
    <x:row r="14" ht="48" customHeight="1">
      <x:c r="A14" s="92" t="str">
        <x:v>10. Use o Dashboard</x:v>
      </x:c>
      <x:c r="B14" s="96" t="str">
        <x:v>Priorize atrasos, baixa confiança e KRs com pouco avanço perto do prazo.</x:v>
      </x:c>
    </x:row>
    <x:row r="16">
      <x:c r="A16" s="115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B16" s="116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C16" s="116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D16" s="116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E16" s="116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F16" s="116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G16" s="116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H16" s="117" t="str">
        <x:v>Boa prática: poucos objetivos bem acompanhados geram mais foco do que uma lista extensa de indicadores. Revise pesos e métricas no início do ciclo; durante a execução, preserve o critério para não maquiar resultados.</x:v>
      </x:c>
    </x:row>
    <x:row r="17">
      <x:c r="A17" s="118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B17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C17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D17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E17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F17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G17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H17" s="120" t="str">
        <x:v>Boa prática: poucos objetivos bem acompanhados geram mais foco do que uma lista extensa de indicadores. Revise pesos e métricas no início do ciclo; durante a execução, preserve o critério para não maquiar resultados.</x:v>
      </x:c>
    </x:row>
    <x:row r="18">
      <x:c r="A18" s="118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B18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C18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D18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E18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F18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G18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H18" s="120" t="str">
        <x:v>Boa prática: poucos objetivos bem acompanhados geram mais foco do que uma lista extensa de indicadores. Revise pesos e métricas no início do ciclo; durante a execução, preserve o critério para não maquiar resultados.</x:v>
      </x:c>
    </x:row>
    <x:row r="19">
      <x:c r="A19" s="118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B19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C19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D19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E19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F19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G19" s="119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H19" s="120" t="str">
        <x:v>Boa prática: poucos objetivos bem acompanhados geram mais foco do que uma lista extensa de indicadores. Revise pesos e métricas no início do ciclo; durante a execução, preserve o critério para não maquiar resultados.</x:v>
      </x:c>
    </x:row>
    <x:row r="20">
      <x:c r="A20" s="121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B20" s="122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C20" s="122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D20" s="122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E20" s="122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F20" s="122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G20" s="122" t="str">
        <x:v>Boa prática: poucos objetivos bem acompanhados geram mais foco do que uma lista extensa de indicadores. Revise pesos e métricas no início do ciclo; durante a execução, preserve o critério para não maquiar resultados.</x:v>
      </x:c>
      <x:c r="H20" s="123" t="str">
        <x:v>Boa prática: poucos objetivos bem acompanhados geram mais foco do que uma lista extensa de indicadores. Revise pesos e métricas no início do ciclo; durante a execução, preserve o critério para não maquiar resultados.</x:v>
      </x:c>
    </x:row>
    <x:row r="25" ht="54" customHeight="1">
      <x:c r="A25" t="str">
        <x:v>Versão 2.0</x:v>
      </x:c>
      <x:c r="B25" s="151" t="str">
        <x:v>v2.0 — cenários conferidos em cópia importada no Google Planilhas em 11/10/2026. Exemplos fictícios preservados.</x:v>
      </x:c>
    </x:row>
    <x:row r="26" ht="54" customHeight="1">
      <x:c r="A26" t="str">
        <x:v>Entrada e cálculo</x:v>
      </x:c>
      <x:c r="B26" s="151" t="str">
        <x:v>Amarelo: entrada. Azul claro: fórmula. Não apague fórmulas ao substituir exemplos.</x:v>
      </x:c>
    </x:row>
    <x:row r="27" ht="54" customHeight="1">
      <x:c r="A27" t="str">
        <x:v>Limites</x:v>
      </x:c>
      <x:c r="B27" s="151" t="str">
        <x:v>100 objetivos e 100 KRs nas linhas 5:104. 300 registros de histórico nas linhas 5:304.</x:v>
      </x:c>
    </x:row>
    <x:row r="28" ht="54" customHeight="1">
      <x:c r="A28" t="str">
        <x:v>Contexto</x:v>
      </x:c>
      <x:c r="B28" s="151" t="str">
        <x:v>Listas B14/B15 selecionam área e dono do objetivo. KRs herdam esse contexto, mesmo com outro responsável.</x:v>
      </x:c>
    </x:row>
    <x:row r="29" ht="54" customHeight="1">
      <x:c r="A29" t="str">
        <x:v>Regras de risco</x:v>
      </x:c>
      <x:c r="B29" s="151" t="str">
        <x:v>Listas B16: horizonte em dias. B17: progresso mínimo nesse horizonte. B18: confiança mínima. Políticas configuráveis do gestor.</x:v>
      </x:c>
    </x:row>
    <x:row r="30" ht="54" customHeight="1">
      <x:c r="A30" t="str">
        <x:v>Progresso</x:v>
      </x:c>
      <x:c r="B30" s="151" t="str">
        <x:v>Aumentar: (atual-inicial)/(meta-inicial). Reduzir: (inicial-atual)/(inicial-meta). Limitados 0–100%. Manter: 100% dentro da tolerância Y, 0% fora.</x:v>
      </x:c>
    </x:row>
    <x:row r="31" ht="54" customHeight="1">
      <x:c r="A31" t="str">
        <x:v>População</x:v>
      </x:c>
      <x:c r="B31" s="151" t="str">
        <x:v>Pausados, cancelados e concluídos ficam fora dos indicadores ativos. Objetivos com KRs inválidos não entram em progresso/confiança.</x:v>
      </x:c>
    </x:row>
    <x:row r="32" ht="54" customHeight="1">
      <x:c r="A32" t="str">
        <x:v>Dados pendentes</x:v>
      </x:c>
      <x:c r="B32" s="151" t="str">
        <x:v>Mostra objetivos sem cálculo e KRs inválidos. Uma pendência por entidade, primeira causa. Há contagem de objetivo e KR vinculados.</x:v>
      </x:c>
    </x:row>
    <x:row r="33" ht="54" customHeight="1">
      <x:c r="A33" t="str">
        <x:v>Histórico</x:v>
      </x:c>
      <x:c r="B33" s="151" t="str">
        <x:v>Atualizacoes é registro manual. Não atualiza automaticamente Atual H nem Confiança L em Resultados_Chave.</x:v>
      </x:c>
    </x:row>
    <x:row r="34" ht="54" customHeight="1">
      <x:c r="A34" t="str">
        <x:v>Reunião</x:v>
      </x:c>
      <x:c r="B34" s="151" t="str">
        <x:v>Corrija dados. Revise as dez prioridades. Localize o ID na base, registre ação P, responsável e prazo, depois a evidência no histórico.</x:v>
      </x:c>
    </x:row>
    <x:row r="35" ht="54" customHeight="1">
      <x:c r="A35" t="str">
        <x:v>Expansão</x:v>
      </x:c>
      <x:c r="B35" s="151" t="str">
        <x:v>Além do limite: ampliar fórmulas, tabelas, validações, referências, listas e ações do painel. Retestar antes de usar.</x:v>
      </x:c>
    </x:row>
    <x:row r="36" ht="54" customHeight="1">
      <x:c r="A36" t="str">
        <x:v>Compatibilidade</x:v>
      </x:c>
      <x:c r="B36" s="151" t="str">
        <x:v>Testado por importação no Google Planilhas. Excel nativo não testado. Sem integração Power BI, macros, alertas enviados ou reconstituição histórica.</x:v>
      </x:c>
    </x:row>
  </x:sheetData>
  <x:mergeCells>
    <x:mergeCell ref="A1:H1"/>
    <x:mergeCell ref="A3:H3"/>
    <x:mergeCell ref="A16:H20"/>
  </x:mergeCells>
  <x:pageMargins left="0.7" right="0.7" top="0.75" bottom="0.75" header="0.3" footer="0.3"/>
</x:worksheet>
</file>