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87b1aa2e5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3621a58ab174dd3"/>
    <x:sheet xmlns:r="http://schemas.openxmlformats.org/officeDocument/2006/relationships" name="Produtos" sheetId="2" r:id="Re1f1d801ebf34f61"/>
    <x:sheet xmlns:r="http://schemas.openxmlformats.org/officeDocument/2006/relationships" name="Contagens" sheetId="3" r:id="R59716a76061846b1"/>
    <x:sheet xmlns:r="http://schemas.openxmlformats.org/officeDocument/2006/relationships" name="Listas" sheetId="4" r:id="R71b1e536c0c242f3"/>
    <x:sheet xmlns:r="http://schemas.openxmlformats.org/officeDocument/2006/relationships" name="Instrucoes" sheetId="5" r:id="Rf580944f379d44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&quot;R$ &quot;#,##0.00"/>
    <x:numFmt numFmtId="202" formatCode="0"/>
    <x:numFmt numFmtId="203" formatCode="0.0%"/>
  </x:numFmts>
  <x:fonts count="8">
    <x:font>
      <x:sz val="11"/>
      <x:name val="Carlito"/>
    </x:font>
    <x:font>
      <x:sz val="11"/>
      <x:color rgb="FF213C43"/>
      <x:name val="Arial"/>
    </x:font>
    <x:font>
      <x:b/>
      <x:sz val="17"/>
      <x:color rgb="FF164A42"/>
      <x:name val="Arial"/>
    </x:font>
    <x:font>
      <x:b/>
      <x:sz val="11"/>
      <x:color rgb="FFFFFFFF"/>
      <x:name val="Arial"/>
    </x:font>
    <x:font>
      <x:b/>
      <x:sz val="18"/>
      <x:color rgb="FF164A42"/>
      <x:name val="Arial"/>
    </x:font>
    <x:font>
      <x:b/>
      <x:sz val="24"/>
      <x:color rgb="FF213C43"/>
      <x:name val="Arial"/>
    </x:font>
    <x:font>
      <x:b/>
      <x:sz val="12"/>
      <x:color rgb="FFFFFFFF"/>
      <x:name val="Arial"/>
    </x:font>
    <x:font>
      <x:b/>
      <x:sz val="11"/>
      <x:color rgb="FF164A42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A"/>
      </x:patternFill>
    </x:fill>
    <x:fill>
      <x:patternFill patternType="solid">
        <x:fgColor rgb="FFEAF3EF"/>
      </x:patternFill>
    </x:fill>
    <x:fill>
      <x:patternFill patternType="solid">
        <x:fgColor rgb="FF164A42"/>
      </x:patternFill>
    </x:fill>
    <x:fill>
      <x:patternFill patternType="solid">
        <x:fgColor rgb="FFF2F6F7"/>
      </x:patternFill>
    </x:fill>
    <x:fill>
      <x:patternFill patternType="solid">
        <x:fgColor rgb="FFFFFFFF"/>
      </x:patternFill>
    </x:fill>
    <x:fill>
      <x:patternFill patternType="solid">
        <x:fgColor rgb="FF216C83"/>
      </x:patternFill>
    </x:fill>
    <x:fill>
      <x:patternFill patternType="solid">
        <x:fgColor rgb="FFE8E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202" fontId="5" fillId="6" borderId="0" xfId="0" applyNumberFormat="1" applyFont="1" applyFill="1" applyBorder="1" applyAlignment="1">
      <x:alignment horizontal="center" vertical="center"/>
    </x:xf>
    <x:xf numFmtId="203" fontId="5" fillId="6" borderId="0" xfId="0" applyNumberFormat="1" applyFont="1" applyFill="1" applyBorder="1" applyAlignment="1">
      <x:alignment horizontal="center" vertical="center"/>
    </x:xf>
    <x:xf numFmtId="201" fontId="5" fillId="6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200" fontId="1" fillId="8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E2F27"/>
      </x:font>
      <x:fill>
        <x:patternFill>
          <x:bgColor rgb="FFF9DDDA"/>
        </x:patternFill>
      </x:fill>
    </x:dxf>
    <x:dxf>
      <x:font>
        <x:b/>
        <x:color rgb="FF9E2F27"/>
      </x:font>
      <x:fill>
        <x:patternFill>
          <x:bgColor rgb="FFF9DD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0cfd53ad84f5c" /><Relationship Type="http://schemas.openxmlformats.org/officeDocument/2006/relationships/theme" Target="/xl/theme/theme1.xml" Id="Rda4b2ea635244746" /><Relationship Type="http://schemas.openxmlformats.org/officeDocument/2006/relationships/sharedStrings" Target="/xl/sharedStrings.xml" Id="R0c389fb6dc91423e" /><Relationship Type="http://schemas.openxmlformats.org/officeDocument/2006/relationships/worksheet" Target="/xl/worksheets/sheet1.xml" Id="R73621a58ab174dd3" /><Relationship Type="http://schemas.openxmlformats.org/officeDocument/2006/relationships/worksheet" Target="/xl/worksheets/sheet2.xml" Id="Re1f1d801ebf34f61" /><Relationship Type="http://schemas.openxmlformats.org/officeDocument/2006/relationships/worksheet" Target="/xl/worksheets/sheet3.xml" Id="R59716a76061846b1" /><Relationship Type="http://schemas.openxmlformats.org/officeDocument/2006/relationships/worksheet" Target="/xl/worksheets/sheet4.xml" Id="R71b1e536c0c242f3" /><Relationship Type="http://schemas.openxmlformats.org/officeDocument/2006/relationships/worksheet" Target="/xl/worksheets/sheet5.xml" Id="Rf580944f379d44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c803830d004102" /><Relationship Type="http://schemas.openxmlformats.org/officeDocument/2006/relationships/chart" Target="/xl/drawings/charts/chart2.xml" Id="Rf580477c8ae444b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Valores comparáveis por classe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Sistema no corte</c:v>
          </c:tx>
          <c:spPr>
            <a:solidFill xmlns:a="http://schemas.openxmlformats.org/drawingml/2006/main">
              <a:srgbClr val="164A42"/>
            </a:solidFill>
          </c:spPr>
          <c:cat>
            <c:strRef>
              <c:f>'Dashboard'!$P$16:$P$18</c:f>
              <c:strCache>
                <c:ptCount val="0"/>
              </c:strCache>
            </c:strRef>
          </c:cat>
          <c:val>
            <c:numRef>
              <c:f>'Dashboard'!$Q$16:$Q$18</c:f>
              <c:numCache>
                <c:formatCode>"R$ "#,##0</c:formatCode>
                <c:ptCount val="0"/>
              </c:numCache>
            </c:numRef>
          </c:val>
        </c:ser>
        <c:ser>
          <c:idx val="1"/>
          <c:order val="1"/>
          <c:tx>
            <c:v>Físico no corte</c:v>
          </c:tx>
          <c:spPr>
            <a:solidFill xmlns:a="http://schemas.openxmlformats.org/drawingml/2006/main">
              <a:srgbClr val="216C83"/>
            </a:solidFill>
          </c:spPr>
          <c:cat>
            <c:strRef>
              <c:f>'Dashboard'!$P$16:$P$18</c:f>
              <c:strCache>
                <c:ptCount val="0"/>
              </c:strCache>
            </c:strRef>
          </c:cat>
          <c:val>
            <c:numRef>
              <c:f>'Dashboard'!$R$16:$R$18</c:f>
              <c:numCache>
                <c:formatCode>"R$ 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 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Situação dos produtos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Produtos</c:v>
          </c:tx>
          <c:spPr>
            <a:solidFill xmlns:a="http://schemas.openxmlformats.org/drawingml/2006/main">
              <a:srgbClr val="164A42"/>
            </a:solidFill>
          </c:spPr>
          <c:cat>
            <c:strRef>
              <c:f>'Dashboard'!$T$16:$T$20</c:f>
              <c:strCache>
                <c:ptCount val="0"/>
              </c:strCache>
            </c:strRef>
          </c:cat>
          <c:val>
            <c:numRef>
              <c:f>'Dashboard'!$U$16:$U$20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c803830d004102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13</xdr:col>
      <xdr:colOff>0</xdr:colOff>
      <xdr:row>28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80477c8ae444b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dastroInventario" displayName="CadastroInventario" ref="A4:AC104" headerRowCount="1" totalsRowCount="0" totalsRowShown="0">
  <x:tableColumns count="29">
    <x:tableColumn id="1" name="Código"/>
    <x:tableColumn id="2" name="Item"/>
    <x:tableColumn id="3" name="Categoria"/>
    <x:tableColumn id="4" name="Unidade"/>
    <x:tableColumn id="5" name="Classe ABC"/>
    <x:tableColumn id="6" name="Saldo cadastrado"/>
    <x:tableColumn id="7" name="Custo unitário (R$)"/>
    <x:tableColumn id="8" name="Periodicidade (dias)"/>
    <x:tableColumn id="9" name="Responsável pela ação"/>
    <x:tableColumn id="10" name="Próxima ação"/>
    <x:tableColumn id="11" name="Prazo da ação"/>
    <x:tableColumn id="12" name="Pendência cadastro"/>
    <x:tableColumn id="13" name="Última linha válida"/>
    <x:tableColumn id="14" name="Última contagem"/>
    <x:tableColumn id="15" name="Sistema no corte"/>
    <x:tableColumn id="16" name="Físico no corte"/>
    <x:tableColumn id="17" name="Diferença qtd."/>
    <x:tableColumn id="18" name="Diferença em R$"/>
    <x:tableColumn id="19" name="Divergência absoluta R$"/>
    <x:tableColumn id="20" name="Correspondência exata"/>
    <x:tableColumn id="21" name="Próxima contagem"/>
    <x:tableColumn id="22" name="Situação"/>
    <x:tableColumn id="23" name="Contexto"/>
    <x:tableColumn id="24" name="Contado"/>
    <x:tableColumn id="25" name="Prioridade"/>
    <x:tableColumn id="26" name="Ordem"/>
    <x:tableColumn id="27" name="Valor sistema no corte"/>
    <x:tableColumn id="28" name="Valor físico no corte"/>
    <x:tableColumn id="29" name="Status da contage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istoricoContagens" displayName="HistoricoContagens" ref="A4:S304" headerRowCount="1" totalsRowCount="0" totalsRowShown="0">
  <x:tableColumns count="19">
    <x:tableColumn id="1" name="Data"/>
    <x:tableColumn id="2" name="ID inventário"/>
    <x:tableColumn id="3" name="Código item"/>
    <x:tableColumn id="4" name="Localização / abrangência"/>
    <x:tableColumn id="5" name="Sistema no corte"/>
    <x:tableColumn id="6" name="Físico contado"/>
    <x:tableColumn id="7" name="Diferença"/>
    <x:tableColumn id="8" name="Divergência abs. qtd."/>
    <x:tableColumn id="9" name="Custo atual (R$)"/>
    <x:tableColumn id="10" name="Diferença em R$"/>
    <x:tableColumn id="11" name="Tipo contagem"/>
    <x:tableColumn id="12" name="Contador"/>
    <x:tableColumn id="13" name="Revisor"/>
    <x:tableColumn id="14" name="Status"/>
    <x:tableColumn id="15" name="Causa / evidência / observação"/>
    <x:tableColumn id="16" name="Pendência"/>
    <x:tableColumn id="17" name="Válida"/>
    <x:tableColumn id="18" name="Linha"/>
    <x:tableColumn id="19" name="Até o cor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482a77f33044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f9c684f5f5144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ab60ac850f0400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4" customHeight="1">
      <x:c r="A1" s="14"/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2"/>
      <x:c r="O1" s="2"/>
      <x:c r="P1" s="2"/>
      <x:c r="Q1" s="2"/>
      <x:c r="R1" s="2"/>
      <x:c r="S1" s="2"/>
      <x:c r="T1" s="2"/>
      <x:c r="U1" s="2"/>
    </x:row>
    <x:row r="2" ht="32" customHeight="1">
      <x:c r="A2" s="14"/>
      <x:c r="B2" s="15" t="str">
        <x:v>Inventário: contagem e divergências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14"/>
      <x:c r="B3" s="14" t="str">
        <x:v>Última contagem válida por SKU até o corte. Exemplos fictícios. Versão 2.0.</x:v>
      </x:c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2"/>
      <x:c r="O3" s="2"/>
      <x:c r="P3" s="2" t="n">
        <x:f>SUM(Produtos!W5:W104)</x:f>
        <x:v>6</x:v>
      </x:c>
      <x:c r="Q3" s="2"/>
      <x:c r="R3" s="2"/>
      <x:c r="S3" s="2"/>
      <x:c r="T3" s="2"/>
      <x:c r="U3" s="2"/>
    </x:row>
    <x:row r="4" ht="24" customHeight="1">
      <x:c r="A4" s="14"/>
      <x:c r="B4" s="14" t="str">
        <x:v>Data de análise</x:v>
      </x:c>
      <x:c r="C4" s="14"/>
      <x:c r="D4" s="14"/>
      <x:c r="E4" s="16" t="n">
        <x:f>Listas!C5</x:f>
        <x:v>46304</x:v>
      </x:c>
      <x:c r="F4" s="16"/>
      <x:c r="G4" s="16"/>
      <x:c r="H4" s="14" t="str">
        <x:v>Classe</x:v>
      </x:c>
      <x:c r="I4" s="14"/>
      <x:c r="J4" s="14"/>
      <x:c r="K4" s="14" t="str">
        <x:f>Listas!C6</x:f>
        <x:v>Todas</x:v>
      </x:c>
      <x:c r="L4" s="14"/>
      <x:c r="M4" s="14"/>
      <x:c r="N4" s="2"/>
      <x:c r="O4" s="2"/>
      <x:c r="P4" s="2" t="n">
        <x:f>SUM(Produtos!X5:X104)</x:f>
        <x:v>6</x:v>
      </x:c>
      <x:c r="Q4" s="2"/>
      <x:c r="R4" s="2"/>
      <x:c r="S4" s="2"/>
      <x:c r="T4" s="2"/>
      <x:c r="U4" s="2"/>
    </x:row>
    <x:row r="5" ht="24" customHeight="1">
      <x:c r="A5" s="14"/>
      <x:c r="B5" s="14" t="str">
        <x:f>"Divergência alta: R$ "&amp;TEXT(Listas!C7,"0.00")&amp;". Altere data, classe e limite em Listas."</x:f>
        <x:v>Divergência alta: R$ 100.00. Altere data, classe e limite em Listas.</x:v>
      </x:c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2"/>
      <x:c r="O5" s="2"/>
      <x:c r="P5" s="2" t="n">
        <x:f>SUMIFS(Produtos!T5:T104,Produtos!X5:X104,1)</x:f>
        <x:v>1</x:v>
      </x:c>
      <x:c r="Q5" s="2"/>
      <x:c r="R5" s="2"/>
      <x:c r="S5" s="2"/>
      <x:c r="T5" s="2"/>
      <x:c r="U5" s="2"/>
    </x:row>
    <x:row r="6" ht="24" customHeight="1">
      <x:c r="A6" s="14"/>
      <x:c r="B6" s="14" t="str">
        <x:f>IF(OR(OR(NOT(ISNUMBER(Listas!C5)),Listas!C5&lt;=0,IF(ISNUMBER(Listas!C5),Listas!C5&lt;&gt;INT(Listas!C5),FALSE)),NOT(ISNUMBER(Listas!C7)),Listas!C7&lt;=0,AND(Listas!C6&lt;&gt;"Todas",Listas!C6&lt;&gt;"A",Listas!C6&lt;&gt;"B",Listas!C6&lt;&gt;"C")),"Corrija os parâmetros em Listas antes de usar o painel.","")</x:f>
      </x:c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2"/>
      <x:c r="O6" s="2"/>
      <x:c r="P6" s="2" t="n">
        <x:f>SUMIFS(Produtos!S5:S104,Produtos!X5:X104,1)</x:f>
        <x:v>789.5</x:v>
      </x:c>
      <x:c r="Q6" s="2"/>
      <x:c r="R6" s="2"/>
      <x:c r="S6" s="2"/>
      <x:c r="T6" s="2"/>
      <x:c r="U6" s="2"/>
    </x:row>
    <x:row r="7" ht="24" customHeight="1">
      <x:c r="A7" s="14"/>
      <x:c r="B7" s="12" t="str">
        <x:v>Produtos no contexto</x:v>
      </x:c>
      <x:c r="C7" s="12"/>
      <x:c r="D7" s="12"/>
      <x:c r="E7" s="12"/>
      <x:c r="F7" s="12" t="str">
        <x:v>Produtos contados</x:v>
      </x:c>
      <x:c r="G7" s="12"/>
      <x:c r="H7" s="12"/>
      <x:c r="I7" s="12"/>
      <x:c r="J7" s="12" t="str">
        <x:v>Correspondência exata</x:v>
      </x:c>
      <x:c r="K7" s="12"/>
      <x:c r="L7" s="12"/>
      <x:c r="M7" s="12"/>
      <x:c r="N7" s="2"/>
      <x:c r="O7" s="2"/>
      <x:c r="P7" s="2" t="n">
        <x:f>COUNTIFS(Produtos!Y5:Y104,"&gt;0")</x:f>
        <x:v>5</x:v>
      </x:c>
      <x:c r="Q7" s="2"/>
      <x:c r="R7" s="2"/>
      <x:c r="S7" s="2"/>
      <x:c r="T7" s="2"/>
      <x:c r="U7" s="2"/>
    </x:row>
    <x:row r="8" ht="24" customHeight="1">
      <x:c r="A8" s="14"/>
      <x:c r="B8" s="20" t="n">
        <x:f>P3</x:f>
        <x:v>6</x:v>
      </x:c>
      <x:c r="C8" s="20"/>
      <x:c r="D8" s="20"/>
      <x:c r="E8" s="20"/>
      <x:c r="F8" s="20" t="n">
        <x:f>P4</x:f>
        <x:v>6</x:v>
      </x:c>
      <x:c r="G8" s="20"/>
      <x:c r="H8" s="20"/>
      <x:c r="I8" s="20"/>
      <x:c r="J8" s="21" t="n">
        <x:f>IF(P4=0,"n.a.",P5/P4)</x:f>
        <x:v>0.16666666666666666</x:v>
      </x:c>
      <x:c r="K8" s="21"/>
      <x:c r="L8" s="21"/>
      <x:c r="M8" s="21"/>
      <x:c r="N8" s="2"/>
      <x:c r="O8" s="2"/>
      <x:c r="P8" s="2" t="n">
        <x:f>COUNTIFS(Produtos!W5:W104,1,Produtos!V5:V104,"CONTAGEM ATRASADA")</x:f>
        <x:v>3</x:v>
      </x:c>
      <x:c r="Q8" s="2"/>
      <x:c r="R8" s="2"/>
      <x:c r="S8" s="2"/>
      <x:c r="T8" s="2"/>
      <x:c r="U8" s="2"/>
    </x:row>
    <x:row r="9" ht="24" customHeight="1">
      <x:c r="A9" s="14"/>
      <x:c r="B9" s="20"/>
      <x:c r="C9" s="20"/>
      <x:c r="D9" s="20"/>
      <x:c r="E9" s="20"/>
      <x:c r="F9" s="20"/>
      <x:c r="G9" s="20"/>
      <x:c r="H9" s="20"/>
      <x:c r="I9" s="20"/>
      <x:c r="J9" s="21"/>
      <x:c r="K9" s="21"/>
      <x:c r="L9" s="21"/>
      <x:c r="M9" s="21"/>
      <x:c r="N9" s="2"/>
      <x:c r="O9" s="2"/>
      <x:c r="P9" s="2" t="n">
        <x:f>SUMIFS(Produtos!AA5:AA104,Produtos!X5:X104,1)</x:f>
        <x:v>15231</x:v>
      </x:c>
      <x:c r="Q9" s="2"/>
      <x:c r="R9" s="2"/>
      <x:c r="S9" s="2"/>
      <x:c r="T9" s="2"/>
      <x:c r="U9" s="2"/>
    </x:row>
    <x:row r="10" ht="24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2"/>
      <x:c r="O10" s="2"/>
      <x:c r="P10" s="2" t="n">
        <x:f>SUMIFS(Produtos!AB5:AB104,Produtos!X5:X104,1)</x:f>
        <x:v>14441.5</x:v>
      </x:c>
      <x:c r="Q10" s="2"/>
      <x:c r="R10" s="2"/>
      <x:c r="S10" s="2"/>
      <x:c r="T10" s="2"/>
      <x:c r="U10" s="2"/>
    </x:row>
    <x:row r="11" ht="24" customHeight="1">
      <x:c r="A11" s="14"/>
      <x:c r="B11" s="12" t="str">
        <x:v>Divergência absoluta (R$)</x:v>
      </x:c>
      <x:c r="C11" s="12"/>
      <x:c r="D11" s="12"/>
      <x:c r="E11" s="12"/>
      <x:c r="F11" s="12" t="str">
        <x:v>Produtos com prioridade</x:v>
      </x:c>
      <x:c r="G11" s="12"/>
      <x:c r="H11" s="12"/>
      <x:c r="I11" s="12"/>
      <x:c r="J11" s="12" t="str">
        <x:v>Contagens atrasadas</x:v>
      </x:c>
      <x:c r="K11" s="12"/>
      <x:c r="L11" s="12"/>
      <x:c r="M11" s="12"/>
      <x:c r="N11" s="2"/>
      <x:c r="O11" s="2"/>
      <x:c r="P11" s="2" t="n">
        <x:f>SUMPRODUCT(--(Produtos!L5:L104&lt;&gt;""))+SUMPRODUCT(--(Contagens!P5:P304&lt;&gt;""))</x:f>
        <x:v>0</x:v>
      </x:c>
      <x:c r="Q11" s="2"/>
      <x:c r="R11" s="2"/>
      <x:c r="S11" s="2"/>
      <x:c r="T11" s="2"/>
      <x:c r="U11" s="2"/>
    </x:row>
    <x:row r="12" ht="24" customHeight="1">
      <x:c r="A12" s="14"/>
      <x:c r="B12" s="22" t="n">
        <x:f>P6</x:f>
        <x:v>789.5</x:v>
      </x:c>
      <x:c r="C12" s="22"/>
      <x:c r="D12" s="22"/>
      <x:c r="E12" s="22"/>
      <x:c r="F12" s="20" t="n">
        <x:f>P7</x:f>
        <x:v>5</x:v>
      </x:c>
      <x:c r="G12" s="20"/>
      <x:c r="H12" s="20"/>
      <x:c r="I12" s="20"/>
      <x:c r="J12" s="20" t="n">
        <x:f>P8</x:f>
        <x:v>3</x:v>
      </x:c>
      <x:c r="K12" s="20"/>
      <x:c r="L12" s="20"/>
      <x:c r="M12" s="20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14"/>
      <x:c r="B13" s="22"/>
      <x:c r="C13" s="22"/>
      <x:c r="D13" s="22"/>
      <x:c r="E13" s="22"/>
      <x:c r="F13" s="20"/>
      <x:c r="G13" s="20"/>
      <x:c r="H13" s="20"/>
      <x:c r="I13" s="20"/>
      <x:c r="J13" s="20"/>
      <x:c r="K13" s="20"/>
      <x:c r="L13" s="20"/>
      <x:c r="M13" s="20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14"/>
      <x:c r="B14" s="14" t="str">
        <x:f>"Cobertura: "&amp;IF(P3=0,"n.a.",TEXT(P4/P3,"0.0%"))&amp;". Correspondência exata = produtos sem diferença / produtos contados."</x:f>
        <x:v>Cobertura: 100.0%. Correspondência exata = produtos sem diferença / produtos contados.</x:v>
      </x:c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2"/>
      <x:c r="O15" s="2"/>
      <x:c r="P15" s="2" t="str">
        <x:v>Classe</x:v>
      </x:c>
      <x:c r="Q15" s="2" t="str">
        <x:v>Sistema no corte</x:v>
      </x:c>
      <x:c r="R15" s="2" t="str">
        <x:v>Físico no corte</x:v>
      </x:c>
      <x:c r="S15" s="2"/>
      <x:c r="T15" s="2" t="str">
        <x:v>Situação</x:v>
      </x:c>
      <x:c r="U15" s="2" t="str">
        <x:v>Produtos</x:v>
      </x:c>
    </x:row>
    <x:row r="16" ht="24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2"/>
      <x:c r="O16" s="2"/>
      <x:c r="P16" s="2" t="str">
        <x:v>A</x:v>
      </x:c>
      <x:c r="Q16" s="2" t="n">
        <x:f>SUMIFS(Produtos!$AA$5:$AA$104,Produtos!$X$5:$X$104,1,Produtos!$E$5:$E$104,P16)</x:f>
        <x:v>10797</x:v>
      </x:c>
      <x:c r="R16" s="2" t="n">
        <x:f>SUMIFS(Produtos!$AB$5:$AB$104,Produtos!$X$5:$X$104,1,Produtos!$E$5:$E$104,P16)</x:f>
        <x:v>10079</x:v>
      </x:c>
      <x:c r="S16" s="2"/>
      <x:c r="T16" s="2" t="str">
        <x:v>NUNCA CONTADO</x:v>
      </x:c>
      <x:c r="U16" s="2" t="n">
        <x:f>COUNTIFS(Produtos!$W$5:$W$104,1,Produtos!$V$5:$V$104,T16)</x:f>
        <x:v>0</x:v>
      </x:c>
    </x:row>
    <x:row r="17" ht="24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2"/>
      <x:c r="O17" s="2"/>
      <x:c r="P17" s="2" t="str">
        <x:v>B</x:v>
      </x:c>
      <x:c r="Q17" s="2" t="n">
        <x:f>SUMIFS(Produtos!$AA$5:$AA$104,Produtos!$X$5:$X$104,1,Produtos!$E$5:$E$104,P17)</x:f>
        <x:v>3875</x:v>
      </x:c>
      <x:c r="R17" s="2" t="n">
        <x:f>SUMIFS(Produtos!$AB$5:$AB$104,Produtos!$X$5:$X$104,1,Produtos!$E$5:$E$104,P17)</x:f>
        <x:v>3810</x:v>
      </x:c>
      <x:c r="S17" s="2"/>
      <x:c r="T17" s="2" t="str">
        <x:v>CONTAGEM ATRASADA</x:v>
      </x:c>
      <x:c r="U17" s="2" t="n">
        <x:f>COUNTIFS(Produtos!$W$5:$W$104,1,Produtos!$V$5:$V$104,T17)</x:f>
        <x:v>3</x:v>
      </x:c>
    </x:row>
    <x:row r="18" ht="24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2"/>
      <x:c r="O18" s="2"/>
      <x:c r="P18" s="2" t="str">
        <x:v>C</x:v>
      </x:c>
      <x:c r="Q18" s="2" t="n">
        <x:f>SUMIFS(Produtos!$AA$5:$AA$104,Produtos!$X$5:$X$104,1,Produtos!$E$5:$E$104,P18)</x:f>
        <x:v>559</x:v>
      </x:c>
      <x:c r="R18" s="2" t="n">
        <x:f>SUMIFS(Produtos!$AB$5:$AB$104,Produtos!$X$5:$X$104,1,Produtos!$E$5:$E$104,P18)</x:f>
        <x:v>552.5</x:v>
      </x:c>
      <x:c r="S18" s="2"/>
      <x:c r="T18" s="2" t="str">
        <x:v>DIVERGÊNCIA ALTA</x:v>
      </x:c>
      <x:c r="U18" s="2" t="n">
        <x:f>COUNTIFS(Produtos!$W$5:$W$104,1,Produtos!$V$5:$V$104,T18)</x:f>
        <x:v>0</x:v>
      </x:c>
    </x:row>
    <x:row r="19" ht="24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2"/>
      <x:c r="O19" s="2"/>
      <x:c r="P19" s="2"/>
      <x:c r="Q19" s="2"/>
      <x:c r="R19" s="2"/>
      <x:c r="S19" s="2"/>
      <x:c r="T19" s="2" t="str">
        <x:v>COM DIVERGÊNCIA</x:v>
      </x:c>
      <x:c r="U19" s="2" t="n">
        <x:f>COUNTIFS(Produtos!$W$5:$W$104,1,Produtos!$V$5:$V$104,T19)</x:f>
        <x:v>2</x:v>
      </x:c>
    </x:row>
    <x:row r="20" ht="24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2"/>
      <x:c r="O20" s="2"/>
      <x:c r="P20" s="2"/>
      <x:c r="Q20" s="2"/>
      <x:c r="R20" s="2"/>
      <x:c r="S20" s="2"/>
      <x:c r="T20" s="2" t="str">
        <x:v>OK</x:v>
      </x:c>
      <x:c r="U20" s="2" t="n">
        <x:f>COUNTIFS(Produtos!$W$5:$W$104,1,Produtos!$V$5:$V$104,T20)</x:f>
        <x:v>1</x:v>
      </x:c>
    </x:row>
    <x:row r="21" ht="24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2"/>
      <x:c r="O21" s="2"/>
      <x:c r="P21" s="2"/>
      <x:c r="Q21" s="2"/>
      <x:c r="R21" s="2"/>
      <x:c r="S21" s="2"/>
      <x:c r="T21" s="2"/>
      <x:c r="U21" s="2"/>
    </x:row>
    <x:row r="22" ht="24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2"/>
      <x:c r="O22" s="2"/>
      <x:c r="P22" s="2"/>
      <x:c r="Q22" s="2"/>
      <x:c r="R22" s="2"/>
      <x:c r="S22" s="2"/>
      <x:c r="T22" s="2"/>
      <x:c r="U22" s="2"/>
    </x:row>
    <x:row r="23" ht="24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2"/>
      <x:c r="O23" s="2"/>
      <x:c r="P23" s="2"/>
      <x:c r="Q23" s="2"/>
      <x:c r="R23" s="2"/>
      <x:c r="S23" s="2"/>
      <x:c r="T23" s="2"/>
      <x:c r="U23" s="2"/>
    </x:row>
    <x:row r="24" ht="24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2"/>
      <x:c r="O24" s="2"/>
      <x:c r="P24" s="2"/>
      <x:c r="Q24" s="2"/>
      <x:c r="R24" s="2"/>
      <x:c r="S24" s="2"/>
      <x:c r="T24" s="2"/>
      <x:c r="U24" s="2"/>
    </x:row>
    <x:row r="25" ht="24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2"/>
      <x:c r="O25" s="2"/>
      <x:c r="P25" s="2"/>
      <x:c r="Q25" s="2"/>
      <x:c r="R25" s="2"/>
      <x:c r="S25" s="2"/>
      <x:c r="T25" s="2"/>
      <x:c r="U25" s="2"/>
    </x:row>
    <x:row r="26" ht="24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2"/>
      <x:c r="O26" s="2"/>
      <x:c r="P26" s="2"/>
      <x:c r="Q26" s="2"/>
      <x:c r="R26" s="2"/>
      <x:c r="S26" s="2"/>
      <x:c r="T26" s="2"/>
      <x:c r="U26" s="2"/>
    </x:row>
    <x:row r="27" ht="24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14"/>
      <x:c r="B30" s="23" t="str">
        <x:v>Prioridades: dez primeiras por grupo e ordem do cadastro</x:v>
      </x:c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14"/>
      <x:c r="B31" s="25" t="str">
        <x:v>Código</x:v>
      </x:c>
      <x:c r="C31" s="25"/>
      <x:c r="D31" s="25" t="str">
        <x:v>Item / motivo</x:v>
      </x:c>
      <x:c r="E31" s="25"/>
      <x:c r="F31" s="25"/>
      <x:c r="G31" s="25" t="str">
        <x:v>Responsável</x:v>
      </x:c>
      <x:c r="H31" s="25"/>
      <x:c r="I31" s="25" t="str">
        <x:v>Prazo da ação</x:v>
      </x:c>
      <x:c r="J31" s="25"/>
      <x:c r="K31" s="25" t="str">
        <x:v>Próxima ação</x:v>
      </x:c>
      <x:c r="L31" s="25"/>
      <x:c r="M31" s="25"/>
      <x:c r="N31" s="2"/>
      <x:c r="O31" s="2"/>
      <x:c r="P31" s="2"/>
      <x:c r="Q31" s="2"/>
      <x:c r="R31" s="2"/>
      <x:c r="S31" s="2"/>
      <x:c r="T31" s="2"/>
      <x:c r="U31" s="2"/>
    </x:row>
    <x:row r="32" ht="48" customHeight="1">
      <x:c r="A32" s="14"/>
      <x:c r="B32" s="26" t="str">
        <x:f>IF(P32="","",IF(INDEX(Produtos!$A$5:$A$104,P32)="","",INDEX(Produtos!$A$5:$A$104,P32)))</x:f>
        <x:v>E-006</x:v>
      </x:c>
      <x:c r="C32" s="26"/>
      <x:c r="D32" s="26" t="str">
        <x:f>IF(P32="","",INDEX(Produtos!$B$5:$B$104,P32)&amp;": "&amp;INDEX(Produtos!$V$5:$V$104,P32))</x:f>
        <x:v>Filtro de ar do compressor: CONTAGEM ATRASADA</x:v>
      </x:c>
      <x:c r="E32" s="26"/>
      <x:c r="F32" s="26"/>
      <x:c r="G32" s="26" t="str">
        <x:f>IF(P32="","",IF(INDEX(Produtos!$I$5:$I$104,P32)="","",INDEX(Produtos!$I$5:$I$104,P32)))</x:f>
        <x:v>Ana</x:v>
      </x:c>
      <x:c r="H32" s="26"/>
      <x:c r="I32" s="27" t="n">
        <x:f>IF(P32="","",IF(INDEX(Produtos!$K$5:$K$104,P32)="","",INDEX(Produtos!$K$5:$K$104,P32)))</x:f>
        <x:v>46307</x:v>
      </x:c>
      <x:c r="J32" s="27"/>
      <x:c r="K32" s="26" t="str">
        <x:f>IF(P32="","",IF(INDEX(Produtos!$J$5:$J$104,P32)="","",INDEX(Produtos!$J$5:$J$104,P32)))</x:f>
        <x:v>Recontar filtro e investigar baixa</x:v>
      </x:c>
      <x:c r="L32" s="26"/>
      <x:c r="M32" s="26"/>
      <x:c r="N32" s="2"/>
      <x:c r="O32" s="2"/>
      <x:c r="P32" s="2" t="n">
        <x:f>IF(1&gt;$P$7,"",MATCH(1,Produtos!$Z$5:$Z$104,0))</x:f>
        <x:v>1</x:v>
      </x:c>
      <x:c r="Q32" s="2"/>
      <x:c r="R32" s="2"/>
      <x:c r="S32" s="2"/>
      <x:c r="T32" s="2"/>
      <x:c r="U32" s="2"/>
    </x:row>
    <x:row r="33" ht="48" customHeight="1">
      <x:c r="A33" s="14"/>
      <x:c r="B33" s="29" t="str">
        <x:f>IF(P33="","",IF(INDEX(Produtos!$A$5:$A$104,P33)="","",INDEX(Produtos!$A$5:$A$104,P33)))</x:f>
        <x:v>E-001</x:v>
      </x:c>
      <x:c r="C33" s="29"/>
      <x:c r="D33" s="29" t="str">
        <x:f>IF(P33="","",INDEX(Produtos!$B$5:$B$104,P33)&amp;": "&amp;INDEX(Produtos!$V$5:$V$104,P33))</x:f>
        <x:v>Rolamento 6205: CONTAGEM ATRASADA</x:v>
      </x:c>
      <x:c r="E33" s="29"/>
      <x:c r="F33" s="29"/>
      <x:c r="G33" s="29" t="str">
        <x:f>IF(P33="","",IF(INDEX(Produtos!$I$5:$I$104,P33)="","",INDEX(Produtos!$I$5:$I$104,P33)))</x:f>
        <x:v>Ana</x:v>
      </x:c>
      <x:c r="H33" s="29"/>
      <x:c r="I33" s="30" t="n">
        <x:f>IF(P33="","",IF(INDEX(Produtos!$K$5:$K$104,P33)="","",INDEX(Produtos!$K$5:$K$104,P33)))</x:f>
        <x:v>46307</x:v>
      </x:c>
      <x:c r="J33" s="30"/>
      <x:c r="K33" s="29" t="str">
        <x:f>IF(P33="","",IF(INDEX(Produtos!$J$5:$J$104,P33)="","",INDEX(Produtos!$J$5:$J$104,P33)))</x:f>
        <x:v>Recontar rolamentos com revisor</x:v>
      </x:c>
      <x:c r="L33" s="29"/>
      <x:c r="M33" s="29"/>
      <x:c r="N33" s="2"/>
      <x:c r="O33" s="2"/>
      <x:c r="P33" s="2" t="n">
        <x:f>IF(2&gt;$P$7,"",MATCH(2,Produtos!$Z$5:$Z$104,0))</x:f>
        <x:v>3</x:v>
      </x:c>
      <x:c r="Q33" s="2"/>
      <x:c r="R33" s="2"/>
      <x:c r="S33" s="2"/>
      <x:c r="T33" s="2"/>
      <x:c r="U33" s="2"/>
    </x:row>
    <x:row r="34" ht="48" customHeight="1">
      <x:c r="A34" s="14"/>
      <x:c r="B34" s="26" t="str">
        <x:f>IF(P34="","",IF(INDEX(Produtos!$A$5:$A$104,P34)="","",INDEX(Produtos!$A$5:$A$104,P34)))</x:f>
        <x:v>E-004</x:v>
      </x:c>
      <x:c r="C34" s="26"/>
      <x:c r="D34" s="26" t="str">
        <x:f>IF(P34="","",INDEX(Produtos!$B$5:$B$104,P34)&amp;": "&amp;INDEX(Produtos!$V$5:$V$104,P34))</x:f>
        <x:v>Tinta epóxi cinza: CONTAGEM ATRASADA</x:v>
      </x:c>
      <x:c r="E34" s="26"/>
      <x:c r="F34" s="26"/>
      <x:c r="G34" s="26" t="str">
        <x:f>IF(P34="","",IF(INDEX(Produtos!$I$5:$I$104,P34)="","",INDEX(Produtos!$I$5:$I$104,P34)))</x:f>
        <x:v>Diego</x:v>
      </x:c>
      <x:c r="H34" s="26"/>
      <x:c r="I34" s="27" t="n">
        <x:f>IF(P34="","",IF(INDEX(Produtos!$K$5:$K$104,P34)="","",INDEX(Produtos!$K$5:$K$104,P34)))</x:f>
        <x:v>46307</x:v>
      </x:c>
      <x:c r="J34" s="27"/>
      <x:c r="K34" s="26" t="str">
        <x:f>IF(P34="","",IF(INDEX(Produtos!$J$5:$J$104,P34)="","",INDEX(Produtos!$J$5:$J$104,P34)))</x:f>
        <x:v>Conferir recebimento e recontar tinta</x:v>
      </x:c>
      <x:c r="L34" s="26"/>
      <x:c r="M34" s="26"/>
      <x:c r="N34" s="2"/>
      <x:c r="O34" s="2"/>
      <x:c r="P34" s="2" t="n">
        <x:f>IF(3&gt;$P$7,"",MATCH(3,Produtos!$Z$5:$Z$104,0))</x:f>
        <x:v>4</x:v>
      </x:c>
      <x:c r="Q34" s="2"/>
      <x:c r="R34" s="2"/>
      <x:c r="S34" s="2"/>
      <x:c r="T34" s="2"/>
      <x:c r="U34" s="2"/>
    </x:row>
    <x:row r="35" ht="48" customHeight="1">
      <x:c r="A35" s="14"/>
      <x:c r="B35" s="29" t="str">
        <x:f>IF(P35="","",IF(INDEX(Produtos!$A$5:$A$104,P35)="","",INDEX(Produtos!$A$5:$A$104,P35)))</x:f>
        <x:v>E-003</x:v>
      </x:c>
      <x:c r="C35" s="29"/>
      <x:c r="D35" s="29" t="str">
        <x:f>IF(P35="","",INDEX(Produtos!$B$5:$B$104,P35)&amp;": "&amp;INDEX(Produtos!$V$5:$V$104,P35))</x:f>
        <x:v>Parafuso M8 x 30: COM DIVERGÊNCIA</x:v>
      </x:c>
      <x:c r="E35" s="29"/>
      <x:c r="F35" s="29"/>
      <x:c r="G35" s="29" t="str">
        <x:f>IF(P35="","",IF(INDEX(Produtos!$I$5:$I$104,P35)="","",INDEX(Produtos!$I$5:$I$104,P35)))</x:f>
        <x:v>Bruno</x:v>
      </x:c>
      <x:c r="H35" s="29"/>
      <x:c r="I35" s="30" t="n">
        <x:f>IF(P35="","",IF(INDEX(Produtos!$K$5:$K$104,P35)="","",INDEX(Produtos!$K$5:$K$104,P35)))</x:f>
        <x:v>46307</x:v>
      </x:c>
      <x:c r="J35" s="30"/>
      <x:c r="K35" s="29" t="str">
        <x:f>IF(P35="","",IF(INDEX(Produtos!$J$5:$J$104,P35)="","",INDEX(Produtos!$J$5:$J$104,P35)))</x:f>
        <x:v>Conferir unidade e baixa</x:v>
      </x:c>
      <x:c r="L35" s="29"/>
      <x:c r="M35" s="29"/>
      <x:c r="N35" s="2"/>
      <x:c r="O35" s="2"/>
      <x:c r="P35" s="2" t="n">
        <x:f>IF(4&gt;$P$7,"",MATCH(4,Produtos!$Z$5:$Z$104,0))</x:f>
        <x:v>2</x:v>
      </x:c>
      <x:c r="Q35" s="2"/>
      <x:c r="R35" s="2"/>
      <x:c r="S35" s="2"/>
      <x:c r="T35" s="2"/>
      <x:c r="U35" s="2"/>
    </x:row>
    <x:row r="36" ht="48" customHeight="1">
      <x:c r="A36" s="14"/>
      <x:c r="B36" s="26" t="str">
        <x:f>IF(P36="","",IF(INDEX(Produtos!$A$5:$A$104,P36)="","",INDEX(Produtos!$A$5:$A$104,P36)))</x:f>
        <x:v>E-002</x:v>
      </x:c>
      <x:c r="C36" s="26"/>
      <x:c r="D36" s="26" t="str">
        <x:f>IF(P36="","",INDEX(Produtos!$B$5:$B$104,P36)&amp;": "&amp;INDEX(Produtos!$V$5:$V$104,P36))</x:f>
        <x:v>Luva nitrílica tamanho M: COM DIVERGÊNCIA</x:v>
      </x:c>
      <x:c r="E36" s="26"/>
      <x:c r="F36" s="26"/>
      <x:c r="G36" s="26" t="str">
        <x:f>IF(P36="","",IF(INDEX(Produtos!$I$5:$I$104,P36)="","",INDEX(Produtos!$I$5:$I$104,P36)))</x:f>
        <x:v>Bruno</x:v>
      </x:c>
      <x:c r="H36" s="26"/>
      <x:c r="I36" s="27" t="n">
        <x:f>IF(P36="","",IF(INDEX(Produtos!$K$5:$K$104,P36)="","",INDEX(Produtos!$K$5:$K$104,P36)))</x:f>
        <x:v>46307</x:v>
      </x:c>
      <x:c r="J36" s="27"/>
      <x:c r="K36" s="26" t="str">
        <x:f>IF(P36="","",IF(INDEX(Produtos!$J$5:$J$104,P36)="","",INDEX(Produtos!$J$5:$J$104,P36)))</x:f>
        <x:v>Validar baixa das caixas</x:v>
      </x:c>
      <x:c r="L36" s="26"/>
      <x:c r="M36" s="26"/>
      <x:c r="N36" s="2"/>
      <x:c r="O36" s="2"/>
      <x:c r="P36" s="2" t="n">
        <x:f>IF(5&gt;$P$7,"",MATCH(5,Produtos!$Z$5:$Z$104,0))</x:f>
        <x:v>5</x:v>
      </x:c>
      <x:c r="Q36" s="2"/>
      <x:c r="R36" s="2"/>
      <x:c r="S36" s="2"/>
      <x:c r="T36" s="2"/>
      <x:c r="U36" s="2"/>
    </x:row>
    <x:row r="37" ht="48" customHeight="1">
      <x:c r="A37" s="14"/>
      <x:c r="B37" s="29" t="str">
        <x:f>IF(P37="","",IF(INDEX(Produtos!$A$5:$A$104,P37)="","",INDEX(Produtos!$A$5:$A$104,P37)))</x:f>
      </x:c>
      <x:c r="C37" s="29"/>
      <x:c r="D37" s="29" t="str">
        <x:f>IF(P37="","",INDEX(Produtos!$B$5:$B$104,P37)&amp;": "&amp;INDEX(Produtos!$V$5:$V$104,P37))</x:f>
      </x:c>
      <x:c r="E37" s="29"/>
      <x:c r="F37" s="29"/>
      <x:c r="G37" s="29" t="str">
        <x:f>IF(P37="","",IF(INDEX(Produtos!$I$5:$I$104,P37)="","",INDEX(Produtos!$I$5:$I$104,P37)))</x:f>
      </x:c>
      <x:c r="H37" s="29"/>
      <x:c r="I37" s="30" t="str">
        <x:f>IF(P37="","",IF(INDEX(Produtos!$K$5:$K$104,P37)="","",INDEX(Produtos!$K$5:$K$104,P37)))</x:f>
      </x:c>
      <x:c r="J37" s="30"/>
      <x:c r="K37" s="29" t="str">
        <x:f>IF(P37="","",IF(INDEX(Produtos!$J$5:$J$104,P37)="","",INDEX(Produtos!$J$5:$J$104,P37)))</x:f>
      </x:c>
      <x:c r="L37" s="29"/>
      <x:c r="M37" s="29"/>
      <x:c r="N37" s="2"/>
      <x:c r="O37" s="2"/>
      <x:c r="P37" s="2" t="str">
        <x:f>IF(6&gt;$P$7,"",MATCH(6,Produtos!$Z$5:$Z$104,0))</x:f>
      </x:c>
      <x:c r="Q37" s="2"/>
      <x:c r="R37" s="2"/>
      <x:c r="S37" s="2"/>
      <x:c r="T37" s="2"/>
      <x:c r="U37" s="2"/>
    </x:row>
    <x:row r="38" ht="48" customHeight="1">
      <x:c r="A38" s="14"/>
      <x:c r="B38" s="26" t="str">
        <x:f>IF(P38="","",IF(INDEX(Produtos!$A$5:$A$104,P38)="","",INDEX(Produtos!$A$5:$A$104,P38)))</x:f>
      </x:c>
      <x:c r="C38" s="26"/>
      <x:c r="D38" s="26" t="str">
        <x:f>IF(P38="","",INDEX(Produtos!$B$5:$B$104,P38)&amp;": "&amp;INDEX(Produtos!$V$5:$V$104,P38))</x:f>
      </x:c>
      <x:c r="E38" s="26"/>
      <x:c r="F38" s="26"/>
      <x:c r="G38" s="26" t="str">
        <x:f>IF(P38="","",IF(INDEX(Produtos!$I$5:$I$104,P38)="","",INDEX(Produtos!$I$5:$I$104,P38)))</x:f>
      </x:c>
      <x:c r="H38" s="26"/>
      <x:c r="I38" s="27" t="str">
        <x:f>IF(P38="","",IF(INDEX(Produtos!$K$5:$K$104,P38)="","",INDEX(Produtos!$K$5:$K$104,P38)))</x:f>
      </x:c>
      <x:c r="J38" s="27"/>
      <x:c r="K38" s="26" t="str">
        <x:f>IF(P38="","",IF(INDEX(Produtos!$J$5:$J$104,P38)="","",INDEX(Produtos!$J$5:$J$104,P38)))</x:f>
      </x:c>
      <x:c r="L38" s="26"/>
      <x:c r="M38" s="26"/>
      <x:c r="N38" s="2"/>
      <x:c r="O38" s="2"/>
      <x:c r="P38" s="2" t="str">
        <x:f>IF(7&gt;$P$7,"",MATCH(7,Produtos!$Z$5:$Z$104,0))</x:f>
      </x:c>
      <x:c r="Q38" s="2"/>
      <x:c r="R38" s="2"/>
      <x:c r="S38" s="2"/>
      <x:c r="T38" s="2"/>
      <x:c r="U38" s="2"/>
    </x:row>
    <x:row r="39" ht="48" customHeight="1">
      <x:c r="A39" s="14"/>
      <x:c r="B39" s="29" t="str">
        <x:f>IF(P39="","",IF(INDEX(Produtos!$A$5:$A$104,P39)="","",INDEX(Produtos!$A$5:$A$104,P39)))</x:f>
      </x:c>
      <x:c r="C39" s="29"/>
      <x:c r="D39" s="29" t="str">
        <x:f>IF(P39="","",INDEX(Produtos!$B$5:$B$104,P39)&amp;": "&amp;INDEX(Produtos!$V$5:$V$104,P39))</x:f>
      </x:c>
      <x:c r="E39" s="29"/>
      <x:c r="F39" s="29"/>
      <x:c r="G39" s="29" t="str">
        <x:f>IF(P39="","",IF(INDEX(Produtos!$I$5:$I$104,P39)="","",INDEX(Produtos!$I$5:$I$104,P39)))</x:f>
      </x:c>
      <x:c r="H39" s="29"/>
      <x:c r="I39" s="30" t="str">
        <x:f>IF(P39="","",IF(INDEX(Produtos!$K$5:$K$104,P39)="","",INDEX(Produtos!$K$5:$K$104,P39)))</x:f>
      </x:c>
      <x:c r="J39" s="30"/>
      <x:c r="K39" s="29" t="str">
        <x:f>IF(P39="","",IF(INDEX(Produtos!$J$5:$J$104,P39)="","",INDEX(Produtos!$J$5:$J$104,P39)))</x:f>
      </x:c>
      <x:c r="L39" s="29"/>
      <x:c r="M39" s="29"/>
      <x:c r="N39" s="2"/>
      <x:c r="O39" s="2"/>
      <x:c r="P39" s="2" t="str">
        <x:f>IF(8&gt;$P$7,"",MATCH(8,Produtos!$Z$5:$Z$104,0))</x:f>
      </x:c>
      <x:c r="Q39" s="2"/>
      <x:c r="R39" s="2"/>
      <x:c r="S39" s="2"/>
      <x:c r="T39" s="2"/>
      <x:c r="U39" s="2"/>
    </x:row>
    <x:row r="40" ht="48" customHeight="1">
      <x:c r="A40" s="14"/>
      <x:c r="B40" s="26" t="str">
        <x:f>IF(P40="","",IF(INDEX(Produtos!$A$5:$A$104,P40)="","",INDEX(Produtos!$A$5:$A$104,P40)))</x:f>
      </x:c>
      <x:c r="C40" s="26"/>
      <x:c r="D40" s="26" t="str">
        <x:f>IF(P40="","",INDEX(Produtos!$B$5:$B$104,P40)&amp;": "&amp;INDEX(Produtos!$V$5:$V$104,P40))</x:f>
      </x:c>
      <x:c r="E40" s="26"/>
      <x:c r="F40" s="26"/>
      <x:c r="G40" s="26" t="str">
        <x:f>IF(P40="","",IF(INDEX(Produtos!$I$5:$I$104,P40)="","",INDEX(Produtos!$I$5:$I$104,P40)))</x:f>
      </x:c>
      <x:c r="H40" s="26"/>
      <x:c r="I40" s="27" t="str">
        <x:f>IF(P40="","",IF(INDEX(Produtos!$K$5:$K$104,P40)="","",INDEX(Produtos!$K$5:$K$104,P40)))</x:f>
      </x:c>
      <x:c r="J40" s="27"/>
      <x:c r="K40" s="26" t="str">
        <x:f>IF(P40="","",IF(INDEX(Produtos!$J$5:$J$104,P40)="","",INDEX(Produtos!$J$5:$J$104,P40)))</x:f>
      </x:c>
      <x:c r="L40" s="26"/>
      <x:c r="M40" s="26"/>
      <x:c r="N40" s="2"/>
      <x:c r="O40" s="2"/>
      <x:c r="P40" s="2" t="str">
        <x:f>IF(9&gt;$P$7,"",MATCH(9,Produtos!$Z$5:$Z$104,0))</x:f>
      </x:c>
      <x:c r="Q40" s="2"/>
      <x:c r="R40" s="2"/>
      <x:c r="S40" s="2"/>
      <x:c r="T40" s="2"/>
      <x:c r="U40" s="2"/>
    </x:row>
    <x:row r="41" ht="48" customHeight="1">
      <x:c r="A41" s="14"/>
      <x:c r="B41" s="29" t="str">
        <x:f>IF(P41="","",IF(INDEX(Produtos!$A$5:$A$104,P41)="","",INDEX(Produtos!$A$5:$A$104,P41)))</x:f>
      </x:c>
      <x:c r="C41" s="29"/>
      <x:c r="D41" s="29" t="str">
        <x:f>IF(P41="","",INDEX(Produtos!$B$5:$B$104,P41)&amp;": "&amp;INDEX(Produtos!$V$5:$V$104,P41))</x:f>
      </x:c>
      <x:c r="E41" s="29"/>
      <x:c r="F41" s="29"/>
      <x:c r="G41" s="29" t="str">
        <x:f>IF(P41="","",IF(INDEX(Produtos!$I$5:$I$104,P41)="","",INDEX(Produtos!$I$5:$I$104,P41)))</x:f>
      </x:c>
      <x:c r="H41" s="29"/>
      <x:c r="I41" s="30" t="str">
        <x:f>IF(P41="","",IF(INDEX(Produtos!$K$5:$K$104,P41)="","",INDEX(Produtos!$K$5:$K$104,P41)))</x:f>
      </x:c>
      <x:c r="J41" s="30"/>
      <x:c r="K41" s="29" t="str">
        <x:f>IF(P41="","",IF(INDEX(Produtos!$J$5:$J$104,P41)="","",INDEX(Produtos!$J$5:$J$104,P41)))</x:f>
      </x:c>
      <x:c r="L41" s="29"/>
      <x:c r="M41" s="29"/>
      <x:c r="N41" s="2"/>
      <x:c r="O41" s="2"/>
      <x:c r="P41" s="2" t="str">
        <x:f>IF(10&gt;$P$7,"",MATCH(10,Produtos!$Z$5:$Z$104,0))</x:f>
      </x:c>
      <x:c r="Q41" s="2"/>
      <x:c r="R41" s="2"/>
      <x:c r="S41" s="2"/>
      <x:c r="T41" s="2"/>
      <x:c r="U41" s="2"/>
    </x:row>
    <x:row r="42" ht="24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2"/>
      <x:c r="O42" s="2"/>
      <x:c r="P42" s="2"/>
      <x:c r="Q42" s="2"/>
      <x:c r="R42" s="2"/>
      <x:c r="S42" s="2"/>
      <x:c r="T42" s="2"/>
      <x:c r="U42" s="2"/>
    </x:row>
    <x:row r="43" ht="24" customHeight="1">
      <x:c r="A43" s="14"/>
      <x:c r="B43" s="14" t="str">
        <x:f>"Pendências de dados na base inteira: "&amp;P11&amp;". Corrija Produtos L e Contagens P antes de apresentar."</x:f>
        <x:v>Pendências de dados na base inteira: 0. Corrija Produtos L e Contagens P antes de apresentar.</x:v>
      </x:c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2"/>
      <x:c r="O43" s="2"/>
      <x:c r="P43" s="2"/>
      <x:c r="Q43" s="2"/>
      <x:c r="R43" s="2"/>
      <x:c r="S43" s="2"/>
      <x:c r="T43" s="2"/>
      <x:c r="U43" s="2"/>
    </x:row>
    <x:row r="44" ht="26" customHeight="1">
      <x:c r="A44" s="14"/>
      <x:c r="B44" s="31" t="str">
        <x:v>Valores usam o sistema informado no mesmo corte do físico e o custo atual do cadastro. Não são saldo atual do ERP, perda confirmada ou ajuste autorizado. A diferença líquida pode ocultar faltas e sobras; trate cada SKU.</x:v>
      </x:c>
      <x:c r="C44" s="31"/>
      <x:c r="D44" s="31"/>
      <x:c r="E44" s="31"/>
      <x:c r="F44" s="31"/>
      <x:c r="G44" s="31"/>
      <x:c r="H44" s="31"/>
      <x:c r="I44" s="31"/>
      <x:c r="J44" s="31"/>
      <x:c r="K44" s="31"/>
      <x:c r="L44" s="31"/>
      <x:c r="M44" s="31"/>
      <x:c r="N44" s="2"/>
      <x:c r="O44" s="2"/>
      <x:c r="P44" s="2"/>
      <x:c r="Q44" s="2"/>
      <x:c r="R44" s="2"/>
      <x:c r="S44" s="2"/>
      <x:c r="T44" s="2"/>
      <x:c r="U44" s="2"/>
    </x:row>
    <x:row r="45" ht="26" customHeight="1">
      <x:c r="A45" s="14"/>
      <x:c r="B45" s="31"/>
      <x:c r="C45" s="31"/>
      <x:c r="D45" s="31"/>
      <x:c r="E45" s="31"/>
      <x:c r="F45" s="31"/>
      <x:c r="G45" s="31"/>
      <x:c r="H45" s="31"/>
      <x:c r="I45" s="31"/>
      <x:c r="J45" s="31"/>
      <x:c r="K45" s="31"/>
      <x:c r="L45" s="31"/>
      <x:c r="M45" s="31"/>
      <x:c r="N45" s="2"/>
      <x:c r="O45" s="2"/>
      <x:c r="P45" s="2"/>
      <x:c r="Q45" s="2"/>
      <x:c r="R45" s="2"/>
      <x:c r="S45" s="2"/>
      <x:c r="T45" s="2"/>
      <x:c r="U45" s="2"/>
    </x:row>
    <x:row r="46" ht="26" customHeight="1">
      <x:c r="A46" s="14"/>
      <x:c r="B46" s="31"/>
      <x:c r="C46" s="31"/>
      <x:c r="D46" s="31"/>
      <x:c r="E46" s="31"/>
      <x:c r="F46" s="31"/>
      <x:c r="G46" s="31"/>
      <x:c r="H46" s="31"/>
      <x:c r="I46" s="31"/>
      <x:c r="J46" s="31"/>
      <x:c r="K46" s="31"/>
      <x:c r="L46" s="31"/>
      <x:c r="M46" s="31"/>
      <x:c r="N46" s="2"/>
      <x:c r="O46" s="2"/>
      <x:c r="P46" s="2"/>
      <x:c r="Q46" s="2"/>
      <x:c r="R46" s="2"/>
      <x:c r="S46" s="2"/>
      <x:c r="T46" s="2"/>
      <x:c r="U46" s="2"/>
    </x:row>
    <x:row r="47" ht="24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2"/>
      <x:c r="O47" s="2"/>
      <x:c r="P47" s="2"/>
      <x:c r="Q47" s="2"/>
      <x:c r="R47" s="2"/>
      <x:c r="S47" s="2"/>
      <x:c r="T47" s="2"/>
      <x:c r="U47" s="2"/>
    </x:row>
    <x:row r="48" ht="24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2"/>
      <x:c r="O48" s="2"/>
      <x:c r="P48" s="2"/>
      <x:c r="Q48" s="2"/>
      <x:c r="R48" s="2"/>
      <x:c r="S48" s="2"/>
      <x:c r="T48" s="2"/>
      <x:c r="U48" s="2"/>
    </x:row>
    <x:row r="49" ht="24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2"/>
      <x:c r="O49" s="2"/>
      <x:c r="P49" s="2"/>
      <x:c r="Q49" s="2"/>
      <x:c r="R49" s="2"/>
      <x:c r="S49" s="2"/>
      <x:c r="T49" s="2"/>
      <x:c r="U49" s="2"/>
    </x:row>
    <x:row r="50" ht="24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2"/>
      <x:c r="O50" s="2"/>
      <x:c r="P50" s="2"/>
      <x:c r="Q50" s="2"/>
      <x:c r="R50" s="2"/>
      <x:c r="S50" s="2"/>
      <x:c r="T50" s="2"/>
      <x:c r="U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</x:sheetData>
  <x:mergeCells>
    <x:mergeCell ref="B2:M2"/>
    <x:mergeCell ref="B3:M3"/>
    <x:mergeCell ref="B4:D4"/>
    <x:mergeCell ref="E4:G4"/>
    <x:mergeCell ref="H4:J4"/>
    <x:mergeCell ref="K4:M4"/>
    <x:mergeCell ref="B5:M5"/>
    <x:mergeCell ref="B6:M6"/>
    <x:mergeCell ref="B7:E7"/>
    <x:mergeCell ref="B8:E9"/>
    <x:mergeCell ref="F7:I7"/>
    <x:mergeCell ref="F8:I9"/>
    <x:mergeCell ref="J7:M7"/>
    <x:mergeCell ref="J8:M9"/>
    <x:mergeCell ref="B11:E11"/>
    <x:mergeCell ref="B12:E13"/>
    <x:mergeCell ref="F11:I11"/>
    <x:mergeCell ref="F12:I13"/>
    <x:mergeCell ref="J11:M11"/>
    <x:mergeCell ref="J12:M13"/>
    <x:mergeCell ref="B14:M14"/>
    <x:mergeCell ref="B30:M30"/>
    <x:mergeCell ref="B31:C31"/>
    <x:mergeCell ref="D31:F31"/>
    <x:mergeCell ref="G31:H31"/>
    <x:mergeCell ref="I31:J31"/>
    <x:mergeCell ref="K31:M31"/>
    <x:mergeCell ref="B32:C32"/>
    <x:mergeCell ref="G32:H32"/>
    <x:mergeCell ref="I32:J32"/>
    <x:mergeCell ref="K32:M32"/>
    <x:mergeCell ref="D32:F32"/>
    <x:mergeCell ref="B33:C33"/>
    <x:mergeCell ref="G33:H33"/>
    <x:mergeCell ref="I33:J33"/>
    <x:mergeCell ref="K33:M33"/>
    <x:mergeCell ref="D33:F33"/>
    <x:mergeCell ref="B34:C34"/>
    <x:mergeCell ref="G34:H34"/>
    <x:mergeCell ref="I34:J34"/>
    <x:mergeCell ref="K34:M34"/>
    <x:mergeCell ref="D34:F34"/>
    <x:mergeCell ref="B35:C35"/>
    <x:mergeCell ref="G35:H35"/>
    <x:mergeCell ref="I35:J35"/>
    <x:mergeCell ref="K35:M35"/>
    <x:mergeCell ref="D35:F35"/>
    <x:mergeCell ref="B36:C36"/>
    <x:mergeCell ref="G36:H36"/>
    <x:mergeCell ref="I36:J36"/>
    <x:mergeCell ref="K36:M36"/>
    <x:mergeCell ref="D36:F36"/>
    <x:mergeCell ref="B37:C37"/>
    <x:mergeCell ref="G37:H37"/>
    <x:mergeCell ref="I37:J37"/>
    <x:mergeCell ref="K37:M37"/>
    <x:mergeCell ref="D37:F37"/>
    <x:mergeCell ref="B38:C38"/>
    <x:mergeCell ref="G38:H38"/>
    <x:mergeCell ref="I38:J38"/>
    <x:mergeCell ref="K38:M38"/>
    <x:mergeCell ref="D38:F38"/>
    <x:mergeCell ref="B39:C39"/>
    <x:mergeCell ref="G39:H39"/>
    <x:mergeCell ref="I39:J39"/>
    <x:mergeCell ref="K39:M39"/>
    <x:mergeCell ref="D39:F39"/>
    <x:mergeCell ref="B40:C40"/>
    <x:mergeCell ref="G40:H40"/>
    <x:mergeCell ref="I40:J40"/>
    <x:mergeCell ref="K40:M40"/>
    <x:mergeCell ref="D40:F40"/>
    <x:mergeCell ref="B41:C41"/>
    <x:mergeCell ref="G41:H41"/>
    <x:mergeCell ref="I41:J41"/>
    <x:mergeCell ref="K41:M41"/>
    <x:mergeCell ref="D41:F41"/>
    <x:mergeCell ref="B43:M43"/>
    <x:mergeCell ref="B44:M46"/>
  </x:mergeCells>
  <x:pageMargins left="0.7" right="0.7" top="0.75" bottom="0.75" header="0.3" footer="0.3"/>
  <x:drawing xmlns:r="http://schemas.openxmlformats.org/officeDocument/2006/relationships" r:id="R84482a77f33044f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9" hidden="0" customWidth="1"/>
    <x:col min="10" max="10" width="29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</x:row>
    <x:row r="2" ht="24" customHeight="1">
      <x:c r="A2" s="2" t="str">
        <x:v>Produtos e plano de ação | exemplos fictícios | v2.0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</x:row>
    <x:row r="3" ht="24" customHeight="1">
      <x:c r="A3" s="2" t="str">
        <x:v>100 produtos: linhas 5:104. Entradas A:K; cálculos L:AC. Código único e estável.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</x:row>
    <x:row r="4" ht="46" customHeight="1">
      <x:c r="A4" s="13" t="str">
        <x:v>Código</x:v>
      </x:c>
      <x:c r="B4" s="13" t="str">
        <x:v>Item</x:v>
      </x:c>
      <x:c r="C4" s="13" t="str">
        <x:v>Categoria</x:v>
      </x:c>
      <x:c r="D4" s="13" t="str">
        <x:v>Unidade</x:v>
      </x:c>
      <x:c r="E4" s="13" t="str">
        <x:v>Classe ABC</x:v>
      </x:c>
      <x:c r="F4" s="13" t="str">
        <x:v>Saldo cadastrado</x:v>
      </x:c>
      <x:c r="G4" s="13" t="str">
        <x:v>Custo unitário (R$)</x:v>
      </x:c>
      <x:c r="H4" s="13" t="str">
        <x:v>Periodicidade (dias)</x:v>
      </x:c>
      <x:c r="I4" s="13" t="str">
        <x:v>Responsável pela ação</x:v>
      </x:c>
      <x:c r="J4" s="13" t="str">
        <x:v>Próxima ação</x:v>
      </x:c>
      <x:c r="K4" s="13" t="str">
        <x:v>Prazo da ação</x:v>
      </x:c>
      <x:c r="L4" s="13" t="str">
        <x:v>Pendência cadastro</x:v>
      </x:c>
      <x:c r="M4" s="13" t="str">
        <x:v>Última linha válida</x:v>
      </x:c>
      <x:c r="N4" s="13" t="str">
        <x:v>Última contagem</x:v>
      </x:c>
      <x:c r="O4" s="13" t="str">
        <x:v>Sistema no corte</x:v>
      </x:c>
      <x:c r="P4" s="13" t="str">
        <x:v>Físico no corte</x:v>
      </x:c>
      <x:c r="Q4" s="13" t="str">
        <x:v>Diferença qtd.</x:v>
      </x:c>
      <x:c r="R4" s="13" t="str">
        <x:v>Diferença em R$</x:v>
      </x:c>
      <x:c r="S4" s="13" t="str">
        <x:v>Divergência absoluta R$</x:v>
      </x:c>
      <x:c r="T4" s="13" t="str">
        <x:v>Correspondência exata</x:v>
      </x:c>
      <x:c r="U4" s="13" t="str">
        <x:v>Próxima contagem</x:v>
      </x:c>
      <x:c r="V4" s="13" t="str">
        <x:v>Situação</x:v>
      </x:c>
      <x:c r="W4" s="13" t="str">
        <x:v>Contexto</x:v>
      </x:c>
      <x:c r="X4" s="13" t="str">
        <x:v>Contado</x:v>
      </x:c>
      <x:c r="Y4" s="13" t="str">
        <x:v>Prioridade</x:v>
      </x:c>
      <x:c r="Z4" s="13" t="str">
        <x:v>Ordem</x:v>
      </x:c>
      <x:c r="AA4" s="13" t="str">
        <x:v>Valor sistema no corte</x:v>
      </x:c>
      <x:c r="AB4" s="13" t="str">
        <x:v>Valor físico no corte</x:v>
      </x:c>
      <x:c r="AC4" s="13" t="str">
        <x:v>Status da contagem</x:v>
      </x:c>
    </x:row>
    <x:row r="5" ht="24" customHeight="1">
      <x:c r="A5" s="4" t="str">
        <x:v>E-006</x:v>
      </x:c>
      <x:c r="B5" s="4" t="str">
        <x:v>Filtro de ar do compressor</x:v>
      </x:c>
      <x:c r="C5" s="4" t="str">
        <x:v>Manutenção</x:v>
      </x:c>
      <x:c r="D5" s="4" t="str">
        <x:v>UN</x:v>
      </x:c>
      <x:c r="E5" s="4" t="str">
        <x:v>A</x:v>
      </x:c>
      <x:c r="F5" s="4" t="n">
        <x:v>12</x:v>
      </x:c>
      <x:c r="G5" s="6" t="n">
        <x:v>86</x:v>
      </x:c>
      <x:c r="H5" s="4" t="n">
        <x:v>15</x:v>
      </x:c>
      <x:c r="I5" s="4" t="str">
        <x:v>Ana</x:v>
      </x:c>
      <x:c r="J5" s="4" t="str">
        <x:v>Recontar filtro e investigar baixa</x:v>
      </x:c>
      <x:c r="K5" s="5" t="n">
        <x:v>46307</x:v>
      </x:c>
      <x:c r="L5" s="8" t="str">
        <x:f>IF(COUNTA(A5:K5)=0,"",IF(A5="","Código ausente",IF(COUNTIFS($A$5:$A$104,A5)&lt;&gt;1,"Código duplicado",IF(OR(B5="",C5="",D5=""),"Item, categoria ou unidade ausente",IF(AND(E5&lt;&gt;"A",E5&lt;&gt;"B",E5&lt;&gt;"C"),"Classe inválida",IF(OR(NOT(ISNUMBER(F5)),F5&lt;0),"Saldo cadastrado inválido",IF(OR(NOT(ISNUMBER(G5)),G5&lt;0),"Custo inválido",IF(OR(OR(NOT(ISNUMBER(H5)),H5&lt;0),H5=0),"Periodicidade inválida",IF(AND(K5&lt;&gt;"",OR(NOT(ISNUMBER(K5)),K5&lt;=0,IF(ISNUMBER(K5),K5&lt;&gt;INT(K5),FALSE))),"Prazo da ação inválido","")))))))))</x:f>
      </x:c>
      <x:c r="M5" s="8" t="n">
        <x:f>IF(N5="","",_xlfn.MAXIFS(Contagens!$R$5:$R$304,Contagens!$C$5:$C$304,A5,Contagens!$A$5:$A$304,N5,Contagens!$S$5:$S$304,1))</x:f>
        <x:v>5</x:v>
      </x:c>
      <x:c r="N5" s="9" t="n">
        <x:f>IF(OR(A5="",L5&lt;&gt;"",COUNTIFS(Contagens!$C$5:$C$304,A5,Contagens!$S$5:$S$304,1)=0),"",_xlfn.MAXIFS(Contagens!$A$5:$A$304,Contagens!$C$5:$C$304,A5,Contagens!$S$5:$S$304,1))</x:f>
        <x:v>46266</x:v>
      </x:c>
      <x:c r="O5" s="8" t="n">
        <x:f>IF(M5="","",INDEX(Contagens!$E$5:$E$304,M5-4))</x:f>
        <x:v>12</x:v>
      </x:c>
      <x:c r="P5" s="8" t="n">
        <x:f>IF(M5="","",INDEX(Contagens!$F$5:$F$304,M5-4))</x:f>
        <x:v>10</x:v>
      </x:c>
      <x:c r="Q5" s="8" t="n">
        <x:f>IF(M5="","",P5-O5)</x:f>
        <x:v>-2</x:v>
      </x:c>
      <x:c r="R5" s="10" t="n">
        <x:f>IF(M5="","",Q5*G5)</x:f>
        <x:v>-172</x:v>
      </x:c>
      <x:c r="S5" s="10" t="n">
        <x:f>IF(M5="","",ABS(R5))</x:f>
        <x:v>172</x:v>
      </x:c>
      <x:c r="T5" s="8" t="n">
        <x:f>IF(M5="","",IF(Q5=0,1,0))</x:f>
        <x:v>0</x:v>
      </x:c>
      <x:c r="U5" s="9" t="n">
        <x:f>IF(M5="","",N5+H5)</x:f>
        <x:v>46281</x:v>
      </x:c>
      <x:c r="V5" s="8" t="str">
        <x:f>IF(A5="","",IF(L5&lt;&gt;"","CADASTRO INVÁLIDO",IF(M5="","NUNCA CONTADO",IF(Listas!$C$5&gt;U5,"CONTAGEM ATRASADA",IF(S5&gt;=Listas!$C$7,"DIVERGÊNCIA ALTA",IF(Q5&lt;&gt;0,"COM DIVERGÊNCIA","OK"))))))</x:f>
        <x:v>CONTAGEM ATRASADA</x:v>
      </x:c>
      <x:c r="W5" s="8" t="n">
        <x:f>IF(AND(A5&lt;&gt;"",L5="",OR(Listas!$C$6="Todas",E5=Listas!$C$6),NOT(OR(NOT(ISNUMBER(Listas!$C$5)),Listas!$C$5&lt;=0,IF(ISNUMBER(Listas!$C$5),Listas!$C$5&lt;&gt;INT(Listas!$C$5),FALSE))),ISNUMBER(Listas!$C$7),Listas!$C$7&gt;0),1,0)</x:f>
        <x:v>1</x:v>
      </x:c>
      <x:c r="X5" s="8" t="n">
        <x:f>IF(AND(W5=1,M5&lt;&gt;""),1,0)</x:f>
        <x:v>1</x:v>
      </x:c>
      <x:c r="Y5" s="8" t="n">
        <x:f>IF(W5=0,0,IF(OR(V5="NUNCA CONTADO",V5="CONTAGEM ATRASADA"),1,IF(OR(V5="DIVERGÊNCIA ALTA",AC5="Recontar"),2,IF(V5="COM DIVERGÊNCIA",3,IF(AND(ISNUMBER(K5),K5&lt;Listas!$C$5),4,0)))))</x:f>
        <x:v>1</x:v>
      </x:c>
      <x:c r="Z5" s="8" t="n">
        <x:f>IF(Y5=0,"",COUNTIFS($Y$5:$Y$104,"&gt;0",$Y$5:$Y$104,"&lt;"&amp;Y5)+COUNTIFS($Y$5:Y5,Y5))</x:f>
        <x:v>1</x:v>
      </x:c>
      <x:c r="AA5" s="10" t="n">
        <x:f>IF(X5=1,O5*G5,"")</x:f>
        <x:v>1032</x:v>
      </x:c>
      <x:c r="AB5" s="10" t="n">
        <x:f>IF(X5=1,P5*G5,"")</x:f>
        <x:v>860</x:v>
      </x:c>
      <x:c r="AC5" s="8" t="str">
        <x:f>IF(M5="","",INDEX(Contagens!$N$5:$N$304,M5-4))</x:f>
        <x:v>Aprovado</x:v>
      </x:c>
    </x:row>
    <x:row r="6" ht="24" customHeight="1">
      <x:c r="A6" s="4" t="str">
        <x:v>E-003</x:v>
      </x:c>
      <x:c r="B6" s="4" t="str">
        <x:v>Parafuso M8 x 30</x:v>
      </x:c>
      <x:c r="C6" s="4" t="str">
        <x:v>Fixação</x:v>
      </x:c>
      <x:c r="D6" s="4" t="str">
        <x:v>UN</x:v>
      </x:c>
      <x:c r="E6" s="4" t="str">
        <x:v>C</x:v>
      </x:c>
      <x:c r="F6" s="4" t="n">
        <x:v>860</x:v>
      </x:c>
      <x:c r="G6" s="6" t="n">
        <x:v>0.65</x:v>
      </x:c>
      <x:c r="H6" s="4" t="n">
        <x:v>60</x:v>
      </x:c>
      <x:c r="I6" s="4" t="str">
        <x:v>Bruno</x:v>
      </x:c>
      <x:c r="J6" s="4" t="str">
        <x:v>Conferir unidade e baixa</x:v>
      </x:c>
      <x:c r="K6" s="5" t="n">
        <x:v>46307</x:v>
      </x:c>
      <x:c r="L6" s="8" t="str">
        <x:f>IF(COUNTA(A6:K6)=0,"",IF(A6="","Código ausente",IF(COUNTIFS($A$5:$A$104,A6)&lt;&gt;1,"Código duplicado",IF(OR(B6="",C6="",D6=""),"Item, categoria ou unidade ausente",IF(AND(E6&lt;&gt;"A",E6&lt;&gt;"B",E6&lt;&gt;"C"),"Classe inválida",IF(OR(NOT(ISNUMBER(F6)),F6&lt;0),"Saldo cadastrado inválido",IF(OR(NOT(ISNUMBER(G6)),G6&lt;0),"Custo inválido",IF(OR(OR(NOT(ISNUMBER(H6)),H6&lt;0),H6=0),"Periodicidade inválida",IF(AND(K6&lt;&gt;"",OR(NOT(ISNUMBER(K6)),K6&lt;=0,IF(ISNUMBER(K6),K6&lt;&gt;INT(K6),FALSE))),"Prazo da ação inválido","")))))))))</x:f>
      </x:c>
      <x:c r="M6" s="8" t="n">
        <x:f>IF(N6="","",_xlfn.MAXIFS(Contagens!$R$5:$R$304,Contagens!$C$5:$C$304,A6,Contagens!$A$5:$A$304,N6,Contagens!$S$5:$S$304,1))</x:f>
        <x:v>6</x:v>
      </x:c>
      <x:c r="N6" s="9" t="n">
        <x:f>IF(OR(A6="",L6&lt;&gt;"",COUNTIFS(Contagens!$C$5:$C$304,A6,Contagens!$S$5:$S$304,1)=0),"",_xlfn.MAXIFS(Contagens!$A$5:$A$304,Contagens!$C$5:$C$304,A6,Contagens!$S$5:$S$304,1))</x:f>
        <x:v>46259</x:v>
      </x:c>
      <x:c r="O6" s="8" t="n">
        <x:f>IF(M6="","",INDEX(Contagens!$E$5:$E$304,M6-4))</x:f>
        <x:v>860</x:v>
      </x:c>
      <x:c r="P6" s="8" t="n">
        <x:f>IF(M6="","",INDEX(Contagens!$F$5:$F$304,M6-4))</x:f>
        <x:v>850</x:v>
      </x:c>
      <x:c r="Q6" s="8" t="n">
        <x:f>IF(M6="","",P6-O6)</x:f>
        <x:v>-10</x:v>
      </x:c>
      <x:c r="R6" s="10" t="n">
        <x:f>IF(M6="","",Q6*G6)</x:f>
        <x:v>-6.5</x:v>
      </x:c>
      <x:c r="S6" s="10" t="n">
        <x:f>IF(M6="","",ABS(R6))</x:f>
        <x:v>6.5</x:v>
      </x:c>
      <x:c r="T6" s="8" t="n">
        <x:f>IF(M6="","",IF(Q6=0,1,0))</x:f>
        <x:v>0</x:v>
      </x:c>
      <x:c r="U6" s="9" t="n">
        <x:f>IF(M6="","",N6+H6)</x:f>
        <x:v>46319</x:v>
      </x:c>
      <x:c r="V6" s="8" t="str">
        <x:f>IF(A6="","",IF(L6&lt;&gt;"","CADASTRO INVÁLIDO",IF(M6="","NUNCA CONTADO",IF(Listas!$C$5&gt;U6,"CONTAGEM ATRASADA",IF(S6&gt;=Listas!$C$7,"DIVERGÊNCIA ALTA",IF(Q6&lt;&gt;0,"COM DIVERGÊNCIA","OK"))))))</x:f>
        <x:v>COM DIVERGÊNCIA</x:v>
      </x:c>
      <x:c r="W6" s="8" t="n">
        <x:f>IF(AND(A6&lt;&gt;"",L6="",OR(Listas!$C$6="Todas",E6=Listas!$C$6),NOT(OR(NOT(ISNUMBER(Listas!$C$5)),Listas!$C$5&lt;=0,IF(ISNUMBER(Listas!$C$5),Listas!$C$5&lt;&gt;INT(Listas!$C$5),FALSE))),ISNUMBER(Listas!$C$7),Listas!$C$7&gt;0),1,0)</x:f>
        <x:v>1</x:v>
      </x:c>
      <x:c r="X6" s="8" t="n">
        <x:f>IF(AND(W6=1,M6&lt;&gt;""),1,0)</x:f>
        <x:v>1</x:v>
      </x:c>
      <x:c r="Y6" s="8" t="n">
        <x:f>IF(W6=0,0,IF(OR(V6="NUNCA CONTADO",V6="CONTAGEM ATRASADA"),1,IF(OR(V6="DIVERGÊNCIA ALTA",AC6="Recontar"),2,IF(V6="COM DIVERGÊNCIA",3,IF(AND(ISNUMBER(K6),K6&lt;Listas!$C$5),4,0)))))</x:f>
        <x:v>3</x:v>
      </x:c>
      <x:c r="Z6" s="8" t="n">
        <x:f>IF(Y6=0,"",COUNTIFS($Y$5:$Y$104,"&gt;0",$Y$5:$Y$104,"&lt;"&amp;Y6)+COUNTIFS($Y$5:Y6,Y6))</x:f>
        <x:v>4</x:v>
      </x:c>
      <x:c r="AA6" s="10" t="n">
        <x:f>IF(X6=1,O6*G6,"")</x:f>
        <x:v>559</x:v>
      </x:c>
      <x:c r="AB6" s="10" t="n">
        <x:f>IF(X6=1,P6*G6,"")</x:f>
        <x:v>552.5</x:v>
      </x:c>
      <x:c r="AC6" s="8" t="str">
        <x:f>IF(M6="","",INDEX(Contagens!$N$5:$N$304,M6-4))</x:f>
        <x:v>Ajustado</x:v>
      </x:c>
    </x:row>
    <x:row r="7" ht="24" customHeight="1">
      <x:c r="A7" s="4" t="str">
        <x:v>E-001</x:v>
      </x:c>
      <x:c r="B7" s="4" t="str">
        <x:v>Rolamento 6205</x:v>
      </x:c>
      <x:c r="C7" s="4" t="str">
        <x:v>Mecânica</x:v>
      </x:c>
      <x:c r="D7" s="4" t="str">
        <x:v>UN</x:v>
      </x:c>
      <x:c r="E7" s="4" t="str">
        <x:v>A</x:v>
      </x:c>
      <x:c r="F7" s="4" t="n">
        <x:v>120</x:v>
      </x:c>
      <x:c r="G7" s="6" t="n">
        <x:v>42</x:v>
      </x:c>
      <x:c r="H7" s="4" t="n">
        <x:v>7</x:v>
      </x:c>
      <x:c r="I7" s="4" t="str">
        <x:v>Ana</x:v>
      </x:c>
      <x:c r="J7" s="4" t="str">
        <x:v>Recontar rolamentos com revisor</x:v>
      </x:c>
      <x:c r="K7" s="5" t="n">
        <x:v>46307</x:v>
      </x:c>
      <x:c r="L7" s="8" t="str">
        <x:f>IF(COUNTA(A7:K7)=0,"",IF(A7="","Código ausente",IF(COUNTIFS($A$5:$A$104,A7)&lt;&gt;1,"Código duplicado",IF(OR(B7="",C7="",D7=""),"Item, categoria ou unidade ausente",IF(AND(E7&lt;&gt;"A",E7&lt;&gt;"B",E7&lt;&gt;"C"),"Classe inválida",IF(OR(NOT(ISNUMBER(F7)),F7&lt;0),"Saldo cadastrado inválido",IF(OR(NOT(ISNUMBER(G7)),G7&lt;0),"Custo inválido",IF(OR(OR(NOT(ISNUMBER(H7)),H7&lt;0),H7=0),"Periodicidade inválida",IF(AND(K7&lt;&gt;"",OR(NOT(ISNUMBER(K7)),K7&lt;=0,IF(ISNUMBER(K7),K7&lt;&gt;INT(K7),FALSE))),"Prazo da ação inválido","")))))))))</x:f>
      </x:c>
      <x:c r="M7" s="8" t="n">
        <x:f>IF(N7="","",_xlfn.MAXIFS(Contagens!$R$5:$R$304,Contagens!$C$5:$C$304,A7,Contagens!$A$5:$A$304,N7,Contagens!$S$5:$S$304,1))</x:f>
        <x:v>7</x:v>
      </x:c>
      <x:c r="N7" s="9" t="n">
        <x:f>IF(OR(A7="",L7&lt;&gt;"",COUNTIFS(Contagens!$C$5:$C$304,A7,Contagens!$S$5:$S$304,1)=0),"",_xlfn.MAXIFS(Contagens!$A$5:$A$304,Contagens!$C$5:$C$304,A7,Contagens!$S$5:$S$304,1))</x:f>
        <x:v>46285</x:v>
      </x:c>
      <x:c r="O7" s="8" t="n">
        <x:f>IF(M7="","",INDEX(Contagens!$E$5:$E$304,M7-4))</x:f>
        <x:v>120</x:v>
      </x:c>
      <x:c r="P7" s="8" t="n">
        <x:f>IF(M7="","",INDEX(Contagens!$F$5:$F$304,M7-4))</x:f>
        <x:v>116</x:v>
      </x:c>
      <x:c r="Q7" s="8" t="n">
        <x:f>IF(M7="","",P7-O7)</x:f>
        <x:v>-4</x:v>
      </x:c>
      <x:c r="R7" s="10" t="n">
        <x:f>IF(M7="","",Q7*G7)</x:f>
        <x:v>-168</x:v>
      </x:c>
      <x:c r="S7" s="10" t="n">
        <x:f>IF(M7="","",ABS(R7))</x:f>
        <x:v>168</x:v>
      </x:c>
      <x:c r="T7" s="8" t="n">
        <x:f>IF(M7="","",IF(Q7=0,1,0))</x:f>
        <x:v>0</x:v>
      </x:c>
      <x:c r="U7" s="9" t="n">
        <x:f>IF(M7="","",N7+H7)</x:f>
        <x:v>46292</x:v>
      </x:c>
      <x:c r="V7" s="8" t="str">
        <x:f>IF(A7="","",IF(L7&lt;&gt;"","CADASTRO INVÁLIDO",IF(M7="","NUNCA CONTADO",IF(Listas!$C$5&gt;U7,"CONTAGEM ATRASADA",IF(S7&gt;=Listas!$C$7,"DIVERGÊNCIA ALTA",IF(Q7&lt;&gt;0,"COM DIVERGÊNCIA","OK"))))))</x:f>
        <x:v>CONTAGEM ATRASADA</x:v>
      </x:c>
      <x:c r="W7" s="8" t="n">
        <x:f>IF(AND(A7&lt;&gt;"",L7="",OR(Listas!$C$6="Todas",E7=Listas!$C$6),NOT(OR(NOT(ISNUMBER(Listas!$C$5)),Listas!$C$5&lt;=0,IF(ISNUMBER(Listas!$C$5),Listas!$C$5&lt;&gt;INT(Listas!$C$5),FALSE))),ISNUMBER(Listas!$C$7),Listas!$C$7&gt;0),1,0)</x:f>
        <x:v>1</x:v>
      </x:c>
      <x:c r="X7" s="8" t="n">
        <x:f>IF(AND(W7=1,M7&lt;&gt;""),1,0)</x:f>
        <x:v>1</x:v>
      </x:c>
      <x:c r="Y7" s="8" t="n">
        <x:f>IF(W7=0,0,IF(OR(V7="NUNCA CONTADO",V7="CONTAGEM ATRASADA"),1,IF(OR(V7="DIVERGÊNCIA ALTA",AC7="Recontar"),2,IF(V7="COM DIVERGÊNCIA",3,IF(AND(ISNUMBER(K7),K7&lt;Listas!$C$5),4,0)))))</x:f>
        <x:v>1</x:v>
      </x:c>
      <x:c r="Z7" s="8" t="n">
        <x:f>IF(Y7=0,"",COUNTIFS($Y$5:$Y$104,"&gt;0",$Y$5:$Y$104,"&lt;"&amp;Y7)+COUNTIFS($Y$5:Y7,Y7))</x:f>
        <x:v>2</x:v>
      </x:c>
      <x:c r="AA7" s="10" t="n">
        <x:f>IF(X7=1,O7*G7,"")</x:f>
        <x:v>5040</x:v>
      </x:c>
      <x:c r="AB7" s="10" t="n">
        <x:f>IF(X7=1,P7*G7,"")</x:f>
        <x:v>4872</x:v>
      </x:c>
      <x:c r="AC7" s="8" t="str">
        <x:f>IF(M7="","",INDEX(Contagens!$N$5:$N$304,M7-4))</x:f>
        <x:v>Pendente revisão</x:v>
      </x:c>
    </x:row>
    <x:row r="8" ht="24" customHeight="1">
      <x:c r="A8" s="4" t="str">
        <x:v>E-004</x:v>
      </x:c>
      <x:c r="B8" s="4" t="str">
        <x:v>Tinta epóxi cinza</x:v>
      </x:c>
      <x:c r="C8" s="4" t="str">
        <x:v>Pintura</x:v>
      </x:c>
      <x:c r="D8" s="4" t="str">
        <x:v>GL</x:v>
      </x:c>
      <x:c r="E8" s="4" t="str">
        <x:v>A</x:v>
      </x:c>
      <x:c r="F8" s="4" t="n">
        <x:v>25</x:v>
      </x:c>
      <x:c r="G8" s="6" t="n">
        <x:v>189</x:v>
      </x:c>
      <x:c r="H8" s="4" t="n">
        <x:v>15</x:v>
      </x:c>
      <x:c r="I8" s="4" t="str">
        <x:v>Diego</x:v>
      </x:c>
      <x:c r="J8" s="4" t="str">
        <x:v>Conferir recebimento e recontar tinta</x:v>
      </x:c>
      <x:c r="K8" s="5" t="n">
        <x:v>46307</x:v>
      </x:c>
      <x:c r="L8" s="8" t="str">
        <x:f>IF(COUNTA(A8:K8)=0,"",IF(A8="","Código ausente",IF(COUNTIFS($A$5:$A$104,A8)&lt;&gt;1,"Código duplicado",IF(OR(B8="",C8="",D8=""),"Item, categoria ou unidade ausente",IF(AND(E8&lt;&gt;"A",E8&lt;&gt;"B",E8&lt;&gt;"C"),"Classe inválida",IF(OR(NOT(ISNUMBER(F8)),F8&lt;0),"Saldo cadastrado inválido",IF(OR(NOT(ISNUMBER(G8)),G8&lt;0),"Custo inválido",IF(OR(OR(NOT(ISNUMBER(H8)),H8&lt;0),H8=0),"Periodicidade inválida",IF(AND(K8&lt;&gt;"",OR(NOT(ISNUMBER(K8)),K8&lt;=0,IF(ISNUMBER(K8),K8&lt;&gt;INT(K8),FALSE))),"Prazo da ação inválido","")))))))))</x:f>
      </x:c>
      <x:c r="M8" s="8" t="n">
        <x:f>IF(N8="","",_xlfn.MAXIFS(Contagens!$R$5:$R$304,Contagens!$C$5:$C$304,A8,Contagens!$A$5:$A$304,N8,Contagens!$S$5:$S$304,1))</x:f>
        <x:v>8</x:v>
      </x:c>
      <x:c r="N8" s="9" t="n">
        <x:f>IF(OR(A8="",L8&lt;&gt;"",COUNTIFS(Contagens!$C$5:$C$304,A8,Contagens!$S$5:$S$304,1)=0),"",_xlfn.MAXIFS(Contagens!$A$5:$A$304,Contagens!$C$5:$C$304,A8,Contagens!$S$5:$S$304,1))</x:f>
        <x:v>46283</x:v>
      </x:c>
      <x:c r="O8" s="8" t="n">
        <x:f>IF(M8="","",INDEX(Contagens!$E$5:$E$304,M8-4))</x:f>
        <x:v>25</x:v>
      </x:c>
      <x:c r="P8" s="8" t="n">
        <x:f>IF(M8="","",INDEX(Contagens!$F$5:$F$304,M8-4))</x:f>
        <x:v>23</x:v>
      </x:c>
      <x:c r="Q8" s="8" t="n">
        <x:f>IF(M8="","",P8-O8)</x:f>
        <x:v>-2</x:v>
      </x:c>
      <x:c r="R8" s="10" t="n">
        <x:f>IF(M8="","",Q8*G8)</x:f>
        <x:v>-378</x:v>
      </x:c>
      <x:c r="S8" s="10" t="n">
        <x:f>IF(M8="","",ABS(R8))</x:f>
        <x:v>378</x:v>
      </x:c>
      <x:c r="T8" s="8" t="n">
        <x:f>IF(M8="","",IF(Q8=0,1,0))</x:f>
        <x:v>0</x:v>
      </x:c>
      <x:c r="U8" s="9" t="n">
        <x:f>IF(M8="","",N8+H8)</x:f>
        <x:v>46298</x:v>
      </x:c>
      <x:c r="V8" s="8" t="str">
        <x:f>IF(A8="","",IF(L8&lt;&gt;"","CADASTRO INVÁLIDO",IF(M8="","NUNCA CONTADO",IF(Listas!$C$5&gt;U8,"CONTAGEM ATRASADA",IF(S8&gt;=Listas!$C$7,"DIVERGÊNCIA ALTA",IF(Q8&lt;&gt;0,"COM DIVERGÊNCIA","OK"))))))</x:f>
        <x:v>CONTAGEM ATRASADA</x:v>
      </x:c>
      <x:c r="W8" s="8" t="n">
        <x:f>IF(AND(A8&lt;&gt;"",L8="",OR(Listas!$C$6="Todas",E8=Listas!$C$6),NOT(OR(NOT(ISNUMBER(Listas!$C$5)),Listas!$C$5&lt;=0,IF(ISNUMBER(Listas!$C$5),Listas!$C$5&lt;&gt;INT(Listas!$C$5),FALSE))),ISNUMBER(Listas!$C$7),Listas!$C$7&gt;0),1,0)</x:f>
        <x:v>1</x:v>
      </x:c>
      <x:c r="X8" s="8" t="n">
        <x:f>IF(AND(W8=1,M8&lt;&gt;""),1,0)</x:f>
        <x:v>1</x:v>
      </x:c>
      <x:c r="Y8" s="8" t="n">
        <x:f>IF(W8=0,0,IF(OR(V8="NUNCA CONTADO",V8="CONTAGEM ATRASADA"),1,IF(OR(V8="DIVERGÊNCIA ALTA",AC8="Recontar"),2,IF(V8="COM DIVERGÊNCIA",3,IF(AND(ISNUMBER(K8),K8&lt;Listas!$C$5),4,0)))))</x:f>
        <x:v>1</x:v>
      </x:c>
      <x:c r="Z8" s="8" t="n">
        <x:f>IF(Y8=0,"",COUNTIFS($Y$5:$Y$104,"&gt;0",$Y$5:$Y$104,"&lt;"&amp;Y8)+COUNTIFS($Y$5:Y8,Y8))</x:f>
        <x:v>3</x:v>
      </x:c>
      <x:c r="AA8" s="10" t="n">
        <x:f>IF(X8=1,O8*G8,"")</x:f>
        <x:v>4725</x:v>
      </x:c>
      <x:c r="AB8" s="10" t="n">
        <x:f>IF(X8=1,P8*G8,"")</x:f>
        <x:v>4347</x:v>
      </x:c>
      <x:c r="AC8" s="8" t="str">
        <x:f>IF(M8="","",INDEX(Contagens!$N$5:$N$304,M8-4))</x:f>
        <x:v>Aprovado</x:v>
      </x:c>
    </x:row>
    <x:row r="9" ht="24" customHeight="1">
      <x:c r="A9" s="4" t="str">
        <x:v>E-002</x:v>
      </x:c>
      <x:c r="B9" s="4" t="str">
        <x:v>Luva nitrílica tamanho M</x:v>
      </x:c>
      <x:c r="C9" s="4" t="str">
        <x:v>EPI</x:v>
      </x:c>
      <x:c r="D9" s="4" t="str">
        <x:v>CX</x:v>
      </x:c>
      <x:c r="E9" s="4" t="str">
        <x:v>B</x:v>
      </x:c>
      <x:c r="F9" s="4" t="n">
        <x:v>50</x:v>
      </x:c>
      <x:c r="G9" s="6" t="n">
        <x:v>32.5</x:v>
      </x:c>
      <x:c r="H9" s="4" t="n">
        <x:v>30</x:v>
      </x:c>
      <x:c r="I9" s="4" t="str">
        <x:v>Bruno</x:v>
      </x:c>
      <x:c r="J9" s="4" t="str">
        <x:v>Validar baixa das caixas</x:v>
      </x:c>
      <x:c r="K9" s="5" t="n">
        <x:v>46307</x:v>
      </x:c>
      <x:c r="L9" s="8" t="str">
        <x:f>IF(COUNTA(A9:K9)=0,"",IF(A9="","Código ausente",IF(COUNTIFS($A$5:$A$104,A9)&lt;&gt;1,"Código duplicado",IF(OR(B9="",C9="",D9=""),"Item, categoria ou unidade ausente",IF(AND(E9&lt;&gt;"A",E9&lt;&gt;"B",E9&lt;&gt;"C"),"Classe inválida",IF(OR(NOT(ISNUMBER(F9)),F9&lt;0),"Saldo cadastrado inválido",IF(OR(NOT(ISNUMBER(G9)),G9&lt;0),"Custo inválido",IF(OR(OR(NOT(ISNUMBER(H9)),H9&lt;0),H9=0),"Periodicidade inválida",IF(AND(K9&lt;&gt;"",OR(NOT(ISNUMBER(K9)),K9&lt;=0,IF(ISNUMBER(K9),K9&lt;&gt;INT(K9),FALSE))),"Prazo da ação inválido","")))))))))</x:f>
      </x:c>
      <x:c r="M9" s="8" t="n">
        <x:f>IF(N9="","",_xlfn.MAXIFS(Contagens!$R$5:$R$304,Contagens!$C$5:$C$304,A9,Contagens!$A$5:$A$304,N9,Contagens!$S$5:$S$304,1))</x:f>
        <x:v>9</x:v>
      </x:c>
      <x:c r="N9" s="9" t="n">
        <x:f>IF(OR(A9="",L9&lt;&gt;"",COUNTIFS(Contagens!$C$5:$C$304,A9,Contagens!$S$5:$S$304,1)=0),"",_xlfn.MAXIFS(Contagens!$A$5:$A$304,Contagens!$C$5:$C$304,A9,Contagens!$S$5:$S$304,1))</x:f>
        <x:v>46275</x:v>
      </x:c>
      <x:c r="O9" s="8" t="n">
        <x:f>IF(M9="","",INDEX(Contagens!$E$5:$E$304,M9-4))</x:f>
        <x:v>50</x:v>
      </x:c>
      <x:c r="P9" s="8" t="n">
        <x:f>IF(M9="","",INDEX(Contagens!$F$5:$F$304,M9-4))</x:f>
        <x:v>48</x:v>
      </x:c>
      <x:c r="Q9" s="8" t="n">
        <x:f>IF(M9="","",P9-O9)</x:f>
        <x:v>-2</x:v>
      </x:c>
      <x:c r="R9" s="10" t="n">
        <x:f>IF(M9="","",Q9*G9)</x:f>
        <x:v>-65</x:v>
      </x:c>
      <x:c r="S9" s="10" t="n">
        <x:f>IF(M9="","",ABS(R9))</x:f>
        <x:v>65</x:v>
      </x:c>
      <x:c r="T9" s="8" t="n">
        <x:f>IF(M9="","",IF(Q9=0,1,0))</x:f>
        <x:v>0</x:v>
      </x:c>
      <x:c r="U9" s="9" t="n">
        <x:f>IF(M9="","",N9+H9)</x:f>
        <x:v>46305</x:v>
      </x:c>
      <x:c r="V9" s="8" t="str">
        <x:f>IF(A9="","",IF(L9&lt;&gt;"","CADASTRO INVÁLIDO",IF(M9="","NUNCA CONTADO",IF(Listas!$C$5&gt;U9,"CONTAGEM ATRASADA",IF(S9&gt;=Listas!$C$7,"DIVERGÊNCIA ALTA",IF(Q9&lt;&gt;0,"COM DIVERGÊNCIA","OK"))))))</x:f>
        <x:v>COM DIVERGÊNCIA</x:v>
      </x:c>
      <x:c r="W9" s="8" t="n">
        <x:f>IF(AND(A9&lt;&gt;"",L9="",OR(Listas!$C$6="Todas",E9=Listas!$C$6),NOT(OR(NOT(ISNUMBER(Listas!$C$5)),Listas!$C$5&lt;=0,IF(ISNUMBER(Listas!$C$5),Listas!$C$5&lt;&gt;INT(Listas!$C$5),FALSE))),ISNUMBER(Listas!$C$7),Listas!$C$7&gt;0),1,0)</x:f>
        <x:v>1</x:v>
      </x:c>
      <x:c r="X9" s="8" t="n">
        <x:f>IF(AND(W9=1,M9&lt;&gt;""),1,0)</x:f>
        <x:v>1</x:v>
      </x:c>
      <x:c r="Y9" s="8" t="n">
        <x:f>IF(W9=0,0,IF(OR(V9="NUNCA CONTADO",V9="CONTAGEM ATRASADA"),1,IF(OR(V9="DIVERGÊNCIA ALTA",AC9="Recontar"),2,IF(V9="COM DIVERGÊNCIA",3,IF(AND(ISNUMBER(K9),K9&lt;Listas!$C$5),4,0)))))</x:f>
        <x:v>3</x:v>
      </x:c>
      <x:c r="Z9" s="8" t="n">
        <x:f>IF(Y9=0,"",COUNTIFS($Y$5:$Y$104,"&gt;0",$Y$5:$Y$104,"&lt;"&amp;Y9)+COUNTIFS($Y$5:Y9,Y9))</x:f>
        <x:v>5</x:v>
      </x:c>
      <x:c r="AA9" s="10" t="n">
        <x:f>IF(X9=1,O9*G9,"")</x:f>
        <x:v>1625</x:v>
      </x:c>
      <x:c r="AB9" s="10" t="n">
        <x:f>IF(X9=1,P9*G9,"")</x:f>
        <x:v>1560</x:v>
      </x:c>
      <x:c r="AC9" s="8" t="str">
        <x:f>IF(M9="","",INDEX(Contagens!$N$5:$N$304,M9-4))</x:f>
        <x:v>Ajustado</x:v>
      </x:c>
    </x:row>
    <x:row r="10" ht="24" customHeight="1">
      <x:c r="A10" s="4" t="str">
        <x:v>E-005</x:v>
      </x:c>
      <x:c r="B10" s="4" t="str">
        <x:v>Sensor indutivo M18</x:v>
      </x:c>
      <x:c r="C10" s="4" t="str">
        <x:v>Elétrica</x:v>
      </x:c>
      <x:c r="D10" s="4" t="str">
        <x:v>UN</x:v>
      </x:c>
      <x:c r="E10" s="4" t="str">
        <x:v>B</x:v>
      </x:c>
      <x:c r="F10" s="4" t="n">
        <x:v>18</x:v>
      </x:c>
      <x:c r="G10" s="6" t="n">
        <x:v>125</x:v>
      </x:c>
      <x:c r="H10" s="4" t="n">
        <x:v>30</x:v>
      </x:c>
      <x:c r="I10" s="4" t="str">
        <x:v>Ana</x:v>
      </x:c>
      <x:c r="J10" s="4" t="str">
        <x:v>Revisar próximo ciclo</x:v>
      </x:c>
      <x:c r="K10" s="5" t="n">
        <x:v>46307</x:v>
      </x:c>
      <x:c r="L10" s="8" t="str">
        <x:f>IF(COUNTA(A10:K10)=0,"",IF(A10="","Código ausente",IF(COUNTIFS($A$5:$A$104,A10)&lt;&gt;1,"Código duplicado",IF(OR(B10="",C10="",D10=""),"Item, categoria ou unidade ausente",IF(AND(E10&lt;&gt;"A",E10&lt;&gt;"B",E10&lt;&gt;"C"),"Classe inválida",IF(OR(NOT(ISNUMBER(F10)),F10&lt;0),"Saldo cadastrado inválido",IF(OR(NOT(ISNUMBER(G10)),G10&lt;0),"Custo inválido",IF(OR(OR(NOT(ISNUMBER(H10)),H10&lt;0),H10=0),"Periodicidade inválida",IF(AND(K10&lt;&gt;"",OR(NOT(ISNUMBER(K10)),K10&lt;=0,IF(ISNUMBER(K10),K10&lt;&gt;INT(K10),FALSE))),"Prazo da ação inválido","")))))))))</x:f>
      </x:c>
      <x:c r="M10" s="8" t="n">
        <x:f>IF(N10="","",_xlfn.MAXIFS(Contagens!$R$5:$R$304,Contagens!$C$5:$C$304,A10,Contagens!$A$5:$A$304,N10,Contagens!$S$5:$S$304,1))</x:f>
        <x:v>10</x:v>
      </x:c>
      <x:c r="N10" s="9" t="n">
        <x:f>IF(OR(A10="",L10&lt;&gt;"",COUNTIFS(Contagens!$C$5:$C$304,A10,Contagens!$S$5:$S$304,1)=0),"",_xlfn.MAXIFS(Contagens!$A$5:$A$304,Contagens!$C$5:$C$304,A10,Contagens!$S$5:$S$304,1))</x:f>
        <x:v>46288</x:v>
      </x:c>
      <x:c r="O10" s="8" t="n">
        <x:f>IF(M10="","",INDEX(Contagens!$E$5:$E$304,M10-4))</x:f>
        <x:v>18</x:v>
      </x:c>
      <x:c r="P10" s="8" t="n">
        <x:f>IF(M10="","",INDEX(Contagens!$F$5:$F$304,M10-4))</x:f>
        <x:v>18</x:v>
      </x:c>
      <x:c r="Q10" s="8" t="n">
        <x:f>IF(M10="","",P10-O10)</x:f>
        <x:v>0</x:v>
      </x:c>
      <x:c r="R10" s="10" t="n">
        <x:f>IF(M10="","",Q10*G10)</x:f>
        <x:v>0</x:v>
      </x:c>
      <x:c r="S10" s="10" t="n">
        <x:f>IF(M10="","",ABS(R10))</x:f>
        <x:v>0</x:v>
      </x:c>
      <x:c r="T10" s="8" t="n">
        <x:f>IF(M10="","",IF(Q10=0,1,0))</x:f>
        <x:v>1</x:v>
      </x:c>
      <x:c r="U10" s="9" t="n">
        <x:f>IF(M10="","",N10+H10)</x:f>
        <x:v>46318</x:v>
      </x:c>
      <x:c r="V10" s="8" t="str">
        <x:f>IF(A10="","",IF(L10&lt;&gt;"","CADASTRO INVÁLIDO",IF(M10="","NUNCA CONTADO",IF(Listas!$C$5&gt;U10,"CONTAGEM ATRASADA",IF(S10&gt;=Listas!$C$7,"DIVERGÊNCIA ALTA",IF(Q10&lt;&gt;0,"COM DIVERGÊNCIA","OK"))))))</x:f>
        <x:v>OK</x:v>
      </x:c>
      <x:c r="W10" s="8" t="n">
        <x:f>IF(AND(A10&lt;&gt;"",L10="",OR(Listas!$C$6="Todas",E10=Listas!$C$6),NOT(OR(NOT(ISNUMBER(Listas!$C$5)),Listas!$C$5&lt;=0,IF(ISNUMBER(Listas!$C$5),Listas!$C$5&lt;&gt;INT(Listas!$C$5),FALSE))),ISNUMBER(Listas!$C$7),Listas!$C$7&gt;0),1,0)</x:f>
        <x:v>1</x:v>
      </x:c>
      <x:c r="X10" s="8" t="n">
        <x:f>IF(AND(W10=1,M10&lt;&gt;""),1,0)</x:f>
        <x:v>1</x:v>
      </x:c>
      <x:c r="Y10" s="8" t="n">
        <x:f>IF(W10=0,0,IF(OR(V10="NUNCA CONTADO",V10="CONTAGEM ATRASADA"),1,IF(OR(V10="DIVERGÊNCIA ALTA",AC10="Recontar"),2,IF(V10="COM DIVERGÊNCIA",3,IF(AND(ISNUMBER(K10),K10&lt;Listas!$C$5),4,0)))))</x:f>
        <x:v>0</x:v>
      </x:c>
      <x:c r="Z10" s="8" t="str">
        <x:f>IF(Y10=0,"",COUNTIFS($Y$5:$Y$104,"&gt;0",$Y$5:$Y$104,"&lt;"&amp;Y10)+COUNTIFS($Y$5:Y10,Y10))</x:f>
      </x:c>
      <x:c r="AA10" s="10" t="n">
        <x:f>IF(X10=1,O10*G10,"")</x:f>
        <x:v>2250</x:v>
      </x:c>
      <x:c r="AB10" s="10" t="n">
        <x:f>IF(X10=1,P10*G10,"")</x:f>
        <x:v>2250</x:v>
      </x:c>
      <x:c r="AC10" s="8" t="str">
        <x:f>IF(M10="","",INDEX(Contagens!$N$5:$N$304,M10-4))</x:f>
        <x:v>Aprovado</x:v>
      </x:c>
    </x:row>
    <x:row r="11" ht="24" customHeight="1">
      <x:c r="A11" s="4"/>
      <x:c r="B11" s="4"/>
      <x:c r="C11" s="4"/>
      <x:c r="D11" s="4"/>
      <x:c r="E11" s="4"/>
      <x:c r="F11" s="4"/>
      <x:c r="G11" s="6"/>
      <x:c r="H11" s="4"/>
      <x:c r="I11" s="4"/>
      <x:c r="J11" s="4"/>
      <x:c r="K11" s="5"/>
      <x:c r="L11" s="8" t="str">
        <x:f>IF(COUNTA(A11:K11)=0,"",IF(A11="","Código ausente",IF(COUNTIFS($A$5:$A$104,A11)&lt;&gt;1,"Código duplicado",IF(OR(B11="",C11="",D11=""),"Item, categoria ou unidade ausente",IF(AND(E11&lt;&gt;"A",E11&lt;&gt;"B",E11&lt;&gt;"C"),"Classe inválida",IF(OR(NOT(ISNUMBER(F11)),F11&lt;0),"Saldo cadastrado inválido",IF(OR(NOT(ISNUMBER(G11)),G11&lt;0),"Custo inválido",IF(OR(OR(NOT(ISNUMBER(H11)),H11&lt;0),H11=0),"Periodicidade inválida",IF(AND(K11&lt;&gt;"",OR(NOT(ISNUMBER(K11)),K11&lt;=0,IF(ISNUMBER(K11),K11&lt;&gt;INT(K11),FALSE))),"Prazo da ação inválido","")))))))))</x:f>
      </x:c>
      <x:c r="M11" s="8" t="str">
        <x:f>IF(N11="","",_xlfn.MAXIFS(Contagens!$R$5:$R$304,Contagens!$C$5:$C$304,A11,Contagens!$A$5:$A$304,N11,Contagens!$S$5:$S$304,1))</x:f>
      </x:c>
      <x:c r="N11" s="9" t="str">
        <x:f>IF(OR(A11="",L11&lt;&gt;"",COUNTIFS(Contagens!$C$5:$C$304,A11,Contagens!$S$5:$S$304,1)=0),"",_xlfn.MAXIFS(Contagens!$A$5:$A$304,Contagens!$C$5:$C$304,A11,Contagens!$S$5:$S$304,1))</x:f>
      </x:c>
      <x:c r="O11" s="8" t="str">
        <x:f>IF(M11="","",INDEX(Contagens!$E$5:$E$304,M11-4))</x:f>
      </x:c>
      <x:c r="P11" s="8" t="str">
        <x:f>IF(M11="","",INDEX(Contagens!$F$5:$F$304,M11-4))</x:f>
      </x:c>
      <x:c r="Q11" s="8" t="str">
        <x:f>IF(M11="","",P11-O11)</x:f>
      </x:c>
      <x:c r="R11" s="10" t="str">
        <x:f>IF(M11="","",Q11*G11)</x:f>
      </x:c>
      <x:c r="S11" s="10" t="str">
        <x:f>IF(M11="","",ABS(R11))</x:f>
      </x:c>
      <x:c r="T11" s="8" t="str">
        <x:f>IF(M11="","",IF(Q11=0,1,0))</x:f>
      </x:c>
      <x:c r="U11" s="9" t="str">
        <x:f>IF(M11="","",N11+H11)</x:f>
      </x:c>
      <x:c r="V11" s="8" t="str">
        <x:f>IF(A11="","",IF(L11&lt;&gt;"","CADASTRO INVÁLIDO",IF(M11="","NUNCA CONTADO",IF(Listas!$C$5&gt;U11,"CONTAGEM ATRASADA",IF(S11&gt;=Listas!$C$7,"DIVERGÊNCIA ALTA",IF(Q11&lt;&gt;0,"COM DIVERGÊNCIA","OK"))))))</x:f>
      </x:c>
      <x:c r="W11" s="8" t="n">
        <x:f>IF(AND(A11&lt;&gt;"",L11="",OR(Listas!$C$6="Todas",E11=Listas!$C$6),NOT(OR(NOT(ISNUMBER(Listas!$C$5)),Listas!$C$5&lt;=0,IF(ISNUMBER(Listas!$C$5),Listas!$C$5&lt;&gt;INT(Listas!$C$5),FALSE))),ISNUMBER(Listas!$C$7),Listas!$C$7&gt;0),1,0)</x:f>
        <x:v>0</x:v>
      </x:c>
      <x:c r="X11" s="8" t="n">
        <x:f>IF(AND(W11=1,M11&lt;&gt;""),1,0)</x:f>
        <x:v>0</x:v>
      </x:c>
      <x:c r="Y11" s="8" t="n">
        <x:f>IF(W11=0,0,IF(OR(V11="NUNCA CONTADO",V11="CONTAGEM ATRASADA"),1,IF(OR(V11="DIVERGÊNCIA ALTA",AC11="Recontar"),2,IF(V11="COM DIVERGÊNCIA",3,IF(AND(ISNUMBER(K11),K11&lt;Listas!$C$5),4,0)))))</x:f>
        <x:v>0</x:v>
      </x:c>
      <x:c r="Z11" s="8" t="str">
        <x:f>IF(Y11=0,"",COUNTIFS($Y$5:$Y$104,"&gt;0",$Y$5:$Y$104,"&lt;"&amp;Y11)+COUNTIFS($Y$5:Y11,Y11))</x:f>
      </x:c>
      <x:c r="AA11" s="10" t="str">
        <x:f>IF(X11=1,O11*G11,"")</x:f>
      </x:c>
      <x:c r="AB11" s="10" t="str">
        <x:f>IF(X11=1,P11*G11,"")</x:f>
      </x:c>
      <x:c r="AC11" s="8" t="str">
        <x:f>IF(M11="","",INDEX(Contagens!$N$5:$N$304,M11-4))</x:f>
      </x:c>
    </x:row>
    <x:row r="12" ht="24" customHeight="1">
      <x:c r="A12" s="4"/>
      <x:c r="B12" s="4"/>
      <x:c r="C12" s="4"/>
      <x:c r="D12" s="4"/>
      <x:c r="E12" s="4"/>
      <x:c r="F12" s="4"/>
      <x:c r="G12" s="6"/>
      <x:c r="H12" s="4"/>
      <x:c r="I12" s="4"/>
      <x:c r="J12" s="4"/>
      <x:c r="K12" s="5"/>
      <x:c r="L12" s="8" t="str">
        <x:f>IF(COUNTA(A12:K12)=0,"",IF(A12="","Código ausente",IF(COUNTIFS($A$5:$A$104,A12)&lt;&gt;1,"Código duplicado",IF(OR(B12="",C12="",D12=""),"Item, categoria ou unidade ausente",IF(AND(E12&lt;&gt;"A",E12&lt;&gt;"B",E12&lt;&gt;"C"),"Classe inválida",IF(OR(NOT(ISNUMBER(F12)),F12&lt;0),"Saldo cadastrado inválido",IF(OR(NOT(ISNUMBER(G12)),G12&lt;0),"Custo inválido",IF(OR(OR(NOT(ISNUMBER(H12)),H12&lt;0),H12=0),"Periodicidade inválida",IF(AND(K12&lt;&gt;"",OR(NOT(ISNUMBER(K12)),K12&lt;=0,IF(ISNUMBER(K12),K12&lt;&gt;INT(K12),FALSE))),"Prazo da ação inválido","")))))))))</x:f>
      </x:c>
      <x:c r="M12" s="8" t="str">
        <x:f>IF(N12="","",_xlfn.MAXIFS(Contagens!$R$5:$R$304,Contagens!$C$5:$C$304,A12,Contagens!$A$5:$A$304,N12,Contagens!$S$5:$S$304,1))</x:f>
      </x:c>
      <x:c r="N12" s="9" t="str">
        <x:f>IF(OR(A12="",L12&lt;&gt;"",COUNTIFS(Contagens!$C$5:$C$304,A12,Contagens!$S$5:$S$304,1)=0),"",_xlfn.MAXIFS(Contagens!$A$5:$A$304,Contagens!$C$5:$C$304,A12,Contagens!$S$5:$S$304,1))</x:f>
      </x:c>
      <x:c r="O12" s="8" t="str">
        <x:f>IF(M12="","",INDEX(Contagens!$E$5:$E$304,M12-4))</x:f>
      </x:c>
      <x:c r="P12" s="8" t="str">
        <x:f>IF(M12="","",INDEX(Contagens!$F$5:$F$304,M12-4))</x:f>
      </x:c>
      <x:c r="Q12" s="8" t="str">
        <x:f>IF(M12="","",P12-O12)</x:f>
      </x:c>
      <x:c r="R12" s="10" t="str">
        <x:f>IF(M12="","",Q12*G12)</x:f>
      </x:c>
      <x:c r="S12" s="10" t="str">
        <x:f>IF(M12="","",ABS(R12))</x:f>
      </x:c>
      <x:c r="T12" s="8" t="str">
        <x:f>IF(M12="","",IF(Q12=0,1,0))</x:f>
      </x:c>
      <x:c r="U12" s="9" t="str">
        <x:f>IF(M12="","",N12+H12)</x:f>
      </x:c>
      <x:c r="V12" s="8" t="str">
        <x:f>IF(A12="","",IF(L12&lt;&gt;"","CADASTRO INVÁLIDO",IF(M12="","NUNCA CONTADO",IF(Listas!$C$5&gt;U12,"CONTAGEM ATRASADA",IF(S12&gt;=Listas!$C$7,"DIVERGÊNCIA ALTA",IF(Q12&lt;&gt;0,"COM DIVERGÊNCIA","OK"))))))</x:f>
      </x:c>
      <x:c r="W12" s="8" t="n">
        <x:f>IF(AND(A12&lt;&gt;"",L12="",OR(Listas!$C$6="Todas",E12=Listas!$C$6),NOT(OR(NOT(ISNUMBER(Listas!$C$5)),Listas!$C$5&lt;=0,IF(ISNUMBER(Listas!$C$5),Listas!$C$5&lt;&gt;INT(Listas!$C$5),FALSE))),ISNUMBER(Listas!$C$7),Listas!$C$7&gt;0),1,0)</x:f>
        <x:v>0</x:v>
      </x:c>
      <x:c r="X12" s="8" t="n">
        <x:f>IF(AND(W12=1,M12&lt;&gt;""),1,0)</x:f>
        <x:v>0</x:v>
      </x:c>
      <x:c r="Y12" s="8" t="n">
        <x:f>IF(W12=0,0,IF(OR(V12="NUNCA CONTADO",V12="CONTAGEM ATRASADA"),1,IF(OR(V12="DIVERGÊNCIA ALTA",AC12="Recontar"),2,IF(V12="COM DIVERGÊNCIA",3,IF(AND(ISNUMBER(K12),K12&lt;Listas!$C$5),4,0)))))</x:f>
        <x:v>0</x:v>
      </x:c>
      <x:c r="Z12" s="8" t="str">
        <x:f>IF(Y12=0,"",COUNTIFS($Y$5:$Y$104,"&gt;0",$Y$5:$Y$104,"&lt;"&amp;Y12)+COUNTIFS($Y$5:Y12,Y12))</x:f>
      </x:c>
      <x:c r="AA12" s="10" t="str">
        <x:f>IF(X12=1,O12*G12,"")</x:f>
      </x:c>
      <x:c r="AB12" s="10" t="str">
        <x:f>IF(X12=1,P12*G12,"")</x:f>
      </x:c>
      <x:c r="AC12" s="8" t="str">
        <x:f>IF(M12="","",INDEX(Contagens!$N$5:$N$304,M12-4))</x:f>
      </x:c>
    </x:row>
    <x:row r="13" ht="24" customHeight="1">
      <x:c r="A13" s="4"/>
      <x:c r="B13" s="4"/>
      <x:c r="C13" s="4"/>
      <x:c r="D13" s="4"/>
      <x:c r="E13" s="4"/>
      <x:c r="F13" s="4"/>
      <x:c r="G13" s="6"/>
      <x:c r="H13" s="4"/>
      <x:c r="I13" s="4"/>
      <x:c r="J13" s="4"/>
      <x:c r="K13" s="5"/>
      <x:c r="L13" s="8" t="str">
        <x:f>IF(COUNTA(A13:K13)=0,"",IF(A13="","Código ausente",IF(COUNTIFS($A$5:$A$104,A13)&lt;&gt;1,"Código duplicado",IF(OR(B13="",C13="",D13=""),"Item, categoria ou unidade ausente",IF(AND(E13&lt;&gt;"A",E13&lt;&gt;"B",E13&lt;&gt;"C"),"Classe inválida",IF(OR(NOT(ISNUMBER(F13)),F13&lt;0),"Saldo cadastrado inválido",IF(OR(NOT(ISNUMBER(G13)),G13&lt;0),"Custo inválido",IF(OR(OR(NOT(ISNUMBER(H13)),H13&lt;0),H13=0),"Periodicidade inválida",IF(AND(K13&lt;&gt;"",OR(NOT(ISNUMBER(K13)),K13&lt;=0,IF(ISNUMBER(K13),K13&lt;&gt;INT(K13),FALSE))),"Prazo da ação inválido","")))))))))</x:f>
      </x:c>
      <x:c r="M13" s="8" t="str">
        <x:f>IF(N13="","",_xlfn.MAXIFS(Contagens!$R$5:$R$304,Contagens!$C$5:$C$304,A13,Contagens!$A$5:$A$304,N13,Contagens!$S$5:$S$304,1))</x:f>
      </x:c>
      <x:c r="N13" s="9" t="str">
        <x:f>IF(OR(A13="",L13&lt;&gt;"",COUNTIFS(Contagens!$C$5:$C$304,A13,Contagens!$S$5:$S$304,1)=0),"",_xlfn.MAXIFS(Contagens!$A$5:$A$304,Contagens!$C$5:$C$304,A13,Contagens!$S$5:$S$304,1))</x:f>
      </x:c>
      <x:c r="O13" s="8" t="str">
        <x:f>IF(M13="","",INDEX(Contagens!$E$5:$E$304,M13-4))</x:f>
      </x:c>
      <x:c r="P13" s="8" t="str">
        <x:f>IF(M13="","",INDEX(Contagens!$F$5:$F$304,M13-4))</x:f>
      </x:c>
      <x:c r="Q13" s="8" t="str">
        <x:f>IF(M13="","",P13-O13)</x:f>
      </x:c>
      <x:c r="R13" s="10" t="str">
        <x:f>IF(M13="","",Q13*G13)</x:f>
      </x:c>
      <x:c r="S13" s="10" t="str">
        <x:f>IF(M13="","",ABS(R13))</x:f>
      </x:c>
      <x:c r="T13" s="8" t="str">
        <x:f>IF(M13="","",IF(Q13=0,1,0))</x:f>
      </x:c>
      <x:c r="U13" s="9" t="str">
        <x:f>IF(M13="","",N13+H13)</x:f>
      </x:c>
      <x:c r="V13" s="8" t="str">
        <x:f>IF(A13="","",IF(L13&lt;&gt;"","CADASTRO INVÁLIDO",IF(M13="","NUNCA CONTADO",IF(Listas!$C$5&gt;U13,"CONTAGEM ATRASADA",IF(S13&gt;=Listas!$C$7,"DIVERGÊNCIA ALTA",IF(Q13&lt;&gt;0,"COM DIVERGÊNCIA","OK"))))))</x:f>
      </x:c>
      <x:c r="W13" s="8" t="n">
        <x:f>IF(AND(A13&lt;&gt;"",L13="",OR(Listas!$C$6="Todas",E13=Listas!$C$6),NOT(OR(NOT(ISNUMBER(Listas!$C$5)),Listas!$C$5&lt;=0,IF(ISNUMBER(Listas!$C$5),Listas!$C$5&lt;&gt;INT(Listas!$C$5),FALSE))),ISNUMBER(Listas!$C$7),Listas!$C$7&gt;0),1,0)</x:f>
        <x:v>0</x:v>
      </x:c>
      <x:c r="X13" s="8" t="n">
        <x:f>IF(AND(W13=1,M13&lt;&gt;""),1,0)</x:f>
        <x:v>0</x:v>
      </x:c>
      <x:c r="Y13" s="8" t="n">
        <x:f>IF(W13=0,0,IF(OR(V13="NUNCA CONTADO",V13="CONTAGEM ATRASADA"),1,IF(OR(V13="DIVERGÊNCIA ALTA",AC13="Recontar"),2,IF(V13="COM DIVERGÊNCIA",3,IF(AND(ISNUMBER(K13),K13&lt;Listas!$C$5),4,0)))))</x:f>
        <x:v>0</x:v>
      </x:c>
      <x:c r="Z13" s="8" t="str">
        <x:f>IF(Y13=0,"",COUNTIFS($Y$5:$Y$104,"&gt;0",$Y$5:$Y$104,"&lt;"&amp;Y13)+COUNTIFS($Y$5:Y13,Y13))</x:f>
      </x:c>
      <x:c r="AA13" s="10" t="str">
        <x:f>IF(X13=1,O13*G13,"")</x:f>
      </x:c>
      <x:c r="AB13" s="10" t="str">
        <x:f>IF(X13=1,P13*G13,"")</x:f>
      </x:c>
      <x:c r="AC13" s="8" t="str">
        <x:f>IF(M13="","",INDEX(Contagens!$N$5:$N$304,M13-4))</x:f>
      </x:c>
    </x:row>
    <x:row r="14" ht="24" customHeight="1">
      <x:c r="A14" s="4"/>
      <x:c r="B14" s="4"/>
      <x:c r="C14" s="4"/>
      <x:c r="D14" s="4"/>
      <x:c r="E14" s="4"/>
      <x:c r="F14" s="4"/>
      <x:c r="G14" s="6"/>
      <x:c r="H14" s="4"/>
      <x:c r="I14" s="4"/>
      <x:c r="J14" s="4"/>
      <x:c r="K14" s="5"/>
      <x:c r="L14" s="8" t="str">
        <x:f>IF(COUNTA(A14:K14)=0,"",IF(A14="","Código ausente",IF(COUNTIFS($A$5:$A$104,A14)&lt;&gt;1,"Código duplicado",IF(OR(B14="",C14="",D14=""),"Item, categoria ou unidade ausente",IF(AND(E14&lt;&gt;"A",E14&lt;&gt;"B",E14&lt;&gt;"C"),"Classe inválida",IF(OR(NOT(ISNUMBER(F14)),F14&lt;0),"Saldo cadastrado inválido",IF(OR(NOT(ISNUMBER(G14)),G14&lt;0),"Custo inválido",IF(OR(OR(NOT(ISNUMBER(H14)),H14&lt;0),H14=0),"Periodicidade inválida",IF(AND(K14&lt;&gt;"",OR(NOT(ISNUMBER(K14)),K14&lt;=0,IF(ISNUMBER(K14),K14&lt;&gt;INT(K14),FALSE))),"Prazo da ação inválido","")))))))))</x:f>
      </x:c>
      <x:c r="M14" s="8" t="str">
        <x:f>IF(N14="","",_xlfn.MAXIFS(Contagens!$R$5:$R$304,Contagens!$C$5:$C$304,A14,Contagens!$A$5:$A$304,N14,Contagens!$S$5:$S$304,1))</x:f>
      </x:c>
      <x:c r="N14" s="9" t="str">
        <x:f>IF(OR(A14="",L14&lt;&gt;"",COUNTIFS(Contagens!$C$5:$C$304,A14,Contagens!$S$5:$S$304,1)=0),"",_xlfn.MAXIFS(Contagens!$A$5:$A$304,Contagens!$C$5:$C$304,A14,Contagens!$S$5:$S$304,1))</x:f>
      </x:c>
      <x:c r="O14" s="8" t="str">
        <x:f>IF(M14="","",INDEX(Contagens!$E$5:$E$304,M14-4))</x:f>
      </x:c>
      <x:c r="P14" s="8" t="str">
        <x:f>IF(M14="","",INDEX(Contagens!$F$5:$F$304,M14-4))</x:f>
      </x:c>
      <x:c r="Q14" s="8" t="str">
        <x:f>IF(M14="","",P14-O14)</x:f>
      </x:c>
      <x:c r="R14" s="10" t="str">
        <x:f>IF(M14="","",Q14*G14)</x:f>
      </x:c>
      <x:c r="S14" s="10" t="str">
        <x:f>IF(M14="","",ABS(R14))</x:f>
      </x:c>
      <x:c r="T14" s="8" t="str">
        <x:f>IF(M14="","",IF(Q14=0,1,0))</x:f>
      </x:c>
      <x:c r="U14" s="9" t="str">
        <x:f>IF(M14="","",N14+H14)</x:f>
      </x:c>
      <x:c r="V14" s="8" t="str">
        <x:f>IF(A14="","",IF(L14&lt;&gt;"","CADASTRO INVÁLIDO",IF(M14="","NUNCA CONTADO",IF(Listas!$C$5&gt;U14,"CONTAGEM ATRASADA",IF(S14&gt;=Listas!$C$7,"DIVERGÊNCIA ALTA",IF(Q14&lt;&gt;0,"COM DIVERGÊNCIA","OK"))))))</x:f>
      </x:c>
      <x:c r="W14" s="8" t="n">
        <x:f>IF(AND(A14&lt;&gt;"",L14="",OR(Listas!$C$6="Todas",E14=Listas!$C$6),NOT(OR(NOT(ISNUMBER(Listas!$C$5)),Listas!$C$5&lt;=0,IF(ISNUMBER(Listas!$C$5),Listas!$C$5&lt;&gt;INT(Listas!$C$5),FALSE))),ISNUMBER(Listas!$C$7),Listas!$C$7&gt;0),1,0)</x:f>
        <x:v>0</x:v>
      </x:c>
      <x:c r="X14" s="8" t="n">
        <x:f>IF(AND(W14=1,M14&lt;&gt;""),1,0)</x:f>
        <x:v>0</x:v>
      </x:c>
      <x:c r="Y14" s="8" t="n">
        <x:f>IF(W14=0,0,IF(OR(V14="NUNCA CONTADO",V14="CONTAGEM ATRASADA"),1,IF(OR(V14="DIVERGÊNCIA ALTA",AC14="Recontar"),2,IF(V14="COM DIVERGÊNCIA",3,IF(AND(ISNUMBER(K14),K14&lt;Listas!$C$5),4,0)))))</x:f>
        <x:v>0</x:v>
      </x:c>
      <x:c r="Z14" s="8" t="str">
        <x:f>IF(Y14=0,"",COUNTIFS($Y$5:$Y$104,"&gt;0",$Y$5:$Y$104,"&lt;"&amp;Y14)+COUNTIFS($Y$5:Y14,Y14))</x:f>
      </x:c>
      <x:c r="AA14" s="10" t="str">
        <x:f>IF(X14=1,O14*G14,"")</x:f>
      </x:c>
      <x:c r="AB14" s="10" t="str">
        <x:f>IF(X14=1,P14*G14,"")</x:f>
      </x:c>
      <x:c r="AC14" s="8" t="str">
        <x:f>IF(M14="","",INDEX(Contagens!$N$5:$N$304,M14-4))</x:f>
      </x:c>
    </x:row>
    <x:row r="15" ht="24" customHeight="1">
      <x:c r="A15" s="4"/>
      <x:c r="B15" s="4"/>
      <x:c r="C15" s="4"/>
      <x:c r="D15" s="4"/>
      <x:c r="E15" s="4"/>
      <x:c r="F15" s="4"/>
      <x:c r="G15" s="6"/>
      <x:c r="H15" s="4"/>
      <x:c r="I15" s="4"/>
      <x:c r="J15" s="4"/>
      <x:c r="K15" s="5"/>
      <x:c r="L15" s="8" t="str">
        <x:f>IF(COUNTA(A15:K15)=0,"",IF(A15="","Código ausente",IF(COUNTIFS($A$5:$A$104,A15)&lt;&gt;1,"Código duplicado",IF(OR(B15="",C15="",D15=""),"Item, categoria ou unidade ausente",IF(AND(E15&lt;&gt;"A",E15&lt;&gt;"B",E15&lt;&gt;"C"),"Classe inválida",IF(OR(NOT(ISNUMBER(F15)),F15&lt;0),"Saldo cadastrado inválido",IF(OR(NOT(ISNUMBER(G15)),G15&lt;0),"Custo inválido",IF(OR(OR(NOT(ISNUMBER(H15)),H15&lt;0),H15=0),"Periodicidade inválida",IF(AND(K15&lt;&gt;"",OR(NOT(ISNUMBER(K15)),K15&lt;=0,IF(ISNUMBER(K15),K15&lt;&gt;INT(K15),FALSE))),"Prazo da ação inválido","")))))))))</x:f>
      </x:c>
      <x:c r="M15" s="8" t="str">
        <x:f>IF(N15="","",_xlfn.MAXIFS(Contagens!$R$5:$R$304,Contagens!$C$5:$C$304,A15,Contagens!$A$5:$A$304,N15,Contagens!$S$5:$S$304,1))</x:f>
      </x:c>
      <x:c r="N15" s="9" t="str">
        <x:f>IF(OR(A15="",L15&lt;&gt;"",COUNTIFS(Contagens!$C$5:$C$304,A15,Contagens!$S$5:$S$304,1)=0),"",_xlfn.MAXIFS(Contagens!$A$5:$A$304,Contagens!$C$5:$C$304,A15,Contagens!$S$5:$S$304,1))</x:f>
      </x:c>
      <x:c r="O15" s="8" t="str">
        <x:f>IF(M15="","",INDEX(Contagens!$E$5:$E$304,M15-4))</x:f>
      </x:c>
      <x:c r="P15" s="8" t="str">
        <x:f>IF(M15="","",INDEX(Contagens!$F$5:$F$304,M15-4))</x:f>
      </x:c>
      <x:c r="Q15" s="8" t="str">
        <x:f>IF(M15="","",P15-O15)</x:f>
      </x:c>
      <x:c r="R15" s="10" t="str">
        <x:f>IF(M15="","",Q15*G15)</x:f>
      </x:c>
      <x:c r="S15" s="10" t="str">
        <x:f>IF(M15="","",ABS(R15))</x:f>
      </x:c>
      <x:c r="T15" s="8" t="str">
        <x:f>IF(M15="","",IF(Q15=0,1,0))</x:f>
      </x:c>
      <x:c r="U15" s="9" t="str">
        <x:f>IF(M15="","",N15+H15)</x:f>
      </x:c>
      <x:c r="V15" s="8" t="str">
        <x:f>IF(A15="","",IF(L15&lt;&gt;"","CADASTRO INVÁLIDO",IF(M15="","NUNCA CONTADO",IF(Listas!$C$5&gt;U15,"CONTAGEM ATRASADA",IF(S15&gt;=Listas!$C$7,"DIVERGÊNCIA ALTA",IF(Q15&lt;&gt;0,"COM DIVERGÊNCIA","OK"))))))</x:f>
      </x:c>
      <x:c r="W15" s="8" t="n">
        <x:f>IF(AND(A15&lt;&gt;"",L15="",OR(Listas!$C$6="Todas",E15=Listas!$C$6),NOT(OR(NOT(ISNUMBER(Listas!$C$5)),Listas!$C$5&lt;=0,IF(ISNUMBER(Listas!$C$5),Listas!$C$5&lt;&gt;INT(Listas!$C$5),FALSE))),ISNUMBER(Listas!$C$7),Listas!$C$7&gt;0),1,0)</x:f>
        <x:v>0</x:v>
      </x:c>
      <x:c r="X15" s="8" t="n">
        <x:f>IF(AND(W15=1,M15&lt;&gt;""),1,0)</x:f>
        <x:v>0</x:v>
      </x:c>
      <x:c r="Y15" s="8" t="n">
        <x:f>IF(W15=0,0,IF(OR(V15="NUNCA CONTADO",V15="CONTAGEM ATRASADA"),1,IF(OR(V15="DIVERGÊNCIA ALTA",AC15="Recontar"),2,IF(V15="COM DIVERGÊNCIA",3,IF(AND(ISNUMBER(K15),K15&lt;Listas!$C$5),4,0)))))</x:f>
        <x:v>0</x:v>
      </x:c>
      <x:c r="Z15" s="8" t="str">
        <x:f>IF(Y15=0,"",COUNTIFS($Y$5:$Y$104,"&gt;0",$Y$5:$Y$104,"&lt;"&amp;Y15)+COUNTIFS($Y$5:Y15,Y15))</x:f>
      </x:c>
      <x:c r="AA15" s="10" t="str">
        <x:f>IF(X15=1,O15*G15,"")</x:f>
      </x:c>
      <x:c r="AB15" s="10" t="str">
        <x:f>IF(X15=1,P15*G15,"")</x:f>
      </x:c>
      <x:c r="AC15" s="8" t="str">
        <x:f>IF(M15="","",INDEX(Contagens!$N$5:$N$304,M15-4))</x:f>
      </x:c>
    </x:row>
    <x:row r="16" ht="24" customHeight="1">
      <x:c r="A16" s="4"/>
      <x:c r="B16" s="4"/>
      <x:c r="C16" s="4"/>
      <x:c r="D16" s="4"/>
      <x:c r="E16" s="4"/>
      <x:c r="F16" s="4"/>
      <x:c r="G16" s="6"/>
      <x:c r="H16" s="4"/>
      <x:c r="I16" s="4"/>
      <x:c r="J16" s="4"/>
      <x:c r="K16" s="5"/>
      <x:c r="L16" s="8" t="str">
        <x:f>IF(COUNTA(A16:K16)=0,"",IF(A16="","Código ausente",IF(COUNTIFS($A$5:$A$104,A16)&lt;&gt;1,"Código duplicado",IF(OR(B16="",C16="",D16=""),"Item, categoria ou unidade ausente",IF(AND(E16&lt;&gt;"A",E16&lt;&gt;"B",E16&lt;&gt;"C"),"Classe inválida",IF(OR(NOT(ISNUMBER(F16)),F16&lt;0),"Saldo cadastrado inválido",IF(OR(NOT(ISNUMBER(G16)),G16&lt;0),"Custo inválido",IF(OR(OR(NOT(ISNUMBER(H16)),H16&lt;0),H16=0),"Periodicidade inválida",IF(AND(K16&lt;&gt;"",OR(NOT(ISNUMBER(K16)),K16&lt;=0,IF(ISNUMBER(K16),K16&lt;&gt;INT(K16),FALSE))),"Prazo da ação inválido","")))))))))</x:f>
      </x:c>
      <x:c r="M16" s="8" t="str">
        <x:f>IF(N16="","",_xlfn.MAXIFS(Contagens!$R$5:$R$304,Contagens!$C$5:$C$304,A16,Contagens!$A$5:$A$304,N16,Contagens!$S$5:$S$304,1))</x:f>
      </x:c>
      <x:c r="N16" s="9" t="str">
        <x:f>IF(OR(A16="",L16&lt;&gt;"",COUNTIFS(Contagens!$C$5:$C$304,A16,Contagens!$S$5:$S$304,1)=0),"",_xlfn.MAXIFS(Contagens!$A$5:$A$304,Contagens!$C$5:$C$304,A16,Contagens!$S$5:$S$304,1))</x:f>
      </x:c>
      <x:c r="O16" s="8" t="str">
        <x:f>IF(M16="","",INDEX(Contagens!$E$5:$E$304,M16-4))</x:f>
      </x:c>
      <x:c r="P16" s="8" t="str">
        <x:f>IF(M16="","",INDEX(Contagens!$F$5:$F$304,M16-4))</x:f>
      </x:c>
      <x:c r="Q16" s="8" t="str">
        <x:f>IF(M16="","",P16-O16)</x:f>
      </x:c>
      <x:c r="R16" s="10" t="str">
        <x:f>IF(M16="","",Q16*G16)</x:f>
      </x:c>
      <x:c r="S16" s="10" t="str">
        <x:f>IF(M16="","",ABS(R16))</x:f>
      </x:c>
      <x:c r="T16" s="8" t="str">
        <x:f>IF(M16="","",IF(Q16=0,1,0))</x:f>
      </x:c>
      <x:c r="U16" s="9" t="str">
        <x:f>IF(M16="","",N16+H16)</x:f>
      </x:c>
      <x:c r="V16" s="8" t="str">
        <x:f>IF(A16="","",IF(L16&lt;&gt;"","CADASTRO INVÁLIDO",IF(M16="","NUNCA CONTADO",IF(Listas!$C$5&gt;U16,"CONTAGEM ATRASADA",IF(S16&gt;=Listas!$C$7,"DIVERGÊNCIA ALTA",IF(Q16&lt;&gt;0,"COM DIVERGÊNCIA","OK"))))))</x:f>
      </x:c>
      <x:c r="W16" s="8" t="n">
        <x:f>IF(AND(A16&lt;&gt;"",L16="",OR(Listas!$C$6="Todas",E16=Listas!$C$6),NOT(OR(NOT(ISNUMBER(Listas!$C$5)),Listas!$C$5&lt;=0,IF(ISNUMBER(Listas!$C$5),Listas!$C$5&lt;&gt;INT(Listas!$C$5),FALSE))),ISNUMBER(Listas!$C$7),Listas!$C$7&gt;0),1,0)</x:f>
        <x:v>0</x:v>
      </x:c>
      <x:c r="X16" s="8" t="n">
        <x:f>IF(AND(W16=1,M16&lt;&gt;""),1,0)</x:f>
        <x:v>0</x:v>
      </x:c>
      <x:c r="Y16" s="8" t="n">
        <x:f>IF(W16=0,0,IF(OR(V16="NUNCA CONTADO",V16="CONTAGEM ATRASADA"),1,IF(OR(V16="DIVERGÊNCIA ALTA",AC16="Recontar"),2,IF(V16="COM DIVERGÊNCIA",3,IF(AND(ISNUMBER(K16),K16&lt;Listas!$C$5),4,0)))))</x:f>
        <x:v>0</x:v>
      </x:c>
      <x:c r="Z16" s="8" t="str">
        <x:f>IF(Y16=0,"",COUNTIFS($Y$5:$Y$104,"&gt;0",$Y$5:$Y$104,"&lt;"&amp;Y16)+COUNTIFS($Y$5:Y16,Y16))</x:f>
      </x:c>
      <x:c r="AA16" s="10" t="str">
        <x:f>IF(X16=1,O16*G16,"")</x:f>
      </x:c>
      <x:c r="AB16" s="10" t="str">
        <x:f>IF(X16=1,P16*G16,"")</x:f>
      </x:c>
      <x:c r="AC16" s="8" t="str">
        <x:f>IF(M16="","",INDEX(Contagens!$N$5:$N$304,M16-4))</x:f>
      </x:c>
    </x:row>
    <x:row r="17" ht="24" customHeight="1">
      <x:c r="A17" s="4"/>
      <x:c r="B17" s="4"/>
      <x:c r="C17" s="4"/>
      <x:c r="D17" s="4"/>
      <x:c r="E17" s="4"/>
      <x:c r="F17" s="4"/>
      <x:c r="G17" s="6"/>
      <x:c r="H17" s="4"/>
      <x:c r="I17" s="4"/>
      <x:c r="J17" s="4"/>
      <x:c r="K17" s="5"/>
      <x:c r="L17" s="8" t="str">
        <x:f>IF(COUNTA(A17:K17)=0,"",IF(A17="","Código ausente",IF(COUNTIFS($A$5:$A$104,A17)&lt;&gt;1,"Código duplicado",IF(OR(B17="",C17="",D17=""),"Item, categoria ou unidade ausente",IF(AND(E17&lt;&gt;"A",E17&lt;&gt;"B",E17&lt;&gt;"C"),"Classe inválida",IF(OR(NOT(ISNUMBER(F17)),F17&lt;0),"Saldo cadastrado inválido",IF(OR(NOT(ISNUMBER(G17)),G17&lt;0),"Custo inválido",IF(OR(OR(NOT(ISNUMBER(H17)),H17&lt;0),H17=0),"Periodicidade inválida",IF(AND(K17&lt;&gt;"",OR(NOT(ISNUMBER(K17)),K17&lt;=0,IF(ISNUMBER(K17),K17&lt;&gt;INT(K17),FALSE))),"Prazo da ação inválido","")))))))))</x:f>
      </x:c>
      <x:c r="M17" s="8" t="str">
        <x:f>IF(N17="","",_xlfn.MAXIFS(Contagens!$R$5:$R$304,Contagens!$C$5:$C$304,A17,Contagens!$A$5:$A$304,N17,Contagens!$S$5:$S$304,1))</x:f>
      </x:c>
      <x:c r="N17" s="9" t="str">
        <x:f>IF(OR(A17="",L17&lt;&gt;"",COUNTIFS(Contagens!$C$5:$C$304,A17,Contagens!$S$5:$S$304,1)=0),"",_xlfn.MAXIFS(Contagens!$A$5:$A$304,Contagens!$C$5:$C$304,A17,Contagens!$S$5:$S$304,1))</x:f>
      </x:c>
      <x:c r="O17" s="8" t="str">
        <x:f>IF(M17="","",INDEX(Contagens!$E$5:$E$304,M17-4))</x:f>
      </x:c>
      <x:c r="P17" s="8" t="str">
        <x:f>IF(M17="","",INDEX(Contagens!$F$5:$F$304,M17-4))</x:f>
      </x:c>
      <x:c r="Q17" s="8" t="str">
        <x:f>IF(M17="","",P17-O17)</x:f>
      </x:c>
      <x:c r="R17" s="10" t="str">
        <x:f>IF(M17="","",Q17*G17)</x:f>
      </x:c>
      <x:c r="S17" s="10" t="str">
        <x:f>IF(M17="","",ABS(R17))</x:f>
      </x:c>
      <x:c r="T17" s="8" t="str">
        <x:f>IF(M17="","",IF(Q17=0,1,0))</x:f>
      </x:c>
      <x:c r="U17" s="9" t="str">
        <x:f>IF(M17="","",N17+H17)</x:f>
      </x:c>
      <x:c r="V17" s="8" t="str">
        <x:f>IF(A17="","",IF(L17&lt;&gt;"","CADASTRO INVÁLIDO",IF(M17="","NUNCA CONTADO",IF(Listas!$C$5&gt;U17,"CONTAGEM ATRASADA",IF(S17&gt;=Listas!$C$7,"DIVERGÊNCIA ALTA",IF(Q17&lt;&gt;0,"COM DIVERGÊNCIA","OK"))))))</x:f>
      </x:c>
      <x:c r="W17" s="8" t="n">
        <x:f>IF(AND(A17&lt;&gt;"",L17="",OR(Listas!$C$6="Todas",E17=Listas!$C$6),NOT(OR(NOT(ISNUMBER(Listas!$C$5)),Listas!$C$5&lt;=0,IF(ISNUMBER(Listas!$C$5),Listas!$C$5&lt;&gt;INT(Listas!$C$5),FALSE))),ISNUMBER(Listas!$C$7),Listas!$C$7&gt;0),1,0)</x:f>
        <x:v>0</x:v>
      </x:c>
      <x:c r="X17" s="8" t="n">
        <x:f>IF(AND(W17=1,M17&lt;&gt;""),1,0)</x:f>
        <x:v>0</x:v>
      </x:c>
      <x:c r="Y17" s="8" t="n">
        <x:f>IF(W17=0,0,IF(OR(V17="NUNCA CONTADO",V17="CONTAGEM ATRASADA"),1,IF(OR(V17="DIVERGÊNCIA ALTA",AC17="Recontar"),2,IF(V17="COM DIVERGÊNCIA",3,IF(AND(ISNUMBER(K17),K17&lt;Listas!$C$5),4,0)))))</x:f>
        <x:v>0</x:v>
      </x:c>
      <x:c r="Z17" s="8" t="str">
        <x:f>IF(Y17=0,"",COUNTIFS($Y$5:$Y$104,"&gt;0",$Y$5:$Y$104,"&lt;"&amp;Y17)+COUNTIFS($Y$5:Y17,Y17))</x:f>
      </x:c>
      <x:c r="AA17" s="10" t="str">
        <x:f>IF(X17=1,O17*G17,"")</x:f>
      </x:c>
      <x:c r="AB17" s="10" t="str">
        <x:f>IF(X17=1,P17*G17,"")</x:f>
      </x:c>
      <x:c r="AC17" s="8" t="str">
        <x:f>IF(M17="","",INDEX(Contagens!$N$5:$N$304,M17-4))</x:f>
      </x:c>
    </x:row>
    <x:row r="18" ht="24" customHeight="1">
      <x:c r="A18" s="4"/>
      <x:c r="B18" s="4"/>
      <x:c r="C18" s="4"/>
      <x:c r="D18" s="4"/>
      <x:c r="E18" s="4"/>
      <x:c r="F18" s="4"/>
      <x:c r="G18" s="6"/>
      <x:c r="H18" s="4"/>
      <x:c r="I18" s="4"/>
      <x:c r="J18" s="4"/>
      <x:c r="K18" s="5"/>
      <x:c r="L18" s="8" t="str">
        <x:f>IF(COUNTA(A18:K18)=0,"",IF(A18="","Código ausente",IF(COUNTIFS($A$5:$A$104,A18)&lt;&gt;1,"Código duplicado",IF(OR(B18="",C18="",D18=""),"Item, categoria ou unidade ausente",IF(AND(E18&lt;&gt;"A",E18&lt;&gt;"B",E18&lt;&gt;"C"),"Classe inválida",IF(OR(NOT(ISNUMBER(F18)),F18&lt;0),"Saldo cadastrado inválido",IF(OR(NOT(ISNUMBER(G18)),G18&lt;0),"Custo inválido",IF(OR(OR(NOT(ISNUMBER(H18)),H18&lt;0),H18=0),"Periodicidade inválida",IF(AND(K18&lt;&gt;"",OR(NOT(ISNUMBER(K18)),K18&lt;=0,IF(ISNUMBER(K18),K18&lt;&gt;INT(K18),FALSE))),"Prazo da ação inválido","")))))))))</x:f>
      </x:c>
      <x:c r="M18" s="8" t="str">
        <x:f>IF(N18="","",_xlfn.MAXIFS(Contagens!$R$5:$R$304,Contagens!$C$5:$C$304,A18,Contagens!$A$5:$A$304,N18,Contagens!$S$5:$S$304,1))</x:f>
      </x:c>
      <x:c r="N18" s="9" t="str">
        <x:f>IF(OR(A18="",L18&lt;&gt;"",COUNTIFS(Contagens!$C$5:$C$304,A18,Contagens!$S$5:$S$304,1)=0),"",_xlfn.MAXIFS(Contagens!$A$5:$A$304,Contagens!$C$5:$C$304,A18,Contagens!$S$5:$S$304,1))</x:f>
      </x:c>
      <x:c r="O18" s="8" t="str">
        <x:f>IF(M18="","",INDEX(Contagens!$E$5:$E$304,M18-4))</x:f>
      </x:c>
      <x:c r="P18" s="8" t="str">
        <x:f>IF(M18="","",INDEX(Contagens!$F$5:$F$304,M18-4))</x:f>
      </x:c>
      <x:c r="Q18" s="8" t="str">
        <x:f>IF(M18="","",P18-O18)</x:f>
      </x:c>
      <x:c r="R18" s="10" t="str">
        <x:f>IF(M18="","",Q18*G18)</x:f>
      </x:c>
      <x:c r="S18" s="10" t="str">
        <x:f>IF(M18="","",ABS(R18))</x:f>
      </x:c>
      <x:c r="T18" s="8" t="str">
        <x:f>IF(M18="","",IF(Q18=0,1,0))</x:f>
      </x:c>
      <x:c r="U18" s="9" t="str">
        <x:f>IF(M18="","",N18+H18)</x:f>
      </x:c>
      <x:c r="V18" s="8" t="str">
        <x:f>IF(A18="","",IF(L18&lt;&gt;"","CADASTRO INVÁLIDO",IF(M18="","NUNCA CONTADO",IF(Listas!$C$5&gt;U18,"CONTAGEM ATRASADA",IF(S18&gt;=Listas!$C$7,"DIVERGÊNCIA ALTA",IF(Q18&lt;&gt;0,"COM DIVERGÊNCIA","OK"))))))</x:f>
      </x:c>
      <x:c r="W18" s="8" t="n">
        <x:f>IF(AND(A18&lt;&gt;"",L18="",OR(Listas!$C$6="Todas",E18=Listas!$C$6),NOT(OR(NOT(ISNUMBER(Listas!$C$5)),Listas!$C$5&lt;=0,IF(ISNUMBER(Listas!$C$5),Listas!$C$5&lt;&gt;INT(Listas!$C$5),FALSE))),ISNUMBER(Listas!$C$7),Listas!$C$7&gt;0),1,0)</x:f>
        <x:v>0</x:v>
      </x:c>
      <x:c r="X18" s="8" t="n">
        <x:f>IF(AND(W18=1,M18&lt;&gt;""),1,0)</x:f>
        <x:v>0</x:v>
      </x:c>
      <x:c r="Y18" s="8" t="n">
        <x:f>IF(W18=0,0,IF(OR(V18="NUNCA CONTADO",V18="CONTAGEM ATRASADA"),1,IF(OR(V18="DIVERGÊNCIA ALTA",AC18="Recontar"),2,IF(V18="COM DIVERGÊNCIA",3,IF(AND(ISNUMBER(K18),K18&lt;Listas!$C$5),4,0)))))</x:f>
        <x:v>0</x:v>
      </x:c>
      <x:c r="Z18" s="8" t="str">
        <x:f>IF(Y18=0,"",COUNTIFS($Y$5:$Y$104,"&gt;0",$Y$5:$Y$104,"&lt;"&amp;Y18)+COUNTIFS($Y$5:Y18,Y18))</x:f>
      </x:c>
      <x:c r="AA18" s="10" t="str">
        <x:f>IF(X18=1,O18*G18,"")</x:f>
      </x:c>
      <x:c r="AB18" s="10" t="str">
        <x:f>IF(X18=1,P18*G18,"")</x:f>
      </x:c>
      <x:c r="AC18" s="8" t="str">
        <x:f>IF(M18="","",INDEX(Contagens!$N$5:$N$304,M18-4))</x:f>
      </x:c>
    </x:row>
    <x:row r="19" ht="24" customHeight="1">
      <x:c r="A19" s="4"/>
      <x:c r="B19" s="4"/>
      <x:c r="C19" s="4"/>
      <x:c r="D19" s="4"/>
      <x:c r="E19" s="4"/>
      <x:c r="F19" s="4"/>
      <x:c r="G19" s="6"/>
      <x:c r="H19" s="4"/>
      <x:c r="I19" s="4"/>
      <x:c r="J19" s="4"/>
      <x:c r="K19" s="5"/>
      <x:c r="L19" s="8" t="str">
        <x:f>IF(COUNTA(A19:K19)=0,"",IF(A19="","Código ausente",IF(COUNTIFS($A$5:$A$104,A19)&lt;&gt;1,"Código duplicado",IF(OR(B19="",C19="",D19=""),"Item, categoria ou unidade ausente",IF(AND(E19&lt;&gt;"A",E19&lt;&gt;"B",E19&lt;&gt;"C"),"Classe inválida",IF(OR(NOT(ISNUMBER(F19)),F19&lt;0),"Saldo cadastrado inválido",IF(OR(NOT(ISNUMBER(G19)),G19&lt;0),"Custo inválido",IF(OR(OR(NOT(ISNUMBER(H19)),H19&lt;0),H19=0),"Periodicidade inválida",IF(AND(K19&lt;&gt;"",OR(NOT(ISNUMBER(K19)),K19&lt;=0,IF(ISNUMBER(K19),K19&lt;&gt;INT(K19),FALSE))),"Prazo da ação inválido","")))))))))</x:f>
      </x:c>
      <x:c r="M19" s="8" t="str">
        <x:f>IF(N19="","",_xlfn.MAXIFS(Contagens!$R$5:$R$304,Contagens!$C$5:$C$304,A19,Contagens!$A$5:$A$304,N19,Contagens!$S$5:$S$304,1))</x:f>
      </x:c>
      <x:c r="N19" s="9" t="str">
        <x:f>IF(OR(A19="",L19&lt;&gt;"",COUNTIFS(Contagens!$C$5:$C$304,A19,Contagens!$S$5:$S$304,1)=0),"",_xlfn.MAXIFS(Contagens!$A$5:$A$304,Contagens!$C$5:$C$304,A19,Contagens!$S$5:$S$304,1))</x:f>
      </x:c>
      <x:c r="O19" s="8" t="str">
        <x:f>IF(M19="","",INDEX(Contagens!$E$5:$E$304,M19-4))</x:f>
      </x:c>
      <x:c r="P19" s="8" t="str">
        <x:f>IF(M19="","",INDEX(Contagens!$F$5:$F$304,M19-4))</x:f>
      </x:c>
      <x:c r="Q19" s="8" t="str">
        <x:f>IF(M19="","",P19-O19)</x:f>
      </x:c>
      <x:c r="R19" s="10" t="str">
        <x:f>IF(M19="","",Q19*G19)</x:f>
      </x:c>
      <x:c r="S19" s="10" t="str">
        <x:f>IF(M19="","",ABS(R19))</x:f>
      </x:c>
      <x:c r="T19" s="8" t="str">
        <x:f>IF(M19="","",IF(Q19=0,1,0))</x:f>
      </x:c>
      <x:c r="U19" s="9" t="str">
        <x:f>IF(M19="","",N19+H19)</x:f>
      </x:c>
      <x:c r="V19" s="8" t="str">
        <x:f>IF(A19="","",IF(L19&lt;&gt;"","CADASTRO INVÁLIDO",IF(M19="","NUNCA CONTADO",IF(Listas!$C$5&gt;U19,"CONTAGEM ATRASADA",IF(S19&gt;=Listas!$C$7,"DIVERGÊNCIA ALTA",IF(Q19&lt;&gt;0,"COM DIVERGÊNCIA","OK"))))))</x:f>
      </x:c>
      <x:c r="W19" s="8" t="n">
        <x:f>IF(AND(A19&lt;&gt;"",L19="",OR(Listas!$C$6="Todas",E19=Listas!$C$6),NOT(OR(NOT(ISNUMBER(Listas!$C$5)),Listas!$C$5&lt;=0,IF(ISNUMBER(Listas!$C$5),Listas!$C$5&lt;&gt;INT(Listas!$C$5),FALSE))),ISNUMBER(Listas!$C$7),Listas!$C$7&gt;0),1,0)</x:f>
        <x:v>0</x:v>
      </x:c>
      <x:c r="X19" s="8" t="n">
        <x:f>IF(AND(W19=1,M19&lt;&gt;""),1,0)</x:f>
        <x:v>0</x:v>
      </x:c>
      <x:c r="Y19" s="8" t="n">
        <x:f>IF(W19=0,0,IF(OR(V19="NUNCA CONTADO",V19="CONTAGEM ATRASADA"),1,IF(OR(V19="DIVERGÊNCIA ALTA",AC19="Recontar"),2,IF(V19="COM DIVERGÊNCIA",3,IF(AND(ISNUMBER(K19),K19&lt;Listas!$C$5),4,0)))))</x:f>
        <x:v>0</x:v>
      </x:c>
      <x:c r="Z19" s="8" t="str">
        <x:f>IF(Y19=0,"",COUNTIFS($Y$5:$Y$104,"&gt;0",$Y$5:$Y$104,"&lt;"&amp;Y19)+COUNTIFS($Y$5:Y19,Y19))</x:f>
      </x:c>
      <x:c r="AA19" s="10" t="str">
        <x:f>IF(X19=1,O19*G19,"")</x:f>
      </x:c>
      <x:c r="AB19" s="10" t="str">
        <x:f>IF(X19=1,P19*G19,"")</x:f>
      </x:c>
      <x:c r="AC19" s="8" t="str">
        <x:f>IF(M19="","",INDEX(Contagens!$N$5:$N$304,M19-4))</x:f>
      </x:c>
    </x:row>
    <x:row r="20" ht="24" customHeight="1">
      <x:c r="A20" s="4"/>
      <x:c r="B20" s="4"/>
      <x:c r="C20" s="4"/>
      <x:c r="D20" s="4"/>
      <x:c r="E20" s="4"/>
      <x:c r="F20" s="4"/>
      <x:c r="G20" s="6"/>
      <x:c r="H20" s="4"/>
      <x:c r="I20" s="4"/>
      <x:c r="J20" s="4"/>
      <x:c r="K20" s="5"/>
      <x:c r="L20" s="8" t="str">
        <x:f>IF(COUNTA(A20:K20)=0,"",IF(A20="","Código ausente",IF(COUNTIFS($A$5:$A$104,A20)&lt;&gt;1,"Código duplicado",IF(OR(B20="",C20="",D20=""),"Item, categoria ou unidade ausente",IF(AND(E20&lt;&gt;"A",E20&lt;&gt;"B",E20&lt;&gt;"C"),"Classe inválida",IF(OR(NOT(ISNUMBER(F20)),F20&lt;0),"Saldo cadastrado inválido",IF(OR(NOT(ISNUMBER(G20)),G20&lt;0),"Custo inválido",IF(OR(OR(NOT(ISNUMBER(H20)),H20&lt;0),H20=0),"Periodicidade inválida",IF(AND(K20&lt;&gt;"",OR(NOT(ISNUMBER(K20)),K20&lt;=0,IF(ISNUMBER(K20),K20&lt;&gt;INT(K20),FALSE))),"Prazo da ação inválido","")))))))))</x:f>
      </x:c>
      <x:c r="M20" s="8" t="str">
        <x:f>IF(N20="","",_xlfn.MAXIFS(Contagens!$R$5:$R$304,Contagens!$C$5:$C$304,A20,Contagens!$A$5:$A$304,N20,Contagens!$S$5:$S$304,1))</x:f>
      </x:c>
      <x:c r="N20" s="9" t="str">
        <x:f>IF(OR(A20="",L20&lt;&gt;"",COUNTIFS(Contagens!$C$5:$C$304,A20,Contagens!$S$5:$S$304,1)=0),"",_xlfn.MAXIFS(Contagens!$A$5:$A$304,Contagens!$C$5:$C$304,A20,Contagens!$S$5:$S$304,1))</x:f>
      </x:c>
      <x:c r="O20" s="8" t="str">
        <x:f>IF(M20="","",INDEX(Contagens!$E$5:$E$304,M20-4))</x:f>
      </x:c>
      <x:c r="P20" s="8" t="str">
        <x:f>IF(M20="","",INDEX(Contagens!$F$5:$F$304,M20-4))</x:f>
      </x:c>
      <x:c r="Q20" s="8" t="str">
        <x:f>IF(M20="","",P20-O20)</x:f>
      </x:c>
      <x:c r="R20" s="10" t="str">
        <x:f>IF(M20="","",Q20*G20)</x:f>
      </x:c>
      <x:c r="S20" s="10" t="str">
        <x:f>IF(M20="","",ABS(R20))</x:f>
      </x:c>
      <x:c r="T20" s="8" t="str">
        <x:f>IF(M20="","",IF(Q20=0,1,0))</x:f>
      </x:c>
      <x:c r="U20" s="9" t="str">
        <x:f>IF(M20="","",N20+H20)</x:f>
      </x:c>
      <x:c r="V20" s="8" t="str">
        <x:f>IF(A20="","",IF(L20&lt;&gt;"","CADASTRO INVÁLIDO",IF(M20="","NUNCA CONTADO",IF(Listas!$C$5&gt;U20,"CONTAGEM ATRASADA",IF(S20&gt;=Listas!$C$7,"DIVERGÊNCIA ALTA",IF(Q20&lt;&gt;0,"COM DIVERGÊNCIA","OK"))))))</x:f>
      </x:c>
      <x:c r="W20" s="8" t="n">
        <x:f>IF(AND(A20&lt;&gt;"",L20="",OR(Listas!$C$6="Todas",E20=Listas!$C$6),NOT(OR(NOT(ISNUMBER(Listas!$C$5)),Listas!$C$5&lt;=0,IF(ISNUMBER(Listas!$C$5),Listas!$C$5&lt;&gt;INT(Listas!$C$5),FALSE))),ISNUMBER(Listas!$C$7),Listas!$C$7&gt;0),1,0)</x:f>
        <x:v>0</x:v>
      </x:c>
      <x:c r="X20" s="8" t="n">
        <x:f>IF(AND(W20=1,M20&lt;&gt;""),1,0)</x:f>
        <x:v>0</x:v>
      </x:c>
      <x:c r="Y20" s="8" t="n">
        <x:f>IF(W20=0,0,IF(OR(V20="NUNCA CONTADO",V20="CONTAGEM ATRASADA"),1,IF(OR(V20="DIVERGÊNCIA ALTA",AC20="Recontar"),2,IF(V20="COM DIVERGÊNCIA",3,IF(AND(ISNUMBER(K20),K20&lt;Listas!$C$5),4,0)))))</x:f>
        <x:v>0</x:v>
      </x:c>
      <x:c r="Z20" s="8" t="str">
        <x:f>IF(Y20=0,"",COUNTIFS($Y$5:$Y$104,"&gt;0",$Y$5:$Y$104,"&lt;"&amp;Y20)+COUNTIFS($Y$5:Y20,Y20))</x:f>
      </x:c>
      <x:c r="AA20" s="10" t="str">
        <x:f>IF(X20=1,O20*G20,"")</x:f>
      </x:c>
      <x:c r="AB20" s="10" t="str">
        <x:f>IF(X20=1,P20*G20,"")</x:f>
      </x:c>
      <x:c r="AC20" s="8" t="str">
        <x:f>IF(M20="","",INDEX(Contagens!$N$5:$N$304,M20-4))</x:f>
      </x:c>
    </x:row>
    <x:row r="21" ht="24" customHeight="1">
      <x:c r="A21" s="4"/>
      <x:c r="B21" s="4"/>
      <x:c r="C21" s="4"/>
      <x:c r="D21" s="4"/>
      <x:c r="E21" s="4"/>
      <x:c r="F21" s="4"/>
      <x:c r="G21" s="6"/>
      <x:c r="H21" s="4"/>
      <x:c r="I21" s="4"/>
      <x:c r="J21" s="4"/>
      <x:c r="K21" s="5"/>
      <x:c r="L21" s="8" t="str">
        <x:f>IF(COUNTA(A21:K21)=0,"",IF(A21="","Código ausente",IF(COUNTIFS($A$5:$A$104,A21)&lt;&gt;1,"Código duplicado",IF(OR(B21="",C21="",D21=""),"Item, categoria ou unidade ausente",IF(AND(E21&lt;&gt;"A",E21&lt;&gt;"B",E21&lt;&gt;"C"),"Classe inválida",IF(OR(NOT(ISNUMBER(F21)),F21&lt;0),"Saldo cadastrado inválido",IF(OR(NOT(ISNUMBER(G21)),G21&lt;0),"Custo inválido",IF(OR(OR(NOT(ISNUMBER(H21)),H21&lt;0),H21=0),"Periodicidade inválida",IF(AND(K21&lt;&gt;"",OR(NOT(ISNUMBER(K21)),K21&lt;=0,IF(ISNUMBER(K21),K21&lt;&gt;INT(K21),FALSE))),"Prazo da ação inválido","")))))))))</x:f>
      </x:c>
      <x:c r="M21" s="8" t="str">
        <x:f>IF(N21="","",_xlfn.MAXIFS(Contagens!$R$5:$R$304,Contagens!$C$5:$C$304,A21,Contagens!$A$5:$A$304,N21,Contagens!$S$5:$S$304,1))</x:f>
      </x:c>
      <x:c r="N21" s="9" t="str">
        <x:f>IF(OR(A21="",L21&lt;&gt;"",COUNTIFS(Contagens!$C$5:$C$304,A21,Contagens!$S$5:$S$304,1)=0),"",_xlfn.MAXIFS(Contagens!$A$5:$A$304,Contagens!$C$5:$C$304,A21,Contagens!$S$5:$S$304,1))</x:f>
      </x:c>
      <x:c r="O21" s="8" t="str">
        <x:f>IF(M21="","",INDEX(Contagens!$E$5:$E$304,M21-4))</x:f>
      </x:c>
      <x:c r="P21" s="8" t="str">
        <x:f>IF(M21="","",INDEX(Contagens!$F$5:$F$304,M21-4))</x:f>
      </x:c>
      <x:c r="Q21" s="8" t="str">
        <x:f>IF(M21="","",P21-O21)</x:f>
      </x:c>
      <x:c r="R21" s="10" t="str">
        <x:f>IF(M21="","",Q21*G21)</x:f>
      </x:c>
      <x:c r="S21" s="10" t="str">
        <x:f>IF(M21="","",ABS(R21))</x:f>
      </x:c>
      <x:c r="T21" s="8" t="str">
        <x:f>IF(M21="","",IF(Q21=0,1,0))</x:f>
      </x:c>
      <x:c r="U21" s="9" t="str">
        <x:f>IF(M21="","",N21+H21)</x:f>
      </x:c>
      <x:c r="V21" s="8" t="str">
        <x:f>IF(A21="","",IF(L21&lt;&gt;"","CADASTRO INVÁLIDO",IF(M21="","NUNCA CONTADO",IF(Listas!$C$5&gt;U21,"CONTAGEM ATRASADA",IF(S21&gt;=Listas!$C$7,"DIVERGÊNCIA ALTA",IF(Q21&lt;&gt;0,"COM DIVERGÊNCIA","OK"))))))</x:f>
      </x:c>
      <x:c r="W21" s="8" t="n">
        <x:f>IF(AND(A21&lt;&gt;"",L21="",OR(Listas!$C$6="Todas",E21=Listas!$C$6),NOT(OR(NOT(ISNUMBER(Listas!$C$5)),Listas!$C$5&lt;=0,IF(ISNUMBER(Listas!$C$5),Listas!$C$5&lt;&gt;INT(Listas!$C$5),FALSE))),ISNUMBER(Listas!$C$7),Listas!$C$7&gt;0),1,0)</x:f>
        <x:v>0</x:v>
      </x:c>
      <x:c r="X21" s="8" t="n">
        <x:f>IF(AND(W21=1,M21&lt;&gt;""),1,0)</x:f>
        <x:v>0</x:v>
      </x:c>
      <x:c r="Y21" s="8" t="n">
        <x:f>IF(W21=0,0,IF(OR(V21="NUNCA CONTADO",V21="CONTAGEM ATRASADA"),1,IF(OR(V21="DIVERGÊNCIA ALTA",AC21="Recontar"),2,IF(V21="COM DIVERGÊNCIA",3,IF(AND(ISNUMBER(K21),K21&lt;Listas!$C$5),4,0)))))</x:f>
        <x:v>0</x:v>
      </x:c>
      <x:c r="Z21" s="8" t="str">
        <x:f>IF(Y21=0,"",COUNTIFS($Y$5:$Y$104,"&gt;0",$Y$5:$Y$104,"&lt;"&amp;Y21)+COUNTIFS($Y$5:Y21,Y21))</x:f>
      </x:c>
      <x:c r="AA21" s="10" t="str">
        <x:f>IF(X21=1,O21*G21,"")</x:f>
      </x:c>
      <x:c r="AB21" s="10" t="str">
        <x:f>IF(X21=1,P21*G21,"")</x:f>
      </x:c>
      <x:c r="AC21" s="8" t="str">
        <x:f>IF(M21="","",INDEX(Contagens!$N$5:$N$304,M21-4))</x:f>
      </x:c>
    </x:row>
    <x:row r="22" ht="24" customHeight="1">
      <x:c r="A22" s="4"/>
      <x:c r="B22" s="4"/>
      <x:c r="C22" s="4"/>
      <x:c r="D22" s="4"/>
      <x:c r="E22" s="4"/>
      <x:c r="F22" s="4"/>
      <x:c r="G22" s="6"/>
      <x:c r="H22" s="4"/>
      <x:c r="I22" s="4"/>
      <x:c r="J22" s="4"/>
      <x:c r="K22" s="5"/>
      <x:c r="L22" s="8" t="str">
        <x:f>IF(COUNTA(A22:K22)=0,"",IF(A22="","Código ausente",IF(COUNTIFS($A$5:$A$104,A22)&lt;&gt;1,"Código duplicado",IF(OR(B22="",C22="",D22=""),"Item, categoria ou unidade ausente",IF(AND(E22&lt;&gt;"A",E22&lt;&gt;"B",E22&lt;&gt;"C"),"Classe inválida",IF(OR(NOT(ISNUMBER(F22)),F22&lt;0),"Saldo cadastrado inválido",IF(OR(NOT(ISNUMBER(G22)),G22&lt;0),"Custo inválido",IF(OR(OR(NOT(ISNUMBER(H22)),H22&lt;0),H22=0),"Periodicidade inválida",IF(AND(K22&lt;&gt;"",OR(NOT(ISNUMBER(K22)),K22&lt;=0,IF(ISNUMBER(K22),K22&lt;&gt;INT(K22),FALSE))),"Prazo da ação inválido","")))))))))</x:f>
      </x:c>
      <x:c r="M22" s="8" t="str">
        <x:f>IF(N22="","",_xlfn.MAXIFS(Contagens!$R$5:$R$304,Contagens!$C$5:$C$304,A22,Contagens!$A$5:$A$304,N22,Contagens!$S$5:$S$304,1))</x:f>
      </x:c>
      <x:c r="N22" s="9" t="str">
        <x:f>IF(OR(A22="",L22&lt;&gt;"",COUNTIFS(Contagens!$C$5:$C$304,A22,Contagens!$S$5:$S$304,1)=0),"",_xlfn.MAXIFS(Contagens!$A$5:$A$304,Contagens!$C$5:$C$304,A22,Contagens!$S$5:$S$304,1))</x:f>
      </x:c>
      <x:c r="O22" s="8" t="str">
        <x:f>IF(M22="","",INDEX(Contagens!$E$5:$E$304,M22-4))</x:f>
      </x:c>
      <x:c r="P22" s="8" t="str">
        <x:f>IF(M22="","",INDEX(Contagens!$F$5:$F$304,M22-4))</x:f>
      </x:c>
      <x:c r="Q22" s="8" t="str">
        <x:f>IF(M22="","",P22-O22)</x:f>
      </x:c>
      <x:c r="R22" s="10" t="str">
        <x:f>IF(M22="","",Q22*G22)</x:f>
      </x:c>
      <x:c r="S22" s="10" t="str">
        <x:f>IF(M22="","",ABS(R22))</x:f>
      </x:c>
      <x:c r="T22" s="8" t="str">
        <x:f>IF(M22="","",IF(Q22=0,1,0))</x:f>
      </x:c>
      <x:c r="U22" s="9" t="str">
        <x:f>IF(M22="","",N22+H22)</x:f>
      </x:c>
      <x:c r="V22" s="8" t="str">
        <x:f>IF(A22="","",IF(L22&lt;&gt;"","CADASTRO INVÁLIDO",IF(M22="","NUNCA CONTADO",IF(Listas!$C$5&gt;U22,"CONTAGEM ATRASADA",IF(S22&gt;=Listas!$C$7,"DIVERGÊNCIA ALTA",IF(Q22&lt;&gt;0,"COM DIVERGÊNCIA","OK"))))))</x:f>
      </x:c>
      <x:c r="W22" s="8" t="n">
        <x:f>IF(AND(A22&lt;&gt;"",L22="",OR(Listas!$C$6="Todas",E22=Listas!$C$6),NOT(OR(NOT(ISNUMBER(Listas!$C$5)),Listas!$C$5&lt;=0,IF(ISNUMBER(Listas!$C$5),Listas!$C$5&lt;&gt;INT(Listas!$C$5),FALSE))),ISNUMBER(Listas!$C$7),Listas!$C$7&gt;0),1,0)</x:f>
        <x:v>0</x:v>
      </x:c>
      <x:c r="X22" s="8" t="n">
        <x:f>IF(AND(W22=1,M22&lt;&gt;""),1,0)</x:f>
        <x:v>0</x:v>
      </x:c>
      <x:c r="Y22" s="8" t="n">
        <x:f>IF(W22=0,0,IF(OR(V22="NUNCA CONTADO",V22="CONTAGEM ATRASADA"),1,IF(OR(V22="DIVERGÊNCIA ALTA",AC22="Recontar"),2,IF(V22="COM DIVERGÊNCIA",3,IF(AND(ISNUMBER(K22),K22&lt;Listas!$C$5),4,0)))))</x:f>
        <x:v>0</x:v>
      </x:c>
      <x:c r="Z22" s="8" t="str">
        <x:f>IF(Y22=0,"",COUNTIFS($Y$5:$Y$104,"&gt;0",$Y$5:$Y$104,"&lt;"&amp;Y22)+COUNTIFS($Y$5:Y22,Y22))</x:f>
      </x:c>
      <x:c r="AA22" s="10" t="str">
        <x:f>IF(X22=1,O22*G22,"")</x:f>
      </x:c>
      <x:c r="AB22" s="10" t="str">
        <x:f>IF(X22=1,P22*G22,"")</x:f>
      </x:c>
      <x:c r="AC22" s="8" t="str">
        <x:f>IF(M22="","",INDEX(Contagens!$N$5:$N$304,M22-4))</x:f>
      </x:c>
    </x:row>
    <x:row r="23" ht="24" customHeight="1">
      <x:c r="A23" s="4"/>
      <x:c r="B23" s="4"/>
      <x:c r="C23" s="4"/>
      <x:c r="D23" s="4"/>
      <x:c r="E23" s="4"/>
      <x:c r="F23" s="4"/>
      <x:c r="G23" s="6"/>
      <x:c r="H23" s="4"/>
      <x:c r="I23" s="4"/>
      <x:c r="J23" s="4"/>
      <x:c r="K23" s="5"/>
      <x:c r="L23" s="8" t="str">
        <x:f>IF(COUNTA(A23:K23)=0,"",IF(A23="","Código ausente",IF(COUNTIFS($A$5:$A$104,A23)&lt;&gt;1,"Código duplicado",IF(OR(B23="",C23="",D23=""),"Item, categoria ou unidade ausente",IF(AND(E23&lt;&gt;"A",E23&lt;&gt;"B",E23&lt;&gt;"C"),"Classe inválida",IF(OR(NOT(ISNUMBER(F23)),F23&lt;0),"Saldo cadastrado inválido",IF(OR(NOT(ISNUMBER(G23)),G23&lt;0),"Custo inválido",IF(OR(OR(NOT(ISNUMBER(H23)),H23&lt;0),H23=0),"Periodicidade inválida",IF(AND(K23&lt;&gt;"",OR(NOT(ISNUMBER(K23)),K23&lt;=0,IF(ISNUMBER(K23),K23&lt;&gt;INT(K23),FALSE))),"Prazo da ação inválido","")))))))))</x:f>
      </x:c>
      <x:c r="M23" s="8" t="str">
        <x:f>IF(N23="","",_xlfn.MAXIFS(Contagens!$R$5:$R$304,Contagens!$C$5:$C$304,A23,Contagens!$A$5:$A$304,N23,Contagens!$S$5:$S$304,1))</x:f>
      </x:c>
      <x:c r="N23" s="9" t="str">
        <x:f>IF(OR(A23="",L23&lt;&gt;"",COUNTIFS(Contagens!$C$5:$C$304,A23,Contagens!$S$5:$S$304,1)=0),"",_xlfn.MAXIFS(Contagens!$A$5:$A$304,Contagens!$C$5:$C$304,A23,Contagens!$S$5:$S$304,1))</x:f>
      </x:c>
      <x:c r="O23" s="8" t="str">
        <x:f>IF(M23="","",INDEX(Contagens!$E$5:$E$304,M23-4))</x:f>
      </x:c>
      <x:c r="P23" s="8" t="str">
        <x:f>IF(M23="","",INDEX(Contagens!$F$5:$F$304,M23-4))</x:f>
      </x:c>
      <x:c r="Q23" s="8" t="str">
        <x:f>IF(M23="","",P23-O23)</x:f>
      </x:c>
      <x:c r="R23" s="10" t="str">
        <x:f>IF(M23="","",Q23*G23)</x:f>
      </x:c>
      <x:c r="S23" s="10" t="str">
        <x:f>IF(M23="","",ABS(R23))</x:f>
      </x:c>
      <x:c r="T23" s="8" t="str">
        <x:f>IF(M23="","",IF(Q23=0,1,0))</x:f>
      </x:c>
      <x:c r="U23" s="9" t="str">
        <x:f>IF(M23="","",N23+H23)</x:f>
      </x:c>
      <x:c r="V23" s="8" t="str">
        <x:f>IF(A23="","",IF(L23&lt;&gt;"","CADASTRO INVÁLIDO",IF(M23="","NUNCA CONTADO",IF(Listas!$C$5&gt;U23,"CONTAGEM ATRASADA",IF(S23&gt;=Listas!$C$7,"DIVERGÊNCIA ALTA",IF(Q23&lt;&gt;0,"COM DIVERGÊNCIA","OK"))))))</x:f>
      </x:c>
      <x:c r="W23" s="8" t="n">
        <x:f>IF(AND(A23&lt;&gt;"",L23="",OR(Listas!$C$6="Todas",E23=Listas!$C$6),NOT(OR(NOT(ISNUMBER(Listas!$C$5)),Listas!$C$5&lt;=0,IF(ISNUMBER(Listas!$C$5),Listas!$C$5&lt;&gt;INT(Listas!$C$5),FALSE))),ISNUMBER(Listas!$C$7),Listas!$C$7&gt;0),1,0)</x:f>
        <x:v>0</x:v>
      </x:c>
      <x:c r="X23" s="8" t="n">
        <x:f>IF(AND(W23=1,M23&lt;&gt;""),1,0)</x:f>
        <x:v>0</x:v>
      </x:c>
      <x:c r="Y23" s="8" t="n">
        <x:f>IF(W23=0,0,IF(OR(V23="NUNCA CONTADO",V23="CONTAGEM ATRASADA"),1,IF(OR(V23="DIVERGÊNCIA ALTA",AC23="Recontar"),2,IF(V23="COM DIVERGÊNCIA",3,IF(AND(ISNUMBER(K23),K23&lt;Listas!$C$5),4,0)))))</x:f>
        <x:v>0</x:v>
      </x:c>
      <x:c r="Z23" s="8" t="str">
        <x:f>IF(Y23=0,"",COUNTIFS($Y$5:$Y$104,"&gt;0",$Y$5:$Y$104,"&lt;"&amp;Y23)+COUNTIFS($Y$5:Y23,Y23))</x:f>
      </x:c>
      <x:c r="AA23" s="10" t="str">
        <x:f>IF(X23=1,O23*G23,"")</x:f>
      </x:c>
      <x:c r="AB23" s="10" t="str">
        <x:f>IF(X23=1,P23*G23,"")</x:f>
      </x:c>
      <x:c r="AC23" s="8" t="str">
        <x:f>IF(M23="","",INDEX(Contagens!$N$5:$N$304,M23-4))</x:f>
      </x:c>
    </x:row>
    <x:row r="24" ht="24" customHeight="1">
      <x:c r="A24" s="4"/>
      <x:c r="B24" s="4"/>
      <x:c r="C24" s="4"/>
      <x:c r="D24" s="4"/>
      <x:c r="E24" s="4"/>
      <x:c r="F24" s="4"/>
      <x:c r="G24" s="6"/>
      <x:c r="H24" s="4"/>
      <x:c r="I24" s="4"/>
      <x:c r="J24" s="4"/>
      <x:c r="K24" s="5"/>
      <x:c r="L24" s="8" t="str">
        <x:f>IF(COUNTA(A24:K24)=0,"",IF(A24="","Código ausente",IF(COUNTIFS($A$5:$A$104,A24)&lt;&gt;1,"Código duplicado",IF(OR(B24="",C24="",D24=""),"Item, categoria ou unidade ausente",IF(AND(E24&lt;&gt;"A",E24&lt;&gt;"B",E24&lt;&gt;"C"),"Classe inválida",IF(OR(NOT(ISNUMBER(F24)),F24&lt;0),"Saldo cadastrado inválido",IF(OR(NOT(ISNUMBER(G24)),G24&lt;0),"Custo inválido",IF(OR(OR(NOT(ISNUMBER(H24)),H24&lt;0),H24=0),"Periodicidade inválida",IF(AND(K24&lt;&gt;"",OR(NOT(ISNUMBER(K24)),K24&lt;=0,IF(ISNUMBER(K24),K24&lt;&gt;INT(K24),FALSE))),"Prazo da ação inválido","")))))))))</x:f>
      </x:c>
      <x:c r="M24" s="8" t="str">
        <x:f>IF(N24="","",_xlfn.MAXIFS(Contagens!$R$5:$R$304,Contagens!$C$5:$C$304,A24,Contagens!$A$5:$A$304,N24,Contagens!$S$5:$S$304,1))</x:f>
      </x:c>
      <x:c r="N24" s="9" t="str">
        <x:f>IF(OR(A24="",L24&lt;&gt;"",COUNTIFS(Contagens!$C$5:$C$304,A24,Contagens!$S$5:$S$304,1)=0),"",_xlfn.MAXIFS(Contagens!$A$5:$A$304,Contagens!$C$5:$C$304,A24,Contagens!$S$5:$S$304,1))</x:f>
      </x:c>
      <x:c r="O24" s="8" t="str">
        <x:f>IF(M24="","",INDEX(Contagens!$E$5:$E$304,M24-4))</x:f>
      </x:c>
      <x:c r="P24" s="8" t="str">
        <x:f>IF(M24="","",INDEX(Contagens!$F$5:$F$304,M24-4))</x:f>
      </x:c>
      <x:c r="Q24" s="8" t="str">
        <x:f>IF(M24="","",P24-O24)</x:f>
      </x:c>
      <x:c r="R24" s="10" t="str">
        <x:f>IF(M24="","",Q24*G24)</x:f>
      </x:c>
      <x:c r="S24" s="10" t="str">
        <x:f>IF(M24="","",ABS(R24))</x:f>
      </x:c>
      <x:c r="T24" s="8" t="str">
        <x:f>IF(M24="","",IF(Q24=0,1,0))</x:f>
      </x:c>
      <x:c r="U24" s="9" t="str">
        <x:f>IF(M24="","",N24+H24)</x:f>
      </x:c>
      <x:c r="V24" s="8" t="str">
        <x:f>IF(A24="","",IF(L24&lt;&gt;"","CADASTRO INVÁLIDO",IF(M24="","NUNCA CONTADO",IF(Listas!$C$5&gt;U24,"CONTAGEM ATRASADA",IF(S24&gt;=Listas!$C$7,"DIVERGÊNCIA ALTA",IF(Q24&lt;&gt;0,"COM DIVERGÊNCIA","OK"))))))</x:f>
      </x:c>
      <x:c r="W24" s="8" t="n">
        <x:f>IF(AND(A24&lt;&gt;"",L24="",OR(Listas!$C$6="Todas",E24=Listas!$C$6),NOT(OR(NOT(ISNUMBER(Listas!$C$5)),Listas!$C$5&lt;=0,IF(ISNUMBER(Listas!$C$5),Listas!$C$5&lt;&gt;INT(Listas!$C$5),FALSE))),ISNUMBER(Listas!$C$7),Listas!$C$7&gt;0),1,0)</x:f>
        <x:v>0</x:v>
      </x:c>
      <x:c r="X24" s="8" t="n">
        <x:f>IF(AND(W24=1,M24&lt;&gt;""),1,0)</x:f>
        <x:v>0</x:v>
      </x:c>
      <x:c r="Y24" s="8" t="n">
        <x:f>IF(W24=0,0,IF(OR(V24="NUNCA CONTADO",V24="CONTAGEM ATRASADA"),1,IF(OR(V24="DIVERGÊNCIA ALTA",AC24="Recontar"),2,IF(V24="COM DIVERGÊNCIA",3,IF(AND(ISNUMBER(K24),K24&lt;Listas!$C$5),4,0)))))</x:f>
        <x:v>0</x:v>
      </x:c>
      <x:c r="Z24" s="8" t="str">
        <x:f>IF(Y24=0,"",COUNTIFS($Y$5:$Y$104,"&gt;0",$Y$5:$Y$104,"&lt;"&amp;Y24)+COUNTIFS($Y$5:Y24,Y24))</x:f>
      </x:c>
      <x:c r="AA24" s="10" t="str">
        <x:f>IF(X24=1,O24*G24,"")</x:f>
      </x:c>
      <x:c r="AB24" s="10" t="str">
        <x:f>IF(X24=1,P24*G24,"")</x:f>
      </x:c>
      <x:c r="AC24" s="8" t="str">
        <x:f>IF(M24="","",INDEX(Contagens!$N$5:$N$304,M24-4))</x:f>
      </x:c>
    </x:row>
    <x:row r="25" ht="24" customHeight="1">
      <x:c r="A25" s="4"/>
      <x:c r="B25" s="4"/>
      <x:c r="C25" s="4"/>
      <x:c r="D25" s="4"/>
      <x:c r="E25" s="4"/>
      <x:c r="F25" s="4"/>
      <x:c r="G25" s="6"/>
      <x:c r="H25" s="4"/>
      <x:c r="I25" s="4"/>
      <x:c r="J25" s="4"/>
      <x:c r="K25" s="5"/>
      <x:c r="L25" s="8" t="str">
        <x:f>IF(COUNTA(A25:K25)=0,"",IF(A25="","Código ausente",IF(COUNTIFS($A$5:$A$104,A25)&lt;&gt;1,"Código duplicado",IF(OR(B25="",C25="",D25=""),"Item, categoria ou unidade ausente",IF(AND(E25&lt;&gt;"A",E25&lt;&gt;"B",E25&lt;&gt;"C"),"Classe inválida",IF(OR(NOT(ISNUMBER(F25)),F25&lt;0),"Saldo cadastrado inválido",IF(OR(NOT(ISNUMBER(G25)),G25&lt;0),"Custo inválido",IF(OR(OR(NOT(ISNUMBER(H25)),H25&lt;0),H25=0),"Periodicidade inválida",IF(AND(K25&lt;&gt;"",OR(NOT(ISNUMBER(K25)),K25&lt;=0,IF(ISNUMBER(K25),K25&lt;&gt;INT(K25),FALSE))),"Prazo da ação inválido","")))))))))</x:f>
      </x:c>
      <x:c r="M25" s="8" t="str">
        <x:f>IF(N25="","",_xlfn.MAXIFS(Contagens!$R$5:$R$304,Contagens!$C$5:$C$304,A25,Contagens!$A$5:$A$304,N25,Contagens!$S$5:$S$304,1))</x:f>
      </x:c>
      <x:c r="N25" s="9" t="str">
        <x:f>IF(OR(A25="",L25&lt;&gt;"",COUNTIFS(Contagens!$C$5:$C$304,A25,Contagens!$S$5:$S$304,1)=0),"",_xlfn.MAXIFS(Contagens!$A$5:$A$304,Contagens!$C$5:$C$304,A25,Contagens!$S$5:$S$304,1))</x:f>
      </x:c>
      <x:c r="O25" s="8" t="str">
        <x:f>IF(M25="","",INDEX(Contagens!$E$5:$E$304,M25-4))</x:f>
      </x:c>
      <x:c r="P25" s="8" t="str">
        <x:f>IF(M25="","",INDEX(Contagens!$F$5:$F$304,M25-4))</x:f>
      </x:c>
      <x:c r="Q25" s="8" t="str">
        <x:f>IF(M25="","",P25-O25)</x:f>
      </x:c>
      <x:c r="R25" s="10" t="str">
        <x:f>IF(M25="","",Q25*G25)</x:f>
      </x:c>
      <x:c r="S25" s="10" t="str">
        <x:f>IF(M25="","",ABS(R25))</x:f>
      </x:c>
      <x:c r="T25" s="8" t="str">
        <x:f>IF(M25="","",IF(Q25=0,1,0))</x:f>
      </x:c>
      <x:c r="U25" s="9" t="str">
        <x:f>IF(M25="","",N25+H25)</x:f>
      </x:c>
      <x:c r="V25" s="8" t="str">
        <x:f>IF(A25="","",IF(L25&lt;&gt;"","CADASTRO INVÁLIDO",IF(M25="","NUNCA CONTADO",IF(Listas!$C$5&gt;U25,"CONTAGEM ATRASADA",IF(S25&gt;=Listas!$C$7,"DIVERGÊNCIA ALTA",IF(Q25&lt;&gt;0,"COM DIVERGÊNCIA","OK"))))))</x:f>
      </x:c>
      <x:c r="W25" s="8" t="n">
        <x:f>IF(AND(A25&lt;&gt;"",L25="",OR(Listas!$C$6="Todas",E25=Listas!$C$6),NOT(OR(NOT(ISNUMBER(Listas!$C$5)),Listas!$C$5&lt;=0,IF(ISNUMBER(Listas!$C$5),Listas!$C$5&lt;&gt;INT(Listas!$C$5),FALSE))),ISNUMBER(Listas!$C$7),Listas!$C$7&gt;0),1,0)</x:f>
        <x:v>0</x:v>
      </x:c>
      <x:c r="X25" s="8" t="n">
        <x:f>IF(AND(W25=1,M25&lt;&gt;""),1,0)</x:f>
        <x:v>0</x:v>
      </x:c>
      <x:c r="Y25" s="8" t="n">
        <x:f>IF(W25=0,0,IF(OR(V25="NUNCA CONTADO",V25="CONTAGEM ATRASADA"),1,IF(OR(V25="DIVERGÊNCIA ALTA",AC25="Recontar"),2,IF(V25="COM DIVERGÊNCIA",3,IF(AND(ISNUMBER(K25),K25&lt;Listas!$C$5),4,0)))))</x:f>
        <x:v>0</x:v>
      </x:c>
      <x:c r="Z25" s="8" t="str">
        <x:f>IF(Y25=0,"",COUNTIFS($Y$5:$Y$104,"&gt;0",$Y$5:$Y$104,"&lt;"&amp;Y25)+COUNTIFS($Y$5:Y25,Y25))</x:f>
      </x:c>
      <x:c r="AA25" s="10" t="str">
        <x:f>IF(X25=1,O25*G25,"")</x:f>
      </x:c>
      <x:c r="AB25" s="10" t="str">
        <x:f>IF(X25=1,P25*G25,"")</x:f>
      </x:c>
      <x:c r="AC25" s="8" t="str">
        <x:f>IF(M25="","",INDEX(Contagens!$N$5:$N$304,M25-4))</x:f>
      </x:c>
    </x:row>
    <x:row r="26" ht="24" customHeight="1">
      <x:c r="A26" s="4"/>
      <x:c r="B26" s="4"/>
      <x:c r="C26" s="4"/>
      <x:c r="D26" s="4"/>
      <x:c r="E26" s="4"/>
      <x:c r="F26" s="4"/>
      <x:c r="G26" s="6"/>
      <x:c r="H26" s="4"/>
      <x:c r="I26" s="4"/>
      <x:c r="J26" s="4"/>
      <x:c r="K26" s="5"/>
      <x:c r="L26" s="8" t="str">
        <x:f>IF(COUNTA(A26:K26)=0,"",IF(A26="","Código ausente",IF(COUNTIFS($A$5:$A$104,A26)&lt;&gt;1,"Código duplicado",IF(OR(B26="",C26="",D26=""),"Item, categoria ou unidade ausente",IF(AND(E26&lt;&gt;"A",E26&lt;&gt;"B",E26&lt;&gt;"C"),"Classe inválida",IF(OR(NOT(ISNUMBER(F26)),F26&lt;0),"Saldo cadastrado inválido",IF(OR(NOT(ISNUMBER(G26)),G26&lt;0),"Custo inválido",IF(OR(OR(NOT(ISNUMBER(H26)),H26&lt;0),H26=0),"Periodicidade inválida",IF(AND(K26&lt;&gt;"",OR(NOT(ISNUMBER(K26)),K26&lt;=0,IF(ISNUMBER(K26),K26&lt;&gt;INT(K26),FALSE))),"Prazo da ação inválido","")))))))))</x:f>
      </x:c>
      <x:c r="M26" s="8" t="str">
        <x:f>IF(N26="","",_xlfn.MAXIFS(Contagens!$R$5:$R$304,Contagens!$C$5:$C$304,A26,Contagens!$A$5:$A$304,N26,Contagens!$S$5:$S$304,1))</x:f>
      </x:c>
      <x:c r="N26" s="9" t="str">
        <x:f>IF(OR(A26="",L26&lt;&gt;"",COUNTIFS(Contagens!$C$5:$C$304,A26,Contagens!$S$5:$S$304,1)=0),"",_xlfn.MAXIFS(Contagens!$A$5:$A$304,Contagens!$C$5:$C$304,A26,Contagens!$S$5:$S$304,1))</x:f>
      </x:c>
      <x:c r="O26" s="8" t="str">
        <x:f>IF(M26="","",INDEX(Contagens!$E$5:$E$304,M26-4))</x:f>
      </x:c>
      <x:c r="P26" s="8" t="str">
        <x:f>IF(M26="","",INDEX(Contagens!$F$5:$F$304,M26-4))</x:f>
      </x:c>
      <x:c r="Q26" s="8" t="str">
        <x:f>IF(M26="","",P26-O26)</x:f>
      </x:c>
      <x:c r="R26" s="10" t="str">
        <x:f>IF(M26="","",Q26*G26)</x:f>
      </x:c>
      <x:c r="S26" s="10" t="str">
        <x:f>IF(M26="","",ABS(R26))</x:f>
      </x:c>
      <x:c r="T26" s="8" t="str">
        <x:f>IF(M26="","",IF(Q26=0,1,0))</x:f>
      </x:c>
      <x:c r="U26" s="9" t="str">
        <x:f>IF(M26="","",N26+H26)</x:f>
      </x:c>
      <x:c r="V26" s="8" t="str">
        <x:f>IF(A26="","",IF(L26&lt;&gt;"","CADASTRO INVÁLIDO",IF(M26="","NUNCA CONTADO",IF(Listas!$C$5&gt;U26,"CONTAGEM ATRASADA",IF(S26&gt;=Listas!$C$7,"DIVERGÊNCIA ALTA",IF(Q26&lt;&gt;0,"COM DIVERGÊNCIA","OK"))))))</x:f>
      </x:c>
      <x:c r="W26" s="8" t="n">
        <x:f>IF(AND(A26&lt;&gt;"",L26="",OR(Listas!$C$6="Todas",E26=Listas!$C$6),NOT(OR(NOT(ISNUMBER(Listas!$C$5)),Listas!$C$5&lt;=0,IF(ISNUMBER(Listas!$C$5),Listas!$C$5&lt;&gt;INT(Listas!$C$5),FALSE))),ISNUMBER(Listas!$C$7),Listas!$C$7&gt;0),1,0)</x:f>
        <x:v>0</x:v>
      </x:c>
      <x:c r="X26" s="8" t="n">
        <x:f>IF(AND(W26=1,M26&lt;&gt;""),1,0)</x:f>
        <x:v>0</x:v>
      </x:c>
      <x:c r="Y26" s="8" t="n">
        <x:f>IF(W26=0,0,IF(OR(V26="NUNCA CONTADO",V26="CONTAGEM ATRASADA"),1,IF(OR(V26="DIVERGÊNCIA ALTA",AC26="Recontar"),2,IF(V26="COM DIVERGÊNCIA",3,IF(AND(ISNUMBER(K26),K26&lt;Listas!$C$5),4,0)))))</x:f>
        <x:v>0</x:v>
      </x:c>
      <x:c r="Z26" s="8" t="str">
        <x:f>IF(Y26=0,"",COUNTIFS($Y$5:$Y$104,"&gt;0",$Y$5:$Y$104,"&lt;"&amp;Y26)+COUNTIFS($Y$5:Y26,Y26))</x:f>
      </x:c>
      <x:c r="AA26" s="10" t="str">
        <x:f>IF(X26=1,O26*G26,"")</x:f>
      </x:c>
      <x:c r="AB26" s="10" t="str">
        <x:f>IF(X26=1,P26*G26,"")</x:f>
      </x:c>
      <x:c r="AC26" s="8" t="str">
        <x:f>IF(M26="","",INDEX(Contagens!$N$5:$N$304,M26-4))</x:f>
      </x:c>
    </x:row>
    <x:row r="27" ht="24" customHeight="1">
      <x:c r="A27" s="4"/>
      <x:c r="B27" s="4"/>
      <x:c r="C27" s="4"/>
      <x:c r="D27" s="4"/>
      <x:c r="E27" s="4"/>
      <x:c r="F27" s="4"/>
      <x:c r="G27" s="6"/>
      <x:c r="H27" s="4"/>
      <x:c r="I27" s="4"/>
      <x:c r="J27" s="4"/>
      <x:c r="K27" s="5"/>
      <x:c r="L27" s="8" t="str">
        <x:f>IF(COUNTA(A27:K27)=0,"",IF(A27="","Código ausente",IF(COUNTIFS($A$5:$A$104,A27)&lt;&gt;1,"Código duplicado",IF(OR(B27="",C27="",D27=""),"Item, categoria ou unidade ausente",IF(AND(E27&lt;&gt;"A",E27&lt;&gt;"B",E27&lt;&gt;"C"),"Classe inválida",IF(OR(NOT(ISNUMBER(F27)),F27&lt;0),"Saldo cadastrado inválido",IF(OR(NOT(ISNUMBER(G27)),G27&lt;0),"Custo inválido",IF(OR(OR(NOT(ISNUMBER(H27)),H27&lt;0),H27=0),"Periodicidade inválida",IF(AND(K27&lt;&gt;"",OR(NOT(ISNUMBER(K27)),K27&lt;=0,IF(ISNUMBER(K27),K27&lt;&gt;INT(K27),FALSE))),"Prazo da ação inválido","")))))))))</x:f>
      </x:c>
      <x:c r="M27" s="8" t="str">
        <x:f>IF(N27="","",_xlfn.MAXIFS(Contagens!$R$5:$R$304,Contagens!$C$5:$C$304,A27,Contagens!$A$5:$A$304,N27,Contagens!$S$5:$S$304,1))</x:f>
      </x:c>
      <x:c r="N27" s="9" t="str">
        <x:f>IF(OR(A27="",L27&lt;&gt;"",COUNTIFS(Contagens!$C$5:$C$304,A27,Contagens!$S$5:$S$304,1)=0),"",_xlfn.MAXIFS(Contagens!$A$5:$A$304,Contagens!$C$5:$C$304,A27,Contagens!$S$5:$S$304,1))</x:f>
      </x:c>
      <x:c r="O27" s="8" t="str">
        <x:f>IF(M27="","",INDEX(Contagens!$E$5:$E$304,M27-4))</x:f>
      </x:c>
      <x:c r="P27" s="8" t="str">
        <x:f>IF(M27="","",INDEX(Contagens!$F$5:$F$304,M27-4))</x:f>
      </x:c>
      <x:c r="Q27" s="8" t="str">
        <x:f>IF(M27="","",P27-O27)</x:f>
      </x:c>
      <x:c r="R27" s="10" t="str">
        <x:f>IF(M27="","",Q27*G27)</x:f>
      </x:c>
      <x:c r="S27" s="10" t="str">
        <x:f>IF(M27="","",ABS(R27))</x:f>
      </x:c>
      <x:c r="T27" s="8" t="str">
        <x:f>IF(M27="","",IF(Q27=0,1,0))</x:f>
      </x:c>
      <x:c r="U27" s="9" t="str">
        <x:f>IF(M27="","",N27+H27)</x:f>
      </x:c>
      <x:c r="V27" s="8" t="str">
        <x:f>IF(A27="","",IF(L27&lt;&gt;"","CADASTRO INVÁLIDO",IF(M27="","NUNCA CONTADO",IF(Listas!$C$5&gt;U27,"CONTAGEM ATRASADA",IF(S27&gt;=Listas!$C$7,"DIVERGÊNCIA ALTA",IF(Q27&lt;&gt;0,"COM DIVERGÊNCIA","OK"))))))</x:f>
      </x:c>
      <x:c r="W27" s="8" t="n">
        <x:f>IF(AND(A27&lt;&gt;"",L27="",OR(Listas!$C$6="Todas",E27=Listas!$C$6),NOT(OR(NOT(ISNUMBER(Listas!$C$5)),Listas!$C$5&lt;=0,IF(ISNUMBER(Listas!$C$5),Listas!$C$5&lt;&gt;INT(Listas!$C$5),FALSE))),ISNUMBER(Listas!$C$7),Listas!$C$7&gt;0),1,0)</x:f>
        <x:v>0</x:v>
      </x:c>
      <x:c r="X27" s="8" t="n">
        <x:f>IF(AND(W27=1,M27&lt;&gt;""),1,0)</x:f>
        <x:v>0</x:v>
      </x:c>
      <x:c r="Y27" s="8" t="n">
        <x:f>IF(W27=0,0,IF(OR(V27="NUNCA CONTADO",V27="CONTAGEM ATRASADA"),1,IF(OR(V27="DIVERGÊNCIA ALTA",AC27="Recontar"),2,IF(V27="COM DIVERGÊNCIA",3,IF(AND(ISNUMBER(K27),K27&lt;Listas!$C$5),4,0)))))</x:f>
        <x:v>0</x:v>
      </x:c>
      <x:c r="Z27" s="8" t="str">
        <x:f>IF(Y27=0,"",COUNTIFS($Y$5:$Y$104,"&gt;0",$Y$5:$Y$104,"&lt;"&amp;Y27)+COUNTIFS($Y$5:Y27,Y27))</x:f>
      </x:c>
      <x:c r="AA27" s="10" t="str">
        <x:f>IF(X27=1,O27*G27,"")</x:f>
      </x:c>
      <x:c r="AB27" s="10" t="str">
        <x:f>IF(X27=1,P27*G27,"")</x:f>
      </x:c>
      <x:c r="AC27" s="8" t="str">
        <x:f>IF(M27="","",INDEX(Contagens!$N$5:$N$304,M27-4))</x:f>
      </x:c>
    </x:row>
    <x:row r="28" ht="24" customHeight="1">
      <x:c r="A28" s="4"/>
      <x:c r="B28" s="4"/>
      <x:c r="C28" s="4"/>
      <x:c r="D28" s="4"/>
      <x:c r="E28" s="4"/>
      <x:c r="F28" s="4"/>
      <x:c r="G28" s="6"/>
      <x:c r="H28" s="4"/>
      <x:c r="I28" s="4"/>
      <x:c r="J28" s="4"/>
      <x:c r="K28" s="5"/>
      <x:c r="L28" s="8" t="str">
        <x:f>IF(COUNTA(A28:K28)=0,"",IF(A28="","Código ausente",IF(COUNTIFS($A$5:$A$104,A28)&lt;&gt;1,"Código duplicado",IF(OR(B28="",C28="",D28=""),"Item, categoria ou unidade ausente",IF(AND(E28&lt;&gt;"A",E28&lt;&gt;"B",E28&lt;&gt;"C"),"Classe inválida",IF(OR(NOT(ISNUMBER(F28)),F28&lt;0),"Saldo cadastrado inválido",IF(OR(NOT(ISNUMBER(G28)),G28&lt;0),"Custo inválido",IF(OR(OR(NOT(ISNUMBER(H28)),H28&lt;0),H28=0),"Periodicidade inválida",IF(AND(K28&lt;&gt;"",OR(NOT(ISNUMBER(K28)),K28&lt;=0,IF(ISNUMBER(K28),K28&lt;&gt;INT(K28),FALSE))),"Prazo da ação inválido","")))))))))</x:f>
      </x:c>
      <x:c r="M28" s="8" t="str">
        <x:f>IF(N28="","",_xlfn.MAXIFS(Contagens!$R$5:$R$304,Contagens!$C$5:$C$304,A28,Contagens!$A$5:$A$304,N28,Contagens!$S$5:$S$304,1))</x:f>
      </x:c>
      <x:c r="N28" s="9" t="str">
        <x:f>IF(OR(A28="",L28&lt;&gt;"",COUNTIFS(Contagens!$C$5:$C$304,A28,Contagens!$S$5:$S$304,1)=0),"",_xlfn.MAXIFS(Contagens!$A$5:$A$304,Contagens!$C$5:$C$304,A28,Contagens!$S$5:$S$304,1))</x:f>
      </x:c>
      <x:c r="O28" s="8" t="str">
        <x:f>IF(M28="","",INDEX(Contagens!$E$5:$E$304,M28-4))</x:f>
      </x:c>
      <x:c r="P28" s="8" t="str">
        <x:f>IF(M28="","",INDEX(Contagens!$F$5:$F$304,M28-4))</x:f>
      </x:c>
      <x:c r="Q28" s="8" t="str">
        <x:f>IF(M28="","",P28-O28)</x:f>
      </x:c>
      <x:c r="R28" s="10" t="str">
        <x:f>IF(M28="","",Q28*G28)</x:f>
      </x:c>
      <x:c r="S28" s="10" t="str">
        <x:f>IF(M28="","",ABS(R28))</x:f>
      </x:c>
      <x:c r="T28" s="8" t="str">
        <x:f>IF(M28="","",IF(Q28=0,1,0))</x:f>
      </x:c>
      <x:c r="U28" s="9" t="str">
        <x:f>IF(M28="","",N28+H28)</x:f>
      </x:c>
      <x:c r="V28" s="8" t="str">
        <x:f>IF(A28="","",IF(L28&lt;&gt;"","CADASTRO INVÁLIDO",IF(M28="","NUNCA CONTADO",IF(Listas!$C$5&gt;U28,"CONTAGEM ATRASADA",IF(S28&gt;=Listas!$C$7,"DIVERGÊNCIA ALTA",IF(Q28&lt;&gt;0,"COM DIVERGÊNCIA","OK"))))))</x:f>
      </x:c>
      <x:c r="W28" s="8" t="n">
        <x:f>IF(AND(A28&lt;&gt;"",L28="",OR(Listas!$C$6="Todas",E28=Listas!$C$6),NOT(OR(NOT(ISNUMBER(Listas!$C$5)),Listas!$C$5&lt;=0,IF(ISNUMBER(Listas!$C$5),Listas!$C$5&lt;&gt;INT(Listas!$C$5),FALSE))),ISNUMBER(Listas!$C$7),Listas!$C$7&gt;0),1,0)</x:f>
        <x:v>0</x:v>
      </x:c>
      <x:c r="X28" s="8" t="n">
        <x:f>IF(AND(W28=1,M28&lt;&gt;""),1,0)</x:f>
        <x:v>0</x:v>
      </x:c>
      <x:c r="Y28" s="8" t="n">
        <x:f>IF(W28=0,0,IF(OR(V28="NUNCA CONTADO",V28="CONTAGEM ATRASADA"),1,IF(OR(V28="DIVERGÊNCIA ALTA",AC28="Recontar"),2,IF(V28="COM DIVERGÊNCIA",3,IF(AND(ISNUMBER(K28),K28&lt;Listas!$C$5),4,0)))))</x:f>
        <x:v>0</x:v>
      </x:c>
      <x:c r="Z28" s="8" t="str">
        <x:f>IF(Y28=0,"",COUNTIFS($Y$5:$Y$104,"&gt;0",$Y$5:$Y$104,"&lt;"&amp;Y28)+COUNTIFS($Y$5:Y28,Y28))</x:f>
      </x:c>
      <x:c r="AA28" s="10" t="str">
        <x:f>IF(X28=1,O28*G28,"")</x:f>
      </x:c>
      <x:c r="AB28" s="10" t="str">
        <x:f>IF(X28=1,P28*G28,"")</x:f>
      </x:c>
      <x:c r="AC28" s="8" t="str">
        <x:f>IF(M28="","",INDEX(Contagens!$N$5:$N$304,M28-4))</x:f>
      </x:c>
    </x:row>
    <x:row r="29" ht="24" customHeight="1">
      <x:c r="A29" s="4"/>
      <x:c r="B29" s="4"/>
      <x:c r="C29" s="4"/>
      <x:c r="D29" s="4"/>
      <x:c r="E29" s="4"/>
      <x:c r="F29" s="4"/>
      <x:c r="G29" s="6"/>
      <x:c r="H29" s="4"/>
      <x:c r="I29" s="4"/>
      <x:c r="J29" s="4"/>
      <x:c r="K29" s="5"/>
      <x:c r="L29" s="8" t="str">
        <x:f>IF(COUNTA(A29:K29)=0,"",IF(A29="","Código ausente",IF(COUNTIFS($A$5:$A$104,A29)&lt;&gt;1,"Código duplicado",IF(OR(B29="",C29="",D29=""),"Item, categoria ou unidade ausente",IF(AND(E29&lt;&gt;"A",E29&lt;&gt;"B",E29&lt;&gt;"C"),"Classe inválida",IF(OR(NOT(ISNUMBER(F29)),F29&lt;0),"Saldo cadastrado inválido",IF(OR(NOT(ISNUMBER(G29)),G29&lt;0),"Custo inválido",IF(OR(OR(NOT(ISNUMBER(H29)),H29&lt;0),H29=0),"Periodicidade inválida",IF(AND(K29&lt;&gt;"",OR(NOT(ISNUMBER(K29)),K29&lt;=0,IF(ISNUMBER(K29),K29&lt;&gt;INT(K29),FALSE))),"Prazo da ação inválido","")))))))))</x:f>
      </x:c>
      <x:c r="M29" s="8" t="str">
        <x:f>IF(N29="","",_xlfn.MAXIFS(Contagens!$R$5:$R$304,Contagens!$C$5:$C$304,A29,Contagens!$A$5:$A$304,N29,Contagens!$S$5:$S$304,1))</x:f>
      </x:c>
      <x:c r="N29" s="9" t="str">
        <x:f>IF(OR(A29="",L29&lt;&gt;"",COUNTIFS(Contagens!$C$5:$C$304,A29,Contagens!$S$5:$S$304,1)=0),"",_xlfn.MAXIFS(Contagens!$A$5:$A$304,Contagens!$C$5:$C$304,A29,Contagens!$S$5:$S$304,1))</x:f>
      </x:c>
      <x:c r="O29" s="8" t="str">
        <x:f>IF(M29="","",INDEX(Contagens!$E$5:$E$304,M29-4))</x:f>
      </x:c>
      <x:c r="P29" s="8" t="str">
        <x:f>IF(M29="","",INDEX(Contagens!$F$5:$F$304,M29-4))</x:f>
      </x:c>
      <x:c r="Q29" s="8" t="str">
        <x:f>IF(M29="","",P29-O29)</x:f>
      </x:c>
      <x:c r="R29" s="10" t="str">
        <x:f>IF(M29="","",Q29*G29)</x:f>
      </x:c>
      <x:c r="S29" s="10" t="str">
        <x:f>IF(M29="","",ABS(R29))</x:f>
      </x:c>
      <x:c r="T29" s="8" t="str">
        <x:f>IF(M29="","",IF(Q29=0,1,0))</x:f>
      </x:c>
      <x:c r="U29" s="9" t="str">
        <x:f>IF(M29="","",N29+H29)</x:f>
      </x:c>
      <x:c r="V29" s="8" t="str">
        <x:f>IF(A29="","",IF(L29&lt;&gt;"","CADASTRO INVÁLIDO",IF(M29="","NUNCA CONTADO",IF(Listas!$C$5&gt;U29,"CONTAGEM ATRASADA",IF(S29&gt;=Listas!$C$7,"DIVERGÊNCIA ALTA",IF(Q29&lt;&gt;0,"COM DIVERGÊNCIA","OK"))))))</x:f>
      </x:c>
      <x:c r="W29" s="8" t="n">
        <x:f>IF(AND(A29&lt;&gt;"",L29="",OR(Listas!$C$6="Todas",E29=Listas!$C$6),NOT(OR(NOT(ISNUMBER(Listas!$C$5)),Listas!$C$5&lt;=0,IF(ISNUMBER(Listas!$C$5),Listas!$C$5&lt;&gt;INT(Listas!$C$5),FALSE))),ISNUMBER(Listas!$C$7),Listas!$C$7&gt;0),1,0)</x:f>
        <x:v>0</x:v>
      </x:c>
      <x:c r="X29" s="8" t="n">
        <x:f>IF(AND(W29=1,M29&lt;&gt;""),1,0)</x:f>
        <x:v>0</x:v>
      </x:c>
      <x:c r="Y29" s="8" t="n">
        <x:f>IF(W29=0,0,IF(OR(V29="NUNCA CONTADO",V29="CONTAGEM ATRASADA"),1,IF(OR(V29="DIVERGÊNCIA ALTA",AC29="Recontar"),2,IF(V29="COM DIVERGÊNCIA",3,IF(AND(ISNUMBER(K29),K29&lt;Listas!$C$5),4,0)))))</x:f>
        <x:v>0</x:v>
      </x:c>
      <x:c r="Z29" s="8" t="str">
        <x:f>IF(Y29=0,"",COUNTIFS($Y$5:$Y$104,"&gt;0",$Y$5:$Y$104,"&lt;"&amp;Y29)+COUNTIFS($Y$5:Y29,Y29))</x:f>
      </x:c>
      <x:c r="AA29" s="10" t="str">
        <x:f>IF(X29=1,O29*G29,"")</x:f>
      </x:c>
      <x:c r="AB29" s="10" t="str">
        <x:f>IF(X29=1,P29*G29,"")</x:f>
      </x:c>
      <x:c r="AC29" s="8" t="str">
        <x:f>IF(M29="","",INDEX(Contagens!$N$5:$N$304,M29-4))</x:f>
      </x:c>
    </x:row>
    <x:row r="30" ht="24" customHeight="1">
      <x:c r="A30" s="4"/>
      <x:c r="B30" s="4"/>
      <x:c r="C30" s="4"/>
      <x:c r="D30" s="4"/>
      <x:c r="E30" s="4"/>
      <x:c r="F30" s="4"/>
      <x:c r="G30" s="6"/>
      <x:c r="H30" s="4"/>
      <x:c r="I30" s="4"/>
      <x:c r="J30" s="4"/>
      <x:c r="K30" s="5"/>
      <x:c r="L30" s="8" t="str">
        <x:f>IF(COUNTA(A30:K30)=0,"",IF(A30="","Código ausente",IF(COUNTIFS($A$5:$A$104,A30)&lt;&gt;1,"Código duplicado",IF(OR(B30="",C30="",D30=""),"Item, categoria ou unidade ausente",IF(AND(E30&lt;&gt;"A",E30&lt;&gt;"B",E30&lt;&gt;"C"),"Classe inválida",IF(OR(NOT(ISNUMBER(F30)),F30&lt;0),"Saldo cadastrado inválido",IF(OR(NOT(ISNUMBER(G30)),G30&lt;0),"Custo inválido",IF(OR(OR(NOT(ISNUMBER(H30)),H30&lt;0),H30=0),"Periodicidade inválida",IF(AND(K30&lt;&gt;"",OR(NOT(ISNUMBER(K30)),K30&lt;=0,IF(ISNUMBER(K30),K30&lt;&gt;INT(K30),FALSE))),"Prazo da ação inválido","")))))))))</x:f>
      </x:c>
      <x:c r="M30" s="8" t="str">
        <x:f>IF(N30="","",_xlfn.MAXIFS(Contagens!$R$5:$R$304,Contagens!$C$5:$C$304,A30,Contagens!$A$5:$A$304,N30,Contagens!$S$5:$S$304,1))</x:f>
      </x:c>
      <x:c r="N30" s="9" t="str">
        <x:f>IF(OR(A30="",L30&lt;&gt;"",COUNTIFS(Contagens!$C$5:$C$304,A30,Contagens!$S$5:$S$304,1)=0),"",_xlfn.MAXIFS(Contagens!$A$5:$A$304,Contagens!$C$5:$C$304,A30,Contagens!$S$5:$S$304,1))</x:f>
      </x:c>
      <x:c r="O30" s="8" t="str">
        <x:f>IF(M30="","",INDEX(Contagens!$E$5:$E$304,M30-4))</x:f>
      </x:c>
      <x:c r="P30" s="8" t="str">
        <x:f>IF(M30="","",INDEX(Contagens!$F$5:$F$304,M30-4))</x:f>
      </x:c>
      <x:c r="Q30" s="8" t="str">
        <x:f>IF(M30="","",P30-O30)</x:f>
      </x:c>
      <x:c r="R30" s="10" t="str">
        <x:f>IF(M30="","",Q30*G30)</x:f>
      </x:c>
      <x:c r="S30" s="10" t="str">
        <x:f>IF(M30="","",ABS(R30))</x:f>
      </x:c>
      <x:c r="T30" s="8" t="str">
        <x:f>IF(M30="","",IF(Q30=0,1,0))</x:f>
      </x:c>
      <x:c r="U30" s="9" t="str">
        <x:f>IF(M30="","",N30+H30)</x:f>
      </x:c>
      <x:c r="V30" s="8" t="str">
        <x:f>IF(A30="","",IF(L30&lt;&gt;"","CADASTRO INVÁLIDO",IF(M30="","NUNCA CONTADO",IF(Listas!$C$5&gt;U30,"CONTAGEM ATRASADA",IF(S30&gt;=Listas!$C$7,"DIVERGÊNCIA ALTA",IF(Q30&lt;&gt;0,"COM DIVERGÊNCIA","OK"))))))</x:f>
      </x:c>
      <x:c r="W30" s="8" t="n">
        <x:f>IF(AND(A30&lt;&gt;"",L30="",OR(Listas!$C$6="Todas",E30=Listas!$C$6),NOT(OR(NOT(ISNUMBER(Listas!$C$5)),Listas!$C$5&lt;=0,IF(ISNUMBER(Listas!$C$5),Listas!$C$5&lt;&gt;INT(Listas!$C$5),FALSE))),ISNUMBER(Listas!$C$7),Listas!$C$7&gt;0),1,0)</x:f>
        <x:v>0</x:v>
      </x:c>
      <x:c r="X30" s="8" t="n">
        <x:f>IF(AND(W30=1,M30&lt;&gt;""),1,0)</x:f>
        <x:v>0</x:v>
      </x:c>
      <x:c r="Y30" s="8" t="n">
        <x:f>IF(W30=0,0,IF(OR(V30="NUNCA CONTADO",V30="CONTAGEM ATRASADA"),1,IF(OR(V30="DIVERGÊNCIA ALTA",AC30="Recontar"),2,IF(V30="COM DIVERGÊNCIA",3,IF(AND(ISNUMBER(K30),K30&lt;Listas!$C$5),4,0)))))</x:f>
        <x:v>0</x:v>
      </x:c>
      <x:c r="Z30" s="8" t="str">
        <x:f>IF(Y30=0,"",COUNTIFS($Y$5:$Y$104,"&gt;0",$Y$5:$Y$104,"&lt;"&amp;Y30)+COUNTIFS($Y$5:Y30,Y30))</x:f>
      </x:c>
      <x:c r="AA30" s="10" t="str">
        <x:f>IF(X30=1,O30*G30,"")</x:f>
      </x:c>
      <x:c r="AB30" s="10" t="str">
        <x:f>IF(X30=1,P30*G30,"")</x:f>
      </x:c>
      <x:c r="AC30" s="8" t="str">
        <x:f>IF(M30="","",INDEX(Contagens!$N$5:$N$304,M30-4))</x:f>
      </x:c>
    </x:row>
    <x:row r="31" ht="24" customHeight="1">
      <x:c r="A31" s="4"/>
      <x:c r="B31" s="4"/>
      <x:c r="C31" s="4"/>
      <x:c r="D31" s="4"/>
      <x:c r="E31" s="4"/>
      <x:c r="F31" s="4"/>
      <x:c r="G31" s="6"/>
      <x:c r="H31" s="4"/>
      <x:c r="I31" s="4"/>
      <x:c r="J31" s="4"/>
      <x:c r="K31" s="5"/>
      <x:c r="L31" s="8" t="str">
        <x:f>IF(COUNTA(A31:K31)=0,"",IF(A31="","Código ausente",IF(COUNTIFS($A$5:$A$104,A31)&lt;&gt;1,"Código duplicado",IF(OR(B31="",C31="",D31=""),"Item, categoria ou unidade ausente",IF(AND(E31&lt;&gt;"A",E31&lt;&gt;"B",E31&lt;&gt;"C"),"Classe inválida",IF(OR(NOT(ISNUMBER(F31)),F31&lt;0),"Saldo cadastrado inválido",IF(OR(NOT(ISNUMBER(G31)),G31&lt;0),"Custo inválido",IF(OR(OR(NOT(ISNUMBER(H31)),H31&lt;0),H31=0),"Periodicidade inválida",IF(AND(K31&lt;&gt;"",OR(NOT(ISNUMBER(K31)),K31&lt;=0,IF(ISNUMBER(K31),K31&lt;&gt;INT(K31),FALSE))),"Prazo da ação inválido","")))))))))</x:f>
      </x:c>
      <x:c r="M31" s="8" t="str">
        <x:f>IF(N31="","",_xlfn.MAXIFS(Contagens!$R$5:$R$304,Contagens!$C$5:$C$304,A31,Contagens!$A$5:$A$304,N31,Contagens!$S$5:$S$304,1))</x:f>
      </x:c>
      <x:c r="N31" s="9" t="str">
        <x:f>IF(OR(A31="",L31&lt;&gt;"",COUNTIFS(Contagens!$C$5:$C$304,A31,Contagens!$S$5:$S$304,1)=0),"",_xlfn.MAXIFS(Contagens!$A$5:$A$304,Contagens!$C$5:$C$304,A31,Contagens!$S$5:$S$304,1))</x:f>
      </x:c>
      <x:c r="O31" s="8" t="str">
        <x:f>IF(M31="","",INDEX(Contagens!$E$5:$E$304,M31-4))</x:f>
      </x:c>
      <x:c r="P31" s="8" t="str">
        <x:f>IF(M31="","",INDEX(Contagens!$F$5:$F$304,M31-4))</x:f>
      </x:c>
      <x:c r="Q31" s="8" t="str">
        <x:f>IF(M31="","",P31-O31)</x:f>
      </x:c>
      <x:c r="R31" s="10" t="str">
        <x:f>IF(M31="","",Q31*G31)</x:f>
      </x:c>
      <x:c r="S31" s="10" t="str">
        <x:f>IF(M31="","",ABS(R31))</x:f>
      </x:c>
      <x:c r="T31" s="8" t="str">
        <x:f>IF(M31="","",IF(Q31=0,1,0))</x:f>
      </x:c>
      <x:c r="U31" s="9" t="str">
        <x:f>IF(M31="","",N31+H31)</x:f>
      </x:c>
      <x:c r="V31" s="8" t="str">
        <x:f>IF(A31="","",IF(L31&lt;&gt;"","CADASTRO INVÁLIDO",IF(M31="","NUNCA CONTADO",IF(Listas!$C$5&gt;U31,"CONTAGEM ATRASADA",IF(S31&gt;=Listas!$C$7,"DIVERGÊNCIA ALTA",IF(Q31&lt;&gt;0,"COM DIVERGÊNCIA","OK"))))))</x:f>
      </x:c>
      <x:c r="W31" s="8" t="n">
        <x:f>IF(AND(A31&lt;&gt;"",L31="",OR(Listas!$C$6="Todas",E31=Listas!$C$6),NOT(OR(NOT(ISNUMBER(Listas!$C$5)),Listas!$C$5&lt;=0,IF(ISNUMBER(Listas!$C$5),Listas!$C$5&lt;&gt;INT(Listas!$C$5),FALSE))),ISNUMBER(Listas!$C$7),Listas!$C$7&gt;0),1,0)</x:f>
        <x:v>0</x:v>
      </x:c>
      <x:c r="X31" s="8" t="n">
        <x:f>IF(AND(W31=1,M31&lt;&gt;""),1,0)</x:f>
        <x:v>0</x:v>
      </x:c>
      <x:c r="Y31" s="8" t="n">
        <x:f>IF(W31=0,0,IF(OR(V31="NUNCA CONTADO",V31="CONTAGEM ATRASADA"),1,IF(OR(V31="DIVERGÊNCIA ALTA",AC31="Recontar"),2,IF(V31="COM DIVERGÊNCIA",3,IF(AND(ISNUMBER(K31),K31&lt;Listas!$C$5),4,0)))))</x:f>
        <x:v>0</x:v>
      </x:c>
      <x:c r="Z31" s="8" t="str">
        <x:f>IF(Y31=0,"",COUNTIFS($Y$5:$Y$104,"&gt;0",$Y$5:$Y$104,"&lt;"&amp;Y31)+COUNTIFS($Y$5:Y31,Y31))</x:f>
      </x:c>
      <x:c r="AA31" s="10" t="str">
        <x:f>IF(X31=1,O31*G31,"")</x:f>
      </x:c>
      <x:c r="AB31" s="10" t="str">
        <x:f>IF(X31=1,P31*G31,"")</x:f>
      </x:c>
      <x:c r="AC31" s="8" t="str">
        <x:f>IF(M31="","",INDEX(Contagens!$N$5:$N$304,M31-4))</x:f>
      </x:c>
    </x:row>
    <x:row r="32" ht="24" customHeight="1">
      <x:c r="A32" s="4"/>
      <x:c r="B32" s="4"/>
      <x:c r="C32" s="4"/>
      <x:c r="D32" s="4"/>
      <x:c r="E32" s="4"/>
      <x:c r="F32" s="4"/>
      <x:c r="G32" s="6"/>
      <x:c r="H32" s="4"/>
      <x:c r="I32" s="4"/>
      <x:c r="J32" s="4"/>
      <x:c r="K32" s="5"/>
      <x:c r="L32" s="8" t="str">
        <x:f>IF(COUNTA(A32:K32)=0,"",IF(A32="","Código ausente",IF(COUNTIFS($A$5:$A$104,A32)&lt;&gt;1,"Código duplicado",IF(OR(B32="",C32="",D32=""),"Item, categoria ou unidade ausente",IF(AND(E32&lt;&gt;"A",E32&lt;&gt;"B",E32&lt;&gt;"C"),"Classe inválida",IF(OR(NOT(ISNUMBER(F32)),F32&lt;0),"Saldo cadastrado inválido",IF(OR(NOT(ISNUMBER(G32)),G32&lt;0),"Custo inválido",IF(OR(OR(NOT(ISNUMBER(H32)),H32&lt;0),H32=0),"Periodicidade inválida",IF(AND(K32&lt;&gt;"",OR(NOT(ISNUMBER(K32)),K32&lt;=0,IF(ISNUMBER(K32),K32&lt;&gt;INT(K32),FALSE))),"Prazo da ação inválido","")))))))))</x:f>
      </x:c>
      <x:c r="M32" s="8" t="str">
        <x:f>IF(N32="","",_xlfn.MAXIFS(Contagens!$R$5:$R$304,Contagens!$C$5:$C$304,A32,Contagens!$A$5:$A$304,N32,Contagens!$S$5:$S$304,1))</x:f>
      </x:c>
      <x:c r="N32" s="9" t="str">
        <x:f>IF(OR(A32="",L32&lt;&gt;"",COUNTIFS(Contagens!$C$5:$C$304,A32,Contagens!$S$5:$S$304,1)=0),"",_xlfn.MAXIFS(Contagens!$A$5:$A$304,Contagens!$C$5:$C$304,A32,Contagens!$S$5:$S$304,1))</x:f>
      </x:c>
      <x:c r="O32" s="8" t="str">
        <x:f>IF(M32="","",INDEX(Contagens!$E$5:$E$304,M32-4))</x:f>
      </x:c>
      <x:c r="P32" s="8" t="str">
        <x:f>IF(M32="","",INDEX(Contagens!$F$5:$F$304,M32-4))</x:f>
      </x:c>
      <x:c r="Q32" s="8" t="str">
        <x:f>IF(M32="","",P32-O32)</x:f>
      </x:c>
      <x:c r="R32" s="10" t="str">
        <x:f>IF(M32="","",Q32*G32)</x:f>
      </x:c>
      <x:c r="S32" s="10" t="str">
        <x:f>IF(M32="","",ABS(R32))</x:f>
      </x:c>
      <x:c r="T32" s="8" t="str">
        <x:f>IF(M32="","",IF(Q32=0,1,0))</x:f>
      </x:c>
      <x:c r="U32" s="9" t="str">
        <x:f>IF(M32="","",N32+H32)</x:f>
      </x:c>
      <x:c r="V32" s="8" t="str">
        <x:f>IF(A32="","",IF(L32&lt;&gt;"","CADASTRO INVÁLIDO",IF(M32="","NUNCA CONTADO",IF(Listas!$C$5&gt;U32,"CONTAGEM ATRASADA",IF(S32&gt;=Listas!$C$7,"DIVERGÊNCIA ALTA",IF(Q32&lt;&gt;0,"COM DIVERGÊNCIA","OK"))))))</x:f>
      </x:c>
      <x:c r="W32" s="8" t="n">
        <x:f>IF(AND(A32&lt;&gt;"",L32="",OR(Listas!$C$6="Todas",E32=Listas!$C$6),NOT(OR(NOT(ISNUMBER(Listas!$C$5)),Listas!$C$5&lt;=0,IF(ISNUMBER(Listas!$C$5),Listas!$C$5&lt;&gt;INT(Listas!$C$5),FALSE))),ISNUMBER(Listas!$C$7),Listas!$C$7&gt;0),1,0)</x:f>
        <x:v>0</x:v>
      </x:c>
      <x:c r="X32" s="8" t="n">
        <x:f>IF(AND(W32=1,M32&lt;&gt;""),1,0)</x:f>
        <x:v>0</x:v>
      </x:c>
      <x:c r="Y32" s="8" t="n">
        <x:f>IF(W32=0,0,IF(OR(V32="NUNCA CONTADO",V32="CONTAGEM ATRASADA"),1,IF(OR(V32="DIVERGÊNCIA ALTA",AC32="Recontar"),2,IF(V32="COM DIVERGÊNCIA",3,IF(AND(ISNUMBER(K32),K32&lt;Listas!$C$5),4,0)))))</x:f>
        <x:v>0</x:v>
      </x:c>
      <x:c r="Z32" s="8" t="str">
        <x:f>IF(Y32=0,"",COUNTIFS($Y$5:$Y$104,"&gt;0",$Y$5:$Y$104,"&lt;"&amp;Y32)+COUNTIFS($Y$5:Y32,Y32))</x:f>
      </x:c>
      <x:c r="AA32" s="10" t="str">
        <x:f>IF(X32=1,O32*G32,"")</x:f>
      </x:c>
      <x:c r="AB32" s="10" t="str">
        <x:f>IF(X32=1,P32*G32,"")</x:f>
      </x:c>
      <x:c r="AC32" s="8" t="str">
        <x:f>IF(M32="","",INDEX(Contagens!$N$5:$N$304,M32-4))</x:f>
      </x:c>
    </x:row>
    <x:row r="33" ht="24" customHeight="1">
      <x:c r="A33" s="4"/>
      <x:c r="B33" s="4"/>
      <x:c r="C33" s="4"/>
      <x:c r="D33" s="4"/>
      <x:c r="E33" s="4"/>
      <x:c r="F33" s="4"/>
      <x:c r="G33" s="6"/>
      <x:c r="H33" s="4"/>
      <x:c r="I33" s="4"/>
      <x:c r="J33" s="4"/>
      <x:c r="K33" s="5"/>
      <x:c r="L33" s="8" t="str">
        <x:f>IF(COUNTA(A33:K33)=0,"",IF(A33="","Código ausente",IF(COUNTIFS($A$5:$A$104,A33)&lt;&gt;1,"Código duplicado",IF(OR(B33="",C33="",D33=""),"Item, categoria ou unidade ausente",IF(AND(E33&lt;&gt;"A",E33&lt;&gt;"B",E33&lt;&gt;"C"),"Classe inválida",IF(OR(NOT(ISNUMBER(F33)),F33&lt;0),"Saldo cadastrado inválido",IF(OR(NOT(ISNUMBER(G33)),G33&lt;0),"Custo inválido",IF(OR(OR(NOT(ISNUMBER(H33)),H33&lt;0),H33=0),"Periodicidade inválida",IF(AND(K33&lt;&gt;"",OR(NOT(ISNUMBER(K33)),K33&lt;=0,IF(ISNUMBER(K33),K33&lt;&gt;INT(K33),FALSE))),"Prazo da ação inválido","")))))))))</x:f>
      </x:c>
      <x:c r="M33" s="8" t="str">
        <x:f>IF(N33="","",_xlfn.MAXIFS(Contagens!$R$5:$R$304,Contagens!$C$5:$C$304,A33,Contagens!$A$5:$A$304,N33,Contagens!$S$5:$S$304,1))</x:f>
      </x:c>
      <x:c r="N33" s="9" t="str">
        <x:f>IF(OR(A33="",L33&lt;&gt;"",COUNTIFS(Contagens!$C$5:$C$304,A33,Contagens!$S$5:$S$304,1)=0),"",_xlfn.MAXIFS(Contagens!$A$5:$A$304,Contagens!$C$5:$C$304,A33,Contagens!$S$5:$S$304,1))</x:f>
      </x:c>
      <x:c r="O33" s="8" t="str">
        <x:f>IF(M33="","",INDEX(Contagens!$E$5:$E$304,M33-4))</x:f>
      </x:c>
      <x:c r="P33" s="8" t="str">
        <x:f>IF(M33="","",INDEX(Contagens!$F$5:$F$304,M33-4))</x:f>
      </x:c>
      <x:c r="Q33" s="8" t="str">
        <x:f>IF(M33="","",P33-O33)</x:f>
      </x:c>
      <x:c r="R33" s="10" t="str">
        <x:f>IF(M33="","",Q33*G33)</x:f>
      </x:c>
      <x:c r="S33" s="10" t="str">
        <x:f>IF(M33="","",ABS(R33))</x:f>
      </x:c>
      <x:c r="T33" s="8" t="str">
        <x:f>IF(M33="","",IF(Q33=0,1,0))</x:f>
      </x:c>
      <x:c r="U33" s="9" t="str">
        <x:f>IF(M33="","",N33+H33)</x:f>
      </x:c>
      <x:c r="V33" s="8" t="str">
        <x:f>IF(A33="","",IF(L33&lt;&gt;"","CADASTRO INVÁLIDO",IF(M33="","NUNCA CONTADO",IF(Listas!$C$5&gt;U33,"CONTAGEM ATRASADA",IF(S33&gt;=Listas!$C$7,"DIVERGÊNCIA ALTA",IF(Q33&lt;&gt;0,"COM DIVERGÊNCIA","OK"))))))</x:f>
      </x:c>
      <x:c r="W33" s="8" t="n">
        <x:f>IF(AND(A33&lt;&gt;"",L33="",OR(Listas!$C$6="Todas",E33=Listas!$C$6),NOT(OR(NOT(ISNUMBER(Listas!$C$5)),Listas!$C$5&lt;=0,IF(ISNUMBER(Listas!$C$5),Listas!$C$5&lt;&gt;INT(Listas!$C$5),FALSE))),ISNUMBER(Listas!$C$7),Listas!$C$7&gt;0),1,0)</x:f>
        <x:v>0</x:v>
      </x:c>
      <x:c r="X33" s="8" t="n">
        <x:f>IF(AND(W33=1,M33&lt;&gt;""),1,0)</x:f>
        <x:v>0</x:v>
      </x:c>
      <x:c r="Y33" s="8" t="n">
        <x:f>IF(W33=0,0,IF(OR(V33="NUNCA CONTADO",V33="CONTAGEM ATRASADA"),1,IF(OR(V33="DIVERGÊNCIA ALTA",AC33="Recontar"),2,IF(V33="COM DIVERGÊNCIA",3,IF(AND(ISNUMBER(K33),K33&lt;Listas!$C$5),4,0)))))</x:f>
        <x:v>0</x:v>
      </x:c>
      <x:c r="Z33" s="8" t="str">
        <x:f>IF(Y33=0,"",COUNTIFS($Y$5:$Y$104,"&gt;0",$Y$5:$Y$104,"&lt;"&amp;Y33)+COUNTIFS($Y$5:Y33,Y33))</x:f>
      </x:c>
      <x:c r="AA33" s="10" t="str">
        <x:f>IF(X33=1,O33*G33,"")</x:f>
      </x:c>
      <x:c r="AB33" s="10" t="str">
        <x:f>IF(X33=1,P33*G33,"")</x:f>
      </x:c>
      <x:c r="AC33" s="8" t="str">
        <x:f>IF(M33="","",INDEX(Contagens!$N$5:$N$304,M33-4))</x:f>
      </x:c>
    </x:row>
    <x:row r="34" ht="24" customHeight="1">
      <x:c r="A34" s="4"/>
      <x:c r="B34" s="4"/>
      <x:c r="C34" s="4"/>
      <x:c r="D34" s="4"/>
      <x:c r="E34" s="4"/>
      <x:c r="F34" s="4"/>
      <x:c r="G34" s="6"/>
      <x:c r="H34" s="4"/>
      <x:c r="I34" s="4"/>
      <x:c r="J34" s="4"/>
      <x:c r="K34" s="5"/>
      <x:c r="L34" s="8" t="str">
        <x:f>IF(COUNTA(A34:K34)=0,"",IF(A34="","Código ausente",IF(COUNTIFS($A$5:$A$104,A34)&lt;&gt;1,"Código duplicado",IF(OR(B34="",C34="",D34=""),"Item, categoria ou unidade ausente",IF(AND(E34&lt;&gt;"A",E34&lt;&gt;"B",E34&lt;&gt;"C"),"Classe inválida",IF(OR(NOT(ISNUMBER(F34)),F34&lt;0),"Saldo cadastrado inválido",IF(OR(NOT(ISNUMBER(G34)),G34&lt;0),"Custo inválido",IF(OR(OR(NOT(ISNUMBER(H34)),H34&lt;0),H34=0),"Periodicidade inválida",IF(AND(K34&lt;&gt;"",OR(NOT(ISNUMBER(K34)),K34&lt;=0,IF(ISNUMBER(K34),K34&lt;&gt;INT(K34),FALSE))),"Prazo da ação inválido","")))))))))</x:f>
      </x:c>
      <x:c r="M34" s="8" t="str">
        <x:f>IF(N34="","",_xlfn.MAXIFS(Contagens!$R$5:$R$304,Contagens!$C$5:$C$304,A34,Contagens!$A$5:$A$304,N34,Contagens!$S$5:$S$304,1))</x:f>
      </x:c>
      <x:c r="N34" s="9" t="str">
        <x:f>IF(OR(A34="",L34&lt;&gt;"",COUNTIFS(Contagens!$C$5:$C$304,A34,Contagens!$S$5:$S$304,1)=0),"",_xlfn.MAXIFS(Contagens!$A$5:$A$304,Contagens!$C$5:$C$304,A34,Contagens!$S$5:$S$304,1))</x:f>
      </x:c>
      <x:c r="O34" s="8" t="str">
        <x:f>IF(M34="","",INDEX(Contagens!$E$5:$E$304,M34-4))</x:f>
      </x:c>
      <x:c r="P34" s="8" t="str">
        <x:f>IF(M34="","",INDEX(Contagens!$F$5:$F$304,M34-4))</x:f>
      </x:c>
      <x:c r="Q34" s="8" t="str">
        <x:f>IF(M34="","",P34-O34)</x:f>
      </x:c>
      <x:c r="R34" s="10" t="str">
        <x:f>IF(M34="","",Q34*G34)</x:f>
      </x:c>
      <x:c r="S34" s="10" t="str">
        <x:f>IF(M34="","",ABS(R34))</x:f>
      </x:c>
      <x:c r="T34" s="8" t="str">
        <x:f>IF(M34="","",IF(Q34=0,1,0))</x:f>
      </x:c>
      <x:c r="U34" s="9" t="str">
        <x:f>IF(M34="","",N34+H34)</x:f>
      </x:c>
      <x:c r="V34" s="8" t="str">
        <x:f>IF(A34="","",IF(L34&lt;&gt;"","CADASTRO INVÁLIDO",IF(M34="","NUNCA CONTADO",IF(Listas!$C$5&gt;U34,"CONTAGEM ATRASADA",IF(S34&gt;=Listas!$C$7,"DIVERGÊNCIA ALTA",IF(Q34&lt;&gt;0,"COM DIVERGÊNCIA","OK"))))))</x:f>
      </x:c>
      <x:c r="W34" s="8" t="n">
        <x:f>IF(AND(A34&lt;&gt;"",L34="",OR(Listas!$C$6="Todas",E34=Listas!$C$6),NOT(OR(NOT(ISNUMBER(Listas!$C$5)),Listas!$C$5&lt;=0,IF(ISNUMBER(Listas!$C$5),Listas!$C$5&lt;&gt;INT(Listas!$C$5),FALSE))),ISNUMBER(Listas!$C$7),Listas!$C$7&gt;0),1,0)</x:f>
        <x:v>0</x:v>
      </x:c>
      <x:c r="X34" s="8" t="n">
        <x:f>IF(AND(W34=1,M34&lt;&gt;""),1,0)</x:f>
        <x:v>0</x:v>
      </x:c>
      <x:c r="Y34" s="8" t="n">
        <x:f>IF(W34=0,0,IF(OR(V34="NUNCA CONTADO",V34="CONTAGEM ATRASADA"),1,IF(OR(V34="DIVERGÊNCIA ALTA",AC34="Recontar"),2,IF(V34="COM DIVERGÊNCIA",3,IF(AND(ISNUMBER(K34),K34&lt;Listas!$C$5),4,0)))))</x:f>
        <x:v>0</x:v>
      </x:c>
      <x:c r="Z34" s="8" t="str">
        <x:f>IF(Y34=0,"",COUNTIFS($Y$5:$Y$104,"&gt;0",$Y$5:$Y$104,"&lt;"&amp;Y34)+COUNTIFS($Y$5:Y34,Y34))</x:f>
      </x:c>
      <x:c r="AA34" s="10" t="str">
        <x:f>IF(X34=1,O34*G34,"")</x:f>
      </x:c>
      <x:c r="AB34" s="10" t="str">
        <x:f>IF(X34=1,P34*G34,"")</x:f>
      </x:c>
      <x:c r="AC34" s="8" t="str">
        <x:f>IF(M34="","",INDEX(Contagens!$N$5:$N$304,M34-4))</x:f>
      </x:c>
    </x:row>
    <x:row r="35" ht="24" customHeight="1">
      <x:c r="A35" s="4"/>
      <x:c r="B35" s="4"/>
      <x:c r="C35" s="4"/>
      <x:c r="D35" s="4"/>
      <x:c r="E35" s="4"/>
      <x:c r="F35" s="4"/>
      <x:c r="G35" s="6"/>
      <x:c r="H35" s="4"/>
      <x:c r="I35" s="4"/>
      <x:c r="J35" s="4"/>
      <x:c r="K35" s="5"/>
      <x:c r="L35" s="8" t="str">
        <x:f>IF(COUNTA(A35:K35)=0,"",IF(A35="","Código ausente",IF(COUNTIFS($A$5:$A$104,A35)&lt;&gt;1,"Código duplicado",IF(OR(B35="",C35="",D35=""),"Item, categoria ou unidade ausente",IF(AND(E35&lt;&gt;"A",E35&lt;&gt;"B",E35&lt;&gt;"C"),"Classe inválida",IF(OR(NOT(ISNUMBER(F35)),F35&lt;0),"Saldo cadastrado inválido",IF(OR(NOT(ISNUMBER(G35)),G35&lt;0),"Custo inválido",IF(OR(OR(NOT(ISNUMBER(H35)),H35&lt;0),H35=0),"Periodicidade inválida",IF(AND(K35&lt;&gt;"",OR(NOT(ISNUMBER(K35)),K35&lt;=0,IF(ISNUMBER(K35),K35&lt;&gt;INT(K35),FALSE))),"Prazo da ação inválido","")))))))))</x:f>
      </x:c>
      <x:c r="M35" s="8" t="str">
        <x:f>IF(N35="","",_xlfn.MAXIFS(Contagens!$R$5:$R$304,Contagens!$C$5:$C$304,A35,Contagens!$A$5:$A$304,N35,Contagens!$S$5:$S$304,1))</x:f>
      </x:c>
      <x:c r="N35" s="9" t="str">
        <x:f>IF(OR(A35="",L35&lt;&gt;"",COUNTIFS(Contagens!$C$5:$C$304,A35,Contagens!$S$5:$S$304,1)=0),"",_xlfn.MAXIFS(Contagens!$A$5:$A$304,Contagens!$C$5:$C$304,A35,Contagens!$S$5:$S$304,1))</x:f>
      </x:c>
      <x:c r="O35" s="8" t="str">
        <x:f>IF(M35="","",INDEX(Contagens!$E$5:$E$304,M35-4))</x:f>
      </x:c>
      <x:c r="P35" s="8" t="str">
        <x:f>IF(M35="","",INDEX(Contagens!$F$5:$F$304,M35-4))</x:f>
      </x:c>
      <x:c r="Q35" s="8" t="str">
        <x:f>IF(M35="","",P35-O35)</x:f>
      </x:c>
      <x:c r="R35" s="10" t="str">
        <x:f>IF(M35="","",Q35*G35)</x:f>
      </x:c>
      <x:c r="S35" s="10" t="str">
        <x:f>IF(M35="","",ABS(R35))</x:f>
      </x:c>
      <x:c r="T35" s="8" t="str">
        <x:f>IF(M35="","",IF(Q35=0,1,0))</x:f>
      </x:c>
      <x:c r="U35" s="9" t="str">
        <x:f>IF(M35="","",N35+H35)</x:f>
      </x:c>
      <x:c r="V35" s="8" t="str">
        <x:f>IF(A35="","",IF(L35&lt;&gt;"","CADASTRO INVÁLIDO",IF(M35="","NUNCA CONTADO",IF(Listas!$C$5&gt;U35,"CONTAGEM ATRASADA",IF(S35&gt;=Listas!$C$7,"DIVERGÊNCIA ALTA",IF(Q35&lt;&gt;0,"COM DIVERGÊNCIA","OK"))))))</x:f>
      </x:c>
      <x:c r="W35" s="8" t="n">
        <x:f>IF(AND(A35&lt;&gt;"",L35="",OR(Listas!$C$6="Todas",E35=Listas!$C$6),NOT(OR(NOT(ISNUMBER(Listas!$C$5)),Listas!$C$5&lt;=0,IF(ISNUMBER(Listas!$C$5),Listas!$C$5&lt;&gt;INT(Listas!$C$5),FALSE))),ISNUMBER(Listas!$C$7),Listas!$C$7&gt;0),1,0)</x:f>
        <x:v>0</x:v>
      </x:c>
      <x:c r="X35" s="8" t="n">
        <x:f>IF(AND(W35=1,M35&lt;&gt;""),1,0)</x:f>
        <x:v>0</x:v>
      </x:c>
      <x:c r="Y35" s="8" t="n">
        <x:f>IF(W35=0,0,IF(OR(V35="NUNCA CONTADO",V35="CONTAGEM ATRASADA"),1,IF(OR(V35="DIVERGÊNCIA ALTA",AC35="Recontar"),2,IF(V35="COM DIVERGÊNCIA",3,IF(AND(ISNUMBER(K35),K35&lt;Listas!$C$5),4,0)))))</x:f>
        <x:v>0</x:v>
      </x:c>
      <x:c r="Z35" s="8" t="str">
        <x:f>IF(Y35=0,"",COUNTIFS($Y$5:$Y$104,"&gt;0",$Y$5:$Y$104,"&lt;"&amp;Y35)+COUNTIFS($Y$5:Y35,Y35))</x:f>
      </x:c>
      <x:c r="AA35" s="10" t="str">
        <x:f>IF(X35=1,O35*G35,"")</x:f>
      </x:c>
      <x:c r="AB35" s="10" t="str">
        <x:f>IF(X35=1,P35*G35,"")</x:f>
      </x:c>
      <x:c r="AC35" s="8" t="str">
        <x:f>IF(M35="","",INDEX(Contagens!$N$5:$N$304,M35-4))</x:f>
      </x:c>
    </x:row>
    <x:row r="36" ht="24" customHeight="1">
      <x:c r="A36" s="4"/>
      <x:c r="B36" s="4"/>
      <x:c r="C36" s="4"/>
      <x:c r="D36" s="4"/>
      <x:c r="E36" s="4"/>
      <x:c r="F36" s="4"/>
      <x:c r="G36" s="6"/>
      <x:c r="H36" s="4"/>
      <x:c r="I36" s="4"/>
      <x:c r="J36" s="4"/>
      <x:c r="K36" s="5"/>
      <x:c r="L36" s="8" t="str">
        <x:f>IF(COUNTA(A36:K36)=0,"",IF(A36="","Código ausente",IF(COUNTIFS($A$5:$A$104,A36)&lt;&gt;1,"Código duplicado",IF(OR(B36="",C36="",D36=""),"Item, categoria ou unidade ausente",IF(AND(E36&lt;&gt;"A",E36&lt;&gt;"B",E36&lt;&gt;"C"),"Classe inválida",IF(OR(NOT(ISNUMBER(F36)),F36&lt;0),"Saldo cadastrado inválido",IF(OR(NOT(ISNUMBER(G36)),G36&lt;0),"Custo inválido",IF(OR(OR(NOT(ISNUMBER(H36)),H36&lt;0),H36=0),"Periodicidade inválida",IF(AND(K36&lt;&gt;"",OR(NOT(ISNUMBER(K36)),K36&lt;=0,IF(ISNUMBER(K36),K36&lt;&gt;INT(K36),FALSE))),"Prazo da ação inválido","")))))))))</x:f>
      </x:c>
      <x:c r="M36" s="8" t="str">
        <x:f>IF(N36="","",_xlfn.MAXIFS(Contagens!$R$5:$R$304,Contagens!$C$5:$C$304,A36,Contagens!$A$5:$A$304,N36,Contagens!$S$5:$S$304,1))</x:f>
      </x:c>
      <x:c r="N36" s="9" t="str">
        <x:f>IF(OR(A36="",L36&lt;&gt;"",COUNTIFS(Contagens!$C$5:$C$304,A36,Contagens!$S$5:$S$304,1)=0),"",_xlfn.MAXIFS(Contagens!$A$5:$A$304,Contagens!$C$5:$C$304,A36,Contagens!$S$5:$S$304,1))</x:f>
      </x:c>
      <x:c r="O36" s="8" t="str">
        <x:f>IF(M36="","",INDEX(Contagens!$E$5:$E$304,M36-4))</x:f>
      </x:c>
      <x:c r="P36" s="8" t="str">
        <x:f>IF(M36="","",INDEX(Contagens!$F$5:$F$304,M36-4))</x:f>
      </x:c>
      <x:c r="Q36" s="8" t="str">
        <x:f>IF(M36="","",P36-O36)</x:f>
      </x:c>
      <x:c r="R36" s="10" t="str">
        <x:f>IF(M36="","",Q36*G36)</x:f>
      </x:c>
      <x:c r="S36" s="10" t="str">
        <x:f>IF(M36="","",ABS(R36))</x:f>
      </x:c>
      <x:c r="T36" s="8" t="str">
        <x:f>IF(M36="","",IF(Q36=0,1,0))</x:f>
      </x:c>
      <x:c r="U36" s="9" t="str">
        <x:f>IF(M36="","",N36+H36)</x:f>
      </x:c>
      <x:c r="V36" s="8" t="str">
        <x:f>IF(A36="","",IF(L36&lt;&gt;"","CADASTRO INVÁLIDO",IF(M36="","NUNCA CONTADO",IF(Listas!$C$5&gt;U36,"CONTAGEM ATRASADA",IF(S36&gt;=Listas!$C$7,"DIVERGÊNCIA ALTA",IF(Q36&lt;&gt;0,"COM DIVERGÊNCIA","OK"))))))</x:f>
      </x:c>
      <x:c r="W36" s="8" t="n">
        <x:f>IF(AND(A36&lt;&gt;"",L36="",OR(Listas!$C$6="Todas",E36=Listas!$C$6),NOT(OR(NOT(ISNUMBER(Listas!$C$5)),Listas!$C$5&lt;=0,IF(ISNUMBER(Listas!$C$5),Listas!$C$5&lt;&gt;INT(Listas!$C$5),FALSE))),ISNUMBER(Listas!$C$7),Listas!$C$7&gt;0),1,0)</x:f>
        <x:v>0</x:v>
      </x:c>
      <x:c r="X36" s="8" t="n">
        <x:f>IF(AND(W36=1,M36&lt;&gt;""),1,0)</x:f>
        <x:v>0</x:v>
      </x:c>
      <x:c r="Y36" s="8" t="n">
        <x:f>IF(W36=0,0,IF(OR(V36="NUNCA CONTADO",V36="CONTAGEM ATRASADA"),1,IF(OR(V36="DIVERGÊNCIA ALTA",AC36="Recontar"),2,IF(V36="COM DIVERGÊNCIA",3,IF(AND(ISNUMBER(K36),K36&lt;Listas!$C$5),4,0)))))</x:f>
        <x:v>0</x:v>
      </x:c>
      <x:c r="Z36" s="8" t="str">
        <x:f>IF(Y36=0,"",COUNTIFS($Y$5:$Y$104,"&gt;0",$Y$5:$Y$104,"&lt;"&amp;Y36)+COUNTIFS($Y$5:Y36,Y36))</x:f>
      </x:c>
      <x:c r="AA36" s="10" t="str">
        <x:f>IF(X36=1,O36*G36,"")</x:f>
      </x:c>
      <x:c r="AB36" s="10" t="str">
        <x:f>IF(X36=1,P36*G36,"")</x:f>
      </x:c>
      <x:c r="AC36" s="8" t="str">
        <x:f>IF(M36="","",INDEX(Contagens!$N$5:$N$304,M36-4))</x:f>
      </x:c>
    </x:row>
    <x:row r="37" ht="24" customHeight="1">
      <x:c r="A37" s="4"/>
      <x:c r="B37" s="4"/>
      <x:c r="C37" s="4"/>
      <x:c r="D37" s="4"/>
      <x:c r="E37" s="4"/>
      <x:c r="F37" s="4"/>
      <x:c r="G37" s="6"/>
      <x:c r="H37" s="4"/>
      <x:c r="I37" s="4"/>
      <x:c r="J37" s="4"/>
      <x:c r="K37" s="5"/>
      <x:c r="L37" s="8" t="str">
        <x:f>IF(COUNTA(A37:K37)=0,"",IF(A37="","Código ausente",IF(COUNTIFS($A$5:$A$104,A37)&lt;&gt;1,"Código duplicado",IF(OR(B37="",C37="",D37=""),"Item, categoria ou unidade ausente",IF(AND(E37&lt;&gt;"A",E37&lt;&gt;"B",E37&lt;&gt;"C"),"Classe inválida",IF(OR(NOT(ISNUMBER(F37)),F37&lt;0),"Saldo cadastrado inválido",IF(OR(NOT(ISNUMBER(G37)),G37&lt;0),"Custo inválido",IF(OR(OR(NOT(ISNUMBER(H37)),H37&lt;0),H37=0),"Periodicidade inválida",IF(AND(K37&lt;&gt;"",OR(NOT(ISNUMBER(K37)),K37&lt;=0,IF(ISNUMBER(K37),K37&lt;&gt;INT(K37),FALSE))),"Prazo da ação inválido","")))))))))</x:f>
      </x:c>
      <x:c r="M37" s="8" t="str">
        <x:f>IF(N37="","",_xlfn.MAXIFS(Contagens!$R$5:$R$304,Contagens!$C$5:$C$304,A37,Contagens!$A$5:$A$304,N37,Contagens!$S$5:$S$304,1))</x:f>
      </x:c>
      <x:c r="N37" s="9" t="str">
        <x:f>IF(OR(A37="",L37&lt;&gt;"",COUNTIFS(Contagens!$C$5:$C$304,A37,Contagens!$S$5:$S$304,1)=0),"",_xlfn.MAXIFS(Contagens!$A$5:$A$304,Contagens!$C$5:$C$304,A37,Contagens!$S$5:$S$304,1))</x:f>
      </x:c>
      <x:c r="O37" s="8" t="str">
        <x:f>IF(M37="","",INDEX(Contagens!$E$5:$E$304,M37-4))</x:f>
      </x:c>
      <x:c r="P37" s="8" t="str">
        <x:f>IF(M37="","",INDEX(Contagens!$F$5:$F$304,M37-4))</x:f>
      </x:c>
      <x:c r="Q37" s="8" t="str">
        <x:f>IF(M37="","",P37-O37)</x:f>
      </x:c>
      <x:c r="R37" s="10" t="str">
        <x:f>IF(M37="","",Q37*G37)</x:f>
      </x:c>
      <x:c r="S37" s="10" t="str">
        <x:f>IF(M37="","",ABS(R37))</x:f>
      </x:c>
      <x:c r="T37" s="8" t="str">
        <x:f>IF(M37="","",IF(Q37=0,1,0))</x:f>
      </x:c>
      <x:c r="U37" s="9" t="str">
        <x:f>IF(M37="","",N37+H37)</x:f>
      </x:c>
      <x:c r="V37" s="8" t="str">
        <x:f>IF(A37="","",IF(L37&lt;&gt;"","CADASTRO INVÁLIDO",IF(M37="","NUNCA CONTADO",IF(Listas!$C$5&gt;U37,"CONTAGEM ATRASADA",IF(S37&gt;=Listas!$C$7,"DIVERGÊNCIA ALTA",IF(Q37&lt;&gt;0,"COM DIVERGÊNCIA","OK"))))))</x:f>
      </x:c>
      <x:c r="W37" s="8" t="n">
        <x:f>IF(AND(A37&lt;&gt;"",L37="",OR(Listas!$C$6="Todas",E37=Listas!$C$6),NOT(OR(NOT(ISNUMBER(Listas!$C$5)),Listas!$C$5&lt;=0,IF(ISNUMBER(Listas!$C$5),Listas!$C$5&lt;&gt;INT(Listas!$C$5),FALSE))),ISNUMBER(Listas!$C$7),Listas!$C$7&gt;0),1,0)</x:f>
        <x:v>0</x:v>
      </x:c>
      <x:c r="X37" s="8" t="n">
        <x:f>IF(AND(W37=1,M37&lt;&gt;""),1,0)</x:f>
        <x:v>0</x:v>
      </x:c>
      <x:c r="Y37" s="8" t="n">
        <x:f>IF(W37=0,0,IF(OR(V37="NUNCA CONTADO",V37="CONTAGEM ATRASADA"),1,IF(OR(V37="DIVERGÊNCIA ALTA",AC37="Recontar"),2,IF(V37="COM DIVERGÊNCIA",3,IF(AND(ISNUMBER(K37),K37&lt;Listas!$C$5),4,0)))))</x:f>
        <x:v>0</x:v>
      </x:c>
      <x:c r="Z37" s="8" t="str">
        <x:f>IF(Y37=0,"",COUNTIFS($Y$5:$Y$104,"&gt;0",$Y$5:$Y$104,"&lt;"&amp;Y37)+COUNTIFS($Y$5:Y37,Y37))</x:f>
      </x:c>
      <x:c r="AA37" s="10" t="str">
        <x:f>IF(X37=1,O37*G37,"")</x:f>
      </x:c>
      <x:c r="AB37" s="10" t="str">
        <x:f>IF(X37=1,P37*G37,"")</x:f>
      </x:c>
      <x:c r="AC37" s="8" t="str">
        <x:f>IF(M37="","",INDEX(Contagens!$N$5:$N$304,M37-4))</x:f>
      </x:c>
    </x:row>
    <x:row r="38" ht="24" customHeight="1">
      <x:c r="A38" s="4"/>
      <x:c r="B38" s="4"/>
      <x:c r="C38" s="4"/>
      <x:c r="D38" s="4"/>
      <x:c r="E38" s="4"/>
      <x:c r="F38" s="4"/>
      <x:c r="G38" s="6"/>
      <x:c r="H38" s="4"/>
      <x:c r="I38" s="4"/>
      <x:c r="J38" s="4"/>
      <x:c r="K38" s="5"/>
      <x:c r="L38" s="8" t="str">
        <x:f>IF(COUNTA(A38:K38)=0,"",IF(A38="","Código ausente",IF(COUNTIFS($A$5:$A$104,A38)&lt;&gt;1,"Código duplicado",IF(OR(B38="",C38="",D38=""),"Item, categoria ou unidade ausente",IF(AND(E38&lt;&gt;"A",E38&lt;&gt;"B",E38&lt;&gt;"C"),"Classe inválida",IF(OR(NOT(ISNUMBER(F38)),F38&lt;0),"Saldo cadastrado inválido",IF(OR(NOT(ISNUMBER(G38)),G38&lt;0),"Custo inválido",IF(OR(OR(NOT(ISNUMBER(H38)),H38&lt;0),H38=0),"Periodicidade inválida",IF(AND(K38&lt;&gt;"",OR(NOT(ISNUMBER(K38)),K38&lt;=0,IF(ISNUMBER(K38),K38&lt;&gt;INT(K38),FALSE))),"Prazo da ação inválido","")))))))))</x:f>
      </x:c>
      <x:c r="M38" s="8" t="str">
        <x:f>IF(N38="","",_xlfn.MAXIFS(Contagens!$R$5:$R$304,Contagens!$C$5:$C$304,A38,Contagens!$A$5:$A$304,N38,Contagens!$S$5:$S$304,1))</x:f>
      </x:c>
      <x:c r="N38" s="9" t="str">
        <x:f>IF(OR(A38="",L38&lt;&gt;"",COUNTIFS(Contagens!$C$5:$C$304,A38,Contagens!$S$5:$S$304,1)=0),"",_xlfn.MAXIFS(Contagens!$A$5:$A$304,Contagens!$C$5:$C$304,A38,Contagens!$S$5:$S$304,1))</x:f>
      </x:c>
      <x:c r="O38" s="8" t="str">
        <x:f>IF(M38="","",INDEX(Contagens!$E$5:$E$304,M38-4))</x:f>
      </x:c>
      <x:c r="P38" s="8" t="str">
        <x:f>IF(M38="","",INDEX(Contagens!$F$5:$F$304,M38-4))</x:f>
      </x:c>
      <x:c r="Q38" s="8" t="str">
        <x:f>IF(M38="","",P38-O38)</x:f>
      </x:c>
      <x:c r="R38" s="10" t="str">
        <x:f>IF(M38="","",Q38*G38)</x:f>
      </x:c>
      <x:c r="S38" s="10" t="str">
        <x:f>IF(M38="","",ABS(R38))</x:f>
      </x:c>
      <x:c r="T38" s="8" t="str">
        <x:f>IF(M38="","",IF(Q38=0,1,0))</x:f>
      </x:c>
      <x:c r="U38" s="9" t="str">
        <x:f>IF(M38="","",N38+H38)</x:f>
      </x:c>
      <x:c r="V38" s="8" t="str">
        <x:f>IF(A38="","",IF(L38&lt;&gt;"","CADASTRO INVÁLIDO",IF(M38="","NUNCA CONTADO",IF(Listas!$C$5&gt;U38,"CONTAGEM ATRASADA",IF(S38&gt;=Listas!$C$7,"DIVERGÊNCIA ALTA",IF(Q38&lt;&gt;0,"COM DIVERGÊNCIA","OK"))))))</x:f>
      </x:c>
      <x:c r="W38" s="8" t="n">
        <x:f>IF(AND(A38&lt;&gt;"",L38="",OR(Listas!$C$6="Todas",E38=Listas!$C$6),NOT(OR(NOT(ISNUMBER(Listas!$C$5)),Listas!$C$5&lt;=0,IF(ISNUMBER(Listas!$C$5),Listas!$C$5&lt;&gt;INT(Listas!$C$5),FALSE))),ISNUMBER(Listas!$C$7),Listas!$C$7&gt;0),1,0)</x:f>
        <x:v>0</x:v>
      </x:c>
      <x:c r="X38" s="8" t="n">
        <x:f>IF(AND(W38=1,M38&lt;&gt;""),1,0)</x:f>
        <x:v>0</x:v>
      </x:c>
      <x:c r="Y38" s="8" t="n">
        <x:f>IF(W38=0,0,IF(OR(V38="NUNCA CONTADO",V38="CONTAGEM ATRASADA"),1,IF(OR(V38="DIVERGÊNCIA ALTA",AC38="Recontar"),2,IF(V38="COM DIVERGÊNCIA",3,IF(AND(ISNUMBER(K38),K38&lt;Listas!$C$5),4,0)))))</x:f>
        <x:v>0</x:v>
      </x:c>
      <x:c r="Z38" s="8" t="str">
        <x:f>IF(Y38=0,"",COUNTIFS($Y$5:$Y$104,"&gt;0",$Y$5:$Y$104,"&lt;"&amp;Y38)+COUNTIFS($Y$5:Y38,Y38))</x:f>
      </x:c>
      <x:c r="AA38" s="10" t="str">
        <x:f>IF(X38=1,O38*G38,"")</x:f>
      </x:c>
      <x:c r="AB38" s="10" t="str">
        <x:f>IF(X38=1,P38*G38,"")</x:f>
      </x:c>
      <x:c r="AC38" s="8" t="str">
        <x:f>IF(M38="","",INDEX(Contagens!$N$5:$N$304,M38-4))</x:f>
      </x:c>
    </x:row>
    <x:row r="39" ht="24" customHeight="1">
      <x:c r="A39" s="4"/>
      <x:c r="B39" s="4"/>
      <x:c r="C39" s="4"/>
      <x:c r="D39" s="4"/>
      <x:c r="E39" s="4"/>
      <x:c r="F39" s="4"/>
      <x:c r="G39" s="6"/>
      <x:c r="H39" s="4"/>
      <x:c r="I39" s="4"/>
      <x:c r="J39" s="4"/>
      <x:c r="K39" s="5"/>
      <x:c r="L39" s="8" t="str">
        <x:f>IF(COUNTA(A39:K39)=0,"",IF(A39="","Código ausente",IF(COUNTIFS($A$5:$A$104,A39)&lt;&gt;1,"Código duplicado",IF(OR(B39="",C39="",D39=""),"Item, categoria ou unidade ausente",IF(AND(E39&lt;&gt;"A",E39&lt;&gt;"B",E39&lt;&gt;"C"),"Classe inválida",IF(OR(NOT(ISNUMBER(F39)),F39&lt;0),"Saldo cadastrado inválido",IF(OR(NOT(ISNUMBER(G39)),G39&lt;0),"Custo inválido",IF(OR(OR(NOT(ISNUMBER(H39)),H39&lt;0),H39=0),"Periodicidade inválida",IF(AND(K39&lt;&gt;"",OR(NOT(ISNUMBER(K39)),K39&lt;=0,IF(ISNUMBER(K39),K39&lt;&gt;INT(K39),FALSE))),"Prazo da ação inválido","")))))))))</x:f>
      </x:c>
      <x:c r="M39" s="8" t="str">
        <x:f>IF(N39="","",_xlfn.MAXIFS(Contagens!$R$5:$R$304,Contagens!$C$5:$C$304,A39,Contagens!$A$5:$A$304,N39,Contagens!$S$5:$S$304,1))</x:f>
      </x:c>
      <x:c r="N39" s="9" t="str">
        <x:f>IF(OR(A39="",L39&lt;&gt;"",COUNTIFS(Contagens!$C$5:$C$304,A39,Contagens!$S$5:$S$304,1)=0),"",_xlfn.MAXIFS(Contagens!$A$5:$A$304,Contagens!$C$5:$C$304,A39,Contagens!$S$5:$S$304,1))</x:f>
      </x:c>
      <x:c r="O39" s="8" t="str">
        <x:f>IF(M39="","",INDEX(Contagens!$E$5:$E$304,M39-4))</x:f>
      </x:c>
      <x:c r="P39" s="8" t="str">
        <x:f>IF(M39="","",INDEX(Contagens!$F$5:$F$304,M39-4))</x:f>
      </x:c>
      <x:c r="Q39" s="8" t="str">
        <x:f>IF(M39="","",P39-O39)</x:f>
      </x:c>
      <x:c r="R39" s="10" t="str">
        <x:f>IF(M39="","",Q39*G39)</x:f>
      </x:c>
      <x:c r="S39" s="10" t="str">
        <x:f>IF(M39="","",ABS(R39))</x:f>
      </x:c>
      <x:c r="T39" s="8" t="str">
        <x:f>IF(M39="","",IF(Q39=0,1,0))</x:f>
      </x:c>
      <x:c r="U39" s="9" t="str">
        <x:f>IF(M39="","",N39+H39)</x:f>
      </x:c>
      <x:c r="V39" s="8" t="str">
        <x:f>IF(A39="","",IF(L39&lt;&gt;"","CADASTRO INVÁLIDO",IF(M39="","NUNCA CONTADO",IF(Listas!$C$5&gt;U39,"CONTAGEM ATRASADA",IF(S39&gt;=Listas!$C$7,"DIVERGÊNCIA ALTA",IF(Q39&lt;&gt;0,"COM DIVERGÊNCIA","OK"))))))</x:f>
      </x:c>
      <x:c r="W39" s="8" t="n">
        <x:f>IF(AND(A39&lt;&gt;"",L39="",OR(Listas!$C$6="Todas",E39=Listas!$C$6),NOT(OR(NOT(ISNUMBER(Listas!$C$5)),Listas!$C$5&lt;=0,IF(ISNUMBER(Listas!$C$5),Listas!$C$5&lt;&gt;INT(Listas!$C$5),FALSE))),ISNUMBER(Listas!$C$7),Listas!$C$7&gt;0),1,0)</x:f>
        <x:v>0</x:v>
      </x:c>
      <x:c r="X39" s="8" t="n">
        <x:f>IF(AND(W39=1,M39&lt;&gt;""),1,0)</x:f>
        <x:v>0</x:v>
      </x:c>
      <x:c r="Y39" s="8" t="n">
        <x:f>IF(W39=0,0,IF(OR(V39="NUNCA CONTADO",V39="CONTAGEM ATRASADA"),1,IF(OR(V39="DIVERGÊNCIA ALTA",AC39="Recontar"),2,IF(V39="COM DIVERGÊNCIA",3,IF(AND(ISNUMBER(K39),K39&lt;Listas!$C$5),4,0)))))</x:f>
        <x:v>0</x:v>
      </x:c>
      <x:c r="Z39" s="8" t="str">
        <x:f>IF(Y39=0,"",COUNTIFS($Y$5:$Y$104,"&gt;0",$Y$5:$Y$104,"&lt;"&amp;Y39)+COUNTIFS($Y$5:Y39,Y39))</x:f>
      </x:c>
      <x:c r="AA39" s="10" t="str">
        <x:f>IF(X39=1,O39*G39,"")</x:f>
      </x:c>
      <x:c r="AB39" s="10" t="str">
        <x:f>IF(X39=1,P39*G39,"")</x:f>
      </x:c>
      <x:c r="AC39" s="8" t="str">
        <x:f>IF(M39="","",INDEX(Contagens!$N$5:$N$304,M39-4))</x:f>
      </x:c>
    </x:row>
    <x:row r="40" ht="24" customHeight="1">
      <x:c r="A40" s="4"/>
      <x:c r="B40" s="4"/>
      <x:c r="C40" s="4"/>
      <x:c r="D40" s="4"/>
      <x:c r="E40" s="4"/>
      <x:c r="F40" s="4"/>
      <x:c r="G40" s="6"/>
      <x:c r="H40" s="4"/>
      <x:c r="I40" s="4"/>
      <x:c r="J40" s="4"/>
      <x:c r="K40" s="5"/>
      <x:c r="L40" s="8" t="str">
        <x:f>IF(COUNTA(A40:K40)=0,"",IF(A40="","Código ausente",IF(COUNTIFS($A$5:$A$104,A40)&lt;&gt;1,"Código duplicado",IF(OR(B40="",C40="",D40=""),"Item, categoria ou unidade ausente",IF(AND(E40&lt;&gt;"A",E40&lt;&gt;"B",E40&lt;&gt;"C"),"Classe inválida",IF(OR(NOT(ISNUMBER(F40)),F40&lt;0),"Saldo cadastrado inválido",IF(OR(NOT(ISNUMBER(G40)),G40&lt;0),"Custo inválido",IF(OR(OR(NOT(ISNUMBER(H40)),H40&lt;0),H40=0),"Periodicidade inválida",IF(AND(K40&lt;&gt;"",OR(NOT(ISNUMBER(K40)),K40&lt;=0,IF(ISNUMBER(K40),K40&lt;&gt;INT(K40),FALSE))),"Prazo da ação inválido","")))))))))</x:f>
      </x:c>
      <x:c r="M40" s="8" t="str">
        <x:f>IF(N40="","",_xlfn.MAXIFS(Contagens!$R$5:$R$304,Contagens!$C$5:$C$304,A40,Contagens!$A$5:$A$304,N40,Contagens!$S$5:$S$304,1))</x:f>
      </x:c>
      <x:c r="N40" s="9" t="str">
        <x:f>IF(OR(A40="",L40&lt;&gt;"",COUNTIFS(Contagens!$C$5:$C$304,A40,Contagens!$S$5:$S$304,1)=0),"",_xlfn.MAXIFS(Contagens!$A$5:$A$304,Contagens!$C$5:$C$304,A40,Contagens!$S$5:$S$304,1))</x:f>
      </x:c>
      <x:c r="O40" s="8" t="str">
        <x:f>IF(M40="","",INDEX(Contagens!$E$5:$E$304,M40-4))</x:f>
      </x:c>
      <x:c r="P40" s="8" t="str">
        <x:f>IF(M40="","",INDEX(Contagens!$F$5:$F$304,M40-4))</x:f>
      </x:c>
      <x:c r="Q40" s="8" t="str">
        <x:f>IF(M40="","",P40-O40)</x:f>
      </x:c>
      <x:c r="R40" s="10" t="str">
        <x:f>IF(M40="","",Q40*G40)</x:f>
      </x:c>
      <x:c r="S40" s="10" t="str">
        <x:f>IF(M40="","",ABS(R40))</x:f>
      </x:c>
      <x:c r="T40" s="8" t="str">
        <x:f>IF(M40="","",IF(Q40=0,1,0))</x:f>
      </x:c>
      <x:c r="U40" s="9" t="str">
        <x:f>IF(M40="","",N40+H40)</x:f>
      </x:c>
      <x:c r="V40" s="8" t="str">
        <x:f>IF(A40="","",IF(L40&lt;&gt;"","CADASTRO INVÁLIDO",IF(M40="","NUNCA CONTADO",IF(Listas!$C$5&gt;U40,"CONTAGEM ATRASADA",IF(S40&gt;=Listas!$C$7,"DIVERGÊNCIA ALTA",IF(Q40&lt;&gt;0,"COM DIVERGÊNCIA","OK"))))))</x:f>
      </x:c>
      <x:c r="W40" s="8" t="n">
        <x:f>IF(AND(A40&lt;&gt;"",L40="",OR(Listas!$C$6="Todas",E40=Listas!$C$6),NOT(OR(NOT(ISNUMBER(Listas!$C$5)),Listas!$C$5&lt;=0,IF(ISNUMBER(Listas!$C$5),Listas!$C$5&lt;&gt;INT(Listas!$C$5),FALSE))),ISNUMBER(Listas!$C$7),Listas!$C$7&gt;0),1,0)</x:f>
        <x:v>0</x:v>
      </x:c>
      <x:c r="X40" s="8" t="n">
        <x:f>IF(AND(W40=1,M40&lt;&gt;""),1,0)</x:f>
        <x:v>0</x:v>
      </x:c>
      <x:c r="Y40" s="8" t="n">
        <x:f>IF(W40=0,0,IF(OR(V40="NUNCA CONTADO",V40="CONTAGEM ATRASADA"),1,IF(OR(V40="DIVERGÊNCIA ALTA",AC40="Recontar"),2,IF(V40="COM DIVERGÊNCIA",3,IF(AND(ISNUMBER(K40),K40&lt;Listas!$C$5),4,0)))))</x:f>
        <x:v>0</x:v>
      </x:c>
      <x:c r="Z40" s="8" t="str">
        <x:f>IF(Y40=0,"",COUNTIFS($Y$5:$Y$104,"&gt;0",$Y$5:$Y$104,"&lt;"&amp;Y40)+COUNTIFS($Y$5:Y40,Y40))</x:f>
      </x:c>
      <x:c r="AA40" s="10" t="str">
        <x:f>IF(X40=1,O40*G40,"")</x:f>
      </x:c>
      <x:c r="AB40" s="10" t="str">
        <x:f>IF(X40=1,P40*G40,"")</x:f>
      </x:c>
      <x:c r="AC40" s="8" t="str">
        <x:f>IF(M40="","",INDEX(Contagens!$N$5:$N$304,M40-4))</x:f>
      </x:c>
    </x:row>
    <x:row r="41" ht="24" customHeight="1">
      <x:c r="A41" s="4"/>
      <x:c r="B41" s="4"/>
      <x:c r="C41" s="4"/>
      <x:c r="D41" s="4"/>
      <x:c r="E41" s="4"/>
      <x:c r="F41" s="4"/>
      <x:c r="G41" s="6"/>
      <x:c r="H41" s="4"/>
      <x:c r="I41" s="4"/>
      <x:c r="J41" s="4"/>
      <x:c r="K41" s="5"/>
      <x:c r="L41" s="8" t="str">
        <x:f>IF(COUNTA(A41:K41)=0,"",IF(A41="","Código ausente",IF(COUNTIFS($A$5:$A$104,A41)&lt;&gt;1,"Código duplicado",IF(OR(B41="",C41="",D41=""),"Item, categoria ou unidade ausente",IF(AND(E41&lt;&gt;"A",E41&lt;&gt;"B",E41&lt;&gt;"C"),"Classe inválida",IF(OR(NOT(ISNUMBER(F41)),F41&lt;0),"Saldo cadastrado inválido",IF(OR(NOT(ISNUMBER(G41)),G41&lt;0),"Custo inválido",IF(OR(OR(NOT(ISNUMBER(H41)),H41&lt;0),H41=0),"Periodicidade inválida",IF(AND(K41&lt;&gt;"",OR(NOT(ISNUMBER(K41)),K41&lt;=0,IF(ISNUMBER(K41),K41&lt;&gt;INT(K41),FALSE))),"Prazo da ação inválido","")))))))))</x:f>
      </x:c>
      <x:c r="M41" s="8" t="str">
        <x:f>IF(N41="","",_xlfn.MAXIFS(Contagens!$R$5:$R$304,Contagens!$C$5:$C$304,A41,Contagens!$A$5:$A$304,N41,Contagens!$S$5:$S$304,1))</x:f>
      </x:c>
      <x:c r="N41" s="9" t="str">
        <x:f>IF(OR(A41="",L41&lt;&gt;"",COUNTIFS(Contagens!$C$5:$C$304,A41,Contagens!$S$5:$S$304,1)=0),"",_xlfn.MAXIFS(Contagens!$A$5:$A$304,Contagens!$C$5:$C$304,A41,Contagens!$S$5:$S$304,1))</x:f>
      </x:c>
      <x:c r="O41" s="8" t="str">
        <x:f>IF(M41="","",INDEX(Contagens!$E$5:$E$304,M41-4))</x:f>
      </x:c>
      <x:c r="P41" s="8" t="str">
        <x:f>IF(M41="","",INDEX(Contagens!$F$5:$F$304,M41-4))</x:f>
      </x:c>
      <x:c r="Q41" s="8" t="str">
        <x:f>IF(M41="","",P41-O41)</x:f>
      </x:c>
      <x:c r="R41" s="10" t="str">
        <x:f>IF(M41="","",Q41*G41)</x:f>
      </x:c>
      <x:c r="S41" s="10" t="str">
        <x:f>IF(M41="","",ABS(R41))</x:f>
      </x:c>
      <x:c r="T41" s="8" t="str">
        <x:f>IF(M41="","",IF(Q41=0,1,0))</x:f>
      </x:c>
      <x:c r="U41" s="9" t="str">
        <x:f>IF(M41="","",N41+H41)</x:f>
      </x:c>
      <x:c r="V41" s="8" t="str">
        <x:f>IF(A41="","",IF(L41&lt;&gt;"","CADASTRO INVÁLIDO",IF(M41="","NUNCA CONTADO",IF(Listas!$C$5&gt;U41,"CONTAGEM ATRASADA",IF(S41&gt;=Listas!$C$7,"DIVERGÊNCIA ALTA",IF(Q41&lt;&gt;0,"COM DIVERGÊNCIA","OK"))))))</x:f>
      </x:c>
      <x:c r="W41" s="8" t="n">
        <x:f>IF(AND(A41&lt;&gt;"",L41="",OR(Listas!$C$6="Todas",E41=Listas!$C$6),NOT(OR(NOT(ISNUMBER(Listas!$C$5)),Listas!$C$5&lt;=0,IF(ISNUMBER(Listas!$C$5),Listas!$C$5&lt;&gt;INT(Listas!$C$5),FALSE))),ISNUMBER(Listas!$C$7),Listas!$C$7&gt;0),1,0)</x:f>
        <x:v>0</x:v>
      </x:c>
      <x:c r="X41" s="8" t="n">
        <x:f>IF(AND(W41=1,M41&lt;&gt;""),1,0)</x:f>
        <x:v>0</x:v>
      </x:c>
      <x:c r="Y41" s="8" t="n">
        <x:f>IF(W41=0,0,IF(OR(V41="NUNCA CONTADO",V41="CONTAGEM ATRASADA"),1,IF(OR(V41="DIVERGÊNCIA ALTA",AC41="Recontar"),2,IF(V41="COM DIVERGÊNCIA",3,IF(AND(ISNUMBER(K41),K41&lt;Listas!$C$5),4,0)))))</x:f>
        <x:v>0</x:v>
      </x:c>
      <x:c r="Z41" s="8" t="str">
        <x:f>IF(Y41=0,"",COUNTIFS($Y$5:$Y$104,"&gt;0",$Y$5:$Y$104,"&lt;"&amp;Y41)+COUNTIFS($Y$5:Y41,Y41))</x:f>
      </x:c>
      <x:c r="AA41" s="10" t="str">
        <x:f>IF(X41=1,O41*G41,"")</x:f>
      </x:c>
      <x:c r="AB41" s="10" t="str">
        <x:f>IF(X41=1,P41*G41,"")</x:f>
      </x:c>
      <x:c r="AC41" s="8" t="str">
        <x:f>IF(M41="","",INDEX(Contagens!$N$5:$N$304,M41-4))</x:f>
      </x:c>
    </x:row>
    <x:row r="42" ht="24" customHeight="1">
      <x:c r="A42" s="4"/>
      <x:c r="B42" s="4"/>
      <x:c r="C42" s="4"/>
      <x:c r="D42" s="4"/>
      <x:c r="E42" s="4"/>
      <x:c r="F42" s="4"/>
      <x:c r="G42" s="6"/>
      <x:c r="H42" s="4"/>
      <x:c r="I42" s="4"/>
      <x:c r="J42" s="4"/>
      <x:c r="K42" s="5"/>
      <x:c r="L42" s="8" t="str">
        <x:f>IF(COUNTA(A42:K42)=0,"",IF(A42="","Código ausente",IF(COUNTIFS($A$5:$A$104,A42)&lt;&gt;1,"Código duplicado",IF(OR(B42="",C42="",D42=""),"Item, categoria ou unidade ausente",IF(AND(E42&lt;&gt;"A",E42&lt;&gt;"B",E42&lt;&gt;"C"),"Classe inválida",IF(OR(NOT(ISNUMBER(F42)),F42&lt;0),"Saldo cadastrado inválido",IF(OR(NOT(ISNUMBER(G42)),G42&lt;0),"Custo inválido",IF(OR(OR(NOT(ISNUMBER(H42)),H42&lt;0),H42=0),"Periodicidade inválida",IF(AND(K42&lt;&gt;"",OR(NOT(ISNUMBER(K42)),K42&lt;=0,IF(ISNUMBER(K42),K42&lt;&gt;INT(K42),FALSE))),"Prazo da ação inválido","")))))))))</x:f>
      </x:c>
      <x:c r="M42" s="8" t="str">
        <x:f>IF(N42="","",_xlfn.MAXIFS(Contagens!$R$5:$R$304,Contagens!$C$5:$C$304,A42,Contagens!$A$5:$A$304,N42,Contagens!$S$5:$S$304,1))</x:f>
      </x:c>
      <x:c r="N42" s="9" t="str">
        <x:f>IF(OR(A42="",L42&lt;&gt;"",COUNTIFS(Contagens!$C$5:$C$304,A42,Contagens!$S$5:$S$304,1)=0),"",_xlfn.MAXIFS(Contagens!$A$5:$A$304,Contagens!$C$5:$C$304,A42,Contagens!$S$5:$S$304,1))</x:f>
      </x:c>
      <x:c r="O42" s="8" t="str">
        <x:f>IF(M42="","",INDEX(Contagens!$E$5:$E$304,M42-4))</x:f>
      </x:c>
      <x:c r="P42" s="8" t="str">
        <x:f>IF(M42="","",INDEX(Contagens!$F$5:$F$304,M42-4))</x:f>
      </x:c>
      <x:c r="Q42" s="8" t="str">
        <x:f>IF(M42="","",P42-O42)</x:f>
      </x:c>
      <x:c r="R42" s="10" t="str">
        <x:f>IF(M42="","",Q42*G42)</x:f>
      </x:c>
      <x:c r="S42" s="10" t="str">
        <x:f>IF(M42="","",ABS(R42))</x:f>
      </x:c>
      <x:c r="T42" s="8" t="str">
        <x:f>IF(M42="","",IF(Q42=0,1,0))</x:f>
      </x:c>
      <x:c r="U42" s="9" t="str">
        <x:f>IF(M42="","",N42+H42)</x:f>
      </x:c>
      <x:c r="V42" s="8" t="str">
        <x:f>IF(A42="","",IF(L42&lt;&gt;"","CADASTRO INVÁLIDO",IF(M42="","NUNCA CONTADO",IF(Listas!$C$5&gt;U42,"CONTAGEM ATRASADA",IF(S42&gt;=Listas!$C$7,"DIVERGÊNCIA ALTA",IF(Q42&lt;&gt;0,"COM DIVERGÊNCIA","OK"))))))</x:f>
      </x:c>
      <x:c r="W42" s="8" t="n">
        <x:f>IF(AND(A42&lt;&gt;"",L42="",OR(Listas!$C$6="Todas",E42=Listas!$C$6),NOT(OR(NOT(ISNUMBER(Listas!$C$5)),Listas!$C$5&lt;=0,IF(ISNUMBER(Listas!$C$5),Listas!$C$5&lt;&gt;INT(Listas!$C$5),FALSE))),ISNUMBER(Listas!$C$7),Listas!$C$7&gt;0),1,0)</x:f>
        <x:v>0</x:v>
      </x:c>
      <x:c r="X42" s="8" t="n">
        <x:f>IF(AND(W42=1,M42&lt;&gt;""),1,0)</x:f>
        <x:v>0</x:v>
      </x:c>
      <x:c r="Y42" s="8" t="n">
        <x:f>IF(W42=0,0,IF(OR(V42="NUNCA CONTADO",V42="CONTAGEM ATRASADA"),1,IF(OR(V42="DIVERGÊNCIA ALTA",AC42="Recontar"),2,IF(V42="COM DIVERGÊNCIA",3,IF(AND(ISNUMBER(K42),K42&lt;Listas!$C$5),4,0)))))</x:f>
        <x:v>0</x:v>
      </x:c>
      <x:c r="Z42" s="8" t="str">
        <x:f>IF(Y42=0,"",COUNTIFS($Y$5:$Y$104,"&gt;0",$Y$5:$Y$104,"&lt;"&amp;Y42)+COUNTIFS($Y$5:Y42,Y42))</x:f>
      </x:c>
      <x:c r="AA42" s="10" t="str">
        <x:f>IF(X42=1,O42*G42,"")</x:f>
      </x:c>
      <x:c r="AB42" s="10" t="str">
        <x:f>IF(X42=1,P42*G42,"")</x:f>
      </x:c>
      <x:c r="AC42" s="8" t="str">
        <x:f>IF(M42="","",INDEX(Contagens!$N$5:$N$304,M42-4))</x:f>
      </x:c>
    </x:row>
    <x:row r="43" ht="24" customHeight="1">
      <x:c r="A43" s="4"/>
      <x:c r="B43" s="4"/>
      <x:c r="C43" s="4"/>
      <x:c r="D43" s="4"/>
      <x:c r="E43" s="4"/>
      <x:c r="F43" s="4"/>
      <x:c r="G43" s="6"/>
      <x:c r="H43" s="4"/>
      <x:c r="I43" s="4"/>
      <x:c r="J43" s="4"/>
      <x:c r="K43" s="5"/>
      <x:c r="L43" s="8" t="str">
        <x:f>IF(COUNTA(A43:K43)=0,"",IF(A43="","Código ausente",IF(COUNTIFS($A$5:$A$104,A43)&lt;&gt;1,"Código duplicado",IF(OR(B43="",C43="",D43=""),"Item, categoria ou unidade ausente",IF(AND(E43&lt;&gt;"A",E43&lt;&gt;"B",E43&lt;&gt;"C"),"Classe inválida",IF(OR(NOT(ISNUMBER(F43)),F43&lt;0),"Saldo cadastrado inválido",IF(OR(NOT(ISNUMBER(G43)),G43&lt;0),"Custo inválido",IF(OR(OR(NOT(ISNUMBER(H43)),H43&lt;0),H43=0),"Periodicidade inválida",IF(AND(K43&lt;&gt;"",OR(NOT(ISNUMBER(K43)),K43&lt;=0,IF(ISNUMBER(K43),K43&lt;&gt;INT(K43),FALSE))),"Prazo da ação inválido","")))))))))</x:f>
      </x:c>
      <x:c r="M43" s="8" t="str">
        <x:f>IF(N43="","",_xlfn.MAXIFS(Contagens!$R$5:$R$304,Contagens!$C$5:$C$304,A43,Contagens!$A$5:$A$304,N43,Contagens!$S$5:$S$304,1))</x:f>
      </x:c>
      <x:c r="N43" s="9" t="str">
        <x:f>IF(OR(A43="",L43&lt;&gt;"",COUNTIFS(Contagens!$C$5:$C$304,A43,Contagens!$S$5:$S$304,1)=0),"",_xlfn.MAXIFS(Contagens!$A$5:$A$304,Contagens!$C$5:$C$304,A43,Contagens!$S$5:$S$304,1))</x:f>
      </x:c>
      <x:c r="O43" s="8" t="str">
        <x:f>IF(M43="","",INDEX(Contagens!$E$5:$E$304,M43-4))</x:f>
      </x:c>
      <x:c r="P43" s="8" t="str">
        <x:f>IF(M43="","",INDEX(Contagens!$F$5:$F$304,M43-4))</x:f>
      </x:c>
      <x:c r="Q43" s="8" t="str">
        <x:f>IF(M43="","",P43-O43)</x:f>
      </x:c>
      <x:c r="R43" s="10" t="str">
        <x:f>IF(M43="","",Q43*G43)</x:f>
      </x:c>
      <x:c r="S43" s="10" t="str">
        <x:f>IF(M43="","",ABS(R43))</x:f>
      </x:c>
      <x:c r="T43" s="8" t="str">
        <x:f>IF(M43="","",IF(Q43=0,1,0))</x:f>
      </x:c>
      <x:c r="U43" s="9" t="str">
        <x:f>IF(M43="","",N43+H43)</x:f>
      </x:c>
      <x:c r="V43" s="8" t="str">
        <x:f>IF(A43="","",IF(L43&lt;&gt;"","CADASTRO INVÁLIDO",IF(M43="","NUNCA CONTADO",IF(Listas!$C$5&gt;U43,"CONTAGEM ATRASADA",IF(S43&gt;=Listas!$C$7,"DIVERGÊNCIA ALTA",IF(Q43&lt;&gt;0,"COM DIVERGÊNCIA","OK"))))))</x:f>
      </x:c>
      <x:c r="W43" s="8" t="n">
        <x:f>IF(AND(A43&lt;&gt;"",L43="",OR(Listas!$C$6="Todas",E43=Listas!$C$6),NOT(OR(NOT(ISNUMBER(Listas!$C$5)),Listas!$C$5&lt;=0,IF(ISNUMBER(Listas!$C$5),Listas!$C$5&lt;&gt;INT(Listas!$C$5),FALSE))),ISNUMBER(Listas!$C$7),Listas!$C$7&gt;0),1,0)</x:f>
        <x:v>0</x:v>
      </x:c>
      <x:c r="X43" s="8" t="n">
        <x:f>IF(AND(W43=1,M43&lt;&gt;""),1,0)</x:f>
        <x:v>0</x:v>
      </x:c>
      <x:c r="Y43" s="8" t="n">
        <x:f>IF(W43=0,0,IF(OR(V43="NUNCA CONTADO",V43="CONTAGEM ATRASADA"),1,IF(OR(V43="DIVERGÊNCIA ALTA",AC43="Recontar"),2,IF(V43="COM DIVERGÊNCIA",3,IF(AND(ISNUMBER(K43),K43&lt;Listas!$C$5),4,0)))))</x:f>
        <x:v>0</x:v>
      </x:c>
      <x:c r="Z43" s="8" t="str">
        <x:f>IF(Y43=0,"",COUNTIFS($Y$5:$Y$104,"&gt;0",$Y$5:$Y$104,"&lt;"&amp;Y43)+COUNTIFS($Y$5:Y43,Y43))</x:f>
      </x:c>
      <x:c r="AA43" s="10" t="str">
        <x:f>IF(X43=1,O43*G43,"")</x:f>
      </x:c>
      <x:c r="AB43" s="10" t="str">
        <x:f>IF(X43=1,P43*G43,"")</x:f>
      </x:c>
      <x:c r="AC43" s="8" t="str">
        <x:f>IF(M43="","",INDEX(Contagens!$N$5:$N$304,M43-4))</x:f>
      </x:c>
    </x:row>
    <x:row r="44" ht="24" customHeight="1">
      <x:c r="A44" s="4"/>
      <x:c r="B44" s="4"/>
      <x:c r="C44" s="4"/>
      <x:c r="D44" s="4"/>
      <x:c r="E44" s="4"/>
      <x:c r="F44" s="4"/>
      <x:c r="G44" s="6"/>
      <x:c r="H44" s="4"/>
      <x:c r="I44" s="4"/>
      <x:c r="J44" s="4"/>
      <x:c r="K44" s="5"/>
      <x:c r="L44" s="8" t="str">
        <x:f>IF(COUNTA(A44:K44)=0,"",IF(A44="","Código ausente",IF(COUNTIFS($A$5:$A$104,A44)&lt;&gt;1,"Código duplicado",IF(OR(B44="",C44="",D44=""),"Item, categoria ou unidade ausente",IF(AND(E44&lt;&gt;"A",E44&lt;&gt;"B",E44&lt;&gt;"C"),"Classe inválida",IF(OR(NOT(ISNUMBER(F44)),F44&lt;0),"Saldo cadastrado inválido",IF(OR(NOT(ISNUMBER(G44)),G44&lt;0),"Custo inválido",IF(OR(OR(NOT(ISNUMBER(H44)),H44&lt;0),H44=0),"Periodicidade inválida",IF(AND(K44&lt;&gt;"",OR(NOT(ISNUMBER(K44)),K44&lt;=0,IF(ISNUMBER(K44),K44&lt;&gt;INT(K44),FALSE))),"Prazo da ação inválido","")))))))))</x:f>
      </x:c>
      <x:c r="M44" s="8" t="str">
        <x:f>IF(N44="","",_xlfn.MAXIFS(Contagens!$R$5:$R$304,Contagens!$C$5:$C$304,A44,Contagens!$A$5:$A$304,N44,Contagens!$S$5:$S$304,1))</x:f>
      </x:c>
      <x:c r="N44" s="9" t="str">
        <x:f>IF(OR(A44="",L44&lt;&gt;"",COUNTIFS(Contagens!$C$5:$C$304,A44,Contagens!$S$5:$S$304,1)=0),"",_xlfn.MAXIFS(Contagens!$A$5:$A$304,Contagens!$C$5:$C$304,A44,Contagens!$S$5:$S$304,1))</x:f>
      </x:c>
      <x:c r="O44" s="8" t="str">
        <x:f>IF(M44="","",INDEX(Contagens!$E$5:$E$304,M44-4))</x:f>
      </x:c>
      <x:c r="P44" s="8" t="str">
        <x:f>IF(M44="","",INDEX(Contagens!$F$5:$F$304,M44-4))</x:f>
      </x:c>
      <x:c r="Q44" s="8" t="str">
        <x:f>IF(M44="","",P44-O44)</x:f>
      </x:c>
      <x:c r="R44" s="10" t="str">
        <x:f>IF(M44="","",Q44*G44)</x:f>
      </x:c>
      <x:c r="S44" s="10" t="str">
        <x:f>IF(M44="","",ABS(R44))</x:f>
      </x:c>
      <x:c r="T44" s="8" t="str">
        <x:f>IF(M44="","",IF(Q44=0,1,0))</x:f>
      </x:c>
      <x:c r="U44" s="9" t="str">
        <x:f>IF(M44="","",N44+H44)</x:f>
      </x:c>
      <x:c r="V44" s="8" t="str">
        <x:f>IF(A44="","",IF(L44&lt;&gt;"","CADASTRO INVÁLIDO",IF(M44="","NUNCA CONTADO",IF(Listas!$C$5&gt;U44,"CONTAGEM ATRASADA",IF(S44&gt;=Listas!$C$7,"DIVERGÊNCIA ALTA",IF(Q44&lt;&gt;0,"COM DIVERGÊNCIA","OK"))))))</x:f>
      </x:c>
      <x:c r="W44" s="8" t="n">
        <x:f>IF(AND(A44&lt;&gt;"",L44="",OR(Listas!$C$6="Todas",E44=Listas!$C$6),NOT(OR(NOT(ISNUMBER(Listas!$C$5)),Listas!$C$5&lt;=0,IF(ISNUMBER(Listas!$C$5),Listas!$C$5&lt;&gt;INT(Listas!$C$5),FALSE))),ISNUMBER(Listas!$C$7),Listas!$C$7&gt;0),1,0)</x:f>
        <x:v>0</x:v>
      </x:c>
      <x:c r="X44" s="8" t="n">
        <x:f>IF(AND(W44=1,M44&lt;&gt;""),1,0)</x:f>
        <x:v>0</x:v>
      </x:c>
      <x:c r="Y44" s="8" t="n">
        <x:f>IF(W44=0,0,IF(OR(V44="NUNCA CONTADO",V44="CONTAGEM ATRASADA"),1,IF(OR(V44="DIVERGÊNCIA ALTA",AC44="Recontar"),2,IF(V44="COM DIVERGÊNCIA",3,IF(AND(ISNUMBER(K44),K44&lt;Listas!$C$5),4,0)))))</x:f>
        <x:v>0</x:v>
      </x:c>
      <x:c r="Z44" s="8" t="str">
        <x:f>IF(Y44=0,"",COUNTIFS($Y$5:$Y$104,"&gt;0",$Y$5:$Y$104,"&lt;"&amp;Y44)+COUNTIFS($Y$5:Y44,Y44))</x:f>
      </x:c>
      <x:c r="AA44" s="10" t="str">
        <x:f>IF(X44=1,O44*G44,"")</x:f>
      </x:c>
      <x:c r="AB44" s="10" t="str">
        <x:f>IF(X44=1,P44*G44,"")</x:f>
      </x:c>
      <x:c r="AC44" s="8" t="str">
        <x:f>IF(M44="","",INDEX(Contagens!$N$5:$N$304,M44-4))</x:f>
      </x:c>
    </x:row>
    <x:row r="45" ht="24" customHeight="1">
      <x:c r="A45" s="4"/>
      <x:c r="B45" s="4"/>
      <x:c r="C45" s="4"/>
      <x:c r="D45" s="4"/>
      <x:c r="E45" s="4"/>
      <x:c r="F45" s="4"/>
      <x:c r="G45" s="6"/>
      <x:c r="H45" s="4"/>
      <x:c r="I45" s="4"/>
      <x:c r="J45" s="4"/>
      <x:c r="K45" s="5"/>
      <x:c r="L45" s="8" t="str">
        <x:f>IF(COUNTA(A45:K45)=0,"",IF(A45="","Código ausente",IF(COUNTIFS($A$5:$A$104,A45)&lt;&gt;1,"Código duplicado",IF(OR(B45="",C45="",D45=""),"Item, categoria ou unidade ausente",IF(AND(E45&lt;&gt;"A",E45&lt;&gt;"B",E45&lt;&gt;"C"),"Classe inválida",IF(OR(NOT(ISNUMBER(F45)),F45&lt;0),"Saldo cadastrado inválido",IF(OR(NOT(ISNUMBER(G45)),G45&lt;0),"Custo inválido",IF(OR(OR(NOT(ISNUMBER(H45)),H45&lt;0),H45=0),"Periodicidade inválida",IF(AND(K45&lt;&gt;"",OR(NOT(ISNUMBER(K45)),K45&lt;=0,IF(ISNUMBER(K45),K45&lt;&gt;INT(K45),FALSE))),"Prazo da ação inválido","")))))))))</x:f>
      </x:c>
      <x:c r="M45" s="8" t="str">
        <x:f>IF(N45="","",_xlfn.MAXIFS(Contagens!$R$5:$R$304,Contagens!$C$5:$C$304,A45,Contagens!$A$5:$A$304,N45,Contagens!$S$5:$S$304,1))</x:f>
      </x:c>
      <x:c r="N45" s="9" t="str">
        <x:f>IF(OR(A45="",L45&lt;&gt;"",COUNTIFS(Contagens!$C$5:$C$304,A45,Contagens!$S$5:$S$304,1)=0),"",_xlfn.MAXIFS(Contagens!$A$5:$A$304,Contagens!$C$5:$C$304,A45,Contagens!$S$5:$S$304,1))</x:f>
      </x:c>
      <x:c r="O45" s="8" t="str">
        <x:f>IF(M45="","",INDEX(Contagens!$E$5:$E$304,M45-4))</x:f>
      </x:c>
      <x:c r="P45" s="8" t="str">
        <x:f>IF(M45="","",INDEX(Contagens!$F$5:$F$304,M45-4))</x:f>
      </x:c>
      <x:c r="Q45" s="8" t="str">
        <x:f>IF(M45="","",P45-O45)</x:f>
      </x:c>
      <x:c r="R45" s="10" t="str">
        <x:f>IF(M45="","",Q45*G45)</x:f>
      </x:c>
      <x:c r="S45" s="10" t="str">
        <x:f>IF(M45="","",ABS(R45))</x:f>
      </x:c>
      <x:c r="T45" s="8" t="str">
        <x:f>IF(M45="","",IF(Q45=0,1,0))</x:f>
      </x:c>
      <x:c r="U45" s="9" t="str">
        <x:f>IF(M45="","",N45+H45)</x:f>
      </x:c>
      <x:c r="V45" s="8" t="str">
        <x:f>IF(A45="","",IF(L45&lt;&gt;"","CADASTRO INVÁLIDO",IF(M45="","NUNCA CONTADO",IF(Listas!$C$5&gt;U45,"CONTAGEM ATRASADA",IF(S45&gt;=Listas!$C$7,"DIVERGÊNCIA ALTA",IF(Q45&lt;&gt;0,"COM DIVERGÊNCIA","OK"))))))</x:f>
      </x:c>
      <x:c r="W45" s="8" t="n">
        <x:f>IF(AND(A45&lt;&gt;"",L45="",OR(Listas!$C$6="Todas",E45=Listas!$C$6),NOT(OR(NOT(ISNUMBER(Listas!$C$5)),Listas!$C$5&lt;=0,IF(ISNUMBER(Listas!$C$5),Listas!$C$5&lt;&gt;INT(Listas!$C$5),FALSE))),ISNUMBER(Listas!$C$7),Listas!$C$7&gt;0),1,0)</x:f>
        <x:v>0</x:v>
      </x:c>
      <x:c r="X45" s="8" t="n">
        <x:f>IF(AND(W45=1,M45&lt;&gt;""),1,0)</x:f>
        <x:v>0</x:v>
      </x:c>
      <x:c r="Y45" s="8" t="n">
        <x:f>IF(W45=0,0,IF(OR(V45="NUNCA CONTADO",V45="CONTAGEM ATRASADA"),1,IF(OR(V45="DIVERGÊNCIA ALTA",AC45="Recontar"),2,IF(V45="COM DIVERGÊNCIA",3,IF(AND(ISNUMBER(K45),K45&lt;Listas!$C$5),4,0)))))</x:f>
        <x:v>0</x:v>
      </x:c>
      <x:c r="Z45" s="8" t="str">
        <x:f>IF(Y45=0,"",COUNTIFS($Y$5:$Y$104,"&gt;0",$Y$5:$Y$104,"&lt;"&amp;Y45)+COUNTIFS($Y$5:Y45,Y45))</x:f>
      </x:c>
      <x:c r="AA45" s="10" t="str">
        <x:f>IF(X45=1,O45*G45,"")</x:f>
      </x:c>
      <x:c r="AB45" s="10" t="str">
        <x:f>IF(X45=1,P45*G45,"")</x:f>
      </x:c>
      <x:c r="AC45" s="8" t="str">
        <x:f>IF(M45="","",INDEX(Contagens!$N$5:$N$304,M45-4))</x:f>
      </x:c>
    </x:row>
    <x:row r="46" ht="24" customHeight="1">
      <x:c r="A46" s="4"/>
      <x:c r="B46" s="4"/>
      <x:c r="C46" s="4"/>
      <x:c r="D46" s="4"/>
      <x:c r="E46" s="4"/>
      <x:c r="F46" s="4"/>
      <x:c r="G46" s="6"/>
      <x:c r="H46" s="4"/>
      <x:c r="I46" s="4"/>
      <x:c r="J46" s="4"/>
      <x:c r="K46" s="5"/>
      <x:c r="L46" s="8" t="str">
        <x:f>IF(COUNTA(A46:K46)=0,"",IF(A46="","Código ausente",IF(COUNTIFS($A$5:$A$104,A46)&lt;&gt;1,"Código duplicado",IF(OR(B46="",C46="",D46=""),"Item, categoria ou unidade ausente",IF(AND(E46&lt;&gt;"A",E46&lt;&gt;"B",E46&lt;&gt;"C"),"Classe inválida",IF(OR(NOT(ISNUMBER(F46)),F46&lt;0),"Saldo cadastrado inválido",IF(OR(NOT(ISNUMBER(G46)),G46&lt;0),"Custo inválido",IF(OR(OR(NOT(ISNUMBER(H46)),H46&lt;0),H46=0),"Periodicidade inválida",IF(AND(K46&lt;&gt;"",OR(NOT(ISNUMBER(K46)),K46&lt;=0,IF(ISNUMBER(K46),K46&lt;&gt;INT(K46),FALSE))),"Prazo da ação inválido","")))))))))</x:f>
      </x:c>
      <x:c r="M46" s="8" t="str">
        <x:f>IF(N46="","",_xlfn.MAXIFS(Contagens!$R$5:$R$304,Contagens!$C$5:$C$304,A46,Contagens!$A$5:$A$304,N46,Contagens!$S$5:$S$304,1))</x:f>
      </x:c>
      <x:c r="N46" s="9" t="str">
        <x:f>IF(OR(A46="",L46&lt;&gt;"",COUNTIFS(Contagens!$C$5:$C$304,A46,Contagens!$S$5:$S$304,1)=0),"",_xlfn.MAXIFS(Contagens!$A$5:$A$304,Contagens!$C$5:$C$304,A46,Contagens!$S$5:$S$304,1))</x:f>
      </x:c>
      <x:c r="O46" s="8" t="str">
        <x:f>IF(M46="","",INDEX(Contagens!$E$5:$E$304,M46-4))</x:f>
      </x:c>
      <x:c r="P46" s="8" t="str">
        <x:f>IF(M46="","",INDEX(Contagens!$F$5:$F$304,M46-4))</x:f>
      </x:c>
      <x:c r="Q46" s="8" t="str">
        <x:f>IF(M46="","",P46-O46)</x:f>
      </x:c>
      <x:c r="R46" s="10" t="str">
        <x:f>IF(M46="","",Q46*G46)</x:f>
      </x:c>
      <x:c r="S46" s="10" t="str">
        <x:f>IF(M46="","",ABS(R46))</x:f>
      </x:c>
      <x:c r="T46" s="8" t="str">
        <x:f>IF(M46="","",IF(Q46=0,1,0))</x:f>
      </x:c>
      <x:c r="U46" s="9" t="str">
        <x:f>IF(M46="","",N46+H46)</x:f>
      </x:c>
      <x:c r="V46" s="8" t="str">
        <x:f>IF(A46="","",IF(L46&lt;&gt;"","CADASTRO INVÁLIDO",IF(M46="","NUNCA CONTADO",IF(Listas!$C$5&gt;U46,"CONTAGEM ATRASADA",IF(S46&gt;=Listas!$C$7,"DIVERGÊNCIA ALTA",IF(Q46&lt;&gt;0,"COM DIVERGÊNCIA","OK"))))))</x:f>
      </x:c>
      <x:c r="W46" s="8" t="n">
        <x:f>IF(AND(A46&lt;&gt;"",L46="",OR(Listas!$C$6="Todas",E46=Listas!$C$6),NOT(OR(NOT(ISNUMBER(Listas!$C$5)),Listas!$C$5&lt;=0,IF(ISNUMBER(Listas!$C$5),Listas!$C$5&lt;&gt;INT(Listas!$C$5),FALSE))),ISNUMBER(Listas!$C$7),Listas!$C$7&gt;0),1,0)</x:f>
        <x:v>0</x:v>
      </x:c>
      <x:c r="X46" s="8" t="n">
        <x:f>IF(AND(W46=1,M46&lt;&gt;""),1,0)</x:f>
        <x:v>0</x:v>
      </x:c>
      <x:c r="Y46" s="8" t="n">
        <x:f>IF(W46=0,0,IF(OR(V46="NUNCA CONTADO",V46="CONTAGEM ATRASADA"),1,IF(OR(V46="DIVERGÊNCIA ALTA",AC46="Recontar"),2,IF(V46="COM DIVERGÊNCIA",3,IF(AND(ISNUMBER(K46),K46&lt;Listas!$C$5),4,0)))))</x:f>
        <x:v>0</x:v>
      </x:c>
      <x:c r="Z46" s="8" t="str">
        <x:f>IF(Y46=0,"",COUNTIFS($Y$5:$Y$104,"&gt;0",$Y$5:$Y$104,"&lt;"&amp;Y46)+COUNTIFS($Y$5:Y46,Y46))</x:f>
      </x:c>
      <x:c r="AA46" s="10" t="str">
        <x:f>IF(X46=1,O46*G46,"")</x:f>
      </x:c>
      <x:c r="AB46" s="10" t="str">
        <x:f>IF(X46=1,P46*G46,"")</x:f>
      </x:c>
      <x:c r="AC46" s="8" t="str">
        <x:f>IF(M46="","",INDEX(Contagens!$N$5:$N$304,M46-4))</x:f>
      </x:c>
    </x:row>
    <x:row r="47" ht="24" customHeight="1">
      <x:c r="A47" s="4"/>
      <x:c r="B47" s="4"/>
      <x:c r="C47" s="4"/>
      <x:c r="D47" s="4"/>
      <x:c r="E47" s="4"/>
      <x:c r="F47" s="4"/>
      <x:c r="G47" s="6"/>
      <x:c r="H47" s="4"/>
      <x:c r="I47" s="4"/>
      <x:c r="J47" s="4"/>
      <x:c r="K47" s="5"/>
      <x:c r="L47" s="8" t="str">
        <x:f>IF(COUNTA(A47:K47)=0,"",IF(A47="","Código ausente",IF(COUNTIFS($A$5:$A$104,A47)&lt;&gt;1,"Código duplicado",IF(OR(B47="",C47="",D47=""),"Item, categoria ou unidade ausente",IF(AND(E47&lt;&gt;"A",E47&lt;&gt;"B",E47&lt;&gt;"C"),"Classe inválida",IF(OR(NOT(ISNUMBER(F47)),F47&lt;0),"Saldo cadastrado inválido",IF(OR(NOT(ISNUMBER(G47)),G47&lt;0),"Custo inválido",IF(OR(OR(NOT(ISNUMBER(H47)),H47&lt;0),H47=0),"Periodicidade inválida",IF(AND(K47&lt;&gt;"",OR(NOT(ISNUMBER(K47)),K47&lt;=0,IF(ISNUMBER(K47),K47&lt;&gt;INT(K47),FALSE))),"Prazo da ação inválido","")))))))))</x:f>
      </x:c>
      <x:c r="M47" s="8" t="str">
        <x:f>IF(N47="","",_xlfn.MAXIFS(Contagens!$R$5:$R$304,Contagens!$C$5:$C$304,A47,Contagens!$A$5:$A$304,N47,Contagens!$S$5:$S$304,1))</x:f>
      </x:c>
      <x:c r="N47" s="9" t="str">
        <x:f>IF(OR(A47="",L47&lt;&gt;"",COUNTIFS(Contagens!$C$5:$C$304,A47,Contagens!$S$5:$S$304,1)=0),"",_xlfn.MAXIFS(Contagens!$A$5:$A$304,Contagens!$C$5:$C$304,A47,Contagens!$S$5:$S$304,1))</x:f>
      </x:c>
      <x:c r="O47" s="8" t="str">
        <x:f>IF(M47="","",INDEX(Contagens!$E$5:$E$304,M47-4))</x:f>
      </x:c>
      <x:c r="P47" s="8" t="str">
        <x:f>IF(M47="","",INDEX(Contagens!$F$5:$F$304,M47-4))</x:f>
      </x:c>
      <x:c r="Q47" s="8" t="str">
        <x:f>IF(M47="","",P47-O47)</x:f>
      </x:c>
      <x:c r="R47" s="10" t="str">
        <x:f>IF(M47="","",Q47*G47)</x:f>
      </x:c>
      <x:c r="S47" s="10" t="str">
        <x:f>IF(M47="","",ABS(R47))</x:f>
      </x:c>
      <x:c r="T47" s="8" t="str">
        <x:f>IF(M47="","",IF(Q47=0,1,0))</x:f>
      </x:c>
      <x:c r="U47" s="9" t="str">
        <x:f>IF(M47="","",N47+H47)</x:f>
      </x:c>
      <x:c r="V47" s="8" t="str">
        <x:f>IF(A47="","",IF(L47&lt;&gt;"","CADASTRO INVÁLIDO",IF(M47="","NUNCA CONTADO",IF(Listas!$C$5&gt;U47,"CONTAGEM ATRASADA",IF(S47&gt;=Listas!$C$7,"DIVERGÊNCIA ALTA",IF(Q47&lt;&gt;0,"COM DIVERGÊNCIA","OK"))))))</x:f>
      </x:c>
      <x:c r="W47" s="8" t="n">
        <x:f>IF(AND(A47&lt;&gt;"",L47="",OR(Listas!$C$6="Todas",E47=Listas!$C$6),NOT(OR(NOT(ISNUMBER(Listas!$C$5)),Listas!$C$5&lt;=0,IF(ISNUMBER(Listas!$C$5),Listas!$C$5&lt;&gt;INT(Listas!$C$5),FALSE))),ISNUMBER(Listas!$C$7),Listas!$C$7&gt;0),1,0)</x:f>
        <x:v>0</x:v>
      </x:c>
      <x:c r="X47" s="8" t="n">
        <x:f>IF(AND(W47=1,M47&lt;&gt;""),1,0)</x:f>
        <x:v>0</x:v>
      </x:c>
      <x:c r="Y47" s="8" t="n">
        <x:f>IF(W47=0,0,IF(OR(V47="NUNCA CONTADO",V47="CONTAGEM ATRASADA"),1,IF(OR(V47="DIVERGÊNCIA ALTA",AC47="Recontar"),2,IF(V47="COM DIVERGÊNCIA",3,IF(AND(ISNUMBER(K47),K47&lt;Listas!$C$5),4,0)))))</x:f>
        <x:v>0</x:v>
      </x:c>
      <x:c r="Z47" s="8" t="str">
        <x:f>IF(Y47=0,"",COUNTIFS($Y$5:$Y$104,"&gt;0",$Y$5:$Y$104,"&lt;"&amp;Y47)+COUNTIFS($Y$5:Y47,Y47))</x:f>
      </x:c>
      <x:c r="AA47" s="10" t="str">
        <x:f>IF(X47=1,O47*G47,"")</x:f>
      </x:c>
      <x:c r="AB47" s="10" t="str">
        <x:f>IF(X47=1,P47*G47,"")</x:f>
      </x:c>
      <x:c r="AC47" s="8" t="str">
        <x:f>IF(M47="","",INDEX(Contagens!$N$5:$N$304,M47-4))</x:f>
      </x:c>
    </x:row>
    <x:row r="48" ht="24" customHeight="1">
      <x:c r="A48" s="4"/>
      <x:c r="B48" s="4"/>
      <x:c r="C48" s="4"/>
      <x:c r="D48" s="4"/>
      <x:c r="E48" s="4"/>
      <x:c r="F48" s="4"/>
      <x:c r="G48" s="6"/>
      <x:c r="H48" s="4"/>
      <x:c r="I48" s="4"/>
      <x:c r="J48" s="4"/>
      <x:c r="K48" s="5"/>
      <x:c r="L48" s="8" t="str">
        <x:f>IF(COUNTA(A48:K48)=0,"",IF(A48="","Código ausente",IF(COUNTIFS($A$5:$A$104,A48)&lt;&gt;1,"Código duplicado",IF(OR(B48="",C48="",D48=""),"Item, categoria ou unidade ausente",IF(AND(E48&lt;&gt;"A",E48&lt;&gt;"B",E48&lt;&gt;"C"),"Classe inválida",IF(OR(NOT(ISNUMBER(F48)),F48&lt;0),"Saldo cadastrado inválido",IF(OR(NOT(ISNUMBER(G48)),G48&lt;0),"Custo inválido",IF(OR(OR(NOT(ISNUMBER(H48)),H48&lt;0),H48=0),"Periodicidade inválida",IF(AND(K48&lt;&gt;"",OR(NOT(ISNUMBER(K48)),K48&lt;=0,IF(ISNUMBER(K48),K48&lt;&gt;INT(K48),FALSE))),"Prazo da ação inválido","")))))))))</x:f>
      </x:c>
      <x:c r="M48" s="8" t="str">
        <x:f>IF(N48="","",_xlfn.MAXIFS(Contagens!$R$5:$R$304,Contagens!$C$5:$C$304,A48,Contagens!$A$5:$A$304,N48,Contagens!$S$5:$S$304,1))</x:f>
      </x:c>
      <x:c r="N48" s="9" t="str">
        <x:f>IF(OR(A48="",L48&lt;&gt;"",COUNTIFS(Contagens!$C$5:$C$304,A48,Contagens!$S$5:$S$304,1)=0),"",_xlfn.MAXIFS(Contagens!$A$5:$A$304,Contagens!$C$5:$C$304,A48,Contagens!$S$5:$S$304,1))</x:f>
      </x:c>
      <x:c r="O48" s="8" t="str">
        <x:f>IF(M48="","",INDEX(Contagens!$E$5:$E$304,M48-4))</x:f>
      </x:c>
      <x:c r="P48" s="8" t="str">
        <x:f>IF(M48="","",INDEX(Contagens!$F$5:$F$304,M48-4))</x:f>
      </x:c>
      <x:c r="Q48" s="8" t="str">
        <x:f>IF(M48="","",P48-O48)</x:f>
      </x:c>
      <x:c r="R48" s="10" t="str">
        <x:f>IF(M48="","",Q48*G48)</x:f>
      </x:c>
      <x:c r="S48" s="10" t="str">
        <x:f>IF(M48="","",ABS(R48))</x:f>
      </x:c>
      <x:c r="T48" s="8" t="str">
        <x:f>IF(M48="","",IF(Q48=0,1,0))</x:f>
      </x:c>
      <x:c r="U48" s="9" t="str">
        <x:f>IF(M48="","",N48+H48)</x:f>
      </x:c>
      <x:c r="V48" s="8" t="str">
        <x:f>IF(A48="","",IF(L48&lt;&gt;"","CADASTRO INVÁLIDO",IF(M48="","NUNCA CONTADO",IF(Listas!$C$5&gt;U48,"CONTAGEM ATRASADA",IF(S48&gt;=Listas!$C$7,"DIVERGÊNCIA ALTA",IF(Q48&lt;&gt;0,"COM DIVERGÊNCIA","OK"))))))</x:f>
      </x:c>
      <x:c r="W48" s="8" t="n">
        <x:f>IF(AND(A48&lt;&gt;"",L48="",OR(Listas!$C$6="Todas",E48=Listas!$C$6),NOT(OR(NOT(ISNUMBER(Listas!$C$5)),Listas!$C$5&lt;=0,IF(ISNUMBER(Listas!$C$5),Listas!$C$5&lt;&gt;INT(Listas!$C$5),FALSE))),ISNUMBER(Listas!$C$7),Listas!$C$7&gt;0),1,0)</x:f>
        <x:v>0</x:v>
      </x:c>
      <x:c r="X48" s="8" t="n">
        <x:f>IF(AND(W48=1,M48&lt;&gt;""),1,0)</x:f>
        <x:v>0</x:v>
      </x:c>
      <x:c r="Y48" s="8" t="n">
        <x:f>IF(W48=0,0,IF(OR(V48="NUNCA CONTADO",V48="CONTAGEM ATRASADA"),1,IF(OR(V48="DIVERGÊNCIA ALTA",AC48="Recontar"),2,IF(V48="COM DIVERGÊNCIA",3,IF(AND(ISNUMBER(K48),K48&lt;Listas!$C$5),4,0)))))</x:f>
        <x:v>0</x:v>
      </x:c>
      <x:c r="Z48" s="8" t="str">
        <x:f>IF(Y48=0,"",COUNTIFS($Y$5:$Y$104,"&gt;0",$Y$5:$Y$104,"&lt;"&amp;Y48)+COUNTIFS($Y$5:Y48,Y48))</x:f>
      </x:c>
      <x:c r="AA48" s="10" t="str">
        <x:f>IF(X48=1,O48*G48,"")</x:f>
      </x:c>
      <x:c r="AB48" s="10" t="str">
        <x:f>IF(X48=1,P48*G48,"")</x:f>
      </x:c>
      <x:c r="AC48" s="8" t="str">
        <x:f>IF(M48="","",INDEX(Contagens!$N$5:$N$304,M48-4))</x:f>
      </x:c>
    </x:row>
    <x:row r="49" ht="24" customHeight="1">
      <x:c r="A49" s="4"/>
      <x:c r="B49" s="4"/>
      <x:c r="C49" s="4"/>
      <x:c r="D49" s="4"/>
      <x:c r="E49" s="4"/>
      <x:c r="F49" s="4"/>
      <x:c r="G49" s="6"/>
      <x:c r="H49" s="4"/>
      <x:c r="I49" s="4"/>
      <x:c r="J49" s="4"/>
      <x:c r="K49" s="5"/>
      <x:c r="L49" s="8" t="str">
        <x:f>IF(COUNTA(A49:K49)=0,"",IF(A49="","Código ausente",IF(COUNTIFS($A$5:$A$104,A49)&lt;&gt;1,"Código duplicado",IF(OR(B49="",C49="",D49=""),"Item, categoria ou unidade ausente",IF(AND(E49&lt;&gt;"A",E49&lt;&gt;"B",E49&lt;&gt;"C"),"Classe inválida",IF(OR(NOT(ISNUMBER(F49)),F49&lt;0),"Saldo cadastrado inválido",IF(OR(NOT(ISNUMBER(G49)),G49&lt;0),"Custo inválido",IF(OR(OR(NOT(ISNUMBER(H49)),H49&lt;0),H49=0),"Periodicidade inválida",IF(AND(K49&lt;&gt;"",OR(NOT(ISNUMBER(K49)),K49&lt;=0,IF(ISNUMBER(K49),K49&lt;&gt;INT(K49),FALSE))),"Prazo da ação inválido","")))))))))</x:f>
      </x:c>
      <x:c r="M49" s="8" t="str">
        <x:f>IF(N49="","",_xlfn.MAXIFS(Contagens!$R$5:$R$304,Contagens!$C$5:$C$304,A49,Contagens!$A$5:$A$304,N49,Contagens!$S$5:$S$304,1))</x:f>
      </x:c>
      <x:c r="N49" s="9" t="str">
        <x:f>IF(OR(A49="",L49&lt;&gt;"",COUNTIFS(Contagens!$C$5:$C$304,A49,Contagens!$S$5:$S$304,1)=0),"",_xlfn.MAXIFS(Contagens!$A$5:$A$304,Contagens!$C$5:$C$304,A49,Contagens!$S$5:$S$304,1))</x:f>
      </x:c>
      <x:c r="O49" s="8" t="str">
        <x:f>IF(M49="","",INDEX(Contagens!$E$5:$E$304,M49-4))</x:f>
      </x:c>
      <x:c r="P49" s="8" t="str">
        <x:f>IF(M49="","",INDEX(Contagens!$F$5:$F$304,M49-4))</x:f>
      </x:c>
      <x:c r="Q49" s="8" t="str">
        <x:f>IF(M49="","",P49-O49)</x:f>
      </x:c>
      <x:c r="R49" s="10" t="str">
        <x:f>IF(M49="","",Q49*G49)</x:f>
      </x:c>
      <x:c r="S49" s="10" t="str">
        <x:f>IF(M49="","",ABS(R49))</x:f>
      </x:c>
      <x:c r="T49" s="8" t="str">
        <x:f>IF(M49="","",IF(Q49=0,1,0))</x:f>
      </x:c>
      <x:c r="U49" s="9" t="str">
        <x:f>IF(M49="","",N49+H49)</x:f>
      </x:c>
      <x:c r="V49" s="8" t="str">
        <x:f>IF(A49="","",IF(L49&lt;&gt;"","CADASTRO INVÁLIDO",IF(M49="","NUNCA CONTADO",IF(Listas!$C$5&gt;U49,"CONTAGEM ATRASADA",IF(S49&gt;=Listas!$C$7,"DIVERGÊNCIA ALTA",IF(Q49&lt;&gt;0,"COM DIVERGÊNCIA","OK"))))))</x:f>
      </x:c>
      <x:c r="W49" s="8" t="n">
        <x:f>IF(AND(A49&lt;&gt;"",L49="",OR(Listas!$C$6="Todas",E49=Listas!$C$6),NOT(OR(NOT(ISNUMBER(Listas!$C$5)),Listas!$C$5&lt;=0,IF(ISNUMBER(Listas!$C$5),Listas!$C$5&lt;&gt;INT(Listas!$C$5),FALSE))),ISNUMBER(Listas!$C$7),Listas!$C$7&gt;0),1,0)</x:f>
        <x:v>0</x:v>
      </x:c>
      <x:c r="X49" s="8" t="n">
        <x:f>IF(AND(W49=1,M49&lt;&gt;""),1,0)</x:f>
        <x:v>0</x:v>
      </x:c>
      <x:c r="Y49" s="8" t="n">
        <x:f>IF(W49=0,0,IF(OR(V49="NUNCA CONTADO",V49="CONTAGEM ATRASADA"),1,IF(OR(V49="DIVERGÊNCIA ALTA",AC49="Recontar"),2,IF(V49="COM DIVERGÊNCIA",3,IF(AND(ISNUMBER(K49),K49&lt;Listas!$C$5),4,0)))))</x:f>
        <x:v>0</x:v>
      </x:c>
      <x:c r="Z49" s="8" t="str">
        <x:f>IF(Y49=0,"",COUNTIFS($Y$5:$Y$104,"&gt;0",$Y$5:$Y$104,"&lt;"&amp;Y49)+COUNTIFS($Y$5:Y49,Y49))</x:f>
      </x:c>
      <x:c r="AA49" s="10" t="str">
        <x:f>IF(X49=1,O49*G49,"")</x:f>
      </x:c>
      <x:c r="AB49" s="10" t="str">
        <x:f>IF(X49=1,P49*G49,"")</x:f>
      </x:c>
      <x:c r="AC49" s="8" t="str">
        <x:f>IF(M49="","",INDEX(Contagens!$N$5:$N$304,M49-4))</x:f>
      </x:c>
    </x:row>
    <x:row r="50" ht="24" customHeight="1">
      <x:c r="A50" s="4"/>
      <x:c r="B50" s="4"/>
      <x:c r="C50" s="4"/>
      <x:c r="D50" s="4"/>
      <x:c r="E50" s="4"/>
      <x:c r="F50" s="4"/>
      <x:c r="G50" s="6"/>
      <x:c r="H50" s="4"/>
      <x:c r="I50" s="4"/>
      <x:c r="J50" s="4"/>
      <x:c r="K50" s="5"/>
      <x:c r="L50" s="8" t="str">
        <x:f>IF(COUNTA(A50:K50)=0,"",IF(A50="","Código ausente",IF(COUNTIFS($A$5:$A$104,A50)&lt;&gt;1,"Código duplicado",IF(OR(B50="",C50="",D50=""),"Item, categoria ou unidade ausente",IF(AND(E50&lt;&gt;"A",E50&lt;&gt;"B",E50&lt;&gt;"C"),"Classe inválida",IF(OR(NOT(ISNUMBER(F50)),F50&lt;0),"Saldo cadastrado inválido",IF(OR(NOT(ISNUMBER(G50)),G50&lt;0),"Custo inválido",IF(OR(OR(NOT(ISNUMBER(H50)),H50&lt;0),H50=0),"Periodicidade inválida",IF(AND(K50&lt;&gt;"",OR(NOT(ISNUMBER(K50)),K50&lt;=0,IF(ISNUMBER(K50),K50&lt;&gt;INT(K50),FALSE))),"Prazo da ação inválido","")))))))))</x:f>
      </x:c>
      <x:c r="M50" s="8" t="str">
        <x:f>IF(N50="","",_xlfn.MAXIFS(Contagens!$R$5:$R$304,Contagens!$C$5:$C$304,A50,Contagens!$A$5:$A$304,N50,Contagens!$S$5:$S$304,1))</x:f>
      </x:c>
      <x:c r="N50" s="9" t="str">
        <x:f>IF(OR(A50="",L50&lt;&gt;"",COUNTIFS(Contagens!$C$5:$C$304,A50,Contagens!$S$5:$S$304,1)=0),"",_xlfn.MAXIFS(Contagens!$A$5:$A$304,Contagens!$C$5:$C$304,A50,Contagens!$S$5:$S$304,1))</x:f>
      </x:c>
      <x:c r="O50" s="8" t="str">
        <x:f>IF(M50="","",INDEX(Contagens!$E$5:$E$304,M50-4))</x:f>
      </x:c>
      <x:c r="P50" s="8" t="str">
        <x:f>IF(M50="","",INDEX(Contagens!$F$5:$F$304,M50-4))</x:f>
      </x:c>
      <x:c r="Q50" s="8" t="str">
        <x:f>IF(M50="","",P50-O50)</x:f>
      </x:c>
      <x:c r="R50" s="10" t="str">
        <x:f>IF(M50="","",Q50*G50)</x:f>
      </x:c>
      <x:c r="S50" s="10" t="str">
        <x:f>IF(M50="","",ABS(R50))</x:f>
      </x:c>
      <x:c r="T50" s="8" t="str">
        <x:f>IF(M50="","",IF(Q50=0,1,0))</x:f>
      </x:c>
      <x:c r="U50" s="9" t="str">
        <x:f>IF(M50="","",N50+H50)</x:f>
      </x:c>
      <x:c r="V50" s="8" t="str">
        <x:f>IF(A50="","",IF(L50&lt;&gt;"","CADASTRO INVÁLIDO",IF(M50="","NUNCA CONTADO",IF(Listas!$C$5&gt;U50,"CONTAGEM ATRASADA",IF(S50&gt;=Listas!$C$7,"DIVERGÊNCIA ALTA",IF(Q50&lt;&gt;0,"COM DIVERGÊNCIA","OK"))))))</x:f>
      </x:c>
      <x:c r="W50" s="8" t="n">
        <x:f>IF(AND(A50&lt;&gt;"",L50="",OR(Listas!$C$6="Todas",E50=Listas!$C$6),NOT(OR(NOT(ISNUMBER(Listas!$C$5)),Listas!$C$5&lt;=0,IF(ISNUMBER(Listas!$C$5),Listas!$C$5&lt;&gt;INT(Listas!$C$5),FALSE))),ISNUMBER(Listas!$C$7),Listas!$C$7&gt;0),1,0)</x:f>
        <x:v>0</x:v>
      </x:c>
      <x:c r="X50" s="8" t="n">
        <x:f>IF(AND(W50=1,M50&lt;&gt;""),1,0)</x:f>
        <x:v>0</x:v>
      </x:c>
      <x:c r="Y50" s="8" t="n">
        <x:f>IF(W50=0,0,IF(OR(V50="NUNCA CONTADO",V50="CONTAGEM ATRASADA"),1,IF(OR(V50="DIVERGÊNCIA ALTA",AC50="Recontar"),2,IF(V50="COM DIVERGÊNCIA",3,IF(AND(ISNUMBER(K50),K50&lt;Listas!$C$5),4,0)))))</x:f>
        <x:v>0</x:v>
      </x:c>
      <x:c r="Z50" s="8" t="str">
        <x:f>IF(Y50=0,"",COUNTIFS($Y$5:$Y$104,"&gt;0",$Y$5:$Y$104,"&lt;"&amp;Y50)+COUNTIFS($Y$5:Y50,Y50))</x:f>
      </x:c>
      <x:c r="AA50" s="10" t="str">
        <x:f>IF(X50=1,O50*G50,"")</x:f>
      </x:c>
      <x:c r="AB50" s="10" t="str">
        <x:f>IF(X50=1,P50*G50,"")</x:f>
      </x:c>
      <x:c r="AC50" s="8" t="str">
        <x:f>IF(M50="","",INDEX(Contagens!$N$5:$N$304,M50-4))</x:f>
      </x:c>
    </x:row>
    <x:row r="51" ht="24" customHeight="1">
      <x:c r="A51" s="4"/>
      <x:c r="B51" s="4"/>
      <x:c r="C51" s="4"/>
      <x:c r="D51" s="4"/>
      <x:c r="E51" s="4"/>
      <x:c r="F51" s="4"/>
      <x:c r="G51" s="6"/>
      <x:c r="H51" s="4"/>
      <x:c r="I51" s="4"/>
      <x:c r="J51" s="4"/>
      <x:c r="K51" s="5"/>
      <x:c r="L51" s="8" t="str">
        <x:f>IF(COUNTA(A51:K51)=0,"",IF(A51="","Código ausente",IF(COUNTIFS($A$5:$A$104,A51)&lt;&gt;1,"Código duplicado",IF(OR(B51="",C51="",D51=""),"Item, categoria ou unidade ausente",IF(AND(E51&lt;&gt;"A",E51&lt;&gt;"B",E51&lt;&gt;"C"),"Classe inválida",IF(OR(NOT(ISNUMBER(F51)),F51&lt;0),"Saldo cadastrado inválido",IF(OR(NOT(ISNUMBER(G51)),G51&lt;0),"Custo inválido",IF(OR(OR(NOT(ISNUMBER(H51)),H51&lt;0),H51=0),"Periodicidade inválida",IF(AND(K51&lt;&gt;"",OR(NOT(ISNUMBER(K51)),K51&lt;=0,IF(ISNUMBER(K51),K51&lt;&gt;INT(K51),FALSE))),"Prazo da ação inválido","")))))))))</x:f>
      </x:c>
      <x:c r="M51" s="8" t="str">
        <x:f>IF(N51="","",_xlfn.MAXIFS(Contagens!$R$5:$R$304,Contagens!$C$5:$C$304,A51,Contagens!$A$5:$A$304,N51,Contagens!$S$5:$S$304,1))</x:f>
      </x:c>
      <x:c r="N51" s="9" t="str">
        <x:f>IF(OR(A51="",L51&lt;&gt;"",COUNTIFS(Contagens!$C$5:$C$304,A51,Contagens!$S$5:$S$304,1)=0),"",_xlfn.MAXIFS(Contagens!$A$5:$A$304,Contagens!$C$5:$C$304,A51,Contagens!$S$5:$S$304,1))</x:f>
      </x:c>
      <x:c r="O51" s="8" t="str">
        <x:f>IF(M51="","",INDEX(Contagens!$E$5:$E$304,M51-4))</x:f>
      </x:c>
      <x:c r="P51" s="8" t="str">
        <x:f>IF(M51="","",INDEX(Contagens!$F$5:$F$304,M51-4))</x:f>
      </x:c>
      <x:c r="Q51" s="8" t="str">
        <x:f>IF(M51="","",P51-O51)</x:f>
      </x:c>
      <x:c r="R51" s="10" t="str">
        <x:f>IF(M51="","",Q51*G51)</x:f>
      </x:c>
      <x:c r="S51" s="10" t="str">
        <x:f>IF(M51="","",ABS(R51))</x:f>
      </x:c>
      <x:c r="T51" s="8" t="str">
        <x:f>IF(M51="","",IF(Q51=0,1,0))</x:f>
      </x:c>
      <x:c r="U51" s="9" t="str">
        <x:f>IF(M51="","",N51+H51)</x:f>
      </x:c>
      <x:c r="V51" s="8" t="str">
        <x:f>IF(A51="","",IF(L51&lt;&gt;"","CADASTRO INVÁLIDO",IF(M51="","NUNCA CONTADO",IF(Listas!$C$5&gt;U51,"CONTAGEM ATRASADA",IF(S51&gt;=Listas!$C$7,"DIVERGÊNCIA ALTA",IF(Q51&lt;&gt;0,"COM DIVERGÊNCIA","OK"))))))</x:f>
      </x:c>
      <x:c r="W51" s="8" t="n">
        <x:f>IF(AND(A51&lt;&gt;"",L51="",OR(Listas!$C$6="Todas",E51=Listas!$C$6),NOT(OR(NOT(ISNUMBER(Listas!$C$5)),Listas!$C$5&lt;=0,IF(ISNUMBER(Listas!$C$5),Listas!$C$5&lt;&gt;INT(Listas!$C$5),FALSE))),ISNUMBER(Listas!$C$7),Listas!$C$7&gt;0),1,0)</x:f>
        <x:v>0</x:v>
      </x:c>
      <x:c r="X51" s="8" t="n">
        <x:f>IF(AND(W51=1,M51&lt;&gt;""),1,0)</x:f>
        <x:v>0</x:v>
      </x:c>
      <x:c r="Y51" s="8" t="n">
        <x:f>IF(W51=0,0,IF(OR(V51="NUNCA CONTADO",V51="CONTAGEM ATRASADA"),1,IF(OR(V51="DIVERGÊNCIA ALTA",AC51="Recontar"),2,IF(V51="COM DIVERGÊNCIA",3,IF(AND(ISNUMBER(K51),K51&lt;Listas!$C$5),4,0)))))</x:f>
        <x:v>0</x:v>
      </x:c>
      <x:c r="Z51" s="8" t="str">
        <x:f>IF(Y51=0,"",COUNTIFS($Y$5:$Y$104,"&gt;0",$Y$5:$Y$104,"&lt;"&amp;Y51)+COUNTIFS($Y$5:Y51,Y51))</x:f>
      </x:c>
      <x:c r="AA51" s="10" t="str">
        <x:f>IF(X51=1,O51*G51,"")</x:f>
      </x:c>
      <x:c r="AB51" s="10" t="str">
        <x:f>IF(X51=1,P51*G51,"")</x:f>
      </x:c>
      <x:c r="AC51" s="8" t="str">
        <x:f>IF(M51="","",INDEX(Contagens!$N$5:$N$304,M51-4))</x:f>
      </x:c>
    </x:row>
    <x:row r="52" ht="24" customHeight="1">
      <x:c r="A52" s="4"/>
      <x:c r="B52" s="4"/>
      <x:c r="C52" s="4"/>
      <x:c r="D52" s="4"/>
      <x:c r="E52" s="4"/>
      <x:c r="F52" s="4"/>
      <x:c r="G52" s="6"/>
      <x:c r="H52" s="4"/>
      <x:c r="I52" s="4"/>
      <x:c r="J52" s="4"/>
      <x:c r="K52" s="5"/>
      <x:c r="L52" s="8" t="str">
        <x:f>IF(COUNTA(A52:K52)=0,"",IF(A52="","Código ausente",IF(COUNTIFS($A$5:$A$104,A52)&lt;&gt;1,"Código duplicado",IF(OR(B52="",C52="",D52=""),"Item, categoria ou unidade ausente",IF(AND(E52&lt;&gt;"A",E52&lt;&gt;"B",E52&lt;&gt;"C"),"Classe inválida",IF(OR(NOT(ISNUMBER(F52)),F52&lt;0),"Saldo cadastrado inválido",IF(OR(NOT(ISNUMBER(G52)),G52&lt;0),"Custo inválido",IF(OR(OR(NOT(ISNUMBER(H52)),H52&lt;0),H52=0),"Periodicidade inválida",IF(AND(K52&lt;&gt;"",OR(NOT(ISNUMBER(K52)),K52&lt;=0,IF(ISNUMBER(K52),K52&lt;&gt;INT(K52),FALSE))),"Prazo da ação inválido","")))))))))</x:f>
      </x:c>
      <x:c r="M52" s="8" t="str">
        <x:f>IF(N52="","",_xlfn.MAXIFS(Contagens!$R$5:$R$304,Contagens!$C$5:$C$304,A52,Contagens!$A$5:$A$304,N52,Contagens!$S$5:$S$304,1))</x:f>
      </x:c>
      <x:c r="N52" s="9" t="str">
        <x:f>IF(OR(A52="",L52&lt;&gt;"",COUNTIFS(Contagens!$C$5:$C$304,A52,Contagens!$S$5:$S$304,1)=0),"",_xlfn.MAXIFS(Contagens!$A$5:$A$304,Contagens!$C$5:$C$304,A52,Contagens!$S$5:$S$304,1))</x:f>
      </x:c>
      <x:c r="O52" s="8" t="str">
        <x:f>IF(M52="","",INDEX(Contagens!$E$5:$E$304,M52-4))</x:f>
      </x:c>
      <x:c r="P52" s="8" t="str">
        <x:f>IF(M52="","",INDEX(Contagens!$F$5:$F$304,M52-4))</x:f>
      </x:c>
      <x:c r="Q52" s="8" t="str">
        <x:f>IF(M52="","",P52-O52)</x:f>
      </x:c>
      <x:c r="R52" s="10" t="str">
        <x:f>IF(M52="","",Q52*G52)</x:f>
      </x:c>
      <x:c r="S52" s="10" t="str">
        <x:f>IF(M52="","",ABS(R52))</x:f>
      </x:c>
      <x:c r="T52" s="8" t="str">
        <x:f>IF(M52="","",IF(Q52=0,1,0))</x:f>
      </x:c>
      <x:c r="U52" s="9" t="str">
        <x:f>IF(M52="","",N52+H52)</x:f>
      </x:c>
      <x:c r="V52" s="8" t="str">
        <x:f>IF(A52="","",IF(L52&lt;&gt;"","CADASTRO INVÁLIDO",IF(M52="","NUNCA CONTADO",IF(Listas!$C$5&gt;U52,"CONTAGEM ATRASADA",IF(S52&gt;=Listas!$C$7,"DIVERGÊNCIA ALTA",IF(Q52&lt;&gt;0,"COM DIVERGÊNCIA","OK"))))))</x:f>
      </x:c>
      <x:c r="W52" s="8" t="n">
        <x:f>IF(AND(A52&lt;&gt;"",L52="",OR(Listas!$C$6="Todas",E52=Listas!$C$6),NOT(OR(NOT(ISNUMBER(Listas!$C$5)),Listas!$C$5&lt;=0,IF(ISNUMBER(Listas!$C$5),Listas!$C$5&lt;&gt;INT(Listas!$C$5),FALSE))),ISNUMBER(Listas!$C$7),Listas!$C$7&gt;0),1,0)</x:f>
        <x:v>0</x:v>
      </x:c>
      <x:c r="X52" s="8" t="n">
        <x:f>IF(AND(W52=1,M52&lt;&gt;""),1,0)</x:f>
        <x:v>0</x:v>
      </x:c>
      <x:c r="Y52" s="8" t="n">
        <x:f>IF(W52=0,0,IF(OR(V52="NUNCA CONTADO",V52="CONTAGEM ATRASADA"),1,IF(OR(V52="DIVERGÊNCIA ALTA",AC52="Recontar"),2,IF(V52="COM DIVERGÊNCIA",3,IF(AND(ISNUMBER(K52),K52&lt;Listas!$C$5),4,0)))))</x:f>
        <x:v>0</x:v>
      </x:c>
      <x:c r="Z52" s="8" t="str">
        <x:f>IF(Y52=0,"",COUNTIFS($Y$5:$Y$104,"&gt;0",$Y$5:$Y$104,"&lt;"&amp;Y52)+COUNTIFS($Y$5:Y52,Y52))</x:f>
      </x:c>
      <x:c r="AA52" s="10" t="str">
        <x:f>IF(X52=1,O52*G52,"")</x:f>
      </x:c>
      <x:c r="AB52" s="10" t="str">
        <x:f>IF(X52=1,P52*G52,"")</x:f>
      </x:c>
      <x:c r="AC52" s="8" t="str">
        <x:f>IF(M52="","",INDEX(Contagens!$N$5:$N$304,M52-4))</x:f>
      </x:c>
    </x:row>
    <x:row r="53" ht="24" customHeight="1">
      <x:c r="A53" s="4"/>
      <x:c r="B53" s="4"/>
      <x:c r="C53" s="4"/>
      <x:c r="D53" s="4"/>
      <x:c r="E53" s="4"/>
      <x:c r="F53" s="4"/>
      <x:c r="G53" s="6"/>
      <x:c r="H53" s="4"/>
      <x:c r="I53" s="4"/>
      <x:c r="J53" s="4"/>
      <x:c r="K53" s="5"/>
      <x:c r="L53" s="8" t="str">
        <x:f>IF(COUNTA(A53:K53)=0,"",IF(A53="","Código ausente",IF(COUNTIFS($A$5:$A$104,A53)&lt;&gt;1,"Código duplicado",IF(OR(B53="",C53="",D53=""),"Item, categoria ou unidade ausente",IF(AND(E53&lt;&gt;"A",E53&lt;&gt;"B",E53&lt;&gt;"C"),"Classe inválida",IF(OR(NOT(ISNUMBER(F53)),F53&lt;0),"Saldo cadastrado inválido",IF(OR(NOT(ISNUMBER(G53)),G53&lt;0),"Custo inválido",IF(OR(OR(NOT(ISNUMBER(H53)),H53&lt;0),H53=0),"Periodicidade inválida",IF(AND(K53&lt;&gt;"",OR(NOT(ISNUMBER(K53)),K53&lt;=0,IF(ISNUMBER(K53),K53&lt;&gt;INT(K53),FALSE))),"Prazo da ação inválido","")))))))))</x:f>
      </x:c>
      <x:c r="M53" s="8" t="str">
        <x:f>IF(N53="","",_xlfn.MAXIFS(Contagens!$R$5:$R$304,Contagens!$C$5:$C$304,A53,Contagens!$A$5:$A$304,N53,Contagens!$S$5:$S$304,1))</x:f>
      </x:c>
      <x:c r="N53" s="9" t="str">
        <x:f>IF(OR(A53="",L53&lt;&gt;"",COUNTIFS(Contagens!$C$5:$C$304,A53,Contagens!$S$5:$S$304,1)=0),"",_xlfn.MAXIFS(Contagens!$A$5:$A$304,Contagens!$C$5:$C$304,A53,Contagens!$S$5:$S$304,1))</x:f>
      </x:c>
      <x:c r="O53" s="8" t="str">
        <x:f>IF(M53="","",INDEX(Contagens!$E$5:$E$304,M53-4))</x:f>
      </x:c>
      <x:c r="P53" s="8" t="str">
        <x:f>IF(M53="","",INDEX(Contagens!$F$5:$F$304,M53-4))</x:f>
      </x:c>
      <x:c r="Q53" s="8" t="str">
        <x:f>IF(M53="","",P53-O53)</x:f>
      </x:c>
      <x:c r="R53" s="10" t="str">
        <x:f>IF(M53="","",Q53*G53)</x:f>
      </x:c>
      <x:c r="S53" s="10" t="str">
        <x:f>IF(M53="","",ABS(R53))</x:f>
      </x:c>
      <x:c r="T53" s="8" t="str">
        <x:f>IF(M53="","",IF(Q53=0,1,0))</x:f>
      </x:c>
      <x:c r="U53" s="9" t="str">
        <x:f>IF(M53="","",N53+H53)</x:f>
      </x:c>
      <x:c r="V53" s="8" t="str">
        <x:f>IF(A53="","",IF(L53&lt;&gt;"","CADASTRO INVÁLIDO",IF(M53="","NUNCA CONTADO",IF(Listas!$C$5&gt;U53,"CONTAGEM ATRASADA",IF(S53&gt;=Listas!$C$7,"DIVERGÊNCIA ALTA",IF(Q53&lt;&gt;0,"COM DIVERGÊNCIA","OK"))))))</x:f>
      </x:c>
      <x:c r="W53" s="8" t="n">
        <x:f>IF(AND(A53&lt;&gt;"",L53="",OR(Listas!$C$6="Todas",E53=Listas!$C$6),NOT(OR(NOT(ISNUMBER(Listas!$C$5)),Listas!$C$5&lt;=0,IF(ISNUMBER(Listas!$C$5),Listas!$C$5&lt;&gt;INT(Listas!$C$5),FALSE))),ISNUMBER(Listas!$C$7),Listas!$C$7&gt;0),1,0)</x:f>
        <x:v>0</x:v>
      </x:c>
      <x:c r="X53" s="8" t="n">
        <x:f>IF(AND(W53=1,M53&lt;&gt;""),1,0)</x:f>
        <x:v>0</x:v>
      </x:c>
      <x:c r="Y53" s="8" t="n">
        <x:f>IF(W53=0,0,IF(OR(V53="NUNCA CONTADO",V53="CONTAGEM ATRASADA"),1,IF(OR(V53="DIVERGÊNCIA ALTA",AC53="Recontar"),2,IF(V53="COM DIVERGÊNCIA",3,IF(AND(ISNUMBER(K53),K53&lt;Listas!$C$5),4,0)))))</x:f>
        <x:v>0</x:v>
      </x:c>
      <x:c r="Z53" s="8" t="str">
        <x:f>IF(Y53=0,"",COUNTIFS($Y$5:$Y$104,"&gt;0",$Y$5:$Y$104,"&lt;"&amp;Y53)+COUNTIFS($Y$5:Y53,Y53))</x:f>
      </x:c>
      <x:c r="AA53" s="10" t="str">
        <x:f>IF(X53=1,O53*G53,"")</x:f>
      </x:c>
      <x:c r="AB53" s="10" t="str">
        <x:f>IF(X53=1,P53*G53,"")</x:f>
      </x:c>
      <x:c r="AC53" s="8" t="str">
        <x:f>IF(M53="","",INDEX(Contagens!$N$5:$N$304,M53-4))</x:f>
      </x:c>
    </x:row>
    <x:row r="54" ht="24" customHeight="1">
      <x:c r="A54" s="4"/>
      <x:c r="B54" s="4"/>
      <x:c r="C54" s="4"/>
      <x:c r="D54" s="4"/>
      <x:c r="E54" s="4"/>
      <x:c r="F54" s="4"/>
      <x:c r="G54" s="6"/>
      <x:c r="H54" s="4"/>
      <x:c r="I54" s="4"/>
      <x:c r="J54" s="4"/>
      <x:c r="K54" s="5"/>
      <x:c r="L54" s="8" t="str">
        <x:f>IF(COUNTA(A54:K54)=0,"",IF(A54="","Código ausente",IF(COUNTIFS($A$5:$A$104,A54)&lt;&gt;1,"Código duplicado",IF(OR(B54="",C54="",D54=""),"Item, categoria ou unidade ausente",IF(AND(E54&lt;&gt;"A",E54&lt;&gt;"B",E54&lt;&gt;"C"),"Classe inválida",IF(OR(NOT(ISNUMBER(F54)),F54&lt;0),"Saldo cadastrado inválido",IF(OR(NOT(ISNUMBER(G54)),G54&lt;0),"Custo inválido",IF(OR(OR(NOT(ISNUMBER(H54)),H54&lt;0),H54=0),"Periodicidade inválida",IF(AND(K54&lt;&gt;"",OR(NOT(ISNUMBER(K54)),K54&lt;=0,IF(ISNUMBER(K54),K54&lt;&gt;INT(K54),FALSE))),"Prazo da ação inválido","")))))))))</x:f>
      </x:c>
      <x:c r="M54" s="8" t="str">
        <x:f>IF(N54="","",_xlfn.MAXIFS(Contagens!$R$5:$R$304,Contagens!$C$5:$C$304,A54,Contagens!$A$5:$A$304,N54,Contagens!$S$5:$S$304,1))</x:f>
      </x:c>
      <x:c r="N54" s="9" t="str">
        <x:f>IF(OR(A54="",L54&lt;&gt;"",COUNTIFS(Contagens!$C$5:$C$304,A54,Contagens!$S$5:$S$304,1)=0),"",_xlfn.MAXIFS(Contagens!$A$5:$A$304,Contagens!$C$5:$C$304,A54,Contagens!$S$5:$S$304,1))</x:f>
      </x:c>
      <x:c r="O54" s="8" t="str">
        <x:f>IF(M54="","",INDEX(Contagens!$E$5:$E$304,M54-4))</x:f>
      </x:c>
      <x:c r="P54" s="8" t="str">
        <x:f>IF(M54="","",INDEX(Contagens!$F$5:$F$304,M54-4))</x:f>
      </x:c>
      <x:c r="Q54" s="8" t="str">
        <x:f>IF(M54="","",P54-O54)</x:f>
      </x:c>
      <x:c r="R54" s="10" t="str">
        <x:f>IF(M54="","",Q54*G54)</x:f>
      </x:c>
      <x:c r="S54" s="10" t="str">
        <x:f>IF(M54="","",ABS(R54))</x:f>
      </x:c>
      <x:c r="T54" s="8" t="str">
        <x:f>IF(M54="","",IF(Q54=0,1,0))</x:f>
      </x:c>
      <x:c r="U54" s="9" t="str">
        <x:f>IF(M54="","",N54+H54)</x:f>
      </x:c>
      <x:c r="V54" s="8" t="str">
        <x:f>IF(A54="","",IF(L54&lt;&gt;"","CADASTRO INVÁLIDO",IF(M54="","NUNCA CONTADO",IF(Listas!$C$5&gt;U54,"CONTAGEM ATRASADA",IF(S54&gt;=Listas!$C$7,"DIVERGÊNCIA ALTA",IF(Q54&lt;&gt;0,"COM DIVERGÊNCIA","OK"))))))</x:f>
      </x:c>
      <x:c r="W54" s="8" t="n">
        <x:f>IF(AND(A54&lt;&gt;"",L54="",OR(Listas!$C$6="Todas",E54=Listas!$C$6),NOT(OR(NOT(ISNUMBER(Listas!$C$5)),Listas!$C$5&lt;=0,IF(ISNUMBER(Listas!$C$5),Listas!$C$5&lt;&gt;INT(Listas!$C$5),FALSE))),ISNUMBER(Listas!$C$7),Listas!$C$7&gt;0),1,0)</x:f>
        <x:v>0</x:v>
      </x:c>
      <x:c r="X54" s="8" t="n">
        <x:f>IF(AND(W54=1,M54&lt;&gt;""),1,0)</x:f>
        <x:v>0</x:v>
      </x:c>
      <x:c r="Y54" s="8" t="n">
        <x:f>IF(W54=0,0,IF(OR(V54="NUNCA CONTADO",V54="CONTAGEM ATRASADA"),1,IF(OR(V54="DIVERGÊNCIA ALTA",AC54="Recontar"),2,IF(V54="COM DIVERGÊNCIA",3,IF(AND(ISNUMBER(K54),K54&lt;Listas!$C$5),4,0)))))</x:f>
        <x:v>0</x:v>
      </x:c>
      <x:c r="Z54" s="8" t="str">
        <x:f>IF(Y54=0,"",COUNTIFS($Y$5:$Y$104,"&gt;0",$Y$5:$Y$104,"&lt;"&amp;Y54)+COUNTIFS($Y$5:Y54,Y54))</x:f>
      </x:c>
      <x:c r="AA54" s="10" t="str">
        <x:f>IF(X54=1,O54*G54,"")</x:f>
      </x:c>
      <x:c r="AB54" s="10" t="str">
        <x:f>IF(X54=1,P54*G54,"")</x:f>
      </x:c>
      <x:c r="AC54" s="8" t="str">
        <x:f>IF(M54="","",INDEX(Contagens!$N$5:$N$304,M54-4))</x:f>
      </x:c>
    </x:row>
    <x:row r="55" ht="24" customHeight="1">
      <x:c r="A55" s="4"/>
      <x:c r="B55" s="4"/>
      <x:c r="C55" s="4"/>
      <x:c r="D55" s="4"/>
      <x:c r="E55" s="4"/>
      <x:c r="F55" s="4"/>
      <x:c r="G55" s="6"/>
      <x:c r="H55" s="4"/>
      <x:c r="I55" s="4"/>
      <x:c r="J55" s="4"/>
      <x:c r="K55" s="5"/>
      <x:c r="L55" s="8" t="str">
        <x:f>IF(COUNTA(A55:K55)=0,"",IF(A55="","Código ausente",IF(COUNTIFS($A$5:$A$104,A55)&lt;&gt;1,"Código duplicado",IF(OR(B55="",C55="",D55=""),"Item, categoria ou unidade ausente",IF(AND(E55&lt;&gt;"A",E55&lt;&gt;"B",E55&lt;&gt;"C"),"Classe inválida",IF(OR(NOT(ISNUMBER(F55)),F55&lt;0),"Saldo cadastrado inválido",IF(OR(NOT(ISNUMBER(G55)),G55&lt;0),"Custo inválido",IF(OR(OR(NOT(ISNUMBER(H55)),H55&lt;0),H55=0),"Periodicidade inválida",IF(AND(K55&lt;&gt;"",OR(NOT(ISNUMBER(K55)),K55&lt;=0,IF(ISNUMBER(K55),K55&lt;&gt;INT(K55),FALSE))),"Prazo da ação inválido","")))))))))</x:f>
      </x:c>
      <x:c r="M55" s="8" t="str">
        <x:f>IF(N55="","",_xlfn.MAXIFS(Contagens!$R$5:$R$304,Contagens!$C$5:$C$304,A55,Contagens!$A$5:$A$304,N55,Contagens!$S$5:$S$304,1))</x:f>
      </x:c>
      <x:c r="N55" s="9" t="str">
        <x:f>IF(OR(A55="",L55&lt;&gt;"",COUNTIFS(Contagens!$C$5:$C$304,A55,Contagens!$S$5:$S$304,1)=0),"",_xlfn.MAXIFS(Contagens!$A$5:$A$304,Contagens!$C$5:$C$304,A55,Contagens!$S$5:$S$304,1))</x:f>
      </x:c>
      <x:c r="O55" s="8" t="str">
        <x:f>IF(M55="","",INDEX(Contagens!$E$5:$E$304,M55-4))</x:f>
      </x:c>
      <x:c r="P55" s="8" t="str">
        <x:f>IF(M55="","",INDEX(Contagens!$F$5:$F$304,M55-4))</x:f>
      </x:c>
      <x:c r="Q55" s="8" t="str">
        <x:f>IF(M55="","",P55-O55)</x:f>
      </x:c>
      <x:c r="R55" s="10" t="str">
        <x:f>IF(M55="","",Q55*G55)</x:f>
      </x:c>
      <x:c r="S55" s="10" t="str">
        <x:f>IF(M55="","",ABS(R55))</x:f>
      </x:c>
      <x:c r="T55" s="8" t="str">
        <x:f>IF(M55="","",IF(Q55=0,1,0))</x:f>
      </x:c>
      <x:c r="U55" s="9" t="str">
        <x:f>IF(M55="","",N55+H55)</x:f>
      </x:c>
      <x:c r="V55" s="8" t="str">
        <x:f>IF(A55="","",IF(L55&lt;&gt;"","CADASTRO INVÁLIDO",IF(M55="","NUNCA CONTADO",IF(Listas!$C$5&gt;U55,"CONTAGEM ATRASADA",IF(S55&gt;=Listas!$C$7,"DIVERGÊNCIA ALTA",IF(Q55&lt;&gt;0,"COM DIVERGÊNCIA","OK"))))))</x:f>
      </x:c>
      <x:c r="W55" s="8" t="n">
        <x:f>IF(AND(A55&lt;&gt;"",L55="",OR(Listas!$C$6="Todas",E55=Listas!$C$6),NOT(OR(NOT(ISNUMBER(Listas!$C$5)),Listas!$C$5&lt;=0,IF(ISNUMBER(Listas!$C$5),Listas!$C$5&lt;&gt;INT(Listas!$C$5),FALSE))),ISNUMBER(Listas!$C$7),Listas!$C$7&gt;0),1,0)</x:f>
        <x:v>0</x:v>
      </x:c>
      <x:c r="X55" s="8" t="n">
        <x:f>IF(AND(W55=1,M55&lt;&gt;""),1,0)</x:f>
        <x:v>0</x:v>
      </x:c>
      <x:c r="Y55" s="8" t="n">
        <x:f>IF(W55=0,0,IF(OR(V55="NUNCA CONTADO",V55="CONTAGEM ATRASADA"),1,IF(OR(V55="DIVERGÊNCIA ALTA",AC55="Recontar"),2,IF(V55="COM DIVERGÊNCIA",3,IF(AND(ISNUMBER(K55),K55&lt;Listas!$C$5),4,0)))))</x:f>
        <x:v>0</x:v>
      </x:c>
      <x:c r="Z55" s="8" t="str">
        <x:f>IF(Y55=0,"",COUNTIFS($Y$5:$Y$104,"&gt;0",$Y$5:$Y$104,"&lt;"&amp;Y55)+COUNTIFS($Y$5:Y55,Y55))</x:f>
      </x:c>
      <x:c r="AA55" s="10" t="str">
        <x:f>IF(X55=1,O55*G55,"")</x:f>
      </x:c>
      <x:c r="AB55" s="10" t="str">
        <x:f>IF(X55=1,P55*G55,"")</x:f>
      </x:c>
      <x:c r="AC55" s="8" t="str">
        <x:f>IF(M55="","",INDEX(Contagens!$N$5:$N$304,M55-4))</x:f>
      </x:c>
    </x:row>
    <x:row r="56" ht="24" customHeight="1">
      <x:c r="A56" s="4"/>
      <x:c r="B56" s="4"/>
      <x:c r="C56" s="4"/>
      <x:c r="D56" s="4"/>
      <x:c r="E56" s="4"/>
      <x:c r="F56" s="4"/>
      <x:c r="G56" s="6"/>
      <x:c r="H56" s="4"/>
      <x:c r="I56" s="4"/>
      <x:c r="J56" s="4"/>
      <x:c r="K56" s="5"/>
      <x:c r="L56" s="8" t="str">
        <x:f>IF(COUNTA(A56:K56)=0,"",IF(A56="","Código ausente",IF(COUNTIFS($A$5:$A$104,A56)&lt;&gt;1,"Código duplicado",IF(OR(B56="",C56="",D56=""),"Item, categoria ou unidade ausente",IF(AND(E56&lt;&gt;"A",E56&lt;&gt;"B",E56&lt;&gt;"C"),"Classe inválida",IF(OR(NOT(ISNUMBER(F56)),F56&lt;0),"Saldo cadastrado inválido",IF(OR(NOT(ISNUMBER(G56)),G56&lt;0),"Custo inválido",IF(OR(OR(NOT(ISNUMBER(H56)),H56&lt;0),H56=0),"Periodicidade inválida",IF(AND(K56&lt;&gt;"",OR(NOT(ISNUMBER(K56)),K56&lt;=0,IF(ISNUMBER(K56),K56&lt;&gt;INT(K56),FALSE))),"Prazo da ação inválido","")))))))))</x:f>
      </x:c>
      <x:c r="M56" s="8" t="str">
        <x:f>IF(N56="","",_xlfn.MAXIFS(Contagens!$R$5:$R$304,Contagens!$C$5:$C$304,A56,Contagens!$A$5:$A$304,N56,Contagens!$S$5:$S$304,1))</x:f>
      </x:c>
      <x:c r="N56" s="9" t="str">
        <x:f>IF(OR(A56="",L56&lt;&gt;"",COUNTIFS(Contagens!$C$5:$C$304,A56,Contagens!$S$5:$S$304,1)=0),"",_xlfn.MAXIFS(Contagens!$A$5:$A$304,Contagens!$C$5:$C$304,A56,Contagens!$S$5:$S$304,1))</x:f>
      </x:c>
      <x:c r="O56" s="8" t="str">
        <x:f>IF(M56="","",INDEX(Contagens!$E$5:$E$304,M56-4))</x:f>
      </x:c>
      <x:c r="P56" s="8" t="str">
        <x:f>IF(M56="","",INDEX(Contagens!$F$5:$F$304,M56-4))</x:f>
      </x:c>
      <x:c r="Q56" s="8" t="str">
        <x:f>IF(M56="","",P56-O56)</x:f>
      </x:c>
      <x:c r="R56" s="10" t="str">
        <x:f>IF(M56="","",Q56*G56)</x:f>
      </x:c>
      <x:c r="S56" s="10" t="str">
        <x:f>IF(M56="","",ABS(R56))</x:f>
      </x:c>
      <x:c r="T56" s="8" t="str">
        <x:f>IF(M56="","",IF(Q56=0,1,0))</x:f>
      </x:c>
      <x:c r="U56" s="9" t="str">
        <x:f>IF(M56="","",N56+H56)</x:f>
      </x:c>
      <x:c r="V56" s="8" t="str">
        <x:f>IF(A56="","",IF(L56&lt;&gt;"","CADASTRO INVÁLIDO",IF(M56="","NUNCA CONTADO",IF(Listas!$C$5&gt;U56,"CONTAGEM ATRASADA",IF(S56&gt;=Listas!$C$7,"DIVERGÊNCIA ALTA",IF(Q56&lt;&gt;0,"COM DIVERGÊNCIA","OK"))))))</x:f>
      </x:c>
      <x:c r="W56" s="8" t="n">
        <x:f>IF(AND(A56&lt;&gt;"",L56="",OR(Listas!$C$6="Todas",E56=Listas!$C$6),NOT(OR(NOT(ISNUMBER(Listas!$C$5)),Listas!$C$5&lt;=0,IF(ISNUMBER(Listas!$C$5),Listas!$C$5&lt;&gt;INT(Listas!$C$5),FALSE))),ISNUMBER(Listas!$C$7),Listas!$C$7&gt;0),1,0)</x:f>
        <x:v>0</x:v>
      </x:c>
      <x:c r="X56" s="8" t="n">
        <x:f>IF(AND(W56=1,M56&lt;&gt;""),1,0)</x:f>
        <x:v>0</x:v>
      </x:c>
      <x:c r="Y56" s="8" t="n">
        <x:f>IF(W56=0,0,IF(OR(V56="NUNCA CONTADO",V56="CONTAGEM ATRASADA"),1,IF(OR(V56="DIVERGÊNCIA ALTA",AC56="Recontar"),2,IF(V56="COM DIVERGÊNCIA",3,IF(AND(ISNUMBER(K56),K56&lt;Listas!$C$5),4,0)))))</x:f>
        <x:v>0</x:v>
      </x:c>
      <x:c r="Z56" s="8" t="str">
        <x:f>IF(Y56=0,"",COUNTIFS($Y$5:$Y$104,"&gt;0",$Y$5:$Y$104,"&lt;"&amp;Y56)+COUNTIFS($Y$5:Y56,Y56))</x:f>
      </x:c>
      <x:c r="AA56" s="10" t="str">
        <x:f>IF(X56=1,O56*G56,"")</x:f>
      </x:c>
      <x:c r="AB56" s="10" t="str">
        <x:f>IF(X56=1,P56*G56,"")</x:f>
      </x:c>
      <x:c r="AC56" s="8" t="str">
        <x:f>IF(M56="","",INDEX(Contagens!$N$5:$N$304,M56-4))</x:f>
      </x:c>
    </x:row>
    <x:row r="57" ht="24" customHeight="1">
      <x:c r="A57" s="4"/>
      <x:c r="B57" s="4"/>
      <x:c r="C57" s="4"/>
      <x:c r="D57" s="4"/>
      <x:c r="E57" s="4"/>
      <x:c r="F57" s="4"/>
      <x:c r="G57" s="6"/>
      <x:c r="H57" s="4"/>
      <x:c r="I57" s="4"/>
      <x:c r="J57" s="4"/>
      <x:c r="K57" s="5"/>
      <x:c r="L57" s="8" t="str">
        <x:f>IF(COUNTA(A57:K57)=0,"",IF(A57="","Código ausente",IF(COUNTIFS($A$5:$A$104,A57)&lt;&gt;1,"Código duplicado",IF(OR(B57="",C57="",D57=""),"Item, categoria ou unidade ausente",IF(AND(E57&lt;&gt;"A",E57&lt;&gt;"B",E57&lt;&gt;"C"),"Classe inválida",IF(OR(NOT(ISNUMBER(F57)),F57&lt;0),"Saldo cadastrado inválido",IF(OR(NOT(ISNUMBER(G57)),G57&lt;0),"Custo inválido",IF(OR(OR(NOT(ISNUMBER(H57)),H57&lt;0),H57=0),"Periodicidade inválida",IF(AND(K57&lt;&gt;"",OR(NOT(ISNUMBER(K57)),K57&lt;=0,IF(ISNUMBER(K57),K57&lt;&gt;INT(K57),FALSE))),"Prazo da ação inválido","")))))))))</x:f>
      </x:c>
      <x:c r="M57" s="8" t="str">
        <x:f>IF(N57="","",_xlfn.MAXIFS(Contagens!$R$5:$R$304,Contagens!$C$5:$C$304,A57,Contagens!$A$5:$A$304,N57,Contagens!$S$5:$S$304,1))</x:f>
      </x:c>
      <x:c r="N57" s="9" t="str">
        <x:f>IF(OR(A57="",L57&lt;&gt;"",COUNTIFS(Contagens!$C$5:$C$304,A57,Contagens!$S$5:$S$304,1)=0),"",_xlfn.MAXIFS(Contagens!$A$5:$A$304,Contagens!$C$5:$C$304,A57,Contagens!$S$5:$S$304,1))</x:f>
      </x:c>
      <x:c r="O57" s="8" t="str">
        <x:f>IF(M57="","",INDEX(Contagens!$E$5:$E$304,M57-4))</x:f>
      </x:c>
      <x:c r="P57" s="8" t="str">
        <x:f>IF(M57="","",INDEX(Contagens!$F$5:$F$304,M57-4))</x:f>
      </x:c>
      <x:c r="Q57" s="8" t="str">
        <x:f>IF(M57="","",P57-O57)</x:f>
      </x:c>
      <x:c r="R57" s="10" t="str">
        <x:f>IF(M57="","",Q57*G57)</x:f>
      </x:c>
      <x:c r="S57" s="10" t="str">
        <x:f>IF(M57="","",ABS(R57))</x:f>
      </x:c>
      <x:c r="T57" s="8" t="str">
        <x:f>IF(M57="","",IF(Q57=0,1,0))</x:f>
      </x:c>
      <x:c r="U57" s="9" t="str">
        <x:f>IF(M57="","",N57+H57)</x:f>
      </x:c>
      <x:c r="V57" s="8" t="str">
        <x:f>IF(A57="","",IF(L57&lt;&gt;"","CADASTRO INVÁLIDO",IF(M57="","NUNCA CONTADO",IF(Listas!$C$5&gt;U57,"CONTAGEM ATRASADA",IF(S57&gt;=Listas!$C$7,"DIVERGÊNCIA ALTA",IF(Q57&lt;&gt;0,"COM DIVERGÊNCIA","OK"))))))</x:f>
      </x:c>
      <x:c r="W57" s="8" t="n">
        <x:f>IF(AND(A57&lt;&gt;"",L57="",OR(Listas!$C$6="Todas",E57=Listas!$C$6),NOT(OR(NOT(ISNUMBER(Listas!$C$5)),Listas!$C$5&lt;=0,IF(ISNUMBER(Listas!$C$5),Listas!$C$5&lt;&gt;INT(Listas!$C$5),FALSE))),ISNUMBER(Listas!$C$7),Listas!$C$7&gt;0),1,0)</x:f>
        <x:v>0</x:v>
      </x:c>
      <x:c r="X57" s="8" t="n">
        <x:f>IF(AND(W57=1,M57&lt;&gt;""),1,0)</x:f>
        <x:v>0</x:v>
      </x:c>
      <x:c r="Y57" s="8" t="n">
        <x:f>IF(W57=0,0,IF(OR(V57="NUNCA CONTADO",V57="CONTAGEM ATRASADA"),1,IF(OR(V57="DIVERGÊNCIA ALTA",AC57="Recontar"),2,IF(V57="COM DIVERGÊNCIA",3,IF(AND(ISNUMBER(K57),K57&lt;Listas!$C$5),4,0)))))</x:f>
        <x:v>0</x:v>
      </x:c>
      <x:c r="Z57" s="8" t="str">
        <x:f>IF(Y57=0,"",COUNTIFS($Y$5:$Y$104,"&gt;0",$Y$5:$Y$104,"&lt;"&amp;Y57)+COUNTIFS($Y$5:Y57,Y57))</x:f>
      </x:c>
      <x:c r="AA57" s="10" t="str">
        <x:f>IF(X57=1,O57*G57,"")</x:f>
      </x:c>
      <x:c r="AB57" s="10" t="str">
        <x:f>IF(X57=1,P57*G57,"")</x:f>
      </x:c>
      <x:c r="AC57" s="8" t="str">
        <x:f>IF(M57="","",INDEX(Contagens!$N$5:$N$304,M57-4))</x:f>
      </x:c>
    </x:row>
    <x:row r="58" ht="24" customHeight="1">
      <x:c r="A58" s="4"/>
      <x:c r="B58" s="4"/>
      <x:c r="C58" s="4"/>
      <x:c r="D58" s="4"/>
      <x:c r="E58" s="4"/>
      <x:c r="F58" s="4"/>
      <x:c r="G58" s="6"/>
      <x:c r="H58" s="4"/>
      <x:c r="I58" s="4"/>
      <x:c r="J58" s="4"/>
      <x:c r="K58" s="5"/>
      <x:c r="L58" s="8" t="str">
        <x:f>IF(COUNTA(A58:K58)=0,"",IF(A58="","Código ausente",IF(COUNTIFS($A$5:$A$104,A58)&lt;&gt;1,"Código duplicado",IF(OR(B58="",C58="",D58=""),"Item, categoria ou unidade ausente",IF(AND(E58&lt;&gt;"A",E58&lt;&gt;"B",E58&lt;&gt;"C"),"Classe inválida",IF(OR(NOT(ISNUMBER(F58)),F58&lt;0),"Saldo cadastrado inválido",IF(OR(NOT(ISNUMBER(G58)),G58&lt;0),"Custo inválido",IF(OR(OR(NOT(ISNUMBER(H58)),H58&lt;0),H58=0),"Periodicidade inválida",IF(AND(K58&lt;&gt;"",OR(NOT(ISNUMBER(K58)),K58&lt;=0,IF(ISNUMBER(K58),K58&lt;&gt;INT(K58),FALSE))),"Prazo da ação inválido","")))))))))</x:f>
      </x:c>
      <x:c r="M58" s="8" t="str">
        <x:f>IF(N58="","",_xlfn.MAXIFS(Contagens!$R$5:$R$304,Contagens!$C$5:$C$304,A58,Contagens!$A$5:$A$304,N58,Contagens!$S$5:$S$304,1))</x:f>
      </x:c>
      <x:c r="N58" s="9" t="str">
        <x:f>IF(OR(A58="",L58&lt;&gt;"",COUNTIFS(Contagens!$C$5:$C$304,A58,Contagens!$S$5:$S$304,1)=0),"",_xlfn.MAXIFS(Contagens!$A$5:$A$304,Contagens!$C$5:$C$304,A58,Contagens!$S$5:$S$304,1))</x:f>
      </x:c>
      <x:c r="O58" s="8" t="str">
        <x:f>IF(M58="","",INDEX(Contagens!$E$5:$E$304,M58-4))</x:f>
      </x:c>
      <x:c r="P58" s="8" t="str">
        <x:f>IF(M58="","",INDEX(Contagens!$F$5:$F$304,M58-4))</x:f>
      </x:c>
      <x:c r="Q58" s="8" t="str">
        <x:f>IF(M58="","",P58-O58)</x:f>
      </x:c>
      <x:c r="R58" s="10" t="str">
        <x:f>IF(M58="","",Q58*G58)</x:f>
      </x:c>
      <x:c r="S58" s="10" t="str">
        <x:f>IF(M58="","",ABS(R58))</x:f>
      </x:c>
      <x:c r="T58" s="8" t="str">
        <x:f>IF(M58="","",IF(Q58=0,1,0))</x:f>
      </x:c>
      <x:c r="U58" s="9" t="str">
        <x:f>IF(M58="","",N58+H58)</x:f>
      </x:c>
      <x:c r="V58" s="8" t="str">
        <x:f>IF(A58="","",IF(L58&lt;&gt;"","CADASTRO INVÁLIDO",IF(M58="","NUNCA CONTADO",IF(Listas!$C$5&gt;U58,"CONTAGEM ATRASADA",IF(S58&gt;=Listas!$C$7,"DIVERGÊNCIA ALTA",IF(Q58&lt;&gt;0,"COM DIVERGÊNCIA","OK"))))))</x:f>
      </x:c>
      <x:c r="W58" s="8" t="n">
        <x:f>IF(AND(A58&lt;&gt;"",L58="",OR(Listas!$C$6="Todas",E58=Listas!$C$6),NOT(OR(NOT(ISNUMBER(Listas!$C$5)),Listas!$C$5&lt;=0,IF(ISNUMBER(Listas!$C$5),Listas!$C$5&lt;&gt;INT(Listas!$C$5),FALSE))),ISNUMBER(Listas!$C$7),Listas!$C$7&gt;0),1,0)</x:f>
        <x:v>0</x:v>
      </x:c>
      <x:c r="X58" s="8" t="n">
        <x:f>IF(AND(W58=1,M58&lt;&gt;""),1,0)</x:f>
        <x:v>0</x:v>
      </x:c>
      <x:c r="Y58" s="8" t="n">
        <x:f>IF(W58=0,0,IF(OR(V58="NUNCA CONTADO",V58="CONTAGEM ATRASADA"),1,IF(OR(V58="DIVERGÊNCIA ALTA",AC58="Recontar"),2,IF(V58="COM DIVERGÊNCIA",3,IF(AND(ISNUMBER(K58),K58&lt;Listas!$C$5),4,0)))))</x:f>
        <x:v>0</x:v>
      </x:c>
      <x:c r="Z58" s="8" t="str">
        <x:f>IF(Y58=0,"",COUNTIFS($Y$5:$Y$104,"&gt;0",$Y$5:$Y$104,"&lt;"&amp;Y58)+COUNTIFS($Y$5:Y58,Y58))</x:f>
      </x:c>
      <x:c r="AA58" s="10" t="str">
        <x:f>IF(X58=1,O58*G58,"")</x:f>
      </x:c>
      <x:c r="AB58" s="10" t="str">
        <x:f>IF(X58=1,P58*G58,"")</x:f>
      </x:c>
      <x:c r="AC58" s="8" t="str">
        <x:f>IF(M58="","",INDEX(Contagens!$N$5:$N$304,M58-4))</x:f>
      </x:c>
    </x:row>
    <x:row r="59" ht="24" customHeight="1">
      <x:c r="A59" s="4"/>
      <x:c r="B59" s="4"/>
      <x:c r="C59" s="4"/>
      <x:c r="D59" s="4"/>
      <x:c r="E59" s="4"/>
      <x:c r="F59" s="4"/>
      <x:c r="G59" s="6"/>
      <x:c r="H59" s="4"/>
      <x:c r="I59" s="4"/>
      <x:c r="J59" s="4"/>
      <x:c r="K59" s="5"/>
      <x:c r="L59" s="8" t="str">
        <x:f>IF(COUNTA(A59:K59)=0,"",IF(A59="","Código ausente",IF(COUNTIFS($A$5:$A$104,A59)&lt;&gt;1,"Código duplicado",IF(OR(B59="",C59="",D59=""),"Item, categoria ou unidade ausente",IF(AND(E59&lt;&gt;"A",E59&lt;&gt;"B",E59&lt;&gt;"C"),"Classe inválida",IF(OR(NOT(ISNUMBER(F59)),F59&lt;0),"Saldo cadastrado inválido",IF(OR(NOT(ISNUMBER(G59)),G59&lt;0),"Custo inválido",IF(OR(OR(NOT(ISNUMBER(H59)),H59&lt;0),H59=0),"Periodicidade inválida",IF(AND(K59&lt;&gt;"",OR(NOT(ISNUMBER(K59)),K59&lt;=0,IF(ISNUMBER(K59),K59&lt;&gt;INT(K59),FALSE))),"Prazo da ação inválido","")))))))))</x:f>
      </x:c>
      <x:c r="M59" s="8" t="str">
        <x:f>IF(N59="","",_xlfn.MAXIFS(Contagens!$R$5:$R$304,Contagens!$C$5:$C$304,A59,Contagens!$A$5:$A$304,N59,Contagens!$S$5:$S$304,1))</x:f>
      </x:c>
      <x:c r="N59" s="9" t="str">
        <x:f>IF(OR(A59="",L59&lt;&gt;"",COUNTIFS(Contagens!$C$5:$C$304,A59,Contagens!$S$5:$S$304,1)=0),"",_xlfn.MAXIFS(Contagens!$A$5:$A$304,Contagens!$C$5:$C$304,A59,Contagens!$S$5:$S$304,1))</x:f>
      </x:c>
      <x:c r="O59" s="8" t="str">
        <x:f>IF(M59="","",INDEX(Contagens!$E$5:$E$304,M59-4))</x:f>
      </x:c>
      <x:c r="P59" s="8" t="str">
        <x:f>IF(M59="","",INDEX(Contagens!$F$5:$F$304,M59-4))</x:f>
      </x:c>
      <x:c r="Q59" s="8" t="str">
        <x:f>IF(M59="","",P59-O59)</x:f>
      </x:c>
      <x:c r="R59" s="10" t="str">
        <x:f>IF(M59="","",Q59*G59)</x:f>
      </x:c>
      <x:c r="S59" s="10" t="str">
        <x:f>IF(M59="","",ABS(R59))</x:f>
      </x:c>
      <x:c r="T59" s="8" t="str">
        <x:f>IF(M59="","",IF(Q59=0,1,0))</x:f>
      </x:c>
      <x:c r="U59" s="9" t="str">
        <x:f>IF(M59="","",N59+H59)</x:f>
      </x:c>
      <x:c r="V59" s="8" t="str">
        <x:f>IF(A59="","",IF(L59&lt;&gt;"","CADASTRO INVÁLIDO",IF(M59="","NUNCA CONTADO",IF(Listas!$C$5&gt;U59,"CONTAGEM ATRASADA",IF(S59&gt;=Listas!$C$7,"DIVERGÊNCIA ALTA",IF(Q59&lt;&gt;0,"COM DIVERGÊNCIA","OK"))))))</x:f>
      </x:c>
      <x:c r="W59" s="8" t="n">
        <x:f>IF(AND(A59&lt;&gt;"",L59="",OR(Listas!$C$6="Todas",E59=Listas!$C$6),NOT(OR(NOT(ISNUMBER(Listas!$C$5)),Listas!$C$5&lt;=0,IF(ISNUMBER(Listas!$C$5),Listas!$C$5&lt;&gt;INT(Listas!$C$5),FALSE))),ISNUMBER(Listas!$C$7),Listas!$C$7&gt;0),1,0)</x:f>
        <x:v>0</x:v>
      </x:c>
      <x:c r="X59" s="8" t="n">
        <x:f>IF(AND(W59=1,M59&lt;&gt;""),1,0)</x:f>
        <x:v>0</x:v>
      </x:c>
      <x:c r="Y59" s="8" t="n">
        <x:f>IF(W59=0,0,IF(OR(V59="NUNCA CONTADO",V59="CONTAGEM ATRASADA"),1,IF(OR(V59="DIVERGÊNCIA ALTA",AC59="Recontar"),2,IF(V59="COM DIVERGÊNCIA",3,IF(AND(ISNUMBER(K59),K59&lt;Listas!$C$5),4,0)))))</x:f>
        <x:v>0</x:v>
      </x:c>
      <x:c r="Z59" s="8" t="str">
        <x:f>IF(Y59=0,"",COUNTIFS($Y$5:$Y$104,"&gt;0",$Y$5:$Y$104,"&lt;"&amp;Y59)+COUNTIFS($Y$5:Y59,Y59))</x:f>
      </x:c>
      <x:c r="AA59" s="10" t="str">
        <x:f>IF(X59=1,O59*G59,"")</x:f>
      </x:c>
      <x:c r="AB59" s="10" t="str">
        <x:f>IF(X59=1,P59*G59,"")</x:f>
      </x:c>
      <x:c r="AC59" s="8" t="str">
        <x:f>IF(M59="","",INDEX(Contagens!$N$5:$N$304,M59-4))</x:f>
      </x:c>
    </x:row>
    <x:row r="60" ht="24" customHeight="1">
      <x:c r="A60" s="4"/>
      <x:c r="B60" s="4"/>
      <x:c r="C60" s="4"/>
      <x:c r="D60" s="4"/>
      <x:c r="E60" s="4"/>
      <x:c r="F60" s="4"/>
      <x:c r="G60" s="6"/>
      <x:c r="H60" s="4"/>
      <x:c r="I60" s="4"/>
      <x:c r="J60" s="4"/>
      <x:c r="K60" s="5"/>
      <x:c r="L60" s="8" t="str">
        <x:f>IF(COUNTA(A60:K60)=0,"",IF(A60="","Código ausente",IF(COUNTIFS($A$5:$A$104,A60)&lt;&gt;1,"Código duplicado",IF(OR(B60="",C60="",D60=""),"Item, categoria ou unidade ausente",IF(AND(E60&lt;&gt;"A",E60&lt;&gt;"B",E60&lt;&gt;"C"),"Classe inválida",IF(OR(NOT(ISNUMBER(F60)),F60&lt;0),"Saldo cadastrado inválido",IF(OR(NOT(ISNUMBER(G60)),G60&lt;0),"Custo inválido",IF(OR(OR(NOT(ISNUMBER(H60)),H60&lt;0),H60=0),"Periodicidade inválida",IF(AND(K60&lt;&gt;"",OR(NOT(ISNUMBER(K60)),K60&lt;=0,IF(ISNUMBER(K60),K60&lt;&gt;INT(K60),FALSE))),"Prazo da ação inválido","")))))))))</x:f>
      </x:c>
      <x:c r="M60" s="8" t="str">
        <x:f>IF(N60="","",_xlfn.MAXIFS(Contagens!$R$5:$R$304,Contagens!$C$5:$C$304,A60,Contagens!$A$5:$A$304,N60,Contagens!$S$5:$S$304,1))</x:f>
      </x:c>
      <x:c r="N60" s="9" t="str">
        <x:f>IF(OR(A60="",L60&lt;&gt;"",COUNTIFS(Contagens!$C$5:$C$304,A60,Contagens!$S$5:$S$304,1)=0),"",_xlfn.MAXIFS(Contagens!$A$5:$A$304,Contagens!$C$5:$C$304,A60,Contagens!$S$5:$S$304,1))</x:f>
      </x:c>
      <x:c r="O60" s="8" t="str">
        <x:f>IF(M60="","",INDEX(Contagens!$E$5:$E$304,M60-4))</x:f>
      </x:c>
      <x:c r="P60" s="8" t="str">
        <x:f>IF(M60="","",INDEX(Contagens!$F$5:$F$304,M60-4))</x:f>
      </x:c>
      <x:c r="Q60" s="8" t="str">
        <x:f>IF(M60="","",P60-O60)</x:f>
      </x:c>
      <x:c r="R60" s="10" t="str">
        <x:f>IF(M60="","",Q60*G60)</x:f>
      </x:c>
      <x:c r="S60" s="10" t="str">
        <x:f>IF(M60="","",ABS(R60))</x:f>
      </x:c>
      <x:c r="T60" s="8" t="str">
        <x:f>IF(M60="","",IF(Q60=0,1,0))</x:f>
      </x:c>
      <x:c r="U60" s="9" t="str">
        <x:f>IF(M60="","",N60+H60)</x:f>
      </x:c>
      <x:c r="V60" s="8" t="str">
        <x:f>IF(A60="","",IF(L60&lt;&gt;"","CADASTRO INVÁLIDO",IF(M60="","NUNCA CONTADO",IF(Listas!$C$5&gt;U60,"CONTAGEM ATRASADA",IF(S60&gt;=Listas!$C$7,"DIVERGÊNCIA ALTA",IF(Q60&lt;&gt;0,"COM DIVERGÊNCIA","OK"))))))</x:f>
      </x:c>
      <x:c r="W60" s="8" t="n">
        <x:f>IF(AND(A60&lt;&gt;"",L60="",OR(Listas!$C$6="Todas",E60=Listas!$C$6),NOT(OR(NOT(ISNUMBER(Listas!$C$5)),Listas!$C$5&lt;=0,IF(ISNUMBER(Listas!$C$5),Listas!$C$5&lt;&gt;INT(Listas!$C$5),FALSE))),ISNUMBER(Listas!$C$7),Listas!$C$7&gt;0),1,0)</x:f>
        <x:v>0</x:v>
      </x:c>
      <x:c r="X60" s="8" t="n">
        <x:f>IF(AND(W60=1,M60&lt;&gt;""),1,0)</x:f>
        <x:v>0</x:v>
      </x:c>
      <x:c r="Y60" s="8" t="n">
        <x:f>IF(W60=0,0,IF(OR(V60="NUNCA CONTADO",V60="CONTAGEM ATRASADA"),1,IF(OR(V60="DIVERGÊNCIA ALTA",AC60="Recontar"),2,IF(V60="COM DIVERGÊNCIA",3,IF(AND(ISNUMBER(K60),K60&lt;Listas!$C$5),4,0)))))</x:f>
        <x:v>0</x:v>
      </x:c>
      <x:c r="Z60" s="8" t="str">
        <x:f>IF(Y60=0,"",COUNTIFS($Y$5:$Y$104,"&gt;0",$Y$5:$Y$104,"&lt;"&amp;Y60)+COUNTIFS($Y$5:Y60,Y60))</x:f>
      </x:c>
      <x:c r="AA60" s="10" t="str">
        <x:f>IF(X60=1,O60*G60,"")</x:f>
      </x:c>
      <x:c r="AB60" s="10" t="str">
        <x:f>IF(X60=1,P60*G60,"")</x:f>
      </x:c>
      <x:c r="AC60" s="8" t="str">
        <x:f>IF(M60="","",INDEX(Contagens!$N$5:$N$304,M60-4))</x:f>
      </x:c>
    </x:row>
    <x:row r="61" ht="24" customHeight="1">
      <x:c r="A61" s="4"/>
      <x:c r="B61" s="4"/>
      <x:c r="C61" s="4"/>
      <x:c r="D61" s="4"/>
      <x:c r="E61" s="4"/>
      <x:c r="F61" s="4"/>
      <x:c r="G61" s="6"/>
      <x:c r="H61" s="4"/>
      <x:c r="I61" s="4"/>
      <x:c r="J61" s="4"/>
      <x:c r="K61" s="5"/>
      <x:c r="L61" s="8" t="str">
        <x:f>IF(COUNTA(A61:K61)=0,"",IF(A61="","Código ausente",IF(COUNTIFS($A$5:$A$104,A61)&lt;&gt;1,"Código duplicado",IF(OR(B61="",C61="",D61=""),"Item, categoria ou unidade ausente",IF(AND(E61&lt;&gt;"A",E61&lt;&gt;"B",E61&lt;&gt;"C"),"Classe inválida",IF(OR(NOT(ISNUMBER(F61)),F61&lt;0),"Saldo cadastrado inválido",IF(OR(NOT(ISNUMBER(G61)),G61&lt;0),"Custo inválido",IF(OR(OR(NOT(ISNUMBER(H61)),H61&lt;0),H61=0),"Periodicidade inválida",IF(AND(K61&lt;&gt;"",OR(NOT(ISNUMBER(K61)),K61&lt;=0,IF(ISNUMBER(K61),K61&lt;&gt;INT(K61),FALSE))),"Prazo da ação inválido","")))))))))</x:f>
      </x:c>
      <x:c r="M61" s="8" t="str">
        <x:f>IF(N61="","",_xlfn.MAXIFS(Contagens!$R$5:$R$304,Contagens!$C$5:$C$304,A61,Contagens!$A$5:$A$304,N61,Contagens!$S$5:$S$304,1))</x:f>
      </x:c>
      <x:c r="N61" s="9" t="str">
        <x:f>IF(OR(A61="",L61&lt;&gt;"",COUNTIFS(Contagens!$C$5:$C$304,A61,Contagens!$S$5:$S$304,1)=0),"",_xlfn.MAXIFS(Contagens!$A$5:$A$304,Contagens!$C$5:$C$304,A61,Contagens!$S$5:$S$304,1))</x:f>
      </x:c>
      <x:c r="O61" s="8" t="str">
        <x:f>IF(M61="","",INDEX(Contagens!$E$5:$E$304,M61-4))</x:f>
      </x:c>
      <x:c r="P61" s="8" t="str">
        <x:f>IF(M61="","",INDEX(Contagens!$F$5:$F$304,M61-4))</x:f>
      </x:c>
      <x:c r="Q61" s="8" t="str">
        <x:f>IF(M61="","",P61-O61)</x:f>
      </x:c>
      <x:c r="R61" s="10" t="str">
        <x:f>IF(M61="","",Q61*G61)</x:f>
      </x:c>
      <x:c r="S61" s="10" t="str">
        <x:f>IF(M61="","",ABS(R61))</x:f>
      </x:c>
      <x:c r="T61" s="8" t="str">
        <x:f>IF(M61="","",IF(Q61=0,1,0))</x:f>
      </x:c>
      <x:c r="U61" s="9" t="str">
        <x:f>IF(M61="","",N61+H61)</x:f>
      </x:c>
      <x:c r="V61" s="8" t="str">
        <x:f>IF(A61="","",IF(L61&lt;&gt;"","CADASTRO INVÁLIDO",IF(M61="","NUNCA CONTADO",IF(Listas!$C$5&gt;U61,"CONTAGEM ATRASADA",IF(S61&gt;=Listas!$C$7,"DIVERGÊNCIA ALTA",IF(Q61&lt;&gt;0,"COM DIVERGÊNCIA","OK"))))))</x:f>
      </x:c>
      <x:c r="W61" s="8" t="n">
        <x:f>IF(AND(A61&lt;&gt;"",L61="",OR(Listas!$C$6="Todas",E61=Listas!$C$6),NOT(OR(NOT(ISNUMBER(Listas!$C$5)),Listas!$C$5&lt;=0,IF(ISNUMBER(Listas!$C$5),Listas!$C$5&lt;&gt;INT(Listas!$C$5),FALSE))),ISNUMBER(Listas!$C$7),Listas!$C$7&gt;0),1,0)</x:f>
        <x:v>0</x:v>
      </x:c>
      <x:c r="X61" s="8" t="n">
        <x:f>IF(AND(W61=1,M61&lt;&gt;""),1,0)</x:f>
        <x:v>0</x:v>
      </x:c>
      <x:c r="Y61" s="8" t="n">
        <x:f>IF(W61=0,0,IF(OR(V61="NUNCA CONTADO",V61="CONTAGEM ATRASADA"),1,IF(OR(V61="DIVERGÊNCIA ALTA",AC61="Recontar"),2,IF(V61="COM DIVERGÊNCIA",3,IF(AND(ISNUMBER(K61),K61&lt;Listas!$C$5),4,0)))))</x:f>
        <x:v>0</x:v>
      </x:c>
      <x:c r="Z61" s="8" t="str">
        <x:f>IF(Y61=0,"",COUNTIFS($Y$5:$Y$104,"&gt;0",$Y$5:$Y$104,"&lt;"&amp;Y61)+COUNTIFS($Y$5:Y61,Y61))</x:f>
      </x:c>
      <x:c r="AA61" s="10" t="str">
        <x:f>IF(X61=1,O61*G61,"")</x:f>
      </x:c>
      <x:c r="AB61" s="10" t="str">
        <x:f>IF(X61=1,P61*G61,"")</x:f>
      </x:c>
      <x:c r="AC61" s="8" t="str">
        <x:f>IF(M61="","",INDEX(Contagens!$N$5:$N$304,M61-4))</x:f>
      </x:c>
    </x:row>
    <x:row r="62" ht="24" customHeight="1">
      <x:c r="A62" s="4"/>
      <x:c r="B62" s="4"/>
      <x:c r="C62" s="4"/>
      <x:c r="D62" s="4"/>
      <x:c r="E62" s="4"/>
      <x:c r="F62" s="4"/>
      <x:c r="G62" s="6"/>
      <x:c r="H62" s="4"/>
      <x:c r="I62" s="4"/>
      <x:c r="J62" s="4"/>
      <x:c r="K62" s="5"/>
      <x:c r="L62" s="8" t="str">
        <x:f>IF(COUNTA(A62:K62)=0,"",IF(A62="","Código ausente",IF(COUNTIFS($A$5:$A$104,A62)&lt;&gt;1,"Código duplicado",IF(OR(B62="",C62="",D62=""),"Item, categoria ou unidade ausente",IF(AND(E62&lt;&gt;"A",E62&lt;&gt;"B",E62&lt;&gt;"C"),"Classe inválida",IF(OR(NOT(ISNUMBER(F62)),F62&lt;0),"Saldo cadastrado inválido",IF(OR(NOT(ISNUMBER(G62)),G62&lt;0),"Custo inválido",IF(OR(OR(NOT(ISNUMBER(H62)),H62&lt;0),H62=0),"Periodicidade inválida",IF(AND(K62&lt;&gt;"",OR(NOT(ISNUMBER(K62)),K62&lt;=0,IF(ISNUMBER(K62),K62&lt;&gt;INT(K62),FALSE))),"Prazo da ação inválido","")))))))))</x:f>
      </x:c>
      <x:c r="M62" s="8" t="str">
        <x:f>IF(N62="","",_xlfn.MAXIFS(Contagens!$R$5:$R$304,Contagens!$C$5:$C$304,A62,Contagens!$A$5:$A$304,N62,Contagens!$S$5:$S$304,1))</x:f>
      </x:c>
      <x:c r="N62" s="9" t="str">
        <x:f>IF(OR(A62="",L62&lt;&gt;"",COUNTIFS(Contagens!$C$5:$C$304,A62,Contagens!$S$5:$S$304,1)=0),"",_xlfn.MAXIFS(Contagens!$A$5:$A$304,Contagens!$C$5:$C$304,A62,Contagens!$S$5:$S$304,1))</x:f>
      </x:c>
      <x:c r="O62" s="8" t="str">
        <x:f>IF(M62="","",INDEX(Contagens!$E$5:$E$304,M62-4))</x:f>
      </x:c>
      <x:c r="P62" s="8" t="str">
        <x:f>IF(M62="","",INDEX(Contagens!$F$5:$F$304,M62-4))</x:f>
      </x:c>
      <x:c r="Q62" s="8" t="str">
        <x:f>IF(M62="","",P62-O62)</x:f>
      </x:c>
      <x:c r="R62" s="10" t="str">
        <x:f>IF(M62="","",Q62*G62)</x:f>
      </x:c>
      <x:c r="S62" s="10" t="str">
        <x:f>IF(M62="","",ABS(R62))</x:f>
      </x:c>
      <x:c r="T62" s="8" t="str">
        <x:f>IF(M62="","",IF(Q62=0,1,0))</x:f>
      </x:c>
      <x:c r="U62" s="9" t="str">
        <x:f>IF(M62="","",N62+H62)</x:f>
      </x:c>
      <x:c r="V62" s="8" t="str">
        <x:f>IF(A62="","",IF(L62&lt;&gt;"","CADASTRO INVÁLIDO",IF(M62="","NUNCA CONTADO",IF(Listas!$C$5&gt;U62,"CONTAGEM ATRASADA",IF(S62&gt;=Listas!$C$7,"DIVERGÊNCIA ALTA",IF(Q62&lt;&gt;0,"COM DIVERGÊNCIA","OK"))))))</x:f>
      </x:c>
      <x:c r="W62" s="8" t="n">
        <x:f>IF(AND(A62&lt;&gt;"",L62="",OR(Listas!$C$6="Todas",E62=Listas!$C$6),NOT(OR(NOT(ISNUMBER(Listas!$C$5)),Listas!$C$5&lt;=0,IF(ISNUMBER(Listas!$C$5),Listas!$C$5&lt;&gt;INT(Listas!$C$5),FALSE))),ISNUMBER(Listas!$C$7),Listas!$C$7&gt;0),1,0)</x:f>
        <x:v>0</x:v>
      </x:c>
      <x:c r="X62" s="8" t="n">
        <x:f>IF(AND(W62=1,M62&lt;&gt;""),1,0)</x:f>
        <x:v>0</x:v>
      </x:c>
      <x:c r="Y62" s="8" t="n">
        <x:f>IF(W62=0,0,IF(OR(V62="NUNCA CONTADO",V62="CONTAGEM ATRASADA"),1,IF(OR(V62="DIVERGÊNCIA ALTA",AC62="Recontar"),2,IF(V62="COM DIVERGÊNCIA",3,IF(AND(ISNUMBER(K62),K62&lt;Listas!$C$5),4,0)))))</x:f>
        <x:v>0</x:v>
      </x:c>
      <x:c r="Z62" s="8" t="str">
        <x:f>IF(Y62=0,"",COUNTIFS($Y$5:$Y$104,"&gt;0",$Y$5:$Y$104,"&lt;"&amp;Y62)+COUNTIFS($Y$5:Y62,Y62))</x:f>
      </x:c>
      <x:c r="AA62" s="10" t="str">
        <x:f>IF(X62=1,O62*G62,"")</x:f>
      </x:c>
      <x:c r="AB62" s="10" t="str">
        <x:f>IF(X62=1,P62*G62,"")</x:f>
      </x:c>
      <x:c r="AC62" s="8" t="str">
        <x:f>IF(M62="","",INDEX(Contagens!$N$5:$N$304,M62-4))</x:f>
      </x:c>
    </x:row>
    <x:row r="63" ht="24" customHeight="1">
      <x:c r="A63" s="4"/>
      <x:c r="B63" s="4"/>
      <x:c r="C63" s="4"/>
      <x:c r="D63" s="4"/>
      <x:c r="E63" s="4"/>
      <x:c r="F63" s="4"/>
      <x:c r="G63" s="6"/>
      <x:c r="H63" s="4"/>
      <x:c r="I63" s="4"/>
      <x:c r="J63" s="4"/>
      <x:c r="K63" s="5"/>
      <x:c r="L63" s="8" t="str">
        <x:f>IF(COUNTA(A63:K63)=0,"",IF(A63="","Código ausente",IF(COUNTIFS($A$5:$A$104,A63)&lt;&gt;1,"Código duplicado",IF(OR(B63="",C63="",D63=""),"Item, categoria ou unidade ausente",IF(AND(E63&lt;&gt;"A",E63&lt;&gt;"B",E63&lt;&gt;"C"),"Classe inválida",IF(OR(NOT(ISNUMBER(F63)),F63&lt;0),"Saldo cadastrado inválido",IF(OR(NOT(ISNUMBER(G63)),G63&lt;0),"Custo inválido",IF(OR(OR(NOT(ISNUMBER(H63)),H63&lt;0),H63=0),"Periodicidade inválida",IF(AND(K63&lt;&gt;"",OR(NOT(ISNUMBER(K63)),K63&lt;=0,IF(ISNUMBER(K63),K63&lt;&gt;INT(K63),FALSE))),"Prazo da ação inválido","")))))))))</x:f>
      </x:c>
      <x:c r="M63" s="8" t="str">
        <x:f>IF(N63="","",_xlfn.MAXIFS(Contagens!$R$5:$R$304,Contagens!$C$5:$C$304,A63,Contagens!$A$5:$A$304,N63,Contagens!$S$5:$S$304,1))</x:f>
      </x:c>
      <x:c r="N63" s="9" t="str">
        <x:f>IF(OR(A63="",L63&lt;&gt;"",COUNTIFS(Contagens!$C$5:$C$304,A63,Contagens!$S$5:$S$304,1)=0),"",_xlfn.MAXIFS(Contagens!$A$5:$A$304,Contagens!$C$5:$C$304,A63,Contagens!$S$5:$S$304,1))</x:f>
      </x:c>
      <x:c r="O63" s="8" t="str">
        <x:f>IF(M63="","",INDEX(Contagens!$E$5:$E$304,M63-4))</x:f>
      </x:c>
      <x:c r="P63" s="8" t="str">
        <x:f>IF(M63="","",INDEX(Contagens!$F$5:$F$304,M63-4))</x:f>
      </x:c>
      <x:c r="Q63" s="8" t="str">
        <x:f>IF(M63="","",P63-O63)</x:f>
      </x:c>
      <x:c r="R63" s="10" t="str">
        <x:f>IF(M63="","",Q63*G63)</x:f>
      </x:c>
      <x:c r="S63" s="10" t="str">
        <x:f>IF(M63="","",ABS(R63))</x:f>
      </x:c>
      <x:c r="T63" s="8" t="str">
        <x:f>IF(M63="","",IF(Q63=0,1,0))</x:f>
      </x:c>
      <x:c r="U63" s="9" t="str">
        <x:f>IF(M63="","",N63+H63)</x:f>
      </x:c>
      <x:c r="V63" s="8" t="str">
        <x:f>IF(A63="","",IF(L63&lt;&gt;"","CADASTRO INVÁLIDO",IF(M63="","NUNCA CONTADO",IF(Listas!$C$5&gt;U63,"CONTAGEM ATRASADA",IF(S63&gt;=Listas!$C$7,"DIVERGÊNCIA ALTA",IF(Q63&lt;&gt;0,"COM DIVERGÊNCIA","OK"))))))</x:f>
      </x:c>
      <x:c r="W63" s="8" t="n">
        <x:f>IF(AND(A63&lt;&gt;"",L63="",OR(Listas!$C$6="Todas",E63=Listas!$C$6),NOT(OR(NOT(ISNUMBER(Listas!$C$5)),Listas!$C$5&lt;=0,IF(ISNUMBER(Listas!$C$5),Listas!$C$5&lt;&gt;INT(Listas!$C$5),FALSE))),ISNUMBER(Listas!$C$7),Listas!$C$7&gt;0),1,0)</x:f>
        <x:v>0</x:v>
      </x:c>
      <x:c r="X63" s="8" t="n">
        <x:f>IF(AND(W63=1,M63&lt;&gt;""),1,0)</x:f>
        <x:v>0</x:v>
      </x:c>
      <x:c r="Y63" s="8" t="n">
        <x:f>IF(W63=0,0,IF(OR(V63="NUNCA CONTADO",V63="CONTAGEM ATRASADA"),1,IF(OR(V63="DIVERGÊNCIA ALTA",AC63="Recontar"),2,IF(V63="COM DIVERGÊNCIA",3,IF(AND(ISNUMBER(K63),K63&lt;Listas!$C$5),4,0)))))</x:f>
        <x:v>0</x:v>
      </x:c>
      <x:c r="Z63" s="8" t="str">
        <x:f>IF(Y63=0,"",COUNTIFS($Y$5:$Y$104,"&gt;0",$Y$5:$Y$104,"&lt;"&amp;Y63)+COUNTIFS($Y$5:Y63,Y63))</x:f>
      </x:c>
      <x:c r="AA63" s="10" t="str">
        <x:f>IF(X63=1,O63*G63,"")</x:f>
      </x:c>
      <x:c r="AB63" s="10" t="str">
        <x:f>IF(X63=1,P63*G63,"")</x:f>
      </x:c>
      <x:c r="AC63" s="8" t="str">
        <x:f>IF(M63="","",INDEX(Contagens!$N$5:$N$304,M63-4))</x:f>
      </x:c>
    </x:row>
    <x:row r="64" ht="24" customHeight="1">
      <x:c r="A64" s="4"/>
      <x:c r="B64" s="4"/>
      <x:c r="C64" s="4"/>
      <x:c r="D64" s="4"/>
      <x:c r="E64" s="4"/>
      <x:c r="F64" s="4"/>
      <x:c r="G64" s="6"/>
      <x:c r="H64" s="4"/>
      <x:c r="I64" s="4"/>
      <x:c r="J64" s="4"/>
      <x:c r="K64" s="5"/>
      <x:c r="L64" s="8" t="str">
        <x:f>IF(COUNTA(A64:K64)=0,"",IF(A64="","Código ausente",IF(COUNTIFS($A$5:$A$104,A64)&lt;&gt;1,"Código duplicado",IF(OR(B64="",C64="",D64=""),"Item, categoria ou unidade ausente",IF(AND(E64&lt;&gt;"A",E64&lt;&gt;"B",E64&lt;&gt;"C"),"Classe inválida",IF(OR(NOT(ISNUMBER(F64)),F64&lt;0),"Saldo cadastrado inválido",IF(OR(NOT(ISNUMBER(G64)),G64&lt;0),"Custo inválido",IF(OR(OR(NOT(ISNUMBER(H64)),H64&lt;0),H64=0),"Periodicidade inválida",IF(AND(K64&lt;&gt;"",OR(NOT(ISNUMBER(K64)),K64&lt;=0,IF(ISNUMBER(K64),K64&lt;&gt;INT(K64),FALSE))),"Prazo da ação inválido","")))))))))</x:f>
      </x:c>
      <x:c r="M64" s="8" t="str">
        <x:f>IF(N64="","",_xlfn.MAXIFS(Contagens!$R$5:$R$304,Contagens!$C$5:$C$304,A64,Contagens!$A$5:$A$304,N64,Contagens!$S$5:$S$304,1))</x:f>
      </x:c>
      <x:c r="N64" s="9" t="str">
        <x:f>IF(OR(A64="",L64&lt;&gt;"",COUNTIFS(Contagens!$C$5:$C$304,A64,Contagens!$S$5:$S$304,1)=0),"",_xlfn.MAXIFS(Contagens!$A$5:$A$304,Contagens!$C$5:$C$304,A64,Contagens!$S$5:$S$304,1))</x:f>
      </x:c>
      <x:c r="O64" s="8" t="str">
        <x:f>IF(M64="","",INDEX(Contagens!$E$5:$E$304,M64-4))</x:f>
      </x:c>
      <x:c r="P64" s="8" t="str">
        <x:f>IF(M64="","",INDEX(Contagens!$F$5:$F$304,M64-4))</x:f>
      </x:c>
      <x:c r="Q64" s="8" t="str">
        <x:f>IF(M64="","",P64-O64)</x:f>
      </x:c>
      <x:c r="R64" s="10" t="str">
        <x:f>IF(M64="","",Q64*G64)</x:f>
      </x:c>
      <x:c r="S64" s="10" t="str">
        <x:f>IF(M64="","",ABS(R64))</x:f>
      </x:c>
      <x:c r="T64" s="8" t="str">
        <x:f>IF(M64="","",IF(Q64=0,1,0))</x:f>
      </x:c>
      <x:c r="U64" s="9" t="str">
        <x:f>IF(M64="","",N64+H64)</x:f>
      </x:c>
      <x:c r="V64" s="8" t="str">
        <x:f>IF(A64="","",IF(L64&lt;&gt;"","CADASTRO INVÁLIDO",IF(M64="","NUNCA CONTADO",IF(Listas!$C$5&gt;U64,"CONTAGEM ATRASADA",IF(S64&gt;=Listas!$C$7,"DIVERGÊNCIA ALTA",IF(Q64&lt;&gt;0,"COM DIVERGÊNCIA","OK"))))))</x:f>
      </x:c>
      <x:c r="W64" s="8" t="n">
        <x:f>IF(AND(A64&lt;&gt;"",L64="",OR(Listas!$C$6="Todas",E64=Listas!$C$6),NOT(OR(NOT(ISNUMBER(Listas!$C$5)),Listas!$C$5&lt;=0,IF(ISNUMBER(Listas!$C$5),Listas!$C$5&lt;&gt;INT(Listas!$C$5),FALSE))),ISNUMBER(Listas!$C$7),Listas!$C$7&gt;0),1,0)</x:f>
        <x:v>0</x:v>
      </x:c>
      <x:c r="X64" s="8" t="n">
        <x:f>IF(AND(W64=1,M64&lt;&gt;""),1,0)</x:f>
        <x:v>0</x:v>
      </x:c>
      <x:c r="Y64" s="8" t="n">
        <x:f>IF(W64=0,0,IF(OR(V64="NUNCA CONTADO",V64="CONTAGEM ATRASADA"),1,IF(OR(V64="DIVERGÊNCIA ALTA",AC64="Recontar"),2,IF(V64="COM DIVERGÊNCIA",3,IF(AND(ISNUMBER(K64),K64&lt;Listas!$C$5),4,0)))))</x:f>
        <x:v>0</x:v>
      </x:c>
      <x:c r="Z64" s="8" t="str">
        <x:f>IF(Y64=0,"",COUNTIFS($Y$5:$Y$104,"&gt;0",$Y$5:$Y$104,"&lt;"&amp;Y64)+COUNTIFS($Y$5:Y64,Y64))</x:f>
      </x:c>
      <x:c r="AA64" s="10" t="str">
        <x:f>IF(X64=1,O64*G64,"")</x:f>
      </x:c>
      <x:c r="AB64" s="10" t="str">
        <x:f>IF(X64=1,P64*G64,"")</x:f>
      </x:c>
      <x:c r="AC64" s="8" t="str">
        <x:f>IF(M64="","",INDEX(Contagens!$N$5:$N$304,M64-4))</x:f>
      </x:c>
    </x:row>
    <x:row r="65" ht="24" customHeight="1">
      <x:c r="A65" s="4"/>
      <x:c r="B65" s="4"/>
      <x:c r="C65" s="4"/>
      <x:c r="D65" s="4"/>
      <x:c r="E65" s="4"/>
      <x:c r="F65" s="4"/>
      <x:c r="G65" s="6"/>
      <x:c r="H65" s="4"/>
      <x:c r="I65" s="4"/>
      <x:c r="J65" s="4"/>
      <x:c r="K65" s="5"/>
      <x:c r="L65" s="8" t="str">
        <x:f>IF(COUNTA(A65:K65)=0,"",IF(A65="","Código ausente",IF(COUNTIFS($A$5:$A$104,A65)&lt;&gt;1,"Código duplicado",IF(OR(B65="",C65="",D65=""),"Item, categoria ou unidade ausente",IF(AND(E65&lt;&gt;"A",E65&lt;&gt;"B",E65&lt;&gt;"C"),"Classe inválida",IF(OR(NOT(ISNUMBER(F65)),F65&lt;0),"Saldo cadastrado inválido",IF(OR(NOT(ISNUMBER(G65)),G65&lt;0),"Custo inválido",IF(OR(OR(NOT(ISNUMBER(H65)),H65&lt;0),H65=0),"Periodicidade inválida",IF(AND(K65&lt;&gt;"",OR(NOT(ISNUMBER(K65)),K65&lt;=0,IF(ISNUMBER(K65),K65&lt;&gt;INT(K65),FALSE))),"Prazo da ação inválido","")))))))))</x:f>
      </x:c>
      <x:c r="M65" s="8" t="str">
        <x:f>IF(N65="","",_xlfn.MAXIFS(Contagens!$R$5:$R$304,Contagens!$C$5:$C$304,A65,Contagens!$A$5:$A$304,N65,Contagens!$S$5:$S$304,1))</x:f>
      </x:c>
      <x:c r="N65" s="9" t="str">
        <x:f>IF(OR(A65="",L65&lt;&gt;"",COUNTIFS(Contagens!$C$5:$C$304,A65,Contagens!$S$5:$S$304,1)=0),"",_xlfn.MAXIFS(Contagens!$A$5:$A$304,Contagens!$C$5:$C$304,A65,Contagens!$S$5:$S$304,1))</x:f>
      </x:c>
      <x:c r="O65" s="8" t="str">
        <x:f>IF(M65="","",INDEX(Contagens!$E$5:$E$304,M65-4))</x:f>
      </x:c>
      <x:c r="P65" s="8" t="str">
        <x:f>IF(M65="","",INDEX(Contagens!$F$5:$F$304,M65-4))</x:f>
      </x:c>
      <x:c r="Q65" s="8" t="str">
        <x:f>IF(M65="","",P65-O65)</x:f>
      </x:c>
      <x:c r="R65" s="10" t="str">
        <x:f>IF(M65="","",Q65*G65)</x:f>
      </x:c>
      <x:c r="S65" s="10" t="str">
        <x:f>IF(M65="","",ABS(R65))</x:f>
      </x:c>
      <x:c r="T65" s="8" t="str">
        <x:f>IF(M65="","",IF(Q65=0,1,0))</x:f>
      </x:c>
      <x:c r="U65" s="9" t="str">
        <x:f>IF(M65="","",N65+H65)</x:f>
      </x:c>
      <x:c r="V65" s="8" t="str">
        <x:f>IF(A65="","",IF(L65&lt;&gt;"","CADASTRO INVÁLIDO",IF(M65="","NUNCA CONTADO",IF(Listas!$C$5&gt;U65,"CONTAGEM ATRASADA",IF(S65&gt;=Listas!$C$7,"DIVERGÊNCIA ALTA",IF(Q65&lt;&gt;0,"COM DIVERGÊNCIA","OK"))))))</x:f>
      </x:c>
      <x:c r="W65" s="8" t="n">
        <x:f>IF(AND(A65&lt;&gt;"",L65="",OR(Listas!$C$6="Todas",E65=Listas!$C$6),NOT(OR(NOT(ISNUMBER(Listas!$C$5)),Listas!$C$5&lt;=0,IF(ISNUMBER(Listas!$C$5),Listas!$C$5&lt;&gt;INT(Listas!$C$5),FALSE))),ISNUMBER(Listas!$C$7),Listas!$C$7&gt;0),1,0)</x:f>
        <x:v>0</x:v>
      </x:c>
      <x:c r="X65" s="8" t="n">
        <x:f>IF(AND(W65=1,M65&lt;&gt;""),1,0)</x:f>
        <x:v>0</x:v>
      </x:c>
      <x:c r="Y65" s="8" t="n">
        <x:f>IF(W65=0,0,IF(OR(V65="NUNCA CONTADO",V65="CONTAGEM ATRASADA"),1,IF(OR(V65="DIVERGÊNCIA ALTA",AC65="Recontar"),2,IF(V65="COM DIVERGÊNCIA",3,IF(AND(ISNUMBER(K65),K65&lt;Listas!$C$5),4,0)))))</x:f>
        <x:v>0</x:v>
      </x:c>
      <x:c r="Z65" s="8" t="str">
        <x:f>IF(Y65=0,"",COUNTIFS($Y$5:$Y$104,"&gt;0",$Y$5:$Y$104,"&lt;"&amp;Y65)+COUNTIFS($Y$5:Y65,Y65))</x:f>
      </x:c>
      <x:c r="AA65" s="10" t="str">
        <x:f>IF(X65=1,O65*G65,"")</x:f>
      </x:c>
      <x:c r="AB65" s="10" t="str">
        <x:f>IF(X65=1,P65*G65,"")</x:f>
      </x:c>
      <x:c r="AC65" s="8" t="str">
        <x:f>IF(M65="","",INDEX(Contagens!$N$5:$N$304,M65-4))</x:f>
      </x:c>
    </x:row>
    <x:row r="66" ht="24" customHeight="1">
      <x:c r="A66" s="4"/>
      <x:c r="B66" s="4"/>
      <x:c r="C66" s="4"/>
      <x:c r="D66" s="4"/>
      <x:c r="E66" s="4"/>
      <x:c r="F66" s="4"/>
      <x:c r="G66" s="6"/>
      <x:c r="H66" s="4"/>
      <x:c r="I66" s="4"/>
      <x:c r="J66" s="4"/>
      <x:c r="K66" s="5"/>
      <x:c r="L66" s="8" t="str">
        <x:f>IF(COUNTA(A66:K66)=0,"",IF(A66="","Código ausente",IF(COUNTIFS($A$5:$A$104,A66)&lt;&gt;1,"Código duplicado",IF(OR(B66="",C66="",D66=""),"Item, categoria ou unidade ausente",IF(AND(E66&lt;&gt;"A",E66&lt;&gt;"B",E66&lt;&gt;"C"),"Classe inválida",IF(OR(NOT(ISNUMBER(F66)),F66&lt;0),"Saldo cadastrado inválido",IF(OR(NOT(ISNUMBER(G66)),G66&lt;0),"Custo inválido",IF(OR(OR(NOT(ISNUMBER(H66)),H66&lt;0),H66=0),"Periodicidade inválida",IF(AND(K66&lt;&gt;"",OR(NOT(ISNUMBER(K66)),K66&lt;=0,IF(ISNUMBER(K66),K66&lt;&gt;INT(K66),FALSE))),"Prazo da ação inválido","")))))))))</x:f>
      </x:c>
      <x:c r="M66" s="8" t="str">
        <x:f>IF(N66="","",_xlfn.MAXIFS(Contagens!$R$5:$R$304,Contagens!$C$5:$C$304,A66,Contagens!$A$5:$A$304,N66,Contagens!$S$5:$S$304,1))</x:f>
      </x:c>
      <x:c r="N66" s="9" t="str">
        <x:f>IF(OR(A66="",L66&lt;&gt;"",COUNTIFS(Contagens!$C$5:$C$304,A66,Contagens!$S$5:$S$304,1)=0),"",_xlfn.MAXIFS(Contagens!$A$5:$A$304,Contagens!$C$5:$C$304,A66,Contagens!$S$5:$S$304,1))</x:f>
      </x:c>
      <x:c r="O66" s="8" t="str">
        <x:f>IF(M66="","",INDEX(Contagens!$E$5:$E$304,M66-4))</x:f>
      </x:c>
      <x:c r="P66" s="8" t="str">
        <x:f>IF(M66="","",INDEX(Contagens!$F$5:$F$304,M66-4))</x:f>
      </x:c>
      <x:c r="Q66" s="8" t="str">
        <x:f>IF(M66="","",P66-O66)</x:f>
      </x:c>
      <x:c r="R66" s="10" t="str">
        <x:f>IF(M66="","",Q66*G66)</x:f>
      </x:c>
      <x:c r="S66" s="10" t="str">
        <x:f>IF(M66="","",ABS(R66))</x:f>
      </x:c>
      <x:c r="T66" s="8" t="str">
        <x:f>IF(M66="","",IF(Q66=0,1,0))</x:f>
      </x:c>
      <x:c r="U66" s="9" t="str">
        <x:f>IF(M66="","",N66+H66)</x:f>
      </x:c>
      <x:c r="V66" s="8" t="str">
        <x:f>IF(A66="","",IF(L66&lt;&gt;"","CADASTRO INVÁLIDO",IF(M66="","NUNCA CONTADO",IF(Listas!$C$5&gt;U66,"CONTAGEM ATRASADA",IF(S66&gt;=Listas!$C$7,"DIVERGÊNCIA ALTA",IF(Q66&lt;&gt;0,"COM DIVERGÊNCIA","OK"))))))</x:f>
      </x:c>
      <x:c r="W66" s="8" t="n">
        <x:f>IF(AND(A66&lt;&gt;"",L66="",OR(Listas!$C$6="Todas",E66=Listas!$C$6),NOT(OR(NOT(ISNUMBER(Listas!$C$5)),Listas!$C$5&lt;=0,IF(ISNUMBER(Listas!$C$5),Listas!$C$5&lt;&gt;INT(Listas!$C$5),FALSE))),ISNUMBER(Listas!$C$7),Listas!$C$7&gt;0),1,0)</x:f>
        <x:v>0</x:v>
      </x:c>
      <x:c r="X66" s="8" t="n">
        <x:f>IF(AND(W66=1,M66&lt;&gt;""),1,0)</x:f>
        <x:v>0</x:v>
      </x:c>
      <x:c r="Y66" s="8" t="n">
        <x:f>IF(W66=0,0,IF(OR(V66="NUNCA CONTADO",V66="CONTAGEM ATRASADA"),1,IF(OR(V66="DIVERGÊNCIA ALTA",AC66="Recontar"),2,IF(V66="COM DIVERGÊNCIA",3,IF(AND(ISNUMBER(K66),K66&lt;Listas!$C$5),4,0)))))</x:f>
        <x:v>0</x:v>
      </x:c>
      <x:c r="Z66" s="8" t="str">
        <x:f>IF(Y66=0,"",COUNTIFS($Y$5:$Y$104,"&gt;0",$Y$5:$Y$104,"&lt;"&amp;Y66)+COUNTIFS($Y$5:Y66,Y66))</x:f>
      </x:c>
      <x:c r="AA66" s="10" t="str">
        <x:f>IF(X66=1,O66*G66,"")</x:f>
      </x:c>
      <x:c r="AB66" s="10" t="str">
        <x:f>IF(X66=1,P66*G66,"")</x:f>
      </x:c>
      <x:c r="AC66" s="8" t="str">
        <x:f>IF(M66="","",INDEX(Contagens!$N$5:$N$304,M66-4))</x:f>
      </x:c>
    </x:row>
    <x:row r="67" ht="24" customHeight="1">
      <x:c r="A67" s="4"/>
      <x:c r="B67" s="4"/>
      <x:c r="C67" s="4"/>
      <x:c r="D67" s="4"/>
      <x:c r="E67" s="4"/>
      <x:c r="F67" s="4"/>
      <x:c r="G67" s="6"/>
      <x:c r="H67" s="4"/>
      <x:c r="I67" s="4"/>
      <x:c r="J67" s="4"/>
      <x:c r="K67" s="5"/>
      <x:c r="L67" s="8" t="str">
        <x:f>IF(COUNTA(A67:K67)=0,"",IF(A67="","Código ausente",IF(COUNTIFS($A$5:$A$104,A67)&lt;&gt;1,"Código duplicado",IF(OR(B67="",C67="",D67=""),"Item, categoria ou unidade ausente",IF(AND(E67&lt;&gt;"A",E67&lt;&gt;"B",E67&lt;&gt;"C"),"Classe inválida",IF(OR(NOT(ISNUMBER(F67)),F67&lt;0),"Saldo cadastrado inválido",IF(OR(NOT(ISNUMBER(G67)),G67&lt;0),"Custo inválido",IF(OR(OR(NOT(ISNUMBER(H67)),H67&lt;0),H67=0),"Periodicidade inválida",IF(AND(K67&lt;&gt;"",OR(NOT(ISNUMBER(K67)),K67&lt;=0,IF(ISNUMBER(K67),K67&lt;&gt;INT(K67),FALSE))),"Prazo da ação inválido","")))))))))</x:f>
      </x:c>
      <x:c r="M67" s="8" t="str">
        <x:f>IF(N67="","",_xlfn.MAXIFS(Contagens!$R$5:$R$304,Contagens!$C$5:$C$304,A67,Contagens!$A$5:$A$304,N67,Contagens!$S$5:$S$304,1))</x:f>
      </x:c>
      <x:c r="N67" s="9" t="str">
        <x:f>IF(OR(A67="",L67&lt;&gt;"",COUNTIFS(Contagens!$C$5:$C$304,A67,Contagens!$S$5:$S$304,1)=0),"",_xlfn.MAXIFS(Contagens!$A$5:$A$304,Contagens!$C$5:$C$304,A67,Contagens!$S$5:$S$304,1))</x:f>
      </x:c>
      <x:c r="O67" s="8" t="str">
        <x:f>IF(M67="","",INDEX(Contagens!$E$5:$E$304,M67-4))</x:f>
      </x:c>
      <x:c r="P67" s="8" t="str">
        <x:f>IF(M67="","",INDEX(Contagens!$F$5:$F$304,M67-4))</x:f>
      </x:c>
      <x:c r="Q67" s="8" t="str">
        <x:f>IF(M67="","",P67-O67)</x:f>
      </x:c>
      <x:c r="R67" s="10" t="str">
        <x:f>IF(M67="","",Q67*G67)</x:f>
      </x:c>
      <x:c r="S67" s="10" t="str">
        <x:f>IF(M67="","",ABS(R67))</x:f>
      </x:c>
      <x:c r="T67" s="8" t="str">
        <x:f>IF(M67="","",IF(Q67=0,1,0))</x:f>
      </x:c>
      <x:c r="U67" s="9" t="str">
        <x:f>IF(M67="","",N67+H67)</x:f>
      </x:c>
      <x:c r="V67" s="8" t="str">
        <x:f>IF(A67="","",IF(L67&lt;&gt;"","CADASTRO INVÁLIDO",IF(M67="","NUNCA CONTADO",IF(Listas!$C$5&gt;U67,"CONTAGEM ATRASADA",IF(S67&gt;=Listas!$C$7,"DIVERGÊNCIA ALTA",IF(Q67&lt;&gt;0,"COM DIVERGÊNCIA","OK"))))))</x:f>
      </x:c>
      <x:c r="W67" s="8" t="n">
        <x:f>IF(AND(A67&lt;&gt;"",L67="",OR(Listas!$C$6="Todas",E67=Listas!$C$6),NOT(OR(NOT(ISNUMBER(Listas!$C$5)),Listas!$C$5&lt;=0,IF(ISNUMBER(Listas!$C$5),Listas!$C$5&lt;&gt;INT(Listas!$C$5),FALSE))),ISNUMBER(Listas!$C$7),Listas!$C$7&gt;0),1,0)</x:f>
        <x:v>0</x:v>
      </x:c>
      <x:c r="X67" s="8" t="n">
        <x:f>IF(AND(W67=1,M67&lt;&gt;""),1,0)</x:f>
        <x:v>0</x:v>
      </x:c>
      <x:c r="Y67" s="8" t="n">
        <x:f>IF(W67=0,0,IF(OR(V67="NUNCA CONTADO",V67="CONTAGEM ATRASADA"),1,IF(OR(V67="DIVERGÊNCIA ALTA",AC67="Recontar"),2,IF(V67="COM DIVERGÊNCIA",3,IF(AND(ISNUMBER(K67),K67&lt;Listas!$C$5),4,0)))))</x:f>
        <x:v>0</x:v>
      </x:c>
      <x:c r="Z67" s="8" t="str">
        <x:f>IF(Y67=0,"",COUNTIFS($Y$5:$Y$104,"&gt;0",$Y$5:$Y$104,"&lt;"&amp;Y67)+COUNTIFS($Y$5:Y67,Y67))</x:f>
      </x:c>
      <x:c r="AA67" s="10" t="str">
        <x:f>IF(X67=1,O67*G67,"")</x:f>
      </x:c>
      <x:c r="AB67" s="10" t="str">
        <x:f>IF(X67=1,P67*G67,"")</x:f>
      </x:c>
      <x:c r="AC67" s="8" t="str">
        <x:f>IF(M67="","",INDEX(Contagens!$N$5:$N$304,M67-4))</x:f>
      </x:c>
    </x:row>
    <x:row r="68" ht="24" customHeight="1">
      <x:c r="A68" s="4"/>
      <x:c r="B68" s="4"/>
      <x:c r="C68" s="4"/>
      <x:c r="D68" s="4"/>
      <x:c r="E68" s="4"/>
      <x:c r="F68" s="4"/>
      <x:c r="G68" s="6"/>
      <x:c r="H68" s="4"/>
      <x:c r="I68" s="4"/>
      <x:c r="J68" s="4"/>
      <x:c r="K68" s="5"/>
      <x:c r="L68" s="8" t="str">
        <x:f>IF(COUNTA(A68:K68)=0,"",IF(A68="","Código ausente",IF(COUNTIFS($A$5:$A$104,A68)&lt;&gt;1,"Código duplicado",IF(OR(B68="",C68="",D68=""),"Item, categoria ou unidade ausente",IF(AND(E68&lt;&gt;"A",E68&lt;&gt;"B",E68&lt;&gt;"C"),"Classe inválida",IF(OR(NOT(ISNUMBER(F68)),F68&lt;0),"Saldo cadastrado inválido",IF(OR(NOT(ISNUMBER(G68)),G68&lt;0),"Custo inválido",IF(OR(OR(NOT(ISNUMBER(H68)),H68&lt;0),H68=0),"Periodicidade inválida",IF(AND(K68&lt;&gt;"",OR(NOT(ISNUMBER(K68)),K68&lt;=0,IF(ISNUMBER(K68),K68&lt;&gt;INT(K68),FALSE))),"Prazo da ação inválido","")))))))))</x:f>
      </x:c>
      <x:c r="M68" s="8" t="str">
        <x:f>IF(N68="","",_xlfn.MAXIFS(Contagens!$R$5:$R$304,Contagens!$C$5:$C$304,A68,Contagens!$A$5:$A$304,N68,Contagens!$S$5:$S$304,1))</x:f>
      </x:c>
      <x:c r="N68" s="9" t="str">
        <x:f>IF(OR(A68="",L68&lt;&gt;"",COUNTIFS(Contagens!$C$5:$C$304,A68,Contagens!$S$5:$S$304,1)=0),"",_xlfn.MAXIFS(Contagens!$A$5:$A$304,Contagens!$C$5:$C$304,A68,Contagens!$S$5:$S$304,1))</x:f>
      </x:c>
      <x:c r="O68" s="8" t="str">
        <x:f>IF(M68="","",INDEX(Contagens!$E$5:$E$304,M68-4))</x:f>
      </x:c>
      <x:c r="P68" s="8" t="str">
        <x:f>IF(M68="","",INDEX(Contagens!$F$5:$F$304,M68-4))</x:f>
      </x:c>
      <x:c r="Q68" s="8" t="str">
        <x:f>IF(M68="","",P68-O68)</x:f>
      </x:c>
      <x:c r="R68" s="10" t="str">
        <x:f>IF(M68="","",Q68*G68)</x:f>
      </x:c>
      <x:c r="S68" s="10" t="str">
        <x:f>IF(M68="","",ABS(R68))</x:f>
      </x:c>
      <x:c r="T68" s="8" t="str">
        <x:f>IF(M68="","",IF(Q68=0,1,0))</x:f>
      </x:c>
      <x:c r="U68" s="9" t="str">
        <x:f>IF(M68="","",N68+H68)</x:f>
      </x:c>
      <x:c r="V68" s="8" t="str">
        <x:f>IF(A68="","",IF(L68&lt;&gt;"","CADASTRO INVÁLIDO",IF(M68="","NUNCA CONTADO",IF(Listas!$C$5&gt;U68,"CONTAGEM ATRASADA",IF(S68&gt;=Listas!$C$7,"DIVERGÊNCIA ALTA",IF(Q68&lt;&gt;0,"COM DIVERGÊNCIA","OK"))))))</x:f>
      </x:c>
      <x:c r="W68" s="8" t="n">
        <x:f>IF(AND(A68&lt;&gt;"",L68="",OR(Listas!$C$6="Todas",E68=Listas!$C$6),NOT(OR(NOT(ISNUMBER(Listas!$C$5)),Listas!$C$5&lt;=0,IF(ISNUMBER(Listas!$C$5),Listas!$C$5&lt;&gt;INT(Listas!$C$5),FALSE))),ISNUMBER(Listas!$C$7),Listas!$C$7&gt;0),1,0)</x:f>
        <x:v>0</x:v>
      </x:c>
      <x:c r="X68" s="8" t="n">
        <x:f>IF(AND(W68=1,M68&lt;&gt;""),1,0)</x:f>
        <x:v>0</x:v>
      </x:c>
      <x:c r="Y68" s="8" t="n">
        <x:f>IF(W68=0,0,IF(OR(V68="NUNCA CONTADO",V68="CONTAGEM ATRASADA"),1,IF(OR(V68="DIVERGÊNCIA ALTA",AC68="Recontar"),2,IF(V68="COM DIVERGÊNCIA",3,IF(AND(ISNUMBER(K68),K68&lt;Listas!$C$5),4,0)))))</x:f>
        <x:v>0</x:v>
      </x:c>
      <x:c r="Z68" s="8" t="str">
        <x:f>IF(Y68=0,"",COUNTIFS($Y$5:$Y$104,"&gt;0",$Y$5:$Y$104,"&lt;"&amp;Y68)+COUNTIFS($Y$5:Y68,Y68))</x:f>
      </x:c>
      <x:c r="AA68" s="10" t="str">
        <x:f>IF(X68=1,O68*G68,"")</x:f>
      </x:c>
      <x:c r="AB68" s="10" t="str">
        <x:f>IF(X68=1,P68*G68,"")</x:f>
      </x:c>
      <x:c r="AC68" s="8" t="str">
        <x:f>IF(M68="","",INDEX(Contagens!$N$5:$N$304,M68-4))</x:f>
      </x:c>
    </x:row>
    <x:row r="69" ht="24" customHeight="1">
      <x:c r="A69" s="4"/>
      <x:c r="B69" s="4"/>
      <x:c r="C69" s="4"/>
      <x:c r="D69" s="4"/>
      <x:c r="E69" s="4"/>
      <x:c r="F69" s="4"/>
      <x:c r="G69" s="6"/>
      <x:c r="H69" s="4"/>
      <x:c r="I69" s="4"/>
      <x:c r="J69" s="4"/>
      <x:c r="K69" s="5"/>
      <x:c r="L69" s="8" t="str">
        <x:f>IF(COUNTA(A69:K69)=0,"",IF(A69="","Código ausente",IF(COUNTIFS($A$5:$A$104,A69)&lt;&gt;1,"Código duplicado",IF(OR(B69="",C69="",D69=""),"Item, categoria ou unidade ausente",IF(AND(E69&lt;&gt;"A",E69&lt;&gt;"B",E69&lt;&gt;"C"),"Classe inválida",IF(OR(NOT(ISNUMBER(F69)),F69&lt;0),"Saldo cadastrado inválido",IF(OR(NOT(ISNUMBER(G69)),G69&lt;0),"Custo inválido",IF(OR(OR(NOT(ISNUMBER(H69)),H69&lt;0),H69=0),"Periodicidade inválida",IF(AND(K69&lt;&gt;"",OR(NOT(ISNUMBER(K69)),K69&lt;=0,IF(ISNUMBER(K69),K69&lt;&gt;INT(K69),FALSE))),"Prazo da ação inválido","")))))))))</x:f>
      </x:c>
      <x:c r="M69" s="8" t="str">
        <x:f>IF(N69="","",_xlfn.MAXIFS(Contagens!$R$5:$R$304,Contagens!$C$5:$C$304,A69,Contagens!$A$5:$A$304,N69,Contagens!$S$5:$S$304,1))</x:f>
      </x:c>
      <x:c r="N69" s="9" t="str">
        <x:f>IF(OR(A69="",L69&lt;&gt;"",COUNTIFS(Contagens!$C$5:$C$304,A69,Contagens!$S$5:$S$304,1)=0),"",_xlfn.MAXIFS(Contagens!$A$5:$A$304,Contagens!$C$5:$C$304,A69,Contagens!$S$5:$S$304,1))</x:f>
      </x:c>
      <x:c r="O69" s="8" t="str">
        <x:f>IF(M69="","",INDEX(Contagens!$E$5:$E$304,M69-4))</x:f>
      </x:c>
      <x:c r="P69" s="8" t="str">
        <x:f>IF(M69="","",INDEX(Contagens!$F$5:$F$304,M69-4))</x:f>
      </x:c>
      <x:c r="Q69" s="8" t="str">
        <x:f>IF(M69="","",P69-O69)</x:f>
      </x:c>
      <x:c r="R69" s="10" t="str">
        <x:f>IF(M69="","",Q69*G69)</x:f>
      </x:c>
      <x:c r="S69" s="10" t="str">
        <x:f>IF(M69="","",ABS(R69))</x:f>
      </x:c>
      <x:c r="T69" s="8" t="str">
        <x:f>IF(M69="","",IF(Q69=0,1,0))</x:f>
      </x:c>
      <x:c r="U69" s="9" t="str">
        <x:f>IF(M69="","",N69+H69)</x:f>
      </x:c>
      <x:c r="V69" s="8" t="str">
        <x:f>IF(A69="","",IF(L69&lt;&gt;"","CADASTRO INVÁLIDO",IF(M69="","NUNCA CONTADO",IF(Listas!$C$5&gt;U69,"CONTAGEM ATRASADA",IF(S69&gt;=Listas!$C$7,"DIVERGÊNCIA ALTA",IF(Q69&lt;&gt;0,"COM DIVERGÊNCIA","OK"))))))</x:f>
      </x:c>
      <x:c r="W69" s="8" t="n">
        <x:f>IF(AND(A69&lt;&gt;"",L69="",OR(Listas!$C$6="Todas",E69=Listas!$C$6),NOT(OR(NOT(ISNUMBER(Listas!$C$5)),Listas!$C$5&lt;=0,IF(ISNUMBER(Listas!$C$5),Listas!$C$5&lt;&gt;INT(Listas!$C$5),FALSE))),ISNUMBER(Listas!$C$7),Listas!$C$7&gt;0),1,0)</x:f>
        <x:v>0</x:v>
      </x:c>
      <x:c r="X69" s="8" t="n">
        <x:f>IF(AND(W69=1,M69&lt;&gt;""),1,0)</x:f>
        <x:v>0</x:v>
      </x:c>
      <x:c r="Y69" s="8" t="n">
        <x:f>IF(W69=0,0,IF(OR(V69="NUNCA CONTADO",V69="CONTAGEM ATRASADA"),1,IF(OR(V69="DIVERGÊNCIA ALTA",AC69="Recontar"),2,IF(V69="COM DIVERGÊNCIA",3,IF(AND(ISNUMBER(K69),K69&lt;Listas!$C$5),4,0)))))</x:f>
        <x:v>0</x:v>
      </x:c>
      <x:c r="Z69" s="8" t="str">
        <x:f>IF(Y69=0,"",COUNTIFS($Y$5:$Y$104,"&gt;0",$Y$5:$Y$104,"&lt;"&amp;Y69)+COUNTIFS($Y$5:Y69,Y69))</x:f>
      </x:c>
      <x:c r="AA69" s="10" t="str">
        <x:f>IF(X69=1,O69*G69,"")</x:f>
      </x:c>
      <x:c r="AB69" s="10" t="str">
        <x:f>IF(X69=1,P69*G69,"")</x:f>
      </x:c>
      <x:c r="AC69" s="8" t="str">
        <x:f>IF(M69="","",INDEX(Contagens!$N$5:$N$304,M69-4))</x:f>
      </x:c>
    </x:row>
    <x:row r="70" ht="24" customHeight="1">
      <x:c r="A70" s="4"/>
      <x:c r="B70" s="4"/>
      <x:c r="C70" s="4"/>
      <x:c r="D70" s="4"/>
      <x:c r="E70" s="4"/>
      <x:c r="F70" s="4"/>
      <x:c r="G70" s="6"/>
      <x:c r="H70" s="4"/>
      <x:c r="I70" s="4"/>
      <x:c r="J70" s="4"/>
      <x:c r="K70" s="5"/>
      <x:c r="L70" s="8" t="str">
        <x:f>IF(COUNTA(A70:K70)=0,"",IF(A70="","Código ausente",IF(COUNTIFS($A$5:$A$104,A70)&lt;&gt;1,"Código duplicado",IF(OR(B70="",C70="",D70=""),"Item, categoria ou unidade ausente",IF(AND(E70&lt;&gt;"A",E70&lt;&gt;"B",E70&lt;&gt;"C"),"Classe inválida",IF(OR(NOT(ISNUMBER(F70)),F70&lt;0),"Saldo cadastrado inválido",IF(OR(NOT(ISNUMBER(G70)),G70&lt;0),"Custo inválido",IF(OR(OR(NOT(ISNUMBER(H70)),H70&lt;0),H70=0),"Periodicidade inválida",IF(AND(K70&lt;&gt;"",OR(NOT(ISNUMBER(K70)),K70&lt;=0,IF(ISNUMBER(K70),K70&lt;&gt;INT(K70),FALSE))),"Prazo da ação inválido","")))))))))</x:f>
      </x:c>
      <x:c r="M70" s="8" t="str">
        <x:f>IF(N70="","",_xlfn.MAXIFS(Contagens!$R$5:$R$304,Contagens!$C$5:$C$304,A70,Contagens!$A$5:$A$304,N70,Contagens!$S$5:$S$304,1))</x:f>
      </x:c>
      <x:c r="N70" s="9" t="str">
        <x:f>IF(OR(A70="",L70&lt;&gt;"",COUNTIFS(Contagens!$C$5:$C$304,A70,Contagens!$S$5:$S$304,1)=0),"",_xlfn.MAXIFS(Contagens!$A$5:$A$304,Contagens!$C$5:$C$304,A70,Contagens!$S$5:$S$304,1))</x:f>
      </x:c>
      <x:c r="O70" s="8" t="str">
        <x:f>IF(M70="","",INDEX(Contagens!$E$5:$E$304,M70-4))</x:f>
      </x:c>
      <x:c r="P70" s="8" t="str">
        <x:f>IF(M70="","",INDEX(Contagens!$F$5:$F$304,M70-4))</x:f>
      </x:c>
      <x:c r="Q70" s="8" t="str">
        <x:f>IF(M70="","",P70-O70)</x:f>
      </x:c>
      <x:c r="R70" s="10" t="str">
        <x:f>IF(M70="","",Q70*G70)</x:f>
      </x:c>
      <x:c r="S70" s="10" t="str">
        <x:f>IF(M70="","",ABS(R70))</x:f>
      </x:c>
      <x:c r="T70" s="8" t="str">
        <x:f>IF(M70="","",IF(Q70=0,1,0))</x:f>
      </x:c>
      <x:c r="U70" s="9" t="str">
        <x:f>IF(M70="","",N70+H70)</x:f>
      </x:c>
      <x:c r="V70" s="8" t="str">
        <x:f>IF(A70="","",IF(L70&lt;&gt;"","CADASTRO INVÁLIDO",IF(M70="","NUNCA CONTADO",IF(Listas!$C$5&gt;U70,"CONTAGEM ATRASADA",IF(S70&gt;=Listas!$C$7,"DIVERGÊNCIA ALTA",IF(Q70&lt;&gt;0,"COM DIVERGÊNCIA","OK"))))))</x:f>
      </x:c>
      <x:c r="W70" s="8" t="n">
        <x:f>IF(AND(A70&lt;&gt;"",L70="",OR(Listas!$C$6="Todas",E70=Listas!$C$6),NOT(OR(NOT(ISNUMBER(Listas!$C$5)),Listas!$C$5&lt;=0,IF(ISNUMBER(Listas!$C$5),Listas!$C$5&lt;&gt;INT(Listas!$C$5),FALSE))),ISNUMBER(Listas!$C$7),Listas!$C$7&gt;0),1,0)</x:f>
        <x:v>0</x:v>
      </x:c>
      <x:c r="X70" s="8" t="n">
        <x:f>IF(AND(W70=1,M70&lt;&gt;""),1,0)</x:f>
        <x:v>0</x:v>
      </x:c>
      <x:c r="Y70" s="8" t="n">
        <x:f>IF(W70=0,0,IF(OR(V70="NUNCA CONTADO",V70="CONTAGEM ATRASADA"),1,IF(OR(V70="DIVERGÊNCIA ALTA",AC70="Recontar"),2,IF(V70="COM DIVERGÊNCIA",3,IF(AND(ISNUMBER(K70),K70&lt;Listas!$C$5),4,0)))))</x:f>
        <x:v>0</x:v>
      </x:c>
      <x:c r="Z70" s="8" t="str">
        <x:f>IF(Y70=0,"",COUNTIFS($Y$5:$Y$104,"&gt;0",$Y$5:$Y$104,"&lt;"&amp;Y70)+COUNTIFS($Y$5:Y70,Y70))</x:f>
      </x:c>
      <x:c r="AA70" s="10" t="str">
        <x:f>IF(X70=1,O70*G70,"")</x:f>
      </x:c>
      <x:c r="AB70" s="10" t="str">
        <x:f>IF(X70=1,P70*G70,"")</x:f>
      </x:c>
      <x:c r="AC70" s="8" t="str">
        <x:f>IF(M70="","",INDEX(Contagens!$N$5:$N$304,M70-4))</x:f>
      </x:c>
    </x:row>
    <x:row r="71" ht="24" customHeight="1">
      <x:c r="A71" s="4"/>
      <x:c r="B71" s="4"/>
      <x:c r="C71" s="4"/>
      <x:c r="D71" s="4"/>
      <x:c r="E71" s="4"/>
      <x:c r="F71" s="4"/>
      <x:c r="G71" s="6"/>
      <x:c r="H71" s="4"/>
      <x:c r="I71" s="4"/>
      <x:c r="J71" s="4"/>
      <x:c r="K71" s="5"/>
      <x:c r="L71" s="8" t="str">
        <x:f>IF(COUNTA(A71:K71)=0,"",IF(A71="","Código ausente",IF(COUNTIFS($A$5:$A$104,A71)&lt;&gt;1,"Código duplicado",IF(OR(B71="",C71="",D71=""),"Item, categoria ou unidade ausente",IF(AND(E71&lt;&gt;"A",E71&lt;&gt;"B",E71&lt;&gt;"C"),"Classe inválida",IF(OR(NOT(ISNUMBER(F71)),F71&lt;0),"Saldo cadastrado inválido",IF(OR(NOT(ISNUMBER(G71)),G71&lt;0),"Custo inválido",IF(OR(OR(NOT(ISNUMBER(H71)),H71&lt;0),H71=0),"Periodicidade inválida",IF(AND(K71&lt;&gt;"",OR(NOT(ISNUMBER(K71)),K71&lt;=0,IF(ISNUMBER(K71),K71&lt;&gt;INT(K71),FALSE))),"Prazo da ação inválido","")))))))))</x:f>
      </x:c>
      <x:c r="M71" s="8" t="str">
        <x:f>IF(N71="","",_xlfn.MAXIFS(Contagens!$R$5:$R$304,Contagens!$C$5:$C$304,A71,Contagens!$A$5:$A$304,N71,Contagens!$S$5:$S$304,1))</x:f>
      </x:c>
      <x:c r="N71" s="9" t="str">
        <x:f>IF(OR(A71="",L71&lt;&gt;"",COUNTIFS(Contagens!$C$5:$C$304,A71,Contagens!$S$5:$S$304,1)=0),"",_xlfn.MAXIFS(Contagens!$A$5:$A$304,Contagens!$C$5:$C$304,A71,Contagens!$S$5:$S$304,1))</x:f>
      </x:c>
      <x:c r="O71" s="8" t="str">
        <x:f>IF(M71="","",INDEX(Contagens!$E$5:$E$304,M71-4))</x:f>
      </x:c>
      <x:c r="P71" s="8" t="str">
        <x:f>IF(M71="","",INDEX(Contagens!$F$5:$F$304,M71-4))</x:f>
      </x:c>
      <x:c r="Q71" s="8" t="str">
        <x:f>IF(M71="","",P71-O71)</x:f>
      </x:c>
      <x:c r="R71" s="10" t="str">
        <x:f>IF(M71="","",Q71*G71)</x:f>
      </x:c>
      <x:c r="S71" s="10" t="str">
        <x:f>IF(M71="","",ABS(R71))</x:f>
      </x:c>
      <x:c r="T71" s="8" t="str">
        <x:f>IF(M71="","",IF(Q71=0,1,0))</x:f>
      </x:c>
      <x:c r="U71" s="9" t="str">
        <x:f>IF(M71="","",N71+H71)</x:f>
      </x:c>
      <x:c r="V71" s="8" t="str">
        <x:f>IF(A71="","",IF(L71&lt;&gt;"","CADASTRO INVÁLIDO",IF(M71="","NUNCA CONTADO",IF(Listas!$C$5&gt;U71,"CONTAGEM ATRASADA",IF(S71&gt;=Listas!$C$7,"DIVERGÊNCIA ALTA",IF(Q71&lt;&gt;0,"COM DIVERGÊNCIA","OK"))))))</x:f>
      </x:c>
      <x:c r="W71" s="8" t="n">
        <x:f>IF(AND(A71&lt;&gt;"",L71="",OR(Listas!$C$6="Todas",E71=Listas!$C$6),NOT(OR(NOT(ISNUMBER(Listas!$C$5)),Listas!$C$5&lt;=0,IF(ISNUMBER(Listas!$C$5),Listas!$C$5&lt;&gt;INT(Listas!$C$5),FALSE))),ISNUMBER(Listas!$C$7),Listas!$C$7&gt;0),1,0)</x:f>
        <x:v>0</x:v>
      </x:c>
      <x:c r="X71" s="8" t="n">
        <x:f>IF(AND(W71=1,M71&lt;&gt;""),1,0)</x:f>
        <x:v>0</x:v>
      </x:c>
      <x:c r="Y71" s="8" t="n">
        <x:f>IF(W71=0,0,IF(OR(V71="NUNCA CONTADO",V71="CONTAGEM ATRASADA"),1,IF(OR(V71="DIVERGÊNCIA ALTA",AC71="Recontar"),2,IF(V71="COM DIVERGÊNCIA",3,IF(AND(ISNUMBER(K71),K71&lt;Listas!$C$5),4,0)))))</x:f>
        <x:v>0</x:v>
      </x:c>
      <x:c r="Z71" s="8" t="str">
        <x:f>IF(Y71=0,"",COUNTIFS($Y$5:$Y$104,"&gt;0",$Y$5:$Y$104,"&lt;"&amp;Y71)+COUNTIFS($Y$5:Y71,Y71))</x:f>
      </x:c>
      <x:c r="AA71" s="10" t="str">
        <x:f>IF(X71=1,O71*G71,"")</x:f>
      </x:c>
      <x:c r="AB71" s="10" t="str">
        <x:f>IF(X71=1,P71*G71,"")</x:f>
      </x:c>
      <x:c r="AC71" s="8" t="str">
        <x:f>IF(M71="","",INDEX(Contagens!$N$5:$N$304,M71-4))</x:f>
      </x:c>
    </x:row>
    <x:row r="72" ht="24" customHeight="1">
      <x:c r="A72" s="4"/>
      <x:c r="B72" s="4"/>
      <x:c r="C72" s="4"/>
      <x:c r="D72" s="4"/>
      <x:c r="E72" s="4"/>
      <x:c r="F72" s="4"/>
      <x:c r="G72" s="6"/>
      <x:c r="H72" s="4"/>
      <x:c r="I72" s="4"/>
      <x:c r="J72" s="4"/>
      <x:c r="K72" s="5"/>
      <x:c r="L72" s="8" t="str">
        <x:f>IF(COUNTA(A72:K72)=0,"",IF(A72="","Código ausente",IF(COUNTIFS($A$5:$A$104,A72)&lt;&gt;1,"Código duplicado",IF(OR(B72="",C72="",D72=""),"Item, categoria ou unidade ausente",IF(AND(E72&lt;&gt;"A",E72&lt;&gt;"B",E72&lt;&gt;"C"),"Classe inválida",IF(OR(NOT(ISNUMBER(F72)),F72&lt;0),"Saldo cadastrado inválido",IF(OR(NOT(ISNUMBER(G72)),G72&lt;0),"Custo inválido",IF(OR(OR(NOT(ISNUMBER(H72)),H72&lt;0),H72=0),"Periodicidade inválida",IF(AND(K72&lt;&gt;"",OR(NOT(ISNUMBER(K72)),K72&lt;=0,IF(ISNUMBER(K72),K72&lt;&gt;INT(K72),FALSE))),"Prazo da ação inválido","")))))))))</x:f>
      </x:c>
      <x:c r="M72" s="8" t="str">
        <x:f>IF(N72="","",_xlfn.MAXIFS(Contagens!$R$5:$R$304,Contagens!$C$5:$C$304,A72,Contagens!$A$5:$A$304,N72,Contagens!$S$5:$S$304,1))</x:f>
      </x:c>
      <x:c r="N72" s="9" t="str">
        <x:f>IF(OR(A72="",L72&lt;&gt;"",COUNTIFS(Contagens!$C$5:$C$304,A72,Contagens!$S$5:$S$304,1)=0),"",_xlfn.MAXIFS(Contagens!$A$5:$A$304,Contagens!$C$5:$C$304,A72,Contagens!$S$5:$S$304,1))</x:f>
      </x:c>
      <x:c r="O72" s="8" t="str">
        <x:f>IF(M72="","",INDEX(Contagens!$E$5:$E$304,M72-4))</x:f>
      </x:c>
      <x:c r="P72" s="8" t="str">
        <x:f>IF(M72="","",INDEX(Contagens!$F$5:$F$304,M72-4))</x:f>
      </x:c>
      <x:c r="Q72" s="8" t="str">
        <x:f>IF(M72="","",P72-O72)</x:f>
      </x:c>
      <x:c r="R72" s="10" t="str">
        <x:f>IF(M72="","",Q72*G72)</x:f>
      </x:c>
      <x:c r="S72" s="10" t="str">
        <x:f>IF(M72="","",ABS(R72))</x:f>
      </x:c>
      <x:c r="T72" s="8" t="str">
        <x:f>IF(M72="","",IF(Q72=0,1,0))</x:f>
      </x:c>
      <x:c r="U72" s="9" t="str">
        <x:f>IF(M72="","",N72+H72)</x:f>
      </x:c>
      <x:c r="V72" s="8" t="str">
        <x:f>IF(A72="","",IF(L72&lt;&gt;"","CADASTRO INVÁLIDO",IF(M72="","NUNCA CONTADO",IF(Listas!$C$5&gt;U72,"CONTAGEM ATRASADA",IF(S72&gt;=Listas!$C$7,"DIVERGÊNCIA ALTA",IF(Q72&lt;&gt;0,"COM DIVERGÊNCIA","OK"))))))</x:f>
      </x:c>
      <x:c r="W72" s="8" t="n">
        <x:f>IF(AND(A72&lt;&gt;"",L72="",OR(Listas!$C$6="Todas",E72=Listas!$C$6),NOT(OR(NOT(ISNUMBER(Listas!$C$5)),Listas!$C$5&lt;=0,IF(ISNUMBER(Listas!$C$5),Listas!$C$5&lt;&gt;INT(Listas!$C$5),FALSE))),ISNUMBER(Listas!$C$7),Listas!$C$7&gt;0),1,0)</x:f>
        <x:v>0</x:v>
      </x:c>
      <x:c r="X72" s="8" t="n">
        <x:f>IF(AND(W72=1,M72&lt;&gt;""),1,0)</x:f>
        <x:v>0</x:v>
      </x:c>
      <x:c r="Y72" s="8" t="n">
        <x:f>IF(W72=0,0,IF(OR(V72="NUNCA CONTADO",V72="CONTAGEM ATRASADA"),1,IF(OR(V72="DIVERGÊNCIA ALTA",AC72="Recontar"),2,IF(V72="COM DIVERGÊNCIA",3,IF(AND(ISNUMBER(K72),K72&lt;Listas!$C$5),4,0)))))</x:f>
        <x:v>0</x:v>
      </x:c>
      <x:c r="Z72" s="8" t="str">
        <x:f>IF(Y72=0,"",COUNTIFS($Y$5:$Y$104,"&gt;0",$Y$5:$Y$104,"&lt;"&amp;Y72)+COUNTIFS($Y$5:Y72,Y72))</x:f>
      </x:c>
      <x:c r="AA72" s="10" t="str">
        <x:f>IF(X72=1,O72*G72,"")</x:f>
      </x:c>
      <x:c r="AB72" s="10" t="str">
        <x:f>IF(X72=1,P72*G72,"")</x:f>
      </x:c>
      <x:c r="AC72" s="8" t="str">
        <x:f>IF(M72="","",INDEX(Contagens!$N$5:$N$304,M72-4))</x:f>
      </x:c>
    </x:row>
    <x:row r="73" ht="24" customHeight="1">
      <x:c r="A73" s="4"/>
      <x:c r="B73" s="4"/>
      <x:c r="C73" s="4"/>
      <x:c r="D73" s="4"/>
      <x:c r="E73" s="4"/>
      <x:c r="F73" s="4"/>
      <x:c r="G73" s="6"/>
      <x:c r="H73" s="4"/>
      <x:c r="I73" s="4"/>
      <x:c r="J73" s="4"/>
      <x:c r="K73" s="5"/>
      <x:c r="L73" s="8" t="str">
        <x:f>IF(COUNTA(A73:K73)=0,"",IF(A73="","Código ausente",IF(COUNTIFS($A$5:$A$104,A73)&lt;&gt;1,"Código duplicado",IF(OR(B73="",C73="",D73=""),"Item, categoria ou unidade ausente",IF(AND(E73&lt;&gt;"A",E73&lt;&gt;"B",E73&lt;&gt;"C"),"Classe inválida",IF(OR(NOT(ISNUMBER(F73)),F73&lt;0),"Saldo cadastrado inválido",IF(OR(NOT(ISNUMBER(G73)),G73&lt;0),"Custo inválido",IF(OR(OR(NOT(ISNUMBER(H73)),H73&lt;0),H73=0),"Periodicidade inválida",IF(AND(K73&lt;&gt;"",OR(NOT(ISNUMBER(K73)),K73&lt;=0,IF(ISNUMBER(K73),K73&lt;&gt;INT(K73),FALSE))),"Prazo da ação inválido","")))))))))</x:f>
      </x:c>
      <x:c r="M73" s="8" t="str">
        <x:f>IF(N73="","",_xlfn.MAXIFS(Contagens!$R$5:$R$304,Contagens!$C$5:$C$304,A73,Contagens!$A$5:$A$304,N73,Contagens!$S$5:$S$304,1))</x:f>
      </x:c>
      <x:c r="N73" s="9" t="str">
        <x:f>IF(OR(A73="",L73&lt;&gt;"",COUNTIFS(Contagens!$C$5:$C$304,A73,Contagens!$S$5:$S$304,1)=0),"",_xlfn.MAXIFS(Contagens!$A$5:$A$304,Contagens!$C$5:$C$304,A73,Contagens!$S$5:$S$304,1))</x:f>
      </x:c>
      <x:c r="O73" s="8" t="str">
        <x:f>IF(M73="","",INDEX(Contagens!$E$5:$E$304,M73-4))</x:f>
      </x:c>
      <x:c r="P73" s="8" t="str">
        <x:f>IF(M73="","",INDEX(Contagens!$F$5:$F$304,M73-4))</x:f>
      </x:c>
      <x:c r="Q73" s="8" t="str">
        <x:f>IF(M73="","",P73-O73)</x:f>
      </x:c>
      <x:c r="R73" s="10" t="str">
        <x:f>IF(M73="","",Q73*G73)</x:f>
      </x:c>
      <x:c r="S73" s="10" t="str">
        <x:f>IF(M73="","",ABS(R73))</x:f>
      </x:c>
      <x:c r="T73" s="8" t="str">
        <x:f>IF(M73="","",IF(Q73=0,1,0))</x:f>
      </x:c>
      <x:c r="U73" s="9" t="str">
        <x:f>IF(M73="","",N73+H73)</x:f>
      </x:c>
      <x:c r="V73" s="8" t="str">
        <x:f>IF(A73="","",IF(L73&lt;&gt;"","CADASTRO INVÁLIDO",IF(M73="","NUNCA CONTADO",IF(Listas!$C$5&gt;U73,"CONTAGEM ATRASADA",IF(S73&gt;=Listas!$C$7,"DIVERGÊNCIA ALTA",IF(Q73&lt;&gt;0,"COM DIVERGÊNCIA","OK"))))))</x:f>
      </x:c>
      <x:c r="W73" s="8" t="n">
        <x:f>IF(AND(A73&lt;&gt;"",L73="",OR(Listas!$C$6="Todas",E73=Listas!$C$6),NOT(OR(NOT(ISNUMBER(Listas!$C$5)),Listas!$C$5&lt;=0,IF(ISNUMBER(Listas!$C$5),Listas!$C$5&lt;&gt;INT(Listas!$C$5),FALSE))),ISNUMBER(Listas!$C$7),Listas!$C$7&gt;0),1,0)</x:f>
        <x:v>0</x:v>
      </x:c>
      <x:c r="X73" s="8" t="n">
        <x:f>IF(AND(W73=1,M73&lt;&gt;""),1,0)</x:f>
        <x:v>0</x:v>
      </x:c>
      <x:c r="Y73" s="8" t="n">
        <x:f>IF(W73=0,0,IF(OR(V73="NUNCA CONTADO",V73="CONTAGEM ATRASADA"),1,IF(OR(V73="DIVERGÊNCIA ALTA",AC73="Recontar"),2,IF(V73="COM DIVERGÊNCIA",3,IF(AND(ISNUMBER(K73),K73&lt;Listas!$C$5),4,0)))))</x:f>
        <x:v>0</x:v>
      </x:c>
      <x:c r="Z73" s="8" t="str">
        <x:f>IF(Y73=0,"",COUNTIFS($Y$5:$Y$104,"&gt;0",$Y$5:$Y$104,"&lt;"&amp;Y73)+COUNTIFS($Y$5:Y73,Y73))</x:f>
      </x:c>
      <x:c r="AA73" s="10" t="str">
        <x:f>IF(X73=1,O73*G73,"")</x:f>
      </x:c>
      <x:c r="AB73" s="10" t="str">
        <x:f>IF(X73=1,P73*G73,"")</x:f>
      </x:c>
      <x:c r="AC73" s="8" t="str">
        <x:f>IF(M73="","",INDEX(Contagens!$N$5:$N$304,M73-4))</x:f>
      </x:c>
    </x:row>
    <x:row r="74" ht="24" customHeight="1">
      <x:c r="A74" s="4"/>
      <x:c r="B74" s="4"/>
      <x:c r="C74" s="4"/>
      <x:c r="D74" s="4"/>
      <x:c r="E74" s="4"/>
      <x:c r="F74" s="4"/>
      <x:c r="G74" s="6"/>
      <x:c r="H74" s="4"/>
      <x:c r="I74" s="4"/>
      <x:c r="J74" s="4"/>
      <x:c r="K74" s="5"/>
      <x:c r="L74" s="8" t="str">
        <x:f>IF(COUNTA(A74:K74)=0,"",IF(A74="","Código ausente",IF(COUNTIFS($A$5:$A$104,A74)&lt;&gt;1,"Código duplicado",IF(OR(B74="",C74="",D74=""),"Item, categoria ou unidade ausente",IF(AND(E74&lt;&gt;"A",E74&lt;&gt;"B",E74&lt;&gt;"C"),"Classe inválida",IF(OR(NOT(ISNUMBER(F74)),F74&lt;0),"Saldo cadastrado inválido",IF(OR(NOT(ISNUMBER(G74)),G74&lt;0),"Custo inválido",IF(OR(OR(NOT(ISNUMBER(H74)),H74&lt;0),H74=0),"Periodicidade inválida",IF(AND(K74&lt;&gt;"",OR(NOT(ISNUMBER(K74)),K74&lt;=0,IF(ISNUMBER(K74),K74&lt;&gt;INT(K74),FALSE))),"Prazo da ação inválido","")))))))))</x:f>
      </x:c>
      <x:c r="M74" s="8" t="str">
        <x:f>IF(N74="","",_xlfn.MAXIFS(Contagens!$R$5:$R$304,Contagens!$C$5:$C$304,A74,Contagens!$A$5:$A$304,N74,Contagens!$S$5:$S$304,1))</x:f>
      </x:c>
      <x:c r="N74" s="9" t="str">
        <x:f>IF(OR(A74="",L74&lt;&gt;"",COUNTIFS(Contagens!$C$5:$C$304,A74,Contagens!$S$5:$S$304,1)=0),"",_xlfn.MAXIFS(Contagens!$A$5:$A$304,Contagens!$C$5:$C$304,A74,Contagens!$S$5:$S$304,1))</x:f>
      </x:c>
      <x:c r="O74" s="8" t="str">
        <x:f>IF(M74="","",INDEX(Contagens!$E$5:$E$304,M74-4))</x:f>
      </x:c>
      <x:c r="P74" s="8" t="str">
        <x:f>IF(M74="","",INDEX(Contagens!$F$5:$F$304,M74-4))</x:f>
      </x:c>
      <x:c r="Q74" s="8" t="str">
        <x:f>IF(M74="","",P74-O74)</x:f>
      </x:c>
      <x:c r="R74" s="10" t="str">
        <x:f>IF(M74="","",Q74*G74)</x:f>
      </x:c>
      <x:c r="S74" s="10" t="str">
        <x:f>IF(M74="","",ABS(R74))</x:f>
      </x:c>
      <x:c r="T74" s="8" t="str">
        <x:f>IF(M74="","",IF(Q74=0,1,0))</x:f>
      </x:c>
      <x:c r="U74" s="9" t="str">
        <x:f>IF(M74="","",N74+H74)</x:f>
      </x:c>
      <x:c r="V74" s="8" t="str">
        <x:f>IF(A74="","",IF(L74&lt;&gt;"","CADASTRO INVÁLIDO",IF(M74="","NUNCA CONTADO",IF(Listas!$C$5&gt;U74,"CONTAGEM ATRASADA",IF(S74&gt;=Listas!$C$7,"DIVERGÊNCIA ALTA",IF(Q74&lt;&gt;0,"COM DIVERGÊNCIA","OK"))))))</x:f>
      </x:c>
      <x:c r="W74" s="8" t="n">
        <x:f>IF(AND(A74&lt;&gt;"",L74="",OR(Listas!$C$6="Todas",E74=Listas!$C$6),NOT(OR(NOT(ISNUMBER(Listas!$C$5)),Listas!$C$5&lt;=0,IF(ISNUMBER(Listas!$C$5),Listas!$C$5&lt;&gt;INT(Listas!$C$5),FALSE))),ISNUMBER(Listas!$C$7),Listas!$C$7&gt;0),1,0)</x:f>
        <x:v>0</x:v>
      </x:c>
      <x:c r="X74" s="8" t="n">
        <x:f>IF(AND(W74=1,M74&lt;&gt;""),1,0)</x:f>
        <x:v>0</x:v>
      </x:c>
      <x:c r="Y74" s="8" t="n">
        <x:f>IF(W74=0,0,IF(OR(V74="NUNCA CONTADO",V74="CONTAGEM ATRASADA"),1,IF(OR(V74="DIVERGÊNCIA ALTA",AC74="Recontar"),2,IF(V74="COM DIVERGÊNCIA",3,IF(AND(ISNUMBER(K74),K74&lt;Listas!$C$5),4,0)))))</x:f>
        <x:v>0</x:v>
      </x:c>
      <x:c r="Z74" s="8" t="str">
        <x:f>IF(Y74=0,"",COUNTIFS($Y$5:$Y$104,"&gt;0",$Y$5:$Y$104,"&lt;"&amp;Y74)+COUNTIFS($Y$5:Y74,Y74))</x:f>
      </x:c>
      <x:c r="AA74" s="10" t="str">
        <x:f>IF(X74=1,O74*G74,"")</x:f>
      </x:c>
      <x:c r="AB74" s="10" t="str">
        <x:f>IF(X74=1,P74*G74,"")</x:f>
      </x:c>
      <x:c r="AC74" s="8" t="str">
        <x:f>IF(M74="","",INDEX(Contagens!$N$5:$N$304,M74-4))</x:f>
      </x:c>
    </x:row>
    <x:row r="75" ht="24" customHeight="1">
      <x:c r="A75" s="4"/>
      <x:c r="B75" s="4"/>
      <x:c r="C75" s="4"/>
      <x:c r="D75" s="4"/>
      <x:c r="E75" s="4"/>
      <x:c r="F75" s="4"/>
      <x:c r="G75" s="6"/>
      <x:c r="H75" s="4"/>
      <x:c r="I75" s="4"/>
      <x:c r="J75" s="4"/>
      <x:c r="K75" s="5"/>
      <x:c r="L75" s="8" t="str">
        <x:f>IF(COUNTA(A75:K75)=0,"",IF(A75="","Código ausente",IF(COUNTIFS($A$5:$A$104,A75)&lt;&gt;1,"Código duplicado",IF(OR(B75="",C75="",D75=""),"Item, categoria ou unidade ausente",IF(AND(E75&lt;&gt;"A",E75&lt;&gt;"B",E75&lt;&gt;"C"),"Classe inválida",IF(OR(NOT(ISNUMBER(F75)),F75&lt;0),"Saldo cadastrado inválido",IF(OR(NOT(ISNUMBER(G75)),G75&lt;0),"Custo inválido",IF(OR(OR(NOT(ISNUMBER(H75)),H75&lt;0),H75=0),"Periodicidade inválida",IF(AND(K75&lt;&gt;"",OR(NOT(ISNUMBER(K75)),K75&lt;=0,IF(ISNUMBER(K75),K75&lt;&gt;INT(K75),FALSE))),"Prazo da ação inválido","")))))))))</x:f>
      </x:c>
      <x:c r="M75" s="8" t="str">
        <x:f>IF(N75="","",_xlfn.MAXIFS(Contagens!$R$5:$R$304,Contagens!$C$5:$C$304,A75,Contagens!$A$5:$A$304,N75,Contagens!$S$5:$S$304,1))</x:f>
      </x:c>
      <x:c r="N75" s="9" t="str">
        <x:f>IF(OR(A75="",L75&lt;&gt;"",COUNTIFS(Contagens!$C$5:$C$304,A75,Contagens!$S$5:$S$304,1)=0),"",_xlfn.MAXIFS(Contagens!$A$5:$A$304,Contagens!$C$5:$C$304,A75,Contagens!$S$5:$S$304,1))</x:f>
      </x:c>
      <x:c r="O75" s="8" t="str">
        <x:f>IF(M75="","",INDEX(Contagens!$E$5:$E$304,M75-4))</x:f>
      </x:c>
      <x:c r="P75" s="8" t="str">
        <x:f>IF(M75="","",INDEX(Contagens!$F$5:$F$304,M75-4))</x:f>
      </x:c>
      <x:c r="Q75" s="8" t="str">
        <x:f>IF(M75="","",P75-O75)</x:f>
      </x:c>
      <x:c r="R75" s="10" t="str">
        <x:f>IF(M75="","",Q75*G75)</x:f>
      </x:c>
      <x:c r="S75" s="10" t="str">
        <x:f>IF(M75="","",ABS(R75))</x:f>
      </x:c>
      <x:c r="T75" s="8" t="str">
        <x:f>IF(M75="","",IF(Q75=0,1,0))</x:f>
      </x:c>
      <x:c r="U75" s="9" t="str">
        <x:f>IF(M75="","",N75+H75)</x:f>
      </x:c>
      <x:c r="V75" s="8" t="str">
        <x:f>IF(A75="","",IF(L75&lt;&gt;"","CADASTRO INVÁLIDO",IF(M75="","NUNCA CONTADO",IF(Listas!$C$5&gt;U75,"CONTAGEM ATRASADA",IF(S75&gt;=Listas!$C$7,"DIVERGÊNCIA ALTA",IF(Q75&lt;&gt;0,"COM DIVERGÊNCIA","OK"))))))</x:f>
      </x:c>
      <x:c r="W75" s="8" t="n">
        <x:f>IF(AND(A75&lt;&gt;"",L75="",OR(Listas!$C$6="Todas",E75=Listas!$C$6),NOT(OR(NOT(ISNUMBER(Listas!$C$5)),Listas!$C$5&lt;=0,IF(ISNUMBER(Listas!$C$5),Listas!$C$5&lt;&gt;INT(Listas!$C$5),FALSE))),ISNUMBER(Listas!$C$7),Listas!$C$7&gt;0),1,0)</x:f>
        <x:v>0</x:v>
      </x:c>
      <x:c r="X75" s="8" t="n">
        <x:f>IF(AND(W75=1,M75&lt;&gt;""),1,0)</x:f>
        <x:v>0</x:v>
      </x:c>
      <x:c r="Y75" s="8" t="n">
        <x:f>IF(W75=0,0,IF(OR(V75="NUNCA CONTADO",V75="CONTAGEM ATRASADA"),1,IF(OR(V75="DIVERGÊNCIA ALTA",AC75="Recontar"),2,IF(V75="COM DIVERGÊNCIA",3,IF(AND(ISNUMBER(K75),K75&lt;Listas!$C$5),4,0)))))</x:f>
        <x:v>0</x:v>
      </x:c>
      <x:c r="Z75" s="8" t="str">
        <x:f>IF(Y75=0,"",COUNTIFS($Y$5:$Y$104,"&gt;0",$Y$5:$Y$104,"&lt;"&amp;Y75)+COUNTIFS($Y$5:Y75,Y75))</x:f>
      </x:c>
      <x:c r="AA75" s="10" t="str">
        <x:f>IF(X75=1,O75*G75,"")</x:f>
      </x:c>
      <x:c r="AB75" s="10" t="str">
        <x:f>IF(X75=1,P75*G75,"")</x:f>
      </x:c>
      <x:c r="AC75" s="8" t="str">
        <x:f>IF(M75="","",INDEX(Contagens!$N$5:$N$304,M75-4))</x:f>
      </x:c>
    </x:row>
    <x:row r="76" ht="24" customHeight="1">
      <x:c r="A76" s="4"/>
      <x:c r="B76" s="4"/>
      <x:c r="C76" s="4"/>
      <x:c r="D76" s="4"/>
      <x:c r="E76" s="4"/>
      <x:c r="F76" s="4"/>
      <x:c r="G76" s="6"/>
      <x:c r="H76" s="4"/>
      <x:c r="I76" s="4"/>
      <x:c r="J76" s="4"/>
      <x:c r="K76" s="5"/>
      <x:c r="L76" s="8" t="str">
        <x:f>IF(COUNTA(A76:K76)=0,"",IF(A76="","Código ausente",IF(COUNTIFS($A$5:$A$104,A76)&lt;&gt;1,"Código duplicado",IF(OR(B76="",C76="",D76=""),"Item, categoria ou unidade ausente",IF(AND(E76&lt;&gt;"A",E76&lt;&gt;"B",E76&lt;&gt;"C"),"Classe inválida",IF(OR(NOT(ISNUMBER(F76)),F76&lt;0),"Saldo cadastrado inválido",IF(OR(NOT(ISNUMBER(G76)),G76&lt;0),"Custo inválido",IF(OR(OR(NOT(ISNUMBER(H76)),H76&lt;0),H76=0),"Periodicidade inválida",IF(AND(K76&lt;&gt;"",OR(NOT(ISNUMBER(K76)),K76&lt;=0,IF(ISNUMBER(K76),K76&lt;&gt;INT(K76),FALSE))),"Prazo da ação inválido","")))))))))</x:f>
      </x:c>
      <x:c r="M76" s="8" t="str">
        <x:f>IF(N76="","",_xlfn.MAXIFS(Contagens!$R$5:$R$304,Contagens!$C$5:$C$304,A76,Contagens!$A$5:$A$304,N76,Contagens!$S$5:$S$304,1))</x:f>
      </x:c>
      <x:c r="N76" s="9" t="str">
        <x:f>IF(OR(A76="",L76&lt;&gt;"",COUNTIFS(Contagens!$C$5:$C$304,A76,Contagens!$S$5:$S$304,1)=0),"",_xlfn.MAXIFS(Contagens!$A$5:$A$304,Contagens!$C$5:$C$304,A76,Contagens!$S$5:$S$304,1))</x:f>
      </x:c>
      <x:c r="O76" s="8" t="str">
        <x:f>IF(M76="","",INDEX(Contagens!$E$5:$E$304,M76-4))</x:f>
      </x:c>
      <x:c r="P76" s="8" t="str">
        <x:f>IF(M76="","",INDEX(Contagens!$F$5:$F$304,M76-4))</x:f>
      </x:c>
      <x:c r="Q76" s="8" t="str">
        <x:f>IF(M76="","",P76-O76)</x:f>
      </x:c>
      <x:c r="R76" s="10" t="str">
        <x:f>IF(M76="","",Q76*G76)</x:f>
      </x:c>
      <x:c r="S76" s="10" t="str">
        <x:f>IF(M76="","",ABS(R76))</x:f>
      </x:c>
      <x:c r="T76" s="8" t="str">
        <x:f>IF(M76="","",IF(Q76=0,1,0))</x:f>
      </x:c>
      <x:c r="U76" s="9" t="str">
        <x:f>IF(M76="","",N76+H76)</x:f>
      </x:c>
      <x:c r="V76" s="8" t="str">
        <x:f>IF(A76="","",IF(L76&lt;&gt;"","CADASTRO INVÁLIDO",IF(M76="","NUNCA CONTADO",IF(Listas!$C$5&gt;U76,"CONTAGEM ATRASADA",IF(S76&gt;=Listas!$C$7,"DIVERGÊNCIA ALTA",IF(Q76&lt;&gt;0,"COM DIVERGÊNCIA","OK"))))))</x:f>
      </x:c>
      <x:c r="W76" s="8" t="n">
        <x:f>IF(AND(A76&lt;&gt;"",L76="",OR(Listas!$C$6="Todas",E76=Listas!$C$6),NOT(OR(NOT(ISNUMBER(Listas!$C$5)),Listas!$C$5&lt;=0,IF(ISNUMBER(Listas!$C$5),Listas!$C$5&lt;&gt;INT(Listas!$C$5),FALSE))),ISNUMBER(Listas!$C$7),Listas!$C$7&gt;0),1,0)</x:f>
        <x:v>0</x:v>
      </x:c>
      <x:c r="X76" s="8" t="n">
        <x:f>IF(AND(W76=1,M76&lt;&gt;""),1,0)</x:f>
        <x:v>0</x:v>
      </x:c>
      <x:c r="Y76" s="8" t="n">
        <x:f>IF(W76=0,0,IF(OR(V76="NUNCA CONTADO",V76="CONTAGEM ATRASADA"),1,IF(OR(V76="DIVERGÊNCIA ALTA",AC76="Recontar"),2,IF(V76="COM DIVERGÊNCIA",3,IF(AND(ISNUMBER(K76),K76&lt;Listas!$C$5),4,0)))))</x:f>
        <x:v>0</x:v>
      </x:c>
      <x:c r="Z76" s="8" t="str">
        <x:f>IF(Y76=0,"",COUNTIFS($Y$5:$Y$104,"&gt;0",$Y$5:$Y$104,"&lt;"&amp;Y76)+COUNTIFS($Y$5:Y76,Y76))</x:f>
      </x:c>
      <x:c r="AA76" s="10" t="str">
        <x:f>IF(X76=1,O76*G76,"")</x:f>
      </x:c>
      <x:c r="AB76" s="10" t="str">
        <x:f>IF(X76=1,P76*G76,"")</x:f>
      </x:c>
      <x:c r="AC76" s="8" t="str">
        <x:f>IF(M76="","",INDEX(Contagens!$N$5:$N$304,M76-4))</x:f>
      </x:c>
    </x:row>
    <x:row r="77" ht="24" customHeight="1">
      <x:c r="A77" s="4"/>
      <x:c r="B77" s="4"/>
      <x:c r="C77" s="4"/>
      <x:c r="D77" s="4"/>
      <x:c r="E77" s="4"/>
      <x:c r="F77" s="4"/>
      <x:c r="G77" s="6"/>
      <x:c r="H77" s="4"/>
      <x:c r="I77" s="4"/>
      <x:c r="J77" s="4"/>
      <x:c r="K77" s="5"/>
      <x:c r="L77" s="8" t="str">
        <x:f>IF(COUNTA(A77:K77)=0,"",IF(A77="","Código ausente",IF(COUNTIFS($A$5:$A$104,A77)&lt;&gt;1,"Código duplicado",IF(OR(B77="",C77="",D77=""),"Item, categoria ou unidade ausente",IF(AND(E77&lt;&gt;"A",E77&lt;&gt;"B",E77&lt;&gt;"C"),"Classe inválida",IF(OR(NOT(ISNUMBER(F77)),F77&lt;0),"Saldo cadastrado inválido",IF(OR(NOT(ISNUMBER(G77)),G77&lt;0),"Custo inválido",IF(OR(OR(NOT(ISNUMBER(H77)),H77&lt;0),H77=0),"Periodicidade inválida",IF(AND(K77&lt;&gt;"",OR(NOT(ISNUMBER(K77)),K77&lt;=0,IF(ISNUMBER(K77),K77&lt;&gt;INT(K77),FALSE))),"Prazo da ação inválido","")))))))))</x:f>
      </x:c>
      <x:c r="M77" s="8" t="str">
        <x:f>IF(N77="","",_xlfn.MAXIFS(Contagens!$R$5:$R$304,Contagens!$C$5:$C$304,A77,Contagens!$A$5:$A$304,N77,Contagens!$S$5:$S$304,1))</x:f>
      </x:c>
      <x:c r="N77" s="9" t="str">
        <x:f>IF(OR(A77="",L77&lt;&gt;"",COUNTIFS(Contagens!$C$5:$C$304,A77,Contagens!$S$5:$S$304,1)=0),"",_xlfn.MAXIFS(Contagens!$A$5:$A$304,Contagens!$C$5:$C$304,A77,Contagens!$S$5:$S$304,1))</x:f>
      </x:c>
      <x:c r="O77" s="8" t="str">
        <x:f>IF(M77="","",INDEX(Contagens!$E$5:$E$304,M77-4))</x:f>
      </x:c>
      <x:c r="P77" s="8" t="str">
        <x:f>IF(M77="","",INDEX(Contagens!$F$5:$F$304,M77-4))</x:f>
      </x:c>
      <x:c r="Q77" s="8" t="str">
        <x:f>IF(M77="","",P77-O77)</x:f>
      </x:c>
      <x:c r="R77" s="10" t="str">
        <x:f>IF(M77="","",Q77*G77)</x:f>
      </x:c>
      <x:c r="S77" s="10" t="str">
        <x:f>IF(M77="","",ABS(R77))</x:f>
      </x:c>
      <x:c r="T77" s="8" t="str">
        <x:f>IF(M77="","",IF(Q77=0,1,0))</x:f>
      </x:c>
      <x:c r="U77" s="9" t="str">
        <x:f>IF(M77="","",N77+H77)</x:f>
      </x:c>
      <x:c r="V77" s="8" t="str">
        <x:f>IF(A77="","",IF(L77&lt;&gt;"","CADASTRO INVÁLIDO",IF(M77="","NUNCA CONTADO",IF(Listas!$C$5&gt;U77,"CONTAGEM ATRASADA",IF(S77&gt;=Listas!$C$7,"DIVERGÊNCIA ALTA",IF(Q77&lt;&gt;0,"COM DIVERGÊNCIA","OK"))))))</x:f>
      </x:c>
      <x:c r="W77" s="8" t="n">
        <x:f>IF(AND(A77&lt;&gt;"",L77="",OR(Listas!$C$6="Todas",E77=Listas!$C$6),NOT(OR(NOT(ISNUMBER(Listas!$C$5)),Listas!$C$5&lt;=0,IF(ISNUMBER(Listas!$C$5),Listas!$C$5&lt;&gt;INT(Listas!$C$5),FALSE))),ISNUMBER(Listas!$C$7),Listas!$C$7&gt;0),1,0)</x:f>
        <x:v>0</x:v>
      </x:c>
      <x:c r="X77" s="8" t="n">
        <x:f>IF(AND(W77=1,M77&lt;&gt;""),1,0)</x:f>
        <x:v>0</x:v>
      </x:c>
      <x:c r="Y77" s="8" t="n">
        <x:f>IF(W77=0,0,IF(OR(V77="NUNCA CONTADO",V77="CONTAGEM ATRASADA"),1,IF(OR(V77="DIVERGÊNCIA ALTA",AC77="Recontar"),2,IF(V77="COM DIVERGÊNCIA",3,IF(AND(ISNUMBER(K77),K77&lt;Listas!$C$5),4,0)))))</x:f>
        <x:v>0</x:v>
      </x:c>
      <x:c r="Z77" s="8" t="str">
        <x:f>IF(Y77=0,"",COUNTIFS($Y$5:$Y$104,"&gt;0",$Y$5:$Y$104,"&lt;"&amp;Y77)+COUNTIFS($Y$5:Y77,Y77))</x:f>
      </x:c>
      <x:c r="AA77" s="10" t="str">
        <x:f>IF(X77=1,O77*G77,"")</x:f>
      </x:c>
      <x:c r="AB77" s="10" t="str">
        <x:f>IF(X77=1,P77*G77,"")</x:f>
      </x:c>
      <x:c r="AC77" s="8" t="str">
        <x:f>IF(M77="","",INDEX(Contagens!$N$5:$N$304,M77-4))</x:f>
      </x:c>
    </x:row>
    <x:row r="78" ht="24" customHeight="1">
      <x:c r="A78" s="4"/>
      <x:c r="B78" s="4"/>
      <x:c r="C78" s="4"/>
      <x:c r="D78" s="4"/>
      <x:c r="E78" s="4"/>
      <x:c r="F78" s="4"/>
      <x:c r="G78" s="6"/>
      <x:c r="H78" s="4"/>
      <x:c r="I78" s="4"/>
      <x:c r="J78" s="4"/>
      <x:c r="K78" s="5"/>
      <x:c r="L78" s="8" t="str">
        <x:f>IF(COUNTA(A78:K78)=0,"",IF(A78="","Código ausente",IF(COUNTIFS($A$5:$A$104,A78)&lt;&gt;1,"Código duplicado",IF(OR(B78="",C78="",D78=""),"Item, categoria ou unidade ausente",IF(AND(E78&lt;&gt;"A",E78&lt;&gt;"B",E78&lt;&gt;"C"),"Classe inválida",IF(OR(NOT(ISNUMBER(F78)),F78&lt;0),"Saldo cadastrado inválido",IF(OR(NOT(ISNUMBER(G78)),G78&lt;0),"Custo inválido",IF(OR(OR(NOT(ISNUMBER(H78)),H78&lt;0),H78=0),"Periodicidade inválida",IF(AND(K78&lt;&gt;"",OR(NOT(ISNUMBER(K78)),K78&lt;=0,IF(ISNUMBER(K78),K78&lt;&gt;INT(K78),FALSE))),"Prazo da ação inválido","")))))))))</x:f>
      </x:c>
      <x:c r="M78" s="8" t="str">
        <x:f>IF(N78="","",_xlfn.MAXIFS(Contagens!$R$5:$R$304,Contagens!$C$5:$C$304,A78,Contagens!$A$5:$A$304,N78,Contagens!$S$5:$S$304,1))</x:f>
      </x:c>
      <x:c r="N78" s="9" t="str">
        <x:f>IF(OR(A78="",L78&lt;&gt;"",COUNTIFS(Contagens!$C$5:$C$304,A78,Contagens!$S$5:$S$304,1)=0),"",_xlfn.MAXIFS(Contagens!$A$5:$A$304,Contagens!$C$5:$C$304,A78,Contagens!$S$5:$S$304,1))</x:f>
      </x:c>
      <x:c r="O78" s="8" t="str">
        <x:f>IF(M78="","",INDEX(Contagens!$E$5:$E$304,M78-4))</x:f>
      </x:c>
      <x:c r="P78" s="8" t="str">
        <x:f>IF(M78="","",INDEX(Contagens!$F$5:$F$304,M78-4))</x:f>
      </x:c>
      <x:c r="Q78" s="8" t="str">
        <x:f>IF(M78="","",P78-O78)</x:f>
      </x:c>
      <x:c r="R78" s="10" t="str">
        <x:f>IF(M78="","",Q78*G78)</x:f>
      </x:c>
      <x:c r="S78" s="10" t="str">
        <x:f>IF(M78="","",ABS(R78))</x:f>
      </x:c>
      <x:c r="T78" s="8" t="str">
        <x:f>IF(M78="","",IF(Q78=0,1,0))</x:f>
      </x:c>
      <x:c r="U78" s="9" t="str">
        <x:f>IF(M78="","",N78+H78)</x:f>
      </x:c>
      <x:c r="V78" s="8" t="str">
        <x:f>IF(A78="","",IF(L78&lt;&gt;"","CADASTRO INVÁLIDO",IF(M78="","NUNCA CONTADO",IF(Listas!$C$5&gt;U78,"CONTAGEM ATRASADA",IF(S78&gt;=Listas!$C$7,"DIVERGÊNCIA ALTA",IF(Q78&lt;&gt;0,"COM DIVERGÊNCIA","OK"))))))</x:f>
      </x:c>
      <x:c r="W78" s="8" t="n">
        <x:f>IF(AND(A78&lt;&gt;"",L78="",OR(Listas!$C$6="Todas",E78=Listas!$C$6),NOT(OR(NOT(ISNUMBER(Listas!$C$5)),Listas!$C$5&lt;=0,IF(ISNUMBER(Listas!$C$5),Listas!$C$5&lt;&gt;INT(Listas!$C$5),FALSE))),ISNUMBER(Listas!$C$7),Listas!$C$7&gt;0),1,0)</x:f>
        <x:v>0</x:v>
      </x:c>
      <x:c r="X78" s="8" t="n">
        <x:f>IF(AND(W78=1,M78&lt;&gt;""),1,0)</x:f>
        <x:v>0</x:v>
      </x:c>
      <x:c r="Y78" s="8" t="n">
        <x:f>IF(W78=0,0,IF(OR(V78="NUNCA CONTADO",V78="CONTAGEM ATRASADA"),1,IF(OR(V78="DIVERGÊNCIA ALTA",AC78="Recontar"),2,IF(V78="COM DIVERGÊNCIA",3,IF(AND(ISNUMBER(K78),K78&lt;Listas!$C$5),4,0)))))</x:f>
        <x:v>0</x:v>
      </x:c>
      <x:c r="Z78" s="8" t="str">
        <x:f>IF(Y78=0,"",COUNTIFS($Y$5:$Y$104,"&gt;0",$Y$5:$Y$104,"&lt;"&amp;Y78)+COUNTIFS($Y$5:Y78,Y78))</x:f>
      </x:c>
      <x:c r="AA78" s="10" t="str">
        <x:f>IF(X78=1,O78*G78,"")</x:f>
      </x:c>
      <x:c r="AB78" s="10" t="str">
        <x:f>IF(X78=1,P78*G78,"")</x:f>
      </x:c>
      <x:c r="AC78" s="8" t="str">
        <x:f>IF(M78="","",INDEX(Contagens!$N$5:$N$304,M78-4))</x:f>
      </x:c>
    </x:row>
    <x:row r="79" ht="24" customHeight="1">
      <x:c r="A79" s="4"/>
      <x:c r="B79" s="4"/>
      <x:c r="C79" s="4"/>
      <x:c r="D79" s="4"/>
      <x:c r="E79" s="4"/>
      <x:c r="F79" s="4"/>
      <x:c r="G79" s="6"/>
      <x:c r="H79" s="4"/>
      <x:c r="I79" s="4"/>
      <x:c r="J79" s="4"/>
      <x:c r="K79" s="5"/>
      <x:c r="L79" s="8" t="str">
        <x:f>IF(COUNTA(A79:K79)=0,"",IF(A79="","Código ausente",IF(COUNTIFS($A$5:$A$104,A79)&lt;&gt;1,"Código duplicado",IF(OR(B79="",C79="",D79=""),"Item, categoria ou unidade ausente",IF(AND(E79&lt;&gt;"A",E79&lt;&gt;"B",E79&lt;&gt;"C"),"Classe inválida",IF(OR(NOT(ISNUMBER(F79)),F79&lt;0),"Saldo cadastrado inválido",IF(OR(NOT(ISNUMBER(G79)),G79&lt;0),"Custo inválido",IF(OR(OR(NOT(ISNUMBER(H79)),H79&lt;0),H79=0),"Periodicidade inválida",IF(AND(K79&lt;&gt;"",OR(NOT(ISNUMBER(K79)),K79&lt;=0,IF(ISNUMBER(K79),K79&lt;&gt;INT(K79),FALSE))),"Prazo da ação inválido","")))))))))</x:f>
      </x:c>
      <x:c r="M79" s="8" t="str">
        <x:f>IF(N79="","",_xlfn.MAXIFS(Contagens!$R$5:$R$304,Contagens!$C$5:$C$304,A79,Contagens!$A$5:$A$304,N79,Contagens!$S$5:$S$304,1))</x:f>
      </x:c>
      <x:c r="N79" s="9" t="str">
        <x:f>IF(OR(A79="",L79&lt;&gt;"",COUNTIFS(Contagens!$C$5:$C$304,A79,Contagens!$S$5:$S$304,1)=0),"",_xlfn.MAXIFS(Contagens!$A$5:$A$304,Contagens!$C$5:$C$304,A79,Contagens!$S$5:$S$304,1))</x:f>
      </x:c>
      <x:c r="O79" s="8" t="str">
        <x:f>IF(M79="","",INDEX(Contagens!$E$5:$E$304,M79-4))</x:f>
      </x:c>
      <x:c r="P79" s="8" t="str">
        <x:f>IF(M79="","",INDEX(Contagens!$F$5:$F$304,M79-4))</x:f>
      </x:c>
      <x:c r="Q79" s="8" t="str">
        <x:f>IF(M79="","",P79-O79)</x:f>
      </x:c>
      <x:c r="R79" s="10" t="str">
        <x:f>IF(M79="","",Q79*G79)</x:f>
      </x:c>
      <x:c r="S79" s="10" t="str">
        <x:f>IF(M79="","",ABS(R79))</x:f>
      </x:c>
      <x:c r="T79" s="8" t="str">
        <x:f>IF(M79="","",IF(Q79=0,1,0))</x:f>
      </x:c>
      <x:c r="U79" s="9" t="str">
        <x:f>IF(M79="","",N79+H79)</x:f>
      </x:c>
      <x:c r="V79" s="8" t="str">
        <x:f>IF(A79="","",IF(L79&lt;&gt;"","CADASTRO INVÁLIDO",IF(M79="","NUNCA CONTADO",IF(Listas!$C$5&gt;U79,"CONTAGEM ATRASADA",IF(S79&gt;=Listas!$C$7,"DIVERGÊNCIA ALTA",IF(Q79&lt;&gt;0,"COM DIVERGÊNCIA","OK"))))))</x:f>
      </x:c>
      <x:c r="W79" s="8" t="n">
        <x:f>IF(AND(A79&lt;&gt;"",L79="",OR(Listas!$C$6="Todas",E79=Listas!$C$6),NOT(OR(NOT(ISNUMBER(Listas!$C$5)),Listas!$C$5&lt;=0,IF(ISNUMBER(Listas!$C$5),Listas!$C$5&lt;&gt;INT(Listas!$C$5),FALSE))),ISNUMBER(Listas!$C$7),Listas!$C$7&gt;0),1,0)</x:f>
        <x:v>0</x:v>
      </x:c>
      <x:c r="X79" s="8" t="n">
        <x:f>IF(AND(W79=1,M79&lt;&gt;""),1,0)</x:f>
        <x:v>0</x:v>
      </x:c>
      <x:c r="Y79" s="8" t="n">
        <x:f>IF(W79=0,0,IF(OR(V79="NUNCA CONTADO",V79="CONTAGEM ATRASADA"),1,IF(OR(V79="DIVERGÊNCIA ALTA",AC79="Recontar"),2,IF(V79="COM DIVERGÊNCIA",3,IF(AND(ISNUMBER(K79),K79&lt;Listas!$C$5),4,0)))))</x:f>
        <x:v>0</x:v>
      </x:c>
      <x:c r="Z79" s="8" t="str">
        <x:f>IF(Y79=0,"",COUNTIFS($Y$5:$Y$104,"&gt;0",$Y$5:$Y$104,"&lt;"&amp;Y79)+COUNTIFS($Y$5:Y79,Y79))</x:f>
      </x:c>
      <x:c r="AA79" s="10" t="str">
        <x:f>IF(X79=1,O79*G79,"")</x:f>
      </x:c>
      <x:c r="AB79" s="10" t="str">
        <x:f>IF(X79=1,P79*G79,"")</x:f>
      </x:c>
      <x:c r="AC79" s="8" t="str">
        <x:f>IF(M79="","",INDEX(Contagens!$N$5:$N$304,M79-4))</x:f>
      </x:c>
    </x:row>
    <x:row r="80" ht="24" customHeight="1">
      <x:c r="A80" s="4"/>
      <x:c r="B80" s="4"/>
      <x:c r="C80" s="4"/>
      <x:c r="D80" s="4"/>
      <x:c r="E80" s="4"/>
      <x:c r="F80" s="4"/>
      <x:c r="G80" s="6"/>
      <x:c r="H80" s="4"/>
      <x:c r="I80" s="4"/>
      <x:c r="J80" s="4"/>
      <x:c r="K80" s="5"/>
      <x:c r="L80" s="8" t="str">
        <x:f>IF(COUNTA(A80:K80)=0,"",IF(A80="","Código ausente",IF(COUNTIFS($A$5:$A$104,A80)&lt;&gt;1,"Código duplicado",IF(OR(B80="",C80="",D80=""),"Item, categoria ou unidade ausente",IF(AND(E80&lt;&gt;"A",E80&lt;&gt;"B",E80&lt;&gt;"C"),"Classe inválida",IF(OR(NOT(ISNUMBER(F80)),F80&lt;0),"Saldo cadastrado inválido",IF(OR(NOT(ISNUMBER(G80)),G80&lt;0),"Custo inválido",IF(OR(OR(NOT(ISNUMBER(H80)),H80&lt;0),H80=0),"Periodicidade inválida",IF(AND(K80&lt;&gt;"",OR(NOT(ISNUMBER(K80)),K80&lt;=0,IF(ISNUMBER(K80),K80&lt;&gt;INT(K80),FALSE))),"Prazo da ação inválido","")))))))))</x:f>
      </x:c>
      <x:c r="M80" s="8" t="str">
        <x:f>IF(N80="","",_xlfn.MAXIFS(Contagens!$R$5:$R$304,Contagens!$C$5:$C$304,A80,Contagens!$A$5:$A$304,N80,Contagens!$S$5:$S$304,1))</x:f>
      </x:c>
      <x:c r="N80" s="9" t="str">
        <x:f>IF(OR(A80="",L80&lt;&gt;"",COUNTIFS(Contagens!$C$5:$C$304,A80,Contagens!$S$5:$S$304,1)=0),"",_xlfn.MAXIFS(Contagens!$A$5:$A$304,Contagens!$C$5:$C$304,A80,Contagens!$S$5:$S$304,1))</x:f>
      </x:c>
      <x:c r="O80" s="8" t="str">
        <x:f>IF(M80="","",INDEX(Contagens!$E$5:$E$304,M80-4))</x:f>
      </x:c>
      <x:c r="P80" s="8" t="str">
        <x:f>IF(M80="","",INDEX(Contagens!$F$5:$F$304,M80-4))</x:f>
      </x:c>
      <x:c r="Q80" s="8" t="str">
        <x:f>IF(M80="","",P80-O80)</x:f>
      </x:c>
      <x:c r="R80" s="10" t="str">
        <x:f>IF(M80="","",Q80*G80)</x:f>
      </x:c>
      <x:c r="S80" s="10" t="str">
        <x:f>IF(M80="","",ABS(R80))</x:f>
      </x:c>
      <x:c r="T80" s="8" t="str">
        <x:f>IF(M80="","",IF(Q80=0,1,0))</x:f>
      </x:c>
      <x:c r="U80" s="9" t="str">
        <x:f>IF(M80="","",N80+H80)</x:f>
      </x:c>
      <x:c r="V80" s="8" t="str">
        <x:f>IF(A80="","",IF(L80&lt;&gt;"","CADASTRO INVÁLIDO",IF(M80="","NUNCA CONTADO",IF(Listas!$C$5&gt;U80,"CONTAGEM ATRASADA",IF(S80&gt;=Listas!$C$7,"DIVERGÊNCIA ALTA",IF(Q80&lt;&gt;0,"COM DIVERGÊNCIA","OK"))))))</x:f>
      </x:c>
      <x:c r="W80" s="8" t="n">
        <x:f>IF(AND(A80&lt;&gt;"",L80="",OR(Listas!$C$6="Todas",E80=Listas!$C$6),NOT(OR(NOT(ISNUMBER(Listas!$C$5)),Listas!$C$5&lt;=0,IF(ISNUMBER(Listas!$C$5),Listas!$C$5&lt;&gt;INT(Listas!$C$5),FALSE))),ISNUMBER(Listas!$C$7),Listas!$C$7&gt;0),1,0)</x:f>
        <x:v>0</x:v>
      </x:c>
      <x:c r="X80" s="8" t="n">
        <x:f>IF(AND(W80=1,M80&lt;&gt;""),1,0)</x:f>
        <x:v>0</x:v>
      </x:c>
      <x:c r="Y80" s="8" t="n">
        <x:f>IF(W80=0,0,IF(OR(V80="NUNCA CONTADO",V80="CONTAGEM ATRASADA"),1,IF(OR(V80="DIVERGÊNCIA ALTA",AC80="Recontar"),2,IF(V80="COM DIVERGÊNCIA",3,IF(AND(ISNUMBER(K80),K80&lt;Listas!$C$5),4,0)))))</x:f>
        <x:v>0</x:v>
      </x:c>
      <x:c r="Z80" s="8" t="str">
        <x:f>IF(Y80=0,"",COUNTIFS($Y$5:$Y$104,"&gt;0",$Y$5:$Y$104,"&lt;"&amp;Y80)+COUNTIFS($Y$5:Y80,Y80))</x:f>
      </x:c>
      <x:c r="AA80" s="10" t="str">
        <x:f>IF(X80=1,O80*G80,"")</x:f>
      </x:c>
      <x:c r="AB80" s="10" t="str">
        <x:f>IF(X80=1,P80*G80,"")</x:f>
      </x:c>
      <x:c r="AC80" s="8" t="str">
        <x:f>IF(M80="","",INDEX(Contagens!$N$5:$N$304,M80-4))</x:f>
      </x:c>
    </x:row>
    <x:row r="81" ht="24" customHeight="1">
      <x:c r="A81" s="4"/>
      <x:c r="B81" s="4"/>
      <x:c r="C81" s="4"/>
      <x:c r="D81" s="4"/>
      <x:c r="E81" s="4"/>
      <x:c r="F81" s="4"/>
      <x:c r="G81" s="6"/>
      <x:c r="H81" s="4"/>
      <x:c r="I81" s="4"/>
      <x:c r="J81" s="4"/>
      <x:c r="K81" s="5"/>
      <x:c r="L81" s="8" t="str">
        <x:f>IF(COUNTA(A81:K81)=0,"",IF(A81="","Código ausente",IF(COUNTIFS($A$5:$A$104,A81)&lt;&gt;1,"Código duplicado",IF(OR(B81="",C81="",D81=""),"Item, categoria ou unidade ausente",IF(AND(E81&lt;&gt;"A",E81&lt;&gt;"B",E81&lt;&gt;"C"),"Classe inválida",IF(OR(NOT(ISNUMBER(F81)),F81&lt;0),"Saldo cadastrado inválido",IF(OR(NOT(ISNUMBER(G81)),G81&lt;0),"Custo inválido",IF(OR(OR(NOT(ISNUMBER(H81)),H81&lt;0),H81=0),"Periodicidade inválida",IF(AND(K81&lt;&gt;"",OR(NOT(ISNUMBER(K81)),K81&lt;=0,IF(ISNUMBER(K81),K81&lt;&gt;INT(K81),FALSE))),"Prazo da ação inválido","")))))))))</x:f>
      </x:c>
      <x:c r="M81" s="8" t="str">
        <x:f>IF(N81="","",_xlfn.MAXIFS(Contagens!$R$5:$R$304,Contagens!$C$5:$C$304,A81,Contagens!$A$5:$A$304,N81,Contagens!$S$5:$S$304,1))</x:f>
      </x:c>
      <x:c r="N81" s="9" t="str">
        <x:f>IF(OR(A81="",L81&lt;&gt;"",COUNTIFS(Contagens!$C$5:$C$304,A81,Contagens!$S$5:$S$304,1)=0),"",_xlfn.MAXIFS(Contagens!$A$5:$A$304,Contagens!$C$5:$C$304,A81,Contagens!$S$5:$S$304,1))</x:f>
      </x:c>
      <x:c r="O81" s="8" t="str">
        <x:f>IF(M81="","",INDEX(Contagens!$E$5:$E$304,M81-4))</x:f>
      </x:c>
      <x:c r="P81" s="8" t="str">
        <x:f>IF(M81="","",INDEX(Contagens!$F$5:$F$304,M81-4))</x:f>
      </x:c>
      <x:c r="Q81" s="8" t="str">
        <x:f>IF(M81="","",P81-O81)</x:f>
      </x:c>
      <x:c r="R81" s="10" t="str">
        <x:f>IF(M81="","",Q81*G81)</x:f>
      </x:c>
      <x:c r="S81" s="10" t="str">
        <x:f>IF(M81="","",ABS(R81))</x:f>
      </x:c>
      <x:c r="T81" s="8" t="str">
        <x:f>IF(M81="","",IF(Q81=0,1,0))</x:f>
      </x:c>
      <x:c r="U81" s="9" t="str">
        <x:f>IF(M81="","",N81+H81)</x:f>
      </x:c>
      <x:c r="V81" s="8" t="str">
        <x:f>IF(A81="","",IF(L81&lt;&gt;"","CADASTRO INVÁLIDO",IF(M81="","NUNCA CONTADO",IF(Listas!$C$5&gt;U81,"CONTAGEM ATRASADA",IF(S81&gt;=Listas!$C$7,"DIVERGÊNCIA ALTA",IF(Q81&lt;&gt;0,"COM DIVERGÊNCIA","OK"))))))</x:f>
      </x:c>
      <x:c r="W81" s="8" t="n">
        <x:f>IF(AND(A81&lt;&gt;"",L81="",OR(Listas!$C$6="Todas",E81=Listas!$C$6),NOT(OR(NOT(ISNUMBER(Listas!$C$5)),Listas!$C$5&lt;=0,IF(ISNUMBER(Listas!$C$5),Listas!$C$5&lt;&gt;INT(Listas!$C$5),FALSE))),ISNUMBER(Listas!$C$7),Listas!$C$7&gt;0),1,0)</x:f>
        <x:v>0</x:v>
      </x:c>
      <x:c r="X81" s="8" t="n">
        <x:f>IF(AND(W81=1,M81&lt;&gt;""),1,0)</x:f>
        <x:v>0</x:v>
      </x:c>
      <x:c r="Y81" s="8" t="n">
        <x:f>IF(W81=0,0,IF(OR(V81="NUNCA CONTADO",V81="CONTAGEM ATRASADA"),1,IF(OR(V81="DIVERGÊNCIA ALTA",AC81="Recontar"),2,IF(V81="COM DIVERGÊNCIA",3,IF(AND(ISNUMBER(K81),K81&lt;Listas!$C$5),4,0)))))</x:f>
        <x:v>0</x:v>
      </x:c>
      <x:c r="Z81" s="8" t="str">
        <x:f>IF(Y81=0,"",COUNTIFS($Y$5:$Y$104,"&gt;0",$Y$5:$Y$104,"&lt;"&amp;Y81)+COUNTIFS($Y$5:Y81,Y81))</x:f>
      </x:c>
      <x:c r="AA81" s="10" t="str">
        <x:f>IF(X81=1,O81*G81,"")</x:f>
      </x:c>
      <x:c r="AB81" s="10" t="str">
        <x:f>IF(X81=1,P81*G81,"")</x:f>
      </x:c>
      <x:c r="AC81" s="8" t="str">
        <x:f>IF(M81="","",INDEX(Contagens!$N$5:$N$304,M81-4))</x:f>
      </x:c>
    </x:row>
    <x:row r="82" ht="24" customHeight="1">
      <x:c r="A82" s="4"/>
      <x:c r="B82" s="4"/>
      <x:c r="C82" s="4"/>
      <x:c r="D82" s="4"/>
      <x:c r="E82" s="4"/>
      <x:c r="F82" s="4"/>
      <x:c r="G82" s="6"/>
      <x:c r="H82" s="4"/>
      <x:c r="I82" s="4"/>
      <x:c r="J82" s="4"/>
      <x:c r="K82" s="5"/>
      <x:c r="L82" s="8" t="str">
        <x:f>IF(COUNTA(A82:K82)=0,"",IF(A82="","Código ausente",IF(COUNTIFS($A$5:$A$104,A82)&lt;&gt;1,"Código duplicado",IF(OR(B82="",C82="",D82=""),"Item, categoria ou unidade ausente",IF(AND(E82&lt;&gt;"A",E82&lt;&gt;"B",E82&lt;&gt;"C"),"Classe inválida",IF(OR(NOT(ISNUMBER(F82)),F82&lt;0),"Saldo cadastrado inválido",IF(OR(NOT(ISNUMBER(G82)),G82&lt;0),"Custo inválido",IF(OR(OR(NOT(ISNUMBER(H82)),H82&lt;0),H82=0),"Periodicidade inválida",IF(AND(K82&lt;&gt;"",OR(NOT(ISNUMBER(K82)),K82&lt;=0,IF(ISNUMBER(K82),K82&lt;&gt;INT(K82),FALSE))),"Prazo da ação inválido","")))))))))</x:f>
      </x:c>
      <x:c r="M82" s="8" t="str">
        <x:f>IF(N82="","",_xlfn.MAXIFS(Contagens!$R$5:$R$304,Contagens!$C$5:$C$304,A82,Contagens!$A$5:$A$304,N82,Contagens!$S$5:$S$304,1))</x:f>
      </x:c>
      <x:c r="N82" s="9" t="str">
        <x:f>IF(OR(A82="",L82&lt;&gt;"",COUNTIFS(Contagens!$C$5:$C$304,A82,Contagens!$S$5:$S$304,1)=0),"",_xlfn.MAXIFS(Contagens!$A$5:$A$304,Contagens!$C$5:$C$304,A82,Contagens!$S$5:$S$304,1))</x:f>
      </x:c>
      <x:c r="O82" s="8" t="str">
        <x:f>IF(M82="","",INDEX(Contagens!$E$5:$E$304,M82-4))</x:f>
      </x:c>
      <x:c r="P82" s="8" t="str">
        <x:f>IF(M82="","",INDEX(Contagens!$F$5:$F$304,M82-4))</x:f>
      </x:c>
      <x:c r="Q82" s="8" t="str">
        <x:f>IF(M82="","",P82-O82)</x:f>
      </x:c>
      <x:c r="R82" s="10" t="str">
        <x:f>IF(M82="","",Q82*G82)</x:f>
      </x:c>
      <x:c r="S82" s="10" t="str">
        <x:f>IF(M82="","",ABS(R82))</x:f>
      </x:c>
      <x:c r="T82" s="8" t="str">
        <x:f>IF(M82="","",IF(Q82=0,1,0))</x:f>
      </x:c>
      <x:c r="U82" s="9" t="str">
        <x:f>IF(M82="","",N82+H82)</x:f>
      </x:c>
      <x:c r="V82" s="8" t="str">
        <x:f>IF(A82="","",IF(L82&lt;&gt;"","CADASTRO INVÁLIDO",IF(M82="","NUNCA CONTADO",IF(Listas!$C$5&gt;U82,"CONTAGEM ATRASADA",IF(S82&gt;=Listas!$C$7,"DIVERGÊNCIA ALTA",IF(Q82&lt;&gt;0,"COM DIVERGÊNCIA","OK"))))))</x:f>
      </x:c>
      <x:c r="W82" s="8" t="n">
        <x:f>IF(AND(A82&lt;&gt;"",L82="",OR(Listas!$C$6="Todas",E82=Listas!$C$6),NOT(OR(NOT(ISNUMBER(Listas!$C$5)),Listas!$C$5&lt;=0,IF(ISNUMBER(Listas!$C$5),Listas!$C$5&lt;&gt;INT(Listas!$C$5),FALSE))),ISNUMBER(Listas!$C$7),Listas!$C$7&gt;0),1,0)</x:f>
        <x:v>0</x:v>
      </x:c>
      <x:c r="X82" s="8" t="n">
        <x:f>IF(AND(W82=1,M82&lt;&gt;""),1,0)</x:f>
        <x:v>0</x:v>
      </x:c>
      <x:c r="Y82" s="8" t="n">
        <x:f>IF(W82=0,0,IF(OR(V82="NUNCA CONTADO",V82="CONTAGEM ATRASADA"),1,IF(OR(V82="DIVERGÊNCIA ALTA",AC82="Recontar"),2,IF(V82="COM DIVERGÊNCIA",3,IF(AND(ISNUMBER(K82),K82&lt;Listas!$C$5),4,0)))))</x:f>
        <x:v>0</x:v>
      </x:c>
      <x:c r="Z82" s="8" t="str">
        <x:f>IF(Y82=0,"",COUNTIFS($Y$5:$Y$104,"&gt;0",$Y$5:$Y$104,"&lt;"&amp;Y82)+COUNTIFS($Y$5:Y82,Y82))</x:f>
      </x:c>
      <x:c r="AA82" s="10" t="str">
        <x:f>IF(X82=1,O82*G82,"")</x:f>
      </x:c>
      <x:c r="AB82" s="10" t="str">
        <x:f>IF(X82=1,P82*G82,"")</x:f>
      </x:c>
      <x:c r="AC82" s="8" t="str">
        <x:f>IF(M82="","",INDEX(Contagens!$N$5:$N$304,M82-4))</x:f>
      </x:c>
    </x:row>
    <x:row r="83" ht="24" customHeight="1">
      <x:c r="A83" s="4"/>
      <x:c r="B83" s="4"/>
      <x:c r="C83" s="4"/>
      <x:c r="D83" s="4"/>
      <x:c r="E83" s="4"/>
      <x:c r="F83" s="4"/>
      <x:c r="G83" s="6"/>
      <x:c r="H83" s="4"/>
      <x:c r="I83" s="4"/>
      <x:c r="J83" s="4"/>
      <x:c r="K83" s="5"/>
      <x:c r="L83" s="8" t="str">
        <x:f>IF(COUNTA(A83:K83)=0,"",IF(A83="","Código ausente",IF(COUNTIFS($A$5:$A$104,A83)&lt;&gt;1,"Código duplicado",IF(OR(B83="",C83="",D83=""),"Item, categoria ou unidade ausente",IF(AND(E83&lt;&gt;"A",E83&lt;&gt;"B",E83&lt;&gt;"C"),"Classe inválida",IF(OR(NOT(ISNUMBER(F83)),F83&lt;0),"Saldo cadastrado inválido",IF(OR(NOT(ISNUMBER(G83)),G83&lt;0),"Custo inválido",IF(OR(OR(NOT(ISNUMBER(H83)),H83&lt;0),H83=0),"Periodicidade inválida",IF(AND(K83&lt;&gt;"",OR(NOT(ISNUMBER(K83)),K83&lt;=0,IF(ISNUMBER(K83),K83&lt;&gt;INT(K83),FALSE))),"Prazo da ação inválido","")))))))))</x:f>
      </x:c>
      <x:c r="M83" s="8" t="str">
        <x:f>IF(N83="","",_xlfn.MAXIFS(Contagens!$R$5:$R$304,Contagens!$C$5:$C$304,A83,Contagens!$A$5:$A$304,N83,Contagens!$S$5:$S$304,1))</x:f>
      </x:c>
      <x:c r="N83" s="9" t="str">
        <x:f>IF(OR(A83="",L83&lt;&gt;"",COUNTIFS(Contagens!$C$5:$C$304,A83,Contagens!$S$5:$S$304,1)=0),"",_xlfn.MAXIFS(Contagens!$A$5:$A$304,Contagens!$C$5:$C$304,A83,Contagens!$S$5:$S$304,1))</x:f>
      </x:c>
      <x:c r="O83" s="8" t="str">
        <x:f>IF(M83="","",INDEX(Contagens!$E$5:$E$304,M83-4))</x:f>
      </x:c>
      <x:c r="P83" s="8" t="str">
        <x:f>IF(M83="","",INDEX(Contagens!$F$5:$F$304,M83-4))</x:f>
      </x:c>
      <x:c r="Q83" s="8" t="str">
        <x:f>IF(M83="","",P83-O83)</x:f>
      </x:c>
      <x:c r="R83" s="10" t="str">
        <x:f>IF(M83="","",Q83*G83)</x:f>
      </x:c>
      <x:c r="S83" s="10" t="str">
        <x:f>IF(M83="","",ABS(R83))</x:f>
      </x:c>
      <x:c r="T83" s="8" t="str">
        <x:f>IF(M83="","",IF(Q83=0,1,0))</x:f>
      </x:c>
      <x:c r="U83" s="9" t="str">
        <x:f>IF(M83="","",N83+H83)</x:f>
      </x:c>
      <x:c r="V83" s="8" t="str">
        <x:f>IF(A83="","",IF(L83&lt;&gt;"","CADASTRO INVÁLIDO",IF(M83="","NUNCA CONTADO",IF(Listas!$C$5&gt;U83,"CONTAGEM ATRASADA",IF(S83&gt;=Listas!$C$7,"DIVERGÊNCIA ALTA",IF(Q83&lt;&gt;0,"COM DIVERGÊNCIA","OK"))))))</x:f>
      </x:c>
      <x:c r="W83" s="8" t="n">
        <x:f>IF(AND(A83&lt;&gt;"",L83="",OR(Listas!$C$6="Todas",E83=Listas!$C$6),NOT(OR(NOT(ISNUMBER(Listas!$C$5)),Listas!$C$5&lt;=0,IF(ISNUMBER(Listas!$C$5),Listas!$C$5&lt;&gt;INT(Listas!$C$5),FALSE))),ISNUMBER(Listas!$C$7),Listas!$C$7&gt;0),1,0)</x:f>
        <x:v>0</x:v>
      </x:c>
      <x:c r="X83" s="8" t="n">
        <x:f>IF(AND(W83=1,M83&lt;&gt;""),1,0)</x:f>
        <x:v>0</x:v>
      </x:c>
      <x:c r="Y83" s="8" t="n">
        <x:f>IF(W83=0,0,IF(OR(V83="NUNCA CONTADO",V83="CONTAGEM ATRASADA"),1,IF(OR(V83="DIVERGÊNCIA ALTA",AC83="Recontar"),2,IF(V83="COM DIVERGÊNCIA",3,IF(AND(ISNUMBER(K83),K83&lt;Listas!$C$5),4,0)))))</x:f>
        <x:v>0</x:v>
      </x:c>
      <x:c r="Z83" s="8" t="str">
        <x:f>IF(Y83=0,"",COUNTIFS($Y$5:$Y$104,"&gt;0",$Y$5:$Y$104,"&lt;"&amp;Y83)+COUNTIFS($Y$5:Y83,Y83))</x:f>
      </x:c>
      <x:c r="AA83" s="10" t="str">
        <x:f>IF(X83=1,O83*G83,"")</x:f>
      </x:c>
      <x:c r="AB83" s="10" t="str">
        <x:f>IF(X83=1,P83*G83,"")</x:f>
      </x:c>
      <x:c r="AC83" s="8" t="str">
        <x:f>IF(M83="","",INDEX(Contagens!$N$5:$N$304,M83-4))</x:f>
      </x:c>
    </x:row>
    <x:row r="84" ht="24" customHeight="1">
      <x:c r="A84" s="4"/>
      <x:c r="B84" s="4"/>
      <x:c r="C84" s="4"/>
      <x:c r="D84" s="4"/>
      <x:c r="E84" s="4"/>
      <x:c r="F84" s="4"/>
      <x:c r="G84" s="6"/>
      <x:c r="H84" s="4"/>
      <x:c r="I84" s="4"/>
      <x:c r="J84" s="4"/>
      <x:c r="K84" s="5"/>
      <x:c r="L84" s="8" t="str">
        <x:f>IF(COUNTA(A84:K84)=0,"",IF(A84="","Código ausente",IF(COUNTIFS($A$5:$A$104,A84)&lt;&gt;1,"Código duplicado",IF(OR(B84="",C84="",D84=""),"Item, categoria ou unidade ausente",IF(AND(E84&lt;&gt;"A",E84&lt;&gt;"B",E84&lt;&gt;"C"),"Classe inválida",IF(OR(NOT(ISNUMBER(F84)),F84&lt;0),"Saldo cadastrado inválido",IF(OR(NOT(ISNUMBER(G84)),G84&lt;0),"Custo inválido",IF(OR(OR(NOT(ISNUMBER(H84)),H84&lt;0),H84=0),"Periodicidade inválida",IF(AND(K84&lt;&gt;"",OR(NOT(ISNUMBER(K84)),K84&lt;=0,IF(ISNUMBER(K84),K84&lt;&gt;INT(K84),FALSE))),"Prazo da ação inválido","")))))))))</x:f>
      </x:c>
      <x:c r="M84" s="8" t="str">
        <x:f>IF(N84="","",_xlfn.MAXIFS(Contagens!$R$5:$R$304,Contagens!$C$5:$C$304,A84,Contagens!$A$5:$A$304,N84,Contagens!$S$5:$S$304,1))</x:f>
      </x:c>
      <x:c r="N84" s="9" t="str">
        <x:f>IF(OR(A84="",L84&lt;&gt;"",COUNTIFS(Contagens!$C$5:$C$304,A84,Contagens!$S$5:$S$304,1)=0),"",_xlfn.MAXIFS(Contagens!$A$5:$A$304,Contagens!$C$5:$C$304,A84,Contagens!$S$5:$S$304,1))</x:f>
      </x:c>
      <x:c r="O84" s="8" t="str">
        <x:f>IF(M84="","",INDEX(Contagens!$E$5:$E$304,M84-4))</x:f>
      </x:c>
      <x:c r="P84" s="8" t="str">
        <x:f>IF(M84="","",INDEX(Contagens!$F$5:$F$304,M84-4))</x:f>
      </x:c>
      <x:c r="Q84" s="8" t="str">
        <x:f>IF(M84="","",P84-O84)</x:f>
      </x:c>
      <x:c r="R84" s="10" t="str">
        <x:f>IF(M84="","",Q84*G84)</x:f>
      </x:c>
      <x:c r="S84" s="10" t="str">
        <x:f>IF(M84="","",ABS(R84))</x:f>
      </x:c>
      <x:c r="T84" s="8" t="str">
        <x:f>IF(M84="","",IF(Q84=0,1,0))</x:f>
      </x:c>
      <x:c r="U84" s="9" t="str">
        <x:f>IF(M84="","",N84+H84)</x:f>
      </x:c>
      <x:c r="V84" s="8" t="str">
        <x:f>IF(A84="","",IF(L84&lt;&gt;"","CADASTRO INVÁLIDO",IF(M84="","NUNCA CONTADO",IF(Listas!$C$5&gt;U84,"CONTAGEM ATRASADA",IF(S84&gt;=Listas!$C$7,"DIVERGÊNCIA ALTA",IF(Q84&lt;&gt;0,"COM DIVERGÊNCIA","OK"))))))</x:f>
      </x:c>
      <x:c r="W84" s="8" t="n">
        <x:f>IF(AND(A84&lt;&gt;"",L84="",OR(Listas!$C$6="Todas",E84=Listas!$C$6),NOT(OR(NOT(ISNUMBER(Listas!$C$5)),Listas!$C$5&lt;=0,IF(ISNUMBER(Listas!$C$5),Listas!$C$5&lt;&gt;INT(Listas!$C$5),FALSE))),ISNUMBER(Listas!$C$7),Listas!$C$7&gt;0),1,0)</x:f>
        <x:v>0</x:v>
      </x:c>
      <x:c r="X84" s="8" t="n">
        <x:f>IF(AND(W84=1,M84&lt;&gt;""),1,0)</x:f>
        <x:v>0</x:v>
      </x:c>
      <x:c r="Y84" s="8" t="n">
        <x:f>IF(W84=0,0,IF(OR(V84="NUNCA CONTADO",V84="CONTAGEM ATRASADA"),1,IF(OR(V84="DIVERGÊNCIA ALTA",AC84="Recontar"),2,IF(V84="COM DIVERGÊNCIA",3,IF(AND(ISNUMBER(K84),K84&lt;Listas!$C$5),4,0)))))</x:f>
        <x:v>0</x:v>
      </x:c>
      <x:c r="Z84" s="8" t="str">
        <x:f>IF(Y84=0,"",COUNTIFS($Y$5:$Y$104,"&gt;0",$Y$5:$Y$104,"&lt;"&amp;Y84)+COUNTIFS($Y$5:Y84,Y84))</x:f>
      </x:c>
      <x:c r="AA84" s="10" t="str">
        <x:f>IF(X84=1,O84*G84,"")</x:f>
      </x:c>
      <x:c r="AB84" s="10" t="str">
        <x:f>IF(X84=1,P84*G84,"")</x:f>
      </x:c>
      <x:c r="AC84" s="8" t="str">
        <x:f>IF(M84="","",INDEX(Contagens!$N$5:$N$304,M84-4))</x:f>
      </x:c>
    </x:row>
    <x:row r="85" ht="24" customHeight="1">
      <x:c r="A85" s="4"/>
      <x:c r="B85" s="4"/>
      <x:c r="C85" s="4"/>
      <x:c r="D85" s="4"/>
      <x:c r="E85" s="4"/>
      <x:c r="F85" s="4"/>
      <x:c r="G85" s="6"/>
      <x:c r="H85" s="4"/>
      <x:c r="I85" s="4"/>
      <x:c r="J85" s="4"/>
      <x:c r="K85" s="5"/>
      <x:c r="L85" s="8" t="str">
        <x:f>IF(COUNTA(A85:K85)=0,"",IF(A85="","Código ausente",IF(COUNTIFS($A$5:$A$104,A85)&lt;&gt;1,"Código duplicado",IF(OR(B85="",C85="",D85=""),"Item, categoria ou unidade ausente",IF(AND(E85&lt;&gt;"A",E85&lt;&gt;"B",E85&lt;&gt;"C"),"Classe inválida",IF(OR(NOT(ISNUMBER(F85)),F85&lt;0),"Saldo cadastrado inválido",IF(OR(NOT(ISNUMBER(G85)),G85&lt;0),"Custo inválido",IF(OR(OR(NOT(ISNUMBER(H85)),H85&lt;0),H85=0),"Periodicidade inválida",IF(AND(K85&lt;&gt;"",OR(NOT(ISNUMBER(K85)),K85&lt;=0,IF(ISNUMBER(K85),K85&lt;&gt;INT(K85),FALSE))),"Prazo da ação inválido","")))))))))</x:f>
      </x:c>
      <x:c r="M85" s="8" t="str">
        <x:f>IF(N85="","",_xlfn.MAXIFS(Contagens!$R$5:$R$304,Contagens!$C$5:$C$304,A85,Contagens!$A$5:$A$304,N85,Contagens!$S$5:$S$304,1))</x:f>
      </x:c>
      <x:c r="N85" s="9" t="str">
        <x:f>IF(OR(A85="",L85&lt;&gt;"",COUNTIFS(Contagens!$C$5:$C$304,A85,Contagens!$S$5:$S$304,1)=0),"",_xlfn.MAXIFS(Contagens!$A$5:$A$304,Contagens!$C$5:$C$304,A85,Contagens!$S$5:$S$304,1))</x:f>
      </x:c>
      <x:c r="O85" s="8" t="str">
        <x:f>IF(M85="","",INDEX(Contagens!$E$5:$E$304,M85-4))</x:f>
      </x:c>
      <x:c r="P85" s="8" t="str">
        <x:f>IF(M85="","",INDEX(Contagens!$F$5:$F$304,M85-4))</x:f>
      </x:c>
      <x:c r="Q85" s="8" t="str">
        <x:f>IF(M85="","",P85-O85)</x:f>
      </x:c>
      <x:c r="R85" s="10" t="str">
        <x:f>IF(M85="","",Q85*G85)</x:f>
      </x:c>
      <x:c r="S85" s="10" t="str">
        <x:f>IF(M85="","",ABS(R85))</x:f>
      </x:c>
      <x:c r="T85" s="8" t="str">
        <x:f>IF(M85="","",IF(Q85=0,1,0))</x:f>
      </x:c>
      <x:c r="U85" s="9" t="str">
        <x:f>IF(M85="","",N85+H85)</x:f>
      </x:c>
      <x:c r="V85" s="8" t="str">
        <x:f>IF(A85="","",IF(L85&lt;&gt;"","CADASTRO INVÁLIDO",IF(M85="","NUNCA CONTADO",IF(Listas!$C$5&gt;U85,"CONTAGEM ATRASADA",IF(S85&gt;=Listas!$C$7,"DIVERGÊNCIA ALTA",IF(Q85&lt;&gt;0,"COM DIVERGÊNCIA","OK"))))))</x:f>
      </x:c>
      <x:c r="W85" s="8" t="n">
        <x:f>IF(AND(A85&lt;&gt;"",L85="",OR(Listas!$C$6="Todas",E85=Listas!$C$6),NOT(OR(NOT(ISNUMBER(Listas!$C$5)),Listas!$C$5&lt;=0,IF(ISNUMBER(Listas!$C$5),Listas!$C$5&lt;&gt;INT(Listas!$C$5),FALSE))),ISNUMBER(Listas!$C$7),Listas!$C$7&gt;0),1,0)</x:f>
        <x:v>0</x:v>
      </x:c>
      <x:c r="X85" s="8" t="n">
        <x:f>IF(AND(W85=1,M85&lt;&gt;""),1,0)</x:f>
        <x:v>0</x:v>
      </x:c>
      <x:c r="Y85" s="8" t="n">
        <x:f>IF(W85=0,0,IF(OR(V85="NUNCA CONTADO",V85="CONTAGEM ATRASADA"),1,IF(OR(V85="DIVERGÊNCIA ALTA",AC85="Recontar"),2,IF(V85="COM DIVERGÊNCIA",3,IF(AND(ISNUMBER(K85),K85&lt;Listas!$C$5),4,0)))))</x:f>
        <x:v>0</x:v>
      </x:c>
      <x:c r="Z85" s="8" t="str">
        <x:f>IF(Y85=0,"",COUNTIFS($Y$5:$Y$104,"&gt;0",$Y$5:$Y$104,"&lt;"&amp;Y85)+COUNTIFS($Y$5:Y85,Y85))</x:f>
      </x:c>
      <x:c r="AA85" s="10" t="str">
        <x:f>IF(X85=1,O85*G85,"")</x:f>
      </x:c>
      <x:c r="AB85" s="10" t="str">
        <x:f>IF(X85=1,P85*G85,"")</x:f>
      </x:c>
      <x:c r="AC85" s="8" t="str">
        <x:f>IF(M85="","",INDEX(Contagens!$N$5:$N$304,M85-4))</x:f>
      </x:c>
    </x:row>
    <x:row r="86" ht="24" customHeight="1">
      <x:c r="A86" s="4"/>
      <x:c r="B86" s="4"/>
      <x:c r="C86" s="4"/>
      <x:c r="D86" s="4"/>
      <x:c r="E86" s="4"/>
      <x:c r="F86" s="4"/>
      <x:c r="G86" s="6"/>
      <x:c r="H86" s="4"/>
      <x:c r="I86" s="4"/>
      <x:c r="J86" s="4"/>
      <x:c r="K86" s="5"/>
      <x:c r="L86" s="8" t="str">
        <x:f>IF(COUNTA(A86:K86)=0,"",IF(A86="","Código ausente",IF(COUNTIFS($A$5:$A$104,A86)&lt;&gt;1,"Código duplicado",IF(OR(B86="",C86="",D86=""),"Item, categoria ou unidade ausente",IF(AND(E86&lt;&gt;"A",E86&lt;&gt;"B",E86&lt;&gt;"C"),"Classe inválida",IF(OR(NOT(ISNUMBER(F86)),F86&lt;0),"Saldo cadastrado inválido",IF(OR(NOT(ISNUMBER(G86)),G86&lt;0),"Custo inválido",IF(OR(OR(NOT(ISNUMBER(H86)),H86&lt;0),H86=0),"Periodicidade inválida",IF(AND(K86&lt;&gt;"",OR(NOT(ISNUMBER(K86)),K86&lt;=0,IF(ISNUMBER(K86),K86&lt;&gt;INT(K86),FALSE))),"Prazo da ação inválido","")))))))))</x:f>
      </x:c>
      <x:c r="M86" s="8" t="str">
        <x:f>IF(N86="","",_xlfn.MAXIFS(Contagens!$R$5:$R$304,Contagens!$C$5:$C$304,A86,Contagens!$A$5:$A$304,N86,Contagens!$S$5:$S$304,1))</x:f>
      </x:c>
      <x:c r="N86" s="9" t="str">
        <x:f>IF(OR(A86="",L86&lt;&gt;"",COUNTIFS(Contagens!$C$5:$C$304,A86,Contagens!$S$5:$S$304,1)=0),"",_xlfn.MAXIFS(Contagens!$A$5:$A$304,Contagens!$C$5:$C$304,A86,Contagens!$S$5:$S$304,1))</x:f>
      </x:c>
      <x:c r="O86" s="8" t="str">
        <x:f>IF(M86="","",INDEX(Contagens!$E$5:$E$304,M86-4))</x:f>
      </x:c>
      <x:c r="P86" s="8" t="str">
        <x:f>IF(M86="","",INDEX(Contagens!$F$5:$F$304,M86-4))</x:f>
      </x:c>
      <x:c r="Q86" s="8" t="str">
        <x:f>IF(M86="","",P86-O86)</x:f>
      </x:c>
      <x:c r="R86" s="10" t="str">
        <x:f>IF(M86="","",Q86*G86)</x:f>
      </x:c>
      <x:c r="S86" s="10" t="str">
        <x:f>IF(M86="","",ABS(R86))</x:f>
      </x:c>
      <x:c r="T86" s="8" t="str">
        <x:f>IF(M86="","",IF(Q86=0,1,0))</x:f>
      </x:c>
      <x:c r="U86" s="9" t="str">
        <x:f>IF(M86="","",N86+H86)</x:f>
      </x:c>
      <x:c r="V86" s="8" t="str">
        <x:f>IF(A86="","",IF(L86&lt;&gt;"","CADASTRO INVÁLIDO",IF(M86="","NUNCA CONTADO",IF(Listas!$C$5&gt;U86,"CONTAGEM ATRASADA",IF(S86&gt;=Listas!$C$7,"DIVERGÊNCIA ALTA",IF(Q86&lt;&gt;0,"COM DIVERGÊNCIA","OK"))))))</x:f>
      </x:c>
      <x:c r="W86" s="8" t="n">
        <x:f>IF(AND(A86&lt;&gt;"",L86="",OR(Listas!$C$6="Todas",E86=Listas!$C$6),NOT(OR(NOT(ISNUMBER(Listas!$C$5)),Listas!$C$5&lt;=0,IF(ISNUMBER(Listas!$C$5),Listas!$C$5&lt;&gt;INT(Listas!$C$5),FALSE))),ISNUMBER(Listas!$C$7),Listas!$C$7&gt;0),1,0)</x:f>
        <x:v>0</x:v>
      </x:c>
      <x:c r="X86" s="8" t="n">
        <x:f>IF(AND(W86=1,M86&lt;&gt;""),1,0)</x:f>
        <x:v>0</x:v>
      </x:c>
      <x:c r="Y86" s="8" t="n">
        <x:f>IF(W86=0,0,IF(OR(V86="NUNCA CONTADO",V86="CONTAGEM ATRASADA"),1,IF(OR(V86="DIVERGÊNCIA ALTA",AC86="Recontar"),2,IF(V86="COM DIVERGÊNCIA",3,IF(AND(ISNUMBER(K86),K86&lt;Listas!$C$5),4,0)))))</x:f>
        <x:v>0</x:v>
      </x:c>
      <x:c r="Z86" s="8" t="str">
        <x:f>IF(Y86=0,"",COUNTIFS($Y$5:$Y$104,"&gt;0",$Y$5:$Y$104,"&lt;"&amp;Y86)+COUNTIFS($Y$5:Y86,Y86))</x:f>
      </x:c>
      <x:c r="AA86" s="10" t="str">
        <x:f>IF(X86=1,O86*G86,"")</x:f>
      </x:c>
      <x:c r="AB86" s="10" t="str">
        <x:f>IF(X86=1,P86*G86,"")</x:f>
      </x:c>
      <x:c r="AC86" s="8" t="str">
        <x:f>IF(M86="","",INDEX(Contagens!$N$5:$N$304,M86-4))</x:f>
      </x:c>
    </x:row>
    <x:row r="87" ht="24" customHeight="1">
      <x:c r="A87" s="4"/>
      <x:c r="B87" s="4"/>
      <x:c r="C87" s="4"/>
      <x:c r="D87" s="4"/>
      <x:c r="E87" s="4"/>
      <x:c r="F87" s="4"/>
      <x:c r="G87" s="6"/>
      <x:c r="H87" s="4"/>
      <x:c r="I87" s="4"/>
      <x:c r="J87" s="4"/>
      <x:c r="K87" s="5"/>
      <x:c r="L87" s="8" t="str">
        <x:f>IF(COUNTA(A87:K87)=0,"",IF(A87="","Código ausente",IF(COUNTIFS($A$5:$A$104,A87)&lt;&gt;1,"Código duplicado",IF(OR(B87="",C87="",D87=""),"Item, categoria ou unidade ausente",IF(AND(E87&lt;&gt;"A",E87&lt;&gt;"B",E87&lt;&gt;"C"),"Classe inválida",IF(OR(NOT(ISNUMBER(F87)),F87&lt;0),"Saldo cadastrado inválido",IF(OR(NOT(ISNUMBER(G87)),G87&lt;0),"Custo inválido",IF(OR(OR(NOT(ISNUMBER(H87)),H87&lt;0),H87=0),"Periodicidade inválida",IF(AND(K87&lt;&gt;"",OR(NOT(ISNUMBER(K87)),K87&lt;=0,IF(ISNUMBER(K87),K87&lt;&gt;INT(K87),FALSE))),"Prazo da ação inválido","")))))))))</x:f>
      </x:c>
      <x:c r="M87" s="8" t="str">
        <x:f>IF(N87="","",_xlfn.MAXIFS(Contagens!$R$5:$R$304,Contagens!$C$5:$C$304,A87,Contagens!$A$5:$A$304,N87,Contagens!$S$5:$S$304,1))</x:f>
      </x:c>
      <x:c r="N87" s="9" t="str">
        <x:f>IF(OR(A87="",L87&lt;&gt;"",COUNTIFS(Contagens!$C$5:$C$304,A87,Contagens!$S$5:$S$304,1)=0),"",_xlfn.MAXIFS(Contagens!$A$5:$A$304,Contagens!$C$5:$C$304,A87,Contagens!$S$5:$S$304,1))</x:f>
      </x:c>
      <x:c r="O87" s="8" t="str">
        <x:f>IF(M87="","",INDEX(Contagens!$E$5:$E$304,M87-4))</x:f>
      </x:c>
      <x:c r="P87" s="8" t="str">
        <x:f>IF(M87="","",INDEX(Contagens!$F$5:$F$304,M87-4))</x:f>
      </x:c>
      <x:c r="Q87" s="8" t="str">
        <x:f>IF(M87="","",P87-O87)</x:f>
      </x:c>
      <x:c r="R87" s="10" t="str">
        <x:f>IF(M87="","",Q87*G87)</x:f>
      </x:c>
      <x:c r="S87" s="10" t="str">
        <x:f>IF(M87="","",ABS(R87))</x:f>
      </x:c>
      <x:c r="T87" s="8" t="str">
        <x:f>IF(M87="","",IF(Q87=0,1,0))</x:f>
      </x:c>
      <x:c r="U87" s="9" t="str">
        <x:f>IF(M87="","",N87+H87)</x:f>
      </x:c>
      <x:c r="V87" s="8" t="str">
        <x:f>IF(A87="","",IF(L87&lt;&gt;"","CADASTRO INVÁLIDO",IF(M87="","NUNCA CONTADO",IF(Listas!$C$5&gt;U87,"CONTAGEM ATRASADA",IF(S87&gt;=Listas!$C$7,"DIVERGÊNCIA ALTA",IF(Q87&lt;&gt;0,"COM DIVERGÊNCIA","OK"))))))</x:f>
      </x:c>
      <x:c r="W87" s="8" t="n">
        <x:f>IF(AND(A87&lt;&gt;"",L87="",OR(Listas!$C$6="Todas",E87=Listas!$C$6),NOT(OR(NOT(ISNUMBER(Listas!$C$5)),Listas!$C$5&lt;=0,IF(ISNUMBER(Listas!$C$5),Listas!$C$5&lt;&gt;INT(Listas!$C$5),FALSE))),ISNUMBER(Listas!$C$7),Listas!$C$7&gt;0),1,0)</x:f>
        <x:v>0</x:v>
      </x:c>
      <x:c r="X87" s="8" t="n">
        <x:f>IF(AND(W87=1,M87&lt;&gt;""),1,0)</x:f>
        <x:v>0</x:v>
      </x:c>
      <x:c r="Y87" s="8" t="n">
        <x:f>IF(W87=0,0,IF(OR(V87="NUNCA CONTADO",V87="CONTAGEM ATRASADA"),1,IF(OR(V87="DIVERGÊNCIA ALTA",AC87="Recontar"),2,IF(V87="COM DIVERGÊNCIA",3,IF(AND(ISNUMBER(K87),K87&lt;Listas!$C$5),4,0)))))</x:f>
        <x:v>0</x:v>
      </x:c>
      <x:c r="Z87" s="8" t="str">
        <x:f>IF(Y87=0,"",COUNTIFS($Y$5:$Y$104,"&gt;0",$Y$5:$Y$104,"&lt;"&amp;Y87)+COUNTIFS($Y$5:Y87,Y87))</x:f>
      </x:c>
      <x:c r="AA87" s="10" t="str">
        <x:f>IF(X87=1,O87*G87,"")</x:f>
      </x:c>
      <x:c r="AB87" s="10" t="str">
        <x:f>IF(X87=1,P87*G87,"")</x:f>
      </x:c>
      <x:c r="AC87" s="8" t="str">
        <x:f>IF(M87="","",INDEX(Contagens!$N$5:$N$304,M87-4))</x:f>
      </x:c>
    </x:row>
    <x:row r="88" ht="24" customHeight="1">
      <x:c r="A88" s="4"/>
      <x:c r="B88" s="4"/>
      <x:c r="C88" s="4"/>
      <x:c r="D88" s="4"/>
      <x:c r="E88" s="4"/>
      <x:c r="F88" s="4"/>
      <x:c r="G88" s="6"/>
      <x:c r="H88" s="4"/>
      <x:c r="I88" s="4"/>
      <x:c r="J88" s="4"/>
      <x:c r="K88" s="5"/>
      <x:c r="L88" s="8" t="str">
        <x:f>IF(COUNTA(A88:K88)=0,"",IF(A88="","Código ausente",IF(COUNTIFS($A$5:$A$104,A88)&lt;&gt;1,"Código duplicado",IF(OR(B88="",C88="",D88=""),"Item, categoria ou unidade ausente",IF(AND(E88&lt;&gt;"A",E88&lt;&gt;"B",E88&lt;&gt;"C"),"Classe inválida",IF(OR(NOT(ISNUMBER(F88)),F88&lt;0),"Saldo cadastrado inválido",IF(OR(NOT(ISNUMBER(G88)),G88&lt;0),"Custo inválido",IF(OR(OR(NOT(ISNUMBER(H88)),H88&lt;0),H88=0),"Periodicidade inválida",IF(AND(K88&lt;&gt;"",OR(NOT(ISNUMBER(K88)),K88&lt;=0,IF(ISNUMBER(K88),K88&lt;&gt;INT(K88),FALSE))),"Prazo da ação inválido","")))))))))</x:f>
      </x:c>
      <x:c r="M88" s="8" t="str">
        <x:f>IF(N88="","",_xlfn.MAXIFS(Contagens!$R$5:$R$304,Contagens!$C$5:$C$304,A88,Contagens!$A$5:$A$304,N88,Contagens!$S$5:$S$304,1))</x:f>
      </x:c>
      <x:c r="N88" s="9" t="str">
        <x:f>IF(OR(A88="",L88&lt;&gt;"",COUNTIFS(Contagens!$C$5:$C$304,A88,Contagens!$S$5:$S$304,1)=0),"",_xlfn.MAXIFS(Contagens!$A$5:$A$304,Contagens!$C$5:$C$304,A88,Contagens!$S$5:$S$304,1))</x:f>
      </x:c>
      <x:c r="O88" s="8" t="str">
        <x:f>IF(M88="","",INDEX(Contagens!$E$5:$E$304,M88-4))</x:f>
      </x:c>
      <x:c r="P88" s="8" t="str">
        <x:f>IF(M88="","",INDEX(Contagens!$F$5:$F$304,M88-4))</x:f>
      </x:c>
      <x:c r="Q88" s="8" t="str">
        <x:f>IF(M88="","",P88-O88)</x:f>
      </x:c>
      <x:c r="R88" s="10" t="str">
        <x:f>IF(M88="","",Q88*G88)</x:f>
      </x:c>
      <x:c r="S88" s="10" t="str">
        <x:f>IF(M88="","",ABS(R88))</x:f>
      </x:c>
      <x:c r="T88" s="8" t="str">
        <x:f>IF(M88="","",IF(Q88=0,1,0))</x:f>
      </x:c>
      <x:c r="U88" s="9" t="str">
        <x:f>IF(M88="","",N88+H88)</x:f>
      </x:c>
      <x:c r="V88" s="8" t="str">
        <x:f>IF(A88="","",IF(L88&lt;&gt;"","CADASTRO INVÁLIDO",IF(M88="","NUNCA CONTADO",IF(Listas!$C$5&gt;U88,"CONTAGEM ATRASADA",IF(S88&gt;=Listas!$C$7,"DIVERGÊNCIA ALTA",IF(Q88&lt;&gt;0,"COM DIVERGÊNCIA","OK"))))))</x:f>
      </x:c>
      <x:c r="W88" s="8" t="n">
        <x:f>IF(AND(A88&lt;&gt;"",L88="",OR(Listas!$C$6="Todas",E88=Listas!$C$6),NOT(OR(NOT(ISNUMBER(Listas!$C$5)),Listas!$C$5&lt;=0,IF(ISNUMBER(Listas!$C$5),Listas!$C$5&lt;&gt;INT(Listas!$C$5),FALSE))),ISNUMBER(Listas!$C$7),Listas!$C$7&gt;0),1,0)</x:f>
        <x:v>0</x:v>
      </x:c>
      <x:c r="X88" s="8" t="n">
        <x:f>IF(AND(W88=1,M88&lt;&gt;""),1,0)</x:f>
        <x:v>0</x:v>
      </x:c>
      <x:c r="Y88" s="8" t="n">
        <x:f>IF(W88=0,0,IF(OR(V88="NUNCA CONTADO",V88="CONTAGEM ATRASADA"),1,IF(OR(V88="DIVERGÊNCIA ALTA",AC88="Recontar"),2,IF(V88="COM DIVERGÊNCIA",3,IF(AND(ISNUMBER(K88),K88&lt;Listas!$C$5),4,0)))))</x:f>
        <x:v>0</x:v>
      </x:c>
      <x:c r="Z88" s="8" t="str">
        <x:f>IF(Y88=0,"",COUNTIFS($Y$5:$Y$104,"&gt;0",$Y$5:$Y$104,"&lt;"&amp;Y88)+COUNTIFS($Y$5:Y88,Y88))</x:f>
      </x:c>
      <x:c r="AA88" s="10" t="str">
        <x:f>IF(X88=1,O88*G88,"")</x:f>
      </x:c>
      <x:c r="AB88" s="10" t="str">
        <x:f>IF(X88=1,P88*G88,"")</x:f>
      </x:c>
      <x:c r="AC88" s="8" t="str">
        <x:f>IF(M88="","",INDEX(Contagens!$N$5:$N$304,M88-4))</x:f>
      </x:c>
    </x:row>
    <x:row r="89" ht="24" customHeight="1">
      <x:c r="A89" s="4"/>
      <x:c r="B89" s="4"/>
      <x:c r="C89" s="4"/>
      <x:c r="D89" s="4"/>
      <x:c r="E89" s="4"/>
      <x:c r="F89" s="4"/>
      <x:c r="G89" s="6"/>
      <x:c r="H89" s="4"/>
      <x:c r="I89" s="4"/>
      <x:c r="J89" s="4"/>
      <x:c r="K89" s="5"/>
      <x:c r="L89" s="8" t="str">
        <x:f>IF(COUNTA(A89:K89)=0,"",IF(A89="","Código ausente",IF(COUNTIFS($A$5:$A$104,A89)&lt;&gt;1,"Código duplicado",IF(OR(B89="",C89="",D89=""),"Item, categoria ou unidade ausente",IF(AND(E89&lt;&gt;"A",E89&lt;&gt;"B",E89&lt;&gt;"C"),"Classe inválida",IF(OR(NOT(ISNUMBER(F89)),F89&lt;0),"Saldo cadastrado inválido",IF(OR(NOT(ISNUMBER(G89)),G89&lt;0),"Custo inválido",IF(OR(OR(NOT(ISNUMBER(H89)),H89&lt;0),H89=0),"Periodicidade inválida",IF(AND(K89&lt;&gt;"",OR(NOT(ISNUMBER(K89)),K89&lt;=0,IF(ISNUMBER(K89),K89&lt;&gt;INT(K89),FALSE))),"Prazo da ação inválido","")))))))))</x:f>
      </x:c>
      <x:c r="M89" s="8" t="str">
        <x:f>IF(N89="","",_xlfn.MAXIFS(Contagens!$R$5:$R$304,Contagens!$C$5:$C$304,A89,Contagens!$A$5:$A$304,N89,Contagens!$S$5:$S$304,1))</x:f>
      </x:c>
      <x:c r="N89" s="9" t="str">
        <x:f>IF(OR(A89="",L89&lt;&gt;"",COUNTIFS(Contagens!$C$5:$C$304,A89,Contagens!$S$5:$S$304,1)=0),"",_xlfn.MAXIFS(Contagens!$A$5:$A$304,Contagens!$C$5:$C$304,A89,Contagens!$S$5:$S$304,1))</x:f>
      </x:c>
      <x:c r="O89" s="8" t="str">
        <x:f>IF(M89="","",INDEX(Contagens!$E$5:$E$304,M89-4))</x:f>
      </x:c>
      <x:c r="P89" s="8" t="str">
        <x:f>IF(M89="","",INDEX(Contagens!$F$5:$F$304,M89-4))</x:f>
      </x:c>
      <x:c r="Q89" s="8" t="str">
        <x:f>IF(M89="","",P89-O89)</x:f>
      </x:c>
      <x:c r="R89" s="10" t="str">
        <x:f>IF(M89="","",Q89*G89)</x:f>
      </x:c>
      <x:c r="S89" s="10" t="str">
        <x:f>IF(M89="","",ABS(R89))</x:f>
      </x:c>
      <x:c r="T89" s="8" t="str">
        <x:f>IF(M89="","",IF(Q89=0,1,0))</x:f>
      </x:c>
      <x:c r="U89" s="9" t="str">
        <x:f>IF(M89="","",N89+H89)</x:f>
      </x:c>
      <x:c r="V89" s="8" t="str">
        <x:f>IF(A89="","",IF(L89&lt;&gt;"","CADASTRO INVÁLIDO",IF(M89="","NUNCA CONTADO",IF(Listas!$C$5&gt;U89,"CONTAGEM ATRASADA",IF(S89&gt;=Listas!$C$7,"DIVERGÊNCIA ALTA",IF(Q89&lt;&gt;0,"COM DIVERGÊNCIA","OK"))))))</x:f>
      </x:c>
      <x:c r="W89" s="8" t="n">
        <x:f>IF(AND(A89&lt;&gt;"",L89="",OR(Listas!$C$6="Todas",E89=Listas!$C$6),NOT(OR(NOT(ISNUMBER(Listas!$C$5)),Listas!$C$5&lt;=0,IF(ISNUMBER(Listas!$C$5),Listas!$C$5&lt;&gt;INT(Listas!$C$5),FALSE))),ISNUMBER(Listas!$C$7),Listas!$C$7&gt;0),1,0)</x:f>
        <x:v>0</x:v>
      </x:c>
      <x:c r="X89" s="8" t="n">
        <x:f>IF(AND(W89=1,M89&lt;&gt;""),1,0)</x:f>
        <x:v>0</x:v>
      </x:c>
      <x:c r="Y89" s="8" t="n">
        <x:f>IF(W89=0,0,IF(OR(V89="NUNCA CONTADO",V89="CONTAGEM ATRASADA"),1,IF(OR(V89="DIVERGÊNCIA ALTA",AC89="Recontar"),2,IF(V89="COM DIVERGÊNCIA",3,IF(AND(ISNUMBER(K89),K89&lt;Listas!$C$5),4,0)))))</x:f>
        <x:v>0</x:v>
      </x:c>
      <x:c r="Z89" s="8" t="str">
        <x:f>IF(Y89=0,"",COUNTIFS($Y$5:$Y$104,"&gt;0",$Y$5:$Y$104,"&lt;"&amp;Y89)+COUNTIFS($Y$5:Y89,Y89))</x:f>
      </x:c>
      <x:c r="AA89" s="10" t="str">
        <x:f>IF(X89=1,O89*G89,"")</x:f>
      </x:c>
      <x:c r="AB89" s="10" t="str">
        <x:f>IF(X89=1,P89*G89,"")</x:f>
      </x:c>
      <x:c r="AC89" s="8" t="str">
        <x:f>IF(M89="","",INDEX(Contagens!$N$5:$N$304,M89-4))</x:f>
      </x:c>
    </x:row>
    <x:row r="90" ht="24" customHeight="1">
      <x:c r="A90" s="4"/>
      <x:c r="B90" s="4"/>
      <x:c r="C90" s="4"/>
      <x:c r="D90" s="4"/>
      <x:c r="E90" s="4"/>
      <x:c r="F90" s="4"/>
      <x:c r="G90" s="6"/>
      <x:c r="H90" s="4"/>
      <x:c r="I90" s="4"/>
      <x:c r="J90" s="4"/>
      <x:c r="K90" s="5"/>
      <x:c r="L90" s="8" t="str">
        <x:f>IF(COUNTA(A90:K90)=0,"",IF(A90="","Código ausente",IF(COUNTIFS($A$5:$A$104,A90)&lt;&gt;1,"Código duplicado",IF(OR(B90="",C90="",D90=""),"Item, categoria ou unidade ausente",IF(AND(E90&lt;&gt;"A",E90&lt;&gt;"B",E90&lt;&gt;"C"),"Classe inválida",IF(OR(NOT(ISNUMBER(F90)),F90&lt;0),"Saldo cadastrado inválido",IF(OR(NOT(ISNUMBER(G90)),G90&lt;0),"Custo inválido",IF(OR(OR(NOT(ISNUMBER(H90)),H90&lt;0),H90=0),"Periodicidade inválida",IF(AND(K90&lt;&gt;"",OR(NOT(ISNUMBER(K90)),K90&lt;=0,IF(ISNUMBER(K90),K90&lt;&gt;INT(K90),FALSE))),"Prazo da ação inválido","")))))))))</x:f>
      </x:c>
      <x:c r="M90" s="8" t="str">
        <x:f>IF(N90="","",_xlfn.MAXIFS(Contagens!$R$5:$R$304,Contagens!$C$5:$C$304,A90,Contagens!$A$5:$A$304,N90,Contagens!$S$5:$S$304,1))</x:f>
      </x:c>
      <x:c r="N90" s="9" t="str">
        <x:f>IF(OR(A90="",L90&lt;&gt;"",COUNTIFS(Contagens!$C$5:$C$304,A90,Contagens!$S$5:$S$304,1)=0),"",_xlfn.MAXIFS(Contagens!$A$5:$A$304,Contagens!$C$5:$C$304,A90,Contagens!$S$5:$S$304,1))</x:f>
      </x:c>
      <x:c r="O90" s="8" t="str">
        <x:f>IF(M90="","",INDEX(Contagens!$E$5:$E$304,M90-4))</x:f>
      </x:c>
      <x:c r="P90" s="8" t="str">
        <x:f>IF(M90="","",INDEX(Contagens!$F$5:$F$304,M90-4))</x:f>
      </x:c>
      <x:c r="Q90" s="8" t="str">
        <x:f>IF(M90="","",P90-O90)</x:f>
      </x:c>
      <x:c r="R90" s="10" t="str">
        <x:f>IF(M90="","",Q90*G90)</x:f>
      </x:c>
      <x:c r="S90" s="10" t="str">
        <x:f>IF(M90="","",ABS(R90))</x:f>
      </x:c>
      <x:c r="T90" s="8" t="str">
        <x:f>IF(M90="","",IF(Q90=0,1,0))</x:f>
      </x:c>
      <x:c r="U90" s="9" t="str">
        <x:f>IF(M90="","",N90+H90)</x:f>
      </x:c>
      <x:c r="V90" s="8" t="str">
        <x:f>IF(A90="","",IF(L90&lt;&gt;"","CADASTRO INVÁLIDO",IF(M90="","NUNCA CONTADO",IF(Listas!$C$5&gt;U90,"CONTAGEM ATRASADA",IF(S90&gt;=Listas!$C$7,"DIVERGÊNCIA ALTA",IF(Q90&lt;&gt;0,"COM DIVERGÊNCIA","OK"))))))</x:f>
      </x:c>
      <x:c r="W90" s="8" t="n">
        <x:f>IF(AND(A90&lt;&gt;"",L90="",OR(Listas!$C$6="Todas",E90=Listas!$C$6),NOT(OR(NOT(ISNUMBER(Listas!$C$5)),Listas!$C$5&lt;=0,IF(ISNUMBER(Listas!$C$5),Listas!$C$5&lt;&gt;INT(Listas!$C$5),FALSE))),ISNUMBER(Listas!$C$7),Listas!$C$7&gt;0),1,0)</x:f>
        <x:v>0</x:v>
      </x:c>
      <x:c r="X90" s="8" t="n">
        <x:f>IF(AND(W90=1,M90&lt;&gt;""),1,0)</x:f>
        <x:v>0</x:v>
      </x:c>
      <x:c r="Y90" s="8" t="n">
        <x:f>IF(W90=0,0,IF(OR(V90="NUNCA CONTADO",V90="CONTAGEM ATRASADA"),1,IF(OR(V90="DIVERGÊNCIA ALTA",AC90="Recontar"),2,IF(V90="COM DIVERGÊNCIA",3,IF(AND(ISNUMBER(K90),K90&lt;Listas!$C$5),4,0)))))</x:f>
        <x:v>0</x:v>
      </x:c>
      <x:c r="Z90" s="8" t="str">
        <x:f>IF(Y90=0,"",COUNTIFS($Y$5:$Y$104,"&gt;0",$Y$5:$Y$104,"&lt;"&amp;Y90)+COUNTIFS($Y$5:Y90,Y90))</x:f>
      </x:c>
      <x:c r="AA90" s="10" t="str">
        <x:f>IF(X90=1,O90*G90,"")</x:f>
      </x:c>
      <x:c r="AB90" s="10" t="str">
        <x:f>IF(X90=1,P90*G90,"")</x:f>
      </x:c>
      <x:c r="AC90" s="8" t="str">
        <x:f>IF(M90="","",INDEX(Contagens!$N$5:$N$304,M90-4))</x:f>
      </x:c>
    </x:row>
    <x:row r="91" ht="24" customHeight="1">
      <x:c r="A91" s="4"/>
      <x:c r="B91" s="4"/>
      <x:c r="C91" s="4"/>
      <x:c r="D91" s="4"/>
      <x:c r="E91" s="4"/>
      <x:c r="F91" s="4"/>
      <x:c r="G91" s="6"/>
      <x:c r="H91" s="4"/>
      <x:c r="I91" s="4"/>
      <x:c r="J91" s="4"/>
      <x:c r="K91" s="5"/>
      <x:c r="L91" s="8" t="str">
        <x:f>IF(COUNTA(A91:K91)=0,"",IF(A91="","Código ausente",IF(COUNTIFS($A$5:$A$104,A91)&lt;&gt;1,"Código duplicado",IF(OR(B91="",C91="",D91=""),"Item, categoria ou unidade ausente",IF(AND(E91&lt;&gt;"A",E91&lt;&gt;"B",E91&lt;&gt;"C"),"Classe inválida",IF(OR(NOT(ISNUMBER(F91)),F91&lt;0),"Saldo cadastrado inválido",IF(OR(NOT(ISNUMBER(G91)),G91&lt;0),"Custo inválido",IF(OR(OR(NOT(ISNUMBER(H91)),H91&lt;0),H91=0),"Periodicidade inválida",IF(AND(K91&lt;&gt;"",OR(NOT(ISNUMBER(K91)),K91&lt;=0,IF(ISNUMBER(K91),K91&lt;&gt;INT(K91),FALSE))),"Prazo da ação inválido","")))))))))</x:f>
      </x:c>
      <x:c r="M91" s="8" t="str">
        <x:f>IF(N91="","",_xlfn.MAXIFS(Contagens!$R$5:$R$304,Contagens!$C$5:$C$304,A91,Contagens!$A$5:$A$304,N91,Contagens!$S$5:$S$304,1))</x:f>
      </x:c>
      <x:c r="N91" s="9" t="str">
        <x:f>IF(OR(A91="",L91&lt;&gt;"",COUNTIFS(Contagens!$C$5:$C$304,A91,Contagens!$S$5:$S$304,1)=0),"",_xlfn.MAXIFS(Contagens!$A$5:$A$304,Contagens!$C$5:$C$304,A91,Contagens!$S$5:$S$304,1))</x:f>
      </x:c>
      <x:c r="O91" s="8" t="str">
        <x:f>IF(M91="","",INDEX(Contagens!$E$5:$E$304,M91-4))</x:f>
      </x:c>
      <x:c r="P91" s="8" t="str">
        <x:f>IF(M91="","",INDEX(Contagens!$F$5:$F$304,M91-4))</x:f>
      </x:c>
      <x:c r="Q91" s="8" t="str">
        <x:f>IF(M91="","",P91-O91)</x:f>
      </x:c>
      <x:c r="R91" s="10" t="str">
        <x:f>IF(M91="","",Q91*G91)</x:f>
      </x:c>
      <x:c r="S91" s="10" t="str">
        <x:f>IF(M91="","",ABS(R91))</x:f>
      </x:c>
      <x:c r="T91" s="8" t="str">
        <x:f>IF(M91="","",IF(Q91=0,1,0))</x:f>
      </x:c>
      <x:c r="U91" s="9" t="str">
        <x:f>IF(M91="","",N91+H91)</x:f>
      </x:c>
      <x:c r="V91" s="8" t="str">
        <x:f>IF(A91="","",IF(L91&lt;&gt;"","CADASTRO INVÁLIDO",IF(M91="","NUNCA CONTADO",IF(Listas!$C$5&gt;U91,"CONTAGEM ATRASADA",IF(S91&gt;=Listas!$C$7,"DIVERGÊNCIA ALTA",IF(Q91&lt;&gt;0,"COM DIVERGÊNCIA","OK"))))))</x:f>
      </x:c>
      <x:c r="W91" s="8" t="n">
        <x:f>IF(AND(A91&lt;&gt;"",L91="",OR(Listas!$C$6="Todas",E91=Listas!$C$6),NOT(OR(NOT(ISNUMBER(Listas!$C$5)),Listas!$C$5&lt;=0,IF(ISNUMBER(Listas!$C$5),Listas!$C$5&lt;&gt;INT(Listas!$C$5),FALSE))),ISNUMBER(Listas!$C$7),Listas!$C$7&gt;0),1,0)</x:f>
        <x:v>0</x:v>
      </x:c>
      <x:c r="X91" s="8" t="n">
        <x:f>IF(AND(W91=1,M91&lt;&gt;""),1,0)</x:f>
        <x:v>0</x:v>
      </x:c>
      <x:c r="Y91" s="8" t="n">
        <x:f>IF(W91=0,0,IF(OR(V91="NUNCA CONTADO",V91="CONTAGEM ATRASADA"),1,IF(OR(V91="DIVERGÊNCIA ALTA",AC91="Recontar"),2,IF(V91="COM DIVERGÊNCIA",3,IF(AND(ISNUMBER(K91),K91&lt;Listas!$C$5),4,0)))))</x:f>
        <x:v>0</x:v>
      </x:c>
      <x:c r="Z91" s="8" t="str">
        <x:f>IF(Y91=0,"",COUNTIFS($Y$5:$Y$104,"&gt;0",$Y$5:$Y$104,"&lt;"&amp;Y91)+COUNTIFS($Y$5:Y91,Y91))</x:f>
      </x:c>
      <x:c r="AA91" s="10" t="str">
        <x:f>IF(X91=1,O91*G91,"")</x:f>
      </x:c>
      <x:c r="AB91" s="10" t="str">
        <x:f>IF(X91=1,P91*G91,"")</x:f>
      </x:c>
      <x:c r="AC91" s="8" t="str">
        <x:f>IF(M91="","",INDEX(Contagens!$N$5:$N$304,M91-4))</x:f>
      </x:c>
    </x:row>
    <x:row r="92" ht="24" customHeight="1">
      <x:c r="A92" s="4"/>
      <x:c r="B92" s="4"/>
      <x:c r="C92" s="4"/>
      <x:c r="D92" s="4"/>
      <x:c r="E92" s="4"/>
      <x:c r="F92" s="4"/>
      <x:c r="G92" s="6"/>
      <x:c r="H92" s="4"/>
      <x:c r="I92" s="4"/>
      <x:c r="J92" s="4"/>
      <x:c r="K92" s="5"/>
      <x:c r="L92" s="8" t="str">
        <x:f>IF(COUNTA(A92:K92)=0,"",IF(A92="","Código ausente",IF(COUNTIFS($A$5:$A$104,A92)&lt;&gt;1,"Código duplicado",IF(OR(B92="",C92="",D92=""),"Item, categoria ou unidade ausente",IF(AND(E92&lt;&gt;"A",E92&lt;&gt;"B",E92&lt;&gt;"C"),"Classe inválida",IF(OR(NOT(ISNUMBER(F92)),F92&lt;0),"Saldo cadastrado inválido",IF(OR(NOT(ISNUMBER(G92)),G92&lt;0),"Custo inválido",IF(OR(OR(NOT(ISNUMBER(H92)),H92&lt;0),H92=0),"Periodicidade inválida",IF(AND(K92&lt;&gt;"",OR(NOT(ISNUMBER(K92)),K92&lt;=0,IF(ISNUMBER(K92),K92&lt;&gt;INT(K92),FALSE))),"Prazo da ação inválido","")))))))))</x:f>
      </x:c>
      <x:c r="M92" s="8" t="str">
        <x:f>IF(N92="","",_xlfn.MAXIFS(Contagens!$R$5:$R$304,Contagens!$C$5:$C$304,A92,Contagens!$A$5:$A$304,N92,Contagens!$S$5:$S$304,1))</x:f>
      </x:c>
      <x:c r="N92" s="9" t="str">
        <x:f>IF(OR(A92="",L92&lt;&gt;"",COUNTIFS(Contagens!$C$5:$C$304,A92,Contagens!$S$5:$S$304,1)=0),"",_xlfn.MAXIFS(Contagens!$A$5:$A$304,Contagens!$C$5:$C$304,A92,Contagens!$S$5:$S$304,1))</x:f>
      </x:c>
      <x:c r="O92" s="8" t="str">
        <x:f>IF(M92="","",INDEX(Contagens!$E$5:$E$304,M92-4))</x:f>
      </x:c>
      <x:c r="P92" s="8" t="str">
        <x:f>IF(M92="","",INDEX(Contagens!$F$5:$F$304,M92-4))</x:f>
      </x:c>
      <x:c r="Q92" s="8" t="str">
        <x:f>IF(M92="","",P92-O92)</x:f>
      </x:c>
      <x:c r="R92" s="10" t="str">
        <x:f>IF(M92="","",Q92*G92)</x:f>
      </x:c>
      <x:c r="S92" s="10" t="str">
        <x:f>IF(M92="","",ABS(R92))</x:f>
      </x:c>
      <x:c r="T92" s="8" t="str">
        <x:f>IF(M92="","",IF(Q92=0,1,0))</x:f>
      </x:c>
      <x:c r="U92" s="9" t="str">
        <x:f>IF(M92="","",N92+H92)</x:f>
      </x:c>
      <x:c r="V92" s="8" t="str">
        <x:f>IF(A92="","",IF(L92&lt;&gt;"","CADASTRO INVÁLIDO",IF(M92="","NUNCA CONTADO",IF(Listas!$C$5&gt;U92,"CONTAGEM ATRASADA",IF(S92&gt;=Listas!$C$7,"DIVERGÊNCIA ALTA",IF(Q92&lt;&gt;0,"COM DIVERGÊNCIA","OK"))))))</x:f>
      </x:c>
      <x:c r="W92" s="8" t="n">
        <x:f>IF(AND(A92&lt;&gt;"",L92="",OR(Listas!$C$6="Todas",E92=Listas!$C$6),NOT(OR(NOT(ISNUMBER(Listas!$C$5)),Listas!$C$5&lt;=0,IF(ISNUMBER(Listas!$C$5),Listas!$C$5&lt;&gt;INT(Listas!$C$5),FALSE))),ISNUMBER(Listas!$C$7),Listas!$C$7&gt;0),1,0)</x:f>
        <x:v>0</x:v>
      </x:c>
      <x:c r="X92" s="8" t="n">
        <x:f>IF(AND(W92=1,M92&lt;&gt;""),1,0)</x:f>
        <x:v>0</x:v>
      </x:c>
      <x:c r="Y92" s="8" t="n">
        <x:f>IF(W92=0,0,IF(OR(V92="NUNCA CONTADO",V92="CONTAGEM ATRASADA"),1,IF(OR(V92="DIVERGÊNCIA ALTA",AC92="Recontar"),2,IF(V92="COM DIVERGÊNCIA",3,IF(AND(ISNUMBER(K92),K92&lt;Listas!$C$5),4,0)))))</x:f>
        <x:v>0</x:v>
      </x:c>
      <x:c r="Z92" s="8" t="str">
        <x:f>IF(Y92=0,"",COUNTIFS($Y$5:$Y$104,"&gt;0",$Y$5:$Y$104,"&lt;"&amp;Y92)+COUNTIFS($Y$5:Y92,Y92))</x:f>
      </x:c>
      <x:c r="AA92" s="10" t="str">
        <x:f>IF(X92=1,O92*G92,"")</x:f>
      </x:c>
      <x:c r="AB92" s="10" t="str">
        <x:f>IF(X92=1,P92*G92,"")</x:f>
      </x:c>
      <x:c r="AC92" s="8" t="str">
        <x:f>IF(M92="","",INDEX(Contagens!$N$5:$N$304,M92-4))</x:f>
      </x:c>
    </x:row>
    <x:row r="93" ht="24" customHeight="1">
      <x:c r="A93" s="4"/>
      <x:c r="B93" s="4"/>
      <x:c r="C93" s="4"/>
      <x:c r="D93" s="4"/>
      <x:c r="E93" s="4"/>
      <x:c r="F93" s="4"/>
      <x:c r="G93" s="6"/>
      <x:c r="H93" s="4"/>
      <x:c r="I93" s="4"/>
      <x:c r="J93" s="4"/>
      <x:c r="K93" s="5"/>
      <x:c r="L93" s="8" t="str">
        <x:f>IF(COUNTA(A93:K93)=0,"",IF(A93="","Código ausente",IF(COUNTIFS($A$5:$A$104,A93)&lt;&gt;1,"Código duplicado",IF(OR(B93="",C93="",D93=""),"Item, categoria ou unidade ausente",IF(AND(E93&lt;&gt;"A",E93&lt;&gt;"B",E93&lt;&gt;"C"),"Classe inválida",IF(OR(NOT(ISNUMBER(F93)),F93&lt;0),"Saldo cadastrado inválido",IF(OR(NOT(ISNUMBER(G93)),G93&lt;0),"Custo inválido",IF(OR(OR(NOT(ISNUMBER(H93)),H93&lt;0),H93=0),"Periodicidade inválida",IF(AND(K93&lt;&gt;"",OR(NOT(ISNUMBER(K93)),K93&lt;=0,IF(ISNUMBER(K93),K93&lt;&gt;INT(K93),FALSE))),"Prazo da ação inválido","")))))))))</x:f>
      </x:c>
      <x:c r="M93" s="8" t="str">
        <x:f>IF(N93="","",_xlfn.MAXIFS(Contagens!$R$5:$R$304,Contagens!$C$5:$C$304,A93,Contagens!$A$5:$A$304,N93,Contagens!$S$5:$S$304,1))</x:f>
      </x:c>
      <x:c r="N93" s="9" t="str">
        <x:f>IF(OR(A93="",L93&lt;&gt;"",COUNTIFS(Contagens!$C$5:$C$304,A93,Contagens!$S$5:$S$304,1)=0),"",_xlfn.MAXIFS(Contagens!$A$5:$A$304,Contagens!$C$5:$C$304,A93,Contagens!$S$5:$S$304,1))</x:f>
      </x:c>
      <x:c r="O93" s="8" t="str">
        <x:f>IF(M93="","",INDEX(Contagens!$E$5:$E$304,M93-4))</x:f>
      </x:c>
      <x:c r="P93" s="8" t="str">
        <x:f>IF(M93="","",INDEX(Contagens!$F$5:$F$304,M93-4))</x:f>
      </x:c>
      <x:c r="Q93" s="8" t="str">
        <x:f>IF(M93="","",P93-O93)</x:f>
      </x:c>
      <x:c r="R93" s="10" t="str">
        <x:f>IF(M93="","",Q93*G93)</x:f>
      </x:c>
      <x:c r="S93" s="10" t="str">
        <x:f>IF(M93="","",ABS(R93))</x:f>
      </x:c>
      <x:c r="T93" s="8" t="str">
        <x:f>IF(M93="","",IF(Q93=0,1,0))</x:f>
      </x:c>
      <x:c r="U93" s="9" t="str">
        <x:f>IF(M93="","",N93+H93)</x:f>
      </x:c>
      <x:c r="V93" s="8" t="str">
        <x:f>IF(A93="","",IF(L93&lt;&gt;"","CADASTRO INVÁLIDO",IF(M93="","NUNCA CONTADO",IF(Listas!$C$5&gt;U93,"CONTAGEM ATRASADA",IF(S93&gt;=Listas!$C$7,"DIVERGÊNCIA ALTA",IF(Q93&lt;&gt;0,"COM DIVERGÊNCIA","OK"))))))</x:f>
      </x:c>
      <x:c r="W93" s="8" t="n">
        <x:f>IF(AND(A93&lt;&gt;"",L93="",OR(Listas!$C$6="Todas",E93=Listas!$C$6),NOT(OR(NOT(ISNUMBER(Listas!$C$5)),Listas!$C$5&lt;=0,IF(ISNUMBER(Listas!$C$5),Listas!$C$5&lt;&gt;INT(Listas!$C$5),FALSE))),ISNUMBER(Listas!$C$7),Listas!$C$7&gt;0),1,0)</x:f>
        <x:v>0</x:v>
      </x:c>
      <x:c r="X93" s="8" t="n">
        <x:f>IF(AND(W93=1,M93&lt;&gt;""),1,0)</x:f>
        <x:v>0</x:v>
      </x:c>
      <x:c r="Y93" s="8" t="n">
        <x:f>IF(W93=0,0,IF(OR(V93="NUNCA CONTADO",V93="CONTAGEM ATRASADA"),1,IF(OR(V93="DIVERGÊNCIA ALTA",AC93="Recontar"),2,IF(V93="COM DIVERGÊNCIA",3,IF(AND(ISNUMBER(K93),K93&lt;Listas!$C$5),4,0)))))</x:f>
        <x:v>0</x:v>
      </x:c>
      <x:c r="Z93" s="8" t="str">
        <x:f>IF(Y93=0,"",COUNTIFS($Y$5:$Y$104,"&gt;0",$Y$5:$Y$104,"&lt;"&amp;Y93)+COUNTIFS($Y$5:Y93,Y93))</x:f>
      </x:c>
      <x:c r="AA93" s="10" t="str">
        <x:f>IF(X93=1,O93*G93,"")</x:f>
      </x:c>
      <x:c r="AB93" s="10" t="str">
        <x:f>IF(X93=1,P93*G93,"")</x:f>
      </x:c>
      <x:c r="AC93" s="8" t="str">
        <x:f>IF(M93="","",INDEX(Contagens!$N$5:$N$304,M93-4))</x:f>
      </x:c>
    </x:row>
    <x:row r="94" ht="24" customHeight="1">
      <x:c r="A94" s="4"/>
      <x:c r="B94" s="4"/>
      <x:c r="C94" s="4"/>
      <x:c r="D94" s="4"/>
      <x:c r="E94" s="4"/>
      <x:c r="F94" s="4"/>
      <x:c r="G94" s="6"/>
      <x:c r="H94" s="4"/>
      <x:c r="I94" s="4"/>
      <x:c r="J94" s="4"/>
      <x:c r="K94" s="5"/>
      <x:c r="L94" s="8" t="str">
        <x:f>IF(COUNTA(A94:K94)=0,"",IF(A94="","Código ausente",IF(COUNTIFS($A$5:$A$104,A94)&lt;&gt;1,"Código duplicado",IF(OR(B94="",C94="",D94=""),"Item, categoria ou unidade ausente",IF(AND(E94&lt;&gt;"A",E94&lt;&gt;"B",E94&lt;&gt;"C"),"Classe inválida",IF(OR(NOT(ISNUMBER(F94)),F94&lt;0),"Saldo cadastrado inválido",IF(OR(NOT(ISNUMBER(G94)),G94&lt;0),"Custo inválido",IF(OR(OR(NOT(ISNUMBER(H94)),H94&lt;0),H94=0),"Periodicidade inválida",IF(AND(K94&lt;&gt;"",OR(NOT(ISNUMBER(K94)),K94&lt;=0,IF(ISNUMBER(K94),K94&lt;&gt;INT(K94),FALSE))),"Prazo da ação inválido","")))))))))</x:f>
      </x:c>
      <x:c r="M94" s="8" t="str">
        <x:f>IF(N94="","",_xlfn.MAXIFS(Contagens!$R$5:$R$304,Contagens!$C$5:$C$304,A94,Contagens!$A$5:$A$304,N94,Contagens!$S$5:$S$304,1))</x:f>
      </x:c>
      <x:c r="N94" s="9" t="str">
        <x:f>IF(OR(A94="",L94&lt;&gt;"",COUNTIFS(Contagens!$C$5:$C$304,A94,Contagens!$S$5:$S$304,1)=0),"",_xlfn.MAXIFS(Contagens!$A$5:$A$304,Contagens!$C$5:$C$304,A94,Contagens!$S$5:$S$304,1))</x:f>
      </x:c>
      <x:c r="O94" s="8" t="str">
        <x:f>IF(M94="","",INDEX(Contagens!$E$5:$E$304,M94-4))</x:f>
      </x:c>
      <x:c r="P94" s="8" t="str">
        <x:f>IF(M94="","",INDEX(Contagens!$F$5:$F$304,M94-4))</x:f>
      </x:c>
      <x:c r="Q94" s="8" t="str">
        <x:f>IF(M94="","",P94-O94)</x:f>
      </x:c>
      <x:c r="R94" s="10" t="str">
        <x:f>IF(M94="","",Q94*G94)</x:f>
      </x:c>
      <x:c r="S94" s="10" t="str">
        <x:f>IF(M94="","",ABS(R94))</x:f>
      </x:c>
      <x:c r="T94" s="8" t="str">
        <x:f>IF(M94="","",IF(Q94=0,1,0))</x:f>
      </x:c>
      <x:c r="U94" s="9" t="str">
        <x:f>IF(M94="","",N94+H94)</x:f>
      </x:c>
      <x:c r="V94" s="8" t="str">
        <x:f>IF(A94="","",IF(L94&lt;&gt;"","CADASTRO INVÁLIDO",IF(M94="","NUNCA CONTADO",IF(Listas!$C$5&gt;U94,"CONTAGEM ATRASADA",IF(S94&gt;=Listas!$C$7,"DIVERGÊNCIA ALTA",IF(Q94&lt;&gt;0,"COM DIVERGÊNCIA","OK"))))))</x:f>
      </x:c>
      <x:c r="W94" s="8" t="n">
        <x:f>IF(AND(A94&lt;&gt;"",L94="",OR(Listas!$C$6="Todas",E94=Listas!$C$6),NOT(OR(NOT(ISNUMBER(Listas!$C$5)),Listas!$C$5&lt;=0,IF(ISNUMBER(Listas!$C$5),Listas!$C$5&lt;&gt;INT(Listas!$C$5),FALSE))),ISNUMBER(Listas!$C$7),Listas!$C$7&gt;0),1,0)</x:f>
        <x:v>0</x:v>
      </x:c>
      <x:c r="X94" s="8" t="n">
        <x:f>IF(AND(W94=1,M94&lt;&gt;""),1,0)</x:f>
        <x:v>0</x:v>
      </x:c>
      <x:c r="Y94" s="8" t="n">
        <x:f>IF(W94=0,0,IF(OR(V94="NUNCA CONTADO",V94="CONTAGEM ATRASADA"),1,IF(OR(V94="DIVERGÊNCIA ALTA",AC94="Recontar"),2,IF(V94="COM DIVERGÊNCIA",3,IF(AND(ISNUMBER(K94),K94&lt;Listas!$C$5),4,0)))))</x:f>
        <x:v>0</x:v>
      </x:c>
      <x:c r="Z94" s="8" t="str">
        <x:f>IF(Y94=0,"",COUNTIFS($Y$5:$Y$104,"&gt;0",$Y$5:$Y$104,"&lt;"&amp;Y94)+COUNTIFS($Y$5:Y94,Y94))</x:f>
      </x:c>
      <x:c r="AA94" s="10" t="str">
        <x:f>IF(X94=1,O94*G94,"")</x:f>
      </x:c>
      <x:c r="AB94" s="10" t="str">
        <x:f>IF(X94=1,P94*G94,"")</x:f>
      </x:c>
      <x:c r="AC94" s="8" t="str">
        <x:f>IF(M94="","",INDEX(Contagens!$N$5:$N$304,M94-4))</x:f>
      </x:c>
    </x:row>
    <x:row r="95" ht="24" customHeight="1">
      <x:c r="A95" s="4"/>
      <x:c r="B95" s="4"/>
      <x:c r="C95" s="4"/>
      <x:c r="D95" s="4"/>
      <x:c r="E95" s="4"/>
      <x:c r="F95" s="4"/>
      <x:c r="G95" s="6"/>
      <x:c r="H95" s="4"/>
      <x:c r="I95" s="4"/>
      <x:c r="J95" s="4"/>
      <x:c r="K95" s="5"/>
      <x:c r="L95" s="8" t="str">
        <x:f>IF(COUNTA(A95:K95)=0,"",IF(A95="","Código ausente",IF(COUNTIFS($A$5:$A$104,A95)&lt;&gt;1,"Código duplicado",IF(OR(B95="",C95="",D95=""),"Item, categoria ou unidade ausente",IF(AND(E95&lt;&gt;"A",E95&lt;&gt;"B",E95&lt;&gt;"C"),"Classe inválida",IF(OR(NOT(ISNUMBER(F95)),F95&lt;0),"Saldo cadastrado inválido",IF(OR(NOT(ISNUMBER(G95)),G95&lt;0),"Custo inválido",IF(OR(OR(NOT(ISNUMBER(H95)),H95&lt;0),H95=0),"Periodicidade inválida",IF(AND(K95&lt;&gt;"",OR(NOT(ISNUMBER(K95)),K95&lt;=0,IF(ISNUMBER(K95),K95&lt;&gt;INT(K95),FALSE))),"Prazo da ação inválido","")))))))))</x:f>
      </x:c>
      <x:c r="M95" s="8" t="str">
        <x:f>IF(N95="","",_xlfn.MAXIFS(Contagens!$R$5:$R$304,Contagens!$C$5:$C$304,A95,Contagens!$A$5:$A$304,N95,Contagens!$S$5:$S$304,1))</x:f>
      </x:c>
      <x:c r="N95" s="9" t="str">
        <x:f>IF(OR(A95="",L95&lt;&gt;"",COUNTIFS(Contagens!$C$5:$C$304,A95,Contagens!$S$5:$S$304,1)=0),"",_xlfn.MAXIFS(Contagens!$A$5:$A$304,Contagens!$C$5:$C$304,A95,Contagens!$S$5:$S$304,1))</x:f>
      </x:c>
      <x:c r="O95" s="8" t="str">
        <x:f>IF(M95="","",INDEX(Contagens!$E$5:$E$304,M95-4))</x:f>
      </x:c>
      <x:c r="P95" s="8" t="str">
        <x:f>IF(M95="","",INDEX(Contagens!$F$5:$F$304,M95-4))</x:f>
      </x:c>
      <x:c r="Q95" s="8" t="str">
        <x:f>IF(M95="","",P95-O95)</x:f>
      </x:c>
      <x:c r="R95" s="10" t="str">
        <x:f>IF(M95="","",Q95*G95)</x:f>
      </x:c>
      <x:c r="S95" s="10" t="str">
        <x:f>IF(M95="","",ABS(R95))</x:f>
      </x:c>
      <x:c r="T95" s="8" t="str">
        <x:f>IF(M95="","",IF(Q95=0,1,0))</x:f>
      </x:c>
      <x:c r="U95" s="9" t="str">
        <x:f>IF(M95="","",N95+H95)</x:f>
      </x:c>
      <x:c r="V95" s="8" t="str">
        <x:f>IF(A95="","",IF(L95&lt;&gt;"","CADASTRO INVÁLIDO",IF(M95="","NUNCA CONTADO",IF(Listas!$C$5&gt;U95,"CONTAGEM ATRASADA",IF(S95&gt;=Listas!$C$7,"DIVERGÊNCIA ALTA",IF(Q95&lt;&gt;0,"COM DIVERGÊNCIA","OK"))))))</x:f>
      </x:c>
      <x:c r="W95" s="8" t="n">
        <x:f>IF(AND(A95&lt;&gt;"",L95="",OR(Listas!$C$6="Todas",E95=Listas!$C$6),NOT(OR(NOT(ISNUMBER(Listas!$C$5)),Listas!$C$5&lt;=0,IF(ISNUMBER(Listas!$C$5),Listas!$C$5&lt;&gt;INT(Listas!$C$5),FALSE))),ISNUMBER(Listas!$C$7),Listas!$C$7&gt;0),1,0)</x:f>
        <x:v>0</x:v>
      </x:c>
      <x:c r="X95" s="8" t="n">
        <x:f>IF(AND(W95=1,M95&lt;&gt;""),1,0)</x:f>
        <x:v>0</x:v>
      </x:c>
      <x:c r="Y95" s="8" t="n">
        <x:f>IF(W95=0,0,IF(OR(V95="NUNCA CONTADO",V95="CONTAGEM ATRASADA"),1,IF(OR(V95="DIVERGÊNCIA ALTA",AC95="Recontar"),2,IF(V95="COM DIVERGÊNCIA",3,IF(AND(ISNUMBER(K95),K95&lt;Listas!$C$5),4,0)))))</x:f>
        <x:v>0</x:v>
      </x:c>
      <x:c r="Z95" s="8" t="str">
        <x:f>IF(Y95=0,"",COUNTIFS($Y$5:$Y$104,"&gt;0",$Y$5:$Y$104,"&lt;"&amp;Y95)+COUNTIFS($Y$5:Y95,Y95))</x:f>
      </x:c>
      <x:c r="AA95" s="10" t="str">
        <x:f>IF(X95=1,O95*G95,"")</x:f>
      </x:c>
      <x:c r="AB95" s="10" t="str">
        <x:f>IF(X95=1,P95*G95,"")</x:f>
      </x:c>
      <x:c r="AC95" s="8" t="str">
        <x:f>IF(M95="","",INDEX(Contagens!$N$5:$N$304,M95-4))</x:f>
      </x:c>
    </x:row>
    <x:row r="96" ht="24" customHeight="1">
      <x:c r="A96" s="4"/>
      <x:c r="B96" s="4"/>
      <x:c r="C96" s="4"/>
      <x:c r="D96" s="4"/>
      <x:c r="E96" s="4"/>
      <x:c r="F96" s="4"/>
      <x:c r="G96" s="6"/>
      <x:c r="H96" s="4"/>
      <x:c r="I96" s="4"/>
      <x:c r="J96" s="4"/>
      <x:c r="K96" s="5"/>
      <x:c r="L96" s="8" t="str">
        <x:f>IF(COUNTA(A96:K96)=0,"",IF(A96="","Código ausente",IF(COUNTIFS($A$5:$A$104,A96)&lt;&gt;1,"Código duplicado",IF(OR(B96="",C96="",D96=""),"Item, categoria ou unidade ausente",IF(AND(E96&lt;&gt;"A",E96&lt;&gt;"B",E96&lt;&gt;"C"),"Classe inválida",IF(OR(NOT(ISNUMBER(F96)),F96&lt;0),"Saldo cadastrado inválido",IF(OR(NOT(ISNUMBER(G96)),G96&lt;0),"Custo inválido",IF(OR(OR(NOT(ISNUMBER(H96)),H96&lt;0),H96=0),"Periodicidade inválida",IF(AND(K96&lt;&gt;"",OR(NOT(ISNUMBER(K96)),K96&lt;=0,IF(ISNUMBER(K96),K96&lt;&gt;INT(K96),FALSE))),"Prazo da ação inválido","")))))))))</x:f>
      </x:c>
      <x:c r="M96" s="8" t="str">
        <x:f>IF(N96="","",_xlfn.MAXIFS(Contagens!$R$5:$R$304,Contagens!$C$5:$C$304,A96,Contagens!$A$5:$A$304,N96,Contagens!$S$5:$S$304,1))</x:f>
      </x:c>
      <x:c r="N96" s="9" t="str">
        <x:f>IF(OR(A96="",L96&lt;&gt;"",COUNTIFS(Contagens!$C$5:$C$304,A96,Contagens!$S$5:$S$304,1)=0),"",_xlfn.MAXIFS(Contagens!$A$5:$A$304,Contagens!$C$5:$C$304,A96,Contagens!$S$5:$S$304,1))</x:f>
      </x:c>
      <x:c r="O96" s="8" t="str">
        <x:f>IF(M96="","",INDEX(Contagens!$E$5:$E$304,M96-4))</x:f>
      </x:c>
      <x:c r="P96" s="8" t="str">
        <x:f>IF(M96="","",INDEX(Contagens!$F$5:$F$304,M96-4))</x:f>
      </x:c>
      <x:c r="Q96" s="8" t="str">
        <x:f>IF(M96="","",P96-O96)</x:f>
      </x:c>
      <x:c r="R96" s="10" t="str">
        <x:f>IF(M96="","",Q96*G96)</x:f>
      </x:c>
      <x:c r="S96" s="10" t="str">
        <x:f>IF(M96="","",ABS(R96))</x:f>
      </x:c>
      <x:c r="T96" s="8" t="str">
        <x:f>IF(M96="","",IF(Q96=0,1,0))</x:f>
      </x:c>
      <x:c r="U96" s="9" t="str">
        <x:f>IF(M96="","",N96+H96)</x:f>
      </x:c>
      <x:c r="V96" s="8" t="str">
        <x:f>IF(A96="","",IF(L96&lt;&gt;"","CADASTRO INVÁLIDO",IF(M96="","NUNCA CONTADO",IF(Listas!$C$5&gt;U96,"CONTAGEM ATRASADA",IF(S96&gt;=Listas!$C$7,"DIVERGÊNCIA ALTA",IF(Q96&lt;&gt;0,"COM DIVERGÊNCIA","OK"))))))</x:f>
      </x:c>
      <x:c r="W96" s="8" t="n">
        <x:f>IF(AND(A96&lt;&gt;"",L96="",OR(Listas!$C$6="Todas",E96=Listas!$C$6),NOT(OR(NOT(ISNUMBER(Listas!$C$5)),Listas!$C$5&lt;=0,IF(ISNUMBER(Listas!$C$5),Listas!$C$5&lt;&gt;INT(Listas!$C$5),FALSE))),ISNUMBER(Listas!$C$7),Listas!$C$7&gt;0),1,0)</x:f>
        <x:v>0</x:v>
      </x:c>
      <x:c r="X96" s="8" t="n">
        <x:f>IF(AND(W96=1,M96&lt;&gt;""),1,0)</x:f>
        <x:v>0</x:v>
      </x:c>
      <x:c r="Y96" s="8" t="n">
        <x:f>IF(W96=0,0,IF(OR(V96="NUNCA CONTADO",V96="CONTAGEM ATRASADA"),1,IF(OR(V96="DIVERGÊNCIA ALTA",AC96="Recontar"),2,IF(V96="COM DIVERGÊNCIA",3,IF(AND(ISNUMBER(K96),K96&lt;Listas!$C$5),4,0)))))</x:f>
        <x:v>0</x:v>
      </x:c>
      <x:c r="Z96" s="8" t="str">
        <x:f>IF(Y96=0,"",COUNTIFS($Y$5:$Y$104,"&gt;0",$Y$5:$Y$104,"&lt;"&amp;Y96)+COUNTIFS($Y$5:Y96,Y96))</x:f>
      </x:c>
      <x:c r="AA96" s="10" t="str">
        <x:f>IF(X96=1,O96*G96,"")</x:f>
      </x:c>
      <x:c r="AB96" s="10" t="str">
        <x:f>IF(X96=1,P96*G96,"")</x:f>
      </x:c>
      <x:c r="AC96" s="8" t="str">
        <x:f>IF(M96="","",INDEX(Contagens!$N$5:$N$304,M96-4))</x:f>
      </x:c>
    </x:row>
    <x:row r="97" ht="24" customHeight="1">
      <x:c r="A97" s="4"/>
      <x:c r="B97" s="4"/>
      <x:c r="C97" s="4"/>
      <x:c r="D97" s="4"/>
      <x:c r="E97" s="4"/>
      <x:c r="F97" s="4"/>
      <x:c r="G97" s="6"/>
      <x:c r="H97" s="4"/>
      <x:c r="I97" s="4"/>
      <x:c r="J97" s="4"/>
      <x:c r="K97" s="5"/>
      <x:c r="L97" s="8" t="str">
        <x:f>IF(COUNTA(A97:K97)=0,"",IF(A97="","Código ausente",IF(COUNTIFS($A$5:$A$104,A97)&lt;&gt;1,"Código duplicado",IF(OR(B97="",C97="",D97=""),"Item, categoria ou unidade ausente",IF(AND(E97&lt;&gt;"A",E97&lt;&gt;"B",E97&lt;&gt;"C"),"Classe inválida",IF(OR(NOT(ISNUMBER(F97)),F97&lt;0),"Saldo cadastrado inválido",IF(OR(NOT(ISNUMBER(G97)),G97&lt;0),"Custo inválido",IF(OR(OR(NOT(ISNUMBER(H97)),H97&lt;0),H97=0),"Periodicidade inválida",IF(AND(K97&lt;&gt;"",OR(NOT(ISNUMBER(K97)),K97&lt;=0,IF(ISNUMBER(K97),K97&lt;&gt;INT(K97),FALSE))),"Prazo da ação inválido","")))))))))</x:f>
      </x:c>
      <x:c r="M97" s="8" t="str">
        <x:f>IF(N97="","",_xlfn.MAXIFS(Contagens!$R$5:$R$304,Contagens!$C$5:$C$304,A97,Contagens!$A$5:$A$304,N97,Contagens!$S$5:$S$304,1))</x:f>
      </x:c>
      <x:c r="N97" s="9" t="str">
        <x:f>IF(OR(A97="",L97&lt;&gt;"",COUNTIFS(Contagens!$C$5:$C$304,A97,Contagens!$S$5:$S$304,1)=0),"",_xlfn.MAXIFS(Contagens!$A$5:$A$304,Contagens!$C$5:$C$304,A97,Contagens!$S$5:$S$304,1))</x:f>
      </x:c>
      <x:c r="O97" s="8" t="str">
        <x:f>IF(M97="","",INDEX(Contagens!$E$5:$E$304,M97-4))</x:f>
      </x:c>
      <x:c r="P97" s="8" t="str">
        <x:f>IF(M97="","",INDEX(Contagens!$F$5:$F$304,M97-4))</x:f>
      </x:c>
      <x:c r="Q97" s="8" t="str">
        <x:f>IF(M97="","",P97-O97)</x:f>
      </x:c>
      <x:c r="R97" s="10" t="str">
        <x:f>IF(M97="","",Q97*G97)</x:f>
      </x:c>
      <x:c r="S97" s="10" t="str">
        <x:f>IF(M97="","",ABS(R97))</x:f>
      </x:c>
      <x:c r="T97" s="8" t="str">
        <x:f>IF(M97="","",IF(Q97=0,1,0))</x:f>
      </x:c>
      <x:c r="U97" s="9" t="str">
        <x:f>IF(M97="","",N97+H97)</x:f>
      </x:c>
      <x:c r="V97" s="8" t="str">
        <x:f>IF(A97="","",IF(L97&lt;&gt;"","CADASTRO INVÁLIDO",IF(M97="","NUNCA CONTADO",IF(Listas!$C$5&gt;U97,"CONTAGEM ATRASADA",IF(S97&gt;=Listas!$C$7,"DIVERGÊNCIA ALTA",IF(Q97&lt;&gt;0,"COM DIVERGÊNCIA","OK"))))))</x:f>
      </x:c>
      <x:c r="W97" s="8" t="n">
        <x:f>IF(AND(A97&lt;&gt;"",L97="",OR(Listas!$C$6="Todas",E97=Listas!$C$6),NOT(OR(NOT(ISNUMBER(Listas!$C$5)),Listas!$C$5&lt;=0,IF(ISNUMBER(Listas!$C$5),Listas!$C$5&lt;&gt;INT(Listas!$C$5),FALSE))),ISNUMBER(Listas!$C$7),Listas!$C$7&gt;0),1,0)</x:f>
        <x:v>0</x:v>
      </x:c>
      <x:c r="X97" s="8" t="n">
        <x:f>IF(AND(W97=1,M97&lt;&gt;""),1,0)</x:f>
        <x:v>0</x:v>
      </x:c>
      <x:c r="Y97" s="8" t="n">
        <x:f>IF(W97=0,0,IF(OR(V97="NUNCA CONTADO",V97="CONTAGEM ATRASADA"),1,IF(OR(V97="DIVERGÊNCIA ALTA",AC97="Recontar"),2,IF(V97="COM DIVERGÊNCIA",3,IF(AND(ISNUMBER(K97),K97&lt;Listas!$C$5),4,0)))))</x:f>
        <x:v>0</x:v>
      </x:c>
      <x:c r="Z97" s="8" t="str">
        <x:f>IF(Y97=0,"",COUNTIFS($Y$5:$Y$104,"&gt;0",$Y$5:$Y$104,"&lt;"&amp;Y97)+COUNTIFS($Y$5:Y97,Y97))</x:f>
      </x:c>
      <x:c r="AA97" s="10" t="str">
        <x:f>IF(X97=1,O97*G97,"")</x:f>
      </x:c>
      <x:c r="AB97" s="10" t="str">
        <x:f>IF(X97=1,P97*G97,"")</x:f>
      </x:c>
      <x:c r="AC97" s="8" t="str">
        <x:f>IF(M97="","",INDEX(Contagens!$N$5:$N$304,M97-4))</x:f>
      </x:c>
    </x:row>
    <x:row r="98" ht="24" customHeight="1">
      <x:c r="A98" s="4"/>
      <x:c r="B98" s="4"/>
      <x:c r="C98" s="4"/>
      <x:c r="D98" s="4"/>
      <x:c r="E98" s="4"/>
      <x:c r="F98" s="4"/>
      <x:c r="G98" s="6"/>
      <x:c r="H98" s="4"/>
      <x:c r="I98" s="4"/>
      <x:c r="J98" s="4"/>
      <x:c r="K98" s="5"/>
      <x:c r="L98" s="8" t="str">
        <x:f>IF(COUNTA(A98:K98)=0,"",IF(A98="","Código ausente",IF(COUNTIFS($A$5:$A$104,A98)&lt;&gt;1,"Código duplicado",IF(OR(B98="",C98="",D98=""),"Item, categoria ou unidade ausente",IF(AND(E98&lt;&gt;"A",E98&lt;&gt;"B",E98&lt;&gt;"C"),"Classe inválida",IF(OR(NOT(ISNUMBER(F98)),F98&lt;0),"Saldo cadastrado inválido",IF(OR(NOT(ISNUMBER(G98)),G98&lt;0),"Custo inválido",IF(OR(OR(NOT(ISNUMBER(H98)),H98&lt;0),H98=0),"Periodicidade inválida",IF(AND(K98&lt;&gt;"",OR(NOT(ISNUMBER(K98)),K98&lt;=0,IF(ISNUMBER(K98),K98&lt;&gt;INT(K98),FALSE))),"Prazo da ação inválido","")))))))))</x:f>
      </x:c>
      <x:c r="M98" s="8" t="str">
        <x:f>IF(N98="","",_xlfn.MAXIFS(Contagens!$R$5:$R$304,Contagens!$C$5:$C$304,A98,Contagens!$A$5:$A$304,N98,Contagens!$S$5:$S$304,1))</x:f>
      </x:c>
      <x:c r="N98" s="9" t="str">
        <x:f>IF(OR(A98="",L98&lt;&gt;"",COUNTIFS(Contagens!$C$5:$C$304,A98,Contagens!$S$5:$S$304,1)=0),"",_xlfn.MAXIFS(Contagens!$A$5:$A$304,Contagens!$C$5:$C$304,A98,Contagens!$S$5:$S$304,1))</x:f>
      </x:c>
      <x:c r="O98" s="8" t="str">
        <x:f>IF(M98="","",INDEX(Contagens!$E$5:$E$304,M98-4))</x:f>
      </x:c>
      <x:c r="P98" s="8" t="str">
        <x:f>IF(M98="","",INDEX(Contagens!$F$5:$F$304,M98-4))</x:f>
      </x:c>
      <x:c r="Q98" s="8" t="str">
        <x:f>IF(M98="","",P98-O98)</x:f>
      </x:c>
      <x:c r="R98" s="10" t="str">
        <x:f>IF(M98="","",Q98*G98)</x:f>
      </x:c>
      <x:c r="S98" s="10" t="str">
        <x:f>IF(M98="","",ABS(R98))</x:f>
      </x:c>
      <x:c r="T98" s="8" t="str">
        <x:f>IF(M98="","",IF(Q98=0,1,0))</x:f>
      </x:c>
      <x:c r="U98" s="9" t="str">
        <x:f>IF(M98="","",N98+H98)</x:f>
      </x:c>
      <x:c r="V98" s="8" t="str">
        <x:f>IF(A98="","",IF(L98&lt;&gt;"","CADASTRO INVÁLIDO",IF(M98="","NUNCA CONTADO",IF(Listas!$C$5&gt;U98,"CONTAGEM ATRASADA",IF(S98&gt;=Listas!$C$7,"DIVERGÊNCIA ALTA",IF(Q98&lt;&gt;0,"COM DIVERGÊNCIA","OK"))))))</x:f>
      </x:c>
      <x:c r="W98" s="8" t="n">
        <x:f>IF(AND(A98&lt;&gt;"",L98="",OR(Listas!$C$6="Todas",E98=Listas!$C$6),NOT(OR(NOT(ISNUMBER(Listas!$C$5)),Listas!$C$5&lt;=0,IF(ISNUMBER(Listas!$C$5),Listas!$C$5&lt;&gt;INT(Listas!$C$5),FALSE))),ISNUMBER(Listas!$C$7),Listas!$C$7&gt;0),1,0)</x:f>
        <x:v>0</x:v>
      </x:c>
      <x:c r="X98" s="8" t="n">
        <x:f>IF(AND(W98=1,M98&lt;&gt;""),1,0)</x:f>
        <x:v>0</x:v>
      </x:c>
      <x:c r="Y98" s="8" t="n">
        <x:f>IF(W98=0,0,IF(OR(V98="NUNCA CONTADO",V98="CONTAGEM ATRASADA"),1,IF(OR(V98="DIVERGÊNCIA ALTA",AC98="Recontar"),2,IF(V98="COM DIVERGÊNCIA",3,IF(AND(ISNUMBER(K98),K98&lt;Listas!$C$5),4,0)))))</x:f>
        <x:v>0</x:v>
      </x:c>
      <x:c r="Z98" s="8" t="str">
        <x:f>IF(Y98=0,"",COUNTIFS($Y$5:$Y$104,"&gt;0",$Y$5:$Y$104,"&lt;"&amp;Y98)+COUNTIFS($Y$5:Y98,Y98))</x:f>
      </x:c>
      <x:c r="AA98" s="10" t="str">
        <x:f>IF(X98=1,O98*G98,"")</x:f>
      </x:c>
      <x:c r="AB98" s="10" t="str">
        <x:f>IF(X98=1,P98*G98,"")</x:f>
      </x:c>
      <x:c r="AC98" s="8" t="str">
        <x:f>IF(M98="","",INDEX(Contagens!$N$5:$N$304,M98-4))</x:f>
      </x:c>
    </x:row>
    <x:row r="99" ht="24" customHeight="1">
      <x:c r="A99" s="4"/>
      <x:c r="B99" s="4"/>
      <x:c r="C99" s="4"/>
      <x:c r="D99" s="4"/>
      <x:c r="E99" s="4"/>
      <x:c r="F99" s="4"/>
      <x:c r="G99" s="6"/>
      <x:c r="H99" s="4"/>
      <x:c r="I99" s="4"/>
      <x:c r="J99" s="4"/>
      <x:c r="K99" s="5"/>
      <x:c r="L99" s="8" t="str">
        <x:f>IF(COUNTA(A99:K99)=0,"",IF(A99="","Código ausente",IF(COUNTIFS($A$5:$A$104,A99)&lt;&gt;1,"Código duplicado",IF(OR(B99="",C99="",D99=""),"Item, categoria ou unidade ausente",IF(AND(E99&lt;&gt;"A",E99&lt;&gt;"B",E99&lt;&gt;"C"),"Classe inválida",IF(OR(NOT(ISNUMBER(F99)),F99&lt;0),"Saldo cadastrado inválido",IF(OR(NOT(ISNUMBER(G99)),G99&lt;0),"Custo inválido",IF(OR(OR(NOT(ISNUMBER(H99)),H99&lt;0),H99=0),"Periodicidade inválida",IF(AND(K99&lt;&gt;"",OR(NOT(ISNUMBER(K99)),K99&lt;=0,IF(ISNUMBER(K99),K99&lt;&gt;INT(K99),FALSE))),"Prazo da ação inválido","")))))))))</x:f>
      </x:c>
      <x:c r="M99" s="8" t="str">
        <x:f>IF(N99="","",_xlfn.MAXIFS(Contagens!$R$5:$R$304,Contagens!$C$5:$C$304,A99,Contagens!$A$5:$A$304,N99,Contagens!$S$5:$S$304,1))</x:f>
      </x:c>
      <x:c r="N99" s="9" t="str">
        <x:f>IF(OR(A99="",L99&lt;&gt;"",COUNTIFS(Contagens!$C$5:$C$304,A99,Contagens!$S$5:$S$304,1)=0),"",_xlfn.MAXIFS(Contagens!$A$5:$A$304,Contagens!$C$5:$C$304,A99,Contagens!$S$5:$S$304,1))</x:f>
      </x:c>
      <x:c r="O99" s="8" t="str">
        <x:f>IF(M99="","",INDEX(Contagens!$E$5:$E$304,M99-4))</x:f>
      </x:c>
      <x:c r="P99" s="8" t="str">
        <x:f>IF(M99="","",INDEX(Contagens!$F$5:$F$304,M99-4))</x:f>
      </x:c>
      <x:c r="Q99" s="8" t="str">
        <x:f>IF(M99="","",P99-O99)</x:f>
      </x:c>
      <x:c r="R99" s="10" t="str">
        <x:f>IF(M99="","",Q99*G99)</x:f>
      </x:c>
      <x:c r="S99" s="10" t="str">
        <x:f>IF(M99="","",ABS(R99))</x:f>
      </x:c>
      <x:c r="T99" s="8" t="str">
        <x:f>IF(M99="","",IF(Q99=0,1,0))</x:f>
      </x:c>
      <x:c r="U99" s="9" t="str">
        <x:f>IF(M99="","",N99+H99)</x:f>
      </x:c>
      <x:c r="V99" s="8" t="str">
        <x:f>IF(A99="","",IF(L99&lt;&gt;"","CADASTRO INVÁLIDO",IF(M99="","NUNCA CONTADO",IF(Listas!$C$5&gt;U99,"CONTAGEM ATRASADA",IF(S99&gt;=Listas!$C$7,"DIVERGÊNCIA ALTA",IF(Q99&lt;&gt;0,"COM DIVERGÊNCIA","OK"))))))</x:f>
      </x:c>
      <x:c r="W99" s="8" t="n">
        <x:f>IF(AND(A99&lt;&gt;"",L99="",OR(Listas!$C$6="Todas",E99=Listas!$C$6),NOT(OR(NOT(ISNUMBER(Listas!$C$5)),Listas!$C$5&lt;=0,IF(ISNUMBER(Listas!$C$5),Listas!$C$5&lt;&gt;INT(Listas!$C$5),FALSE))),ISNUMBER(Listas!$C$7),Listas!$C$7&gt;0),1,0)</x:f>
        <x:v>0</x:v>
      </x:c>
      <x:c r="X99" s="8" t="n">
        <x:f>IF(AND(W99=1,M99&lt;&gt;""),1,0)</x:f>
        <x:v>0</x:v>
      </x:c>
      <x:c r="Y99" s="8" t="n">
        <x:f>IF(W99=0,0,IF(OR(V99="NUNCA CONTADO",V99="CONTAGEM ATRASADA"),1,IF(OR(V99="DIVERGÊNCIA ALTA",AC99="Recontar"),2,IF(V99="COM DIVERGÊNCIA",3,IF(AND(ISNUMBER(K99),K99&lt;Listas!$C$5),4,0)))))</x:f>
        <x:v>0</x:v>
      </x:c>
      <x:c r="Z99" s="8" t="str">
        <x:f>IF(Y99=0,"",COUNTIFS($Y$5:$Y$104,"&gt;0",$Y$5:$Y$104,"&lt;"&amp;Y99)+COUNTIFS($Y$5:Y99,Y99))</x:f>
      </x:c>
      <x:c r="AA99" s="10" t="str">
        <x:f>IF(X99=1,O99*G99,"")</x:f>
      </x:c>
      <x:c r="AB99" s="10" t="str">
        <x:f>IF(X99=1,P99*G99,"")</x:f>
      </x:c>
      <x:c r="AC99" s="8" t="str">
        <x:f>IF(M99="","",INDEX(Contagens!$N$5:$N$304,M99-4))</x:f>
      </x:c>
    </x:row>
    <x:row r="100" ht="24" customHeight="1">
      <x:c r="A100" s="4"/>
      <x:c r="B100" s="4"/>
      <x:c r="C100" s="4"/>
      <x:c r="D100" s="4"/>
      <x:c r="E100" s="4"/>
      <x:c r="F100" s="4"/>
      <x:c r="G100" s="6"/>
      <x:c r="H100" s="4"/>
      <x:c r="I100" s="4"/>
      <x:c r="J100" s="4"/>
      <x:c r="K100" s="5"/>
      <x:c r="L100" s="8" t="str">
        <x:f>IF(COUNTA(A100:K100)=0,"",IF(A100="","Código ausente",IF(COUNTIFS($A$5:$A$104,A100)&lt;&gt;1,"Código duplicado",IF(OR(B100="",C100="",D100=""),"Item, categoria ou unidade ausente",IF(AND(E100&lt;&gt;"A",E100&lt;&gt;"B",E100&lt;&gt;"C"),"Classe inválida",IF(OR(NOT(ISNUMBER(F100)),F100&lt;0),"Saldo cadastrado inválido",IF(OR(NOT(ISNUMBER(G100)),G100&lt;0),"Custo inválido",IF(OR(OR(NOT(ISNUMBER(H100)),H100&lt;0),H100=0),"Periodicidade inválida",IF(AND(K100&lt;&gt;"",OR(NOT(ISNUMBER(K100)),K100&lt;=0,IF(ISNUMBER(K100),K100&lt;&gt;INT(K100),FALSE))),"Prazo da ação inválido","")))))))))</x:f>
      </x:c>
      <x:c r="M100" s="8" t="str">
        <x:f>IF(N100="","",_xlfn.MAXIFS(Contagens!$R$5:$R$304,Contagens!$C$5:$C$304,A100,Contagens!$A$5:$A$304,N100,Contagens!$S$5:$S$304,1))</x:f>
      </x:c>
      <x:c r="N100" s="9" t="str">
        <x:f>IF(OR(A100="",L100&lt;&gt;"",COUNTIFS(Contagens!$C$5:$C$304,A100,Contagens!$S$5:$S$304,1)=0),"",_xlfn.MAXIFS(Contagens!$A$5:$A$304,Contagens!$C$5:$C$304,A100,Contagens!$S$5:$S$304,1))</x:f>
      </x:c>
      <x:c r="O100" s="8" t="str">
        <x:f>IF(M100="","",INDEX(Contagens!$E$5:$E$304,M100-4))</x:f>
      </x:c>
      <x:c r="P100" s="8" t="str">
        <x:f>IF(M100="","",INDEX(Contagens!$F$5:$F$304,M100-4))</x:f>
      </x:c>
      <x:c r="Q100" s="8" t="str">
        <x:f>IF(M100="","",P100-O100)</x:f>
      </x:c>
      <x:c r="R100" s="10" t="str">
        <x:f>IF(M100="","",Q100*G100)</x:f>
      </x:c>
      <x:c r="S100" s="10" t="str">
        <x:f>IF(M100="","",ABS(R100))</x:f>
      </x:c>
      <x:c r="T100" s="8" t="str">
        <x:f>IF(M100="","",IF(Q100=0,1,0))</x:f>
      </x:c>
      <x:c r="U100" s="9" t="str">
        <x:f>IF(M100="","",N100+H100)</x:f>
      </x:c>
      <x:c r="V100" s="8" t="str">
        <x:f>IF(A100="","",IF(L100&lt;&gt;"","CADASTRO INVÁLIDO",IF(M100="","NUNCA CONTADO",IF(Listas!$C$5&gt;U100,"CONTAGEM ATRASADA",IF(S100&gt;=Listas!$C$7,"DIVERGÊNCIA ALTA",IF(Q100&lt;&gt;0,"COM DIVERGÊNCIA","OK"))))))</x:f>
      </x:c>
      <x:c r="W100" s="8" t="n">
        <x:f>IF(AND(A100&lt;&gt;"",L100="",OR(Listas!$C$6="Todas",E100=Listas!$C$6),NOT(OR(NOT(ISNUMBER(Listas!$C$5)),Listas!$C$5&lt;=0,IF(ISNUMBER(Listas!$C$5),Listas!$C$5&lt;&gt;INT(Listas!$C$5),FALSE))),ISNUMBER(Listas!$C$7),Listas!$C$7&gt;0),1,0)</x:f>
        <x:v>0</x:v>
      </x:c>
      <x:c r="X100" s="8" t="n">
        <x:f>IF(AND(W100=1,M100&lt;&gt;""),1,0)</x:f>
        <x:v>0</x:v>
      </x:c>
      <x:c r="Y100" s="8" t="n">
        <x:f>IF(W100=0,0,IF(OR(V100="NUNCA CONTADO",V100="CONTAGEM ATRASADA"),1,IF(OR(V100="DIVERGÊNCIA ALTA",AC100="Recontar"),2,IF(V100="COM DIVERGÊNCIA",3,IF(AND(ISNUMBER(K100),K100&lt;Listas!$C$5),4,0)))))</x:f>
        <x:v>0</x:v>
      </x:c>
      <x:c r="Z100" s="8" t="str">
        <x:f>IF(Y100=0,"",COUNTIFS($Y$5:$Y$104,"&gt;0",$Y$5:$Y$104,"&lt;"&amp;Y100)+COUNTIFS($Y$5:Y100,Y100))</x:f>
      </x:c>
      <x:c r="AA100" s="10" t="str">
        <x:f>IF(X100=1,O100*G100,"")</x:f>
      </x:c>
      <x:c r="AB100" s="10" t="str">
        <x:f>IF(X100=1,P100*G100,"")</x:f>
      </x:c>
      <x:c r="AC100" s="8" t="str">
        <x:f>IF(M100="","",INDEX(Contagens!$N$5:$N$304,M100-4))</x:f>
      </x:c>
    </x:row>
    <x:row r="101" ht="24" customHeight="1">
      <x:c r="A101" s="4"/>
      <x:c r="B101" s="4"/>
      <x:c r="C101" s="4"/>
      <x:c r="D101" s="4"/>
      <x:c r="E101" s="4"/>
      <x:c r="F101" s="4"/>
      <x:c r="G101" s="6"/>
      <x:c r="H101" s="4"/>
      <x:c r="I101" s="4"/>
      <x:c r="J101" s="4"/>
      <x:c r="K101" s="5"/>
      <x:c r="L101" s="8" t="str">
        <x:f>IF(COUNTA(A101:K101)=0,"",IF(A101="","Código ausente",IF(COUNTIFS($A$5:$A$104,A101)&lt;&gt;1,"Código duplicado",IF(OR(B101="",C101="",D101=""),"Item, categoria ou unidade ausente",IF(AND(E101&lt;&gt;"A",E101&lt;&gt;"B",E101&lt;&gt;"C"),"Classe inválida",IF(OR(NOT(ISNUMBER(F101)),F101&lt;0),"Saldo cadastrado inválido",IF(OR(NOT(ISNUMBER(G101)),G101&lt;0),"Custo inválido",IF(OR(OR(NOT(ISNUMBER(H101)),H101&lt;0),H101=0),"Periodicidade inválida",IF(AND(K101&lt;&gt;"",OR(NOT(ISNUMBER(K101)),K101&lt;=0,IF(ISNUMBER(K101),K101&lt;&gt;INT(K101),FALSE))),"Prazo da ação inválido","")))))))))</x:f>
      </x:c>
      <x:c r="M101" s="8" t="str">
        <x:f>IF(N101="","",_xlfn.MAXIFS(Contagens!$R$5:$R$304,Contagens!$C$5:$C$304,A101,Contagens!$A$5:$A$304,N101,Contagens!$S$5:$S$304,1))</x:f>
      </x:c>
      <x:c r="N101" s="9" t="str">
        <x:f>IF(OR(A101="",L101&lt;&gt;"",COUNTIFS(Contagens!$C$5:$C$304,A101,Contagens!$S$5:$S$304,1)=0),"",_xlfn.MAXIFS(Contagens!$A$5:$A$304,Contagens!$C$5:$C$304,A101,Contagens!$S$5:$S$304,1))</x:f>
      </x:c>
      <x:c r="O101" s="8" t="str">
        <x:f>IF(M101="","",INDEX(Contagens!$E$5:$E$304,M101-4))</x:f>
      </x:c>
      <x:c r="P101" s="8" t="str">
        <x:f>IF(M101="","",INDEX(Contagens!$F$5:$F$304,M101-4))</x:f>
      </x:c>
      <x:c r="Q101" s="8" t="str">
        <x:f>IF(M101="","",P101-O101)</x:f>
      </x:c>
      <x:c r="R101" s="10" t="str">
        <x:f>IF(M101="","",Q101*G101)</x:f>
      </x:c>
      <x:c r="S101" s="10" t="str">
        <x:f>IF(M101="","",ABS(R101))</x:f>
      </x:c>
      <x:c r="T101" s="8" t="str">
        <x:f>IF(M101="","",IF(Q101=0,1,0))</x:f>
      </x:c>
      <x:c r="U101" s="9" t="str">
        <x:f>IF(M101="","",N101+H101)</x:f>
      </x:c>
      <x:c r="V101" s="8" t="str">
        <x:f>IF(A101="","",IF(L101&lt;&gt;"","CADASTRO INVÁLIDO",IF(M101="","NUNCA CONTADO",IF(Listas!$C$5&gt;U101,"CONTAGEM ATRASADA",IF(S101&gt;=Listas!$C$7,"DIVERGÊNCIA ALTA",IF(Q101&lt;&gt;0,"COM DIVERGÊNCIA","OK"))))))</x:f>
      </x:c>
      <x:c r="W101" s="8" t="n">
        <x:f>IF(AND(A101&lt;&gt;"",L101="",OR(Listas!$C$6="Todas",E101=Listas!$C$6),NOT(OR(NOT(ISNUMBER(Listas!$C$5)),Listas!$C$5&lt;=0,IF(ISNUMBER(Listas!$C$5),Listas!$C$5&lt;&gt;INT(Listas!$C$5),FALSE))),ISNUMBER(Listas!$C$7),Listas!$C$7&gt;0),1,0)</x:f>
        <x:v>0</x:v>
      </x:c>
      <x:c r="X101" s="8" t="n">
        <x:f>IF(AND(W101=1,M101&lt;&gt;""),1,0)</x:f>
        <x:v>0</x:v>
      </x:c>
      <x:c r="Y101" s="8" t="n">
        <x:f>IF(W101=0,0,IF(OR(V101="NUNCA CONTADO",V101="CONTAGEM ATRASADA"),1,IF(OR(V101="DIVERGÊNCIA ALTA",AC101="Recontar"),2,IF(V101="COM DIVERGÊNCIA",3,IF(AND(ISNUMBER(K101),K101&lt;Listas!$C$5),4,0)))))</x:f>
        <x:v>0</x:v>
      </x:c>
      <x:c r="Z101" s="8" t="str">
        <x:f>IF(Y101=0,"",COUNTIFS($Y$5:$Y$104,"&gt;0",$Y$5:$Y$104,"&lt;"&amp;Y101)+COUNTIFS($Y$5:Y101,Y101))</x:f>
      </x:c>
      <x:c r="AA101" s="10" t="str">
        <x:f>IF(X101=1,O101*G101,"")</x:f>
      </x:c>
      <x:c r="AB101" s="10" t="str">
        <x:f>IF(X101=1,P101*G101,"")</x:f>
      </x:c>
      <x:c r="AC101" s="8" t="str">
        <x:f>IF(M101="","",INDEX(Contagens!$N$5:$N$304,M101-4))</x:f>
      </x:c>
    </x:row>
    <x:row r="102" ht="24" customHeight="1">
      <x:c r="A102" s="4"/>
      <x:c r="B102" s="4"/>
      <x:c r="C102" s="4"/>
      <x:c r="D102" s="4"/>
      <x:c r="E102" s="4"/>
      <x:c r="F102" s="4"/>
      <x:c r="G102" s="6"/>
      <x:c r="H102" s="4"/>
      <x:c r="I102" s="4"/>
      <x:c r="J102" s="4"/>
      <x:c r="K102" s="5"/>
      <x:c r="L102" s="8" t="str">
        <x:f>IF(COUNTA(A102:K102)=0,"",IF(A102="","Código ausente",IF(COUNTIFS($A$5:$A$104,A102)&lt;&gt;1,"Código duplicado",IF(OR(B102="",C102="",D102=""),"Item, categoria ou unidade ausente",IF(AND(E102&lt;&gt;"A",E102&lt;&gt;"B",E102&lt;&gt;"C"),"Classe inválida",IF(OR(NOT(ISNUMBER(F102)),F102&lt;0),"Saldo cadastrado inválido",IF(OR(NOT(ISNUMBER(G102)),G102&lt;0),"Custo inválido",IF(OR(OR(NOT(ISNUMBER(H102)),H102&lt;0),H102=0),"Periodicidade inválida",IF(AND(K102&lt;&gt;"",OR(NOT(ISNUMBER(K102)),K102&lt;=0,IF(ISNUMBER(K102),K102&lt;&gt;INT(K102),FALSE))),"Prazo da ação inválido","")))))))))</x:f>
      </x:c>
      <x:c r="M102" s="8" t="str">
        <x:f>IF(N102="","",_xlfn.MAXIFS(Contagens!$R$5:$R$304,Contagens!$C$5:$C$304,A102,Contagens!$A$5:$A$304,N102,Contagens!$S$5:$S$304,1))</x:f>
      </x:c>
      <x:c r="N102" s="9" t="str">
        <x:f>IF(OR(A102="",L102&lt;&gt;"",COUNTIFS(Contagens!$C$5:$C$304,A102,Contagens!$S$5:$S$304,1)=0),"",_xlfn.MAXIFS(Contagens!$A$5:$A$304,Contagens!$C$5:$C$304,A102,Contagens!$S$5:$S$304,1))</x:f>
      </x:c>
      <x:c r="O102" s="8" t="str">
        <x:f>IF(M102="","",INDEX(Contagens!$E$5:$E$304,M102-4))</x:f>
      </x:c>
      <x:c r="P102" s="8" t="str">
        <x:f>IF(M102="","",INDEX(Contagens!$F$5:$F$304,M102-4))</x:f>
      </x:c>
      <x:c r="Q102" s="8" t="str">
        <x:f>IF(M102="","",P102-O102)</x:f>
      </x:c>
      <x:c r="R102" s="10" t="str">
        <x:f>IF(M102="","",Q102*G102)</x:f>
      </x:c>
      <x:c r="S102" s="10" t="str">
        <x:f>IF(M102="","",ABS(R102))</x:f>
      </x:c>
      <x:c r="T102" s="8" t="str">
        <x:f>IF(M102="","",IF(Q102=0,1,0))</x:f>
      </x:c>
      <x:c r="U102" s="9" t="str">
        <x:f>IF(M102="","",N102+H102)</x:f>
      </x:c>
      <x:c r="V102" s="8" t="str">
        <x:f>IF(A102="","",IF(L102&lt;&gt;"","CADASTRO INVÁLIDO",IF(M102="","NUNCA CONTADO",IF(Listas!$C$5&gt;U102,"CONTAGEM ATRASADA",IF(S102&gt;=Listas!$C$7,"DIVERGÊNCIA ALTA",IF(Q102&lt;&gt;0,"COM DIVERGÊNCIA","OK"))))))</x:f>
      </x:c>
      <x:c r="W102" s="8" t="n">
        <x:f>IF(AND(A102&lt;&gt;"",L102="",OR(Listas!$C$6="Todas",E102=Listas!$C$6),NOT(OR(NOT(ISNUMBER(Listas!$C$5)),Listas!$C$5&lt;=0,IF(ISNUMBER(Listas!$C$5),Listas!$C$5&lt;&gt;INT(Listas!$C$5),FALSE))),ISNUMBER(Listas!$C$7),Listas!$C$7&gt;0),1,0)</x:f>
        <x:v>0</x:v>
      </x:c>
      <x:c r="X102" s="8" t="n">
        <x:f>IF(AND(W102=1,M102&lt;&gt;""),1,0)</x:f>
        <x:v>0</x:v>
      </x:c>
      <x:c r="Y102" s="8" t="n">
        <x:f>IF(W102=0,0,IF(OR(V102="NUNCA CONTADO",V102="CONTAGEM ATRASADA"),1,IF(OR(V102="DIVERGÊNCIA ALTA",AC102="Recontar"),2,IF(V102="COM DIVERGÊNCIA",3,IF(AND(ISNUMBER(K102),K102&lt;Listas!$C$5),4,0)))))</x:f>
        <x:v>0</x:v>
      </x:c>
      <x:c r="Z102" s="8" t="str">
        <x:f>IF(Y102=0,"",COUNTIFS($Y$5:$Y$104,"&gt;0",$Y$5:$Y$104,"&lt;"&amp;Y102)+COUNTIFS($Y$5:Y102,Y102))</x:f>
      </x:c>
      <x:c r="AA102" s="10" t="str">
        <x:f>IF(X102=1,O102*G102,"")</x:f>
      </x:c>
      <x:c r="AB102" s="10" t="str">
        <x:f>IF(X102=1,P102*G102,"")</x:f>
      </x:c>
      <x:c r="AC102" s="8" t="str">
        <x:f>IF(M102="","",INDEX(Contagens!$N$5:$N$304,M102-4))</x:f>
      </x:c>
    </x:row>
    <x:row r="103" ht="24" customHeight="1">
      <x:c r="A103" s="4"/>
      <x:c r="B103" s="4"/>
      <x:c r="C103" s="4"/>
      <x:c r="D103" s="4"/>
      <x:c r="E103" s="4"/>
      <x:c r="F103" s="4"/>
      <x:c r="G103" s="6"/>
      <x:c r="H103" s="4"/>
      <x:c r="I103" s="4"/>
      <x:c r="J103" s="4"/>
      <x:c r="K103" s="5"/>
      <x:c r="L103" s="8" t="str">
        <x:f>IF(COUNTA(A103:K103)=0,"",IF(A103="","Código ausente",IF(COUNTIFS($A$5:$A$104,A103)&lt;&gt;1,"Código duplicado",IF(OR(B103="",C103="",D103=""),"Item, categoria ou unidade ausente",IF(AND(E103&lt;&gt;"A",E103&lt;&gt;"B",E103&lt;&gt;"C"),"Classe inválida",IF(OR(NOT(ISNUMBER(F103)),F103&lt;0),"Saldo cadastrado inválido",IF(OR(NOT(ISNUMBER(G103)),G103&lt;0),"Custo inválido",IF(OR(OR(NOT(ISNUMBER(H103)),H103&lt;0),H103=0),"Periodicidade inválida",IF(AND(K103&lt;&gt;"",OR(NOT(ISNUMBER(K103)),K103&lt;=0,IF(ISNUMBER(K103),K103&lt;&gt;INT(K103),FALSE))),"Prazo da ação inválido","")))))))))</x:f>
      </x:c>
      <x:c r="M103" s="8" t="str">
        <x:f>IF(N103="","",_xlfn.MAXIFS(Contagens!$R$5:$R$304,Contagens!$C$5:$C$304,A103,Contagens!$A$5:$A$304,N103,Contagens!$S$5:$S$304,1))</x:f>
      </x:c>
      <x:c r="N103" s="9" t="str">
        <x:f>IF(OR(A103="",L103&lt;&gt;"",COUNTIFS(Contagens!$C$5:$C$304,A103,Contagens!$S$5:$S$304,1)=0),"",_xlfn.MAXIFS(Contagens!$A$5:$A$304,Contagens!$C$5:$C$304,A103,Contagens!$S$5:$S$304,1))</x:f>
      </x:c>
      <x:c r="O103" s="8" t="str">
        <x:f>IF(M103="","",INDEX(Contagens!$E$5:$E$304,M103-4))</x:f>
      </x:c>
      <x:c r="P103" s="8" t="str">
        <x:f>IF(M103="","",INDEX(Contagens!$F$5:$F$304,M103-4))</x:f>
      </x:c>
      <x:c r="Q103" s="8" t="str">
        <x:f>IF(M103="","",P103-O103)</x:f>
      </x:c>
      <x:c r="R103" s="10" t="str">
        <x:f>IF(M103="","",Q103*G103)</x:f>
      </x:c>
      <x:c r="S103" s="10" t="str">
        <x:f>IF(M103="","",ABS(R103))</x:f>
      </x:c>
      <x:c r="T103" s="8" t="str">
        <x:f>IF(M103="","",IF(Q103=0,1,0))</x:f>
      </x:c>
      <x:c r="U103" s="9" t="str">
        <x:f>IF(M103="","",N103+H103)</x:f>
      </x:c>
      <x:c r="V103" s="8" t="str">
        <x:f>IF(A103="","",IF(L103&lt;&gt;"","CADASTRO INVÁLIDO",IF(M103="","NUNCA CONTADO",IF(Listas!$C$5&gt;U103,"CONTAGEM ATRASADA",IF(S103&gt;=Listas!$C$7,"DIVERGÊNCIA ALTA",IF(Q103&lt;&gt;0,"COM DIVERGÊNCIA","OK"))))))</x:f>
      </x:c>
      <x:c r="W103" s="8" t="n">
        <x:f>IF(AND(A103&lt;&gt;"",L103="",OR(Listas!$C$6="Todas",E103=Listas!$C$6),NOT(OR(NOT(ISNUMBER(Listas!$C$5)),Listas!$C$5&lt;=0,IF(ISNUMBER(Listas!$C$5),Listas!$C$5&lt;&gt;INT(Listas!$C$5),FALSE))),ISNUMBER(Listas!$C$7),Listas!$C$7&gt;0),1,0)</x:f>
        <x:v>0</x:v>
      </x:c>
      <x:c r="X103" s="8" t="n">
        <x:f>IF(AND(W103=1,M103&lt;&gt;""),1,0)</x:f>
        <x:v>0</x:v>
      </x:c>
      <x:c r="Y103" s="8" t="n">
        <x:f>IF(W103=0,0,IF(OR(V103="NUNCA CONTADO",V103="CONTAGEM ATRASADA"),1,IF(OR(V103="DIVERGÊNCIA ALTA",AC103="Recontar"),2,IF(V103="COM DIVERGÊNCIA",3,IF(AND(ISNUMBER(K103),K103&lt;Listas!$C$5),4,0)))))</x:f>
        <x:v>0</x:v>
      </x:c>
      <x:c r="Z103" s="8" t="str">
        <x:f>IF(Y103=0,"",COUNTIFS($Y$5:$Y$104,"&gt;0",$Y$5:$Y$104,"&lt;"&amp;Y103)+COUNTIFS($Y$5:Y103,Y103))</x:f>
      </x:c>
      <x:c r="AA103" s="10" t="str">
        <x:f>IF(X103=1,O103*G103,"")</x:f>
      </x:c>
      <x:c r="AB103" s="10" t="str">
        <x:f>IF(X103=1,P103*G103,"")</x:f>
      </x:c>
      <x:c r="AC103" s="8" t="str">
        <x:f>IF(M103="","",INDEX(Contagens!$N$5:$N$304,M103-4))</x:f>
      </x:c>
    </x:row>
    <x:row r="104" ht="24" customHeight="1">
      <x:c r="A104" s="4"/>
      <x:c r="B104" s="4"/>
      <x:c r="C104" s="4"/>
      <x:c r="D104" s="4"/>
      <x:c r="E104" s="4"/>
      <x:c r="F104" s="4"/>
      <x:c r="G104" s="6"/>
      <x:c r="H104" s="4"/>
      <x:c r="I104" s="4"/>
      <x:c r="J104" s="4"/>
      <x:c r="K104" s="5"/>
      <x:c r="L104" s="8" t="str">
        <x:f>IF(COUNTA(A104:K104)=0,"",IF(A104="","Código ausente",IF(COUNTIFS($A$5:$A$104,A104)&lt;&gt;1,"Código duplicado",IF(OR(B104="",C104="",D104=""),"Item, categoria ou unidade ausente",IF(AND(E104&lt;&gt;"A",E104&lt;&gt;"B",E104&lt;&gt;"C"),"Classe inválida",IF(OR(NOT(ISNUMBER(F104)),F104&lt;0),"Saldo cadastrado inválido",IF(OR(NOT(ISNUMBER(G104)),G104&lt;0),"Custo inválido",IF(OR(OR(NOT(ISNUMBER(H104)),H104&lt;0),H104=0),"Periodicidade inválida",IF(AND(K104&lt;&gt;"",OR(NOT(ISNUMBER(K104)),K104&lt;=0,IF(ISNUMBER(K104),K104&lt;&gt;INT(K104),FALSE))),"Prazo da ação inválido","")))))))))</x:f>
      </x:c>
      <x:c r="M104" s="8" t="str">
        <x:f>IF(N104="","",_xlfn.MAXIFS(Contagens!$R$5:$R$304,Contagens!$C$5:$C$304,A104,Contagens!$A$5:$A$304,N104,Contagens!$S$5:$S$304,1))</x:f>
      </x:c>
      <x:c r="N104" s="9" t="str">
        <x:f>IF(OR(A104="",L104&lt;&gt;"",COUNTIFS(Contagens!$C$5:$C$304,A104,Contagens!$S$5:$S$304,1)=0),"",_xlfn.MAXIFS(Contagens!$A$5:$A$304,Contagens!$C$5:$C$304,A104,Contagens!$S$5:$S$304,1))</x:f>
      </x:c>
      <x:c r="O104" s="8" t="str">
        <x:f>IF(M104="","",INDEX(Contagens!$E$5:$E$304,M104-4))</x:f>
      </x:c>
      <x:c r="P104" s="8" t="str">
        <x:f>IF(M104="","",INDEX(Contagens!$F$5:$F$304,M104-4))</x:f>
      </x:c>
      <x:c r="Q104" s="8" t="str">
        <x:f>IF(M104="","",P104-O104)</x:f>
      </x:c>
      <x:c r="R104" s="10" t="str">
        <x:f>IF(M104="","",Q104*G104)</x:f>
      </x:c>
      <x:c r="S104" s="10" t="str">
        <x:f>IF(M104="","",ABS(R104))</x:f>
      </x:c>
      <x:c r="T104" s="8" t="str">
        <x:f>IF(M104="","",IF(Q104=0,1,0))</x:f>
      </x:c>
      <x:c r="U104" s="9" t="str">
        <x:f>IF(M104="","",N104+H104)</x:f>
      </x:c>
      <x:c r="V104" s="8" t="str">
        <x:f>IF(A104="","",IF(L104&lt;&gt;"","CADASTRO INVÁLIDO",IF(M104="","NUNCA CONTADO",IF(Listas!$C$5&gt;U104,"CONTAGEM ATRASADA",IF(S104&gt;=Listas!$C$7,"DIVERGÊNCIA ALTA",IF(Q104&lt;&gt;0,"COM DIVERGÊNCIA","OK"))))))</x:f>
      </x:c>
      <x:c r="W104" s="8" t="n">
        <x:f>IF(AND(A104&lt;&gt;"",L104="",OR(Listas!$C$6="Todas",E104=Listas!$C$6),NOT(OR(NOT(ISNUMBER(Listas!$C$5)),Listas!$C$5&lt;=0,IF(ISNUMBER(Listas!$C$5),Listas!$C$5&lt;&gt;INT(Listas!$C$5),FALSE))),ISNUMBER(Listas!$C$7),Listas!$C$7&gt;0),1,0)</x:f>
        <x:v>0</x:v>
      </x:c>
      <x:c r="X104" s="8" t="n">
        <x:f>IF(AND(W104=1,M104&lt;&gt;""),1,0)</x:f>
        <x:v>0</x:v>
      </x:c>
      <x:c r="Y104" s="8" t="n">
        <x:f>IF(W104=0,0,IF(OR(V104="NUNCA CONTADO",V104="CONTAGEM ATRASADA"),1,IF(OR(V104="DIVERGÊNCIA ALTA",AC104="Recontar"),2,IF(V104="COM DIVERGÊNCIA",3,IF(AND(ISNUMBER(K104),K104&lt;Listas!$C$5),4,0)))))</x:f>
        <x:v>0</x:v>
      </x:c>
      <x:c r="Z104" s="8" t="str">
        <x:f>IF(Y104=0,"",COUNTIFS($Y$5:$Y$104,"&gt;0",$Y$5:$Y$104,"&lt;"&amp;Y104)+COUNTIFS($Y$5:Y104,Y104))</x:f>
      </x:c>
      <x:c r="AA104" s="10" t="str">
        <x:f>IF(X104=1,O104*G104,"")</x:f>
      </x:c>
      <x:c r="AB104" s="10" t="str">
        <x:f>IF(X104=1,P104*G104,"")</x:f>
      </x:c>
      <x:c r="AC104" s="8" t="str">
        <x:f>IF(M104="","",INDEX(Contagens!$N$5:$N$304,M104-4))</x:f>
      </x:c>
    </x:row>
  </x:sheetData>
  <x:mergeCells>
    <x:mergeCell ref="A2:K2"/>
    <x:mergeCell ref="A3:K3"/>
  </x:mergeCells>
  <x:conditionalFormatting sqref="L5:L104">
    <x:cfRule type="expression" dxfId="0" priority="1">
      <x:formula>L5&lt;&gt;""</x:formula>
    </x:cfRule>
  </x:conditionalFormatting>
  <x:dataValidations count="3">
    <x:dataValidation type="list" sqref="E5:E104">
      <x:formula1>"A,B,C"</x:formula1>
    </x:dataValidation>
    <x:dataValidation type="decimal" operator="greaterThanOrEqual" sqref="F5:G104">
      <x:formula1>0</x:formula1>
    </x:dataValidation>
    <x:dataValidation type="decimal" operator="greaterThanOrEqual" sqref="H5:H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9c684f5f51444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40" hidden="0" customWidth="1"/>
    <x:col min="16" max="16" width="4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4" customHeight="1">
      <x:c r="A2" s="2" t="str">
        <x:v>Histórico de contagens | exemplos fictícios | v2.0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4" customHeight="1">
      <x:c r="A3" s="2" t="str">
        <x:v>300 contagens: linhas 5:304. Entradas A:F e K:O; cálculos G:J e P:S. SKU inteiro por linha.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46" customHeight="1">
      <x:c r="A4" s="13" t="str">
        <x:v>Data</x:v>
      </x:c>
      <x:c r="B4" s="13" t="str">
        <x:v>ID inventário</x:v>
      </x:c>
      <x:c r="C4" s="13" t="str">
        <x:v>Código item</x:v>
      </x:c>
      <x:c r="D4" s="13" t="str">
        <x:v>Localização / abrangência</x:v>
      </x:c>
      <x:c r="E4" s="13" t="str">
        <x:v>Sistema no corte</x:v>
      </x:c>
      <x:c r="F4" s="13" t="str">
        <x:v>Físico contado</x:v>
      </x:c>
      <x:c r="G4" s="13" t="str">
        <x:v>Diferença</x:v>
      </x:c>
      <x:c r="H4" s="13" t="str">
        <x:v>Divergência abs. qtd.</x:v>
      </x:c>
      <x:c r="I4" s="13" t="str">
        <x:v>Custo atual (R$)</x:v>
      </x:c>
      <x:c r="J4" s="13" t="str">
        <x:v>Diferença em R$</x:v>
      </x:c>
      <x:c r="K4" s="13" t="str">
        <x:v>Tipo contagem</x:v>
      </x:c>
      <x:c r="L4" s="13" t="str">
        <x:v>Contador</x:v>
      </x:c>
      <x:c r="M4" s="13" t="str">
        <x:v>Revisor</x:v>
      </x:c>
      <x:c r="N4" s="13" t="str">
        <x:v>Status</x:v>
      </x:c>
      <x:c r="O4" s="13" t="str">
        <x:v>Causa / evidência / observação</x:v>
      </x:c>
      <x:c r="P4" s="13" t="str">
        <x:v>Pendência</x:v>
      </x:c>
      <x:c r="Q4" s="13" t="str">
        <x:v>Válida</x:v>
      </x:c>
      <x:c r="R4" s="13" t="str">
        <x:v>Linha</x:v>
      </x:c>
      <x:c r="S4" s="13" t="str">
        <x:v>Até o corte</x:v>
      </x:c>
    </x:row>
    <x:row r="5" ht="24" customHeight="1">
      <x:c r="A5" s="5" t="n">
        <x:v>46266</x:v>
      </x:c>
      <x:c r="B5" s="4" t="str">
        <x:v>INV-0901</x:v>
      </x:c>
      <x:c r="C5" s="4" t="str">
        <x:v>E-006</x:v>
      </x:c>
      <x:c r="D5" s="4" t="str">
        <x:v>Almoxarifado A</x:v>
      </x:c>
      <x:c r="E5" s="4" t="n">
        <x:v>12</x:v>
      </x:c>
      <x:c r="F5" s="4" t="n">
        <x:v>10</x:v>
      </x:c>
      <x:c r="G5" s="8" t="n">
        <x:f>IF(Q5=1,F5-E5,"")</x:f>
        <x:v>-2</x:v>
      </x:c>
      <x:c r="H5" s="8" t="n">
        <x:f>IF(Q5=1,ABS(G5),"")</x:f>
        <x:v>2</x:v>
      </x:c>
      <x:c r="I5" s="10" t="n">
        <x:f>IF(Q5=1,INDEX(Produtos!$G$5:$G$104,MATCH(C5,Produtos!$A$5:$A$104,0)),"")</x:f>
        <x:v>86</x:v>
      </x:c>
      <x:c r="J5" s="10" t="n">
        <x:f>IF(Q5=1,G5*I5,"")</x:f>
        <x:v>-172</x:v>
      </x:c>
      <x:c r="K5" s="4" t="str">
        <x:v>Rotativo</x:v>
      </x:c>
      <x:c r="L5" s="4" t="str">
        <x:v>Ana</x:v>
      </x:c>
      <x:c r="M5" s="4" t="str">
        <x:v>Carlos</x:v>
      </x:c>
      <x:c r="N5" s="4" t="str">
        <x:v>Aprovado</x:v>
      </x:c>
      <x:c r="O5" s="4" t="str">
        <x:v>Duas unidades não localizadas</x:v>
      </x:c>
      <x:c r="P5" s="8" t="str">
        <x:f>IF(COUNTA(A5:F5,K5:O5)=0,"",IF(OR(NOT(ISNUMBER(A5)),A5&lt;=0,IF(ISNUMBER(A5),A5&lt;&gt;INT(A5),FALSE)),"Data inválida",IF(B5="","ID de inventário ausente",IF(OR(C5="",COUNTIFS(Produtos!$A$5:$A$104,C5)&lt;&gt;1),"Código ausente, desconhecido ou duplicado",IF(IFERROR(INDEX(Produtos!$L$5:$L$104,MATCH(C5,Produtos!$A$5:$A$104,0)),"Inválido")&lt;&gt;"","Cadastro do item inválido",IF(D5="","Abrangência ausente",IF(OR(NOT(ISNUMBER(E5)),E5&lt;0),"Sistema no corte inválido",IF(OR(NOT(ISNUMBER(F5)),F5&lt;0),"Físico inválido",IF(L5="","Contador ausente",IF(AND(N5&lt;&gt;"Pendente revisão",N5&lt;&gt;"Aprovado",N5&lt;&gt;"Ajustado",N5&lt;&gt;"Recontar"),"Status inválido",""))))))))))</x:f>
      </x:c>
      <x:c r="Q5" s="8" t="n">
        <x:f>IF(AND(C5&lt;&gt;"",P5=""),1,0)</x:f>
        <x:v>1</x:v>
      </x:c>
      <x:c r="R5" s="8" t="n">
        <x:v>5</x:v>
      </x:c>
      <x:c r="S5" s="8" t="n">
        <x:f>IF(AND(Q5=1,ISNUMBER(Listas!$C$5),A5&lt;=Listas!$C$5),1,0)</x:f>
        <x:v>1</x:v>
      </x:c>
    </x:row>
    <x:row r="6" ht="24" customHeight="1">
      <x:c r="A6" s="5" t="n">
        <x:v>46259</x:v>
      </x:c>
      <x:c r="B6" s="4" t="str">
        <x:v>INV-0825</x:v>
      </x:c>
      <x:c r="C6" s="4" t="str">
        <x:v>E-003</x:v>
      </x:c>
      <x:c r="D6" s="4" t="str">
        <x:v>Rua B-02</x:v>
      </x:c>
      <x:c r="E6" s="4" t="n">
        <x:v>860</x:v>
      </x:c>
      <x:c r="F6" s="4" t="n">
        <x:v>850</x:v>
      </x:c>
      <x:c r="G6" s="8" t="n">
        <x:f>IF(Q6=1,F6-E6,"")</x:f>
        <x:v>-10</x:v>
      </x:c>
      <x:c r="H6" s="8" t="n">
        <x:f>IF(Q6=1,ABS(G6),"")</x:f>
        <x:v>10</x:v>
      </x:c>
      <x:c r="I6" s="10" t="n">
        <x:f>IF(Q6=1,INDEX(Produtos!$G$5:$G$104,MATCH(C6,Produtos!$A$5:$A$104,0)),"")</x:f>
        <x:v>0.65</x:v>
      </x:c>
      <x:c r="J6" s="10" t="n">
        <x:f>IF(Q6=1,G6*I6,"")</x:f>
        <x:v>-6.5</x:v>
      </x:c>
      <x:c r="K6" s="4" t="str">
        <x:v>Rotativo</x:v>
      </x:c>
      <x:c r="L6" s="4" t="str">
        <x:v>Bruno</x:v>
      </x:c>
      <x:c r="M6" s="4" t="str">
        <x:v>Carlos</x:v>
      </x:c>
      <x:c r="N6" s="4" t="str">
        <x:v>Ajustado</x:v>
      </x:c>
      <x:c r="O6" s="4" t="str">
        <x:v>Diferença por baixa tardia</x:v>
      </x:c>
      <x:c r="P6" s="8" t="str">
        <x:f>IF(COUNTA(A6:F6,K6:O6)=0,"",IF(OR(NOT(ISNUMBER(A6)),A6&lt;=0,IF(ISNUMBER(A6),A6&lt;&gt;INT(A6),FALSE)),"Data inválida",IF(B6="","ID de inventário ausente",IF(OR(C6="",COUNTIFS(Produtos!$A$5:$A$104,C6)&lt;&gt;1),"Código ausente, desconhecido ou duplicado",IF(IFERROR(INDEX(Produtos!$L$5:$L$104,MATCH(C6,Produtos!$A$5:$A$104,0)),"Inválido")&lt;&gt;"","Cadastro do item inválido",IF(D6="","Abrangência ausente",IF(OR(NOT(ISNUMBER(E6)),E6&lt;0),"Sistema no corte inválido",IF(OR(NOT(ISNUMBER(F6)),F6&lt;0),"Físico inválido",IF(L6="","Contador ausente",IF(AND(N6&lt;&gt;"Pendente revisão",N6&lt;&gt;"Aprovado",N6&lt;&gt;"Ajustado",N6&lt;&gt;"Recontar"),"Status inválido",""))))))))))</x:f>
      </x:c>
      <x:c r="Q6" s="8" t="n">
        <x:f>IF(AND(C6&lt;&gt;"",P6=""),1,0)</x:f>
        <x:v>1</x:v>
      </x:c>
      <x:c r="R6" s="8" t="n">
        <x:v>6</x:v>
      </x:c>
      <x:c r="S6" s="8" t="n">
        <x:f>IF(AND(Q6=1,ISNUMBER(Listas!$C$5),A6&lt;=Listas!$C$5),1,0)</x:f>
        <x:v>1</x:v>
      </x:c>
    </x:row>
    <x:row r="7" ht="24" customHeight="1">
      <x:c r="A7" s="5" t="n">
        <x:v>46285</x:v>
      </x:c>
      <x:c r="B7" s="4" t="str">
        <x:v>INV-0920</x:v>
      </x:c>
      <x:c r="C7" s="4" t="str">
        <x:v>E-001</x:v>
      </x:c>
      <x:c r="D7" s="4" t="str">
        <x:v>Rua A-01</x:v>
      </x:c>
      <x:c r="E7" s="4" t="n">
        <x:v>120</x:v>
      </x:c>
      <x:c r="F7" s="4" t="n">
        <x:v>116</x:v>
      </x:c>
      <x:c r="G7" s="8" t="n">
        <x:f>IF(Q7=1,F7-E7,"")</x:f>
        <x:v>-4</x:v>
      </x:c>
      <x:c r="H7" s="8" t="n">
        <x:f>IF(Q7=1,ABS(G7),"")</x:f>
        <x:v>4</x:v>
      </x:c>
      <x:c r="I7" s="10" t="n">
        <x:f>IF(Q7=1,INDEX(Produtos!$G$5:$G$104,MATCH(C7,Produtos!$A$5:$A$104,0)),"")</x:f>
        <x:v>42</x:v>
      </x:c>
      <x:c r="J7" s="10" t="n">
        <x:f>IF(Q7=1,G7*I7,"")</x:f>
        <x:v>-168</x:v>
      </x:c>
      <x:c r="K7" s="4" t="str">
        <x:v>Rotativo</x:v>
      </x:c>
      <x:c r="L7" s="4" t="str">
        <x:v>Ana</x:v>
      </x:c>
      <x:c r="M7" s="4" t="str">
        <x:v>Marina</x:v>
      </x:c>
      <x:c r="N7" s="4" t="str">
        <x:v>Pendente revisão</x:v>
      </x:c>
      <x:c r="O7" s="4" t="str">
        <x:v>Solicitada recontagem</x:v>
      </x:c>
      <x:c r="P7" s="8" t="str">
        <x:f>IF(COUNTA(A7:F7,K7:O7)=0,"",IF(OR(NOT(ISNUMBER(A7)),A7&lt;=0,IF(ISNUMBER(A7),A7&lt;&gt;INT(A7),FALSE)),"Data inválida",IF(B7="","ID de inventário ausente",IF(OR(C7="",COUNTIFS(Produtos!$A$5:$A$104,C7)&lt;&gt;1),"Código ausente, desconhecido ou duplicado",IF(IFERROR(INDEX(Produtos!$L$5:$L$104,MATCH(C7,Produtos!$A$5:$A$104,0)),"Inválido")&lt;&gt;"","Cadastro do item inválido",IF(D7="","Abrangência ausente",IF(OR(NOT(ISNUMBER(E7)),E7&lt;0),"Sistema no corte inválido",IF(OR(NOT(ISNUMBER(F7)),F7&lt;0),"Físico inválido",IF(L7="","Contador ausente",IF(AND(N7&lt;&gt;"Pendente revisão",N7&lt;&gt;"Aprovado",N7&lt;&gt;"Ajustado",N7&lt;&gt;"Recontar"),"Status inválido",""))))))))))</x:f>
      </x:c>
      <x:c r="Q7" s="8" t="n">
        <x:f>IF(AND(C7&lt;&gt;"",P7=""),1,0)</x:f>
        <x:v>1</x:v>
      </x:c>
      <x:c r="R7" s="8" t="n">
        <x:v>7</x:v>
      </x:c>
      <x:c r="S7" s="8" t="n">
        <x:f>IF(AND(Q7=1,ISNUMBER(Listas!$C$5),A7&lt;=Listas!$C$5),1,0)</x:f>
        <x:v>1</x:v>
      </x:c>
    </x:row>
    <x:row r="8" ht="24" customHeight="1">
      <x:c r="A8" s="5" t="n">
        <x:v>46283</x:v>
      </x:c>
      <x:c r="B8" s="4" t="str">
        <x:v>INV-0918</x:v>
      </x:c>
      <x:c r="C8" s="4" t="str">
        <x:v>E-004</x:v>
      </x:c>
      <x:c r="D8" s="4" t="str">
        <x:v>Químicos</x:v>
      </x:c>
      <x:c r="E8" s="4" t="n">
        <x:v>25</x:v>
      </x:c>
      <x:c r="F8" s="4" t="n">
        <x:v>23</x:v>
      </x:c>
      <x:c r="G8" s="8" t="n">
        <x:f>IF(Q8=1,F8-E8,"")</x:f>
        <x:v>-2</x:v>
      </x:c>
      <x:c r="H8" s="8" t="n">
        <x:f>IF(Q8=1,ABS(G8),"")</x:f>
        <x:v>2</x:v>
      </x:c>
      <x:c r="I8" s="10" t="n">
        <x:f>IF(Q8=1,INDEX(Produtos!$G$5:$G$104,MATCH(C8,Produtos!$A$5:$A$104,0)),"")</x:f>
        <x:v>189</x:v>
      </x:c>
      <x:c r="J8" s="10" t="n">
        <x:f>IF(Q8=1,G8*I8,"")</x:f>
        <x:v>-378</x:v>
      </x:c>
      <x:c r="K8" s="4" t="str">
        <x:v>Rotativo</x:v>
      </x:c>
      <x:c r="L8" s="4" t="str">
        <x:v>Diego</x:v>
      </x:c>
      <x:c r="M8" s="4" t="str">
        <x:v>Marina</x:v>
      </x:c>
      <x:c r="N8" s="4" t="str">
        <x:v>Aprovado</x:v>
      </x:c>
      <x:c r="O8" s="4" t="str">
        <x:v>Uma lata avariada e uma em uso</x:v>
      </x:c>
      <x:c r="P8" s="8" t="str">
        <x:f>IF(COUNTA(A8:F8,K8:O8)=0,"",IF(OR(NOT(ISNUMBER(A8)),A8&lt;=0,IF(ISNUMBER(A8),A8&lt;&gt;INT(A8),FALSE)),"Data inválida",IF(B8="","ID de inventário ausente",IF(OR(C8="",COUNTIFS(Produtos!$A$5:$A$104,C8)&lt;&gt;1),"Código ausente, desconhecido ou duplicado",IF(IFERROR(INDEX(Produtos!$L$5:$L$104,MATCH(C8,Produtos!$A$5:$A$104,0)),"Inválido")&lt;&gt;"","Cadastro do item inválido",IF(D8="","Abrangência ausente",IF(OR(NOT(ISNUMBER(E8)),E8&lt;0),"Sistema no corte inválido",IF(OR(NOT(ISNUMBER(F8)),F8&lt;0),"Físico inválido",IF(L8="","Contador ausente",IF(AND(N8&lt;&gt;"Pendente revisão",N8&lt;&gt;"Aprovado",N8&lt;&gt;"Ajustado",N8&lt;&gt;"Recontar"),"Status inválido",""))))))))))</x:f>
      </x:c>
      <x:c r="Q8" s="8" t="n">
        <x:f>IF(AND(C8&lt;&gt;"",P8=""),1,0)</x:f>
        <x:v>1</x:v>
      </x:c>
      <x:c r="R8" s="8" t="n">
        <x:v>8</x:v>
      </x:c>
      <x:c r="S8" s="8" t="n">
        <x:f>IF(AND(Q8=1,ISNUMBER(Listas!$C$5),A8&lt;=Listas!$C$5),1,0)</x:f>
        <x:v>1</x:v>
      </x:c>
    </x:row>
    <x:row r="9" ht="24" customHeight="1">
      <x:c r="A9" s="5" t="n">
        <x:v>46275</x:v>
      </x:c>
      <x:c r="B9" s="4" t="str">
        <x:v>INV-0910</x:v>
      </x:c>
      <x:c r="C9" s="4" t="str">
        <x:v>E-002</x:v>
      </x:c>
      <x:c r="D9" s="4" t="str">
        <x:v>EPI-03</x:v>
      </x:c>
      <x:c r="E9" s="4" t="n">
        <x:v>50</x:v>
      </x:c>
      <x:c r="F9" s="4" t="n">
        <x:v>48</x:v>
      </x:c>
      <x:c r="G9" s="8" t="n">
        <x:f>IF(Q9=1,F9-E9,"")</x:f>
        <x:v>-2</x:v>
      </x:c>
      <x:c r="H9" s="8" t="n">
        <x:f>IF(Q9=1,ABS(G9),"")</x:f>
        <x:v>2</x:v>
      </x:c>
      <x:c r="I9" s="10" t="n">
        <x:f>IF(Q9=1,INDEX(Produtos!$G$5:$G$104,MATCH(C9,Produtos!$A$5:$A$104,0)),"")</x:f>
        <x:v>32.5</x:v>
      </x:c>
      <x:c r="J9" s="10" t="n">
        <x:f>IF(Q9=1,G9*I9,"")</x:f>
        <x:v>-65</x:v>
      </x:c>
      <x:c r="K9" s="4" t="str">
        <x:v>Geral</x:v>
      </x:c>
      <x:c r="L9" s="4" t="str">
        <x:v>Bruno</x:v>
      </x:c>
      <x:c r="M9" s="4" t="str">
        <x:v>Carlos</x:v>
      </x:c>
      <x:c r="N9" s="4" t="str">
        <x:v>Ajustado</x:v>
      </x:c>
      <x:c r="O9" s="4" t="str">
        <x:v>Consumo do turno não baixado</x:v>
      </x:c>
      <x:c r="P9" s="8" t="str">
        <x:f>IF(COUNTA(A9:F9,K9:O9)=0,"",IF(OR(NOT(ISNUMBER(A9)),A9&lt;=0,IF(ISNUMBER(A9),A9&lt;&gt;INT(A9),FALSE)),"Data inválida",IF(B9="","ID de inventário ausente",IF(OR(C9="",COUNTIFS(Produtos!$A$5:$A$104,C9)&lt;&gt;1),"Código ausente, desconhecido ou duplicado",IF(IFERROR(INDEX(Produtos!$L$5:$L$104,MATCH(C9,Produtos!$A$5:$A$104,0)),"Inválido")&lt;&gt;"","Cadastro do item inválido",IF(D9="","Abrangência ausente",IF(OR(NOT(ISNUMBER(E9)),E9&lt;0),"Sistema no corte inválido",IF(OR(NOT(ISNUMBER(F9)),F9&lt;0),"Físico inválido",IF(L9="","Contador ausente",IF(AND(N9&lt;&gt;"Pendente revisão",N9&lt;&gt;"Aprovado",N9&lt;&gt;"Ajustado",N9&lt;&gt;"Recontar"),"Status inválido",""))))))))))</x:f>
      </x:c>
      <x:c r="Q9" s="8" t="n">
        <x:f>IF(AND(C9&lt;&gt;"",P9=""),1,0)</x:f>
        <x:v>1</x:v>
      </x:c>
      <x:c r="R9" s="8" t="n">
        <x:v>9</x:v>
      </x:c>
      <x:c r="S9" s="8" t="n">
        <x:f>IF(AND(Q9=1,ISNUMBER(Listas!$C$5),A9&lt;=Listas!$C$5),1,0)</x:f>
        <x:v>1</x:v>
      </x:c>
    </x:row>
    <x:row r="10" ht="24" customHeight="1">
      <x:c r="A10" s="5" t="n">
        <x:v>46288</x:v>
      </x:c>
      <x:c r="B10" s="4" t="str">
        <x:v>INV-0923</x:v>
      </x:c>
      <x:c r="C10" s="4" t="str">
        <x:v>E-005</x:v>
      </x:c>
      <x:c r="D10" s="4" t="str">
        <x:v>Elétrica-01</x:v>
      </x:c>
      <x:c r="E10" s="4" t="n">
        <x:v>18</x:v>
      </x:c>
      <x:c r="F10" s="4" t="n">
        <x:v>18</x:v>
      </x:c>
      <x:c r="G10" s="8" t="n">
        <x:f>IF(Q10=1,F10-E10,"")</x:f>
        <x:v>0</x:v>
      </x:c>
      <x:c r="H10" s="8" t="n">
        <x:f>IF(Q10=1,ABS(G10),"")</x:f>
        <x:v>0</x:v>
      </x:c>
      <x:c r="I10" s="10" t="n">
        <x:f>IF(Q10=1,INDEX(Produtos!$G$5:$G$104,MATCH(C10,Produtos!$A$5:$A$104,0)),"")</x:f>
        <x:v>125</x:v>
      </x:c>
      <x:c r="J10" s="10" t="n">
        <x:f>IF(Q10=1,G10*I10,"")</x:f>
        <x:v>0</x:v>
      </x:c>
      <x:c r="K10" s="4" t="str">
        <x:v>Rotativo</x:v>
      </x:c>
      <x:c r="L10" s="4" t="str">
        <x:v>Ana</x:v>
      </x:c>
      <x:c r="M10" s="4" t="str">
        <x:v>Marina</x:v>
      </x:c>
      <x:c r="N10" s="4" t="str">
        <x:v>Aprovado</x:v>
      </x:c>
      <x:c r="O10" s="4" t="str">
        <x:v>Sem divergência</x:v>
      </x:c>
      <x:c r="P10" s="8" t="str">
        <x:f>IF(COUNTA(A10:F10,K10:O10)=0,"",IF(OR(NOT(ISNUMBER(A10)),A10&lt;=0,IF(ISNUMBER(A10),A10&lt;&gt;INT(A10),FALSE)),"Data inválida",IF(B10="","ID de inventário ausente",IF(OR(C10="",COUNTIFS(Produtos!$A$5:$A$104,C10)&lt;&gt;1),"Código ausente, desconhecido ou duplicado",IF(IFERROR(INDEX(Produtos!$L$5:$L$104,MATCH(C10,Produtos!$A$5:$A$104,0)),"Inválido")&lt;&gt;"","Cadastro do item inválido",IF(D10="","Abrangência ausente",IF(OR(NOT(ISNUMBER(E10)),E10&lt;0),"Sistema no corte inválido",IF(OR(NOT(ISNUMBER(F10)),F10&lt;0),"Físico inválido",IF(L10="","Contador ausente",IF(AND(N10&lt;&gt;"Pendente revisão",N10&lt;&gt;"Aprovado",N10&lt;&gt;"Ajustado",N10&lt;&gt;"Recontar"),"Status inválido",""))))))))))</x:f>
      </x:c>
      <x:c r="Q10" s="8" t="n">
        <x:f>IF(AND(C10&lt;&gt;"",P10=""),1,0)</x:f>
        <x:v>1</x:v>
      </x:c>
      <x:c r="R10" s="8" t="n">
        <x:v>10</x:v>
      </x:c>
      <x:c r="S10" s="8" t="n">
        <x:f>IF(AND(Q10=1,ISNUMBER(Listas!$C$5),A10&lt;=Listas!$C$5),1,0)</x:f>
        <x:v>1</x:v>
      </x:c>
    </x:row>
    <x:row r="11" ht="24" customHeight="1">
      <x:c r="A11" s="5"/>
      <x:c r="B11" s="4"/>
      <x:c r="C11" s="4"/>
      <x:c r="D11" s="4"/>
      <x:c r="E11" s="4"/>
      <x:c r="F11" s="4"/>
      <x:c r="G11" s="8" t="str">
        <x:f>IF(Q11=1,F11-E11,"")</x:f>
      </x:c>
      <x:c r="H11" s="8" t="str">
        <x:f>IF(Q11=1,ABS(G11),"")</x:f>
      </x:c>
      <x:c r="I11" s="10" t="str">
        <x:f>IF(Q11=1,INDEX(Produtos!$G$5:$G$104,MATCH(C11,Produtos!$A$5:$A$104,0)),"")</x:f>
      </x:c>
      <x:c r="J11" s="10" t="str">
        <x:f>IF(Q11=1,G11*I11,"")</x:f>
      </x:c>
      <x:c r="K11" s="4"/>
      <x:c r="L11" s="4"/>
      <x:c r="M11" s="4"/>
      <x:c r="N11" s="4"/>
      <x:c r="O11" s="4"/>
      <x:c r="P11" s="8" t="str">
        <x:f>IF(COUNTA(A11:F11,K11:O11)=0,"",IF(OR(NOT(ISNUMBER(A11)),A11&lt;=0,IF(ISNUMBER(A11),A11&lt;&gt;INT(A11),FALSE)),"Data inválida",IF(B11="","ID de inventário ausente",IF(OR(C11="",COUNTIFS(Produtos!$A$5:$A$104,C11)&lt;&gt;1),"Código ausente, desconhecido ou duplicado",IF(IFERROR(INDEX(Produtos!$L$5:$L$104,MATCH(C11,Produtos!$A$5:$A$104,0)),"Inválido")&lt;&gt;"","Cadastro do item inválido",IF(D11="","Abrangência ausente",IF(OR(NOT(ISNUMBER(E11)),E11&lt;0),"Sistema no corte inválido",IF(OR(NOT(ISNUMBER(F11)),F11&lt;0),"Físico inválido",IF(L11="","Contador ausente",IF(AND(N11&lt;&gt;"Pendente revisão",N11&lt;&gt;"Aprovado",N11&lt;&gt;"Ajustado",N11&lt;&gt;"Recontar"),"Status inválido",""))))))))))</x:f>
      </x:c>
      <x:c r="Q11" s="8" t="n">
        <x:f>IF(AND(C11&lt;&gt;"",P11=""),1,0)</x:f>
        <x:v>0</x:v>
      </x:c>
      <x:c r="R11" s="8" t="n">
        <x:v>11</x:v>
      </x:c>
      <x:c r="S11" s="8" t="n">
        <x:f>IF(AND(Q11=1,ISNUMBER(Listas!$C$5),A11&lt;=Listas!$C$5),1,0)</x:f>
        <x:v>0</x:v>
      </x:c>
    </x:row>
    <x:row r="12" ht="24" customHeight="1">
      <x:c r="A12" s="5"/>
      <x:c r="B12" s="4"/>
      <x:c r="C12" s="4"/>
      <x:c r="D12" s="4"/>
      <x:c r="E12" s="4"/>
      <x:c r="F12" s="4"/>
      <x:c r="G12" s="8" t="str">
        <x:f>IF(Q12=1,F12-E12,"")</x:f>
      </x:c>
      <x:c r="H12" s="8" t="str">
        <x:f>IF(Q12=1,ABS(G12),"")</x:f>
      </x:c>
      <x:c r="I12" s="10" t="str">
        <x:f>IF(Q12=1,INDEX(Produtos!$G$5:$G$104,MATCH(C12,Produtos!$A$5:$A$104,0)),"")</x:f>
      </x:c>
      <x:c r="J12" s="10" t="str">
        <x:f>IF(Q12=1,G12*I12,"")</x:f>
      </x:c>
      <x:c r="K12" s="4"/>
      <x:c r="L12" s="4"/>
      <x:c r="M12" s="4"/>
      <x:c r="N12" s="4"/>
      <x:c r="O12" s="4"/>
      <x:c r="P12" s="8" t="str">
        <x:f>IF(COUNTA(A12:F12,K12:O12)=0,"",IF(OR(NOT(ISNUMBER(A12)),A12&lt;=0,IF(ISNUMBER(A12),A12&lt;&gt;INT(A12),FALSE)),"Data inválida",IF(B12="","ID de inventário ausente",IF(OR(C12="",COUNTIFS(Produtos!$A$5:$A$104,C12)&lt;&gt;1),"Código ausente, desconhecido ou duplicado",IF(IFERROR(INDEX(Produtos!$L$5:$L$104,MATCH(C12,Produtos!$A$5:$A$104,0)),"Inválido")&lt;&gt;"","Cadastro do item inválido",IF(D12="","Abrangência ausente",IF(OR(NOT(ISNUMBER(E12)),E12&lt;0),"Sistema no corte inválido",IF(OR(NOT(ISNUMBER(F12)),F12&lt;0),"Físico inválido",IF(L12="","Contador ausente",IF(AND(N12&lt;&gt;"Pendente revisão",N12&lt;&gt;"Aprovado",N12&lt;&gt;"Ajustado",N12&lt;&gt;"Recontar"),"Status inválido",""))))))))))</x:f>
      </x:c>
      <x:c r="Q12" s="8" t="n">
        <x:f>IF(AND(C12&lt;&gt;"",P12=""),1,0)</x:f>
        <x:v>0</x:v>
      </x:c>
      <x:c r="R12" s="8" t="n">
        <x:v>12</x:v>
      </x:c>
      <x:c r="S12" s="8" t="n">
        <x:f>IF(AND(Q12=1,ISNUMBER(Listas!$C$5),A12&lt;=Listas!$C$5),1,0)</x:f>
        <x:v>0</x:v>
      </x:c>
    </x:row>
    <x:row r="13" ht="24" customHeight="1">
      <x:c r="A13" s="5"/>
      <x:c r="B13" s="4"/>
      <x:c r="C13" s="4"/>
      <x:c r="D13" s="4"/>
      <x:c r="E13" s="4"/>
      <x:c r="F13" s="4"/>
      <x:c r="G13" s="8" t="str">
        <x:f>IF(Q13=1,F13-E13,"")</x:f>
      </x:c>
      <x:c r="H13" s="8" t="str">
        <x:f>IF(Q13=1,ABS(G13),"")</x:f>
      </x:c>
      <x:c r="I13" s="10" t="str">
        <x:f>IF(Q13=1,INDEX(Produtos!$G$5:$G$104,MATCH(C13,Produtos!$A$5:$A$104,0)),"")</x:f>
      </x:c>
      <x:c r="J13" s="10" t="str">
        <x:f>IF(Q13=1,G13*I13,"")</x:f>
      </x:c>
      <x:c r="K13" s="4"/>
      <x:c r="L13" s="4"/>
      <x:c r="M13" s="4"/>
      <x:c r="N13" s="4"/>
      <x:c r="O13" s="4"/>
      <x:c r="P13" s="8" t="str">
        <x:f>IF(COUNTA(A13:F13,K13:O13)=0,"",IF(OR(NOT(ISNUMBER(A13)),A13&lt;=0,IF(ISNUMBER(A13),A13&lt;&gt;INT(A13),FALSE)),"Data inválida",IF(B13="","ID de inventário ausente",IF(OR(C13="",COUNTIFS(Produtos!$A$5:$A$104,C13)&lt;&gt;1),"Código ausente, desconhecido ou duplicado",IF(IFERROR(INDEX(Produtos!$L$5:$L$104,MATCH(C13,Produtos!$A$5:$A$104,0)),"Inválido")&lt;&gt;"","Cadastro do item inválido",IF(D13="","Abrangência ausente",IF(OR(NOT(ISNUMBER(E13)),E13&lt;0),"Sistema no corte inválido",IF(OR(NOT(ISNUMBER(F13)),F13&lt;0),"Físico inválido",IF(L13="","Contador ausente",IF(AND(N13&lt;&gt;"Pendente revisão",N13&lt;&gt;"Aprovado",N13&lt;&gt;"Ajustado",N13&lt;&gt;"Recontar"),"Status inválido",""))))))))))</x:f>
      </x:c>
      <x:c r="Q13" s="8" t="n">
        <x:f>IF(AND(C13&lt;&gt;"",P13=""),1,0)</x:f>
        <x:v>0</x:v>
      </x:c>
      <x:c r="R13" s="8" t="n">
        <x:v>13</x:v>
      </x:c>
      <x:c r="S13" s="8" t="n">
        <x:f>IF(AND(Q13=1,ISNUMBER(Listas!$C$5),A13&lt;=Listas!$C$5),1,0)</x:f>
        <x:v>0</x:v>
      </x:c>
    </x:row>
    <x:row r="14" ht="24" customHeight="1">
      <x:c r="A14" s="5"/>
      <x:c r="B14" s="4"/>
      <x:c r="C14" s="4"/>
      <x:c r="D14" s="4"/>
      <x:c r="E14" s="4"/>
      <x:c r="F14" s="4"/>
      <x:c r="G14" s="8" t="str">
        <x:f>IF(Q14=1,F14-E14,"")</x:f>
      </x:c>
      <x:c r="H14" s="8" t="str">
        <x:f>IF(Q14=1,ABS(G14),"")</x:f>
      </x:c>
      <x:c r="I14" s="10" t="str">
        <x:f>IF(Q14=1,INDEX(Produtos!$G$5:$G$104,MATCH(C14,Produtos!$A$5:$A$104,0)),"")</x:f>
      </x:c>
      <x:c r="J14" s="10" t="str">
        <x:f>IF(Q14=1,G14*I14,"")</x:f>
      </x:c>
      <x:c r="K14" s="4"/>
      <x:c r="L14" s="4"/>
      <x:c r="M14" s="4"/>
      <x:c r="N14" s="4"/>
      <x:c r="O14" s="4"/>
      <x:c r="P14" s="8" t="str">
        <x:f>IF(COUNTA(A14:F14,K14:O14)=0,"",IF(OR(NOT(ISNUMBER(A14)),A14&lt;=0,IF(ISNUMBER(A14),A14&lt;&gt;INT(A14),FALSE)),"Data inválida",IF(B14="","ID de inventário ausente",IF(OR(C14="",COUNTIFS(Produtos!$A$5:$A$104,C14)&lt;&gt;1),"Código ausente, desconhecido ou duplicado",IF(IFERROR(INDEX(Produtos!$L$5:$L$104,MATCH(C14,Produtos!$A$5:$A$104,0)),"Inválido")&lt;&gt;"","Cadastro do item inválido",IF(D14="","Abrangência ausente",IF(OR(NOT(ISNUMBER(E14)),E14&lt;0),"Sistema no corte inválido",IF(OR(NOT(ISNUMBER(F14)),F14&lt;0),"Físico inválido",IF(L14="","Contador ausente",IF(AND(N14&lt;&gt;"Pendente revisão",N14&lt;&gt;"Aprovado",N14&lt;&gt;"Ajustado",N14&lt;&gt;"Recontar"),"Status inválido",""))))))))))</x:f>
      </x:c>
      <x:c r="Q14" s="8" t="n">
        <x:f>IF(AND(C14&lt;&gt;"",P14=""),1,0)</x:f>
        <x:v>0</x:v>
      </x:c>
      <x:c r="R14" s="8" t="n">
        <x:v>14</x:v>
      </x:c>
      <x:c r="S14" s="8" t="n">
        <x:f>IF(AND(Q14=1,ISNUMBER(Listas!$C$5),A14&lt;=Listas!$C$5),1,0)</x:f>
        <x:v>0</x:v>
      </x:c>
    </x:row>
    <x:row r="15" ht="24" customHeight="1">
      <x:c r="A15" s="5"/>
      <x:c r="B15" s="4"/>
      <x:c r="C15" s="4"/>
      <x:c r="D15" s="4"/>
      <x:c r="E15" s="4"/>
      <x:c r="F15" s="4"/>
      <x:c r="G15" s="8" t="str">
        <x:f>IF(Q15=1,F15-E15,"")</x:f>
      </x:c>
      <x:c r="H15" s="8" t="str">
        <x:f>IF(Q15=1,ABS(G15),"")</x:f>
      </x:c>
      <x:c r="I15" s="10" t="str">
        <x:f>IF(Q15=1,INDEX(Produtos!$G$5:$G$104,MATCH(C15,Produtos!$A$5:$A$104,0)),"")</x:f>
      </x:c>
      <x:c r="J15" s="10" t="str">
        <x:f>IF(Q15=1,G15*I15,"")</x:f>
      </x:c>
      <x:c r="K15" s="4"/>
      <x:c r="L15" s="4"/>
      <x:c r="M15" s="4"/>
      <x:c r="N15" s="4"/>
      <x:c r="O15" s="4"/>
      <x:c r="P15" s="8" t="str">
        <x:f>IF(COUNTA(A15:F15,K15:O15)=0,"",IF(OR(NOT(ISNUMBER(A15)),A15&lt;=0,IF(ISNUMBER(A15),A15&lt;&gt;INT(A15),FALSE)),"Data inválida",IF(B15="","ID de inventário ausente",IF(OR(C15="",COUNTIFS(Produtos!$A$5:$A$104,C15)&lt;&gt;1),"Código ausente, desconhecido ou duplicado",IF(IFERROR(INDEX(Produtos!$L$5:$L$104,MATCH(C15,Produtos!$A$5:$A$104,0)),"Inválido")&lt;&gt;"","Cadastro do item inválido",IF(D15="","Abrangência ausente",IF(OR(NOT(ISNUMBER(E15)),E15&lt;0),"Sistema no corte inválido",IF(OR(NOT(ISNUMBER(F15)),F15&lt;0),"Físico inválido",IF(L15="","Contador ausente",IF(AND(N15&lt;&gt;"Pendente revisão",N15&lt;&gt;"Aprovado",N15&lt;&gt;"Ajustado",N15&lt;&gt;"Recontar"),"Status inválido",""))))))))))</x:f>
      </x:c>
      <x:c r="Q15" s="8" t="n">
        <x:f>IF(AND(C15&lt;&gt;"",P15=""),1,0)</x:f>
        <x:v>0</x:v>
      </x:c>
      <x:c r="R15" s="8" t="n">
        <x:v>15</x:v>
      </x:c>
      <x:c r="S15" s="8" t="n">
        <x:f>IF(AND(Q15=1,ISNUMBER(Listas!$C$5),A15&lt;=Listas!$C$5),1,0)</x:f>
        <x:v>0</x:v>
      </x:c>
    </x:row>
    <x:row r="16" ht="24" customHeight="1">
      <x:c r="A16" s="5"/>
      <x:c r="B16" s="4"/>
      <x:c r="C16" s="4"/>
      <x:c r="D16" s="4"/>
      <x:c r="E16" s="4"/>
      <x:c r="F16" s="4"/>
      <x:c r="G16" s="8" t="str">
        <x:f>IF(Q16=1,F16-E16,"")</x:f>
      </x:c>
      <x:c r="H16" s="8" t="str">
        <x:f>IF(Q16=1,ABS(G16),"")</x:f>
      </x:c>
      <x:c r="I16" s="10" t="str">
        <x:f>IF(Q16=1,INDEX(Produtos!$G$5:$G$104,MATCH(C16,Produtos!$A$5:$A$104,0)),"")</x:f>
      </x:c>
      <x:c r="J16" s="10" t="str">
        <x:f>IF(Q16=1,G16*I16,"")</x:f>
      </x:c>
      <x:c r="K16" s="4"/>
      <x:c r="L16" s="4"/>
      <x:c r="M16" s="4"/>
      <x:c r="N16" s="4"/>
      <x:c r="O16" s="4"/>
      <x:c r="P16" s="8" t="str">
        <x:f>IF(COUNTA(A16:F16,K16:O16)=0,"",IF(OR(NOT(ISNUMBER(A16)),A16&lt;=0,IF(ISNUMBER(A16),A16&lt;&gt;INT(A16),FALSE)),"Data inválida",IF(B16="","ID de inventário ausente",IF(OR(C16="",COUNTIFS(Produtos!$A$5:$A$104,C16)&lt;&gt;1),"Código ausente, desconhecido ou duplicado",IF(IFERROR(INDEX(Produtos!$L$5:$L$104,MATCH(C16,Produtos!$A$5:$A$104,0)),"Inválido")&lt;&gt;"","Cadastro do item inválido",IF(D16="","Abrangência ausente",IF(OR(NOT(ISNUMBER(E16)),E16&lt;0),"Sistema no corte inválido",IF(OR(NOT(ISNUMBER(F16)),F16&lt;0),"Físico inválido",IF(L16="","Contador ausente",IF(AND(N16&lt;&gt;"Pendente revisão",N16&lt;&gt;"Aprovado",N16&lt;&gt;"Ajustado",N16&lt;&gt;"Recontar"),"Status inválido",""))))))))))</x:f>
      </x:c>
      <x:c r="Q16" s="8" t="n">
        <x:f>IF(AND(C16&lt;&gt;"",P16=""),1,0)</x:f>
        <x:v>0</x:v>
      </x:c>
      <x:c r="R16" s="8" t="n">
        <x:v>16</x:v>
      </x:c>
      <x:c r="S16" s="8" t="n">
        <x:f>IF(AND(Q16=1,ISNUMBER(Listas!$C$5),A16&lt;=Listas!$C$5),1,0)</x:f>
        <x:v>0</x:v>
      </x:c>
    </x:row>
    <x:row r="17" ht="24" customHeight="1">
      <x:c r="A17" s="5"/>
      <x:c r="B17" s="4"/>
      <x:c r="C17" s="4"/>
      <x:c r="D17" s="4"/>
      <x:c r="E17" s="4"/>
      <x:c r="F17" s="4"/>
      <x:c r="G17" s="8" t="str">
        <x:f>IF(Q17=1,F17-E17,"")</x:f>
      </x:c>
      <x:c r="H17" s="8" t="str">
        <x:f>IF(Q17=1,ABS(G17),"")</x:f>
      </x:c>
      <x:c r="I17" s="10" t="str">
        <x:f>IF(Q17=1,INDEX(Produtos!$G$5:$G$104,MATCH(C17,Produtos!$A$5:$A$104,0)),"")</x:f>
      </x:c>
      <x:c r="J17" s="10" t="str">
        <x:f>IF(Q17=1,G17*I17,"")</x:f>
      </x:c>
      <x:c r="K17" s="4"/>
      <x:c r="L17" s="4"/>
      <x:c r="M17" s="4"/>
      <x:c r="N17" s="4"/>
      <x:c r="O17" s="4"/>
      <x:c r="P17" s="8" t="str">
        <x:f>IF(COUNTA(A17:F17,K17:O17)=0,"",IF(OR(NOT(ISNUMBER(A17)),A17&lt;=0,IF(ISNUMBER(A17),A17&lt;&gt;INT(A17),FALSE)),"Data inválida",IF(B17="","ID de inventário ausente",IF(OR(C17="",COUNTIFS(Produtos!$A$5:$A$104,C17)&lt;&gt;1),"Código ausente, desconhecido ou duplicado",IF(IFERROR(INDEX(Produtos!$L$5:$L$104,MATCH(C17,Produtos!$A$5:$A$104,0)),"Inválido")&lt;&gt;"","Cadastro do item inválido",IF(D17="","Abrangência ausente",IF(OR(NOT(ISNUMBER(E17)),E17&lt;0),"Sistema no corte inválido",IF(OR(NOT(ISNUMBER(F17)),F17&lt;0),"Físico inválido",IF(L17="","Contador ausente",IF(AND(N17&lt;&gt;"Pendente revisão",N17&lt;&gt;"Aprovado",N17&lt;&gt;"Ajustado",N17&lt;&gt;"Recontar"),"Status inválido",""))))))))))</x:f>
      </x:c>
      <x:c r="Q17" s="8" t="n">
        <x:f>IF(AND(C17&lt;&gt;"",P17=""),1,0)</x:f>
        <x:v>0</x:v>
      </x:c>
      <x:c r="R17" s="8" t="n">
        <x:v>17</x:v>
      </x:c>
      <x:c r="S17" s="8" t="n">
        <x:f>IF(AND(Q17=1,ISNUMBER(Listas!$C$5),A17&lt;=Listas!$C$5),1,0)</x:f>
        <x:v>0</x:v>
      </x:c>
    </x:row>
    <x:row r="18" ht="24" customHeight="1">
      <x:c r="A18" s="5"/>
      <x:c r="B18" s="4"/>
      <x:c r="C18" s="4"/>
      <x:c r="D18" s="4"/>
      <x:c r="E18" s="4"/>
      <x:c r="F18" s="4"/>
      <x:c r="G18" s="8" t="str">
        <x:f>IF(Q18=1,F18-E18,"")</x:f>
      </x:c>
      <x:c r="H18" s="8" t="str">
        <x:f>IF(Q18=1,ABS(G18),"")</x:f>
      </x:c>
      <x:c r="I18" s="10" t="str">
        <x:f>IF(Q18=1,INDEX(Produtos!$G$5:$G$104,MATCH(C18,Produtos!$A$5:$A$104,0)),"")</x:f>
      </x:c>
      <x:c r="J18" s="10" t="str">
        <x:f>IF(Q18=1,G18*I18,"")</x:f>
      </x:c>
      <x:c r="K18" s="4"/>
      <x:c r="L18" s="4"/>
      <x:c r="M18" s="4"/>
      <x:c r="N18" s="4"/>
      <x:c r="O18" s="4"/>
      <x:c r="P18" s="8" t="str">
        <x:f>IF(COUNTA(A18:F18,K18:O18)=0,"",IF(OR(NOT(ISNUMBER(A18)),A18&lt;=0,IF(ISNUMBER(A18),A18&lt;&gt;INT(A18),FALSE)),"Data inválida",IF(B18="","ID de inventário ausente",IF(OR(C18="",COUNTIFS(Produtos!$A$5:$A$104,C18)&lt;&gt;1),"Código ausente, desconhecido ou duplicado",IF(IFERROR(INDEX(Produtos!$L$5:$L$104,MATCH(C18,Produtos!$A$5:$A$104,0)),"Inválido")&lt;&gt;"","Cadastro do item inválido",IF(D18="","Abrangência ausente",IF(OR(NOT(ISNUMBER(E18)),E18&lt;0),"Sistema no corte inválido",IF(OR(NOT(ISNUMBER(F18)),F18&lt;0),"Físico inválido",IF(L18="","Contador ausente",IF(AND(N18&lt;&gt;"Pendente revisão",N18&lt;&gt;"Aprovado",N18&lt;&gt;"Ajustado",N18&lt;&gt;"Recontar"),"Status inválido",""))))))))))</x:f>
      </x:c>
      <x:c r="Q18" s="8" t="n">
        <x:f>IF(AND(C18&lt;&gt;"",P18=""),1,0)</x:f>
        <x:v>0</x:v>
      </x:c>
      <x:c r="R18" s="8" t="n">
        <x:v>18</x:v>
      </x:c>
      <x:c r="S18" s="8" t="n">
        <x:f>IF(AND(Q18=1,ISNUMBER(Listas!$C$5),A18&lt;=Listas!$C$5),1,0)</x:f>
        <x:v>0</x:v>
      </x:c>
    </x:row>
    <x:row r="19" ht="24" customHeight="1">
      <x:c r="A19" s="5"/>
      <x:c r="B19" s="4"/>
      <x:c r="C19" s="4"/>
      <x:c r="D19" s="4"/>
      <x:c r="E19" s="4"/>
      <x:c r="F19" s="4"/>
      <x:c r="G19" s="8" t="str">
        <x:f>IF(Q19=1,F19-E19,"")</x:f>
      </x:c>
      <x:c r="H19" s="8" t="str">
        <x:f>IF(Q19=1,ABS(G19),"")</x:f>
      </x:c>
      <x:c r="I19" s="10" t="str">
        <x:f>IF(Q19=1,INDEX(Produtos!$G$5:$G$104,MATCH(C19,Produtos!$A$5:$A$104,0)),"")</x:f>
      </x:c>
      <x:c r="J19" s="10" t="str">
        <x:f>IF(Q19=1,G19*I19,"")</x:f>
      </x:c>
      <x:c r="K19" s="4"/>
      <x:c r="L19" s="4"/>
      <x:c r="M19" s="4"/>
      <x:c r="N19" s="4"/>
      <x:c r="O19" s="4"/>
      <x:c r="P19" s="8" t="str">
        <x:f>IF(COUNTA(A19:F19,K19:O19)=0,"",IF(OR(NOT(ISNUMBER(A19)),A19&lt;=0,IF(ISNUMBER(A19),A19&lt;&gt;INT(A19),FALSE)),"Data inválida",IF(B19="","ID de inventário ausente",IF(OR(C19="",COUNTIFS(Produtos!$A$5:$A$104,C19)&lt;&gt;1),"Código ausente, desconhecido ou duplicado",IF(IFERROR(INDEX(Produtos!$L$5:$L$104,MATCH(C19,Produtos!$A$5:$A$104,0)),"Inválido")&lt;&gt;"","Cadastro do item inválido",IF(D19="","Abrangência ausente",IF(OR(NOT(ISNUMBER(E19)),E19&lt;0),"Sistema no corte inválido",IF(OR(NOT(ISNUMBER(F19)),F19&lt;0),"Físico inválido",IF(L19="","Contador ausente",IF(AND(N19&lt;&gt;"Pendente revisão",N19&lt;&gt;"Aprovado",N19&lt;&gt;"Ajustado",N19&lt;&gt;"Recontar"),"Status inválido",""))))))))))</x:f>
      </x:c>
      <x:c r="Q19" s="8" t="n">
        <x:f>IF(AND(C19&lt;&gt;"",P19=""),1,0)</x:f>
        <x:v>0</x:v>
      </x:c>
      <x:c r="R19" s="8" t="n">
        <x:v>19</x:v>
      </x:c>
      <x:c r="S19" s="8" t="n">
        <x:f>IF(AND(Q19=1,ISNUMBER(Listas!$C$5),A19&lt;=Listas!$C$5),1,0)</x:f>
        <x:v>0</x:v>
      </x:c>
    </x:row>
    <x:row r="20" ht="24" customHeight="1">
      <x:c r="A20" s="5"/>
      <x:c r="B20" s="4"/>
      <x:c r="C20" s="4"/>
      <x:c r="D20" s="4"/>
      <x:c r="E20" s="4"/>
      <x:c r="F20" s="4"/>
      <x:c r="G20" s="8" t="str">
        <x:f>IF(Q20=1,F20-E20,"")</x:f>
      </x:c>
      <x:c r="H20" s="8" t="str">
        <x:f>IF(Q20=1,ABS(G20),"")</x:f>
      </x:c>
      <x:c r="I20" s="10" t="str">
        <x:f>IF(Q20=1,INDEX(Produtos!$G$5:$G$104,MATCH(C20,Produtos!$A$5:$A$104,0)),"")</x:f>
      </x:c>
      <x:c r="J20" s="10" t="str">
        <x:f>IF(Q20=1,G20*I20,"")</x:f>
      </x:c>
      <x:c r="K20" s="4"/>
      <x:c r="L20" s="4"/>
      <x:c r="M20" s="4"/>
      <x:c r="N20" s="4"/>
      <x:c r="O20" s="4"/>
      <x:c r="P20" s="8" t="str">
        <x:f>IF(COUNTA(A20:F20,K20:O20)=0,"",IF(OR(NOT(ISNUMBER(A20)),A20&lt;=0,IF(ISNUMBER(A20),A20&lt;&gt;INT(A20),FALSE)),"Data inválida",IF(B20="","ID de inventário ausente",IF(OR(C20="",COUNTIFS(Produtos!$A$5:$A$104,C20)&lt;&gt;1),"Código ausente, desconhecido ou duplicado",IF(IFERROR(INDEX(Produtos!$L$5:$L$104,MATCH(C20,Produtos!$A$5:$A$104,0)),"Inválido")&lt;&gt;"","Cadastro do item inválido",IF(D20="","Abrangência ausente",IF(OR(NOT(ISNUMBER(E20)),E20&lt;0),"Sistema no corte inválido",IF(OR(NOT(ISNUMBER(F20)),F20&lt;0),"Físico inválido",IF(L20="","Contador ausente",IF(AND(N20&lt;&gt;"Pendente revisão",N20&lt;&gt;"Aprovado",N20&lt;&gt;"Ajustado",N20&lt;&gt;"Recontar"),"Status inválido",""))))))))))</x:f>
      </x:c>
      <x:c r="Q20" s="8" t="n">
        <x:f>IF(AND(C20&lt;&gt;"",P20=""),1,0)</x:f>
        <x:v>0</x:v>
      </x:c>
      <x:c r="R20" s="8" t="n">
        <x:v>20</x:v>
      </x:c>
      <x:c r="S20" s="8" t="n">
        <x:f>IF(AND(Q20=1,ISNUMBER(Listas!$C$5),A20&lt;=Listas!$C$5),1,0)</x:f>
        <x:v>0</x:v>
      </x:c>
    </x:row>
    <x:row r="21" ht="24" customHeight="1">
      <x:c r="A21" s="5"/>
      <x:c r="B21" s="4"/>
      <x:c r="C21" s="4"/>
      <x:c r="D21" s="4"/>
      <x:c r="E21" s="4"/>
      <x:c r="F21" s="4"/>
      <x:c r="G21" s="8" t="str">
        <x:f>IF(Q21=1,F21-E21,"")</x:f>
      </x:c>
      <x:c r="H21" s="8" t="str">
        <x:f>IF(Q21=1,ABS(G21),"")</x:f>
      </x:c>
      <x:c r="I21" s="10" t="str">
        <x:f>IF(Q21=1,INDEX(Produtos!$G$5:$G$104,MATCH(C21,Produtos!$A$5:$A$104,0)),"")</x:f>
      </x:c>
      <x:c r="J21" s="10" t="str">
        <x:f>IF(Q21=1,G21*I21,"")</x:f>
      </x:c>
      <x:c r="K21" s="4"/>
      <x:c r="L21" s="4"/>
      <x:c r="M21" s="4"/>
      <x:c r="N21" s="4"/>
      <x:c r="O21" s="4"/>
      <x:c r="P21" s="8" t="str">
        <x:f>IF(COUNTA(A21:F21,K21:O21)=0,"",IF(OR(NOT(ISNUMBER(A21)),A21&lt;=0,IF(ISNUMBER(A21),A21&lt;&gt;INT(A21),FALSE)),"Data inválida",IF(B21="","ID de inventário ausente",IF(OR(C21="",COUNTIFS(Produtos!$A$5:$A$104,C21)&lt;&gt;1),"Código ausente, desconhecido ou duplicado",IF(IFERROR(INDEX(Produtos!$L$5:$L$104,MATCH(C21,Produtos!$A$5:$A$104,0)),"Inválido")&lt;&gt;"","Cadastro do item inválido",IF(D21="","Abrangência ausente",IF(OR(NOT(ISNUMBER(E21)),E21&lt;0),"Sistema no corte inválido",IF(OR(NOT(ISNUMBER(F21)),F21&lt;0),"Físico inválido",IF(L21="","Contador ausente",IF(AND(N21&lt;&gt;"Pendente revisão",N21&lt;&gt;"Aprovado",N21&lt;&gt;"Ajustado",N21&lt;&gt;"Recontar"),"Status inválido",""))))))))))</x:f>
      </x:c>
      <x:c r="Q21" s="8" t="n">
        <x:f>IF(AND(C21&lt;&gt;"",P21=""),1,0)</x:f>
        <x:v>0</x:v>
      </x:c>
      <x:c r="R21" s="8" t="n">
        <x:v>21</x:v>
      </x:c>
      <x:c r="S21" s="8" t="n">
        <x:f>IF(AND(Q21=1,ISNUMBER(Listas!$C$5),A21&lt;=Listas!$C$5),1,0)</x:f>
        <x:v>0</x:v>
      </x:c>
    </x:row>
    <x:row r="22" ht="24" customHeight="1">
      <x:c r="A22" s="5"/>
      <x:c r="B22" s="4"/>
      <x:c r="C22" s="4"/>
      <x:c r="D22" s="4"/>
      <x:c r="E22" s="4"/>
      <x:c r="F22" s="4"/>
      <x:c r="G22" s="8" t="str">
        <x:f>IF(Q22=1,F22-E22,"")</x:f>
      </x:c>
      <x:c r="H22" s="8" t="str">
        <x:f>IF(Q22=1,ABS(G22),"")</x:f>
      </x:c>
      <x:c r="I22" s="10" t="str">
        <x:f>IF(Q22=1,INDEX(Produtos!$G$5:$G$104,MATCH(C22,Produtos!$A$5:$A$104,0)),"")</x:f>
      </x:c>
      <x:c r="J22" s="10" t="str">
        <x:f>IF(Q22=1,G22*I22,"")</x:f>
      </x:c>
      <x:c r="K22" s="4"/>
      <x:c r="L22" s="4"/>
      <x:c r="M22" s="4"/>
      <x:c r="N22" s="4"/>
      <x:c r="O22" s="4"/>
      <x:c r="P22" s="8" t="str">
        <x:f>IF(COUNTA(A22:F22,K22:O22)=0,"",IF(OR(NOT(ISNUMBER(A22)),A22&lt;=0,IF(ISNUMBER(A22),A22&lt;&gt;INT(A22),FALSE)),"Data inválida",IF(B22="","ID de inventário ausente",IF(OR(C22="",COUNTIFS(Produtos!$A$5:$A$104,C22)&lt;&gt;1),"Código ausente, desconhecido ou duplicado",IF(IFERROR(INDEX(Produtos!$L$5:$L$104,MATCH(C22,Produtos!$A$5:$A$104,0)),"Inválido")&lt;&gt;"","Cadastro do item inválido",IF(D22="","Abrangência ausente",IF(OR(NOT(ISNUMBER(E22)),E22&lt;0),"Sistema no corte inválido",IF(OR(NOT(ISNUMBER(F22)),F22&lt;0),"Físico inválido",IF(L22="","Contador ausente",IF(AND(N22&lt;&gt;"Pendente revisão",N22&lt;&gt;"Aprovado",N22&lt;&gt;"Ajustado",N22&lt;&gt;"Recontar"),"Status inválido",""))))))))))</x:f>
      </x:c>
      <x:c r="Q22" s="8" t="n">
        <x:f>IF(AND(C22&lt;&gt;"",P22=""),1,0)</x:f>
        <x:v>0</x:v>
      </x:c>
      <x:c r="R22" s="8" t="n">
        <x:v>22</x:v>
      </x:c>
      <x:c r="S22" s="8" t="n">
        <x:f>IF(AND(Q22=1,ISNUMBER(Listas!$C$5),A22&lt;=Listas!$C$5),1,0)</x:f>
        <x:v>0</x:v>
      </x:c>
    </x:row>
    <x:row r="23" ht="24" customHeight="1">
      <x:c r="A23" s="5"/>
      <x:c r="B23" s="4"/>
      <x:c r="C23" s="4"/>
      <x:c r="D23" s="4"/>
      <x:c r="E23" s="4"/>
      <x:c r="F23" s="4"/>
      <x:c r="G23" s="8" t="str">
        <x:f>IF(Q23=1,F23-E23,"")</x:f>
      </x:c>
      <x:c r="H23" s="8" t="str">
        <x:f>IF(Q23=1,ABS(G23),"")</x:f>
      </x:c>
      <x:c r="I23" s="10" t="str">
        <x:f>IF(Q23=1,INDEX(Produtos!$G$5:$G$104,MATCH(C23,Produtos!$A$5:$A$104,0)),"")</x:f>
      </x:c>
      <x:c r="J23" s="10" t="str">
        <x:f>IF(Q23=1,G23*I23,"")</x:f>
      </x:c>
      <x:c r="K23" s="4"/>
      <x:c r="L23" s="4"/>
      <x:c r="M23" s="4"/>
      <x:c r="N23" s="4"/>
      <x:c r="O23" s="4"/>
      <x:c r="P23" s="8" t="str">
        <x:f>IF(COUNTA(A23:F23,K23:O23)=0,"",IF(OR(NOT(ISNUMBER(A23)),A23&lt;=0,IF(ISNUMBER(A23),A23&lt;&gt;INT(A23),FALSE)),"Data inválida",IF(B23="","ID de inventário ausente",IF(OR(C23="",COUNTIFS(Produtos!$A$5:$A$104,C23)&lt;&gt;1),"Código ausente, desconhecido ou duplicado",IF(IFERROR(INDEX(Produtos!$L$5:$L$104,MATCH(C23,Produtos!$A$5:$A$104,0)),"Inválido")&lt;&gt;"","Cadastro do item inválido",IF(D23="","Abrangência ausente",IF(OR(NOT(ISNUMBER(E23)),E23&lt;0),"Sistema no corte inválido",IF(OR(NOT(ISNUMBER(F23)),F23&lt;0),"Físico inválido",IF(L23="","Contador ausente",IF(AND(N23&lt;&gt;"Pendente revisão",N23&lt;&gt;"Aprovado",N23&lt;&gt;"Ajustado",N23&lt;&gt;"Recontar"),"Status inválido",""))))))))))</x:f>
      </x:c>
      <x:c r="Q23" s="8" t="n">
        <x:f>IF(AND(C23&lt;&gt;"",P23=""),1,0)</x:f>
        <x:v>0</x:v>
      </x:c>
      <x:c r="R23" s="8" t="n">
        <x:v>23</x:v>
      </x:c>
      <x:c r="S23" s="8" t="n">
        <x:f>IF(AND(Q23=1,ISNUMBER(Listas!$C$5),A23&lt;=Listas!$C$5),1,0)</x:f>
        <x:v>0</x:v>
      </x:c>
    </x:row>
    <x:row r="24" ht="24" customHeight="1">
      <x:c r="A24" s="5"/>
      <x:c r="B24" s="4"/>
      <x:c r="C24" s="4"/>
      <x:c r="D24" s="4"/>
      <x:c r="E24" s="4"/>
      <x:c r="F24" s="4"/>
      <x:c r="G24" s="8" t="str">
        <x:f>IF(Q24=1,F24-E24,"")</x:f>
      </x:c>
      <x:c r="H24" s="8" t="str">
        <x:f>IF(Q24=1,ABS(G24),"")</x:f>
      </x:c>
      <x:c r="I24" s="10" t="str">
        <x:f>IF(Q24=1,INDEX(Produtos!$G$5:$G$104,MATCH(C24,Produtos!$A$5:$A$104,0)),"")</x:f>
      </x:c>
      <x:c r="J24" s="10" t="str">
        <x:f>IF(Q24=1,G24*I24,"")</x:f>
      </x:c>
      <x:c r="K24" s="4"/>
      <x:c r="L24" s="4"/>
      <x:c r="M24" s="4"/>
      <x:c r="N24" s="4"/>
      <x:c r="O24" s="4"/>
      <x:c r="P24" s="8" t="str">
        <x:f>IF(COUNTA(A24:F24,K24:O24)=0,"",IF(OR(NOT(ISNUMBER(A24)),A24&lt;=0,IF(ISNUMBER(A24),A24&lt;&gt;INT(A24),FALSE)),"Data inválida",IF(B24="","ID de inventário ausente",IF(OR(C24="",COUNTIFS(Produtos!$A$5:$A$104,C24)&lt;&gt;1),"Código ausente, desconhecido ou duplicado",IF(IFERROR(INDEX(Produtos!$L$5:$L$104,MATCH(C24,Produtos!$A$5:$A$104,0)),"Inválido")&lt;&gt;"","Cadastro do item inválido",IF(D24="","Abrangência ausente",IF(OR(NOT(ISNUMBER(E24)),E24&lt;0),"Sistema no corte inválido",IF(OR(NOT(ISNUMBER(F24)),F24&lt;0),"Físico inválido",IF(L24="","Contador ausente",IF(AND(N24&lt;&gt;"Pendente revisão",N24&lt;&gt;"Aprovado",N24&lt;&gt;"Ajustado",N24&lt;&gt;"Recontar"),"Status inválido",""))))))))))</x:f>
      </x:c>
      <x:c r="Q24" s="8" t="n">
        <x:f>IF(AND(C24&lt;&gt;"",P24=""),1,0)</x:f>
        <x:v>0</x:v>
      </x:c>
      <x:c r="R24" s="8" t="n">
        <x:v>24</x:v>
      </x:c>
      <x:c r="S24" s="8" t="n">
        <x:f>IF(AND(Q24=1,ISNUMBER(Listas!$C$5),A24&lt;=Listas!$C$5),1,0)</x:f>
        <x:v>0</x:v>
      </x:c>
    </x:row>
    <x:row r="25" ht="24" customHeight="1">
      <x:c r="A25" s="5"/>
      <x:c r="B25" s="4"/>
      <x:c r="C25" s="4"/>
      <x:c r="D25" s="4"/>
      <x:c r="E25" s="4"/>
      <x:c r="F25" s="4"/>
      <x:c r="G25" s="8" t="str">
        <x:f>IF(Q25=1,F25-E25,"")</x:f>
      </x:c>
      <x:c r="H25" s="8" t="str">
        <x:f>IF(Q25=1,ABS(G25),"")</x:f>
      </x:c>
      <x:c r="I25" s="10" t="str">
        <x:f>IF(Q25=1,INDEX(Produtos!$G$5:$G$104,MATCH(C25,Produtos!$A$5:$A$104,0)),"")</x:f>
      </x:c>
      <x:c r="J25" s="10" t="str">
        <x:f>IF(Q25=1,G25*I25,"")</x:f>
      </x:c>
      <x:c r="K25" s="4"/>
      <x:c r="L25" s="4"/>
      <x:c r="M25" s="4"/>
      <x:c r="N25" s="4"/>
      <x:c r="O25" s="4"/>
      <x:c r="P25" s="8" t="str">
        <x:f>IF(COUNTA(A25:F25,K25:O25)=0,"",IF(OR(NOT(ISNUMBER(A25)),A25&lt;=0,IF(ISNUMBER(A25),A25&lt;&gt;INT(A25),FALSE)),"Data inválida",IF(B25="","ID de inventário ausente",IF(OR(C25="",COUNTIFS(Produtos!$A$5:$A$104,C25)&lt;&gt;1),"Código ausente, desconhecido ou duplicado",IF(IFERROR(INDEX(Produtos!$L$5:$L$104,MATCH(C25,Produtos!$A$5:$A$104,0)),"Inválido")&lt;&gt;"","Cadastro do item inválido",IF(D25="","Abrangência ausente",IF(OR(NOT(ISNUMBER(E25)),E25&lt;0),"Sistema no corte inválido",IF(OR(NOT(ISNUMBER(F25)),F25&lt;0),"Físico inválido",IF(L25="","Contador ausente",IF(AND(N25&lt;&gt;"Pendente revisão",N25&lt;&gt;"Aprovado",N25&lt;&gt;"Ajustado",N25&lt;&gt;"Recontar"),"Status inválido",""))))))))))</x:f>
      </x:c>
      <x:c r="Q25" s="8" t="n">
        <x:f>IF(AND(C25&lt;&gt;"",P25=""),1,0)</x:f>
        <x:v>0</x:v>
      </x:c>
      <x:c r="R25" s="8" t="n">
        <x:v>25</x:v>
      </x:c>
      <x:c r="S25" s="8" t="n">
        <x:f>IF(AND(Q25=1,ISNUMBER(Listas!$C$5),A25&lt;=Listas!$C$5),1,0)</x:f>
        <x:v>0</x:v>
      </x:c>
    </x:row>
    <x:row r="26" ht="24" customHeight="1">
      <x:c r="A26" s="5"/>
      <x:c r="B26" s="4"/>
      <x:c r="C26" s="4"/>
      <x:c r="D26" s="4"/>
      <x:c r="E26" s="4"/>
      <x:c r="F26" s="4"/>
      <x:c r="G26" s="8" t="str">
        <x:f>IF(Q26=1,F26-E26,"")</x:f>
      </x:c>
      <x:c r="H26" s="8" t="str">
        <x:f>IF(Q26=1,ABS(G26),"")</x:f>
      </x:c>
      <x:c r="I26" s="10" t="str">
        <x:f>IF(Q26=1,INDEX(Produtos!$G$5:$G$104,MATCH(C26,Produtos!$A$5:$A$104,0)),"")</x:f>
      </x:c>
      <x:c r="J26" s="10" t="str">
        <x:f>IF(Q26=1,G26*I26,"")</x:f>
      </x:c>
      <x:c r="K26" s="4"/>
      <x:c r="L26" s="4"/>
      <x:c r="M26" s="4"/>
      <x:c r="N26" s="4"/>
      <x:c r="O26" s="4"/>
      <x:c r="P26" s="8" t="str">
        <x:f>IF(COUNTA(A26:F26,K26:O26)=0,"",IF(OR(NOT(ISNUMBER(A26)),A26&lt;=0,IF(ISNUMBER(A26),A26&lt;&gt;INT(A26),FALSE)),"Data inválida",IF(B26="","ID de inventário ausente",IF(OR(C26="",COUNTIFS(Produtos!$A$5:$A$104,C26)&lt;&gt;1),"Código ausente, desconhecido ou duplicado",IF(IFERROR(INDEX(Produtos!$L$5:$L$104,MATCH(C26,Produtos!$A$5:$A$104,0)),"Inválido")&lt;&gt;"","Cadastro do item inválido",IF(D26="","Abrangência ausente",IF(OR(NOT(ISNUMBER(E26)),E26&lt;0),"Sistema no corte inválido",IF(OR(NOT(ISNUMBER(F26)),F26&lt;0),"Físico inválido",IF(L26="","Contador ausente",IF(AND(N26&lt;&gt;"Pendente revisão",N26&lt;&gt;"Aprovado",N26&lt;&gt;"Ajustado",N26&lt;&gt;"Recontar"),"Status inválido",""))))))))))</x:f>
      </x:c>
      <x:c r="Q26" s="8" t="n">
        <x:f>IF(AND(C26&lt;&gt;"",P26=""),1,0)</x:f>
        <x:v>0</x:v>
      </x:c>
      <x:c r="R26" s="8" t="n">
        <x:v>26</x:v>
      </x:c>
      <x:c r="S26" s="8" t="n">
        <x:f>IF(AND(Q26=1,ISNUMBER(Listas!$C$5),A26&lt;=Listas!$C$5),1,0)</x:f>
        <x:v>0</x:v>
      </x:c>
    </x:row>
    <x:row r="27" ht="24" customHeight="1">
      <x:c r="A27" s="5"/>
      <x:c r="B27" s="4"/>
      <x:c r="C27" s="4"/>
      <x:c r="D27" s="4"/>
      <x:c r="E27" s="4"/>
      <x:c r="F27" s="4"/>
      <x:c r="G27" s="8" t="str">
        <x:f>IF(Q27=1,F27-E27,"")</x:f>
      </x:c>
      <x:c r="H27" s="8" t="str">
        <x:f>IF(Q27=1,ABS(G27),"")</x:f>
      </x:c>
      <x:c r="I27" s="10" t="str">
        <x:f>IF(Q27=1,INDEX(Produtos!$G$5:$G$104,MATCH(C27,Produtos!$A$5:$A$104,0)),"")</x:f>
      </x:c>
      <x:c r="J27" s="10" t="str">
        <x:f>IF(Q27=1,G27*I27,"")</x:f>
      </x:c>
      <x:c r="K27" s="4"/>
      <x:c r="L27" s="4"/>
      <x:c r="M27" s="4"/>
      <x:c r="N27" s="4"/>
      <x:c r="O27" s="4"/>
      <x:c r="P27" s="8" t="str">
        <x:f>IF(COUNTA(A27:F27,K27:O27)=0,"",IF(OR(NOT(ISNUMBER(A27)),A27&lt;=0,IF(ISNUMBER(A27),A27&lt;&gt;INT(A27),FALSE)),"Data inválida",IF(B27="","ID de inventário ausente",IF(OR(C27="",COUNTIFS(Produtos!$A$5:$A$104,C27)&lt;&gt;1),"Código ausente, desconhecido ou duplicado",IF(IFERROR(INDEX(Produtos!$L$5:$L$104,MATCH(C27,Produtos!$A$5:$A$104,0)),"Inválido")&lt;&gt;"","Cadastro do item inválido",IF(D27="","Abrangência ausente",IF(OR(NOT(ISNUMBER(E27)),E27&lt;0),"Sistema no corte inválido",IF(OR(NOT(ISNUMBER(F27)),F27&lt;0),"Físico inválido",IF(L27="","Contador ausente",IF(AND(N27&lt;&gt;"Pendente revisão",N27&lt;&gt;"Aprovado",N27&lt;&gt;"Ajustado",N27&lt;&gt;"Recontar"),"Status inválido",""))))))))))</x:f>
      </x:c>
      <x:c r="Q27" s="8" t="n">
        <x:f>IF(AND(C27&lt;&gt;"",P27=""),1,0)</x:f>
        <x:v>0</x:v>
      </x:c>
      <x:c r="R27" s="8" t="n">
        <x:v>27</x:v>
      </x:c>
      <x:c r="S27" s="8" t="n">
        <x:f>IF(AND(Q27=1,ISNUMBER(Listas!$C$5),A27&lt;=Listas!$C$5),1,0)</x:f>
        <x:v>0</x:v>
      </x:c>
    </x:row>
    <x:row r="28" ht="24" customHeight="1">
      <x:c r="A28" s="5"/>
      <x:c r="B28" s="4"/>
      <x:c r="C28" s="4"/>
      <x:c r="D28" s="4"/>
      <x:c r="E28" s="4"/>
      <x:c r="F28" s="4"/>
      <x:c r="G28" s="8" t="str">
        <x:f>IF(Q28=1,F28-E28,"")</x:f>
      </x:c>
      <x:c r="H28" s="8" t="str">
        <x:f>IF(Q28=1,ABS(G28),"")</x:f>
      </x:c>
      <x:c r="I28" s="10" t="str">
        <x:f>IF(Q28=1,INDEX(Produtos!$G$5:$G$104,MATCH(C28,Produtos!$A$5:$A$104,0)),"")</x:f>
      </x:c>
      <x:c r="J28" s="10" t="str">
        <x:f>IF(Q28=1,G28*I28,"")</x:f>
      </x:c>
      <x:c r="K28" s="4"/>
      <x:c r="L28" s="4"/>
      <x:c r="M28" s="4"/>
      <x:c r="N28" s="4"/>
      <x:c r="O28" s="4"/>
      <x:c r="P28" s="8" t="str">
        <x:f>IF(COUNTA(A28:F28,K28:O28)=0,"",IF(OR(NOT(ISNUMBER(A28)),A28&lt;=0,IF(ISNUMBER(A28),A28&lt;&gt;INT(A28),FALSE)),"Data inválida",IF(B28="","ID de inventário ausente",IF(OR(C28="",COUNTIFS(Produtos!$A$5:$A$104,C28)&lt;&gt;1),"Código ausente, desconhecido ou duplicado",IF(IFERROR(INDEX(Produtos!$L$5:$L$104,MATCH(C28,Produtos!$A$5:$A$104,0)),"Inválido")&lt;&gt;"","Cadastro do item inválido",IF(D28="","Abrangência ausente",IF(OR(NOT(ISNUMBER(E28)),E28&lt;0),"Sistema no corte inválido",IF(OR(NOT(ISNUMBER(F28)),F28&lt;0),"Físico inválido",IF(L28="","Contador ausente",IF(AND(N28&lt;&gt;"Pendente revisão",N28&lt;&gt;"Aprovado",N28&lt;&gt;"Ajustado",N28&lt;&gt;"Recontar"),"Status inválido",""))))))))))</x:f>
      </x:c>
      <x:c r="Q28" s="8" t="n">
        <x:f>IF(AND(C28&lt;&gt;"",P28=""),1,0)</x:f>
        <x:v>0</x:v>
      </x:c>
      <x:c r="R28" s="8" t="n">
        <x:v>28</x:v>
      </x:c>
      <x:c r="S28" s="8" t="n">
        <x:f>IF(AND(Q28=1,ISNUMBER(Listas!$C$5),A28&lt;=Listas!$C$5),1,0)</x:f>
        <x:v>0</x:v>
      </x:c>
    </x:row>
    <x:row r="29" ht="24" customHeight="1">
      <x:c r="A29" s="5"/>
      <x:c r="B29" s="4"/>
      <x:c r="C29" s="4"/>
      <x:c r="D29" s="4"/>
      <x:c r="E29" s="4"/>
      <x:c r="F29" s="4"/>
      <x:c r="G29" s="8" t="str">
        <x:f>IF(Q29=1,F29-E29,"")</x:f>
      </x:c>
      <x:c r="H29" s="8" t="str">
        <x:f>IF(Q29=1,ABS(G29),"")</x:f>
      </x:c>
      <x:c r="I29" s="10" t="str">
        <x:f>IF(Q29=1,INDEX(Produtos!$G$5:$G$104,MATCH(C29,Produtos!$A$5:$A$104,0)),"")</x:f>
      </x:c>
      <x:c r="J29" s="10" t="str">
        <x:f>IF(Q29=1,G29*I29,"")</x:f>
      </x:c>
      <x:c r="K29" s="4"/>
      <x:c r="L29" s="4"/>
      <x:c r="M29" s="4"/>
      <x:c r="N29" s="4"/>
      <x:c r="O29" s="4"/>
      <x:c r="P29" s="8" t="str">
        <x:f>IF(COUNTA(A29:F29,K29:O29)=0,"",IF(OR(NOT(ISNUMBER(A29)),A29&lt;=0,IF(ISNUMBER(A29),A29&lt;&gt;INT(A29),FALSE)),"Data inválida",IF(B29="","ID de inventário ausente",IF(OR(C29="",COUNTIFS(Produtos!$A$5:$A$104,C29)&lt;&gt;1),"Código ausente, desconhecido ou duplicado",IF(IFERROR(INDEX(Produtos!$L$5:$L$104,MATCH(C29,Produtos!$A$5:$A$104,0)),"Inválido")&lt;&gt;"","Cadastro do item inválido",IF(D29="","Abrangência ausente",IF(OR(NOT(ISNUMBER(E29)),E29&lt;0),"Sistema no corte inválido",IF(OR(NOT(ISNUMBER(F29)),F29&lt;0),"Físico inválido",IF(L29="","Contador ausente",IF(AND(N29&lt;&gt;"Pendente revisão",N29&lt;&gt;"Aprovado",N29&lt;&gt;"Ajustado",N29&lt;&gt;"Recontar"),"Status inválido",""))))))))))</x:f>
      </x:c>
      <x:c r="Q29" s="8" t="n">
        <x:f>IF(AND(C29&lt;&gt;"",P29=""),1,0)</x:f>
        <x:v>0</x:v>
      </x:c>
      <x:c r="R29" s="8" t="n">
        <x:v>29</x:v>
      </x:c>
      <x:c r="S29" s="8" t="n">
        <x:f>IF(AND(Q29=1,ISNUMBER(Listas!$C$5),A29&lt;=Listas!$C$5),1,0)</x:f>
        <x:v>0</x:v>
      </x:c>
    </x:row>
    <x:row r="30" ht="24" customHeight="1">
      <x:c r="A30" s="5"/>
      <x:c r="B30" s="4"/>
      <x:c r="C30" s="4"/>
      <x:c r="D30" s="4"/>
      <x:c r="E30" s="4"/>
      <x:c r="F30" s="4"/>
      <x:c r="G30" s="8" t="str">
        <x:f>IF(Q30=1,F30-E30,"")</x:f>
      </x:c>
      <x:c r="H30" s="8" t="str">
        <x:f>IF(Q30=1,ABS(G30),"")</x:f>
      </x:c>
      <x:c r="I30" s="10" t="str">
        <x:f>IF(Q30=1,INDEX(Produtos!$G$5:$G$104,MATCH(C30,Produtos!$A$5:$A$104,0)),"")</x:f>
      </x:c>
      <x:c r="J30" s="10" t="str">
        <x:f>IF(Q30=1,G30*I30,"")</x:f>
      </x:c>
      <x:c r="K30" s="4"/>
      <x:c r="L30" s="4"/>
      <x:c r="M30" s="4"/>
      <x:c r="N30" s="4"/>
      <x:c r="O30" s="4"/>
      <x:c r="P30" s="8" t="str">
        <x:f>IF(COUNTA(A30:F30,K30:O30)=0,"",IF(OR(NOT(ISNUMBER(A30)),A30&lt;=0,IF(ISNUMBER(A30),A30&lt;&gt;INT(A30),FALSE)),"Data inválida",IF(B30="","ID de inventário ausente",IF(OR(C30="",COUNTIFS(Produtos!$A$5:$A$104,C30)&lt;&gt;1),"Código ausente, desconhecido ou duplicado",IF(IFERROR(INDEX(Produtos!$L$5:$L$104,MATCH(C30,Produtos!$A$5:$A$104,0)),"Inválido")&lt;&gt;"","Cadastro do item inválido",IF(D30="","Abrangência ausente",IF(OR(NOT(ISNUMBER(E30)),E30&lt;0),"Sistema no corte inválido",IF(OR(NOT(ISNUMBER(F30)),F30&lt;0),"Físico inválido",IF(L30="","Contador ausente",IF(AND(N30&lt;&gt;"Pendente revisão",N30&lt;&gt;"Aprovado",N30&lt;&gt;"Ajustado",N30&lt;&gt;"Recontar"),"Status inválido",""))))))))))</x:f>
      </x:c>
      <x:c r="Q30" s="8" t="n">
        <x:f>IF(AND(C30&lt;&gt;"",P30=""),1,0)</x:f>
        <x:v>0</x:v>
      </x:c>
      <x:c r="R30" s="8" t="n">
        <x:v>30</x:v>
      </x:c>
      <x:c r="S30" s="8" t="n">
        <x:f>IF(AND(Q30=1,ISNUMBER(Listas!$C$5),A30&lt;=Listas!$C$5),1,0)</x:f>
        <x:v>0</x:v>
      </x:c>
    </x:row>
    <x:row r="31" ht="24" customHeight="1">
      <x:c r="A31" s="5"/>
      <x:c r="B31" s="4"/>
      <x:c r="C31" s="4"/>
      <x:c r="D31" s="4"/>
      <x:c r="E31" s="4"/>
      <x:c r="F31" s="4"/>
      <x:c r="G31" s="8" t="str">
        <x:f>IF(Q31=1,F31-E31,"")</x:f>
      </x:c>
      <x:c r="H31" s="8" t="str">
        <x:f>IF(Q31=1,ABS(G31),"")</x:f>
      </x:c>
      <x:c r="I31" s="10" t="str">
        <x:f>IF(Q31=1,INDEX(Produtos!$G$5:$G$104,MATCH(C31,Produtos!$A$5:$A$104,0)),"")</x:f>
      </x:c>
      <x:c r="J31" s="10" t="str">
        <x:f>IF(Q31=1,G31*I31,"")</x:f>
      </x:c>
      <x:c r="K31" s="4"/>
      <x:c r="L31" s="4"/>
      <x:c r="M31" s="4"/>
      <x:c r="N31" s="4"/>
      <x:c r="O31" s="4"/>
      <x:c r="P31" s="8" t="str">
        <x:f>IF(COUNTA(A31:F31,K31:O31)=0,"",IF(OR(NOT(ISNUMBER(A31)),A31&lt;=0,IF(ISNUMBER(A31),A31&lt;&gt;INT(A31),FALSE)),"Data inválida",IF(B31="","ID de inventário ausente",IF(OR(C31="",COUNTIFS(Produtos!$A$5:$A$104,C31)&lt;&gt;1),"Código ausente, desconhecido ou duplicado",IF(IFERROR(INDEX(Produtos!$L$5:$L$104,MATCH(C31,Produtos!$A$5:$A$104,0)),"Inválido")&lt;&gt;"","Cadastro do item inválido",IF(D31="","Abrangência ausente",IF(OR(NOT(ISNUMBER(E31)),E31&lt;0),"Sistema no corte inválido",IF(OR(NOT(ISNUMBER(F31)),F31&lt;0),"Físico inválido",IF(L31="","Contador ausente",IF(AND(N31&lt;&gt;"Pendente revisão",N31&lt;&gt;"Aprovado",N31&lt;&gt;"Ajustado",N31&lt;&gt;"Recontar"),"Status inválido",""))))))))))</x:f>
      </x:c>
      <x:c r="Q31" s="8" t="n">
        <x:f>IF(AND(C31&lt;&gt;"",P31=""),1,0)</x:f>
        <x:v>0</x:v>
      </x:c>
      <x:c r="R31" s="8" t="n">
        <x:v>31</x:v>
      </x:c>
      <x:c r="S31" s="8" t="n">
        <x:f>IF(AND(Q31=1,ISNUMBER(Listas!$C$5),A31&lt;=Listas!$C$5),1,0)</x:f>
        <x:v>0</x:v>
      </x:c>
    </x:row>
    <x:row r="32" ht="24" customHeight="1">
      <x:c r="A32" s="5"/>
      <x:c r="B32" s="4"/>
      <x:c r="C32" s="4"/>
      <x:c r="D32" s="4"/>
      <x:c r="E32" s="4"/>
      <x:c r="F32" s="4"/>
      <x:c r="G32" s="8" t="str">
        <x:f>IF(Q32=1,F32-E32,"")</x:f>
      </x:c>
      <x:c r="H32" s="8" t="str">
        <x:f>IF(Q32=1,ABS(G32),"")</x:f>
      </x:c>
      <x:c r="I32" s="10" t="str">
        <x:f>IF(Q32=1,INDEX(Produtos!$G$5:$G$104,MATCH(C32,Produtos!$A$5:$A$104,0)),"")</x:f>
      </x:c>
      <x:c r="J32" s="10" t="str">
        <x:f>IF(Q32=1,G32*I32,"")</x:f>
      </x:c>
      <x:c r="K32" s="4"/>
      <x:c r="L32" s="4"/>
      <x:c r="M32" s="4"/>
      <x:c r="N32" s="4"/>
      <x:c r="O32" s="4"/>
      <x:c r="P32" s="8" t="str">
        <x:f>IF(COUNTA(A32:F32,K32:O32)=0,"",IF(OR(NOT(ISNUMBER(A32)),A32&lt;=0,IF(ISNUMBER(A32),A32&lt;&gt;INT(A32),FALSE)),"Data inválida",IF(B32="","ID de inventário ausente",IF(OR(C32="",COUNTIFS(Produtos!$A$5:$A$104,C32)&lt;&gt;1),"Código ausente, desconhecido ou duplicado",IF(IFERROR(INDEX(Produtos!$L$5:$L$104,MATCH(C32,Produtos!$A$5:$A$104,0)),"Inválido")&lt;&gt;"","Cadastro do item inválido",IF(D32="","Abrangência ausente",IF(OR(NOT(ISNUMBER(E32)),E32&lt;0),"Sistema no corte inválido",IF(OR(NOT(ISNUMBER(F32)),F32&lt;0),"Físico inválido",IF(L32="","Contador ausente",IF(AND(N32&lt;&gt;"Pendente revisão",N32&lt;&gt;"Aprovado",N32&lt;&gt;"Ajustado",N32&lt;&gt;"Recontar"),"Status inválido",""))))))))))</x:f>
      </x:c>
      <x:c r="Q32" s="8" t="n">
        <x:f>IF(AND(C32&lt;&gt;"",P32=""),1,0)</x:f>
        <x:v>0</x:v>
      </x:c>
      <x:c r="R32" s="8" t="n">
        <x:v>32</x:v>
      </x:c>
      <x:c r="S32" s="8" t="n">
        <x:f>IF(AND(Q32=1,ISNUMBER(Listas!$C$5),A32&lt;=Listas!$C$5),1,0)</x:f>
        <x:v>0</x:v>
      </x:c>
    </x:row>
    <x:row r="33" ht="24" customHeight="1">
      <x:c r="A33" s="5"/>
      <x:c r="B33" s="4"/>
      <x:c r="C33" s="4"/>
      <x:c r="D33" s="4"/>
      <x:c r="E33" s="4"/>
      <x:c r="F33" s="4"/>
      <x:c r="G33" s="8" t="str">
        <x:f>IF(Q33=1,F33-E33,"")</x:f>
      </x:c>
      <x:c r="H33" s="8" t="str">
        <x:f>IF(Q33=1,ABS(G33),"")</x:f>
      </x:c>
      <x:c r="I33" s="10" t="str">
        <x:f>IF(Q33=1,INDEX(Produtos!$G$5:$G$104,MATCH(C33,Produtos!$A$5:$A$104,0)),"")</x:f>
      </x:c>
      <x:c r="J33" s="10" t="str">
        <x:f>IF(Q33=1,G33*I33,"")</x:f>
      </x:c>
      <x:c r="K33" s="4"/>
      <x:c r="L33" s="4"/>
      <x:c r="M33" s="4"/>
      <x:c r="N33" s="4"/>
      <x:c r="O33" s="4"/>
      <x:c r="P33" s="8" t="str">
        <x:f>IF(COUNTA(A33:F33,K33:O33)=0,"",IF(OR(NOT(ISNUMBER(A33)),A33&lt;=0,IF(ISNUMBER(A33),A33&lt;&gt;INT(A33),FALSE)),"Data inválida",IF(B33="","ID de inventário ausente",IF(OR(C33="",COUNTIFS(Produtos!$A$5:$A$104,C33)&lt;&gt;1),"Código ausente, desconhecido ou duplicado",IF(IFERROR(INDEX(Produtos!$L$5:$L$104,MATCH(C33,Produtos!$A$5:$A$104,0)),"Inválido")&lt;&gt;"","Cadastro do item inválido",IF(D33="","Abrangência ausente",IF(OR(NOT(ISNUMBER(E33)),E33&lt;0),"Sistema no corte inválido",IF(OR(NOT(ISNUMBER(F33)),F33&lt;0),"Físico inválido",IF(L33="","Contador ausente",IF(AND(N33&lt;&gt;"Pendente revisão",N33&lt;&gt;"Aprovado",N33&lt;&gt;"Ajustado",N33&lt;&gt;"Recontar"),"Status inválido",""))))))))))</x:f>
      </x:c>
      <x:c r="Q33" s="8" t="n">
        <x:f>IF(AND(C33&lt;&gt;"",P33=""),1,0)</x:f>
        <x:v>0</x:v>
      </x:c>
      <x:c r="R33" s="8" t="n">
        <x:v>33</x:v>
      </x:c>
      <x:c r="S33" s="8" t="n">
        <x:f>IF(AND(Q33=1,ISNUMBER(Listas!$C$5),A33&lt;=Listas!$C$5),1,0)</x:f>
        <x:v>0</x:v>
      </x:c>
    </x:row>
    <x:row r="34" ht="24" customHeight="1">
      <x:c r="A34" s="5"/>
      <x:c r="B34" s="4"/>
      <x:c r="C34" s="4"/>
      <x:c r="D34" s="4"/>
      <x:c r="E34" s="4"/>
      <x:c r="F34" s="4"/>
      <x:c r="G34" s="8" t="str">
        <x:f>IF(Q34=1,F34-E34,"")</x:f>
      </x:c>
      <x:c r="H34" s="8" t="str">
        <x:f>IF(Q34=1,ABS(G34),"")</x:f>
      </x:c>
      <x:c r="I34" s="10" t="str">
        <x:f>IF(Q34=1,INDEX(Produtos!$G$5:$G$104,MATCH(C34,Produtos!$A$5:$A$104,0)),"")</x:f>
      </x:c>
      <x:c r="J34" s="10" t="str">
        <x:f>IF(Q34=1,G34*I34,"")</x:f>
      </x:c>
      <x:c r="K34" s="4"/>
      <x:c r="L34" s="4"/>
      <x:c r="M34" s="4"/>
      <x:c r="N34" s="4"/>
      <x:c r="O34" s="4"/>
      <x:c r="P34" s="8" t="str">
        <x:f>IF(COUNTA(A34:F34,K34:O34)=0,"",IF(OR(NOT(ISNUMBER(A34)),A34&lt;=0,IF(ISNUMBER(A34),A34&lt;&gt;INT(A34),FALSE)),"Data inválida",IF(B34="","ID de inventário ausente",IF(OR(C34="",COUNTIFS(Produtos!$A$5:$A$104,C34)&lt;&gt;1),"Código ausente, desconhecido ou duplicado",IF(IFERROR(INDEX(Produtos!$L$5:$L$104,MATCH(C34,Produtos!$A$5:$A$104,0)),"Inválido")&lt;&gt;"","Cadastro do item inválido",IF(D34="","Abrangência ausente",IF(OR(NOT(ISNUMBER(E34)),E34&lt;0),"Sistema no corte inválido",IF(OR(NOT(ISNUMBER(F34)),F34&lt;0),"Físico inválido",IF(L34="","Contador ausente",IF(AND(N34&lt;&gt;"Pendente revisão",N34&lt;&gt;"Aprovado",N34&lt;&gt;"Ajustado",N34&lt;&gt;"Recontar"),"Status inválido",""))))))))))</x:f>
      </x:c>
      <x:c r="Q34" s="8" t="n">
        <x:f>IF(AND(C34&lt;&gt;"",P34=""),1,0)</x:f>
        <x:v>0</x:v>
      </x:c>
      <x:c r="R34" s="8" t="n">
        <x:v>34</x:v>
      </x:c>
      <x:c r="S34" s="8" t="n">
        <x:f>IF(AND(Q34=1,ISNUMBER(Listas!$C$5),A34&lt;=Listas!$C$5),1,0)</x:f>
        <x:v>0</x:v>
      </x:c>
    </x:row>
    <x:row r="35" ht="24" customHeight="1">
      <x:c r="A35" s="5"/>
      <x:c r="B35" s="4"/>
      <x:c r="C35" s="4"/>
      <x:c r="D35" s="4"/>
      <x:c r="E35" s="4"/>
      <x:c r="F35" s="4"/>
      <x:c r="G35" s="8" t="str">
        <x:f>IF(Q35=1,F35-E35,"")</x:f>
      </x:c>
      <x:c r="H35" s="8" t="str">
        <x:f>IF(Q35=1,ABS(G35),"")</x:f>
      </x:c>
      <x:c r="I35" s="10" t="str">
        <x:f>IF(Q35=1,INDEX(Produtos!$G$5:$G$104,MATCH(C35,Produtos!$A$5:$A$104,0)),"")</x:f>
      </x:c>
      <x:c r="J35" s="10" t="str">
        <x:f>IF(Q35=1,G35*I35,"")</x:f>
      </x:c>
      <x:c r="K35" s="4"/>
      <x:c r="L35" s="4"/>
      <x:c r="M35" s="4"/>
      <x:c r="N35" s="4"/>
      <x:c r="O35" s="4"/>
      <x:c r="P35" s="8" t="str">
        <x:f>IF(COUNTA(A35:F35,K35:O35)=0,"",IF(OR(NOT(ISNUMBER(A35)),A35&lt;=0,IF(ISNUMBER(A35),A35&lt;&gt;INT(A35),FALSE)),"Data inválida",IF(B35="","ID de inventário ausente",IF(OR(C35="",COUNTIFS(Produtos!$A$5:$A$104,C35)&lt;&gt;1),"Código ausente, desconhecido ou duplicado",IF(IFERROR(INDEX(Produtos!$L$5:$L$104,MATCH(C35,Produtos!$A$5:$A$104,0)),"Inválido")&lt;&gt;"","Cadastro do item inválido",IF(D35="","Abrangência ausente",IF(OR(NOT(ISNUMBER(E35)),E35&lt;0),"Sistema no corte inválido",IF(OR(NOT(ISNUMBER(F35)),F35&lt;0),"Físico inválido",IF(L35="","Contador ausente",IF(AND(N35&lt;&gt;"Pendente revisão",N35&lt;&gt;"Aprovado",N35&lt;&gt;"Ajustado",N35&lt;&gt;"Recontar"),"Status inválido",""))))))))))</x:f>
      </x:c>
      <x:c r="Q35" s="8" t="n">
        <x:f>IF(AND(C35&lt;&gt;"",P35=""),1,0)</x:f>
        <x:v>0</x:v>
      </x:c>
      <x:c r="R35" s="8" t="n">
        <x:v>35</x:v>
      </x:c>
      <x:c r="S35" s="8" t="n">
        <x:f>IF(AND(Q35=1,ISNUMBER(Listas!$C$5),A35&lt;=Listas!$C$5),1,0)</x:f>
        <x:v>0</x:v>
      </x:c>
    </x:row>
    <x:row r="36" ht="24" customHeight="1">
      <x:c r="A36" s="5"/>
      <x:c r="B36" s="4"/>
      <x:c r="C36" s="4"/>
      <x:c r="D36" s="4"/>
      <x:c r="E36" s="4"/>
      <x:c r="F36" s="4"/>
      <x:c r="G36" s="8" t="str">
        <x:f>IF(Q36=1,F36-E36,"")</x:f>
      </x:c>
      <x:c r="H36" s="8" t="str">
        <x:f>IF(Q36=1,ABS(G36),"")</x:f>
      </x:c>
      <x:c r="I36" s="10" t="str">
        <x:f>IF(Q36=1,INDEX(Produtos!$G$5:$G$104,MATCH(C36,Produtos!$A$5:$A$104,0)),"")</x:f>
      </x:c>
      <x:c r="J36" s="10" t="str">
        <x:f>IF(Q36=1,G36*I36,"")</x:f>
      </x:c>
      <x:c r="K36" s="4"/>
      <x:c r="L36" s="4"/>
      <x:c r="M36" s="4"/>
      <x:c r="N36" s="4"/>
      <x:c r="O36" s="4"/>
      <x:c r="P36" s="8" t="str">
        <x:f>IF(COUNTA(A36:F36,K36:O36)=0,"",IF(OR(NOT(ISNUMBER(A36)),A36&lt;=0,IF(ISNUMBER(A36),A36&lt;&gt;INT(A36),FALSE)),"Data inválida",IF(B36="","ID de inventário ausente",IF(OR(C36="",COUNTIFS(Produtos!$A$5:$A$104,C36)&lt;&gt;1),"Código ausente, desconhecido ou duplicado",IF(IFERROR(INDEX(Produtos!$L$5:$L$104,MATCH(C36,Produtos!$A$5:$A$104,0)),"Inválido")&lt;&gt;"","Cadastro do item inválido",IF(D36="","Abrangência ausente",IF(OR(NOT(ISNUMBER(E36)),E36&lt;0),"Sistema no corte inválido",IF(OR(NOT(ISNUMBER(F36)),F36&lt;0),"Físico inválido",IF(L36="","Contador ausente",IF(AND(N36&lt;&gt;"Pendente revisão",N36&lt;&gt;"Aprovado",N36&lt;&gt;"Ajustado",N36&lt;&gt;"Recontar"),"Status inválido",""))))))))))</x:f>
      </x:c>
      <x:c r="Q36" s="8" t="n">
        <x:f>IF(AND(C36&lt;&gt;"",P36=""),1,0)</x:f>
        <x:v>0</x:v>
      </x:c>
      <x:c r="R36" s="8" t="n">
        <x:v>36</x:v>
      </x:c>
      <x:c r="S36" s="8" t="n">
        <x:f>IF(AND(Q36=1,ISNUMBER(Listas!$C$5),A36&lt;=Listas!$C$5),1,0)</x:f>
        <x:v>0</x:v>
      </x:c>
    </x:row>
    <x:row r="37" ht="24" customHeight="1">
      <x:c r="A37" s="5"/>
      <x:c r="B37" s="4"/>
      <x:c r="C37" s="4"/>
      <x:c r="D37" s="4"/>
      <x:c r="E37" s="4"/>
      <x:c r="F37" s="4"/>
      <x:c r="G37" s="8" t="str">
        <x:f>IF(Q37=1,F37-E37,"")</x:f>
      </x:c>
      <x:c r="H37" s="8" t="str">
        <x:f>IF(Q37=1,ABS(G37),"")</x:f>
      </x:c>
      <x:c r="I37" s="10" t="str">
        <x:f>IF(Q37=1,INDEX(Produtos!$G$5:$G$104,MATCH(C37,Produtos!$A$5:$A$104,0)),"")</x:f>
      </x:c>
      <x:c r="J37" s="10" t="str">
        <x:f>IF(Q37=1,G37*I37,"")</x:f>
      </x:c>
      <x:c r="K37" s="4"/>
      <x:c r="L37" s="4"/>
      <x:c r="M37" s="4"/>
      <x:c r="N37" s="4"/>
      <x:c r="O37" s="4"/>
      <x:c r="P37" s="8" t="str">
        <x:f>IF(COUNTA(A37:F37,K37:O37)=0,"",IF(OR(NOT(ISNUMBER(A37)),A37&lt;=0,IF(ISNUMBER(A37),A37&lt;&gt;INT(A37),FALSE)),"Data inválida",IF(B37="","ID de inventário ausente",IF(OR(C37="",COUNTIFS(Produtos!$A$5:$A$104,C37)&lt;&gt;1),"Código ausente, desconhecido ou duplicado",IF(IFERROR(INDEX(Produtos!$L$5:$L$104,MATCH(C37,Produtos!$A$5:$A$104,0)),"Inválido")&lt;&gt;"","Cadastro do item inválido",IF(D37="","Abrangência ausente",IF(OR(NOT(ISNUMBER(E37)),E37&lt;0),"Sistema no corte inválido",IF(OR(NOT(ISNUMBER(F37)),F37&lt;0),"Físico inválido",IF(L37="","Contador ausente",IF(AND(N37&lt;&gt;"Pendente revisão",N37&lt;&gt;"Aprovado",N37&lt;&gt;"Ajustado",N37&lt;&gt;"Recontar"),"Status inválido",""))))))))))</x:f>
      </x:c>
      <x:c r="Q37" s="8" t="n">
        <x:f>IF(AND(C37&lt;&gt;"",P37=""),1,0)</x:f>
        <x:v>0</x:v>
      </x:c>
      <x:c r="R37" s="8" t="n">
        <x:v>37</x:v>
      </x:c>
      <x:c r="S37" s="8" t="n">
        <x:f>IF(AND(Q37=1,ISNUMBER(Listas!$C$5),A37&lt;=Listas!$C$5),1,0)</x:f>
        <x:v>0</x:v>
      </x:c>
    </x:row>
    <x:row r="38" ht="24" customHeight="1">
      <x:c r="A38" s="5"/>
      <x:c r="B38" s="4"/>
      <x:c r="C38" s="4"/>
      <x:c r="D38" s="4"/>
      <x:c r="E38" s="4"/>
      <x:c r="F38" s="4"/>
      <x:c r="G38" s="8" t="str">
        <x:f>IF(Q38=1,F38-E38,"")</x:f>
      </x:c>
      <x:c r="H38" s="8" t="str">
        <x:f>IF(Q38=1,ABS(G38),"")</x:f>
      </x:c>
      <x:c r="I38" s="10" t="str">
        <x:f>IF(Q38=1,INDEX(Produtos!$G$5:$G$104,MATCH(C38,Produtos!$A$5:$A$104,0)),"")</x:f>
      </x:c>
      <x:c r="J38" s="10" t="str">
        <x:f>IF(Q38=1,G38*I38,"")</x:f>
      </x:c>
      <x:c r="K38" s="4"/>
      <x:c r="L38" s="4"/>
      <x:c r="M38" s="4"/>
      <x:c r="N38" s="4"/>
      <x:c r="O38" s="4"/>
      <x:c r="P38" s="8" t="str">
        <x:f>IF(COUNTA(A38:F38,K38:O38)=0,"",IF(OR(NOT(ISNUMBER(A38)),A38&lt;=0,IF(ISNUMBER(A38),A38&lt;&gt;INT(A38),FALSE)),"Data inválida",IF(B38="","ID de inventário ausente",IF(OR(C38="",COUNTIFS(Produtos!$A$5:$A$104,C38)&lt;&gt;1),"Código ausente, desconhecido ou duplicado",IF(IFERROR(INDEX(Produtos!$L$5:$L$104,MATCH(C38,Produtos!$A$5:$A$104,0)),"Inválido")&lt;&gt;"","Cadastro do item inválido",IF(D38="","Abrangência ausente",IF(OR(NOT(ISNUMBER(E38)),E38&lt;0),"Sistema no corte inválido",IF(OR(NOT(ISNUMBER(F38)),F38&lt;0),"Físico inválido",IF(L38="","Contador ausente",IF(AND(N38&lt;&gt;"Pendente revisão",N38&lt;&gt;"Aprovado",N38&lt;&gt;"Ajustado",N38&lt;&gt;"Recontar"),"Status inválido",""))))))))))</x:f>
      </x:c>
      <x:c r="Q38" s="8" t="n">
        <x:f>IF(AND(C38&lt;&gt;"",P38=""),1,0)</x:f>
        <x:v>0</x:v>
      </x:c>
      <x:c r="R38" s="8" t="n">
        <x:v>38</x:v>
      </x:c>
      <x:c r="S38" s="8" t="n">
        <x:f>IF(AND(Q38=1,ISNUMBER(Listas!$C$5),A38&lt;=Listas!$C$5),1,0)</x:f>
        <x:v>0</x:v>
      </x:c>
    </x:row>
    <x:row r="39" ht="24" customHeight="1">
      <x:c r="A39" s="5"/>
      <x:c r="B39" s="4"/>
      <x:c r="C39" s="4"/>
      <x:c r="D39" s="4"/>
      <x:c r="E39" s="4"/>
      <x:c r="F39" s="4"/>
      <x:c r="G39" s="8" t="str">
        <x:f>IF(Q39=1,F39-E39,"")</x:f>
      </x:c>
      <x:c r="H39" s="8" t="str">
        <x:f>IF(Q39=1,ABS(G39),"")</x:f>
      </x:c>
      <x:c r="I39" s="10" t="str">
        <x:f>IF(Q39=1,INDEX(Produtos!$G$5:$G$104,MATCH(C39,Produtos!$A$5:$A$104,0)),"")</x:f>
      </x:c>
      <x:c r="J39" s="10" t="str">
        <x:f>IF(Q39=1,G39*I39,"")</x:f>
      </x:c>
      <x:c r="K39" s="4"/>
      <x:c r="L39" s="4"/>
      <x:c r="M39" s="4"/>
      <x:c r="N39" s="4"/>
      <x:c r="O39" s="4"/>
      <x:c r="P39" s="8" t="str">
        <x:f>IF(COUNTA(A39:F39,K39:O39)=0,"",IF(OR(NOT(ISNUMBER(A39)),A39&lt;=0,IF(ISNUMBER(A39),A39&lt;&gt;INT(A39),FALSE)),"Data inválida",IF(B39="","ID de inventário ausente",IF(OR(C39="",COUNTIFS(Produtos!$A$5:$A$104,C39)&lt;&gt;1),"Código ausente, desconhecido ou duplicado",IF(IFERROR(INDEX(Produtos!$L$5:$L$104,MATCH(C39,Produtos!$A$5:$A$104,0)),"Inválido")&lt;&gt;"","Cadastro do item inválido",IF(D39="","Abrangência ausente",IF(OR(NOT(ISNUMBER(E39)),E39&lt;0),"Sistema no corte inválido",IF(OR(NOT(ISNUMBER(F39)),F39&lt;0),"Físico inválido",IF(L39="","Contador ausente",IF(AND(N39&lt;&gt;"Pendente revisão",N39&lt;&gt;"Aprovado",N39&lt;&gt;"Ajustado",N39&lt;&gt;"Recontar"),"Status inválido",""))))))))))</x:f>
      </x:c>
      <x:c r="Q39" s="8" t="n">
        <x:f>IF(AND(C39&lt;&gt;"",P39=""),1,0)</x:f>
        <x:v>0</x:v>
      </x:c>
      <x:c r="R39" s="8" t="n">
        <x:v>39</x:v>
      </x:c>
      <x:c r="S39" s="8" t="n">
        <x:f>IF(AND(Q39=1,ISNUMBER(Listas!$C$5),A39&lt;=Listas!$C$5),1,0)</x:f>
        <x:v>0</x:v>
      </x:c>
    </x:row>
    <x:row r="40" ht="24" customHeight="1">
      <x:c r="A40" s="5"/>
      <x:c r="B40" s="4"/>
      <x:c r="C40" s="4"/>
      <x:c r="D40" s="4"/>
      <x:c r="E40" s="4"/>
      <x:c r="F40" s="4"/>
      <x:c r="G40" s="8" t="str">
        <x:f>IF(Q40=1,F40-E40,"")</x:f>
      </x:c>
      <x:c r="H40" s="8" t="str">
        <x:f>IF(Q40=1,ABS(G40),"")</x:f>
      </x:c>
      <x:c r="I40" s="10" t="str">
        <x:f>IF(Q40=1,INDEX(Produtos!$G$5:$G$104,MATCH(C40,Produtos!$A$5:$A$104,0)),"")</x:f>
      </x:c>
      <x:c r="J40" s="10" t="str">
        <x:f>IF(Q40=1,G40*I40,"")</x:f>
      </x:c>
      <x:c r="K40" s="4"/>
      <x:c r="L40" s="4"/>
      <x:c r="M40" s="4"/>
      <x:c r="N40" s="4"/>
      <x:c r="O40" s="4"/>
      <x:c r="P40" s="8" t="str">
        <x:f>IF(COUNTA(A40:F40,K40:O40)=0,"",IF(OR(NOT(ISNUMBER(A40)),A40&lt;=0,IF(ISNUMBER(A40),A40&lt;&gt;INT(A40),FALSE)),"Data inválida",IF(B40="","ID de inventário ausente",IF(OR(C40="",COUNTIFS(Produtos!$A$5:$A$104,C40)&lt;&gt;1),"Código ausente, desconhecido ou duplicado",IF(IFERROR(INDEX(Produtos!$L$5:$L$104,MATCH(C40,Produtos!$A$5:$A$104,0)),"Inválido")&lt;&gt;"","Cadastro do item inválido",IF(D40="","Abrangência ausente",IF(OR(NOT(ISNUMBER(E40)),E40&lt;0),"Sistema no corte inválido",IF(OR(NOT(ISNUMBER(F40)),F40&lt;0),"Físico inválido",IF(L40="","Contador ausente",IF(AND(N40&lt;&gt;"Pendente revisão",N40&lt;&gt;"Aprovado",N40&lt;&gt;"Ajustado",N40&lt;&gt;"Recontar"),"Status inválido",""))))))))))</x:f>
      </x:c>
      <x:c r="Q40" s="8" t="n">
        <x:f>IF(AND(C40&lt;&gt;"",P40=""),1,0)</x:f>
        <x:v>0</x:v>
      </x:c>
      <x:c r="R40" s="8" t="n">
        <x:v>40</x:v>
      </x:c>
      <x:c r="S40" s="8" t="n">
        <x:f>IF(AND(Q40=1,ISNUMBER(Listas!$C$5),A40&lt;=Listas!$C$5),1,0)</x:f>
        <x:v>0</x:v>
      </x:c>
    </x:row>
    <x:row r="41" ht="24" customHeight="1">
      <x:c r="A41" s="5"/>
      <x:c r="B41" s="4"/>
      <x:c r="C41" s="4"/>
      <x:c r="D41" s="4"/>
      <x:c r="E41" s="4"/>
      <x:c r="F41" s="4"/>
      <x:c r="G41" s="8" t="str">
        <x:f>IF(Q41=1,F41-E41,"")</x:f>
      </x:c>
      <x:c r="H41" s="8" t="str">
        <x:f>IF(Q41=1,ABS(G41),"")</x:f>
      </x:c>
      <x:c r="I41" s="10" t="str">
        <x:f>IF(Q41=1,INDEX(Produtos!$G$5:$G$104,MATCH(C41,Produtos!$A$5:$A$104,0)),"")</x:f>
      </x:c>
      <x:c r="J41" s="10" t="str">
        <x:f>IF(Q41=1,G41*I41,"")</x:f>
      </x:c>
      <x:c r="K41" s="4"/>
      <x:c r="L41" s="4"/>
      <x:c r="M41" s="4"/>
      <x:c r="N41" s="4"/>
      <x:c r="O41" s="4"/>
      <x:c r="P41" s="8" t="str">
        <x:f>IF(COUNTA(A41:F41,K41:O41)=0,"",IF(OR(NOT(ISNUMBER(A41)),A41&lt;=0,IF(ISNUMBER(A41),A41&lt;&gt;INT(A41),FALSE)),"Data inválida",IF(B41="","ID de inventário ausente",IF(OR(C41="",COUNTIFS(Produtos!$A$5:$A$104,C41)&lt;&gt;1),"Código ausente, desconhecido ou duplicado",IF(IFERROR(INDEX(Produtos!$L$5:$L$104,MATCH(C41,Produtos!$A$5:$A$104,0)),"Inválido")&lt;&gt;"","Cadastro do item inválido",IF(D41="","Abrangência ausente",IF(OR(NOT(ISNUMBER(E41)),E41&lt;0),"Sistema no corte inválido",IF(OR(NOT(ISNUMBER(F41)),F41&lt;0),"Físico inválido",IF(L41="","Contador ausente",IF(AND(N41&lt;&gt;"Pendente revisão",N41&lt;&gt;"Aprovado",N41&lt;&gt;"Ajustado",N41&lt;&gt;"Recontar"),"Status inválido",""))))))))))</x:f>
      </x:c>
      <x:c r="Q41" s="8" t="n">
        <x:f>IF(AND(C41&lt;&gt;"",P41=""),1,0)</x:f>
        <x:v>0</x:v>
      </x:c>
      <x:c r="R41" s="8" t="n">
        <x:v>41</x:v>
      </x:c>
      <x:c r="S41" s="8" t="n">
        <x:f>IF(AND(Q41=1,ISNUMBER(Listas!$C$5),A41&lt;=Listas!$C$5),1,0)</x:f>
        <x:v>0</x:v>
      </x:c>
    </x:row>
    <x:row r="42" ht="24" customHeight="1">
      <x:c r="A42" s="5"/>
      <x:c r="B42" s="4"/>
      <x:c r="C42" s="4"/>
      <x:c r="D42" s="4"/>
      <x:c r="E42" s="4"/>
      <x:c r="F42" s="4"/>
      <x:c r="G42" s="8" t="str">
        <x:f>IF(Q42=1,F42-E42,"")</x:f>
      </x:c>
      <x:c r="H42" s="8" t="str">
        <x:f>IF(Q42=1,ABS(G42),"")</x:f>
      </x:c>
      <x:c r="I42" s="10" t="str">
        <x:f>IF(Q42=1,INDEX(Produtos!$G$5:$G$104,MATCH(C42,Produtos!$A$5:$A$104,0)),"")</x:f>
      </x:c>
      <x:c r="J42" s="10" t="str">
        <x:f>IF(Q42=1,G42*I42,"")</x:f>
      </x:c>
      <x:c r="K42" s="4"/>
      <x:c r="L42" s="4"/>
      <x:c r="M42" s="4"/>
      <x:c r="N42" s="4"/>
      <x:c r="O42" s="4"/>
      <x:c r="P42" s="8" t="str">
        <x:f>IF(COUNTA(A42:F42,K42:O42)=0,"",IF(OR(NOT(ISNUMBER(A42)),A42&lt;=0,IF(ISNUMBER(A42),A42&lt;&gt;INT(A42),FALSE)),"Data inválida",IF(B42="","ID de inventário ausente",IF(OR(C42="",COUNTIFS(Produtos!$A$5:$A$104,C42)&lt;&gt;1),"Código ausente, desconhecido ou duplicado",IF(IFERROR(INDEX(Produtos!$L$5:$L$104,MATCH(C42,Produtos!$A$5:$A$104,0)),"Inválido")&lt;&gt;"","Cadastro do item inválido",IF(D42="","Abrangência ausente",IF(OR(NOT(ISNUMBER(E42)),E42&lt;0),"Sistema no corte inválido",IF(OR(NOT(ISNUMBER(F42)),F42&lt;0),"Físico inválido",IF(L42="","Contador ausente",IF(AND(N42&lt;&gt;"Pendente revisão",N42&lt;&gt;"Aprovado",N42&lt;&gt;"Ajustado",N42&lt;&gt;"Recontar"),"Status inválido",""))))))))))</x:f>
      </x:c>
      <x:c r="Q42" s="8" t="n">
        <x:f>IF(AND(C42&lt;&gt;"",P42=""),1,0)</x:f>
        <x:v>0</x:v>
      </x:c>
      <x:c r="R42" s="8" t="n">
        <x:v>42</x:v>
      </x:c>
      <x:c r="S42" s="8" t="n">
        <x:f>IF(AND(Q42=1,ISNUMBER(Listas!$C$5),A42&lt;=Listas!$C$5),1,0)</x:f>
        <x:v>0</x:v>
      </x:c>
    </x:row>
    <x:row r="43" ht="24" customHeight="1">
      <x:c r="A43" s="5"/>
      <x:c r="B43" s="4"/>
      <x:c r="C43" s="4"/>
      <x:c r="D43" s="4"/>
      <x:c r="E43" s="4"/>
      <x:c r="F43" s="4"/>
      <x:c r="G43" s="8" t="str">
        <x:f>IF(Q43=1,F43-E43,"")</x:f>
      </x:c>
      <x:c r="H43" s="8" t="str">
        <x:f>IF(Q43=1,ABS(G43),"")</x:f>
      </x:c>
      <x:c r="I43" s="10" t="str">
        <x:f>IF(Q43=1,INDEX(Produtos!$G$5:$G$104,MATCH(C43,Produtos!$A$5:$A$104,0)),"")</x:f>
      </x:c>
      <x:c r="J43" s="10" t="str">
        <x:f>IF(Q43=1,G43*I43,"")</x:f>
      </x:c>
      <x:c r="K43" s="4"/>
      <x:c r="L43" s="4"/>
      <x:c r="M43" s="4"/>
      <x:c r="N43" s="4"/>
      <x:c r="O43" s="4"/>
      <x:c r="P43" s="8" t="str">
        <x:f>IF(COUNTA(A43:F43,K43:O43)=0,"",IF(OR(NOT(ISNUMBER(A43)),A43&lt;=0,IF(ISNUMBER(A43),A43&lt;&gt;INT(A43),FALSE)),"Data inválida",IF(B43="","ID de inventário ausente",IF(OR(C43="",COUNTIFS(Produtos!$A$5:$A$104,C43)&lt;&gt;1),"Código ausente, desconhecido ou duplicado",IF(IFERROR(INDEX(Produtos!$L$5:$L$104,MATCH(C43,Produtos!$A$5:$A$104,0)),"Inválido")&lt;&gt;"","Cadastro do item inválido",IF(D43="","Abrangência ausente",IF(OR(NOT(ISNUMBER(E43)),E43&lt;0),"Sistema no corte inválido",IF(OR(NOT(ISNUMBER(F43)),F43&lt;0),"Físico inválido",IF(L43="","Contador ausente",IF(AND(N43&lt;&gt;"Pendente revisão",N43&lt;&gt;"Aprovado",N43&lt;&gt;"Ajustado",N43&lt;&gt;"Recontar"),"Status inválido",""))))))))))</x:f>
      </x:c>
      <x:c r="Q43" s="8" t="n">
        <x:f>IF(AND(C43&lt;&gt;"",P43=""),1,0)</x:f>
        <x:v>0</x:v>
      </x:c>
      <x:c r="R43" s="8" t="n">
        <x:v>43</x:v>
      </x:c>
      <x:c r="S43" s="8" t="n">
        <x:f>IF(AND(Q43=1,ISNUMBER(Listas!$C$5),A43&lt;=Listas!$C$5),1,0)</x:f>
        <x:v>0</x:v>
      </x:c>
    </x:row>
    <x:row r="44" ht="24" customHeight="1">
      <x:c r="A44" s="5"/>
      <x:c r="B44" s="4"/>
      <x:c r="C44" s="4"/>
      <x:c r="D44" s="4"/>
      <x:c r="E44" s="4"/>
      <x:c r="F44" s="4"/>
      <x:c r="G44" s="8" t="str">
        <x:f>IF(Q44=1,F44-E44,"")</x:f>
      </x:c>
      <x:c r="H44" s="8" t="str">
        <x:f>IF(Q44=1,ABS(G44),"")</x:f>
      </x:c>
      <x:c r="I44" s="10" t="str">
        <x:f>IF(Q44=1,INDEX(Produtos!$G$5:$G$104,MATCH(C44,Produtos!$A$5:$A$104,0)),"")</x:f>
      </x:c>
      <x:c r="J44" s="10" t="str">
        <x:f>IF(Q44=1,G44*I44,"")</x:f>
      </x:c>
      <x:c r="K44" s="4"/>
      <x:c r="L44" s="4"/>
      <x:c r="M44" s="4"/>
      <x:c r="N44" s="4"/>
      <x:c r="O44" s="4"/>
      <x:c r="P44" s="8" t="str">
        <x:f>IF(COUNTA(A44:F44,K44:O44)=0,"",IF(OR(NOT(ISNUMBER(A44)),A44&lt;=0,IF(ISNUMBER(A44),A44&lt;&gt;INT(A44),FALSE)),"Data inválida",IF(B44="","ID de inventário ausente",IF(OR(C44="",COUNTIFS(Produtos!$A$5:$A$104,C44)&lt;&gt;1),"Código ausente, desconhecido ou duplicado",IF(IFERROR(INDEX(Produtos!$L$5:$L$104,MATCH(C44,Produtos!$A$5:$A$104,0)),"Inválido")&lt;&gt;"","Cadastro do item inválido",IF(D44="","Abrangência ausente",IF(OR(NOT(ISNUMBER(E44)),E44&lt;0),"Sistema no corte inválido",IF(OR(NOT(ISNUMBER(F44)),F44&lt;0),"Físico inválido",IF(L44="","Contador ausente",IF(AND(N44&lt;&gt;"Pendente revisão",N44&lt;&gt;"Aprovado",N44&lt;&gt;"Ajustado",N44&lt;&gt;"Recontar"),"Status inválido",""))))))))))</x:f>
      </x:c>
      <x:c r="Q44" s="8" t="n">
        <x:f>IF(AND(C44&lt;&gt;"",P44=""),1,0)</x:f>
        <x:v>0</x:v>
      </x:c>
      <x:c r="R44" s="8" t="n">
        <x:v>44</x:v>
      </x:c>
      <x:c r="S44" s="8" t="n">
        <x:f>IF(AND(Q44=1,ISNUMBER(Listas!$C$5),A44&lt;=Listas!$C$5),1,0)</x:f>
        <x:v>0</x:v>
      </x:c>
    </x:row>
    <x:row r="45" ht="24" customHeight="1">
      <x:c r="A45" s="5"/>
      <x:c r="B45" s="4"/>
      <x:c r="C45" s="4"/>
      <x:c r="D45" s="4"/>
      <x:c r="E45" s="4"/>
      <x:c r="F45" s="4"/>
      <x:c r="G45" s="8" t="str">
        <x:f>IF(Q45=1,F45-E45,"")</x:f>
      </x:c>
      <x:c r="H45" s="8" t="str">
        <x:f>IF(Q45=1,ABS(G45),"")</x:f>
      </x:c>
      <x:c r="I45" s="10" t="str">
        <x:f>IF(Q45=1,INDEX(Produtos!$G$5:$G$104,MATCH(C45,Produtos!$A$5:$A$104,0)),"")</x:f>
      </x:c>
      <x:c r="J45" s="10" t="str">
        <x:f>IF(Q45=1,G45*I45,"")</x:f>
      </x:c>
      <x:c r="K45" s="4"/>
      <x:c r="L45" s="4"/>
      <x:c r="M45" s="4"/>
      <x:c r="N45" s="4"/>
      <x:c r="O45" s="4"/>
      <x:c r="P45" s="8" t="str">
        <x:f>IF(COUNTA(A45:F45,K45:O45)=0,"",IF(OR(NOT(ISNUMBER(A45)),A45&lt;=0,IF(ISNUMBER(A45),A45&lt;&gt;INT(A45),FALSE)),"Data inválida",IF(B45="","ID de inventário ausente",IF(OR(C45="",COUNTIFS(Produtos!$A$5:$A$104,C45)&lt;&gt;1),"Código ausente, desconhecido ou duplicado",IF(IFERROR(INDEX(Produtos!$L$5:$L$104,MATCH(C45,Produtos!$A$5:$A$104,0)),"Inválido")&lt;&gt;"","Cadastro do item inválido",IF(D45="","Abrangência ausente",IF(OR(NOT(ISNUMBER(E45)),E45&lt;0),"Sistema no corte inválido",IF(OR(NOT(ISNUMBER(F45)),F45&lt;0),"Físico inválido",IF(L45="","Contador ausente",IF(AND(N45&lt;&gt;"Pendente revisão",N45&lt;&gt;"Aprovado",N45&lt;&gt;"Ajustado",N45&lt;&gt;"Recontar"),"Status inválido",""))))))))))</x:f>
      </x:c>
      <x:c r="Q45" s="8" t="n">
        <x:f>IF(AND(C45&lt;&gt;"",P45=""),1,0)</x:f>
        <x:v>0</x:v>
      </x:c>
      <x:c r="R45" s="8" t="n">
        <x:v>45</x:v>
      </x:c>
      <x:c r="S45" s="8" t="n">
        <x:f>IF(AND(Q45=1,ISNUMBER(Listas!$C$5),A45&lt;=Listas!$C$5),1,0)</x:f>
        <x:v>0</x:v>
      </x:c>
    </x:row>
    <x:row r="46" ht="24" customHeight="1">
      <x:c r="A46" s="5"/>
      <x:c r="B46" s="4"/>
      <x:c r="C46" s="4"/>
      <x:c r="D46" s="4"/>
      <x:c r="E46" s="4"/>
      <x:c r="F46" s="4"/>
      <x:c r="G46" s="8" t="str">
        <x:f>IF(Q46=1,F46-E46,"")</x:f>
      </x:c>
      <x:c r="H46" s="8" t="str">
        <x:f>IF(Q46=1,ABS(G46),"")</x:f>
      </x:c>
      <x:c r="I46" s="10" t="str">
        <x:f>IF(Q46=1,INDEX(Produtos!$G$5:$G$104,MATCH(C46,Produtos!$A$5:$A$104,0)),"")</x:f>
      </x:c>
      <x:c r="J46" s="10" t="str">
        <x:f>IF(Q46=1,G46*I46,"")</x:f>
      </x:c>
      <x:c r="K46" s="4"/>
      <x:c r="L46" s="4"/>
      <x:c r="M46" s="4"/>
      <x:c r="N46" s="4"/>
      <x:c r="O46" s="4"/>
      <x:c r="P46" s="8" t="str">
        <x:f>IF(COUNTA(A46:F46,K46:O46)=0,"",IF(OR(NOT(ISNUMBER(A46)),A46&lt;=0,IF(ISNUMBER(A46),A46&lt;&gt;INT(A46),FALSE)),"Data inválida",IF(B46="","ID de inventário ausente",IF(OR(C46="",COUNTIFS(Produtos!$A$5:$A$104,C46)&lt;&gt;1),"Código ausente, desconhecido ou duplicado",IF(IFERROR(INDEX(Produtos!$L$5:$L$104,MATCH(C46,Produtos!$A$5:$A$104,0)),"Inválido")&lt;&gt;"","Cadastro do item inválido",IF(D46="","Abrangência ausente",IF(OR(NOT(ISNUMBER(E46)),E46&lt;0),"Sistema no corte inválido",IF(OR(NOT(ISNUMBER(F46)),F46&lt;0),"Físico inválido",IF(L46="","Contador ausente",IF(AND(N46&lt;&gt;"Pendente revisão",N46&lt;&gt;"Aprovado",N46&lt;&gt;"Ajustado",N46&lt;&gt;"Recontar"),"Status inválido",""))))))))))</x:f>
      </x:c>
      <x:c r="Q46" s="8" t="n">
        <x:f>IF(AND(C46&lt;&gt;"",P46=""),1,0)</x:f>
        <x:v>0</x:v>
      </x:c>
      <x:c r="R46" s="8" t="n">
        <x:v>46</x:v>
      </x:c>
      <x:c r="S46" s="8" t="n">
        <x:f>IF(AND(Q46=1,ISNUMBER(Listas!$C$5),A46&lt;=Listas!$C$5),1,0)</x:f>
        <x:v>0</x:v>
      </x:c>
    </x:row>
    <x:row r="47" ht="24" customHeight="1">
      <x:c r="A47" s="5"/>
      <x:c r="B47" s="4"/>
      <x:c r="C47" s="4"/>
      <x:c r="D47" s="4"/>
      <x:c r="E47" s="4"/>
      <x:c r="F47" s="4"/>
      <x:c r="G47" s="8" t="str">
        <x:f>IF(Q47=1,F47-E47,"")</x:f>
      </x:c>
      <x:c r="H47" s="8" t="str">
        <x:f>IF(Q47=1,ABS(G47),"")</x:f>
      </x:c>
      <x:c r="I47" s="10" t="str">
        <x:f>IF(Q47=1,INDEX(Produtos!$G$5:$G$104,MATCH(C47,Produtos!$A$5:$A$104,0)),"")</x:f>
      </x:c>
      <x:c r="J47" s="10" t="str">
        <x:f>IF(Q47=1,G47*I47,"")</x:f>
      </x:c>
      <x:c r="K47" s="4"/>
      <x:c r="L47" s="4"/>
      <x:c r="M47" s="4"/>
      <x:c r="N47" s="4"/>
      <x:c r="O47" s="4"/>
      <x:c r="P47" s="8" t="str">
        <x:f>IF(COUNTA(A47:F47,K47:O47)=0,"",IF(OR(NOT(ISNUMBER(A47)),A47&lt;=0,IF(ISNUMBER(A47),A47&lt;&gt;INT(A47),FALSE)),"Data inválida",IF(B47="","ID de inventário ausente",IF(OR(C47="",COUNTIFS(Produtos!$A$5:$A$104,C47)&lt;&gt;1),"Código ausente, desconhecido ou duplicado",IF(IFERROR(INDEX(Produtos!$L$5:$L$104,MATCH(C47,Produtos!$A$5:$A$104,0)),"Inválido")&lt;&gt;"","Cadastro do item inválido",IF(D47="","Abrangência ausente",IF(OR(NOT(ISNUMBER(E47)),E47&lt;0),"Sistema no corte inválido",IF(OR(NOT(ISNUMBER(F47)),F47&lt;0),"Físico inválido",IF(L47="","Contador ausente",IF(AND(N47&lt;&gt;"Pendente revisão",N47&lt;&gt;"Aprovado",N47&lt;&gt;"Ajustado",N47&lt;&gt;"Recontar"),"Status inválido",""))))))))))</x:f>
      </x:c>
      <x:c r="Q47" s="8" t="n">
        <x:f>IF(AND(C47&lt;&gt;"",P47=""),1,0)</x:f>
        <x:v>0</x:v>
      </x:c>
      <x:c r="R47" s="8" t="n">
        <x:v>47</x:v>
      </x:c>
      <x:c r="S47" s="8" t="n">
        <x:f>IF(AND(Q47=1,ISNUMBER(Listas!$C$5),A47&lt;=Listas!$C$5),1,0)</x:f>
        <x:v>0</x:v>
      </x:c>
    </x:row>
    <x:row r="48" ht="24" customHeight="1">
      <x:c r="A48" s="5"/>
      <x:c r="B48" s="4"/>
      <x:c r="C48" s="4"/>
      <x:c r="D48" s="4"/>
      <x:c r="E48" s="4"/>
      <x:c r="F48" s="4"/>
      <x:c r="G48" s="8" t="str">
        <x:f>IF(Q48=1,F48-E48,"")</x:f>
      </x:c>
      <x:c r="H48" s="8" t="str">
        <x:f>IF(Q48=1,ABS(G48),"")</x:f>
      </x:c>
      <x:c r="I48" s="10" t="str">
        <x:f>IF(Q48=1,INDEX(Produtos!$G$5:$G$104,MATCH(C48,Produtos!$A$5:$A$104,0)),"")</x:f>
      </x:c>
      <x:c r="J48" s="10" t="str">
        <x:f>IF(Q48=1,G48*I48,"")</x:f>
      </x:c>
      <x:c r="K48" s="4"/>
      <x:c r="L48" s="4"/>
      <x:c r="M48" s="4"/>
      <x:c r="N48" s="4"/>
      <x:c r="O48" s="4"/>
      <x:c r="P48" s="8" t="str">
        <x:f>IF(COUNTA(A48:F48,K48:O48)=0,"",IF(OR(NOT(ISNUMBER(A48)),A48&lt;=0,IF(ISNUMBER(A48),A48&lt;&gt;INT(A48),FALSE)),"Data inválida",IF(B48="","ID de inventário ausente",IF(OR(C48="",COUNTIFS(Produtos!$A$5:$A$104,C48)&lt;&gt;1),"Código ausente, desconhecido ou duplicado",IF(IFERROR(INDEX(Produtos!$L$5:$L$104,MATCH(C48,Produtos!$A$5:$A$104,0)),"Inválido")&lt;&gt;"","Cadastro do item inválido",IF(D48="","Abrangência ausente",IF(OR(NOT(ISNUMBER(E48)),E48&lt;0),"Sistema no corte inválido",IF(OR(NOT(ISNUMBER(F48)),F48&lt;0),"Físico inválido",IF(L48="","Contador ausente",IF(AND(N48&lt;&gt;"Pendente revisão",N48&lt;&gt;"Aprovado",N48&lt;&gt;"Ajustado",N48&lt;&gt;"Recontar"),"Status inválido",""))))))))))</x:f>
      </x:c>
      <x:c r="Q48" s="8" t="n">
        <x:f>IF(AND(C48&lt;&gt;"",P48=""),1,0)</x:f>
        <x:v>0</x:v>
      </x:c>
      <x:c r="R48" s="8" t="n">
        <x:v>48</x:v>
      </x:c>
      <x:c r="S48" s="8" t="n">
        <x:f>IF(AND(Q48=1,ISNUMBER(Listas!$C$5),A48&lt;=Listas!$C$5),1,0)</x:f>
        <x:v>0</x:v>
      </x:c>
    </x:row>
    <x:row r="49" ht="24" customHeight="1">
      <x:c r="A49" s="5"/>
      <x:c r="B49" s="4"/>
      <x:c r="C49" s="4"/>
      <x:c r="D49" s="4"/>
      <x:c r="E49" s="4"/>
      <x:c r="F49" s="4"/>
      <x:c r="G49" s="8" t="str">
        <x:f>IF(Q49=1,F49-E49,"")</x:f>
      </x:c>
      <x:c r="H49" s="8" t="str">
        <x:f>IF(Q49=1,ABS(G49),"")</x:f>
      </x:c>
      <x:c r="I49" s="10" t="str">
        <x:f>IF(Q49=1,INDEX(Produtos!$G$5:$G$104,MATCH(C49,Produtos!$A$5:$A$104,0)),"")</x:f>
      </x:c>
      <x:c r="J49" s="10" t="str">
        <x:f>IF(Q49=1,G49*I49,"")</x:f>
      </x:c>
      <x:c r="K49" s="4"/>
      <x:c r="L49" s="4"/>
      <x:c r="M49" s="4"/>
      <x:c r="N49" s="4"/>
      <x:c r="O49" s="4"/>
      <x:c r="P49" s="8" t="str">
        <x:f>IF(COUNTA(A49:F49,K49:O49)=0,"",IF(OR(NOT(ISNUMBER(A49)),A49&lt;=0,IF(ISNUMBER(A49),A49&lt;&gt;INT(A49),FALSE)),"Data inválida",IF(B49="","ID de inventário ausente",IF(OR(C49="",COUNTIFS(Produtos!$A$5:$A$104,C49)&lt;&gt;1),"Código ausente, desconhecido ou duplicado",IF(IFERROR(INDEX(Produtos!$L$5:$L$104,MATCH(C49,Produtos!$A$5:$A$104,0)),"Inválido")&lt;&gt;"","Cadastro do item inválido",IF(D49="","Abrangência ausente",IF(OR(NOT(ISNUMBER(E49)),E49&lt;0),"Sistema no corte inválido",IF(OR(NOT(ISNUMBER(F49)),F49&lt;0),"Físico inválido",IF(L49="","Contador ausente",IF(AND(N49&lt;&gt;"Pendente revisão",N49&lt;&gt;"Aprovado",N49&lt;&gt;"Ajustado",N49&lt;&gt;"Recontar"),"Status inválido",""))))))))))</x:f>
      </x:c>
      <x:c r="Q49" s="8" t="n">
        <x:f>IF(AND(C49&lt;&gt;"",P49=""),1,0)</x:f>
        <x:v>0</x:v>
      </x:c>
      <x:c r="R49" s="8" t="n">
        <x:v>49</x:v>
      </x:c>
      <x:c r="S49" s="8" t="n">
        <x:f>IF(AND(Q49=1,ISNUMBER(Listas!$C$5),A49&lt;=Listas!$C$5),1,0)</x:f>
        <x:v>0</x:v>
      </x:c>
    </x:row>
    <x:row r="50" ht="24" customHeight="1">
      <x:c r="A50" s="5"/>
      <x:c r="B50" s="4"/>
      <x:c r="C50" s="4"/>
      <x:c r="D50" s="4"/>
      <x:c r="E50" s="4"/>
      <x:c r="F50" s="4"/>
      <x:c r="G50" s="8" t="str">
        <x:f>IF(Q50=1,F50-E50,"")</x:f>
      </x:c>
      <x:c r="H50" s="8" t="str">
        <x:f>IF(Q50=1,ABS(G50),"")</x:f>
      </x:c>
      <x:c r="I50" s="10" t="str">
        <x:f>IF(Q50=1,INDEX(Produtos!$G$5:$G$104,MATCH(C50,Produtos!$A$5:$A$104,0)),"")</x:f>
      </x:c>
      <x:c r="J50" s="10" t="str">
        <x:f>IF(Q50=1,G50*I50,"")</x:f>
      </x:c>
      <x:c r="K50" s="4"/>
      <x:c r="L50" s="4"/>
      <x:c r="M50" s="4"/>
      <x:c r="N50" s="4"/>
      <x:c r="O50" s="4"/>
      <x:c r="P50" s="8" t="str">
        <x:f>IF(COUNTA(A50:F50,K50:O50)=0,"",IF(OR(NOT(ISNUMBER(A50)),A50&lt;=0,IF(ISNUMBER(A50),A50&lt;&gt;INT(A50),FALSE)),"Data inválida",IF(B50="","ID de inventário ausente",IF(OR(C50="",COUNTIFS(Produtos!$A$5:$A$104,C50)&lt;&gt;1),"Código ausente, desconhecido ou duplicado",IF(IFERROR(INDEX(Produtos!$L$5:$L$104,MATCH(C50,Produtos!$A$5:$A$104,0)),"Inválido")&lt;&gt;"","Cadastro do item inválido",IF(D50="","Abrangência ausente",IF(OR(NOT(ISNUMBER(E50)),E50&lt;0),"Sistema no corte inválido",IF(OR(NOT(ISNUMBER(F50)),F50&lt;0),"Físico inválido",IF(L50="","Contador ausente",IF(AND(N50&lt;&gt;"Pendente revisão",N50&lt;&gt;"Aprovado",N50&lt;&gt;"Ajustado",N50&lt;&gt;"Recontar"),"Status inválido",""))))))))))</x:f>
      </x:c>
      <x:c r="Q50" s="8" t="n">
        <x:f>IF(AND(C50&lt;&gt;"",P50=""),1,0)</x:f>
        <x:v>0</x:v>
      </x:c>
      <x:c r="R50" s="8" t="n">
        <x:v>50</x:v>
      </x:c>
      <x:c r="S50" s="8" t="n">
        <x:f>IF(AND(Q50=1,ISNUMBER(Listas!$C$5),A50&lt;=Listas!$C$5),1,0)</x:f>
        <x:v>0</x:v>
      </x:c>
    </x:row>
    <x:row r="51" ht="24" customHeight="1">
      <x:c r="A51" s="5"/>
      <x:c r="B51" s="4"/>
      <x:c r="C51" s="4"/>
      <x:c r="D51" s="4"/>
      <x:c r="E51" s="4"/>
      <x:c r="F51" s="4"/>
      <x:c r="G51" s="8" t="str">
        <x:f>IF(Q51=1,F51-E51,"")</x:f>
      </x:c>
      <x:c r="H51" s="8" t="str">
        <x:f>IF(Q51=1,ABS(G51),"")</x:f>
      </x:c>
      <x:c r="I51" s="10" t="str">
        <x:f>IF(Q51=1,INDEX(Produtos!$G$5:$G$104,MATCH(C51,Produtos!$A$5:$A$104,0)),"")</x:f>
      </x:c>
      <x:c r="J51" s="10" t="str">
        <x:f>IF(Q51=1,G51*I51,"")</x:f>
      </x:c>
      <x:c r="K51" s="4"/>
      <x:c r="L51" s="4"/>
      <x:c r="M51" s="4"/>
      <x:c r="N51" s="4"/>
      <x:c r="O51" s="4"/>
      <x:c r="P51" s="8" t="str">
        <x:f>IF(COUNTA(A51:F51,K51:O51)=0,"",IF(OR(NOT(ISNUMBER(A51)),A51&lt;=0,IF(ISNUMBER(A51),A51&lt;&gt;INT(A51),FALSE)),"Data inválida",IF(B51="","ID de inventário ausente",IF(OR(C51="",COUNTIFS(Produtos!$A$5:$A$104,C51)&lt;&gt;1),"Código ausente, desconhecido ou duplicado",IF(IFERROR(INDEX(Produtos!$L$5:$L$104,MATCH(C51,Produtos!$A$5:$A$104,0)),"Inválido")&lt;&gt;"","Cadastro do item inválido",IF(D51="","Abrangência ausente",IF(OR(NOT(ISNUMBER(E51)),E51&lt;0),"Sistema no corte inválido",IF(OR(NOT(ISNUMBER(F51)),F51&lt;0),"Físico inválido",IF(L51="","Contador ausente",IF(AND(N51&lt;&gt;"Pendente revisão",N51&lt;&gt;"Aprovado",N51&lt;&gt;"Ajustado",N51&lt;&gt;"Recontar"),"Status inválido",""))))))))))</x:f>
      </x:c>
      <x:c r="Q51" s="8" t="n">
        <x:f>IF(AND(C51&lt;&gt;"",P51=""),1,0)</x:f>
        <x:v>0</x:v>
      </x:c>
      <x:c r="R51" s="8" t="n">
        <x:v>51</x:v>
      </x:c>
      <x:c r="S51" s="8" t="n">
        <x:f>IF(AND(Q51=1,ISNUMBER(Listas!$C$5),A51&lt;=Listas!$C$5),1,0)</x:f>
        <x:v>0</x:v>
      </x:c>
    </x:row>
    <x:row r="52" ht="24" customHeight="1">
      <x:c r="A52" s="5"/>
      <x:c r="B52" s="4"/>
      <x:c r="C52" s="4"/>
      <x:c r="D52" s="4"/>
      <x:c r="E52" s="4"/>
      <x:c r="F52" s="4"/>
      <x:c r="G52" s="8" t="str">
        <x:f>IF(Q52=1,F52-E52,"")</x:f>
      </x:c>
      <x:c r="H52" s="8" t="str">
        <x:f>IF(Q52=1,ABS(G52),"")</x:f>
      </x:c>
      <x:c r="I52" s="10" t="str">
        <x:f>IF(Q52=1,INDEX(Produtos!$G$5:$G$104,MATCH(C52,Produtos!$A$5:$A$104,0)),"")</x:f>
      </x:c>
      <x:c r="J52" s="10" t="str">
        <x:f>IF(Q52=1,G52*I52,"")</x:f>
      </x:c>
      <x:c r="K52" s="4"/>
      <x:c r="L52" s="4"/>
      <x:c r="M52" s="4"/>
      <x:c r="N52" s="4"/>
      <x:c r="O52" s="4"/>
      <x:c r="P52" s="8" t="str">
        <x:f>IF(COUNTA(A52:F52,K52:O52)=0,"",IF(OR(NOT(ISNUMBER(A52)),A52&lt;=0,IF(ISNUMBER(A52),A52&lt;&gt;INT(A52),FALSE)),"Data inválida",IF(B52="","ID de inventário ausente",IF(OR(C52="",COUNTIFS(Produtos!$A$5:$A$104,C52)&lt;&gt;1),"Código ausente, desconhecido ou duplicado",IF(IFERROR(INDEX(Produtos!$L$5:$L$104,MATCH(C52,Produtos!$A$5:$A$104,0)),"Inválido")&lt;&gt;"","Cadastro do item inválido",IF(D52="","Abrangência ausente",IF(OR(NOT(ISNUMBER(E52)),E52&lt;0),"Sistema no corte inválido",IF(OR(NOT(ISNUMBER(F52)),F52&lt;0),"Físico inválido",IF(L52="","Contador ausente",IF(AND(N52&lt;&gt;"Pendente revisão",N52&lt;&gt;"Aprovado",N52&lt;&gt;"Ajustado",N52&lt;&gt;"Recontar"),"Status inválido",""))))))))))</x:f>
      </x:c>
      <x:c r="Q52" s="8" t="n">
        <x:f>IF(AND(C52&lt;&gt;"",P52=""),1,0)</x:f>
        <x:v>0</x:v>
      </x:c>
      <x:c r="R52" s="8" t="n">
        <x:v>52</x:v>
      </x:c>
      <x:c r="S52" s="8" t="n">
        <x:f>IF(AND(Q52=1,ISNUMBER(Listas!$C$5),A52&lt;=Listas!$C$5),1,0)</x:f>
        <x:v>0</x:v>
      </x:c>
    </x:row>
    <x:row r="53" ht="24" customHeight="1">
      <x:c r="A53" s="5"/>
      <x:c r="B53" s="4"/>
      <x:c r="C53" s="4"/>
      <x:c r="D53" s="4"/>
      <x:c r="E53" s="4"/>
      <x:c r="F53" s="4"/>
      <x:c r="G53" s="8" t="str">
        <x:f>IF(Q53=1,F53-E53,"")</x:f>
      </x:c>
      <x:c r="H53" s="8" t="str">
        <x:f>IF(Q53=1,ABS(G53),"")</x:f>
      </x:c>
      <x:c r="I53" s="10" t="str">
        <x:f>IF(Q53=1,INDEX(Produtos!$G$5:$G$104,MATCH(C53,Produtos!$A$5:$A$104,0)),"")</x:f>
      </x:c>
      <x:c r="J53" s="10" t="str">
        <x:f>IF(Q53=1,G53*I53,"")</x:f>
      </x:c>
      <x:c r="K53" s="4"/>
      <x:c r="L53" s="4"/>
      <x:c r="M53" s="4"/>
      <x:c r="N53" s="4"/>
      <x:c r="O53" s="4"/>
      <x:c r="P53" s="8" t="str">
        <x:f>IF(COUNTA(A53:F53,K53:O53)=0,"",IF(OR(NOT(ISNUMBER(A53)),A53&lt;=0,IF(ISNUMBER(A53),A53&lt;&gt;INT(A53),FALSE)),"Data inválida",IF(B53="","ID de inventário ausente",IF(OR(C53="",COUNTIFS(Produtos!$A$5:$A$104,C53)&lt;&gt;1),"Código ausente, desconhecido ou duplicado",IF(IFERROR(INDEX(Produtos!$L$5:$L$104,MATCH(C53,Produtos!$A$5:$A$104,0)),"Inválido")&lt;&gt;"","Cadastro do item inválido",IF(D53="","Abrangência ausente",IF(OR(NOT(ISNUMBER(E53)),E53&lt;0),"Sistema no corte inválido",IF(OR(NOT(ISNUMBER(F53)),F53&lt;0),"Físico inválido",IF(L53="","Contador ausente",IF(AND(N53&lt;&gt;"Pendente revisão",N53&lt;&gt;"Aprovado",N53&lt;&gt;"Ajustado",N53&lt;&gt;"Recontar"),"Status inválido",""))))))))))</x:f>
      </x:c>
      <x:c r="Q53" s="8" t="n">
        <x:f>IF(AND(C53&lt;&gt;"",P53=""),1,0)</x:f>
        <x:v>0</x:v>
      </x:c>
      <x:c r="R53" s="8" t="n">
        <x:v>53</x:v>
      </x:c>
      <x:c r="S53" s="8" t="n">
        <x:f>IF(AND(Q53=1,ISNUMBER(Listas!$C$5),A53&lt;=Listas!$C$5),1,0)</x:f>
        <x:v>0</x:v>
      </x:c>
    </x:row>
    <x:row r="54" ht="24" customHeight="1">
      <x:c r="A54" s="5"/>
      <x:c r="B54" s="4"/>
      <x:c r="C54" s="4"/>
      <x:c r="D54" s="4"/>
      <x:c r="E54" s="4"/>
      <x:c r="F54" s="4"/>
      <x:c r="G54" s="8" t="str">
        <x:f>IF(Q54=1,F54-E54,"")</x:f>
      </x:c>
      <x:c r="H54" s="8" t="str">
        <x:f>IF(Q54=1,ABS(G54),"")</x:f>
      </x:c>
      <x:c r="I54" s="10" t="str">
        <x:f>IF(Q54=1,INDEX(Produtos!$G$5:$G$104,MATCH(C54,Produtos!$A$5:$A$104,0)),"")</x:f>
      </x:c>
      <x:c r="J54" s="10" t="str">
        <x:f>IF(Q54=1,G54*I54,"")</x:f>
      </x:c>
      <x:c r="K54" s="4"/>
      <x:c r="L54" s="4"/>
      <x:c r="M54" s="4"/>
      <x:c r="N54" s="4"/>
      <x:c r="O54" s="4"/>
      <x:c r="P54" s="8" t="str">
        <x:f>IF(COUNTA(A54:F54,K54:O54)=0,"",IF(OR(NOT(ISNUMBER(A54)),A54&lt;=0,IF(ISNUMBER(A54),A54&lt;&gt;INT(A54),FALSE)),"Data inválida",IF(B54="","ID de inventário ausente",IF(OR(C54="",COUNTIFS(Produtos!$A$5:$A$104,C54)&lt;&gt;1),"Código ausente, desconhecido ou duplicado",IF(IFERROR(INDEX(Produtos!$L$5:$L$104,MATCH(C54,Produtos!$A$5:$A$104,0)),"Inválido")&lt;&gt;"","Cadastro do item inválido",IF(D54="","Abrangência ausente",IF(OR(NOT(ISNUMBER(E54)),E54&lt;0),"Sistema no corte inválido",IF(OR(NOT(ISNUMBER(F54)),F54&lt;0),"Físico inválido",IF(L54="","Contador ausente",IF(AND(N54&lt;&gt;"Pendente revisão",N54&lt;&gt;"Aprovado",N54&lt;&gt;"Ajustado",N54&lt;&gt;"Recontar"),"Status inválido",""))))))))))</x:f>
      </x:c>
      <x:c r="Q54" s="8" t="n">
        <x:f>IF(AND(C54&lt;&gt;"",P54=""),1,0)</x:f>
        <x:v>0</x:v>
      </x:c>
      <x:c r="R54" s="8" t="n">
        <x:v>54</x:v>
      </x:c>
      <x:c r="S54" s="8" t="n">
        <x:f>IF(AND(Q54=1,ISNUMBER(Listas!$C$5),A54&lt;=Listas!$C$5),1,0)</x:f>
        <x:v>0</x:v>
      </x:c>
    </x:row>
    <x:row r="55" ht="24" customHeight="1">
      <x:c r="A55" s="5"/>
      <x:c r="B55" s="4"/>
      <x:c r="C55" s="4"/>
      <x:c r="D55" s="4"/>
      <x:c r="E55" s="4"/>
      <x:c r="F55" s="4"/>
      <x:c r="G55" s="8" t="str">
        <x:f>IF(Q55=1,F55-E55,"")</x:f>
      </x:c>
      <x:c r="H55" s="8" t="str">
        <x:f>IF(Q55=1,ABS(G55),"")</x:f>
      </x:c>
      <x:c r="I55" s="10" t="str">
        <x:f>IF(Q55=1,INDEX(Produtos!$G$5:$G$104,MATCH(C55,Produtos!$A$5:$A$104,0)),"")</x:f>
      </x:c>
      <x:c r="J55" s="10" t="str">
        <x:f>IF(Q55=1,G55*I55,"")</x:f>
      </x:c>
      <x:c r="K55" s="4"/>
      <x:c r="L55" s="4"/>
      <x:c r="M55" s="4"/>
      <x:c r="N55" s="4"/>
      <x:c r="O55" s="4"/>
      <x:c r="P55" s="8" t="str">
        <x:f>IF(COUNTA(A55:F55,K55:O55)=0,"",IF(OR(NOT(ISNUMBER(A55)),A55&lt;=0,IF(ISNUMBER(A55),A55&lt;&gt;INT(A55),FALSE)),"Data inválida",IF(B55="","ID de inventário ausente",IF(OR(C55="",COUNTIFS(Produtos!$A$5:$A$104,C55)&lt;&gt;1),"Código ausente, desconhecido ou duplicado",IF(IFERROR(INDEX(Produtos!$L$5:$L$104,MATCH(C55,Produtos!$A$5:$A$104,0)),"Inválido")&lt;&gt;"","Cadastro do item inválido",IF(D55="","Abrangência ausente",IF(OR(NOT(ISNUMBER(E55)),E55&lt;0),"Sistema no corte inválido",IF(OR(NOT(ISNUMBER(F55)),F55&lt;0),"Físico inválido",IF(L55="","Contador ausente",IF(AND(N55&lt;&gt;"Pendente revisão",N55&lt;&gt;"Aprovado",N55&lt;&gt;"Ajustado",N55&lt;&gt;"Recontar"),"Status inválido",""))))))))))</x:f>
      </x:c>
      <x:c r="Q55" s="8" t="n">
        <x:f>IF(AND(C55&lt;&gt;"",P55=""),1,0)</x:f>
        <x:v>0</x:v>
      </x:c>
      <x:c r="R55" s="8" t="n">
        <x:v>55</x:v>
      </x:c>
      <x:c r="S55" s="8" t="n">
        <x:f>IF(AND(Q55=1,ISNUMBER(Listas!$C$5),A55&lt;=Listas!$C$5),1,0)</x:f>
        <x:v>0</x:v>
      </x:c>
    </x:row>
    <x:row r="56" ht="24" customHeight="1">
      <x:c r="A56" s="5"/>
      <x:c r="B56" s="4"/>
      <x:c r="C56" s="4"/>
      <x:c r="D56" s="4"/>
      <x:c r="E56" s="4"/>
      <x:c r="F56" s="4"/>
      <x:c r="G56" s="8" t="str">
        <x:f>IF(Q56=1,F56-E56,"")</x:f>
      </x:c>
      <x:c r="H56" s="8" t="str">
        <x:f>IF(Q56=1,ABS(G56),"")</x:f>
      </x:c>
      <x:c r="I56" s="10" t="str">
        <x:f>IF(Q56=1,INDEX(Produtos!$G$5:$G$104,MATCH(C56,Produtos!$A$5:$A$104,0)),"")</x:f>
      </x:c>
      <x:c r="J56" s="10" t="str">
        <x:f>IF(Q56=1,G56*I56,"")</x:f>
      </x:c>
      <x:c r="K56" s="4"/>
      <x:c r="L56" s="4"/>
      <x:c r="M56" s="4"/>
      <x:c r="N56" s="4"/>
      <x:c r="O56" s="4"/>
      <x:c r="P56" s="8" t="str">
        <x:f>IF(COUNTA(A56:F56,K56:O56)=0,"",IF(OR(NOT(ISNUMBER(A56)),A56&lt;=0,IF(ISNUMBER(A56),A56&lt;&gt;INT(A56),FALSE)),"Data inválida",IF(B56="","ID de inventário ausente",IF(OR(C56="",COUNTIFS(Produtos!$A$5:$A$104,C56)&lt;&gt;1),"Código ausente, desconhecido ou duplicado",IF(IFERROR(INDEX(Produtos!$L$5:$L$104,MATCH(C56,Produtos!$A$5:$A$104,0)),"Inválido")&lt;&gt;"","Cadastro do item inválido",IF(D56="","Abrangência ausente",IF(OR(NOT(ISNUMBER(E56)),E56&lt;0),"Sistema no corte inválido",IF(OR(NOT(ISNUMBER(F56)),F56&lt;0),"Físico inválido",IF(L56="","Contador ausente",IF(AND(N56&lt;&gt;"Pendente revisão",N56&lt;&gt;"Aprovado",N56&lt;&gt;"Ajustado",N56&lt;&gt;"Recontar"),"Status inválido",""))))))))))</x:f>
      </x:c>
      <x:c r="Q56" s="8" t="n">
        <x:f>IF(AND(C56&lt;&gt;"",P56=""),1,0)</x:f>
        <x:v>0</x:v>
      </x:c>
      <x:c r="R56" s="8" t="n">
        <x:v>56</x:v>
      </x:c>
      <x:c r="S56" s="8" t="n">
        <x:f>IF(AND(Q56=1,ISNUMBER(Listas!$C$5),A56&lt;=Listas!$C$5),1,0)</x:f>
        <x:v>0</x:v>
      </x:c>
    </x:row>
    <x:row r="57" ht="24" customHeight="1">
      <x:c r="A57" s="5"/>
      <x:c r="B57" s="4"/>
      <x:c r="C57" s="4"/>
      <x:c r="D57" s="4"/>
      <x:c r="E57" s="4"/>
      <x:c r="F57" s="4"/>
      <x:c r="G57" s="8" t="str">
        <x:f>IF(Q57=1,F57-E57,"")</x:f>
      </x:c>
      <x:c r="H57" s="8" t="str">
        <x:f>IF(Q57=1,ABS(G57),"")</x:f>
      </x:c>
      <x:c r="I57" s="10" t="str">
        <x:f>IF(Q57=1,INDEX(Produtos!$G$5:$G$104,MATCH(C57,Produtos!$A$5:$A$104,0)),"")</x:f>
      </x:c>
      <x:c r="J57" s="10" t="str">
        <x:f>IF(Q57=1,G57*I57,"")</x:f>
      </x:c>
      <x:c r="K57" s="4"/>
      <x:c r="L57" s="4"/>
      <x:c r="M57" s="4"/>
      <x:c r="N57" s="4"/>
      <x:c r="O57" s="4"/>
      <x:c r="P57" s="8" t="str">
        <x:f>IF(COUNTA(A57:F57,K57:O57)=0,"",IF(OR(NOT(ISNUMBER(A57)),A57&lt;=0,IF(ISNUMBER(A57),A57&lt;&gt;INT(A57),FALSE)),"Data inválida",IF(B57="","ID de inventário ausente",IF(OR(C57="",COUNTIFS(Produtos!$A$5:$A$104,C57)&lt;&gt;1),"Código ausente, desconhecido ou duplicado",IF(IFERROR(INDEX(Produtos!$L$5:$L$104,MATCH(C57,Produtos!$A$5:$A$104,0)),"Inválido")&lt;&gt;"","Cadastro do item inválido",IF(D57="","Abrangência ausente",IF(OR(NOT(ISNUMBER(E57)),E57&lt;0),"Sistema no corte inválido",IF(OR(NOT(ISNUMBER(F57)),F57&lt;0),"Físico inválido",IF(L57="","Contador ausente",IF(AND(N57&lt;&gt;"Pendente revisão",N57&lt;&gt;"Aprovado",N57&lt;&gt;"Ajustado",N57&lt;&gt;"Recontar"),"Status inválido",""))))))))))</x:f>
      </x:c>
      <x:c r="Q57" s="8" t="n">
        <x:f>IF(AND(C57&lt;&gt;"",P57=""),1,0)</x:f>
        <x:v>0</x:v>
      </x:c>
      <x:c r="R57" s="8" t="n">
        <x:v>57</x:v>
      </x:c>
      <x:c r="S57" s="8" t="n">
        <x:f>IF(AND(Q57=1,ISNUMBER(Listas!$C$5),A57&lt;=Listas!$C$5),1,0)</x:f>
        <x:v>0</x:v>
      </x:c>
    </x:row>
    <x:row r="58" ht="24" customHeight="1">
      <x:c r="A58" s="5"/>
      <x:c r="B58" s="4"/>
      <x:c r="C58" s="4"/>
      <x:c r="D58" s="4"/>
      <x:c r="E58" s="4"/>
      <x:c r="F58" s="4"/>
      <x:c r="G58" s="8" t="str">
        <x:f>IF(Q58=1,F58-E58,"")</x:f>
      </x:c>
      <x:c r="H58" s="8" t="str">
        <x:f>IF(Q58=1,ABS(G58),"")</x:f>
      </x:c>
      <x:c r="I58" s="10" t="str">
        <x:f>IF(Q58=1,INDEX(Produtos!$G$5:$G$104,MATCH(C58,Produtos!$A$5:$A$104,0)),"")</x:f>
      </x:c>
      <x:c r="J58" s="10" t="str">
        <x:f>IF(Q58=1,G58*I58,"")</x:f>
      </x:c>
      <x:c r="K58" s="4"/>
      <x:c r="L58" s="4"/>
      <x:c r="M58" s="4"/>
      <x:c r="N58" s="4"/>
      <x:c r="O58" s="4"/>
      <x:c r="P58" s="8" t="str">
        <x:f>IF(COUNTA(A58:F58,K58:O58)=0,"",IF(OR(NOT(ISNUMBER(A58)),A58&lt;=0,IF(ISNUMBER(A58),A58&lt;&gt;INT(A58),FALSE)),"Data inválida",IF(B58="","ID de inventário ausente",IF(OR(C58="",COUNTIFS(Produtos!$A$5:$A$104,C58)&lt;&gt;1),"Código ausente, desconhecido ou duplicado",IF(IFERROR(INDEX(Produtos!$L$5:$L$104,MATCH(C58,Produtos!$A$5:$A$104,0)),"Inválido")&lt;&gt;"","Cadastro do item inválido",IF(D58="","Abrangência ausente",IF(OR(NOT(ISNUMBER(E58)),E58&lt;0),"Sistema no corte inválido",IF(OR(NOT(ISNUMBER(F58)),F58&lt;0),"Físico inválido",IF(L58="","Contador ausente",IF(AND(N58&lt;&gt;"Pendente revisão",N58&lt;&gt;"Aprovado",N58&lt;&gt;"Ajustado",N58&lt;&gt;"Recontar"),"Status inválido",""))))))))))</x:f>
      </x:c>
      <x:c r="Q58" s="8" t="n">
        <x:f>IF(AND(C58&lt;&gt;"",P58=""),1,0)</x:f>
        <x:v>0</x:v>
      </x:c>
      <x:c r="R58" s="8" t="n">
        <x:v>58</x:v>
      </x:c>
      <x:c r="S58" s="8" t="n">
        <x:f>IF(AND(Q58=1,ISNUMBER(Listas!$C$5),A58&lt;=Listas!$C$5),1,0)</x:f>
        <x:v>0</x:v>
      </x:c>
    </x:row>
    <x:row r="59" ht="24" customHeight="1">
      <x:c r="A59" s="5"/>
      <x:c r="B59" s="4"/>
      <x:c r="C59" s="4"/>
      <x:c r="D59" s="4"/>
      <x:c r="E59" s="4"/>
      <x:c r="F59" s="4"/>
      <x:c r="G59" s="8" t="str">
        <x:f>IF(Q59=1,F59-E59,"")</x:f>
      </x:c>
      <x:c r="H59" s="8" t="str">
        <x:f>IF(Q59=1,ABS(G59),"")</x:f>
      </x:c>
      <x:c r="I59" s="10" t="str">
        <x:f>IF(Q59=1,INDEX(Produtos!$G$5:$G$104,MATCH(C59,Produtos!$A$5:$A$104,0)),"")</x:f>
      </x:c>
      <x:c r="J59" s="10" t="str">
        <x:f>IF(Q59=1,G59*I59,"")</x:f>
      </x:c>
      <x:c r="K59" s="4"/>
      <x:c r="L59" s="4"/>
      <x:c r="M59" s="4"/>
      <x:c r="N59" s="4"/>
      <x:c r="O59" s="4"/>
      <x:c r="P59" s="8" t="str">
        <x:f>IF(COUNTA(A59:F59,K59:O59)=0,"",IF(OR(NOT(ISNUMBER(A59)),A59&lt;=0,IF(ISNUMBER(A59),A59&lt;&gt;INT(A59),FALSE)),"Data inválida",IF(B59="","ID de inventário ausente",IF(OR(C59="",COUNTIFS(Produtos!$A$5:$A$104,C59)&lt;&gt;1),"Código ausente, desconhecido ou duplicado",IF(IFERROR(INDEX(Produtos!$L$5:$L$104,MATCH(C59,Produtos!$A$5:$A$104,0)),"Inválido")&lt;&gt;"","Cadastro do item inválido",IF(D59="","Abrangência ausente",IF(OR(NOT(ISNUMBER(E59)),E59&lt;0),"Sistema no corte inválido",IF(OR(NOT(ISNUMBER(F59)),F59&lt;0),"Físico inválido",IF(L59="","Contador ausente",IF(AND(N59&lt;&gt;"Pendente revisão",N59&lt;&gt;"Aprovado",N59&lt;&gt;"Ajustado",N59&lt;&gt;"Recontar"),"Status inválido",""))))))))))</x:f>
      </x:c>
      <x:c r="Q59" s="8" t="n">
        <x:f>IF(AND(C59&lt;&gt;"",P59=""),1,0)</x:f>
        <x:v>0</x:v>
      </x:c>
      <x:c r="R59" s="8" t="n">
        <x:v>59</x:v>
      </x:c>
      <x:c r="S59" s="8" t="n">
        <x:f>IF(AND(Q59=1,ISNUMBER(Listas!$C$5),A59&lt;=Listas!$C$5),1,0)</x:f>
        <x:v>0</x:v>
      </x:c>
    </x:row>
    <x:row r="60" ht="24" customHeight="1">
      <x:c r="A60" s="5"/>
      <x:c r="B60" s="4"/>
      <x:c r="C60" s="4"/>
      <x:c r="D60" s="4"/>
      <x:c r="E60" s="4"/>
      <x:c r="F60" s="4"/>
      <x:c r="G60" s="8" t="str">
        <x:f>IF(Q60=1,F60-E60,"")</x:f>
      </x:c>
      <x:c r="H60" s="8" t="str">
        <x:f>IF(Q60=1,ABS(G60),"")</x:f>
      </x:c>
      <x:c r="I60" s="10" t="str">
        <x:f>IF(Q60=1,INDEX(Produtos!$G$5:$G$104,MATCH(C60,Produtos!$A$5:$A$104,0)),"")</x:f>
      </x:c>
      <x:c r="J60" s="10" t="str">
        <x:f>IF(Q60=1,G60*I60,"")</x:f>
      </x:c>
      <x:c r="K60" s="4"/>
      <x:c r="L60" s="4"/>
      <x:c r="M60" s="4"/>
      <x:c r="N60" s="4"/>
      <x:c r="O60" s="4"/>
      <x:c r="P60" s="8" t="str">
        <x:f>IF(COUNTA(A60:F60,K60:O60)=0,"",IF(OR(NOT(ISNUMBER(A60)),A60&lt;=0,IF(ISNUMBER(A60),A60&lt;&gt;INT(A60),FALSE)),"Data inválida",IF(B60="","ID de inventário ausente",IF(OR(C60="",COUNTIFS(Produtos!$A$5:$A$104,C60)&lt;&gt;1),"Código ausente, desconhecido ou duplicado",IF(IFERROR(INDEX(Produtos!$L$5:$L$104,MATCH(C60,Produtos!$A$5:$A$104,0)),"Inválido")&lt;&gt;"","Cadastro do item inválido",IF(D60="","Abrangência ausente",IF(OR(NOT(ISNUMBER(E60)),E60&lt;0),"Sistema no corte inválido",IF(OR(NOT(ISNUMBER(F60)),F60&lt;0),"Físico inválido",IF(L60="","Contador ausente",IF(AND(N60&lt;&gt;"Pendente revisão",N60&lt;&gt;"Aprovado",N60&lt;&gt;"Ajustado",N60&lt;&gt;"Recontar"),"Status inválido",""))))))))))</x:f>
      </x:c>
      <x:c r="Q60" s="8" t="n">
        <x:f>IF(AND(C60&lt;&gt;"",P60=""),1,0)</x:f>
        <x:v>0</x:v>
      </x:c>
      <x:c r="R60" s="8" t="n">
        <x:v>60</x:v>
      </x:c>
      <x:c r="S60" s="8" t="n">
        <x:f>IF(AND(Q60=1,ISNUMBER(Listas!$C$5),A60&lt;=Listas!$C$5),1,0)</x:f>
        <x:v>0</x:v>
      </x:c>
    </x:row>
    <x:row r="61" ht="24" customHeight="1">
      <x:c r="A61" s="5"/>
      <x:c r="B61" s="4"/>
      <x:c r="C61" s="4"/>
      <x:c r="D61" s="4"/>
      <x:c r="E61" s="4"/>
      <x:c r="F61" s="4"/>
      <x:c r="G61" s="8" t="str">
        <x:f>IF(Q61=1,F61-E61,"")</x:f>
      </x:c>
      <x:c r="H61" s="8" t="str">
        <x:f>IF(Q61=1,ABS(G61),"")</x:f>
      </x:c>
      <x:c r="I61" s="10" t="str">
        <x:f>IF(Q61=1,INDEX(Produtos!$G$5:$G$104,MATCH(C61,Produtos!$A$5:$A$104,0)),"")</x:f>
      </x:c>
      <x:c r="J61" s="10" t="str">
        <x:f>IF(Q61=1,G61*I61,"")</x:f>
      </x:c>
      <x:c r="K61" s="4"/>
      <x:c r="L61" s="4"/>
      <x:c r="M61" s="4"/>
      <x:c r="N61" s="4"/>
      <x:c r="O61" s="4"/>
      <x:c r="P61" s="8" t="str">
        <x:f>IF(COUNTA(A61:F61,K61:O61)=0,"",IF(OR(NOT(ISNUMBER(A61)),A61&lt;=0,IF(ISNUMBER(A61),A61&lt;&gt;INT(A61),FALSE)),"Data inválida",IF(B61="","ID de inventário ausente",IF(OR(C61="",COUNTIFS(Produtos!$A$5:$A$104,C61)&lt;&gt;1),"Código ausente, desconhecido ou duplicado",IF(IFERROR(INDEX(Produtos!$L$5:$L$104,MATCH(C61,Produtos!$A$5:$A$104,0)),"Inválido")&lt;&gt;"","Cadastro do item inválido",IF(D61="","Abrangência ausente",IF(OR(NOT(ISNUMBER(E61)),E61&lt;0),"Sistema no corte inválido",IF(OR(NOT(ISNUMBER(F61)),F61&lt;0),"Físico inválido",IF(L61="","Contador ausente",IF(AND(N61&lt;&gt;"Pendente revisão",N61&lt;&gt;"Aprovado",N61&lt;&gt;"Ajustado",N61&lt;&gt;"Recontar"),"Status inválido",""))))))))))</x:f>
      </x:c>
      <x:c r="Q61" s="8" t="n">
        <x:f>IF(AND(C61&lt;&gt;"",P61=""),1,0)</x:f>
        <x:v>0</x:v>
      </x:c>
      <x:c r="R61" s="8" t="n">
        <x:v>61</x:v>
      </x:c>
      <x:c r="S61" s="8" t="n">
        <x:f>IF(AND(Q61=1,ISNUMBER(Listas!$C$5),A61&lt;=Listas!$C$5),1,0)</x:f>
        <x:v>0</x:v>
      </x:c>
    </x:row>
    <x:row r="62" ht="24" customHeight="1">
      <x:c r="A62" s="5"/>
      <x:c r="B62" s="4"/>
      <x:c r="C62" s="4"/>
      <x:c r="D62" s="4"/>
      <x:c r="E62" s="4"/>
      <x:c r="F62" s="4"/>
      <x:c r="G62" s="8" t="str">
        <x:f>IF(Q62=1,F62-E62,"")</x:f>
      </x:c>
      <x:c r="H62" s="8" t="str">
        <x:f>IF(Q62=1,ABS(G62),"")</x:f>
      </x:c>
      <x:c r="I62" s="10" t="str">
        <x:f>IF(Q62=1,INDEX(Produtos!$G$5:$G$104,MATCH(C62,Produtos!$A$5:$A$104,0)),"")</x:f>
      </x:c>
      <x:c r="J62" s="10" t="str">
        <x:f>IF(Q62=1,G62*I62,"")</x:f>
      </x:c>
      <x:c r="K62" s="4"/>
      <x:c r="L62" s="4"/>
      <x:c r="M62" s="4"/>
      <x:c r="N62" s="4"/>
      <x:c r="O62" s="4"/>
      <x:c r="P62" s="8" t="str">
        <x:f>IF(COUNTA(A62:F62,K62:O62)=0,"",IF(OR(NOT(ISNUMBER(A62)),A62&lt;=0,IF(ISNUMBER(A62),A62&lt;&gt;INT(A62),FALSE)),"Data inválida",IF(B62="","ID de inventário ausente",IF(OR(C62="",COUNTIFS(Produtos!$A$5:$A$104,C62)&lt;&gt;1),"Código ausente, desconhecido ou duplicado",IF(IFERROR(INDEX(Produtos!$L$5:$L$104,MATCH(C62,Produtos!$A$5:$A$104,0)),"Inválido")&lt;&gt;"","Cadastro do item inválido",IF(D62="","Abrangência ausente",IF(OR(NOT(ISNUMBER(E62)),E62&lt;0),"Sistema no corte inválido",IF(OR(NOT(ISNUMBER(F62)),F62&lt;0),"Físico inválido",IF(L62="","Contador ausente",IF(AND(N62&lt;&gt;"Pendente revisão",N62&lt;&gt;"Aprovado",N62&lt;&gt;"Ajustado",N62&lt;&gt;"Recontar"),"Status inválido",""))))))))))</x:f>
      </x:c>
      <x:c r="Q62" s="8" t="n">
        <x:f>IF(AND(C62&lt;&gt;"",P62=""),1,0)</x:f>
        <x:v>0</x:v>
      </x:c>
      <x:c r="R62" s="8" t="n">
        <x:v>62</x:v>
      </x:c>
      <x:c r="S62" s="8" t="n">
        <x:f>IF(AND(Q62=1,ISNUMBER(Listas!$C$5),A62&lt;=Listas!$C$5),1,0)</x:f>
        <x:v>0</x:v>
      </x:c>
    </x:row>
    <x:row r="63" ht="24" customHeight="1">
      <x:c r="A63" s="5"/>
      <x:c r="B63" s="4"/>
      <x:c r="C63" s="4"/>
      <x:c r="D63" s="4"/>
      <x:c r="E63" s="4"/>
      <x:c r="F63" s="4"/>
      <x:c r="G63" s="8" t="str">
        <x:f>IF(Q63=1,F63-E63,"")</x:f>
      </x:c>
      <x:c r="H63" s="8" t="str">
        <x:f>IF(Q63=1,ABS(G63),"")</x:f>
      </x:c>
      <x:c r="I63" s="10" t="str">
        <x:f>IF(Q63=1,INDEX(Produtos!$G$5:$G$104,MATCH(C63,Produtos!$A$5:$A$104,0)),"")</x:f>
      </x:c>
      <x:c r="J63" s="10" t="str">
        <x:f>IF(Q63=1,G63*I63,"")</x:f>
      </x:c>
      <x:c r="K63" s="4"/>
      <x:c r="L63" s="4"/>
      <x:c r="M63" s="4"/>
      <x:c r="N63" s="4"/>
      <x:c r="O63" s="4"/>
      <x:c r="P63" s="8" t="str">
        <x:f>IF(COUNTA(A63:F63,K63:O63)=0,"",IF(OR(NOT(ISNUMBER(A63)),A63&lt;=0,IF(ISNUMBER(A63),A63&lt;&gt;INT(A63),FALSE)),"Data inválida",IF(B63="","ID de inventário ausente",IF(OR(C63="",COUNTIFS(Produtos!$A$5:$A$104,C63)&lt;&gt;1),"Código ausente, desconhecido ou duplicado",IF(IFERROR(INDEX(Produtos!$L$5:$L$104,MATCH(C63,Produtos!$A$5:$A$104,0)),"Inválido")&lt;&gt;"","Cadastro do item inválido",IF(D63="","Abrangência ausente",IF(OR(NOT(ISNUMBER(E63)),E63&lt;0),"Sistema no corte inválido",IF(OR(NOT(ISNUMBER(F63)),F63&lt;0),"Físico inválido",IF(L63="","Contador ausente",IF(AND(N63&lt;&gt;"Pendente revisão",N63&lt;&gt;"Aprovado",N63&lt;&gt;"Ajustado",N63&lt;&gt;"Recontar"),"Status inválido",""))))))))))</x:f>
      </x:c>
      <x:c r="Q63" s="8" t="n">
        <x:f>IF(AND(C63&lt;&gt;"",P63=""),1,0)</x:f>
        <x:v>0</x:v>
      </x:c>
      <x:c r="R63" s="8" t="n">
        <x:v>63</x:v>
      </x:c>
      <x:c r="S63" s="8" t="n">
        <x:f>IF(AND(Q63=1,ISNUMBER(Listas!$C$5),A63&lt;=Listas!$C$5),1,0)</x:f>
        <x:v>0</x:v>
      </x:c>
    </x:row>
    <x:row r="64" ht="24" customHeight="1">
      <x:c r="A64" s="5"/>
      <x:c r="B64" s="4"/>
      <x:c r="C64" s="4"/>
      <x:c r="D64" s="4"/>
      <x:c r="E64" s="4"/>
      <x:c r="F64" s="4"/>
      <x:c r="G64" s="8" t="str">
        <x:f>IF(Q64=1,F64-E64,"")</x:f>
      </x:c>
      <x:c r="H64" s="8" t="str">
        <x:f>IF(Q64=1,ABS(G64),"")</x:f>
      </x:c>
      <x:c r="I64" s="10" t="str">
        <x:f>IF(Q64=1,INDEX(Produtos!$G$5:$G$104,MATCH(C64,Produtos!$A$5:$A$104,0)),"")</x:f>
      </x:c>
      <x:c r="J64" s="10" t="str">
        <x:f>IF(Q64=1,G64*I64,"")</x:f>
      </x:c>
      <x:c r="K64" s="4"/>
      <x:c r="L64" s="4"/>
      <x:c r="M64" s="4"/>
      <x:c r="N64" s="4"/>
      <x:c r="O64" s="4"/>
      <x:c r="P64" s="8" t="str">
        <x:f>IF(COUNTA(A64:F64,K64:O64)=0,"",IF(OR(NOT(ISNUMBER(A64)),A64&lt;=0,IF(ISNUMBER(A64),A64&lt;&gt;INT(A64),FALSE)),"Data inválida",IF(B64="","ID de inventário ausente",IF(OR(C64="",COUNTIFS(Produtos!$A$5:$A$104,C64)&lt;&gt;1),"Código ausente, desconhecido ou duplicado",IF(IFERROR(INDEX(Produtos!$L$5:$L$104,MATCH(C64,Produtos!$A$5:$A$104,0)),"Inválido")&lt;&gt;"","Cadastro do item inválido",IF(D64="","Abrangência ausente",IF(OR(NOT(ISNUMBER(E64)),E64&lt;0),"Sistema no corte inválido",IF(OR(NOT(ISNUMBER(F64)),F64&lt;0),"Físico inválido",IF(L64="","Contador ausente",IF(AND(N64&lt;&gt;"Pendente revisão",N64&lt;&gt;"Aprovado",N64&lt;&gt;"Ajustado",N64&lt;&gt;"Recontar"),"Status inválido",""))))))))))</x:f>
      </x:c>
      <x:c r="Q64" s="8" t="n">
        <x:f>IF(AND(C64&lt;&gt;"",P64=""),1,0)</x:f>
        <x:v>0</x:v>
      </x:c>
      <x:c r="R64" s="8" t="n">
        <x:v>64</x:v>
      </x:c>
      <x:c r="S64" s="8" t="n">
        <x:f>IF(AND(Q64=1,ISNUMBER(Listas!$C$5),A64&lt;=Listas!$C$5),1,0)</x:f>
        <x:v>0</x:v>
      </x:c>
    </x:row>
    <x:row r="65" ht="24" customHeight="1">
      <x:c r="A65" s="5"/>
      <x:c r="B65" s="4"/>
      <x:c r="C65" s="4"/>
      <x:c r="D65" s="4"/>
      <x:c r="E65" s="4"/>
      <x:c r="F65" s="4"/>
      <x:c r="G65" s="8" t="str">
        <x:f>IF(Q65=1,F65-E65,"")</x:f>
      </x:c>
      <x:c r="H65" s="8" t="str">
        <x:f>IF(Q65=1,ABS(G65),"")</x:f>
      </x:c>
      <x:c r="I65" s="10" t="str">
        <x:f>IF(Q65=1,INDEX(Produtos!$G$5:$G$104,MATCH(C65,Produtos!$A$5:$A$104,0)),"")</x:f>
      </x:c>
      <x:c r="J65" s="10" t="str">
        <x:f>IF(Q65=1,G65*I65,"")</x:f>
      </x:c>
      <x:c r="K65" s="4"/>
      <x:c r="L65" s="4"/>
      <x:c r="M65" s="4"/>
      <x:c r="N65" s="4"/>
      <x:c r="O65" s="4"/>
      <x:c r="P65" s="8" t="str">
        <x:f>IF(COUNTA(A65:F65,K65:O65)=0,"",IF(OR(NOT(ISNUMBER(A65)),A65&lt;=0,IF(ISNUMBER(A65),A65&lt;&gt;INT(A65),FALSE)),"Data inválida",IF(B65="","ID de inventário ausente",IF(OR(C65="",COUNTIFS(Produtos!$A$5:$A$104,C65)&lt;&gt;1),"Código ausente, desconhecido ou duplicado",IF(IFERROR(INDEX(Produtos!$L$5:$L$104,MATCH(C65,Produtos!$A$5:$A$104,0)),"Inválido")&lt;&gt;"","Cadastro do item inválido",IF(D65="","Abrangência ausente",IF(OR(NOT(ISNUMBER(E65)),E65&lt;0),"Sistema no corte inválido",IF(OR(NOT(ISNUMBER(F65)),F65&lt;0),"Físico inválido",IF(L65="","Contador ausente",IF(AND(N65&lt;&gt;"Pendente revisão",N65&lt;&gt;"Aprovado",N65&lt;&gt;"Ajustado",N65&lt;&gt;"Recontar"),"Status inválido",""))))))))))</x:f>
      </x:c>
      <x:c r="Q65" s="8" t="n">
        <x:f>IF(AND(C65&lt;&gt;"",P65=""),1,0)</x:f>
        <x:v>0</x:v>
      </x:c>
      <x:c r="R65" s="8" t="n">
        <x:v>65</x:v>
      </x:c>
      <x:c r="S65" s="8" t="n">
        <x:f>IF(AND(Q65=1,ISNUMBER(Listas!$C$5),A65&lt;=Listas!$C$5),1,0)</x:f>
        <x:v>0</x:v>
      </x:c>
    </x:row>
    <x:row r="66" ht="24" customHeight="1">
      <x:c r="A66" s="5"/>
      <x:c r="B66" s="4"/>
      <x:c r="C66" s="4"/>
      <x:c r="D66" s="4"/>
      <x:c r="E66" s="4"/>
      <x:c r="F66" s="4"/>
      <x:c r="G66" s="8" t="str">
        <x:f>IF(Q66=1,F66-E66,"")</x:f>
      </x:c>
      <x:c r="H66" s="8" t="str">
        <x:f>IF(Q66=1,ABS(G66),"")</x:f>
      </x:c>
      <x:c r="I66" s="10" t="str">
        <x:f>IF(Q66=1,INDEX(Produtos!$G$5:$G$104,MATCH(C66,Produtos!$A$5:$A$104,0)),"")</x:f>
      </x:c>
      <x:c r="J66" s="10" t="str">
        <x:f>IF(Q66=1,G66*I66,"")</x:f>
      </x:c>
      <x:c r="K66" s="4"/>
      <x:c r="L66" s="4"/>
      <x:c r="M66" s="4"/>
      <x:c r="N66" s="4"/>
      <x:c r="O66" s="4"/>
      <x:c r="P66" s="8" t="str">
        <x:f>IF(COUNTA(A66:F66,K66:O66)=0,"",IF(OR(NOT(ISNUMBER(A66)),A66&lt;=0,IF(ISNUMBER(A66),A66&lt;&gt;INT(A66),FALSE)),"Data inválida",IF(B66="","ID de inventário ausente",IF(OR(C66="",COUNTIFS(Produtos!$A$5:$A$104,C66)&lt;&gt;1),"Código ausente, desconhecido ou duplicado",IF(IFERROR(INDEX(Produtos!$L$5:$L$104,MATCH(C66,Produtos!$A$5:$A$104,0)),"Inválido")&lt;&gt;"","Cadastro do item inválido",IF(D66="","Abrangência ausente",IF(OR(NOT(ISNUMBER(E66)),E66&lt;0),"Sistema no corte inválido",IF(OR(NOT(ISNUMBER(F66)),F66&lt;0),"Físico inválido",IF(L66="","Contador ausente",IF(AND(N66&lt;&gt;"Pendente revisão",N66&lt;&gt;"Aprovado",N66&lt;&gt;"Ajustado",N66&lt;&gt;"Recontar"),"Status inválido",""))))))))))</x:f>
      </x:c>
      <x:c r="Q66" s="8" t="n">
        <x:f>IF(AND(C66&lt;&gt;"",P66=""),1,0)</x:f>
        <x:v>0</x:v>
      </x:c>
      <x:c r="R66" s="8" t="n">
        <x:v>66</x:v>
      </x:c>
      <x:c r="S66" s="8" t="n">
        <x:f>IF(AND(Q66=1,ISNUMBER(Listas!$C$5),A66&lt;=Listas!$C$5),1,0)</x:f>
        <x:v>0</x:v>
      </x:c>
    </x:row>
    <x:row r="67" ht="24" customHeight="1">
      <x:c r="A67" s="5"/>
      <x:c r="B67" s="4"/>
      <x:c r="C67" s="4"/>
      <x:c r="D67" s="4"/>
      <x:c r="E67" s="4"/>
      <x:c r="F67" s="4"/>
      <x:c r="G67" s="8" t="str">
        <x:f>IF(Q67=1,F67-E67,"")</x:f>
      </x:c>
      <x:c r="H67" s="8" t="str">
        <x:f>IF(Q67=1,ABS(G67),"")</x:f>
      </x:c>
      <x:c r="I67" s="10" t="str">
        <x:f>IF(Q67=1,INDEX(Produtos!$G$5:$G$104,MATCH(C67,Produtos!$A$5:$A$104,0)),"")</x:f>
      </x:c>
      <x:c r="J67" s="10" t="str">
        <x:f>IF(Q67=1,G67*I67,"")</x:f>
      </x:c>
      <x:c r="K67" s="4"/>
      <x:c r="L67" s="4"/>
      <x:c r="M67" s="4"/>
      <x:c r="N67" s="4"/>
      <x:c r="O67" s="4"/>
      <x:c r="P67" s="8" t="str">
        <x:f>IF(COUNTA(A67:F67,K67:O67)=0,"",IF(OR(NOT(ISNUMBER(A67)),A67&lt;=0,IF(ISNUMBER(A67),A67&lt;&gt;INT(A67),FALSE)),"Data inválida",IF(B67="","ID de inventário ausente",IF(OR(C67="",COUNTIFS(Produtos!$A$5:$A$104,C67)&lt;&gt;1),"Código ausente, desconhecido ou duplicado",IF(IFERROR(INDEX(Produtos!$L$5:$L$104,MATCH(C67,Produtos!$A$5:$A$104,0)),"Inválido")&lt;&gt;"","Cadastro do item inválido",IF(D67="","Abrangência ausente",IF(OR(NOT(ISNUMBER(E67)),E67&lt;0),"Sistema no corte inválido",IF(OR(NOT(ISNUMBER(F67)),F67&lt;0),"Físico inválido",IF(L67="","Contador ausente",IF(AND(N67&lt;&gt;"Pendente revisão",N67&lt;&gt;"Aprovado",N67&lt;&gt;"Ajustado",N67&lt;&gt;"Recontar"),"Status inválido",""))))))))))</x:f>
      </x:c>
      <x:c r="Q67" s="8" t="n">
        <x:f>IF(AND(C67&lt;&gt;"",P67=""),1,0)</x:f>
        <x:v>0</x:v>
      </x:c>
      <x:c r="R67" s="8" t="n">
        <x:v>67</x:v>
      </x:c>
      <x:c r="S67" s="8" t="n">
        <x:f>IF(AND(Q67=1,ISNUMBER(Listas!$C$5),A67&lt;=Listas!$C$5),1,0)</x:f>
        <x:v>0</x:v>
      </x:c>
    </x:row>
    <x:row r="68" ht="24" customHeight="1">
      <x:c r="A68" s="5"/>
      <x:c r="B68" s="4"/>
      <x:c r="C68" s="4"/>
      <x:c r="D68" s="4"/>
      <x:c r="E68" s="4"/>
      <x:c r="F68" s="4"/>
      <x:c r="G68" s="8" t="str">
        <x:f>IF(Q68=1,F68-E68,"")</x:f>
      </x:c>
      <x:c r="H68" s="8" t="str">
        <x:f>IF(Q68=1,ABS(G68),"")</x:f>
      </x:c>
      <x:c r="I68" s="10" t="str">
        <x:f>IF(Q68=1,INDEX(Produtos!$G$5:$G$104,MATCH(C68,Produtos!$A$5:$A$104,0)),"")</x:f>
      </x:c>
      <x:c r="J68" s="10" t="str">
        <x:f>IF(Q68=1,G68*I68,"")</x:f>
      </x:c>
      <x:c r="K68" s="4"/>
      <x:c r="L68" s="4"/>
      <x:c r="M68" s="4"/>
      <x:c r="N68" s="4"/>
      <x:c r="O68" s="4"/>
      <x:c r="P68" s="8" t="str">
        <x:f>IF(COUNTA(A68:F68,K68:O68)=0,"",IF(OR(NOT(ISNUMBER(A68)),A68&lt;=0,IF(ISNUMBER(A68),A68&lt;&gt;INT(A68),FALSE)),"Data inválida",IF(B68="","ID de inventário ausente",IF(OR(C68="",COUNTIFS(Produtos!$A$5:$A$104,C68)&lt;&gt;1),"Código ausente, desconhecido ou duplicado",IF(IFERROR(INDEX(Produtos!$L$5:$L$104,MATCH(C68,Produtos!$A$5:$A$104,0)),"Inválido")&lt;&gt;"","Cadastro do item inválido",IF(D68="","Abrangência ausente",IF(OR(NOT(ISNUMBER(E68)),E68&lt;0),"Sistema no corte inválido",IF(OR(NOT(ISNUMBER(F68)),F68&lt;0),"Físico inválido",IF(L68="","Contador ausente",IF(AND(N68&lt;&gt;"Pendente revisão",N68&lt;&gt;"Aprovado",N68&lt;&gt;"Ajustado",N68&lt;&gt;"Recontar"),"Status inválido",""))))))))))</x:f>
      </x:c>
      <x:c r="Q68" s="8" t="n">
        <x:f>IF(AND(C68&lt;&gt;"",P68=""),1,0)</x:f>
        <x:v>0</x:v>
      </x:c>
      <x:c r="R68" s="8" t="n">
        <x:v>68</x:v>
      </x:c>
      <x:c r="S68" s="8" t="n">
        <x:f>IF(AND(Q68=1,ISNUMBER(Listas!$C$5),A68&lt;=Listas!$C$5),1,0)</x:f>
        <x:v>0</x:v>
      </x:c>
    </x:row>
    <x:row r="69" ht="24" customHeight="1">
      <x:c r="A69" s="5"/>
      <x:c r="B69" s="4"/>
      <x:c r="C69" s="4"/>
      <x:c r="D69" s="4"/>
      <x:c r="E69" s="4"/>
      <x:c r="F69" s="4"/>
      <x:c r="G69" s="8" t="str">
        <x:f>IF(Q69=1,F69-E69,"")</x:f>
      </x:c>
      <x:c r="H69" s="8" t="str">
        <x:f>IF(Q69=1,ABS(G69),"")</x:f>
      </x:c>
      <x:c r="I69" s="10" t="str">
        <x:f>IF(Q69=1,INDEX(Produtos!$G$5:$G$104,MATCH(C69,Produtos!$A$5:$A$104,0)),"")</x:f>
      </x:c>
      <x:c r="J69" s="10" t="str">
        <x:f>IF(Q69=1,G69*I69,"")</x:f>
      </x:c>
      <x:c r="K69" s="4"/>
      <x:c r="L69" s="4"/>
      <x:c r="M69" s="4"/>
      <x:c r="N69" s="4"/>
      <x:c r="O69" s="4"/>
      <x:c r="P69" s="8" t="str">
        <x:f>IF(COUNTA(A69:F69,K69:O69)=0,"",IF(OR(NOT(ISNUMBER(A69)),A69&lt;=0,IF(ISNUMBER(A69),A69&lt;&gt;INT(A69),FALSE)),"Data inválida",IF(B69="","ID de inventário ausente",IF(OR(C69="",COUNTIFS(Produtos!$A$5:$A$104,C69)&lt;&gt;1),"Código ausente, desconhecido ou duplicado",IF(IFERROR(INDEX(Produtos!$L$5:$L$104,MATCH(C69,Produtos!$A$5:$A$104,0)),"Inválido")&lt;&gt;"","Cadastro do item inválido",IF(D69="","Abrangência ausente",IF(OR(NOT(ISNUMBER(E69)),E69&lt;0),"Sistema no corte inválido",IF(OR(NOT(ISNUMBER(F69)),F69&lt;0),"Físico inválido",IF(L69="","Contador ausente",IF(AND(N69&lt;&gt;"Pendente revisão",N69&lt;&gt;"Aprovado",N69&lt;&gt;"Ajustado",N69&lt;&gt;"Recontar"),"Status inválido",""))))))))))</x:f>
      </x:c>
      <x:c r="Q69" s="8" t="n">
        <x:f>IF(AND(C69&lt;&gt;"",P69=""),1,0)</x:f>
        <x:v>0</x:v>
      </x:c>
      <x:c r="R69" s="8" t="n">
        <x:v>69</x:v>
      </x:c>
      <x:c r="S69" s="8" t="n">
        <x:f>IF(AND(Q69=1,ISNUMBER(Listas!$C$5),A69&lt;=Listas!$C$5),1,0)</x:f>
        <x:v>0</x:v>
      </x:c>
    </x:row>
    <x:row r="70" ht="24" customHeight="1">
      <x:c r="A70" s="5"/>
      <x:c r="B70" s="4"/>
      <x:c r="C70" s="4"/>
      <x:c r="D70" s="4"/>
      <x:c r="E70" s="4"/>
      <x:c r="F70" s="4"/>
      <x:c r="G70" s="8" t="str">
        <x:f>IF(Q70=1,F70-E70,"")</x:f>
      </x:c>
      <x:c r="H70" s="8" t="str">
        <x:f>IF(Q70=1,ABS(G70),"")</x:f>
      </x:c>
      <x:c r="I70" s="10" t="str">
        <x:f>IF(Q70=1,INDEX(Produtos!$G$5:$G$104,MATCH(C70,Produtos!$A$5:$A$104,0)),"")</x:f>
      </x:c>
      <x:c r="J70" s="10" t="str">
        <x:f>IF(Q70=1,G70*I70,"")</x:f>
      </x:c>
      <x:c r="K70" s="4"/>
      <x:c r="L70" s="4"/>
      <x:c r="M70" s="4"/>
      <x:c r="N70" s="4"/>
      <x:c r="O70" s="4"/>
      <x:c r="P70" s="8" t="str">
        <x:f>IF(COUNTA(A70:F70,K70:O70)=0,"",IF(OR(NOT(ISNUMBER(A70)),A70&lt;=0,IF(ISNUMBER(A70),A70&lt;&gt;INT(A70),FALSE)),"Data inválida",IF(B70="","ID de inventário ausente",IF(OR(C70="",COUNTIFS(Produtos!$A$5:$A$104,C70)&lt;&gt;1),"Código ausente, desconhecido ou duplicado",IF(IFERROR(INDEX(Produtos!$L$5:$L$104,MATCH(C70,Produtos!$A$5:$A$104,0)),"Inválido")&lt;&gt;"","Cadastro do item inválido",IF(D70="","Abrangência ausente",IF(OR(NOT(ISNUMBER(E70)),E70&lt;0),"Sistema no corte inválido",IF(OR(NOT(ISNUMBER(F70)),F70&lt;0),"Físico inválido",IF(L70="","Contador ausente",IF(AND(N70&lt;&gt;"Pendente revisão",N70&lt;&gt;"Aprovado",N70&lt;&gt;"Ajustado",N70&lt;&gt;"Recontar"),"Status inválido",""))))))))))</x:f>
      </x:c>
      <x:c r="Q70" s="8" t="n">
        <x:f>IF(AND(C70&lt;&gt;"",P70=""),1,0)</x:f>
        <x:v>0</x:v>
      </x:c>
      <x:c r="R70" s="8" t="n">
        <x:v>70</x:v>
      </x:c>
      <x:c r="S70" s="8" t="n">
        <x:f>IF(AND(Q70=1,ISNUMBER(Listas!$C$5),A70&lt;=Listas!$C$5),1,0)</x:f>
        <x:v>0</x:v>
      </x:c>
    </x:row>
    <x:row r="71" ht="24" customHeight="1">
      <x:c r="A71" s="5"/>
      <x:c r="B71" s="4"/>
      <x:c r="C71" s="4"/>
      <x:c r="D71" s="4"/>
      <x:c r="E71" s="4"/>
      <x:c r="F71" s="4"/>
      <x:c r="G71" s="8" t="str">
        <x:f>IF(Q71=1,F71-E71,"")</x:f>
      </x:c>
      <x:c r="H71" s="8" t="str">
        <x:f>IF(Q71=1,ABS(G71),"")</x:f>
      </x:c>
      <x:c r="I71" s="10" t="str">
        <x:f>IF(Q71=1,INDEX(Produtos!$G$5:$G$104,MATCH(C71,Produtos!$A$5:$A$104,0)),"")</x:f>
      </x:c>
      <x:c r="J71" s="10" t="str">
        <x:f>IF(Q71=1,G71*I71,"")</x:f>
      </x:c>
      <x:c r="K71" s="4"/>
      <x:c r="L71" s="4"/>
      <x:c r="M71" s="4"/>
      <x:c r="N71" s="4"/>
      <x:c r="O71" s="4"/>
      <x:c r="P71" s="8" t="str">
        <x:f>IF(COUNTA(A71:F71,K71:O71)=0,"",IF(OR(NOT(ISNUMBER(A71)),A71&lt;=0,IF(ISNUMBER(A71),A71&lt;&gt;INT(A71),FALSE)),"Data inválida",IF(B71="","ID de inventário ausente",IF(OR(C71="",COUNTIFS(Produtos!$A$5:$A$104,C71)&lt;&gt;1),"Código ausente, desconhecido ou duplicado",IF(IFERROR(INDEX(Produtos!$L$5:$L$104,MATCH(C71,Produtos!$A$5:$A$104,0)),"Inválido")&lt;&gt;"","Cadastro do item inválido",IF(D71="","Abrangência ausente",IF(OR(NOT(ISNUMBER(E71)),E71&lt;0),"Sistema no corte inválido",IF(OR(NOT(ISNUMBER(F71)),F71&lt;0),"Físico inválido",IF(L71="","Contador ausente",IF(AND(N71&lt;&gt;"Pendente revisão",N71&lt;&gt;"Aprovado",N71&lt;&gt;"Ajustado",N71&lt;&gt;"Recontar"),"Status inválido",""))))))))))</x:f>
      </x:c>
      <x:c r="Q71" s="8" t="n">
        <x:f>IF(AND(C71&lt;&gt;"",P71=""),1,0)</x:f>
        <x:v>0</x:v>
      </x:c>
      <x:c r="R71" s="8" t="n">
        <x:v>71</x:v>
      </x:c>
      <x:c r="S71" s="8" t="n">
        <x:f>IF(AND(Q71=1,ISNUMBER(Listas!$C$5),A71&lt;=Listas!$C$5),1,0)</x:f>
        <x:v>0</x:v>
      </x:c>
    </x:row>
    <x:row r="72" ht="24" customHeight="1">
      <x:c r="A72" s="5"/>
      <x:c r="B72" s="4"/>
      <x:c r="C72" s="4"/>
      <x:c r="D72" s="4"/>
      <x:c r="E72" s="4"/>
      <x:c r="F72" s="4"/>
      <x:c r="G72" s="8" t="str">
        <x:f>IF(Q72=1,F72-E72,"")</x:f>
      </x:c>
      <x:c r="H72" s="8" t="str">
        <x:f>IF(Q72=1,ABS(G72),"")</x:f>
      </x:c>
      <x:c r="I72" s="10" t="str">
        <x:f>IF(Q72=1,INDEX(Produtos!$G$5:$G$104,MATCH(C72,Produtos!$A$5:$A$104,0)),"")</x:f>
      </x:c>
      <x:c r="J72" s="10" t="str">
        <x:f>IF(Q72=1,G72*I72,"")</x:f>
      </x:c>
      <x:c r="K72" s="4"/>
      <x:c r="L72" s="4"/>
      <x:c r="M72" s="4"/>
      <x:c r="N72" s="4"/>
      <x:c r="O72" s="4"/>
      <x:c r="P72" s="8" t="str">
        <x:f>IF(COUNTA(A72:F72,K72:O72)=0,"",IF(OR(NOT(ISNUMBER(A72)),A72&lt;=0,IF(ISNUMBER(A72),A72&lt;&gt;INT(A72),FALSE)),"Data inválida",IF(B72="","ID de inventário ausente",IF(OR(C72="",COUNTIFS(Produtos!$A$5:$A$104,C72)&lt;&gt;1),"Código ausente, desconhecido ou duplicado",IF(IFERROR(INDEX(Produtos!$L$5:$L$104,MATCH(C72,Produtos!$A$5:$A$104,0)),"Inválido")&lt;&gt;"","Cadastro do item inválido",IF(D72="","Abrangência ausente",IF(OR(NOT(ISNUMBER(E72)),E72&lt;0),"Sistema no corte inválido",IF(OR(NOT(ISNUMBER(F72)),F72&lt;0),"Físico inválido",IF(L72="","Contador ausente",IF(AND(N72&lt;&gt;"Pendente revisão",N72&lt;&gt;"Aprovado",N72&lt;&gt;"Ajustado",N72&lt;&gt;"Recontar"),"Status inválido",""))))))))))</x:f>
      </x:c>
      <x:c r="Q72" s="8" t="n">
        <x:f>IF(AND(C72&lt;&gt;"",P72=""),1,0)</x:f>
        <x:v>0</x:v>
      </x:c>
      <x:c r="R72" s="8" t="n">
        <x:v>72</x:v>
      </x:c>
      <x:c r="S72" s="8" t="n">
        <x:f>IF(AND(Q72=1,ISNUMBER(Listas!$C$5),A72&lt;=Listas!$C$5),1,0)</x:f>
        <x:v>0</x:v>
      </x:c>
    </x:row>
    <x:row r="73" ht="24" customHeight="1">
      <x:c r="A73" s="5"/>
      <x:c r="B73" s="4"/>
      <x:c r="C73" s="4"/>
      <x:c r="D73" s="4"/>
      <x:c r="E73" s="4"/>
      <x:c r="F73" s="4"/>
      <x:c r="G73" s="8" t="str">
        <x:f>IF(Q73=1,F73-E73,"")</x:f>
      </x:c>
      <x:c r="H73" s="8" t="str">
        <x:f>IF(Q73=1,ABS(G73),"")</x:f>
      </x:c>
      <x:c r="I73" s="10" t="str">
        <x:f>IF(Q73=1,INDEX(Produtos!$G$5:$G$104,MATCH(C73,Produtos!$A$5:$A$104,0)),"")</x:f>
      </x:c>
      <x:c r="J73" s="10" t="str">
        <x:f>IF(Q73=1,G73*I73,"")</x:f>
      </x:c>
      <x:c r="K73" s="4"/>
      <x:c r="L73" s="4"/>
      <x:c r="M73" s="4"/>
      <x:c r="N73" s="4"/>
      <x:c r="O73" s="4"/>
      <x:c r="P73" s="8" t="str">
        <x:f>IF(COUNTA(A73:F73,K73:O73)=0,"",IF(OR(NOT(ISNUMBER(A73)),A73&lt;=0,IF(ISNUMBER(A73),A73&lt;&gt;INT(A73),FALSE)),"Data inválida",IF(B73="","ID de inventário ausente",IF(OR(C73="",COUNTIFS(Produtos!$A$5:$A$104,C73)&lt;&gt;1),"Código ausente, desconhecido ou duplicado",IF(IFERROR(INDEX(Produtos!$L$5:$L$104,MATCH(C73,Produtos!$A$5:$A$104,0)),"Inválido")&lt;&gt;"","Cadastro do item inválido",IF(D73="","Abrangência ausente",IF(OR(NOT(ISNUMBER(E73)),E73&lt;0),"Sistema no corte inválido",IF(OR(NOT(ISNUMBER(F73)),F73&lt;0),"Físico inválido",IF(L73="","Contador ausente",IF(AND(N73&lt;&gt;"Pendente revisão",N73&lt;&gt;"Aprovado",N73&lt;&gt;"Ajustado",N73&lt;&gt;"Recontar"),"Status inválido",""))))))))))</x:f>
      </x:c>
      <x:c r="Q73" s="8" t="n">
        <x:f>IF(AND(C73&lt;&gt;"",P73=""),1,0)</x:f>
        <x:v>0</x:v>
      </x:c>
      <x:c r="R73" s="8" t="n">
        <x:v>73</x:v>
      </x:c>
      <x:c r="S73" s="8" t="n">
        <x:f>IF(AND(Q73=1,ISNUMBER(Listas!$C$5),A73&lt;=Listas!$C$5),1,0)</x:f>
        <x:v>0</x:v>
      </x:c>
    </x:row>
    <x:row r="74" ht="24" customHeight="1">
      <x:c r="A74" s="5"/>
      <x:c r="B74" s="4"/>
      <x:c r="C74" s="4"/>
      <x:c r="D74" s="4"/>
      <x:c r="E74" s="4"/>
      <x:c r="F74" s="4"/>
      <x:c r="G74" s="8" t="str">
        <x:f>IF(Q74=1,F74-E74,"")</x:f>
      </x:c>
      <x:c r="H74" s="8" t="str">
        <x:f>IF(Q74=1,ABS(G74),"")</x:f>
      </x:c>
      <x:c r="I74" s="10" t="str">
        <x:f>IF(Q74=1,INDEX(Produtos!$G$5:$G$104,MATCH(C74,Produtos!$A$5:$A$104,0)),"")</x:f>
      </x:c>
      <x:c r="J74" s="10" t="str">
        <x:f>IF(Q74=1,G74*I74,"")</x:f>
      </x:c>
      <x:c r="K74" s="4"/>
      <x:c r="L74" s="4"/>
      <x:c r="M74" s="4"/>
      <x:c r="N74" s="4"/>
      <x:c r="O74" s="4"/>
      <x:c r="P74" s="8" t="str">
        <x:f>IF(COUNTA(A74:F74,K74:O74)=0,"",IF(OR(NOT(ISNUMBER(A74)),A74&lt;=0,IF(ISNUMBER(A74),A74&lt;&gt;INT(A74),FALSE)),"Data inválida",IF(B74="","ID de inventário ausente",IF(OR(C74="",COUNTIFS(Produtos!$A$5:$A$104,C74)&lt;&gt;1),"Código ausente, desconhecido ou duplicado",IF(IFERROR(INDEX(Produtos!$L$5:$L$104,MATCH(C74,Produtos!$A$5:$A$104,0)),"Inválido")&lt;&gt;"","Cadastro do item inválido",IF(D74="","Abrangência ausente",IF(OR(NOT(ISNUMBER(E74)),E74&lt;0),"Sistema no corte inválido",IF(OR(NOT(ISNUMBER(F74)),F74&lt;0),"Físico inválido",IF(L74="","Contador ausente",IF(AND(N74&lt;&gt;"Pendente revisão",N74&lt;&gt;"Aprovado",N74&lt;&gt;"Ajustado",N74&lt;&gt;"Recontar"),"Status inválido",""))))))))))</x:f>
      </x:c>
      <x:c r="Q74" s="8" t="n">
        <x:f>IF(AND(C74&lt;&gt;"",P74=""),1,0)</x:f>
        <x:v>0</x:v>
      </x:c>
      <x:c r="R74" s="8" t="n">
        <x:v>74</x:v>
      </x:c>
      <x:c r="S74" s="8" t="n">
        <x:f>IF(AND(Q74=1,ISNUMBER(Listas!$C$5),A74&lt;=Listas!$C$5),1,0)</x:f>
        <x:v>0</x:v>
      </x:c>
    </x:row>
    <x:row r="75" ht="24" customHeight="1">
      <x:c r="A75" s="5"/>
      <x:c r="B75" s="4"/>
      <x:c r="C75" s="4"/>
      <x:c r="D75" s="4"/>
      <x:c r="E75" s="4"/>
      <x:c r="F75" s="4"/>
      <x:c r="G75" s="8" t="str">
        <x:f>IF(Q75=1,F75-E75,"")</x:f>
      </x:c>
      <x:c r="H75" s="8" t="str">
        <x:f>IF(Q75=1,ABS(G75),"")</x:f>
      </x:c>
      <x:c r="I75" s="10" t="str">
        <x:f>IF(Q75=1,INDEX(Produtos!$G$5:$G$104,MATCH(C75,Produtos!$A$5:$A$104,0)),"")</x:f>
      </x:c>
      <x:c r="J75" s="10" t="str">
        <x:f>IF(Q75=1,G75*I75,"")</x:f>
      </x:c>
      <x:c r="K75" s="4"/>
      <x:c r="L75" s="4"/>
      <x:c r="M75" s="4"/>
      <x:c r="N75" s="4"/>
      <x:c r="O75" s="4"/>
      <x:c r="P75" s="8" t="str">
        <x:f>IF(COUNTA(A75:F75,K75:O75)=0,"",IF(OR(NOT(ISNUMBER(A75)),A75&lt;=0,IF(ISNUMBER(A75),A75&lt;&gt;INT(A75),FALSE)),"Data inválida",IF(B75="","ID de inventário ausente",IF(OR(C75="",COUNTIFS(Produtos!$A$5:$A$104,C75)&lt;&gt;1),"Código ausente, desconhecido ou duplicado",IF(IFERROR(INDEX(Produtos!$L$5:$L$104,MATCH(C75,Produtos!$A$5:$A$104,0)),"Inválido")&lt;&gt;"","Cadastro do item inválido",IF(D75="","Abrangência ausente",IF(OR(NOT(ISNUMBER(E75)),E75&lt;0),"Sistema no corte inválido",IF(OR(NOT(ISNUMBER(F75)),F75&lt;0),"Físico inválido",IF(L75="","Contador ausente",IF(AND(N75&lt;&gt;"Pendente revisão",N75&lt;&gt;"Aprovado",N75&lt;&gt;"Ajustado",N75&lt;&gt;"Recontar"),"Status inválido",""))))))))))</x:f>
      </x:c>
      <x:c r="Q75" s="8" t="n">
        <x:f>IF(AND(C75&lt;&gt;"",P75=""),1,0)</x:f>
        <x:v>0</x:v>
      </x:c>
      <x:c r="R75" s="8" t="n">
        <x:v>75</x:v>
      </x:c>
      <x:c r="S75" s="8" t="n">
        <x:f>IF(AND(Q75=1,ISNUMBER(Listas!$C$5),A75&lt;=Listas!$C$5),1,0)</x:f>
        <x:v>0</x:v>
      </x:c>
    </x:row>
    <x:row r="76" ht="24" customHeight="1">
      <x:c r="A76" s="5"/>
      <x:c r="B76" s="4"/>
      <x:c r="C76" s="4"/>
      <x:c r="D76" s="4"/>
      <x:c r="E76" s="4"/>
      <x:c r="F76" s="4"/>
      <x:c r="G76" s="8" t="str">
        <x:f>IF(Q76=1,F76-E76,"")</x:f>
      </x:c>
      <x:c r="H76" s="8" t="str">
        <x:f>IF(Q76=1,ABS(G76),"")</x:f>
      </x:c>
      <x:c r="I76" s="10" t="str">
        <x:f>IF(Q76=1,INDEX(Produtos!$G$5:$G$104,MATCH(C76,Produtos!$A$5:$A$104,0)),"")</x:f>
      </x:c>
      <x:c r="J76" s="10" t="str">
        <x:f>IF(Q76=1,G76*I76,"")</x:f>
      </x:c>
      <x:c r="K76" s="4"/>
      <x:c r="L76" s="4"/>
      <x:c r="M76" s="4"/>
      <x:c r="N76" s="4"/>
      <x:c r="O76" s="4"/>
      <x:c r="P76" s="8" t="str">
        <x:f>IF(COUNTA(A76:F76,K76:O76)=0,"",IF(OR(NOT(ISNUMBER(A76)),A76&lt;=0,IF(ISNUMBER(A76),A76&lt;&gt;INT(A76),FALSE)),"Data inválida",IF(B76="","ID de inventário ausente",IF(OR(C76="",COUNTIFS(Produtos!$A$5:$A$104,C76)&lt;&gt;1),"Código ausente, desconhecido ou duplicado",IF(IFERROR(INDEX(Produtos!$L$5:$L$104,MATCH(C76,Produtos!$A$5:$A$104,0)),"Inválido")&lt;&gt;"","Cadastro do item inválido",IF(D76="","Abrangência ausente",IF(OR(NOT(ISNUMBER(E76)),E76&lt;0),"Sistema no corte inválido",IF(OR(NOT(ISNUMBER(F76)),F76&lt;0),"Físico inválido",IF(L76="","Contador ausente",IF(AND(N76&lt;&gt;"Pendente revisão",N76&lt;&gt;"Aprovado",N76&lt;&gt;"Ajustado",N76&lt;&gt;"Recontar"),"Status inválido",""))))))))))</x:f>
      </x:c>
      <x:c r="Q76" s="8" t="n">
        <x:f>IF(AND(C76&lt;&gt;"",P76=""),1,0)</x:f>
        <x:v>0</x:v>
      </x:c>
      <x:c r="R76" s="8" t="n">
        <x:v>76</x:v>
      </x:c>
      <x:c r="S76" s="8" t="n">
        <x:f>IF(AND(Q76=1,ISNUMBER(Listas!$C$5),A76&lt;=Listas!$C$5),1,0)</x:f>
        <x:v>0</x:v>
      </x:c>
    </x:row>
    <x:row r="77" ht="24" customHeight="1">
      <x:c r="A77" s="5"/>
      <x:c r="B77" s="4"/>
      <x:c r="C77" s="4"/>
      <x:c r="D77" s="4"/>
      <x:c r="E77" s="4"/>
      <x:c r="F77" s="4"/>
      <x:c r="G77" s="8" t="str">
        <x:f>IF(Q77=1,F77-E77,"")</x:f>
      </x:c>
      <x:c r="H77" s="8" t="str">
        <x:f>IF(Q77=1,ABS(G77),"")</x:f>
      </x:c>
      <x:c r="I77" s="10" t="str">
        <x:f>IF(Q77=1,INDEX(Produtos!$G$5:$G$104,MATCH(C77,Produtos!$A$5:$A$104,0)),"")</x:f>
      </x:c>
      <x:c r="J77" s="10" t="str">
        <x:f>IF(Q77=1,G77*I77,"")</x:f>
      </x:c>
      <x:c r="K77" s="4"/>
      <x:c r="L77" s="4"/>
      <x:c r="M77" s="4"/>
      <x:c r="N77" s="4"/>
      <x:c r="O77" s="4"/>
      <x:c r="P77" s="8" t="str">
        <x:f>IF(COUNTA(A77:F77,K77:O77)=0,"",IF(OR(NOT(ISNUMBER(A77)),A77&lt;=0,IF(ISNUMBER(A77),A77&lt;&gt;INT(A77),FALSE)),"Data inválida",IF(B77="","ID de inventário ausente",IF(OR(C77="",COUNTIFS(Produtos!$A$5:$A$104,C77)&lt;&gt;1),"Código ausente, desconhecido ou duplicado",IF(IFERROR(INDEX(Produtos!$L$5:$L$104,MATCH(C77,Produtos!$A$5:$A$104,0)),"Inválido")&lt;&gt;"","Cadastro do item inválido",IF(D77="","Abrangência ausente",IF(OR(NOT(ISNUMBER(E77)),E77&lt;0),"Sistema no corte inválido",IF(OR(NOT(ISNUMBER(F77)),F77&lt;0),"Físico inválido",IF(L77="","Contador ausente",IF(AND(N77&lt;&gt;"Pendente revisão",N77&lt;&gt;"Aprovado",N77&lt;&gt;"Ajustado",N77&lt;&gt;"Recontar"),"Status inválido",""))))))))))</x:f>
      </x:c>
      <x:c r="Q77" s="8" t="n">
        <x:f>IF(AND(C77&lt;&gt;"",P77=""),1,0)</x:f>
        <x:v>0</x:v>
      </x:c>
      <x:c r="R77" s="8" t="n">
        <x:v>77</x:v>
      </x:c>
      <x:c r="S77" s="8" t="n">
        <x:f>IF(AND(Q77=1,ISNUMBER(Listas!$C$5),A77&lt;=Listas!$C$5),1,0)</x:f>
        <x:v>0</x:v>
      </x:c>
    </x:row>
    <x:row r="78" ht="24" customHeight="1">
      <x:c r="A78" s="5"/>
      <x:c r="B78" s="4"/>
      <x:c r="C78" s="4"/>
      <x:c r="D78" s="4"/>
      <x:c r="E78" s="4"/>
      <x:c r="F78" s="4"/>
      <x:c r="G78" s="8" t="str">
        <x:f>IF(Q78=1,F78-E78,"")</x:f>
      </x:c>
      <x:c r="H78" s="8" t="str">
        <x:f>IF(Q78=1,ABS(G78),"")</x:f>
      </x:c>
      <x:c r="I78" s="10" t="str">
        <x:f>IF(Q78=1,INDEX(Produtos!$G$5:$G$104,MATCH(C78,Produtos!$A$5:$A$104,0)),"")</x:f>
      </x:c>
      <x:c r="J78" s="10" t="str">
        <x:f>IF(Q78=1,G78*I78,"")</x:f>
      </x:c>
      <x:c r="K78" s="4"/>
      <x:c r="L78" s="4"/>
      <x:c r="M78" s="4"/>
      <x:c r="N78" s="4"/>
      <x:c r="O78" s="4"/>
      <x:c r="P78" s="8" t="str">
        <x:f>IF(COUNTA(A78:F78,K78:O78)=0,"",IF(OR(NOT(ISNUMBER(A78)),A78&lt;=0,IF(ISNUMBER(A78),A78&lt;&gt;INT(A78),FALSE)),"Data inválida",IF(B78="","ID de inventário ausente",IF(OR(C78="",COUNTIFS(Produtos!$A$5:$A$104,C78)&lt;&gt;1),"Código ausente, desconhecido ou duplicado",IF(IFERROR(INDEX(Produtos!$L$5:$L$104,MATCH(C78,Produtos!$A$5:$A$104,0)),"Inválido")&lt;&gt;"","Cadastro do item inválido",IF(D78="","Abrangência ausente",IF(OR(NOT(ISNUMBER(E78)),E78&lt;0),"Sistema no corte inválido",IF(OR(NOT(ISNUMBER(F78)),F78&lt;0),"Físico inválido",IF(L78="","Contador ausente",IF(AND(N78&lt;&gt;"Pendente revisão",N78&lt;&gt;"Aprovado",N78&lt;&gt;"Ajustado",N78&lt;&gt;"Recontar"),"Status inválido",""))))))))))</x:f>
      </x:c>
      <x:c r="Q78" s="8" t="n">
        <x:f>IF(AND(C78&lt;&gt;"",P78=""),1,0)</x:f>
        <x:v>0</x:v>
      </x:c>
      <x:c r="R78" s="8" t="n">
        <x:v>78</x:v>
      </x:c>
      <x:c r="S78" s="8" t="n">
        <x:f>IF(AND(Q78=1,ISNUMBER(Listas!$C$5),A78&lt;=Listas!$C$5),1,0)</x:f>
        <x:v>0</x:v>
      </x:c>
    </x:row>
    <x:row r="79" ht="24" customHeight="1">
      <x:c r="A79" s="5"/>
      <x:c r="B79" s="4"/>
      <x:c r="C79" s="4"/>
      <x:c r="D79" s="4"/>
      <x:c r="E79" s="4"/>
      <x:c r="F79" s="4"/>
      <x:c r="G79" s="8" t="str">
        <x:f>IF(Q79=1,F79-E79,"")</x:f>
      </x:c>
      <x:c r="H79" s="8" t="str">
        <x:f>IF(Q79=1,ABS(G79),"")</x:f>
      </x:c>
      <x:c r="I79" s="10" t="str">
        <x:f>IF(Q79=1,INDEX(Produtos!$G$5:$G$104,MATCH(C79,Produtos!$A$5:$A$104,0)),"")</x:f>
      </x:c>
      <x:c r="J79" s="10" t="str">
        <x:f>IF(Q79=1,G79*I79,"")</x:f>
      </x:c>
      <x:c r="K79" s="4"/>
      <x:c r="L79" s="4"/>
      <x:c r="M79" s="4"/>
      <x:c r="N79" s="4"/>
      <x:c r="O79" s="4"/>
      <x:c r="P79" s="8" t="str">
        <x:f>IF(COUNTA(A79:F79,K79:O79)=0,"",IF(OR(NOT(ISNUMBER(A79)),A79&lt;=0,IF(ISNUMBER(A79),A79&lt;&gt;INT(A79),FALSE)),"Data inválida",IF(B79="","ID de inventário ausente",IF(OR(C79="",COUNTIFS(Produtos!$A$5:$A$104,C79)&lt;&gt;1),"Código ausente, desconhecido ou duplicado",IF(IFERROR(INDEX(Produtos!$L$5:$L$104,MATCH(C79,Produtos!$A$5:$A$104,0)),"Inválido")&lt;&gt;"","Cadastro do item inválido",IF(D79="","Abrangência ausente",IF(OR(NOT(ISNUMBER(E79)),E79&lt;0),"Sistema no corte inválido",IF(OR(NOT(ISNUMBER(F79)),F79&lt;0),"Físico inválido",IF(L79="","Contador ausente",IF(AND(N79&lt;&gt;"Pendente revisão",N79&lt;&gt;"Aprovado",N79&lt;&gt;"Ajustado",N79&lt;&gt;"Recontar"),"Status inválido",""))))))))))</x:f>
      </x:c>
      <x:c r="Q79" s="8" t="n">
        <x:f>IF(AND(C79&lt;&gt;"",P79=""),1,0)</x:f>
        <x:v>0</x:v>
      </x:c>
      <x:c r="R79" s="8" t="n">
        <x:v>79</x:v>
      </x:c>
      <x:c r="S79" s="8" t="n">
        <x:f>IF(AND(Q79=1,ISNUMBER(Listas!$C$5),A79&lt;=Listas!$C$5),1,0)</x:f>
        <x:v>0</x:v>
      </x:c>
    </x:row>
    <x:row r="80" ht="24" customHeight="1">
      <x:c r="A80" s="5"/>
      <x:c r="B80" s="4"/>
      <x:c r="C80" s="4"/>
      <x:c r="D80" s="4"/>
      <x:c r="E80" s="4"/>
      <x:c r="F80" s="4"/>
      <x:c r="G80" s="8" t="str">
        <x:f>IF(Q80=1,F80-E80,"")</x:f>
      </x:c>
      <x:c r="H80" s="8" t="str">
        <x:f>IF(Q80=1,ABS(G80),"")</x:f>
      </x:c>
      <x:c r="I80" s="10" t="str">
        <x:f>IF(Q80=1,INDEX(Produtos!$G$5:$G$104,MATCH(C80,Produtos!$A$5:$A$104,0)),"")</x:f>
      </x:c>
      <x:c r="J80" s="10" t="str">
        <x:f>IF(Q80=1,G80*I80,"")</x:f>
      </x:c>
      <x:c r="K80" s="4"/>
      <x:c r="L80" s="4"/>
      <x:c r="M80" s="4"/>
      <x:c r="N80" s="4"/>
      <x:c r="O80" s="4"/>
      <x:c r="P80" s="8" t="str">
        <x:f>IF(COUNTA(A80:F80,K80:O80)=0,"",IF(OR(NOT(ISNUMBER(A80)),A80&lt;=0,IF(ISNUMBER(A80),A80&lt;&gt;INT(A80),FALSE)),"Data inválida",IF(B80="","ID de inventário ausente",IF(OR(C80="",COUNTIFS(Produtos!$A$5:$A$104,C80)&lt;&gt;1),"Código ausente, desconhecido ou duplicado",IF(IFERROR(INDEX(Produtos!$L$5:$L$104,MATCH(C80,Produtos!$A$5:$A$104,0)),"Inválido")&lt;&gt;"","Cadastro do item inválido",IF(D80="","Abrangência ausente",IF(OR(NOT(ISNUMBER(E80)),E80&lt;0),"Sistema no corte inválido",IF(OR(NOT(ISNUMBER(F80)),F80&lt;0),"Físico inválido",IF(L80="","Contador ausente",IF(AND(N80&lt;&gt;"Pendente revisão",N80&lt;&gt;"Aprovado",N80&lt;&gt;"Ajustado",N80&lt;&gt;"Recontar"),"Status inválido",""))))))))))</x:f>
      </x:c>
      <x:c r="Q80" s="8" t="n">
        <x:f>IF(AND(C80&lt;&gt;"",P80=""),1,0)</x:f>
        <x:v>0</x:v>
      </x:c>
      <x:c r="R80" s="8" t="n">
        <x:v>80</x:v>
      </x:c>
      <x:c r="S80" s="8" t="n">
        <x:f>IF(AND(Q80=1,ISNUMBER(Listas!$C$5),A80&lt;=Listas!$C$5),1,0)</x:f>
        <x:v>0</x:v>
      </x:c>
    </x:row>
    <x:row r="81" ht="24" customHeight="1">
      <x:c r="A81" s="5"/>
      <x:c r="B81" s="4"/>
      <x:c r="C81" s="4"/>
      <x:c r="D81" s="4"/>
      <x:c r="E81" s="4"/>
      <x:c r="F81" s="4"/>
      <x:c r="G81" s="8" t="str">
        <x:f>IF(Q81=1,F81-E81,"")</x:f>
      </x:c>
      <x:c r="H81" s="8" t="str">
        <x:f>IF(Q81=1,ABS(G81),"")</x:f>
      </x:c>
      <x:c r="I81" s="10" t="str">
        <x:f>IF(Q81=1,INDEX(Produtos!$G$5:$G$104,MATCH(C81,Produtos!$A$5:$A$104,0)),"")</x:f>
      </x:c>
      <x:c r="J81" s="10" t="str">
        <x:f>IF(Q81=1,G81*I81,"")</x:f>
      </x:c>
      <x:c r="K81" s="4"/>
      <x:c r="L81" s="4"/>
      <x:c r="M81" s="4"/>
      <x:c r="N81" s="4"/>
      <x:c r="O81" s="4"/>
      <x:c r="P81" s="8" t="str">
        <x:f>IF(COUNTA(A81:F81,K81:O81)=0,"",IF(OR(NOT(ISNUMBER(A81)),A81&lt;=0,IF(ISNUMBER(A81),A81&lt;&gt;INT(A81),FALSE)),"Data inválida",IF(B81="","ID de inventário ausente",IF(OR(C81="",COUNTIFS(Produtos!$A$5:$A$104,C81)&lt;&gt;1),"Código ausente, desconhecido ou duplicado",IF(IFERROR(INDEX(Produtos!$L$5:$L$104,MATCH(C81,Produtos!$A$5:$A$104,0)),"Inválido")&lt;&gt;"","Cadastro do item inválido",IF(D81="","Abrangência ausente",IF(OR(NOT(ISNUMBER(E81)),E81&lt;0),"Sistema no corte inválido",IF(OR(NOT(ISNUMBER(F81)),F81&lt;0),"Físico inválido",IF(L81="","Contador ausente",IF(AND(N81&lt;&gt;"Pendente revisão",N81&lt;&gt;"Aprovado",N81&lt;&gt;"Ajustado",N81&lt;&gt;"Recontar"),"Status inválido",""))))))))))</x:f>
      </x:c>
      <x:c r="Q81" s="8" t="n">
        <x:f>IF(AND(C81&lt;&gt;"",P81=""),1,0)</x:f>
        <x:v>0</x:v>
      </x:c>
      <x:c r="R81" s="8" t="n">
        <x:v>81</x:v>
      </x:c>
      <x:c r="S81" s="8" t="n">
        <x:f>IF(AND(Q81=1,ISNUMBER(Listas!$C$5),A81&lt;=Listas!$C$5),1,0)</x:f>
        <x:v>0</x:v>
      </x:c>
    </x:row>
    <x:row r="82" ht="24" customHeight="1">
      <x:c r="A82" s="5"/>
      <x:c r="B82" s="4"/>
      <x:c r="C82" s="4"/>
      <x:c r="D82" s="4"/>
      <x:c r="E82" s="4"/>
      <x:c r="F82" s="4"/>
      <x:c r="G82" s="8" t="str">
        <x:f>IF(Q82=1,F82-E82,"")</x:f>
      </x:c>
      <x:c r="H82" s="8" t="str">
        <x:f>IF(Q82=1,ABS(G82),"")</x:f>
      </x:c>
      <x:c r="I82" s="10" t="str">
        <x:f>IF(Q82=1,INDEX(Produtos!$G$5:$G$104,MATCH(C82,Produtos!$A$5:$A$104,0)),"")</x:f>
      </x:c>
      <x:c r="J82" s="10" t="str">
        <x:f>IF(Q82=1,G82*I82,"")</x:f>
      </x:c>
      <x:c r="K82" s="4"/>
      <x:c r="L82" s="4"/>
      <x:c r="M82" s="4"/>
      <x:c r="N82" s="4"/>
      <x:c r="O82" s="4"/>
      <x:c r="P82" s="8" t="str">
        <x:f>IF(COUNTA(A82:F82,K82:O82)=0,"",IF(OR(NOT(ISNUMBER(A82)),A82&lt;=0,IF(ISNUMBER(A82),A82&lt;&gt;INT(A82),FALSE)),"Data inválida",IF(B82="","ID de inventário ausente",IF(OR(C82="",COUNTIFS(Produtos!$A$5:$A$104,C82)&lt;&gt;1),"Código ausente, desconhecido ou duplicado",IF(IFERROR(INDEX(Produtos!$L$5:$L$104,MATCH(C82,Produtos!$A$5:$A$104,0)),"Inválido")&lt;&gt;"","Cadastro do item inválido",IF(D82="","Abrangência ausente",IF(OR(NOT(ISNUMBER(E82)),E82&lt;0),"Sistema no corte inválido",IF(OR(NOT(ISNUMBER(F82)),F82&lt;0),"Físico inválido",IF(L82="","Contador ausente",IF(AND(N82&lt;&gt;"Pendente revisão",N82&lt;&gt;"Aprovado",N82&lt;&gt;"Ajustado",N82&lt;&gt;"Recontar"),"Status inválido",""))))))))))</x:f>
      </x:c>
      <x:c r="Q82" s="8" t="n">
        <x:f>IF(AND(C82&lt;&gt;"",P82=""),1,0)</x:f>
        <x:v>0</x:v>
      </x:c>
      <x:c r="R82" s="8" t="n">
        <x:v>82</x:v>
      </x:c>
      <x:c r="S82" s="8" t="n">
        <x:f>IF(AND(Q82=1,ISNUMBER(Listas!$C$5),A82&lt;=Listas!$C$5),1,0)</x:f>
        <x:v>0</x:v>
      </x:c>
    </x:row>
    <x:row r="83" ht="24" customHeight="1">
      <x:c r="A83" s="5"/>
      <x:c r="B83" s="4"/>
      <x:c r="C83" s="4"/>
      <x:c r="D83" s="4"/>
      <x:c r="E83" s="4"/>
      <x:c r="F83" s="4"/>
      <x:c r="G83" s="8" t="str">
        <x:f>IF(Q83=1,F83-E83,"")</x:f>
      </x:c>
      <x:c r="H83" s="8" t="str">
        <x:f>IF(Q83=1,ABS(G83),"")</x:f>
      </x:c>
      <x:c r="I83" s="10" t="str">
        <x:f>IF(Q83=1,INDEX(Produtos!$G$5:$G$104,MATCH(C83,Produtos!$A$5:$A$104,0)),"")</x:f>
      </x:c>
      <x:c r="J83" s="10" t="str">
        <x:f>IF(Q83=1,G83*I83,"")</x:f>
      </x:c>
      <x:c r="K83" s="4"/>
      <x:c r="L83" s="4"/>
      <x:c r="M83" s="4"/>
      <x:c r="N83" s="4"/>
      <x:c r="O83" s="4"/>
      <x:c r="P83" s="8" t="str">
        <x:f>IF(COUNTA(A83:F83,K83:O83)=0,"",IF(OR(NOT(ISNUMBER(A83)),A83&lt;=0,IF(ISNUMBER(A83),A83&lt;&gt;INT(A83),FALSE)),"Data inválida",IF(B83="","ID de inventário ausente",IF(OR(C83="",COUNTIFS(Produtos!$A$5:$A$104,C83)&lt;&gt;1),"Código ausente, desconhecido ou duplicado",IF(IFERROR(INDEX(Produtos!$L$5:$L$104,MATCH(C83,Produtos!$A$5:$A$104,0)),"Inválido")&lt;&gt;"","Cadastro do item inválido",IF(D83="","Abrangência ausente",IF(OR(NOT(ISNUMBER(E83)),E83&lt;0),"Sistema no corte inválido",IF(OR(NOT(ISNUMBER(F83)),F83&lt;0),"Físico inválido",IF(L83="","Contador ausente",IF(AND(N83&lt;&gt;"Pendente revisão",N83&lt;&gt;"Aprovado",N83&lt;&gt;"Ajustado",N83&lt;&gt;"Recontar"),"Status inválido",""))))))))))</x:f>
      </x:c>
      <x:c r="Q83" s="8" t="n">
        <x:f>IF(AND(C83&lt;&gt;"",P83=""),1,0)</x:f>
        <x:v>0</x:v>
      </x:c>
      <x:c r="R83" s="8" t="n">
        <x:v>83</x:v>
      </x:c>
      <x:c r="S83" s="8" t="n">
        <x:f>IF(AND(Q83=1,ISNUMBER(Listas!$C$5),A83&lt;=Listas!$C$5),1,0)</x:f>
        <x:v>0</x:v>
      </x:c>
    </x:row>
    <x:row r="84" ht="24" customHeight="1">
      <x:c r="A84" s="5"/>
      <x:c r="B84" s="4"/>
      <x:c r="C84" s="4"/>
      <x:c r="D84" s="4"/>
      <x:c r="E84" s="4"/>
      <x:c r="F84" s="4"/>
      <x:c r="G84" s="8" t="str">
        <x:f>IF(Q84=1,F84-E84,"")</x:f>
      </x:c>
      <x:c r="H84" s="8" t="str">
        <x:f>IF(Q84=1,ABS(G84),"")</x:f>
      </x:c>
      <x:c r="I84" s="10" t="str">
        <x:f>IF(Q84=1,INDEX(Produtos!$G$5:$G$104,MATCH(C84,Produtos!$A$5:$A$104,0)),"")</x:f>
      </x:c>
      <x:c r="J84" s="10" t="str">
        <x:f>IF(Q84=1,G84*I84,"")</x:f>
      </x:c>
      <x:c r="K84" s="4"/>
      <x:c r="L84" s="4"/>
      <x:c r="M84" s="4"/>
      <x:c r="N84" s="4"/>
      <x:c r="O84" s="4"/>
      <x:c r="P84" s="8" t="str">
        <x:f>IF(COUNTA(A84:F84,K84:O84)=0,"",IF(OR(NOT(ISNUMBER(A84)),A84&lt;=0,IF(ISNUMBER(A84),A84&lt;&gt;INT(A84),FALSE)),"Data inválida",IF(B84="","ID de inventário ausente",IF(OR(C84="",COUNTIFS(Produtos!$A$5:$A$104,C84)&lt;&gt;1),"Código ausente, desconhecido ou duplicado",IF(IFERROR(INDEX(Produtos!$L$5:$L$104,MATCH(C84,Produtos!$A$5:$A$104,0)),"Inválido")&lt;&gt;"","Cadastro do item inválido",IF(D84="","Abrangência ausente",IF(OR(NOT(ISNUMBER(E84)),E84&lt;0),"Sistema no corte inválido",IF(OR(NOT(ISNUMBER(F84)),F84&lt;0),"Físico inválido",IF(L84="","Contador ausente",IF(AND(N84&lt;&gt;"Pendente revisão",N84&lt;&gt;"Aprovado",N84&lt;&gt;"Ajustado",N84&lt;&gt;"Recontar"),"Status inválido",""))))))))))</x:f>
      </x:c>
      <x:c r="Q84" s="8" t="n">
        <x:f>IF(AND(C84&lt;&gt;"",P84=""),1,0)</x:f>
        <x:v>0</x:v>
      </x:c>
      <x:c r="R84" s="8" t="n">
        <x:v>84</x:v>
      </x:c>
      <x:c r="S84" s="8" t="n">
        <x:f>IF(AND(Q84=1,ISNUMBER(Listas!$C$5),A84&lt;=Listas!$C$5),1,0)</x:f>
        <x:v>0</x:v>
      </x:c>
    </x:row>
    <x:row r="85" ht="24" customHeight="1">
      <x:c r="A85" s="5"/>
      <x:c r="B85" s="4"/>
      <x:c r="C85" s="4"/>
      <x:c r="D85" s="4"/>
      <x:c r="E85" s="4"/>
      <x:c r="F85" s="4"/>
      <x:c r="G85" s="8" t="str">
        <x:f>IF(Q85=1,F85-E85,"")</x:f>
      </x:c>
      <x:c r="H85" s="8" t="str">
        <x:f>IF(Q85=1,ABS(G85),"")</x:f>
      </x:c>
      <x:c r="I85" s="10" t="str">
        <x:f>IF(Q85=1,INDEX(Produtos!$G$5:$G$104,MATCH(C85,Produtos!$A$5:$A$104,0)),"")</x:f>
      </x:c>
      <x:c r="J85" s="10" t="str">
        <x:f>IF(Q85=1,G85*I85,"")</x:f>
      </x:c>
      <x:c r="K85" s="4"/>
      <x:c r="L85" s="4"/>
      <x:c r="M85" s="4"/>
      <x:c r="N85" s="4"/>
      <x:c r="O85" s="4"/>
      <x:c r="P85" s="8" t="str">
        <x:f>IF(COUNTA(A85:F85,K85:O85)=0,"",IF(OR(NOT(ISNUMBER(A85)),A85&lt;=0,IF(ISNUMBER(A85),A85&lt;&gt;INT(A85),FALSE)),"Data inválida",IF(B85="","ID de inventário ausente",IF(OR(C85="",COUNTIFS(Produtos!$A$5:$A$104,C85)&lt;&gt;1),"Código ausente, desconhecido ou duplicado",IF(IFERROR(INDEX(Produtos!$L$5:$L$104,MATCH(C85,Produtos!$A$5:$A$104,0)),"Inválido")&lt;&gt;"","Cadastro do item inválido",IF(D85="","Abrangência ausente",IF(OR(NOT(ISNUMBER(E85)),E85&lt;0),"Sistema no corte inválido",IF(OR(NOT(ISNUMBER(F85)),F85&lt;0),"Físico inválido",IF(L85="","Contador ausente",IF(AND(N85&lt;&gt;"Pendente revisão",N85&lt;&gt;"Aprovado",N85&lt;&gt;"Ajustado",N85&lt;&gt;"Recontar"),"Status inválido",""))))))))))</x:f>
      </x:c>
      <x:c r="Q85" s="8" t="n">
        <x:f>IF(AND(C85&lt;&gt;"",P85=""),1,0)</x:f>
        <x:v>0</x:v>
      </x:c>
      <x:c r="R85" s="8" t="n">
        <x:v>85</x:v>
      </x:c>
      <x:c r="S85" s="8" t="n">
        <x:f>IF(AND(Q85=1,ISNUMBER(Listas!$C$5),A85&lt;=Listas!$C$5),1,0)</x:f>
        <x:v>0</x:v>
      </x:c>
    </x:row>
    <x:row r="86" ht="24" customHeight="1">
      <x:c r="A86" s="5"/>
      <x:c r="B86" s="4"/>
      <x:c r="C86" s="4"/>
      <x:c r="D86" s="4"/>
      <x:c r="E86" s="4"/>
      <x:c r="F86" s="4"/>
      <x:c r="G86" s="8" t="str">
        <x:f>IF(Q86=1,F86-E86,"")</x:f>
      </x:c>
      <x:c r="H86" s="8" t="str">
        <x:f>IF(Q86=1,ABS(G86),"")</x:f>
      </x:c>
      <x:c r="I86" s="10" t="str">
        <x:f>IF(Q86=1,INDEX(Produtos!$G$5:$G$104,MATCH(C86,Produtos!$A$5:$A$104,0)),"")</x:f>
      </x:c>
      <x:c r="J86" s="10" t="str">
        <x:f>IF(Q86=1,G86*I86,"")</x:f>
      </x:c>
      <x:c r="K86" s="4"/>
      <x:c r="L86" s="4"/>
      <x:c r="M86" s="4"/>
      <x:c r="N86" s="4"/>
      <x:c r="O86" s="4"/>
      <x:c r="P86" s="8" t="str">
        <x:f>IF(COUNTA(A86:F86,K86:O86)=0,"",IF(OR(NOT(ISNUMBER(A86)),A86&lt;=0,IF(ISNUMBER(A86),A86&lt;&gt;INT(A86),FALSE)),"Data inválida",IF(B86="","ID de inventário ausente",IF(OR(C86="",COUNTIFS(Produtos!$A$5:$A$104,C86)&lt;&gt;1),"Código ausente, desconhecido ou duplicado",IF(IFERROR(INDEX(Produtos!$L$5:$L$104,MATCH(C86,Produtos!$A$5:$A$104,0)),"Inválido")&lt;&gt;"","Cadastro do item inválido",IF(D86="","Abrangência ausente",IF(OR(NOT(ISNUMBER(E86)),E86&lt;0),"Sistema no corte inválido",IF(OR(NOT(ISNUMBER(F86)),F86&lt;0),"Físico inválido",IF(L86="","Contador ausente",IF(AND(N86&lt;&gt;"Pendente revisão",N86&lt;&gt;"Aprovado",N86&lt;&gt;"Ajustado",N86&lt;&gt;"Recontar"),"Status inválido",""))))))))))</x:f>
      </x:c>
      <x:c r="Q86" s="8" t="n">
        <x:f>IF(AND(C86&lt;&gt;"",P86=""),1,0)</x:f>
        <x:v>0</x:v>
      </x:c>
      <x:c r="R86" s="8" t="n">
        <x:v>86</x:v>
      </x:c>
      <x:c r="S86" s="8" t="n">
        <x:f>IF(AND(Q86=1,ISNUMBER(Listas!$C$5),A86&lt;=Listas!$C$5),1,0)</x:f>
        <x:v>0</x:v>
      </x:c>
    </x:row>
    <x:row r="87" ht="24" customHeight="1">
      <x:c r="A87" s="5"/>
      <x:c r="B87" s="4"/>
      <x:c r="C87" s="4"/>
      <x:c r="D87" s="4"/>
      <x:c r="E87" s="4"/>
      <x:c r="F87" s="4"/>
      <x:c r="G87" s="8" t="str">
        <x:f>IF(Q87=1,F87-E87,"")</x:f>
      </x:c>
      <x:c r="H87" s="8" t="str">
        <x:f>IF(Q87=1,ABS(G87),"")</x:f>
      </x:c>
      <x:c r="I87" s="10" t="str">
        <x:f>IF(Q87=1,INDEX(Produtos!$G$5:$G$104,MATCH(C87,Produtos!$A$5:$A$104,0)),"")</x:f>
      </x:c>
      <x:c r="J87" s="10" t="str">
        <x:f>IF(Q87=1,G87*I87,"")</x:f>
      </x:c>
      <x:c r="K87" s="4"/>
      <x:c r="L87" s="4"/>
      <x:c r="M87" s="4"/>
      <x:c r="N87" s="4"/>
      <x:c r="O87" s="4"/>
      <x:c r="P87" s="8" t="str">
        <x:f>IF(COUNTA(A87:F87,K87:O87)=0,"",IF(OR(NOT(ISNUMBER(A87)),A87&lt;=0,IF(ISNUMBER(A87),A87&lt;&gt;INT(A87),FALSE)),"Data inválida",IF(B87="","ID de inventário ausente",IF(OR(C87="",COUNTIFS(Produtos!$A$5:$A$104,C87)&lt;&gt;1),"Código ausente, desconhecido ou duplicado",IF(IFERROR(INDEX(Produtos!$L$5:$L$104,MATCH(C87,Produtos!$A$5:$A$104,0)),"Inválido")&lt;&gt;"","Cadastro do item inválido",IF(D87="","Abrangência ausente",IF(OR(NOT(ISNUMBER(E87)),E87&lt;0),"Sistema no corte inválido",IF(OR(NOT(ISNUMBER(F87)),F87&lt;0),"Físico inválido",IF(L87="","Contador ausente",IF(AND(N87&lt;&gt;"Pendente revisão",N87&lt;&gt;"Aprovado",N87&lt;&gt;"Ajustado",N87&lt;&gt;"Recontar"),"Status inválido",""))))))))))</x:f>
      </x:c>
      <x:c r="Q87" s="8" t="n">
        <x:f>IF(AND(C87&lt;&gt;"",P87=""),1,0)</x:f>
        <x:v>0</x:v>
      </x:c>
      <x:c r="R87" s="8" t="n">
        <x:v>87</x:v>
      </x:c>
      <x:c r="S87" s="8" t="n">
        <x:f>IF(AND(Q87=1,ISNUMBER(Listas!$C$5),A87&lt;=Listas!$C$5),1,0)</x:f>
        <x:v>0</x:v>
      </x:c>
    </x:row>
    <x:row r="88" ht="24" customHeight="1">
      <x:c r="A88" s="5"/>
      <x:c r="B88" s="4"/>
      <x:c r="C88" s="4"/>
      <x:c r="D88" s="4"/>
      <x:c r="E88" s="4"/>
      <x:c r="F88" s="4"/>
      <x:c r="G88" s="8" t="str">
        <x:f>IF(Q88=1,F88-E88,"")</x:f>
      </x:c>
      <x:c r="H88" s="8" t="str">
        <x:f>IF(Q88=1,ABS(G88),"")</x:f>
      </x:c>
      <x:c r="I88" s="10" t="str">
        <x:f>IF(Q88=1,INDEX(Produtos!$G$5:$G$104,MATCH(C88,Produtos!$A$5:$A$104,0)),"")</x:f>
      </x:c>
      <x:c r="J88" s="10" t="str">
        <x:f>IF(Q88=1,G88*I88,"")</x:f>
      </x:c>
      <x:c r="K88" s="4"/>
      <x:c r="L88" s="4"/>
      <x:c r="M88" s="4"/>
      <x:c r="N88" s="4"/>
      <x:c r="O88" s="4"/>
      <x:c r="P88" s="8" t="str">
        <x:f>IF(COUNTA(A88:F88,K88:O88)=0,"",IF(OR(NOT(ISNUMBER(A88)),A88&lt;=0,IF(ISNUMBER(A88),A88&lt;&gt;INT(A88),FALSE)),"Data inválida",IF(B88="","ID de inventário ausente",IF(OR(C88="",COUNTIFS(Produtos!$A$5:$A$104,C88)&lt;&gt;1),"Código ausente, desconhecido ou duplicado",IF(IFERROR(INDEX(Produtos!$L$5:$L$104,MATCH(C88,Produtos!$A$5:$A$104,0)),"Inválido")&lt;&gt;"","Cadastro do item inválido",IF(D88="","Abrangência ausente",IF(OR(NOT(ISNUMBER(E88)),E88&lt;0),"Sistema no corte inválido",IF(OR(NOT(ISNUMBER(F88)),F88&lt;0),"Físico inválido",IF(L88="","Contador ausente",IF(AND(N88&lt;&gt;"Pendente revisão",N88&lt;&gt;"Aprovado",N88&lt;&gt;"Ajustado",N88&lt;&gt;"Recontar"),"Status inválido",""))))))))))</x:f>
      </x:c>
      <x:c r="Q88" s="8" t="n">
        <x:f>IF(AND(C88&lt;&gt;"",P88=""),1,0)</x:f>
        <x:v>0</x:v>
      </x:c>
      <x:c r="R88" s="8" t="n">
        <x:v>88</x:v>
      </x:c>
      <x:c r="S88" s="8" t="n">
        <x:f>IF(AND(Q88=1,ISNUMBER(Listas!$C$5),A88&lt;=Listas!$C$5),1,0)</x:f>
        <x:v>0</x:v>
      </x:c>
    </x:row>
    <x:row r="89" ht="24" customHeight="1">
      <x:c r="A89" s="5"/>
      <x:c r="B89" s="4"/>
      <x:c r="C89" s="4"/>
      <x:c r="D89" s="4"/>
      <x:c r="E89" s="4"/>
      <x:c r="F89" s="4"/>
      <x:c r="G89" s="8" t="str">
        <x:f>IF(Q89=1,F89-E89,"")</x:f>
      </x:c>
      <x:c r="H89" s="8" t="str">
        <x:f>IF(Q89=1,ABS(G89),"")</x:f>
      </x:c>
      <x:c r="I89" s="10" t="str">
        <x:f>IF(Q89=1,INDEX(Produtos!$G$5:$G$104,MATCH(C89,Produtos!$A$5:$A$104,0)),"")</x:f>
      </x:c>
      <x:c r="J89" s="10" t="str">
        <x:f>IF(Q89=1,G89*I89,"")</x:f>
      </x:c>
      <x:c r="K89" s="4"/>
      <x:c r="L89" s="4"/>
      <x:c r="M89" s="4"/>
      <x:c r="N89" s="4"/>
      <x:c r="O89" s="4"/>
      <x:c r="P89" s="8" t="str">
        <x:f>IF(COUNTA(A89:F89,K89:O89)=0,"",IF(OR(NOT(ISNUMBER(A89)),A89&lt;=0,IF(ISNUMBER(A89),A89&lt;&gt;INT(A89),FALSE)),"Data inválida",IF(B89="","ID de inventário ausente",IF(OR(C89="",COUNTIFS(Produtos!$A$5:$A$104,C89)&lt;&gt;1),"Código ausente, desconhecido ou duplicado",IF(IFERROR(INDEX(Produtos!$L$5:$L$104,MATCH(C89,Produtos!$A$5:$A$104,0)),"Inválido")&lt;&gt;"","Cadastro do item inválido",IF(D89="","Abrangência ausente",IF(OR(NOT(ISNUMBER(E89)),E89&lt;0),"Sistema no corte inválido",IF(OR(NOT(ISNUMBER(F89)),F89&lt;0),"Físico inválido",IF(L89="","Contador ausente",IF(AND(N89&lt;&gt;"Pendente revisão",N89&lt;&gt;"Aprovado",N89&lt;&gt;"Ajustado",N89&lt;&gt;"Recontar"),"Status inválido",""))))))))))</x:f>
      </x:c>
      <x:c r="Q89" s="8" t="n">
        <x:f>IF(AND(C89&lt;&gt;"",P89=""),1,0)</x:f>
        <x:v>0</x:v>
      </x:c>
      <x:c r="R89" s="8" t="n">
        <x:v>89</x:v>
      </x:c>
      <x:c r="S89" s="8" t="n">
        <x:f>IF(AND(Q89=1,ISNUMBER(Listas!$C$5),A89&lt;=Listas!$C$5),1,0)</x:f>
        <x:v>0</x:v>
      </x:c>
    </x:row>
    <x:row r="90" ht="24" customHeight="1">
      <x:c r="A90" s="5"/>
      <x:c r="B90" s="4"/>
      <x:c r="C90" s="4"/>
      <x:c r="D90" s="4"/>
      <x:c r="E90" s="4"/>
      <x:c r="F90" s="4"/>
      <x:c r="G90" s="8" t="str">
        <x:f>IF(Q90=1,F90-E90,"")</x:f>
      </x:c>
      <x:c r="H90" s="8" t="str">
        <x:f>IF(Q90=1,ABS(G90),"")</x:f>
      </x:c>
      <x:c r="I90" s="10" t="str">
        <x:f>IF(Q90=1,INDEX(Produtos!$G$5:$G$104,MATCH(C90,Produtos!$A$5:$A$104,0)),"")</x:f>
      </x:c>
      <x:c r="J90" s="10" t="str">
        <x:f>IF(Q90=1,G90*I90,"")</x:f>
      </x:c>
      <x:c r="K90" s="4"/>
      <x:c r="L90" s="4"/>
      <x:c r="M90" s="4"/>
      <x:c r="N90" s="4"/>
      <x:c r="O90" s="4"/>
      <x:c r="P90" s="8" t="str">
        <x:f>IF(COUNTA(A90:F90,K90:O90)=0,"",IF(OR(NOT(ISNUMBER(A90)),A90&lt;=0,IF(ISNUMBER(A90),A90&lt;&gt;INT(A90),FALSE)),"Data inválida",IF(B90="","ID de inventário ausente",IF(OR(C90="",COUNTIFS(Produtos!$A$5:$A$104,C90)&lt;&gt;1),"Código ausente, desconhecido ou duplicado",IF(IFERROR(INDEX(Produtos!$L$5:$L$104,MATCH(C90,Produtos!$A$5:$A$104,0)),"Inválido")&lt;&gt;"","Cadastro do item inválido",IF(D90="","Abrangência ausente",IF(OR(NOT(ISNUMBER(E90)),E90&lt;0),"Sistema no corte inválido",IF(OR(NOT(ISNUMBER(F90)),F90&lt;0),"Físico inválido",IF(L90="","Contador ausente",IF(AND(N90&lt;&gt;"Pendente revisão",N90&lt;&gt;"Aprovado",N90&lt;&gt;"Ajustado",N90&lt;&gt;"Recontar"),"Status inválido",""))))))))))</x:f>
      </x:c>
      <x:c r="Q90" s="8" t="n">
        <x:f>IF(AND(C90&lt;&gt;"",P90=""),1,0)</x:f>
        <x:v>0</x:v>
      </x:c>
      <x:c r="R90" s="8" t="n">
        <x:v>90</x:v>
      </x:c>
      <x:c r="S90" s="8" t="n">
        <x:f>IF(AND(Q90=1,ISNUMBER(Listas!$C$5),A90&lt;=Listas!$C$5),1,0)</x:f>
        <x:v>0</x:v>
      </x:c>
    </x:row>
    <x:row r="91" ht="24" customHeight="1">
      <x:c r="A91" s="5"/>
      <x:c r="B91" s="4"/>
      <x:c r="C91" s="4"/>
      <x:c r="D91" s="4"/>
      <x:c r="E91" s="4"/>
      <x:c r="F91" s="4"/>
      <x:c r="G91" s="8" t="str">
        <x:f>IF(Q91=1,F91-E91,"")</x:f>
      </x:c>
      <x:c r="H91" s="8" t="str">
        <x:f>IF(Q91=1,ABS(G91),"")</x:f>
      </x:c>
      <x:c r="I91" s="10" t="str">
        <x:f>IF(Q91=1,INDEX(Produtos!$G$5:$G$104,MATCH(C91,Produtos!$A$5:$A$104,0)),"")</x:f>
      </x:c>
      <x:c r="J91" s="10" t="str">
        <x:f>IF(Q91=1,G91*I91,"")</x:f>
      </x:c>
      <x:c r="K91" s="4"/>
      <x:c r="L91" s="4"/>
      <x:c r="M91" s="4"/>
      <x:c r="N91" s="4"/>
      <x:c r="O91" s="4"/>
      <x:c r="P91" s="8" t="str">
        <x:f>IF(COUNTA(A91:F91,K91:O91)=0,"",IF(OR(NOT(ISNUMBER(A91)),A91&lt;=0,IF(ISNUMBER(A91),A91&lt;&gt;INT(A91),FALSE)),"Data inválida",IF(B91="","ID de inventário ausente",IF(OR(C91="",COUNTIFS(Produtos!$A$5:$A$104,C91)&lt;&gt;1),"Código ausente, desconhecido ou duplicado",IF(IFERROR(INDEX(Produtos!$L$5:$L$104,MATCH(C91,Produtos!$A$5:$A$104,0)),"Inválido")&lt;&gt;"","Cadastro do item inválido",IF(D91="","Abrangência ausente",IF(OR(NOT(ISNUMBER(E91)),E91&lt;0),"Sistema no corte inválido",IF(OR(NOT(ISNUMBER(F91)),F91&lt;0),"Físico inválido",IF(L91="","Contador ausente",IF(AND(N91&lt;&gt;"Pendente revisão",N91&lt;&gt;"Aprovado",N91&lt;&gt;"Ajustado",N91&lt;&gt;"Recontar"),"Status inválido",""))))))))))</x:f>
      </x:c>
      <x:c r="Q91" s="8" t="n">
        <x:f>IF(AND(C91&lt;&gt;"",P91=""),1,0)</x:f>
        <x:v>0</x:v>
      </x:c>
      <x:c r="R91" s="8" t="n">
        <x:v>91</x:v>
      </x:c>
      <x:c r="S91" s="8" t="n">
        <x:f>IF(AND(Q91=1,ISNUMBER(Listas!$C$5),A91&lt;=Listas!$C$5),1,0)</x:f>
        <x:v>0</x:v>
      </x:c>
    </x:row>
    <x:row r="92" ht="24" customHeight="1">
      <x:c r="A92" s="5"/>
      <x:c r="B92" s="4"/>
      <x:c r="C92" s="4"/>
      <x:c r="D92" s="4"/>
      <x:c r="E92" s="4"/>
      <x:c r="F92" s="4"/>
      <x:c r="G92" s="8" t="str">
        <x:f>IF(Q92=1,F92-E92,"")</x:f>
      </x:c>
      <x:c r="H92" s="8" t="str">
        <x:f>IF(Q92=1,ABS(G92),"")</x:f>
      </x:c>
      <x:c r="I92" s="10" t="str">
        <x:f>IF(Q92=1,INDEX(Produtos!$G$5:$G$104,MATCH(C92,Produtos!$A$5:$A$104,0)),"")</x:f>
      </x:c>
      <x:c r="J92" s="10" t="str">
        <x:f>IF(Q92=1,G92*I92,"")</x:f>
      </x:c>
      <x:c r="K92" s="4"/>
      <x:c r="L92" s="4"/>
      <x:c r="M92" s="4"/>
      <x:c r="N92" s="4"/>
      <x:c r="O92" s="4"/>
      <x:c r="P92" s="8" t="str">
        <x:f>IF(COUNTA(A92:F92,K92:O92)=0,"",IF(OR(NOT(ISNUMBER(A92)),A92&lt;=0,IF(ISNUMBER(A92),A92&lt;&gt;INT(A92),FALSE)),"Data inválida",IF(B92="","ID de inventário ausente",IF(OR(C92="",COUNTIFS(Produtos!$A$5:$A$104,C92)&lt;&gt;1),"Código ausente, desconhecido ou duplicado",IF(IFERROR(INDEX(Produtos!$L$5:$L$104,MATCH(C92,Produtos!$A$5:$A$104,0)),"Inválido")&lt;&gt;"","Cadastro do item inválido",IF(D92="","Abrangência ausente",IF(OR(NOT(ISNUMBER(E92)),E92&lt;0),"Sistema no corte inválido",IF(OR(NOT(ISNUMBER(F92)),F92&lt;0),"Físico inválido",IF(L92="","Contador ausente",IF(AND(N92&lt;&gt;"Pendente revisão",N92&lt;&gt;"Aprovado",N92&lt;&gt;"Ajustado",N92&lt;&gt;"Recontar"),"Status inválido",""))))))))))</x:f>
      </x:c>
      <x:c r="Q92" s="8" t="n">
        <x:f>IF(AND(C92&lt;&gt;"",P92=""),1,0)</x:f>
        <x:v>0</x:v>
      </x:c>
      <x:c r="R92" s="8" t="n">
        <x:v>92</x:v>
      </x:c>
      <x:c r="S92" s="8" t="n">
        <x:f>IF(AND(Q92=1,ISNUMBER(Listas!$C$5),A92&lt;=Listas!$C$5),1,0)</x:f>
        <x:v>0</x:v>
      </x:c>
    </x:row>
    <x:row r="93" ht="24" customHeight="1">
      <x:c r="A93" s="5"/>
      <x:c r="B93" s="4"/>
      <x:c r="C93" s="4"/>
      <x:c r="D93" s="4"/>
      <x:c r="E93" s="4"/>
      <x:c r="F93" s="4"/>
      <x:c r="G93" s="8" t="str">
        <x:f>IF(Q93=1,F93-E93,"")</x:f>
      </x:c>
      <x:c r="H93" s="8" t="str">
        <x:f>IF(Q93=1,ABS(G93),"")</x:f>
      </x:c>
      <x:c r="I93" s="10" t="str">
        <x:f>IF(Q93=1,INDEX(Produtos!$G$5:$G$104,MATCH(C93,Produtos!$A$5:$A$104,0)),"")</x:f>
      </x:c>
      <x:c r="J93" s="10" t="str">
        <x:f>IF(Q93=1,G93*I93,"")</x:f>
      </x:c>
      <x:c r="K93" s="4"/>
      <x:c r="L93" s="4"/>
      <x:c r="M93" s="4"/>
      <x:c r="N93" s="4"/>
      <x:c r="O93" s="4"/>
      <x:c r="P93" s="8" t="str">
        <x:f>IF(COUNTA(A93:F93,K93:O93)=0,"",IF(OR(NOT(ISNUMBER(A93)),A93&lt;=0,IF(ISNUMBER(A93),A93&lt;&gt;INT(A93),FALSE)),"Data inválida",IF(B93="","ID de inventário ausente",IF(OR(C93="",COUNTIFS(Produtos!$A$5:$A$104,C93)&lt;&gt;1),"Código ausente, desconhecido ou duplicado",IF(IFERROR(INDEX(Produtos!$L$5:$L$104,MATCH(C93,Produtos!$A$5:$A$104,0)),"Inválido")&lt;&gt;"","Cadastro do item inválido",IF(D93="","Abrangência ausente",IF(OR(NOT(ISNUMBER(E93)),E93&lt;0),"Sistema no corte inválido",IF(OR(NOT(ISNUMBER(F93)),F93&lt;0),"Físico inválido",IF(L93="","Contador ausente",IF(AND(N93&lt;&gt;"Pendente revisão",N93&lt;&gt;"Aprovado",N93&lt;&gt;"Ajustado",N93&lt;&gt;"Recontar"),"Status inválido",""))))))))))</x:f>
      </x:c>
      <x:c r="Q93" s="8" t="n">
        <x:f>IF(AND(C93&lt;&gt;"",P93=""),1,0)</x:f>
        <x:v>0</x:v>
      </x:c>
      <x:c r="R93" s="8" t="n">
        <x:v>93</x:v>
      </x:c>
      <x:c r="S93" s="8" t="n">
        <x:f>IF(AND(Q93=1,ISNUMBER(Listas!$C$5),A93&lt;=Listas!$C$5),1,0)</x:f>
        <x:v>0</x:v>
      </x:c>
    </x:row>
    <x:row r="94" ht="24" customHeight="1">
      <x:c r="A94" s="5"/>
      <x:c r="B94" s="4"/>
      <x:c r="C94" s="4"/>
      <x:c r="D94" s="4"/>
      <x:c r="E94" s="4"/>
      <x:c r="F94" s="4"/>
      <x:c r="G94" s="8" t="str">
        <x:f>IF(Q94=1,F94-E94,"")</x:f>
      </x:c>
      <x:c r="H94" s="8" t="str">
        <x:f>IF(Q94=1,ABS(G94),"")</x:f>
      </x:c>
      <x:c r="I94" s="10" t="str">
        <x:f>IF(Q94=1,INDEX(Produtos!$G$5:$G$104,MATCH(C94,Produtos!$A$5:$A$104,0)),"")</x:f>
      </x:c>
      <x:c r="J94" s="10" t="str">
        <x:f>IF(Q94=1,G94*I94,"")</x:f>
      </x:c>
      <x:c r="K94" s="4"/>
      <x:c r="L94" s="4"/>
      <x:c r="M94" s="4"/>
      <x:c r="N94" s="4"/>
      <x:c r="O94" s="4"/>
      <x:c r="P94" s="8" t="str">
        <x:f>IF(COUNTA(A94:F94,K94:O94)=0,"",IF(OR(NOT(ISNUMBER(A94)),A94&lt;=0,IF(ISNUMBER(A94),A94&lt;&gt;INT(A94),FALSE)),"Data inválida",IF(B94="","ID de inventário ausente",IF(OR(C94="",COUNTIFS(Produtos!$A$5:$A$104,C94)&lt;&gt;1),"Código ausente, desconhecido ou duplicado",IF(IFERROR(INDEX(Produtos!$L$5:$L$104,MATCH(C94,Produtos!$A$5:$A$104,0)),"Inválido")&lt;&gt;"","Cadastro do item inválido",IF(D94="","Abrangência ausente",IF(OR(NOT(ISNUMBER(E94)),E94&lt;0),"Sistema no corte inválido",IF(OR(NOT(ISNUMBER(F94)),F94&lt;0),"Físico inválido",IF(L94="","Contador ausente",IF(AND(N94&lt;&gt;"Pendente revisão",N94&lt;&gt;"Aprovado",N94&lt;&gt;"Ajustado",N94&lt;&gt;"Recontar"),"Status inválido",""))))))))))</x:f>
      </x:c>
      <x:c r="Q94" s="8" t="n">
        <x:f>IF(AND(C94&lt;&gt;"",P94=""),1,0)</x:f>
        <x:v>0</x:v>
      </x:c>
      <x:c r="R94" s="8" t="n">
        <x:v>94</x:v>
      </x:c>
      <x:c r="S94" s="8" t="n">
        <x:f>IF(AND(Q94=1,ISNUMBER(Listas!$C$5),A94&lt;=Listas!$C$5),1,0)</x:f>
        <x:v>0</x:v>
      </x:c>
    </x:row>
    <x:row r="95" ht="24" customHeight="1">
      <x:c r="A95" s="5"/>
      <x:c r="B95" s="4"/>
      <x:c r="C95" s="4"/>
      <x:c r="D95" s="4"/>
      <x:c r="E95" s="4"/>
      <x:c r="F95" s="4"/>
      <x:c r="G95" s="8" t="str">
        <x:f>IF(Q95=1,F95-E95,"")</x:f>
      </x:c>
      <x:c r="H95" s="8" t="str">
        <x:f>IF(Q95=1,ABS(G95),"")</x:f>
      </x:c>
      <x:c r="I95" s="10" t="str">
        <x:f>IF(Q95=1,INDEX(Produtos!$G$5:$G$104,MATCH(C95,Produtos!$A$5:$A$104,0)),"")</x:f>
      </x:c>
      <x:c r="J95" s="10" t="str">
        <x:f>IF(Q95=1,G95*I95,"")</x:f>
      </x:c>
      <x:c r="K95" s="4"/>
      <x:c r="L95" s="4"/>
      <x:c r="M95" s="4"/>
      <x:c r="N95" s="4"/>
      <x:c r="O95" s="4"/>
      <x:c r="P95" s="8" t="str">
        <x:f>IF(COUNTA(A95:F95,K95:O95)=0,"",IF(OR(NOT(ISNUMBER(A95)),A95&lt;=0,IF(ISNUMBER(A95),A95&lt;&gt;INT(A95),FALSE)),"Data inválida",IF(B95="","ID de inventário ausente",IF(OR(C95="",COUNTIFS(Produtos!$A$5:$A$104,C95)&lt;&gt;1),"Código ausente, desconhecido ou duplicado",IF(IFERROR(INDEX(Produtos!$L$5:$L$104,MATCH(C95,Produtos!$A$5:$A$104,0)),"Inválido")&lt;&gt;"","Cadastro do item inválido",IF(D95="","Abrangência ausente",IF(OR(NOT(ISNUMBER(E95)),E95&lt;0),"Sistema no corte inválido",IF(OR(NOT(ISNUMBER(F95)),F95&lt;0),"Físico inválido",IF(L95="","Contador ausente",IF(AND(N95&lt;&gt;"Pendente revisão",N95&lt;&gt;"Aprovado",N95&lt;&gt;"Ajustado",N95&lt;&gt;"Recontar"),"Status inválido",""))))))))))</x:f>
      </x:c>
      <x:c r="Q95" s="8" t="n">
        <x:f>IF(AND(C95&lt;&gt;"",P95=""),1,0)</x:f>
        <x:v>0</x:v>
      </x:c>
      <x:c r="R95" s="8" t="n">
        <x:v>95</x:v>
      </x:c>
      <x:c r="S95" s="8" t="n">
        <x:f>IF(AND(Q95=1,ISNUMBER(Listas!$C$5),A95&lt;=Listas!$C$5),1,0)</x:f>
        <x:v>0</x:v>
      </x:c>
    </x:row>
    <x:row r="96" ht="24" customHeight="1">
      <x:c r="A96" s="5"/>
      <x:c r="B96" s="4"/>
      <x:c r="C96" s="4"/>
      <x:c r="D96" s="4"/>
      <x:c r="E96" s="4"/>
      <x:c r="F96" s="4"/>
      <x:c r="G96" s="8" t="str">
        <x:f>IF(Q96=1,F96-E96,"")</x:f>
      </x:c>
      <x:c r="H96" s="8" t="str">
        <x:f>IF(Q96=1,ABS(G96),"")</x:f>
      </x:c>
      <x:c r="I96" s="10" t="str">
        <x:f>IF(Q96=1,INDEX(Produtos!$G$5:$G$104,MATCH(C96,Produtos!$A$5:$A$104,0)),"")</x:f>
      </x:c>
      <x:c r="J96" s="10" t="str">
        <x:f>IF(Q96=1,G96*I96,"")</x:f>
      </x:c>
      <x:c r="K96" s="4"/>
      <x:c r="L96" s="4"/>
      <x:c r="M96" s="4"/>
      <x:c r="N96" s="4"/>
      <x:c r="O96" s="4"/>
      <x:c r="P96" s="8" t="str">
        <x:f>IF(COUNTA(A96:F96,K96:O96)=0,"",IF(OR(NOT(ISNUMBER(A96)),A96&lt;=0,IF(ISNUMBER(A96),A96&lt;&gt;INT(A96),FALSE)),"Data inválida",IF(B96="","ID de inventário ausente",IF(OR(C96="",COUNTIFS(Produtos!$A$5:$A$104,C96)&lt;&gt;1),"Código ausente, desconhecido ou duplicado",IF(IFERROR(INDEX(Produtos!$L$5:$L$104,MATCH(C96,Produtos!$A$5:$A$104,0)),"Inválido")&lt;&gt;"","Cadastro do item inválido",IF(D96="","Abrangência ausente",IF(OR(NOT(ISNUMBER(E96)),E96&lt;0),"Sistema no corte inválido",IF(OR(NOT(ISNUMBER(F96)),F96&lt;0),"Físico inválido",IF(L96="","Contador ausente",IF(AND(N96&lt;&gt;"Pendente revisão",N96&lt;&gt;"Aprovado",N96&lt;&gt;"Ajustado",N96&lt;&gt;"Recontar"),"Status inválido",""))))))))))</x:f>
      </x:c>
      <x:c r="Q96" s="8" t="n">
        <x:f>IF(AND(C96&lt;&gt;"",P96=""),1,0)</x:f>
        <x:v>0</x:v>
      </x:c>
      <x:c r="R96" s="8" t="n">
        <x:v>96</x:v>
      </x:c>
      <x:c r="S96" s="8" t="n">
        <x:f>IF(AND(Q96=1,ISNUMBER(Listas!$C$5),A96&lt;=Listas!$C$5),1,0)</x:f>
        <x:v>0</x:v>
      </x:c>
    </x:row>
    <x:row r="97" ht="24" customHeight="1">
      <x:c r="A97" s="5"/>
      <x:c r="B97" s="4"/>
      <x:c r="C97" s="4"/>
      <x:c r="D97" s="4"/>
      <x:c r="E97" s="4"/>
      <x:c r="F97" s="4"/>
      <x:c r="G97" s="8" t="str">
        <x:f>IF(Q97=1,F97-E97,"")</x:f>
      </x:c>
      <x:c r="H97" s="8" t="str">
        <x:f>IF(Q97=1,ABS(G97),"")</x:f>
      </x:c>
      <x:c r="I97" s="10" t="str">
        <x:f>IF(Q97=1,INDEX(Produtos!$G$5:$G$104,MATCH(C97,Produtos!$A$5:$A$104,0)),"")</x:f>
      </x:c>
      <x:c r="J97" s="10" t="str">
        <x:f>IF(Q97=1,G97*I97,"")</x:f>
      </x:c>
      <x:c r="K97" s="4"/>
      <x:c r="L97" s="4"/>
      <x:c r="M97" s="4"/>
      <x:c r="N97" s="4"/>
      <x:c r="O97" s="4"/>
      <x:c r="P97" s="8" t="str">
        <x:f>IF(COUNTA(A97:F97,K97:O97)=0,"",IF(OR(NOT(ISNUMBER(A97)),A97&lt;=0,IF(ISNUMBER(A97),A97&lt;&gt;INT(A97),FALSE)),"Data inválida",IF(B97="","ID de inventário ausente",IF(OR(C97="",COUNTIFS(Produtos!$A$5:$A$104,C97)&lt;&gt;1),"Código ausente, desconhecido ou duplicado",IF(IFERROR(INDEX(Produtos!$L$5:$L$104,MATCH(C97,Produtos!$A$5:$A$104,0)),"Inválido")&lt;&gt;"","Cadastro do item inválido",IF(D97="","Abrangência ausente",IF(OR(NOT(ISNUMBER(E97)),E97&lt;0),"Sistema no corte inválido",IF(OR(NOT(ISNUMBER(F97)),F97&lt;0),"Físico inválido",IF(L97="","Contador ausente",IF(AND(N97&lt;&gt;"Pendente revisão",N97&lt;&gt;"Aprovado",N97&lt;&gt;"Ajustado",N97&lt;&gt;"Recontar"),"Status inválido",""))))))))))</x:f>
      </x:c>
      <x:c r="Q97" s="8" t="n">
        <x:f>IF(AND(C97&lt;&gt;"",P97=""),1,0)</x:f>
        <x:v>0</x:v>
      </x:c>
      <x:c r="R97" s="8" t="n">
        <x:v>97</x:v>
      </x:c>
      <x:c r="S97" s="8" t="n">
        <x:f>IF(AND(Q97=1,ISNUMBER(Listas!$C$5),A97&lt;=Listas!$C$5),1,0)</x:f>
        <x:v>0</x:v>
      </x:c>
    </x:row>
    <x:row r="98" ht="24" customHeight="1">
      <x:c r="A98" s="5"/>
      <x:c r="B98" s="4"/>
      <x:c r="C98" s="4"/>
      <x:c r="D98" s="4"/>
      <x:c r="E98" s="4"/>
      <x:c r="F98" s="4"/>
      <x:c r="G98" s="8" t="str">
        <x:f>IF(Q98=1,F98-E98,"")</x:f>
      </x:c>
      <x:c r="H98" s="8" t="str">
        <x:f>IF(Q98=1,ABS(G98),"")</x:f>
      </x:c>
      <x:c r="I98" s="10" t="str">
        <x:f>IF(Q98=1,INDEX(Produtos!$G$5:$G$104,MATCH(C98,Produtos!$A$5:$A$104,0)),"")</x:f>
      </x:c>
      <x:c r="J98" s="10" t="str">
        <x:f>IF(Q98=1,G98*I98,"")</x:f>
      </x:c>
      <x:c r="K98" s="4"/>
      <x:c r="L98" s="4"/>
      <x:c r="M98" s="4"/>
      <x:c r="N98" s="4"/>
      <x:c r="O98" s="4"/>
      <x:c r="P98" s="8" t="str">
        <x:f>IF(COUNTA(A98:F98,K98:O98)=0,"",IF(OR(NOT(ISNUMBER(A98)),A98&lt;=0,IF(ISNUMBER(A98),A98&lt;&gt;INT(A98),FALSE)),"Data inválida",IF(B98="","ID de inventário ausente",IF(OR(C98="",COUNTIFS(Produtos!$A$5:$A$104,C98)&lt;&gt;1),"Código ausente, desconhecido ou duplicado",IF(IFERROR(INDEX(Produtos!$L$5:$L$104,MATCH(C98,Produtos!$A$5:$A$104,0)),"Inválido")&lt;&gt;"","Cadastro do item inválido",IF(D98="","Abrangência ausente",IF(OR(NOT(ISNUMBER(E98)),E98&lt;0),"Sistema no corte inválido",IF(OR(NOT(ISNUMBER(F98)),F98&lt;0),"Físico inválido",IF(L98="","Contador ausente",IF(AND(N98&lt;&gt;"Pendente revisão",N98&lt;&gt;"Aprovado",N98&lt;&gt;"Ajustado",N98&lt;&gt;"Recontar"),"Status inválido",""))))))))))</x:f>
      </x:c>
      <x:c r="Q98" s="8" t="n">
        <x:f>IF(AND(C98&lt;&gt;"",P98=""),1,0)</x:f>
        <x:v>0</x:v>
      </x:c>
      <x:c r="R98" s="8" t="n">
        <x:v>98</x:v>
      </x:c>
      <x:c r="S98" s="8" t="n">
        <x:f>IF(AND(Q98=1,ISNUMBER(Listas!$C$5),A98&lt;=Listas!$C$5),1,0)</x:f>
        <x:v>0</x:v>
      </x:c>
    </x:row>
    <x:row r="99" ht="24" customHeight="1">
      <x:c r="A99" s="5"/>
      <x:c r="B99" s="4"/>
      <x:c r="C99" s="4"/>
      <x:c r="D99" s="4"/>
      <x:c r="E99" s="4"/>
      <x:c r="F99" s="4"/>
      <x:c r="G99" s="8" t="str">
        <x:f>IF(Q99=1,F99-E99,"")</x:f>
      </x:c>
      <x:c r="H99" s="8" t="str">
        <x:f>IF(Q99=1,ABS(G99),"")</x:f>
      </x:c>
      <x:c r="I99" s="10" t="str">
        <x:f>IF(Q99=1,INDEX(Produtos!$G$5:$G$104,MATCH(C99,Produtos!$A$5:$A$104,0)),"")</x:f>
      </x:c>
      <x:c r="J99" s="10" t="str">
        <x:f>IF(Q99=1,G99*I99,"")</x:f>
      </x:c>
      <x:c r="K99" s="4"/>
      <x:c r="L99" s="4"/>
      <x:c r="M99" s="4"/>
      <x:c r="N99" s="4"/>
      <x:c r="O99" s="4"/>
      <x:c r="P99" s="8" t="str">
        <x:f>IF(COUNTA(A99:F99,K99:O99)=0,"",IF(OR(NOT(ISNUMBER(A99)),A99&lt;=0,IF(ISNUMBER(A99),A99&lt;&gt;INT(A99),FALSE)),"Data inválida",IF(B99="","ID de inventário ausente",IF(OR(C99="",COUNTIFS(Produtos!$A$5:$A$104,C99)&lt;&gt;1),"Código ausente, desconhecido ou duplicado",IF(IFERROR(INDEX(Produtos!$L$5:$L$104,MATCH(C99,Produtos!$A$5:$A$104,0)),"Inválido")&lt;&gt;"","Cadastro do item inválido",IF(D99="","Abrangência ausente",IF(OR(NOT(ISNUMBER(E99)),E99&lt;0),"Sistema no corte inválido",IF(OR(NOT(ISNUMBER(F99)),F99&lt;0),"Físico inválido",IF(L99="","Contador ausente",IF(AND(N99&lt;&gt;"Pendente revisão",N99&lt;&gt;"Aprovado",N99&lt;&gt;"Ajustado",N99&lt;&gt;"Recontar"),"Status inválido",""))))))))))</x:f>
      </x:c>
      <x:c r="Q99" s="8" t="n">
        <x:f>IF(AND(C99&lt;&gt;"",P99=""),1,0)</x:f>
        <x:v>0</x:v>
      </x:c>
      <x:c r="R99" s="8" t="n">
        <x:v>99</x:v>
      </x:c>
      <x:c r="S99" s="8" t="n">
        <x:f>IF(AND(Q99=1,ISNUMBER(Listas!$C$5),A99&lt;=Listas!$C$5),1,0)</x:f>
        <x:v>0</x:v>
      </x:c>
    </x:row>
    <x:row r="100" ht="24" customHeight="1">
      <x:c r="A100" s="5"/>
      <x:c r="B100" s="4"/>
      <x:c r="C100" s="4"/>
      <x:c r="D100" s="4"/>
      <x:c r="E100" s="4"/>
      <x:c r="F100" s="4"/>
      <x:c r="G100" s="8" t="str">
        <x:f>IF(Q100=1,F100-E100,"")</x:f>
      </x:c>
      <x:c r="H100" s="8" t="str">
        <x:f>IF(Q100=1,ABS(G100),"")</x:f>
      </x:c>
      <x:c r="I100" s="10" t="str">
        <x:f>IF(Q100=1,INDEX(Produtos!$G$5:$G$104,MATCH(C100,Produtos!$A$5:$A$104,0)),"")</x:f>
      </x:c>
      <x:c r="J100" s="10" t="str">
        <x:f>IF(Q100=1,G100*I100,"")</x:f>
      </x:c>
      <x:c r="K100" s="4"/>
      <x:c r="L100" s="4"/>
      <x:c r="M100" s="4"/>
      <x:c r="N100" s="4"/>
      <x:c r="O100" s="4"/>
      <x:c r="P100" s="8" t="str">
        <x:f>IF(COUNTA(A100:F100,K100:O100)=0,"",IF(OR(NOT(ISNUMBER(A100)),A100&lt;=0,IF(ISNUMBER(A100),A100&lt;&gt;INT(A100),FALSE)),"Data inválida",IF(B100="","ID de inventário ausente",IF(OR(C100="",COUNTIFS(Produtos!$A$5:$A$104,C100)&lt;&gt;1),"Código ausente, desconhecido ou duplicado",IF(IFERROR(INDEX(Produtos!$L$5:$L$104,MATCH(C100,Produtos!$A$5:$A$104,0)),"Inválido")&lt;&gt;"","Cadastro do item inválido",IF(D100="","Abrangência ausente",IF(OR(NOT(ISNUMBER(E100)),E100&lt;0),"Sistema no corte inválido",IF(OR(NOT(ISNUMBER(F100)),F100&lt;0),"Físico inválido",IF(L100="","Contador ausente",IF(AND(N100&lt;&gt;"Pendente revisão",N100&lt;&gt;"Aprovado",N100&lt;&gt;"Ajustado",N100&lt;&gt;"Recontar"),"Status inválido",""))))))))))</x:f>
      </x:c>
      <x:c r="Q100" s="8" t="n">
        <x:f>IF(AND(C100&lt;&gt;"",P100=""),1,0)</x:f>
        <x:v>0</x:v>
      </x:c>
      <x:c r="R100" s="8" t="n">
        <x:v>100</x:v>
      </x:c>
      <x:c r="S100" s="8" t="n">
        <x:f>IF(AND(Q100=1,ISNUMBER(Listas!$C$5),A100&lt;=Listas!$C$5),1,0)</x:f>
        <x:v>0</x:v>
      </x:c>
    </x:row>
    <x:row r="101" ht="24" customHeight="1">
      <x:c r="A101" s="5"/>
      <x:c r="B101" s="4"/>
      <x:c r="C101" s="4"/>
      <x:c r="D101" s="4"/>
      <x:c r="E101" s="4"/>
      <x:c r="F101" s="4"/>
      <x:c r="G101" s="8" t="str">
        <x:f>IF(Q101=1,F101-E101,"")</x:f>
      </x:c>
      <x:c r="H101" s="8" t="str">
        <x:f>IF(Q101=1,ABS(G101),"")</x:f>
      </x:c>
      <x:c r="I101" s="10" t="str">
        <x:f>IF(Q101=1,INDEX(Produtos!$G$5:$G$104,MATCH(C101,Produtos!$A$5:$A$104,0)),"")</x:f>
      </x:c>
      <x:c r="J101" s="10" t="str">
        <x:f>IF(Q101=1,G101*I101,"")</x:f>
      </x:c>
      <x:c r="K101" s="4"/>
      <x:c r="L101" s="4"/>
      <x:c r="M101" s="4"/>
      <x:c r="N101" s="4"/>
      <x:c r="O101" s="4"/>
      <x:c r="P101" s="8" t="str">
        <x:f>IF(COUNTA(A101:F101,K101:O101)=0,"",IF(OR(NOT(ISNUMBER(A101)),A101&lt;=0,IF(ISNUMBER(A101),A101&lt;&gt;INT(A101),FALSE)),"Data inválida",IF(B101="","ID de inventário ausente",IF(OR(C101="",COUNTIFS(Produtos!$A$5:$A$104,C101)&lt;&gt;1),"Código ausente, desconhecido ou duplicado",IF(IFERROR(INDEX(Produtos!$L$5:$L$104,MATCH(C101,Produtos!$A$5:$A$104,0)),"Inválido")&lt;&gt;"","Cadastro do item inválido",IF(D101="","Abrangência ausente",IF(OR(NOT(ISNUMBER(E101)),E101&lt;0),"Sistema no corte inválido",IF(OR(NOT(ISNUMBER(F101)),F101&lt;0),"Físico inválido",IF(L101="","Contador ausente",IF(AND(N101&lt;&gt;"Pendente revisão",N101&lt;&gt;"Aprovado",N101&lt;&gt;"Ajustado",N101&lt;&gt;"Recontar"),"Status inválido",""))))))))))</x:f>
      </x:c>
      <x:c r="Q101" s="8" t="n">
        <x:f>IF(AND(C101&lt;&gt;"",P101=""),1,0)</x:f>
        <x:v>0</x:v>
      </x:c>
      <x:c r="R101" s="8" t="n">
        <x:v>101</x:v>
      </x:c>
      <x:c r="S101" s="8" t="n">
        <x:f>IF(AND(Q101=1,ISNUMBER(Listas!$C$5),A101&lt;=Listas!$C$5),1,0)</x:f>
        <x:v>0</x:v>
      </x:c>
    </x:row>
    <x:row r="102" ht="24" customHeight="1">
      <x:c r="A102" s="5"/>
      <x:c r="B102" s="4"/>
      <x:c r="C102" s="4"/>
      <x:c r="D102" s="4"/>
      <x:c r="E102" s="4"/>
      <x:c r="F102" s="4"/>
      <x:c r="G102" s="8" t="str">
        <x:f>IF(Q102=1,F102-E102,"")</x:f>
      </x:c>
      <x:c r="H102" s="8" t="str">
        <x:f>IF(Q102=1,ABS(G102),"")</x:f>
      </x:c>
      <x:c r="I102" s="10" t="str">
        <x:f>IF(Q102=1,INDEX(Produtos!$G$5:$G$104,MATCH(C102,Produtos!$A$5:$A$104,0)),"")</x:f>
      </x:c>
      <x:c r="J102" s="10" t="str">
        <x:f>IF(Q102=1,G102*I102,"")</x:f>
      </x:c>
      <x:c r="K102" s="4"/>
      <x:c r="L102" s="4"/>
      <x:c r="M102" s="4"/>
      <x:c r="N102" s="4"/>
      <x:c r="O102" s="4"/>
      <x:c r="P102" s="8" t="str">
        <x:f>IF(COUNTA(A102:F102,K102:O102)=0,"",IF(OR(NOT(ISNUMBER(A102)),A102&lt;=0,IF(ISNUMBER(A102),A102&lt;&gt;INT(A102),FALSE)),"Data inválida",IF(B102="","ID de inventário ausente",IF(OR(C102="",COUNTIFS(Produtos!$A$5:$A$104,C102)&lt;&gt;1),"Código ausente, desconhecido ou duplicado",IF(IFERROR(INDEX(Produtos!$L$5:$L$104,MATCH(C102,Produtos!$A$5:$A$104,0)),"Inválido")&lt;&gt;"","Cadastro do item inválido",IF(D102="","Abrangência ausente",IF(OR(NOT(ISNUMBER(E102)),E102&lt;0),"Sistema no corte inválido",IF(OR(NOT(ISNUMBER(F102)),F102&lt;0),"Físico inválido",IF(L102="","Contador ausente",IF(AND(N102&lt;&gt;"Pendente revisão",N102&lt;&gt;"Aprovado",N102&lt;&gt;"Ajustado",N102&lt;&gt;"Recontar"),"Status inválido",""))))))))))</x:f>
      </x:c>
      <x:c r="Q102" s="8" t="n">
        <x:f>IF(AND(C102&lt;&gt;"",P102=""),1,0)</x:f>
        <x:v>0</x:v>
      </x:c>
      <x:c r="R102" s="8" t="n">
        <x:v>102</x:v>
      </x:c>
      <x:c r="S102" s="8" t="n">
        <x:f>IF(AND(Q102=1,ISNUMBER(Listas!$C$5),A102&lt;=Listas!$C$5),1,0)</x:f>
        <x:v>0</x:v>
      </x:c>
    </x:row>
    <x:row r="103" ht="24" customHeight="1">
      <x:c r="A103" s="5"/>
      <x:c r="B103" s="4"/>
      <x:c r="C103" s="4"/>
      <x:c r="D103" s="4"/>
      <x:c r="E103" s="4"/>
      <x:c r="F103" s="4"/>
      <x:c r="G103" s="8" t="str">
        <x:f>IF(Q103=1,F103-E103,"")</x:f>
      </x:c>
      <x:c r="H103" s="8" t="str">
        <x:f>IF(Q103=1,ABS(G103),"")</x:f>
      </x:c>
      <x:c r="I103" s="10" t="str">
        <x:f>IF(Q103=1,INDEX(Produtos!$G$5:$G$104,MATCH(C103,Produtos!$A$5:$A$104,0)),"")</x:f>
      </x:c>
      <x:c r="J103" s="10" t="str">
        <x:f>IF(Q103=1,G103*I103,"")</x:f>
      </x:c>
      <x:c r="K103" s="4"/>
      <x:c r="L103" s="4"/>
      <x:c r="M103" s="4"/>
      <x:c r="N103" s="4"/>
      <x:c r="O103" s="4"/>
      <x:c r="P103" s="8" t="str">
        <x:f>IF(COUNTA(A103:F103,K103:O103)=0,"",IF(OR(NOT(ISNUMBER(A103)),A103&lt;=0,IF(ISNUMBER(A103),A103&lt;&gt;INT(A103),FALSE)),"Data inválida",IF(B103="","ID de inventário ausente",IF(OR(C103="",COUNTIFS(Produtos!$A$5:$A$104,C103)&lt;&gt;1),"Código ausente, desconhecido ou duplicado",IF(IFERROR(INDEX(Produtos!$L$5:$L$104,MATCH(C103,Produtos!$A$5:$A$104,0)),"Inválido")&lt;&gt;"","Cadastro do item inválido",IF(D103="","Abrangência ausente",IF(OR(NOT(ISNUMBER(E103)),E103&lt;0),"Sistema no corte inválido",IF(OR(NOT(ISNUMBER(F103)),F103&lt;0),"Físico inválido",IF(L103="","Contador ausente",IF(AND(N103&lt;&gt;"Pendente revisão",N103&lt;&gt;"Aprovado",N103&lt;&gt;"Ajustado",N103&lt;&gt;"Recontar"),"Status inválido",""))))))))))</x:f>
      </x:c>
      <x:c r="Q103" s="8" t="n">
        <x:f>IF(AND(C103&lt;&gt;"",P103=""),1,0)</x:f>
        <x:v>0</x:v>
      </x:c>
      <x:c r="R103" s="8" t="n">
        <x:v>103</x:v>
      </x:c>
      <x:c r="S103" s="8" t="n">
        <x:f>IF(AND(Q103=1,ISNUMBER(Listas!$C$5),A103&lt;=Listas!$C$5),1,0)</x:f>
        <x:v>0</x:v>
      </x:c>
    </x:row>
    <x:row r="104" ht="24" customHeight="1">
      <x:c r="A104" s="5"/>
      <x:c r="B104" s="4"/>
      <x:c r="C104" s="4"/>
      <x:c r="D104" s="4"/>
      <x:c r="E104" s="4"/>
      <x:c r="F104" s="4"/>
      <x:c r="G104" s="8" t="str">
        <x:f>IF(Q104=1,F104-E104,"")</x:f>
      </x:c>
      <x:c r="H104" s="8" t="str">
        <x:f>IF(Q104=1,ABS(G104),"")</x:f>
      </x:c>
      <x:c r="I104" s="10" t="str">
        <x:f>IF(Q104=1,INDEX(Produtos!$G$5:$G$104,MATCH(C104,Produtos!$A$5:$A$104,0)),"")</x:f>
      </x:c>
      <x:c r="J104" s="10" t="str">
        <x:f>IF(Q104=1,G104*I104,"")</x:f>
      </x:c>
      <x:c r="K104" s="4"/>
      <x:c r="L104" s="4"/>
      <x:c r="M104" s="4"/>
      <x:c r="N104" s="4"/>
      <x:c r="O104" s="4"/>
      <x:c r="P104" s="8" t="str">
        <x:f>IF(COUNTA(A104:F104,K104:O104)=0,"",IF(OR(NOT(ISNUMBER(A104)),A104&lt;=0,IF(ISNUMBER(A104),A104&lt;&gt;INT(A104),FALSE)),"Data inválida",IF(B104="","ID de inventário ausente",IF(OR(C104="",COUNTIFS(Produtos!$A$5:$A$104,C104)&lt;&gt;1),"Código ausente, desconhecido ou duplicado",IF(IFERROR(INDEX(Produtos!$L$5:$L$104,MATCH(C104,Produtos!$A$5:$A$104,0)),"Inválido")&lt;&gt;"","Cadastro do item inválido",IF(D104="","Abrangência ausente",IF(OR(NOT(ISNUMBER(E104)),E104&lt;0),"Sistema no corte inválido",IF(OR(NOT(ISNUMBER(F104)),F104&lt;0),"Físico inválido",IF(L104="","Contador ausente",IF(AND(N104&lt;&gt;"Pendente revisão",N104&lt;&gt;"Aprovado",N104&lt;&gt;"Ajustado",N104&lt;&gt;"Recontar"),"Status inválido",""))))))))))</x:f>
      </x:c>
      <x:c r="Q104" s="8" t="n">
        <x:f>IF(AND(C104&lt;&gt;"",P104=""),1,0)</x:f>
        <x:v>0</x:v>
      </x:c>
      <x:c r="R104" s="8" t="n">
        <x:v>104</x:v>
      </x:c>
      <x:c r="S104" s="8" t="n">
        <x:f>IF(AND(Q104=1,ISNUMBER(Listas!$C$5),A104&lt;=Listas!$C$5),1,0)</x:f>
        <x:v>0</x:v>
      </x:c>
    </x:row>
    <x:row r="105" ht="24" customHeight="1">
      <x:c r="A105" s="5"/>
      <x:c r="B105" s="4"/>
      <x:c r="C105" s="4"/>
      <x:c r="D105" s="4"/>
      <x:c r="E105" s="4"/>
      <x:c r="F105" s="4"/>
      <x:c r="G105" s="8" t="str">
        <x:f>IF(Q105=1,F105-E105,"")</x:f>
      </x:c>
      <x:c r="H105" s="8" t="str">
        <x:f>IF(Q105=1,ABS(G105),"")</x:f>
      </x:c>
      <x:c r="I105" s="10" t="str">
        <x:f>IF(Q105=1,INDEX(Produtos!$G$5:$G$104,MATCH(C105,Produtos!$A$5:$A$104,0)),"")</x:f>
      </x:c>
      <x:c r="J105" s="10" t="str">
        <x:f>IF(Q105=1,G105*I105,"")</x:f>
      </x:c>
      <x:c r="K105" s="4"/>
      <x:c r="L105" s="4"/>
      <x:c r="M105" s="4"/>
      <x:c r="N105" s="4"/>
      <x:c r="O105" s="4"/>
      <x:c r="P105" s="8" t="str">
        <x:f>IF(COUNTA(A105:F105,K105:O105)=0,"",IF(OR(NOT(ISNUMBER(A105)),A105&lt;=0,IF(ISNUMBER(A105),A105&lt;&gt;INT(A105),FALSE)),"Data inválida",IF(B105="","ID de inventário ausente",IF(OR(C105="",COUNTIFS(Produtos!$A$5:$A$104,C105)&lt;&gt;1),"Código ausente, desconhecido ou duplicado",IF(IFERROR(INDEX(Produtos!$L$5:$L$104,MATCH(C105,Produtos!$A$5:$A$104,0)),"Inválido")&lt;&gt;"","Cadastro do item inválido",IF(D105="","Abrangência ausente",IF(OR(NOT(ISNUMBER(E105)),E105&lt;0),"Sistema no corte inválido",IF(OR(NOT(ISNUMBER(F105)),F105&lt;0),"Físico inválido",IF(L105="","Contador ausente",IF(AND(N105&lt;&gt;"Pendente revisão",N105&lt;&gt;"Aprovado",N105&lt;&gt;"Ajustado",N105&lt;&gt;"Recontar"),"Status inválido",""))))))))))</x:f>
      </x:c>
      <x:c r="Q105" s="8" t="n">
        <x:f>IF(AND(C105&lt;&gt;"",P105=""),1,0)</x:f>
        <x:v>0</x:v>
      </x:c>
      <x:c r="R105" s="8" t="n">
        <x:v>105</x:v>
      </x:c>
      <x:c r="S105" s="8" t="n">
        <x:f>IF(AND(Q105=1,ISNUMBER(Listas!$C$5),A105&lt;=Listas!$C$5),1,0)</x:f>
        <x:v>0</x:v>
      </x:c>
    </x:row>
    <x:row r="106" ht="24" customHeight="1">
      <x:c r="A106" s="5"/>
      <x:c r="B106" s="4"/>
      <x:c r="C106" s="4"/>
      <x:c r="D106" s="4"/>
      <x:c r="E106" s="4"/>
      <x:c r="F106" s="4"/>
      <x:c r="G106" s="8" t="str">
        <x:f>IF(Q106=1,F106-E106,"")</x:f>
      </x:c>
      <x:c r="H106" s="8" t="str">
        <x:f>IF(Q106=1,ABS(G106),"")</x:f>
      </x:c>
      <x:c r="I106" s="10" t="str">
        <x:f>IF(Q106=1,INDEX(Produtos!$G$5:$G$104,MATCH(C106,Produtos!$A$5:$A$104,0)),"")</x:f>
      </x:c>
      <x:c r="J106" s="10" t="str">
        <x:f>IF(Q106=1,G106*I106,"")</x:f>
      </x:c>
      <x:c r="K106" s="4"/>
      <x:c r="L106" s="4"/>
      <x:c r="M106" s="4"/>
      <x:c r="N106" s="4"/>
      <x:c r="O106" s="4"/>
      <x:c r="P106" s="8" t="str">
        <x:f>IF(COUNTA(A106:F106,K106:O106)=0,"",IF(OR(NOT(ISNUMBER(A106)),A106&lt;=0,IF(ISNUMBER(A106),A106&lt;&gt;INT(A106),FALSE)),"Data inválida",IF(B106="","ID de inventário ausente",IF(OR(C106="",COUNTIFS(Produtos!$A$5:$A$104,C106)&lt;&gt;1),"Código ausente, desconhecido ou duplicado",IF(IFERROR(INDEX(Produtos!$L$5:$L$104,MATCH(C106,Produtos!$A$5:$A$104,0)),"Inválido")&lt;&gt;"","Cadastro do item inválido",IF(D106="","Abrangência ausente",IF(OR(NOT(ISNUMBER(E106)),E106&lt;0),"Sistema no corte inválido",IF(OR(NOT(ISNUMBER(F106)),F106&lt;0),"Físico inválido",IF(L106="","Contador ausente",IF(AND(N106&lt;&gt;"Pendente revisão",N106&lt;&gt;"Aprovado",N106&lt;&gt;"Ajustado",N106&lt;&gt;"Recontar"),"Status inválido",""))))))))))</x:f>
      </x:c>
      <x:c r="Q106" s="8" t="n">
        <x:f>IF(AND(C106&lt;&gt;"",P106=""),1,0)</x:f>
        <x:v>0</x:v>
      </x:c>
      <x:c r="R106" s="8" t="n">
        <x:v>106</x:v>
      </x:c>
      <x:c r="S106" s="8" t="n">
        <x:f>IF(AND(Q106=1,ISNUMBER(Listas!$C$5),A106&lt;=Listas!$C$5),1,0)</x:f>
        <x:v>0</x:v>
      </x:c>
    </x:row>
    <x:row r="107" ht="24" customHeight="1">
      <x:c r="A107" s="5"/>
      <x:c r="B107" s="4"/>
      <x:c r="C107" s="4"/>
      <x:c r="D107" s="4"/>
      <x:c r="E107" s="4"/>
      <x:c r="F107" s="4"/>
      <x:c r="G107" s="8" t="str">
        <x:f>IF(Q107=1,F107-E107,"")</x:f>
      </x:c>
      <x:c r="H107" s="8" t="str">
        <x:f>IF(Q107=1,ABS(G107),"")</x:f>
      </x:c>
      <x:c r="I107" s="10" t="str">
        <x:f>IF(Q107=1,INDEX(Produtos!$G$5:$G$104,MATCH(C107,Produtos!$A$5:$A$104,0)),"")</x:f>
      </x:c>
      <x:c r="J107" s="10" t="str">
        <x:f>IF(Q107=1,G107*I107,"")</x:f>
      </x:c>
      <x:c r="K107" s="4"/>
      <x:c r="L107" s="4"/>
      <x:c r="M107" s="4"/>
      <x:c r="N107" s="4"/>
      <x:c r="O107" s="4"/>
      <x:c r="P107" s="8" t="str">
        <x:f>IF(COUNTA(A107:F107,K107:O107)=0,"",IF(OR(NOT(ISNUMBER(A107)),A107&lt;=0,IF(ISNUMBER(A107),A107&lt;&gt;INT(A107),FALSE)),"Data inválida",IF(B107="","ID de inventário ausente",IF(OR(C107="",COUNTIFS(Produtos!$A$5:$A$104,C107)&lt;&gt;1),"Código ausente, desconhecido ou duplicado",IF(IFERROR(INDEX(Produtos!$L$5:$L$104,MATCH(C107,Produtos!$A$5:$A$104,0)),"Inválido")&lt;&gt;"","Cadastro do item inválido",IF(D107="","Abrangência ausente",IF(OR(NOT(ISNUMBER(E107)),E107&lt;0),"Sistema no corte inválido",IF(OR(NOT(ISNUMBER(F107)),F107&lt;0),"Físico inválido",IF(L107="","Contador ausente",IF(AND(N107&lt;&gt;"Pendente revisão",N107&lt;&gt;"Aprovado",N107&lt;&gt;"Ajustado",N107&lt;&gt;"Recontar"),"Status inválido",""))))))))))</x:f>
      </x:c>
      <x:c r="Q107" s="8" t="n">
        <x:f>IF(AND(C107&lt;&gt;"",P107=""),1,0)</x:f>
        <x:v>0</x:v>
      </x:c>
      <x:c r="R107" s="8" t="n">
        <x:v>107</x:v>
      </x:c>
      <x:c r="S107" s="8" t="n">
        <x:f>IF(AND(Q107=1,ISNUMBER(Listas!$C$5),A107&lt;=Listas!$C$5),1,0)</x:f>
        <x:v>0</x:v>
      </x:c>
    </x:row>
    <x:row r="108" ht="24" customHeight="1">
      <x:c r="A108" s="5"/>
      <x:c r="B108" s="4"/>
      <x:c r="C108" s="4"/>
      <x:c r="D108" s="4"/>
      <x:c r="E108" s="4"/>
      <x:c r="F108" s="4"/>
      <x:c r="G108" s="8" t="str">
        <x:f>IF(Q108=1,F108-E108,"")</x:f>
      </x:c>
      <x:c r="H108" s="8" t="str">
        <x:f>IF(Q108=1,ABS(G108),"")</x:f>
      </x:c>
      <x:c r="I108" s="10" t="str">
        <x:f>IF(Q108=1,INDEX(Produtos!$G$5:$G$104,MATCH(C108,Produtos!$A$5:$A$104,0)),"")</x:f>
      </x:c>
      <x:c r="J108" s="10" t="str">
        <x:f>IF(Q108=1,G108*I108,"")</x:f>
      </x:c>
      <x:c r="K108" s="4"/>
      <x:c r="L108" s="4"/>
      <x:c r="M108" s="4"/>
      <x:c r="N108" s="4"/>
      <x:c r="O108" s="4"/>
      <x:c r="P108" s="8" t="str">
        <x:f>IF(COUNTA(A108:F108,K108:O108)=0,"",IF(OR(NOT(ISNUMBER(A108)),A108&lt;=0,IF(ISNUMBER(A108),A108&lt;&gt;INT(A108),FALSE)),"Data inválida",IF(B108="","ID de inventário ausente",IF(OR(C108="",COUNTIFS(Produtos!$A$5:$A$104,C108)&lt;&gt;1),"Código ausente, desconhecido ou duplicado",IF(IFERROR(INDEX(Produtos!$L$5:$L$104,MATCH(C108,Produtos!$A$5:$A$104,0)),"Inválido")&lt;&gt;"","Cadastro do item inválido",IF(D108="","Abrangência ausente",IF(OR(NOT(ISNUMBER(E108)),E108&lt;0),"Sistema no corte inválido",IF(OR(NOT(ISNUMBER(F108)),F108&lt;0),"Físico inválido",IF(L108="","Contador ausente",IF(AND(N108&lt;&gt;"Pendente revisão",N108&lt;&gt;"Aprovado",N108&lt;&gt;"Ajustado",N108&lt;&gt;"Recontar"),"Status inválido",""))))))))))</x:f>
      </x:c>
      <x:c r="Q108" s="8" t="n">
        <x:f>IF(AND(C108&lt;&gt;"",P108=""),1,0)</x:f>
        <x:v>0</x:v>
      </x:c>
      <x:c r="R108" s="8" t="n">
        <x:v>108</x:v>
      </x:c>
      <x:c r="S108" s="8" t="n">
        <x:f>IF(AND(Q108=1,ISNUMBER(Listas!$C$5),A108&lt;=Listas!$C$5),1,0)</x:f>
        <x:v>0</x:v>
      </x:c>
    </x:row>
    <x:row r="109" ht="24" customHeight="1">
      <x:c r="A109" s="5"/>
      <x:c r="B109" s="4"/>
      <x:c r="C109" s="4"/>
      <x:c r="D109" s="4"/>
      <x:c r="E109" s="4"/>
      <x:c r="F109" s="4"/>
      <x:c r="G109" s="8" t="str">
        <x:f>IF(Q109=1,F109-E109,"")</x:f>
      </x:c>
      <x:c r="H109" s="8" t="str">
        <x:f>IF(Q109=1,ABS(G109),"")</x:f>
      </x:c>
      <x:c r="I109" s="10" t="str">
        <x:f>IF(Q109=1,INDEX(Produtos!$G$5:$G$104,MATCH(C109,Produtos!$A$5:$A$104,0)),"")</x:f>
      </x:c>
      <x:c r="J109" s="10" t="str">
        <x:f>IF(Q109=1,G109*I109,"")</x:f>
      </x:c>
      <x:c r="K109" s="4"/>
      <x:c r="L109" s="4"/>
      <x:c r="M109" s="4"/>
      <x:c r="N109" s="4"/>
      <x:c r="O109" s="4"/>
      <x:c r="P109" s="8" t="str">
        <x:f>IF(COUNTA(A109:F109,K109:O109)=0,"",IF(OR(NOT(ISNUMBER(A109)),A109&lt;=0,IF(ISNUMBER(A109),A109&lt;&gt;INT(A109),FALSE)),"Data inválida",IF(B109="","ID de inventário ausente",IF(OR(C109="",COUNTIFS(Produtos!$A$5:$A$104,C109)&lt;&gt;1),"Código ausente, desconhecido ou duplicado",IF(IFERROR(INDEX(Produtos!$L$5:$L$104,MATCH(C109,Produtos!$A$5:$A$104,0)),"Inválido")&lt;&gt;"","Cadastro do item inválido",IF(D109="","Abrangência ausente",IF(OR(NOT(ISNUMBER(E109)),E109&lt;0),"Sistema no corte inválido",IF(OR(NOT(ISNUMBER(F109)),F109&lt;0),"Físico inválido",IF(L109="","Contador ausente",IF(AND(N109&lt;&gt;"Pendente revisão",N109&lt;&gt;"Aprovado",N109&lt;&gt;"Ajustado",N109&lt;&gt;"Recontar"),"Status inválido",""))))))))))</x:f>
      </x:c>
      <x:c r="Q109" s="8" t="n">
        <x:f>IF(AND(C109&lt;&gt;"",P109=""),1,0)</x:f>
        <x:v>0</x:v>
      </x:c>
      <x:c r="R109" s="8" t="n">
        <x:v>109</x:v>
      </x:c>
      <x:c r="S109" s="8" t="n">
        <x:f>IF(AND(Q109=1,ISNUMBER(Listas!$C$5),A109&lt;=Listas!$C$5),1,0)</x:f>
        <x:v>0</x:v>
      </x:c>
    </x:row>
    <x:row r="110" ht="24" customHeight="1">
      <x:c r="A110" s="5"/>
      <x:c r="B110" s="4"/>
      <x:c r="C110" s="4"/>
      <x:c r="D110" s="4"/>
      <x:c r="E110" s="4"/>
      <x:c r="F110" s="4"/>
      <x:c r="G110" s="8" t="str">
        <x:f>IF(Q110=1,F110-E110,"")</x:f>
      </x:c>
      <x:c r="H110" s="8" t="str">
        <x:f>IF(Q110=1,ABS(G110),"")</x:f>
      </x:c>
      <x:c r="I110" s="10" t="str">
        <x:f>IF(Q110=1,INDEX(Produtos!$G$5:$G$104,MATCH(C110,Produtos!$A$5:$A$104,0)),"")</x:f>
      </x:c>
      <x:c r="J110" s="10" t="str">
        <x:f>IF(Q110=1,G110*I110,"")</x:f>
      </x:c>
      <x:c r="K110" s="4"/>
      <x:c r="L110" s="4"/>
      <x:c r="M110" s="4"/>
      <x:c r="N110" s="4"/>
      <x:c r="O110" s="4"/>
      <x:c r="P110" s="8" t="str">
        <x:f>IF(COUNTA(A110:F110,K110:O110)=0,"",IF(OR(NOT(ISNUMBER(A110)),A110&lt;=0,IF(ISNUMBER(A110),A110&lt;&gt;INT(A110),FALSE)),"Data inválida",IF(B110="","ID de inventário ausente",IF(OR(C110="",COUNTIFS(Produtos!$A$5:$A$104,C110)&lt;&gt;1),"Código ausente, desconhecido ou duplicado",IF(IFERROR(INDEX(Produtos!$L$5:$L$104,MATCH(C110,Produtos!$A$5:$A$104,0)),"Inválido")&lt;&gt;"","Cadastro do item inválido",IF(D110="","Abrangência ausente",IF(OR(NOT(ISNUMBER(E110)),E110&lt;0),"Sistema no corte inválido",IF(OR(NOT(ISNUMBER(F110)),F110&lt;0),"Físico inválido",IF(L110="","Contador ausente",IF(AND(N110&lt;&gt;"Pendente revisão",N110&lt;&gt;"Aprovado",N110&lt;&gt;"Ajustado",N110&lt;&gt;"Recontar"),"Status inválido",""))))))))))</x:f>
      </x:c>
      <x:c r="Q110" s="8" t="n">
        <x:f>IF(AND(C110&lt;&gt;"",P110=""),1,0)</x:f>
        <x:v>0</x:v>
      </x:c>
      <x:c r="R110" s="8" t="n">
        <x:v>110</x:v>
      </x:c>
      <x:c r="S110" s="8" t="n">
        <x:f>IF(AND(Q110=1,ISNUMBER(Listas!$C$5),A110&lt;=Listas!$C$5),1,0)</x:f>
        <x:v>0</x:v>
      </x:c>
    </x:row>
    <x:row r="111" ht="24" customHeight="1">
      <x:c r="A111" s="5"/>
      <x:c r="B111" s="4"/>
      <x:c r="C111" s="4"/>
      <x:c r="D111" s="4"/>
      <x:c r="E111" s="4"/>
      <x:c r="F111" s="4"/>
      <x:c r="G111" s="8" t="str">
        <x:f>IF(Q111=1,F111-E111,"")</x:f>
      </x:c>
      <x:c r="H111" s="8" t="str">
        <x:f>IF(Q111=1,ABS(G111),"")</x:f>
      </x:c>
      <x:c r="I111" s="10" t="str">
        <x:f>IF(Q111=1,INDEX(Produtos!$G$5:$G$104,MATCH(C111,Produtos!$A$5:$A$104,0)),"")</x:f>
      </x:c>
      <x:c r="J111" s="10" t="str">
        <x:f>IF(Q111=1,G111*I111,"")</x:f>
      </x:c>
      <x:c r="K111" s="4"/>
      <x:c r="L111" s="4"/>
      <x:c r="M111" s="4"/>
      <x:c r="N111" s="4"/>
      <x:c r="O111" s="4"/>
      <x:c r="P111" s="8" t="str">
        <x:f>IF(COUNTA(A111:F111,K111:O111)=0,"",IF(OR(NOT(ISNUMBER(A111)),A111&lt;=0,IF(ISNUMBER(A111),A111&lt;&gt;INT(A111),FALSE)),"Data inválida",IF(B111="","ID de inventário ausente",IF(OR(C111="",COUNTIFS(Produtos!$A$5:$A$104,C111)&lt;&gt;1),"Código ausente, desconhecido ou duplicado",IF(IFERROR(INDEX(Produtos!$L$5:$L$104,MATCH(C111,Produtos!$A$5:$A$104,0)),"Inválido")&lt;&gt;"","Cadastro do item inválido",IF(D111="","Abrangência ausente",IF(OR(NOT(ISNUMBER(E111)),E111&lt;0),"Sistema no corte inválido",IF(OR(NOT(ISNUMBER(F111)),F111&lt;0),"Físico inválido",IF(L111="","Contador ausente",IF(AND(N111&lt;&gt;"Pendente revisão",N111&lt;&gt;"Aprovado",N111&lt;&gt;"Ajustado",N111&lt;&gt;"Recontar"),"Status inválido",""))))))))))</x:f>
      </x:c>
      <x:c r="Q111" s="8" t="n">
        <x:f>IF(AND(C111&lt;&gt;"",P111=""),1,0)</x:f>
        <x:v>0</x:v>
      </x:c>
      <x:c r="R111" s="8" t="n">
        <x:v>111</x:v>
      </x:c>
      <x:c r="S111" s="8" t="n">
        <x:f>IF(AND(Q111=1,ISNUMBER(Listas!$C$5),A111&lt;=Listas!$C$5),1,0)</x:f>
        <x:v>0</x:v>
      </x:c>
    </x:row>
    <x:row r="112" ht="24" customHeight="1">
      <x:c r="A112" s="5"/>
      <x:c r="B112" s="4"/>
      <x:c r="C112" s="4"/>
      <x:c r="D112" s="4"/>
      <x:c r="E112" s="4"/>
      <x:c r="F112" s="4"/>
      <x:c r="G112" s="8" t="str">
        <x:f>IF(Q112=1,F112-E112,"")</x:f>
      </x:c>
      <x:c r="H112" s="8" t="str">
        <x:f>IF(Q112=1,ABS(G112),"")</x:f>
      </x:c>
      <x:c r="I112" s="10" t="str">
        <x:f>IF(Q112=1,INDEX(Produtos!$G$5:$G$104,MATCH(C112,Produtos!$A$5:$A$104,0)),"")</x:f>
      </x:c>
      <x:c r="J112" s="10" t="str">
        <x:f>IF(Q112=1,G112*I112,"")</x:f>
      </x:c>
      <x:c r="K112" s="4"/>
      <x:c r="L112" s="4"/>
      <x:c r="M112" s="4"/>
      <x:c r="N112" s="4"/>
      <x:c r="O112" s="4"/>
      <x:c r="P112" s="8" t="str">
        <x:f>IF(COUNTA(A112:F112,K112:O112)=0,"",IF(OR(NOT(ISNUMBER(A112)),A112&lt;=0,IF(ISNUMBER(A112),A112&lt;&gt;INT(A112),FALSE)),"Data inválida",IF(B112="","ID de inventário ausente",IF(OR(C112="",COUNTIFS(Produtos!$A$5:$A$104,C112)&lt;&gt;1),"Código ausente, desconhecido ou duplicado",IF(IFERROR(INDEX(Produtos!$L$5:$L$104,MATCH(C112,Produtos!$A$5:$A$104,0)),"Inválido")&lt;&gt;"","Cadastro do item inválido",IF(D112="","Abrangência ausente",IF(OR(NOT(ISNUMBER(E112)),E112&lt;0),"Sistema no corte inválido",IF(OR(NOT(ISNUMBER(F112)),F112&lt;0),"Físico inválido",IF(L112="","Contador ausente",IF(AND(N112&lt;&gt;"Pendente revisão",N112&lt;&gt;"Aprovado",N112&lt;&gt;"Ajustado",N112&lt;&gt;"Recontar"),"Status inválido",""))))))))))</x:f>
      </x:c>
      <x:c r="Q112" s="8" t="n">
        <x:f>IF(AND(C112&lt;&gt;"",P112=""),1,0)</x:f>
        <x:v>0</x:v>
      </x:c>
      <x:c r="R112" s="8" t="n">
        <x:v>112</x:v>
      </x:c>
      <x:c r="S112" s="8" t="n">
        <x:f>IF(AND(Q112=1,ISNUMBER(Listas!$C$5),A112&lt;=Listas!$C$5),1,0)</x:f>
        <x:v>0</x:v>
      </x:c>
    </x:row>
    <x:row r="113" ht="24" customHeight="1">
      <x:c r="A113" s="5"/>
      <x:c r="B113" s="4"/>
      <x:c r="C113" s="4"/>
      <x:c r="D113" s="4"/>
      <x:c r="E113" s="4"/>
      <x:c r="F113" s="4"/>
      <x:c r="G113" s="8" t="str">
        <x:f>IF(Q113=1,F113-E113,"")</x:f>
      </x:c>
      <x:c r="H113" s="8" t="str">
        <x:f>IF(Q113=1,ABS(G113),"")</x:f>
      </x:c>
      <x:c r="I113" s="10" t="str">
        <x:f>IF(Q113=1,INDEX(Produtos!$G$5:$G$104,MATCH(C113,Produtos!$A$5:$A$104,0)),"")</x:f>
      </x:c>
      <x:c r="J113" s="10" t="str">
        <x:f>IF(Q113=1,G113*I113,"")</x:f>
      </x:c>
      <x:c r="K113" s="4"/>
      <x:c r="L113" s="4"/>
      <x:c r="M113" s="4"/>
      <x:c r="N113" s="4"/>
      <x:c r="O113" s="4"/>
      <x:c r="P113" s="8" t="str">
        <x:f>IF(COUNTA(A113:F113,K113:O113)=0,"",IF(OR(NOT(ISNUMBER(A113)),A113&lt;=0,IF(ISNUMBER(A113),A113&lt;&gt;INT(A113),FALSE)),"Data inválida",IF(B113="","ID de inventário ausente",IF(OR(C113="",COUNTIFS(Produtos!$A$5:$A$104,C113)&lt;&gt;1),"Código ausente, desconhecido ou duplicado",IF(IFERROR(INDEX(Produtos!$L$5:$L$104,MATCH(C113,Produtos!$A$5:$A$104,0)),"Inválido")&lt;&gt;"","Cadastro do item inválido",IF(D113="","Abrangência ausente",IF(OR(NOT(ISNUMBER(E113)),E113&lt;0),"Sistema no corte inválido",IF(OR(NOT(ISNUMBER(F113)),F113&lt;0),"Físico inválido",IF(L113="","Contador ausente",IF(AND(N113&lt;&gt;"Pendente revisão",N113&lt;&gt;"Aprovado",N113&lt;&gt;"Ajustado",N113&lt;&gt;"Recontar"),"Status inválido",""))))))))))</x:f>
      </x:c>
      <x:c r="Q113" s="8" t="n">
        <x:f>IF(AND(C113&lt;&gt;"",P113=""),1,0)</x:f>
        <x:v>0</x:v>
      </x:c>
      <x:c r="R113" s="8" t="n">
        <x:v>113</x:v>
      </x:c>
      <x:c r="S113" s="8" t="n">
        <x:f>IF(AND(Q113=1,ISNUMBER(Listas!$C$5),A113&lt;=Listas!$C$5),1,0)</x:f>
        <x:v>0</x:v>
      </x:c>
    </x:row>
    <x:row r="114" ht="24" customHeight="1">
      <x:c r="A114" s="5"/>
      <x:c r="B114" s="4"/>
      <x:c r="C114" s="4"/>
      <x:c r="D114" s="4"/>
      <x:c r="E114" s="4"/>
      <x:c r="F114" s="4"/>
      <x:c r="G114" s="8" t="str">
        <x:f>IF(Q114=1,F114-E114,"")</x:f>
      </x:c>
      <x:c r="H114" s="8" t="str">
        <x:f>IF(Q114=1,ABS(G114),"")</x:f>
      </x:c>
      <x:c r="I114" s="10" t="str">
        <x:f>IF(Q114=1,INDEX(Produtos!$G$5:$G$104,MATCH(C114,Produtos!$A$5:$A$104,0)),"")</x:f>
      </x:c>
      <x:c r="J114" s="10" t="str">
        <x:f>IF(Q114=1,G114*I114,"")</x:f>
      </x:c>
      <x:c r="K114" s="4"/>
      <x:c r="L114" s="4"/>
      <x:c r="M114" s="4"/>
      <x:c r="N114" s="4"/>
      <x:c r="O114" s="4"/>
      <x:c r="P114" s="8" t="str">
        <x:f>IF(COUNTA(A114:F114,K114:O114)=0,"",IF(OR(NOT(ISNUMBER(A114)),A114&lt;=0,IF(ISNUMBER(A114),A114&lt;&gt;INT(A114),FALSE)),"Data inválida",IF(B114="","ID de inventário ausente",IF(OR(C114="",COUNTIFS(Produtos!$A$5:$A$104,C114)&lt;&gt;1),"Código ausente, desconhecido ou duplicado",IF(IFERROR(INDEX(Produtos!$L$5:$L$104,MATCH(C114,Produtos!$A$5:$A$104,0)),"Inválido")&lt;&gt;"","Cadastro do item inválido",IF(D114="","Abrangência ausente",IF(OR(NOT(ISNUMBER(E114)),E114&lt;0),"Sistema no corte inválido",IF(OR(NOT(ISNUMBER(F114)),F114&lt;0),"Físico inválido",IF(L114="","Contador ausente",IF(AND(N114&lt;&gt;"Pendente revisão",N114&lt;&gt;"Aprovado",N114&lt;&gt;"Ajustado",N114&lt;&gt;"Recontar"),"Status inválido",""))))))))))</x:f>
      </x:c>
      <x:c r="Q114" s="8" t="n">
        <x:f>IF(AND(C114&lt;&gt;"",P114=""),1,0)</x:f>
        <x:v>0</x:v>
      </x:c>
      <x:c r="R114" s="8" t="n">
        <x:v>114</x:v>
      </x:c>
      <x:c r="S114" s="8" t="n">
        <x:f>IF(AND(Q114=1,ISNUMBER(Listas!$C$5),A114&lt;=Listas!$C$5),1,0)</x:f>
        <x:v>0</x:v>
      </x:c>
    </x:row>
    <x:row r="115" ht="24" customHeight="1">
      <x:c r="A115" s="5"/>
      <x:c r="B115" s="4"/>
      <x:c r="C115" s="4"/>
      <x:c r="D115" s="4"/>
      <x:c r="E115" s="4"/>
      <x:c r="F115" s="4"/>
      <x:c r="G115" s="8" t="str">
        <x:f>IF(Q115=1,F115-E115,"")</x:f>
      </x:c>
      <x:c r="H115" s="8" t="str">
        <x:f>IF(Q115=1,ABS(G115),"")</x:f>
      </x:c>
      <x:c r="I115" s="10" t="str">
        <x:f>IF(Q115=1,INDEX(Produtos!$G$5:$G$104,MATCH(C115,Produtos!$A$5:$A$104,0)),"")</x:f>
      </x:c>
      <x:c r="J115" s="10" t="str">
        <x:f>IF(Q115=1,G115*I115,"")</x:f>
      </x:c>
      <x:c r="K115" s="4"/>
      <x:c r="L115" s="4"/>
      <x:c r="M115" s="4"/>
      <x:c r="N115" s="4"/>
      <x:c r="O115" s="4"/>
      <x:c r="P115" s="8" t="str">
        <x:f>IF(COUNTA(A115:F115,K115:O115)=0,"",IF(OR(NOT(ISNUMBER(A115)),A115&lt;=0,IF(ISNUMBER(A115),A115&lt;&gt;INT(A115),FALSE)),"Data inválida",IF(B115="","ID de inventário ausente",IF(OR(C115="",COUNTIFS(Produtos!$A$5:$A$104,C115)&lt;&gt;1),"Código ausente, desconhecido ou duplicado",IF(IFERROR(INDEX(Produtos!$L$5:$L$104,MATCH(C115,Produtos!$A$5:$A$104,0)),"Inválido")&lt;&gt;"","Cadastro do item inválido",IF(D115="","Abrangência ausente",IF(OR(NOT(ISNUMBER(E115)),E115&lt;0),"Sistema no corte inválido",IF(OR(NOT(ISNUMBER(F115)),F115&lt;0),"Físico inválido",IF(L115="","Contador ausente",IF(AND(N115&lt;&gt;"Pendente revisão",N115&lt;&gt;"Aprovado",N115&lt;&gt;"Ajustado",N115&lt;&gt;"Recontar"),"Status inválido",""))))))))))</x:f>
      </x:c>
      <x:c r="Q115" s="8" t="n">
        <x:f>IF(AND(C115&lt;&gt;"",P115=""),1,0)</x:f>
        <x:v>0</x:v>
      </x:c>
      <x:c r="R115" s="8" t="n">
        <x:v>115</x:v>
      </x:c>
      <x:c r="S115" s="8" t="n">
        <x:f>IF(AND(Q115=1,ISNUMBER(Listas!$C$5),A115&lt;=Listas!$C$5),1,0)</x:f>
        <x:v>0</x:v>
      </x:c>
    </x:row>
    <x:row r="116" ht="24" customHeight="1">
      <x:c r="A116" s="5"/>
      <x:c r="B116" s="4"/>
      <x:c r="C116" s="4"/>
      <x:c r="D116" s="4"/>
      <x:c r="E116" s="4"/>
      <x:c r="F116" s="4"/>
      <x:c r="G116" s="8" t="str">
        <x:f>IF(Q116=1,F116-E116,"")</x:f>
      </x:c>
      <x:c r="H116" s="8" t="str">
        <x:f>IF(Q116=1,ABS(G116),"")</x:f>
      </x:c>
      <x:c r="I116" s="10" t="str">
        <x:f>IF(Q116=1,INDEX(Produtos!$G$5:$G$104,MATCH(C116,Produtos!$A$5:$A$104,0)),"")</x:f>
      </x:c>
      <x:c r="J116" s="10" t="str">
        <x:f>IF(Q116=1,G116*I116,"")</x:f>
      </x:c>
      <x:c r="K116" s="4"/>
      <x:c r="L116" s="4"/>
      <x:c r="M116" s="4"/>
      <x:c r="N116" s="4"/>
      <x:c r="O116" s="4"/>
      <x:c r="P116" s="8" t="str">
        <x:f>IF(COUNTA(A116:F116,K116:O116)=0,"",IF(OR(NOT(ISNUMBER(A116)),A116&lt;=0,IF(ISNUMBER(A116),A116&lt;&gt;INT(A116),FALSE)),"Data inválida",IF(B116="","ID de inventário ausente",IF(OR(C116="",COUNTIFS(Produtos!$A$5:$A$104,C116)&lt;&gt;1),"Código ausente, desconhecido ou duplicado",IF(IFERROR(INDEX(Produtos!$L$5:$L$104,MATCH(C116,Produtos!$A$5:$A$104,0)),"Inválido")&lt;&gt;"","Cadastro do item inválido",IF(D116="","Abrangência ausente",IF(OR(NOT(ISNUMBER(E116)),E116&lt;0),"Sistema no corte inválido",IF(OR(NOT(ISNUMBER(F116)),F116&lt;0),"Físico inválido",IF(L116="","Contador ausente",IF(AND(N116&lt;&gt;"Pendente revisão",N116&lt;&gt;"Aprovado",N116&lt;&gt;"Ajustado",N116&lt;&gt;"Recontar"),"Status inválido",""))))))))))</x:f>
      </x:c>
      <x:c r="Q116" s="8" t="n">
        <x:f>IF(AND(C116&lt;&gt;"",P116=""),1,0)</x:f>
        <x:v>0</x:v>
      </x:c>
      <x:c r="R116" s="8" t="n">
        <x:v>116</x:v>
      </x:c>
      <x:c r="S116" s="8" t="n">
        <x:f>IF(AND(Q116=1,ISNUMBER(Listas!$C$5),A116&lt;=Listas!$C$5),1,0)</x:f>
        <x:v>0</x:v>
      </x:c>
    </x:row>
    <x:row r="117" ht="24" customHeight="1">
      <x:c r="A117" s="5"/>
      <x:c r="B117" s="4"/>
      <x:c r="C117" s="4"/>
      <x:c r="D117" s="4"/>
      <x:c r="E117" s="4"/>
      <x:c r="F117" s="4"/>
      <x:c r="G117" s="8" t="str">
        <x:f>IF(Q117=1,F117-E117,"")</x:f>
      </x:c>
      <x:c r="H117" s="8" t="str">
        <x:f>IF(Q117=1,ABS(G117),"")</x:f>
      </x:c>
      <x:c r="I117" s="10" t="str">
        <x:f>IF(Q117=1,INDEX(Produtos!$G$5:$G$104,MATCH(C117,Produtos!$A$5:$A$104,0)),"")</x:f>
      </x:c>
      <x:c r="J117" s="10" t="str">
        <x:f>IF(Q117=1,G117*I117,"")</x:f>
      </x:c>
      <x:c r="K117" s="4"/>
      <x:c r="L117" s="4"/>
      <x:c r="M117" s="4"/>
      <x:c r="N117" s="4"/>
      <x:c r="O117" s="4"/>
      <x:c r="P117" s="8" t="str">
        <x:f>IF(COUNTA(A117:F117,K117:O117)=0,"",IF(OR(NOT(ISNUMBER(A117)),A117&lt;=0,IF(ISNUMBER(A117),A117&lt;&gt;INT(A117),FALSE)),"Data inválida",IF(B117="","ID de inventário ausente",IF(OR(C117="",COUNTIFS(Produtos!$A$5:$A$104,C117)&lt;&gt;1),"Código ausente, desconhecido ou duplicado",IF(IFERROR(INDEX(Produtos!$L$5:$L$104,MATCH(C117,Produtos!$A$5:$A$104,0)),"Inválido")&lt;&gt;"","Cadastro do item inválido",IF(D117="","Abrangência ausente",IF(OR(NOT(ISNUMBER(E117)),E117&lt;0),"Sistema no corte inválido",IF(OR(NOT(ISNUMBER(F117)),F117&lt;0),"Físico inválido",IF(L117="","Contador ausente",IF(AND(N117&lt;&gt;"Pendente revisão",N117&lt;&gt;"Aprovado",N117&lt;&gt;"Ajustado",N117&lt;&gt;"Recontar"),"Status inválido",""))))))))))</x:f>
      </x:c>
      <x:c r="Q117" s="8" t="n">
        <x:f>IF(AND(C117&lt;&gt;"",P117=""),1,0)</x:f>
        <x:v>0</x:v>
      </x:c>
      <x:c r="R117" s="8" t="n">
        <x:v>117</x:v>
      </x:c>
      <x:c r="S117" s="8" t="n">
        <x:f>IF(AND(Q117=1,ISNUMBER(Listas!$C$5),A117&lt;=Listas!$C$5),1,0)</x:f>
        <x:v>0</x:v>
      </x:c>
    </x:row>
    <x:row r="118" ht="24" customHeight="1">
      <x:c r="A118" s="5"/>
      <x:c r="B118" s="4"/>
      <x:c r="C118" s="4"/>
      <x:c r="D118" s="4"/>
      <x:c r="E118" s="4"/>
      <x:c r="F118" s="4"/>
      <x:c r="G118" s="8" t="str">
        <x:f>IF(Q118=1,F118-E118,"")</x:f>
      </x:c>
      <x:c r="H118" s="8" t="str">
        <x:f>IF(Q118=1,ABS(G118),"")</x:f>
      </x:c>
      <x:c r="I118" s="10" t="str">
        <x:f>IF(Q118=1,INDEX(Produtos!$G$5:$G$104,MATCH(C118,Produtos!$A$5:$A$104,0)),"")</x:f>
      </x:c>
      <x:c r="J118" s="10" t="str">
        <x:f>IF(Q118=1,G118*I118,"")</x:f>
      </x:c>
      <x:c r="K118" s="4"/>
      <x:c r="L118" s="4"/>
      <x:c r="M118" s="4"/>
      <x:c r="N118" s="4"/>
      <x:c r="O118" s="4"/>
      <x:c r="P118" s="8" t="str">
        <x:f>IF(COUNTA(A118:F118,K118:O118)=0,"",IF(OR(NOT(ISNUMBER(A118)),A118&lt;=0,IF(ISNUMBER(A118),A118&lt;&gt;INT(A118),FALSE)),"Data inválida",IF(B118="","ID de inventário ausente",IF(OR(C118="",COUNTIFS(Produtos!$A$5:$A$104,C118)&lt;&gt;1),"Código ausente, desconhecido ou duplicado",IF(IFERROR(INDEX(Produtos!$L$5:$L$104,MATCH(C118,Produtos!$A$5:$A$104,0)),"Inválido")&lt;&gt;"","Cadastro do item inválido",IF(D118="","Abrangência ausente",IF(OR(NOT(ISNUMBER(E118)),E118&lt;0),"Sistema no corte inválido",IF(OR(NOT(ISNUMBER(F118)),F118&lt;0),"Físico inválido",IF(L118="","Contador ausente",IF(AND(N118&lt;&gt;"Pendente revisão",N118&lt;&gt;"Aprovado",N118&lt;&gt;"Ajustado",N118&lt;&gt;"Recontar"),"Status inválido",""))))))))))</x:f>
      </x:c>
      <x:c r="Q118" s="8" t="n">
        <x:f>IF(AND(C118&lt;&gt;"",P118=""),1,0)</x:f>
        <x:v>0</x:v>
      </x:c>
      <x:c r="R118" s="8" t="n">
        <x:v>118</x:v>
      </x:c>
      <x:c r="S118" s="8" t="n">
        <x:f>IF(AND(Q118=1,ISNUMBER(Listas!$C$5),A118&lt;=Listas!$C$5),1,0)</x:f>
        <x:v>0</x:v>
      </x:c>
    </x:row>
    <x:row r="119" ht="24" customHeight="1">
      <x:c r="A119" s="5"/>
      <x:c r="B119" s="4"/>
      <x:c r="C119" s="4"/>
      <x:c r="D119" s="4"/>
      <x:c r="E119" s="4"/>
      <x:c r="F119" s="4"/>
      <x:c r="G119" s="8" t="str">
        <x:f>IF(Q119=1,F119-E119,"")</x:f>
      </x:c>
      <x:c r="H119" s="8" t="str">
        <x:f>IF(Q119=1,ABS(G119),"")</x:f>
      </x:c>
      <x:c r="I119" s="10" t="str">
        <x:f>IF(Q119=1,INDEX(Produtos!$G$5:$G$104,MATCH(C119,Produtos!$A$5:$A$104,0)),"")</x:f>
      </x:c>
      <x:c r="J119" s="10" t="str">
        <x:f>IF(Q119=1,G119*I119,"")</x:f>
      </x:c>
      <x:c r="K119" s="4"/>
      <x:c r="L119" s="4"/>
      <x:c r="M119" s="4"/>
      <x:c r="N119" s="4"/>
      <x:c r="O119" s="4"/>
      <x:c r="P119" s="8" t="str">
        <x:f>IF(COUNTA(A119:F119,K119:O119)=0,"",IF(OR(NOT(ISNUMBER(A119)),A119&lt;=0,IF(ISNUMBER(A119),A119&lt;&gt;INT(A119),FALSE)),"Data inválida",IF(B119="","ID de inventário ausente",IF(OR(C119="",COUNTIFS(Produtos!$A$5:$A$104,C119)&lt;&gt;1),"Código ausente, desconhecido ou duplicado",IF(IFERROR(INDEX(Produtos!$L$5:$L$104,MATCH(C119,Produtos!$A$5:$A$104,0)),"Inválido")&lt;&gt;"","Cadastro do item inválido",IF(D119="","Abrangência ausente",IF(OR(NOT(ISNUMBER(E119)),E119&lt;0),"Sistema no corte inválido",IF(OR(NOT(ISNUMBER(F119)),F119&lt;0),"Físico inválido",IF(L119="","Contador ausente",IF(AND(N119&lt;&gt;"Pendente revisão",N119&lt;&gt;"Aprovado",N119&lt;&gt;"Ajustado",N119&lt;&gt;"Recontar"),"Status inválido",""))))))))))</x:f>
      </x:c>
      <x:c r="Q119" s="8" t="n">
        <x:f>IF(AND(C119&lt;&gt;"",P119=""),1,0)</x:f>
        <x:v>0</x:v>
      </x:c>
      <x:c r="R119" s="8" t="n">
        <x:v>119</x:v>
      </x:c>
      <x:c r="S119" s="8" t="n">
        <x:f>IF(AND(Q119=1,ISNUMBER(Listas!$C$5),A119&lt;=Listas!$C$5),1,0)</x:f>
        <x:v>0</x:v>
      </x:c>
    </x:row>
    <x:row r="120" ht="24" customHeight="1">
      <x:c r="A120" s="5"/>
      <x:c r="B120" s="4"/>
      <x:c r="C120" s="4"/>
      <x:c r="D120" s="4"/>
      <x:c r="E120" s="4"/>
      <x:c r="F120" s="4"/>
      <x:c r="G120" s="8" t="str">
        <x:f>IF(Q120=1,F120-E120,"")</x:f>
      </x:c>
      <x:c r="H120" s="8" t="str">
        <x:f>IF(Q120=1,ABS(G120),"")</x:f>
      </x:c>
      <x:c r="I120" s="10" t="str">
        <x:f>IF(Q120=1,INDEX(Produtos!$G$5:$G$104,MATCH(C120,Produtos!$A$5:$A$104,0)),"")</x:f>
      </x:c>
      <x:c r="J120" s="10" t="str">
        <x:f>IF(Q120=1,G120*I120,"")</x:f>
      </x:c>
      <x:c r="K120" s="4"/>
      <x:c r="L120" s="4"/>
      <x:c r="M120" s="4"/>
      <x:c r="N120" s="4"/>
      <x:c r="O120" s="4"/>
      <x:c r="P120" s="8" t="str">
        <x:f>IF(COUNTA(A120:F120,K120:O120)=0,"",IF(OR(NOT(ISNUMBER(A120)),A120&lt;=0,IF(ISNUMBER(A120),A120&lt;&gt;INT(A120),FALSE)),"Data inválida",IF(B120="","ID de inventário ausente",IF(OR(C120="",COUNTIFS(Produtos!$A$5:$A$104,C120)&lt;&gt;1),"Código ausente, desconhecido ou duplicado",IF(IFERROR(INDEX(Produtos!$L$5:$L$104,MATCH(C120,Produtos!$A$5:$A$104,0)),"Inválido")&lt;&gt;"","Cadastro do item inválido",IF(D120="","Abrangência ausente",IF(OR(NOT(ISNUMBER(E120)),E120&lt;0),"Sistema no corte inválido",IF(OR(NOT(ISNUMBER(F120)),F120&lt;0),"Físico inválido",IF(L120="","Contador ausente",IF(AND(N120&lt;&gt;"Pendente revisão",N120&lt;&gt;"Aprovado",N120&lt;&gt;"Ajustado",N120&lt;&gt;"Recontar"),"Status inválido",""))))))))))</x:f>
      </x:c>
      <x:c r="Q120" s="8" t="n">
        <x:f>IF(AND(C120&lt;&gt;"",P120=""),1,0)</x:f>
        <x:v>0</x:v>
      </x:c>
      <x:c r="R120" s="8" t="n">
        <x:v>120</x:v>
      </x:c>
      <x:c r="S120" s="8" t="n">
        <x:f>IF(AND(Q120=1,ISNUMBER(Listas!$C$5),A120&lt;=Listas!$C$5),1,0)</x:f>
        <x:v>0</x:v>
      </x:c>
    </x:row>
    <x:row r="121" ht="24" customHeight="1">
      <x:c r="A121" s="5"/>
      <x:c r="B121" s="4"/>
      <x:c r="C121" s="4"/>
      <x:c r="D121" s="4"/>
      <x:c r="E121" s="4"/>
      <x:c r="F121" s="4"/>
      <x:c r="G121" s="8" t="str">
        <x:f>IF(Q121=1,F121-E121,"")</x:f>
      </x:c>
      <x:c r="H121" s="8" t="str">
        <x:f>IF(Q121=1,ABS(G121),"")</x:f>
      </x:c>
      <x:c r="I121" s="10" t="str">
        <x:f>IF(Q121=1,INDEX(Produtos!$G$5:$G$104,MATCH(C121,Produtos!$A$5:$A$104,0)),"")</x:f>
      </x:c>
      <x:c r="J121" s="10" t="str">
        <x:f>IF(Q121=1,G121*I121,"")</x:f>
      </x:c>
      <x:c r="K121" s="4"/>
      <x:c r="L121" s="4"/>
      <x:c r="M121" s="4"/>
      <x:c r="N121" s="4"/>
      <x:c r="O121" s="4"/>
      <x:c r="P121" s="8" t="str">
        <x:f>IF(COUNTA(A121:F121,K121:O121)=0,"",IF(OR(NOT(ISNUMBER(A121)),A121&lt;=0,IF(ISNUMBER(A121),A121&lt;&gt;INT(A121),FALSE)),"Data inválida",IF(B121="","ID de inventário ausente",IF(OR(C121="",COUNTIFS(Produtos!$A$5:$A$104,C121)&lt;&gt;1),"Código ausente, desconhecido ou duplicado",IF(IFERROR(INDEX(Produtos!$L$5:$L$104,MATCH(C121,Produtos!$A$5:$A$104,0)),"Inválido")&lt;&gt;"","Cadastro do item inválido",IF(D121="","Abrangência ausente",IF(OR(NOT(ISNUMBER(E121)),E121&lt;0),"Sistema no corte inválido",IF(OR(NOT(ISNUMBER(F121)),F121&lt;0),"Físico inválido",IF(L121="","Contador ausente",IF(AND(N121&lt;&gt;"Pendente revisão",N121&lt;&gt;"Aprovado",N121&lt;&gt;"Ajustado",N121&lt;&gt;"Recontar"),"Status inválido",""))))))))))</x:f>
      </x:c>
      <x:c r="Q121" s="8" t="n">
        <x:f>IF(AND(C121&lt;&gt;"",P121=""),1,0)</x:f>
        <x:v>0</x:v>
      </x:c>
      <x:c r="R121" s="8" t="n">
        <x:v>121</x:v>
      </x:c>
      <x:c r="S121" s="8" t="n">
        <x:f>IF(AND(Q121=1,ISNUMBER(Listas!$C$5),A121&lt;=Listas!$C$5),1,0)</x:f>
        <x:v>0</x:v>
      </x:c>
    </x:row>
    <x:row r="122" ht="24" customHeight="1">
      <x:c r="A122" s="5"/>
      <x:c r="B122" s="4"/>
      <x:c r="C122" s="4"/>
      <x:c r="D122" s="4"/>
      <x:c r="E122" s="4"/>
      <x:c r="F122" s="4"/>
      <x:c r="G122" s="8" t="str">
        <x:f>IF(Q122=1,F122-E122,"")</x:f>
      </x:c>
      <x:c r="H122" s="8" t="str">
        <x:f>IF(Q122=1,ABS(G122),"")</x:f>
      </x:c>
      <x:c r="I122" s="10" t="str">
        <x:f>IF(Q122=1,INDEX(Produtos!$G$5:$G$104,MATCH(C122,Produtos!$A$5:$A$104,0)),"")</x:f>
      </x:c>
      <x:c r="J122" s="10" t="str">
        <x:f>IF(Q122=1,G122*I122,"")</x:f>
      </x:c>
      <x:c r="K122" s="4"/>
      <x:c r="L122" s="4"/>
      <x:c r="M122" s="4"/>
      <x:c r="N122" s="4"/>
      <x:c r="O122" s="4"/>
      <x:c r="P122" s="8" t="str">
        <x:f>IF(COUNTA(A122:F122,K122:O122)=0,"",IF(OR(NOT(ISNUMBER(A122)),A122&lt;=0,IF(ISNUMBER(A122),A122&lt;&gt;INT(A122),FALSE)),"Data inválida",IF(B122="","ID de inventário ausente",IF(OR(C122="",COUNTIFS(Produtos!$A$5:$A$104,C122)&lt;&gt;1),"Código ausente, desconhecido ou duplicado",IF(IFERROR(INDEX(Produtos!$L$5:$L$104,MATCH(C122,Produtos!$A$5:$A$104,0)),"Inválido")&lt;&gt;"","Cadastro do item inválido",IF(D122="","Abrangência ausente",IF(OR(NOT(ISNUMBER(E122)),E122&lt;0),"Sistema no corte inválido",IF(OR(NOT(ISNUMBER(F122)),F122&lt;0),"Físico inválido",IF(L122="","Contador ausente",IF(AND(N122&lt;&gt;"Pendente revisão",N122&lt;&gt;"Aprovado",N122&lt;&gt;"Ajustado",N122&lt;&gt;"Recontar"),"Status inválido",""))))))))))</x:f>
      </x:c>
      <x:c r="Q122" s="8" t="n">
        <x:f>IF(AND(C122&lt;&gt;"",P122=""),1,0)</x:f>
        <x:v>0</x:v>
      </x:c>
      <x:c r="R122" s="8" t="n">
        <x:v>122</x:v>
      </x:c>
      <x:c r="S122" s="8" t="n">
        <x:f>IF(AND(Q122=1,ISNUMBER(Listas!$C$5),A122&lt;=Listas!$C$5),1,0)</x:f>
        <x:v>0</x:v>
      </x:c>
    </x:row>
    <x:row r="123" ht="24" customHeight="1">
      <x:c r="A123" s="5"/>
      <x:c r="B123" s="4"/>
      <x:c r="C123" s="4"/>
      <x:c r="D123" s="4"/>
      <x:c r="E123" s="4"/>
      <x:c r="F123" s="4"/>
      <x:c r="G123" s="8" t="str">
        <x:f>IF(Q123=1,F123-E123,"")</x:f>
      </x:c>
      <x:c r="H123" s="8" t="str">
        <x:f>IF(Q123=1,ABS(G123),"")</x:f>
      </x:c>
      <x:c r="I123" s="10" t="str">
        <x:f>IF(Q123=1,INDEX(Produtos!$G$5:$G$104,MATCH(C123,Produtos!$A$5:$A$104,0)),"")</x:f>
      </x:c>
      <x:c r="J123" s="10" t="str">
        <x:f>IF(Q123=1,G123*I123,"")</x:f>
      </x:c>
      <x:c r="K123" s="4"/>
      <x:c r="L123" s="4"/>
      <x:c r="M123" s="4"/>
      <x:c r="N123" s="4"/>
      <x:c r="O123" s="4"/>
      <x:c r="P123" s="8" t="str">
        <x:f>IF(COUNTA(A123:F123,K123:O123)=0,"",IF(OR(NOT(ISNUMBER(A123)),A123&lt;=0,IF(ISNUMBER(A123),A123&lt;&gt;INT(A123),FALSE)),"Data inválida",IF(B123="","ID de inventário ausente",IF(OR(C123="",COUNTIFS(Produtos!$A$5:$A$104,C123)&lt;&gt;1),"Código ausente, desconhecido ou duplicado",IF(IFERROR(INDEX(Produtos!$L$5:$L$104,MATCH(C123,Produtos!$A$5:$A$104,0)),"Inválido")&lt;&gt;"","Cadastro do item inválido",IF(D123="","Abrangência ausente",IF(OR(NOT(ISNUMBER(E123)),E123&lt;0),"Sistema no corte inválido",IF(OR(NOT(ISNUMBER(F123)),F123&lt;0),"Físico inválido",IF(L123="","Contador ausente",IF(AND(N123&lt;&gt;"Pendente revisão",N123&lt;&gt;"Aprovado",N123&lt;&gt;"Ajustado",N123&lt;&gt;"Recontar"),"Status inválido",""))))))))))</x:f>
      </x:c>
      <x:c r="Q123" s="8" t="n">
        <x:f>IF(AND(C123&lt;&gt;"",P123=""),1,0)</x:f>
        <x:v>0</x:v>
      </x:c>
      <x:c r="R123" s="8" t="n">
        <x:v>123</x:v>
      </x:c>
      <x:c r="S123" s="8" t="n">
        <x:f>IF(AND(Q123=1,ISNUMBER(Listas!$C$5),A123&lt;=Listas!$C$5),1,0)</x:f>
        <x:v>0</x:v>
      </x:c>
    </x:row>
    <x:row r="124" ht="24" customHeight="1">
      <x:c r="A124" s="5"/>
      <x:c r="B124" s="4"/>
      <x:c r="C124" s="4"/>
      <x:c r="D124" s="4"/>
      <x:c r="E124" s="4"/>
      <x:c r="F124" s="4"/>
      <x:c r="G124" s="8" t="str">
        <x:f>IF(Q124=1,F124-E124,"")</x:f>
      </x:c>
      <x:c r="H124" s="8" t="str">
        <x:f>IF(Q124=1,ABS(G124),"")</x:f>
      </x:c>
      <x:c r="I124" s="10" t="str">
        <x:f>IF(Q124=1,INDEX(Produtos!$G$5:$G$104,MATCH(C124,Produtos!$A$5:$A$104,0)),"")</x:f>
      </x:c>
      <x:c r="J124" s="10" t="str">
        <x:f>IF(Q124=1,G124*I124,"")</x:f>
      </x:c>
      <x:c r="K124" s="4"/>
      <x:c r="L124" s="4"/>
      <x:c r="M124" s="4"/>
      <x:c r="N124" s="4"/>
      <x:c r="O124" s="4"/>
      <x:c r="P124" s="8" t="str">
        <x:f>IF(COUNTA(A124:F124,K124:O124)=0,"",IF(OR(NOT(ISNUMBER(A124)),A124&lt;=0,IF(ISNUMBER(A124),A124&lt;&gt;INT(A124),FALSE)),"Data inválida",IF(B124="","ID de inventário ausente",IF(OR(C124="",COUNTIFS(Produtos!$A$5:$A$104,C124)&lt;&gt;1),"Código ausente, desconhecido ou duplicado",IF(IFERROR(INDEX(Produtos!$L$5:$L$104,MATCH(C124,Produtos!$A$5:$A$104,0)),"Inválido")&lt;&gt;"","Cadastro do item inválido",IF(D124="","Abrangência ausente",IF(OR(NOT(ISNUMBER(E124)),E124&lt;0),"Sistema no corte inválido",IF(OR(NOT(ISNUMBER(F124)),F124&lt;0),"Físico inválido",IF(L124="","Contador ausente",IF(AND(N124&lt;&gt;"Pendente revisão",N124&lt;&gt;"Aprovado",N124&lt;&gt;"Ajustado",N124&lt;&gt;"Recontar"),"Status inválido",""))))))))))</x:f>
      </x:c>
      <x:c r="Q124" s="8" t="n">
        <x:f>IF(AND(C124&lt;&gt;"",P124=""),1,0)</x:f>
        <x:v>0</x:v>
      </x:c>
      <x:c r="R124" s="8" t="n">
        <x:v>124</x:v>
      </x:c>
      <x:c r="S124" s="8" t="n">
        <x:f>IF(AND(Q124=1,ISNUMBER(Listas!$C$5),A124&lt;=Listas!$C$5),1,0)</x:f>
        <x:v>0</x:v>
      </x:c>
    </x:row>
    <x:row r="125" ht="24" customHeight="1">
      <x:c r="A125" s="5"/>
      <x:c r="B125" s="4"/>
      <x:c r="C125" s="4"/>
      <x:c r="D125" s="4"/>
      <x:c r="E125" s="4"/>
      <x:c r="F125" s="4"/>
      <x:c r="G125" s="8" t="str">
        <x:f>IF(Q125=1,F125-E125,"")</x:f>
      </x:c>
      <x:c r="H125" s="8" t="str">
        <x:f>IF(Q125=1,ABS(G125),"")</x:f>
      </x:c>
      <x:c r="I125" s="10" t="str">
        <x:f>IF(Q125=1,INDEX(Produtos!$G$5:$G$104,MATCH(C125,Produtos!$A$5:$A$104,0)),"")</x:f>
      </x:c>
      <x:c r="J125" s="10" t="str">
        <x:f>IF(Q125=1,G125*I125,"")</x:f>
      </x:c>
      <x:c r="K125" s="4"/>
      <x:c r="L125" s="4"/>
      <x:c r="M125" s="4"/>
      <x:c r="N125" s="4"/>
      <x:c r="O125" s="4"/>
      <x:c r="P125" s="8" t="str">
        <x:f>IF(COUNTA(A125:F125,K125:O125)=0,"",IF(OR(NOT(ISNUMBER(A125)),A125&lt;=0,IF(ISNUMBER(A125),A125&lt;&gt;INT(A125),FALSE)),"Data inválida",IF(B125="","ID de inventário ausente",IF(OR(C125="",COUNTIFS(Produtos!$A$5:$A$104,C125)&lt;&gt;1),"Código ausente, desconhecido ou duplicado",IF(IFERROR(INDEX(Produtos!$L$5:$L$104,MATCH(C125,Produtos!$A$5:$A$104,0)),"Inválido")&lt;&gt;"","Cadastro do item inválido",IF(D125="","Abrangência ausente",IF(OR(NOT(ISNUMBER(E125)),E125&lt;0),"Sistema no corte inválido",IF(OR(NOT(ISNUMBER(F125)),F125&lt;0),"Físico inválido",IF(L125="","Contador ausente",IF(AND(N125&lt;&gt;"Pendente revisão",N125&lt;&gt;"Aprovado",N125&lt;&gt;"Ajustado",N125&lt;&gt;"Recontar"),"Status inválido",""))))))))))</x:f>
      </x:c>
      <x:c r="Q125" s="8" t="n">
        <x:f>IF(AND(C125&lt;&gt;"",P125=""),1,0)</x:f>
        <x:v>0</x:v>
      </x:c>
      <x:c r="R125" s="8" t="n">
        <x:v>125</x:v>
      </x:c>
      <x:c r="S125" s="8" t="n">
        <x:f>IF(AND(Q125=1,ISNUMBER(Listas!$C$5),A125&lt;=Listas!$C$5),1,0)</x:f>
        <x:v>0</x:v>
      </x:c>
    </x:row>
    <x:row r="126" ht="24" customHeight="1">
      <x:c r="A126" s="5"/>
      <x:c r="B126" s="4"/>
      <x:c r="C126" s="4"/>
      <x:c r="D126" s="4"/>
      <x:c r="E126" s="4"/>
      <x:c r="F126" s="4"/>
      <x:c r="G126" s="8" t="str">
        <x:f>IF(Q126=1,F126-E126,"")</x:f>
      </x:c>
      <x:c r="H126" s="8" t="str">
        <x:f>IF(Q126=1,ABS(G126),"")</x:f>
      </x:c>
      <x:c r="I126" s="10" t="str">
        <x:f>IF(Q126=1,INDEX(Produtos!$G$5:$G$104,MATCH(C126,Produtos!$A$5:$A$104,0)),"")</x:f>
      </x:c>
      <x:c r="J126" s="10" t="str">
        <x:f>IF(Q126=1,G126*I126,"")</x:f>
      </x:c>
      <x:c r="K126" s="4"/>
      <x:c r="L126" s="4"/>
      <x:c r="M126" s="4"/>
      <x:c r="N126" s="4"/>
      <x:c r="O126" s="4"/>
      <x:c r="P126" s="8" t="str">
        <x:f>IF(COUNTA(A126:F126,K126:O126)=0,"",IF(OR(NOT(ISNUMBER(A126)),A126&lt;=0,IF(ISNUMBER(A126),A126&lt;&gt;INT(A126),FALSE)),"Data inválida",IF(B126="","ID de inventário ausente",IF(OR(C126="",COUNTIFS(Produtos!$A$5:$A$104,C126)&lt;&gt;1),"Código ausente, desconhecido ou duplicado",IF(IFERROR(INDEX(Produtos!$L$5:$L$104,MATCH(C126,Produtos!$A$5:$A$104,0)),"Inválido")&lt;&gt;"","Cadastro do item inválido",IF(D126="","Abrangência ausente",IF(OR(NOT(ISNUMBER(E126)),E126&lt;0),"Sistema no corte inválido",IF(OR(NOT(ISNUMBER(F126)),F126&lt;0),"Físico inválido",IF(L126="","Contador ausente",IF(AND(N126&lt;&gt;"Pendente revisão",N126&lt;&gt;"Aprovado",N126&lt;&gt;"Ajustado",N126&lt;&gt;"Recontar"),"Status inválido",""))))))))))</x:f>
      </x:c>
      <x:c r="Q126" s="8" t="n">
        <x:f>IF(AND(C126&lt;&gt;"",P126=""),1,0)</x:f>
        <x:v>0</x:v>
      </x:c>
      <x:c r="R126" s="8" t="n">
        <x:v>126</x:v>
      </x:c>
      <x:c r="S126" s="8" t="n">
        <x:f>IF(AND(Q126=1,ISNUMBER(Listas!$C$5),A126&lt;=Listas!$C$5),1,0)</x:f>
        <x:v>0</x:v>
      </x:c>
    </x:row>
    <x:row r="127" ht="24" customHeight="1">
      <x:c r="A127" s="5"/>
      <x:c r="B127" s="4"/>
      <x:c r="C127" s="4"/>
      <x:c r="D127" s="4"/>
      <x:c r="E127" s="4"/>
      <x:c r="F127" s="4"/>
      <x:c r="G127" s="8" t="str">
        <x:f>IF(Q127=1,F127-E127,"")</x:f>
      </x:c>
      <x:c r="H127" s="8" t="str">
        <x:f>IF(Q127=1,ABS(G127),"")</x:f>
      </x:c>
      <x:c r="I127" s="10" t="str">
        <x:f>IF(Q127=1,INDEX(Produtos!$G$5:$G$104,MATCH(C127,Produtos!$A$5:$A$104,0)),"")</x:f>
      </x:c>
      <x:c r="J127" s="10" t="str">
        <x:f>IF(Q127=1,G127*I127,"")</x:f>
      </x:c>
      <x:c r="K127" s="4"/>
      <x:c r="L127" s="4"/>
      <x:c r="M127" s="4"/>
      <x:c r="N127" s="4"/>
      <x:c r="O127" s="4"/>
      <x:c r="P127" s="8" t="str">
        <x:f>IF(COUNTA(A127:F127,K127:O127)=0,"",IF(OR(NOT(ISNUMBER(A127)),A127&lt;=0,IF(ISNUMBER(A127),A127&lt;&gt;INT(A127),FALSE)),"Data inválida",IF(B127="","ID de inventário ausente",IF(OR(C127="",COUNTIFS(Produtos!$A$5:$A$104,C127)&lt;&gt;1),"Código ausente, desconhecido ou duplicado",IF(IFERROR(INDEX(Produtos!$L$5:$L$104,MATCH(C127,Produtos!$A$5:$A$104,0)),"Inválido")&lt;&gt;"","Cadastro do item inválido",IF(D127="","Abrangência ausente",IF(OR(NOT(ISNUMBER(E127)),E127&lt;0),"Sistema no corte inválido",IF(OR(NOT(ISNUMBER(F127)),F127&lt;0),"Físico inválido",IF(L127="","Contador ausente",IF(AND(N127&lt;&gt;"Pendente revisão",N127&lt;&gt;"Aprovado",N127&lt;&gt;"Ajustado",N127&lt;&gt;"Recontar"),"Status inválido",""))))))))))</x:f>
      </x:c>
      <x:c r="Q127" s="8" t="n">
        <x:f>IF(AND(C127&lt;&gt;"",P127=""),1,0)</x:f>
        <x:v>0</x:v>
      </x:c>
      <x:c r="R127" s="8" t="n">
        <x:v>127</x:v>
      </x:c>
      <x:c r="S127" s="8" t="n">
        <x:f>IF(AND(Q127=1,ISNUMBER(Listas!$C$5),A127&lt;=Listas!$C$5),1,0)</x:f>
        <x:v>0</x:v>
      </x:c>
    </x:row>
    <x:row r="128" ht="24" customHeight="1">
      <x:c r="A128" s="5"/>
      <x:c r="B128" s="4"/>
      <x:c r="C128" s="4"/>
      <x:c r="D128" s="4"/>
      <x:c r="E128" s="4"/>
      <x:c r="F128" s="4"/>
      <x:c r="G128" s="8" t="str">
        <x:f>IF(Q128=1,F128-E128,"")</x:f>
      </x:c>
      <x:c r="H128" s="8" t="str">
        <x:f>IF(Q128=1,ABS(G128),"")</x:f>
      </x:c>
      <x:c r="I128" s="10" t="str">
        <x:f>IF(Q128=1,INDEX(Produtos!$G$5:$G$104,MATCH(C128,Produtos!$A$5:$A$104,0)),"")</x:f>
      </x:c>
      <x:c r="J128" s="10" t="str">
        <x:f>IF(Q128=1,G128*I128,"")</x:f>
      </x:c>
      <x:c r="K128" s="4"/>
      <x:c r="L128" s="4"/>
      <x:c r="M128" s="4"/>
      <x:c r="N128" s="4"/>
      <x:c r="O128" s="4"/>
      <x:c r="P128" s="8" t="str">
        <x:f>IF(COUNTA(A128:F128,K128:O128)=0,"",IF(OR(NOT(ISNUMBER(A128)),A128&lt;=0,IF(ISNUMBER(A128),A128&lt;&gt;INT(A128),FALSE)),"Data inválida",IF(B128="","ID de inventário ausente",IF(OR(C128="",COUNTIFS(Produtos!$A$5:$A$104,C128)&lt;&gt;1),"Código ausente, desconhecido ou duplicado",IF(IFERROR(INDEX(Produtos!$L$5:$L$104,MATCH(C128,Produtos!$A$5:$A$104,0)),"Inválido")&lt;&gt;"","Cadastro do item inválido",IF(D128="","Abrangência ausente",IF(OR(NOT(ISNUMBER(E128)),E128&lt;0),"Sistema no corte inválido",IF(OR(NOT(ISNUMBER(F128)),F128&lt;0),"Físico inválido",IF(L128="","Contador ausente",IF(AND(N128&lt;&gt;"Pendente revisão",N128&lt;&gt;"Aprovado",N128&lt;&gt;"Ajustado",N128&lt;&gt;"Recontar"),"Status inválido",""))))))))))</x:f>
      </x:c>
      <x:c r="Q128" s="8" t="n">
        <x:f>IF(AND(C128&lt;&gt;"",P128=""),1,0)</x:f>
        <x:v>0</x:v>
      </x:c>
      <x:c r="R128" s="8" t="n">
        <x:v>128</x:v>
      </x:c>
      <x:c r="S128" s="8" t="n">
        <x:f>IF(AND(Q128=1,ISNUMBER(Listas!$C$5),A128&lt;=Listas!$C$5),1,0)</x:f>
        <x:v>0</x:v>
      </x:c>
    </x:row>
    <x:row r="129" ht="24" customHeight="1">
      <x:c r="A129" s="5"/>
      <x:c r="B129" s="4"/>
      <x:c r="C129" s="4"/>
      <x:c r="D129" s="4"/>
      <x:c r="E129" s="4"/>
      <x:c r="F129" s="4"/>
      <x:c r="G129" s="8" t="str">
        <x:f>IF(Q129=1,F129-E129,"")</x:f>
      </x:c>
      <x:c r="H129" s="8" t="str">
        <x:f>IF(Q129=1,ABS(G129),"")</x:f>
      </x:c>
      <x:c r="I129" s="10" t="str">
        <x:f>IF(Q129=1,INDEX(Produtos!$G$5:$G$104,MATCH(C129,Produtos!$A$5:$A$104,0)),"")</x:f>
      </x:c>
      <x:c r="J129" s="10" t="str">
        <x:f>IF(Q129=1,G129*I129,"")</x:f>
      </x:c>
      <x:c r="K129" s="4"/>
      <x:c r="L129" s="4"/>
      <x:c r="M129" s="4"/>
      <x:c r="N129" s="4"/>
      <x:c r="O129" s="4"/>
      <x:c r="P129" s="8" t="str">
        <x:f>IF(COUNTA(A129:F129,K129:O129)=0,"",IF(OR(NOT(ISNUMBER(A129)),A129&lt;=0,IF(ISNUMBER(A129),A129&lt;&gt;INT(A129),FALSE)),"Data inválida",IF(B129="","ID de inventário ausente",IF(OR(C129="",COUNTIFS(Produtos!$A$5:$A$104,C129)&lt;&gt;1),"Código ausente, desconhecido ou duplicado",IF(IFERROR(INDEX(Produtos!$L$5:$L$104,MATCH(C129,Produtos!$A$5:$A$104,0)),"Inválido")&lt;&gt;"","Cadastro do item inválido",IF(D129="","Abrangência ausente",IF(OR(NOT(ISNUMBER(E129)),E129&lt;0),"Sistema no corte inválido",IF(OR(NOT(ISNUMBER(F129)),F129&lt;0),"Físico inválido",IF(L129="","Contador ausente",IF(AND(N129&lt;&gt;"Pendente revisão",N129&lt;&gt;"Aprovado",N129&lt;&gt;"Ajustado",N129&lt;&gt;"Recontar"),"Status inválido",""))))))))))</x:f>
      </x:c>
      <x:c r="Q129" s="8" t="n">
        <x:f>IF(AND(C129&lt;&gt;"",P129=""),1,0)</x:f>
        <x:v>0</x:v>
      </x:c>
      <x:c r="R129" s="8" t="n">
        <x:v>129</x:v>
      </x:c>
      <x:c r="S129" s="8" t="n">
        <x:f>IF(AND(Q129=1,ISNUMBER(Listas!$C$5),A129&lt;=Listas!$C$5),1,0)</x:f>
        <x:v>0</x:v>
      </x:c>
    </x:row>
    <x:row r="130" ht="24" customHeight="1">
      <x:c r="A130" s="5"/>
      <x:c r="B130" s="4"/>
      <x:c r="C130" s="4"/>
      <x:c r="D130" s="4"/>
      <x:c r="E130" s="4"/>
      <x:c r="F130" s="4"/>
      <x:c r="G130" s="8" t="str">
        <x:f>IF(Q130=1,F130-E130,"")</x:f>
      </x:c>
      <x:c r="H130" s="8" t="str">
        <x:f>IF(Q130=1,ABS(G130),"")</x:f>
      </x:c>
      <x:c r="I130" s="10" t="str">
        <x:f>IF(Q130=1,INDEX(Produtos!$G$5:$G$104,MATCH(C130,Produtos!$A$5:$A$104,0)),"")</x:f>
      </x:c>
      <x:c r="J130" s="10" t="str">
        <x:f>IF(Q130=1,G130*I130,"")</x:f>
      </x:c>
      <x:c r="K130" s="4"/>
      <x:c r="L130" s="4"/>
      <x:c r="M130" s="4"/>
      <x:c r="N130" s="4"/>
      <x:c r="O130" s="4"/>
      <x:c r="P130" s="8" t="str">
        <x:f>IF(COUNTA(A130:F130,K130:O130)=0,"",IF(OR(NOT(ISNUMBER(A130)),A130&lt;=0,IF(ISNUMBER(A130),A130&lt;&gt;INT(A130),FALSE)),"Data inválida",IF(B130="","ID de inventário ausente",IF(OR(C130="",COUNTIFS(Produtos!$A$5:$A$104,C130)&lt;&gt;1),"Código ausente, desconhecido ou duplicado",IF(IFERROR(INDEX(Produtos!$L$5:$L$104,MATCH(C130,Produtos!$A$5:$A$104,0)),"Inválido")&lt;&gt;"","Cadastro do item inválido",IF(D130="","Abrangência ausente",IF(OR(NOT(ISNUMBER(E130)),E130&lt;0),"Sistema no corte inválido",IF(OR(NOT(ISNUMBER(F130)),F130&lt;0),"Físico inválido",IF(L130="","Contador ausente",IF(AND(N130&lt;&gt;"Pendente revisão",N130&lt;&gt;"Aprovado",N130&lt;&gt;"Ajustado",N130&lt;&gt;"Recontar"),"Status inválido",""))))))))))</x:f>
      </x:c>
      <x:c r="Q130" s="8" t="n">
        <x:f>IF(AND(C130&lt;&gt;"",P130=""),1,0)</x:f>
        <x:v>0</x:v>
      </x:c>
      <x:c r="R130" s="8" t="n">
        <x:v>130</x:v>
      </x:c>
      <x:c r="S130" s="8" t="n">
        <x:f>IF(AND(Q130=1,ISNUMBER(Listas!$C$5),A130&lt;=Listas!$C$5),1,0)</x:f>
        <x:v>0</x:v>
      </x:c>
    </x:row>
    <x:row r="131" ht="24" customHeight="1">
      <x:c r="A131" s="5"/>
      <x:c r="B131" s="4"/>
      <x:c r="C131" s="4"/>
      <x:c r="D131" s="4"/>
      <x:c r="E131" s="4"/>
      <x:c r="F131" s="4"/>
      <x:c r="G131" s="8" t="str">
        <x:f>IF(Q131=1,F131-E131,"")</x:f>
      </x:c>
      <x:c r="H131" s="8" t="str">
        <x:f>IF(Q131=1,ABS(G131),"")</x:f>
      </x:c>
      <x:c r="I131" s="10" t="str">
        <x:f>IF(Q131=1,INDEX(Produtos!$G$5:$G$104,MATCH(C131,Produtos!$A$5:$A$104,0)),"")</x:f>
      </x:c>
      <x:c r="J131" s="10" t="str">
        <x:f>IF(Q131=1,G131*I131,"")</x:f>
      </x:c>
      <x:c r="K131" s="4"/>
      <x:c r="L131" s="4"/>
      <x:c r="M131" s="4"/>
      <x:c r="N131" s="4"/>
      <x:c r="O131" s="4"/>
      <x:c r="P131" s="8" t="str">
        <x:f>IF(COUNTA(A131:F131,K131:O131)=0,"",IF(OR(NOT(ISNUMBER(A131)),A131&lt;=0,IF(ISNUMBER(A131),A131&lt;&gt;INT(A131),FALSE)),"Data inválida",IF(B131="","ID de inventário ausente",IF(OR(C131="",COUNTIFS(Produtos!$A$5:$A$104,C131)&lt;&gt;1),"Código ausente, desconhecido ou duplicado",IF(IFERROR(INDEX(Produtos!$L$5:$L$104,MATCH(C131,Produtos!$A$5:$A$104,0)),"Inválido")&lt;&gt;"","Cadastro do item inválido",IF(D131="","Abrangência ausente",IF(OR(NOT(ISNUMBER(E131)),E131&lt;0),"Sistema no corte inválido",IF(OR(NOT(ISNUMBER(F131)),F131&lt;0),"Físico inválido",IF(L131="","Contador ausente",IF(AND(N131&lt;&gt;"Pendente revisão",N131&lt;&gt;"Aprovado",N131&lt;&gt;"Ajustado",N131&lt;&gt;"Recontar"),"Status inválido",""))))))))))</x:f>
      </x:c>
      <x:c r="Q131" s="8" t="n">
        <x:f>IF(AND(C131&lt;&gt;"",P131=""),1,0)</x:f>
        <x:v>0</x:v>
      </x:c>
      <x:c r="R131" s="8" t="n">
        <x:v>131</x:v>
      </x:c>
      <x:c r="S131" s="8" t="n">
        <x:f>IF(AND(Q131=1,ISNUMBER(Listas!$C$5),A131&lt;=Listas!$C$5),1,0)</x:f>
        <x:v>0</x:v>
      </x:c>
    </x:row>
    <x:row r="132" ht="24" customHeight="1">
      <x:c r="A132" s="5"/>
      <x:c r="B132" s="4"/>
      <x:c r="C132" s="4"/>
      <x:c r="D132" s="4"/>
      <x:c r="E132" s="4"/>
      <x:c r="F132" s="4"/>
      <x:c r="G132" s="8" t="str">
        <x:f>IF(Q132=1,F132-E132,"")</x:f>
      </x:c>
      <x:c r="H132" s="8" t="str">
        <x:f>IF(Q132=1,ABS(G132),"")</x:f>
      </x:c>
      <x:c r="I132" s="10" t="str">
        <x:f>IF(Q132=1,INDEX(Produtos!$G$5:$G$104,MATCH(C132,Produtos!$A$5:$A$104,0)),"")</x:f>
      </x:c>
      <x:c r="J132" s="10" t="str">
        <x:f>IF(Q132=1,G132*I132,"")</x:f>
      </x:c>
      <x:c r="K132" s="4"/>
      <x:c r="L132" s="4"/>
      <x:c r="M132" s="4"/>
      <x:c r="N132" s="4"/>
      <x:c r="O132" s="4"/>
      <x:c r="P132" s="8" t="str">
        <x:f>IF(COUNTA(A132:F132,K132:O132)=0,"",IF(OR(NOT(ISNUMBER(A132)),A132&lt;=0,IF(ISNUMBER(A132),A132&lt;&gt;INT(A132),FALSE)),"Data inválida",IF(B132="","ID de inventário ausente",IF(OR(C132="",COUNTIFS(Produtos!$A$5:$A$104,C132)&lt;&gt;1),"Código ausente, desconhecido ou duplicado",IF(IFERROR(INDEX(Produtos!$L$5:$L$104,MATCH(C132,Produtos!$A$5:$A$104,0)),"Inválido")&lt;&gt;"","Cadastro do item inválido",IF(D132="","Abrangência ausente",IF(OR(NOT(ISNUMBER(E132)),E132&lt;0),"Sistema no corte inválido",IF(OR(NOT(ISNUMBER(F132)),F132&lt;0),"Físico inválido",IF(L132="","Contador ausente",IF(AND(N132&lt;&gt;"Pendente revisão",N132&lt;&gt;"Aprovado",N132&lt;&gt;"Ajustado",N132&lt;&gt;"Recontar"),"Status inválido",""))))))))))</x:f>
      </x:c>
      <x:c r="Q132" s="8" t="n">
        <x:f>IF(AND(C132&lt;&gt;"",P132=""),1,0)</x:f>
        <x:v>0</x:v>
      </x:c>
      <x:c r="R132" s="8" t="n">
        <x:v>132</x:v>
      </x:c>
      <x:c r="S132" s="8" t="n">
        <x:f>IF(AND(Q132=1,ISNUMBER(Listas!$C$5),A132&lt;=Listas!$C$5),1,0)</x:f>
        <x:v>0</x:v>
      </x:c>
    </x:row>
    <x:row r="133" ht="24" customHeight="1">
      <x:c r="A133" s="5"/>
      <x:c r="B133" s="4"/>
      <x:c r="C133" s="4"/>
      <x:c r="D133" s="4"/>
      <x:c r="E133" s="4"/>
      <x:c r="F133" s="4"/>
      <x:c r="G133" s="8" t="str">
        <x:f>IF(Q133=1,F133-E133,"")</x:f>
      </x:c>
      <x:c r="H133" s="8" t="str">
        <x:f>IF(Q133=1,ABS(G133),"")</x:f>
      </x:c>
      <x:c r="I133" s="10" t="str">
        <x:f>IF(Q133=1,INDEX(Produtos!$G$5:$G$104,MATCH(C133,Produtos!$A$5:$A$104,0)),"")</x:f>
      </x:c>
      <x:c r="J133" s="10" t="str">
        <x:f>IF(Q133=1,G133*I133,"")</x:f>
      </x:c>
      <x:c r="K133" s="4"/>
      <x:c r="L133" s="4"/>
      <x:c r="M133" s="4"/>
      <x:c r="N133" s="4"/>
      <x:c r="O133" s="4"/>
      <x:c r="P133" s="8" t="str">
        <x:f>IF(COUNTA(A133:F133,K133:O133)=0,"",IF(OR(NOT(ISNUMBER(A133)),A133&lt;=0,IF(ISNUMBER(A133),A133&lt;&gt;INT(A133),FALSE)),"Data inválida",IF(B133="","ID de inventário ausente",IF(OR(C133="",COUNTIFS(Produtos!$A$5:$A$104,C133)&lt;&gt;1),"Código ausente, desconhecido ou duplicado",IF(IFERROR(INDEX(Produtos!$L$5:$L$104,MATCH(C133,Produtos!$A$5:$A$104,0)),"Inválido")&lt;&gt;"","Cadastro do item inválido",IF(D133="","Abrangência ausente",IF(OR(NOT(ISNUMBER(E133)),E133&lt;0),"Sistema no corte inválido",IF(OR(NOT(ISNUMBER(F133)),F133&lt;0),"Físico inválido",IF(L133="","Contador ausente",IF(AND(N133&lt;&gt;"Pendente revisão",N133&lt;&gt;"Aprovado",N133&lt;&gt;"Ajustado",N133&lt;&gt;"Recontar"),"Status inválido",""))))))))))</x:f>
      </x:c>
      <x:c r="Q133" s="8" t="n">
        <x:f>IF(AND(C133&lt;&gt;"",P133=""),1,0)</x:f>
        <x:v>0</x:v>
      </x:c>
      <x:c r="R133" s="8" t="n">
        <x:v>133</x:v>
      </x:c>
      <x:c r="S133" s="8" t="n">
        <x:f>IF(AND(Q133=1,ISNUMBER(Listas!$C$5),A133&lt;=Listas!$C$5),1,0)</x:f>
        <x:v>0</x:v>
      </x:c>
    </x:row>
    <x:row r="134" ht="24" customHeight="1">
      <x:c r="A134" s="5"/>
      <x:c r="B134" s="4"/>
      <x:c r="C134" s="4"/>
      <x:c r="D134" s="4"/>
      <x:c r="E134" s="4"/>
      <x:c r="F134" s="4"/>
      <x:c r="G134" s="8" t="str">
        <x:f>IF(Q134=1,F134-E134,"")</x:f>
      </x:c>
      <x:c r="H134" s="8" t="str">
        <x:f>IF(Q134=1,ABS(G134),"")</x:f>
      </x:c>
      <x:c r="I134" s="10" t="str">
        <x:f>IF(Q134=1,INDEX(Produtos!$G$5:$G$104,MATCH(C134,Produtos!$A$5:$A$104,0)),"")</x:f>
      </x:c>
      <x:c r="J134" s="10" t="str">
        <x:f>IF(Q134=1,G134*I134,"")</x:f>
      </x:c>
      <x:c r="K134" s="4"/>
      <x:c r="L134" s="4"/>
      <x:c r="M134" s="4"/>
      <x:c r="N134" s="4"/>
      <x:c r="O134" s="4"/>
      <x:c r="P134" s="8" t="str">
        <x:f>IF(COUNTA(A134:F134,K134:O134)=0,"",IF(OR(NOT(ISNUMBER(A134)),A134&lt;=0,IF(ISNUMBER(A134),A134&lt;&gt;INT(A134),FALSE)),"Data inválida",IF(B134="","ID de inventário ausente",IF(OR(C134="",COUNTIFS(Produtos!$A$5:$A$104,C134)&lt;&gt;1),"Código ausente, desconhecido ou duplicado",IF(IFERROR(INDEX(Produtos!$L$5:$L$104,MATCH(C134,Produtos!$A$5:$A$104,0)),"Inválido")&lt;&gt;"","Cadastro do item inválido",IF(D134="","Abrangência ausente",IF(OR(NOT(ISNUMBER(E134)),E134&lt;0),"Sistema no corte inválido",IF(OR(NOT(ISNUMBER(F134)),F134&lt;0),"Físico inválido",IF(L134="","Contador ausente",IF(AND(N134&lt;&gt;"Pendente revisão",N134&lt;&gt;"Aprovado",N134&lt;&gt;"Ajustado",N134&lt;&gt;"Recontar"),"Status inválido",""))))))))))</x:f>
      </x:c>
      <x:c r="Q134" s="8" t="n">
        <x:f>IF(AND(C134&lt;&gt;"",P134=""),1,0)</x:f>
        <x:v>0</x:v>
      </x:c>
      <x:c r="R134" s="8" t="n">
        <x:v>134</x:v>
      </x:c>
      <x:c r="S134" s="8" t="n">
        <x:f>IF(AND(Q134=1,ISNUMBER(Listas!$C$5),A134&lt;=Listas!$C$5),1,0)</x:f>
        <x:v>0</x:v>
      </x:c>
    </x:row>
    <x:row r="135" ht="24" customHeight="1">
      <x:c r="A135" s="5"/>
      <x:c r="B135" s="4"/>
      <x:c r="C135" s="4"/>
      <x:c r="D135" s="4"/>
      <x:c r="E135" s="4"/>
      <x:c r="F135" s="4"/>
      <x:c r="G135" s="8" t="str">
        <x:f>IF(Q135=1,F135-E135,"")</x:f>
      </x:c>
      <x:c r="H135" s="8" t="str">
        <x:f>IF(Q135=1,ABS(G135),"")</x:f>
      </x:c>
      <x:c r="I135" s="10" t="str">
        <x:f>IF(Q135=1,INDEX(Produtos!$G$5:$G$104,MATCH(C135,Produtos!$A$5:$A$104,0)),"")</x:f>
      </x:c>
      <x:c r="J135" s="10" t="str">
        <x:f>IF(Q135=1,G135*I135,"")</x:f>
      </x:c>
      <x:c r="K135" s="4"/>
      <x:c r="L135" s="4"/>
      <x:c r="M135" s="4"/>
      <x:c r="N135" s="4"/>
      <x:c r="O135" s="4"/>
      <x:c r="P135" s="8" t="str">
        <x:f>IF(COUNTA(A135:F135,K135:O135)=0,"",IF(OR(NOT(ISNUMBER(A135)),A135&lt;=0,IF(ISNUMBER(A135),A135&lt;&gt;INT(A135),FALSE)),"Data inválida",IF(B135="","ID de inventário ausente",IF(OR(C135="",COUNTIFS(Produtos!$A$5:$A$104,C135)&lt;&gt;1),"Código ausente, desconhecido ou duplicado",IF(IFERROR(INDEX(Produtos!$L$5:$L$104,MATCH(C135,Produtos!$A$5:$A$104,0)),"Inválido")&lt;&gt;"","Cadastro do item inválido",IF(D135="","Abrangência ausente",IF(OR(NOT(ISNUMBER(E135)),E135&lt;0),"Sistema no corte inválido",IF(OR(NOT(ISNUMBER(F135)),F135&lt;0),"Físico inválido",IF(L135="","Contador ausente",IF(AND(N135&lt;&gt;"Pendente revisão",N135&lt;&gt;"Aprovado",N135&lt;&gt;"Ajustado",N135&lt;&gt;"Recontar"),"Status inválido",""))))))))))</x:f>
      </x:c>
      <x:c r="Q135" s="8" t="n">
        <x:f>IF(AND(C135&lt;&gt;"",P135=""),1,0)</x:f>
        <x:v>0</x:v>
      </x:c>
      <x:c r="R135" s="8" t="n">
        <x:v>135</x:v>
      </x:c>
      <x:c r="S135" s="8" t="n">
        <x:f>IF(AND(Q135=1,ISNUMBER(Listas!$C$5),A135&lt;=Listas!$C$5),1,0)</x:f>
        <x:v>0</x:v>
      </x:c>
    </x:row>
    <x:row r="136" ht="24" customHeight="1">
      <x:c r="A136" s="5"/>
      <x:c r="B136" s="4"/>
      <x:c r="C136" s="4"/>
      <x:c r="D136" s="4"/>
      <x:c r="E136" s="4"/>
      <x:c r="F136" s="4"/>
      <x:c r="G136" s="8" t="str">
        <x:f>IF(Q136=1,F136-E136,"")</x:f>
      </x:c>
      <x:c r="H136" s="8" t="str">
        <x:f>IF(Q136=1,ABS(G136),"")</x:f>
      </x:c>
      <x:c r="I136" s="10" t="str">
        <x:f>IF(Q136=1,INDEX(Produtos!$G$5:$G$104,MATCH(C136,Produtos!$A$5:$A$104,0)),"")</x:f>
      </x:c>
      <x:c r="J136" s="10" t="str">
        <x:f>IF(Q136=1,G136*I136,"")</x:f>
      </x:c>
      <x:c r="K136" s="4"/>
      <x:c r="L136" s="4"/>
      <x:c r="M136" s="4"/>
      <x:c r="N136" s="4"/>
      <x:c r="O136" s="4"/>
      <x:c r="P136" s="8" t="str">
        <x:f>IF(COUNTA(A136:F136,K136:O136)=0,"",IF(OR(NOT(ISNUMBER(A136)),A136&lt;=0,IF(ISNUMBER(A136),A136&lt;&gt;INT(A136),FALSE)),"Data inválida",IF(B136="","ID de inventário ausente",IF(OR(C136="",COUNTIFS(Produtos!$A$5:$A$104,C136)&lt;&gt;1),"Código ausente, desconhecido ou duplicado",IF(IFERROR(INDEX(Produtos!$L$5:$L$104,MATCH(C136,Produtos!$A$5:$A$104,0)),"Inválido")&lt;&gt;"","Cadastro do item inválido",IF(D136="","Abrangência ausente",IF(OR(NOT(ISNUMBER(E136)),E136&lt;0),"Sistema no corte inválido",IF(OR(NOT(ISNUMBER(F136)),F136&lt;0),"Físico inválido",IF(L136="","Contador ausente",IF(AND(N136&lt;&gt;"Pendente revisão",N136&lt;&gt;"Aprovado",N136&lt;&gt;"Ajustado",N136&lt;&gt;"Recontar"),"Status inválido",""))))))))))</x:f>
      </x:c>
      <x:c r="Q136" s="8" t="n">
        <x:f>IF(AND(C136&lt;&gt;"",P136=""),1,0)</x:f>
        <x:v>0</x:v>
      </x:c>
      <x:c r="R136" s="8" t="n">
        <x:v>136</x:v>
      </x:c>
      <x:c r="S136" s="8" t="n">
        <x:f>IF(AND(Q136=1,ISNUMBER(Listas!$C$5),A136&lt;=Listas!$C$5),1,0)</x:f>
        <x:v>0</x:v>
      </x:c>
    </x:row>
    <x:row r="137" ht="24" customHeight="1">
      <x:c r="A137" s="5"/>
      <x:c r="B137" s="4"/>
      <x:c r="C137" s="4"/>
      <x:c r="D137" s="4"/>
      <x:c r="E137" s="4"/>
      <x:c r="F137" s="4"/>
      <x:c r="G137" s="8" t="str">
        <x:f>IF(Q137=1,F137-E137,"")</x:f>
      </x:c>
      <x:c r="H137" s="8" t="str">
        <x:f>IF(Q137=1,ABS(G137),"")</x:f>
      </x:c>
      <x:c r="I137" s="10" t="str">
        <x:f>IF(Q137=1,INDEX(Produtos!$G$5:$G$104,MATCH(C137,Produtos!$A$5:$A$104,0)),"")</x:f>
      </x:c>
      <x:c r="J137" s="10" t="str">
        <x:f>IF(Q137=1,G137*I137,"")</x:f>
      </x:c>
      <x:c r="K137" s="4"/>
      <x:c r="L137" s="4"/>
      <x:c r="M137" s="4"/>
      <x:c r="N137" s="4"/>
      <x:c r="O137" s="4"/>
      <x:c r="P137" s="8" t="str">
        <x:f>IF(COUNTA(A137:F137,K137:O137)=0,"",IF(OR(NOT(ISNUMBER(A137)),A137&lt;=0,IF(ISNUMBER(A137),A137&lt;&gt;INT(A137),FALSE)),"Data inválida",IF(B137="","ID de inventário ausente",IF(OR(C137="",COUNTIFS(Produtos!$A$5:$A$104,C137)&lt;&gt;1),"Código ausente, desconhecido ou duplicado",IF(IFERROR(INDEX(Produtos!$L$5:$L$104,MATCH(C137,Produtos!$A$5:$A$104,0)),"Inválido")&lt;&gt;"","Cadastro do item inválido",IF(D137="","Abrangência ausente",IF(OR(NOT(ISNUMBER(E137)),E137&lt;0),"Sistema no corte inválido",IF(OR(NOT(ISNUMBER(F137)),F137&lt;0),"Físico inválido",IF(L137="","Contador ausente",IF(AND(N137&lt;&gt;"Pendente revisão",N137&lt;&gt;"Aprovado",N137&lt;&gt;"Ajustado",N137&lt;&gt;"Recontar"),"Status inválido",""))))))))))</x:f>
      </x:c>
      <x:c r="Q137" s="8" t="n">
        <x:f>IF(AND(C137&lt;&gt;"",P137=""),1,0)</x:f>
        <x:v>0</x:v>
      </x:c>
      <x:c r="R137" s="8" t="n">
        <x:v>137</x:v>
      </x:c>
      <x:c r="S137" s="8" t="n">
        <x:f>IF(AND(Q137=1,ISNUMBER(Listas!$C$5),A137&lt;=Listas!$C$5),1,0)</x:f>
        <x:v>0</x:v>
      </x:c>
    </x:row>
    <x:row r="138" ht="24" customHeight="1">
      <x:c r="A138" s="5"/>
      <x:c r="B138" s="4"/>
      <x:c r="C138" s="4"/>
      <x:c r="D138" s="4"/>
      <x:c r="E138" s="4"/>
      <x:c r="F138" s="4"/>
      <x:c r="G138" s="8" t="str">
        <x:f>IF(Q138=1,F138-E138,"")</x:f>
      </x:c>
      <x:c r="H138" s="8" t="str">
        <x:f>IF(Q138=1,ABS(G138),"")</x:f>
      </x:c>
      <x:c r="I138" s="10" t="str">
        <x:f>IF(Q138=1,INDEX(Produtos!$G$5:$G$104,MATCH(C138,Produtos!$A$5:$A$104,0)),"")</x:f>
      </x:c>
      <x:c r="J138" s="10" t="str">
        <x:f>IF(Q138=1,G138*I138,"")</x:f>
      </x:c>
      <x:c r="K138" s="4"/>
      <x:c r="L138" s="4"/>
      <x:c r="M138" s="4"/>
      <x:c r="N138" s="4"/>
      <x:c r="O138" s="4"/>
      <x:c r="P138" s="8" t="str">
        <x:f>IF(COUNTA(A138:F138,K138:O138)=0,"",IF(OR(NOT(ISNUMBER(A138)),A138&lt;=0,IF(ISNUMBER(A138),A138&lt;&gt;INT(A138),FALSE)),"Data inválida",IF(B138="","ID de inventário ausente",IF(OR(C138="",COUNTIFS(Produtos!$A$5:$A$104,C138)&lt;&gt;1),"Código ausente, desconhecido ou duplicado",IF(IFERROR(INDEX(Produtos!$L$5:$L$104,MATCH(C138,Produtos!$A$5:$A$104,0)),"Inválido")&lt;&gt;"","Cadastro do item inválido",IF(D138="","Abrangência ausente",IF(OR(NOT(ISNUMBER(E138)),E138&lt;0),"Sistema no corte inválido",IF(OR(NOT(ISNUMBER(F138)),F138&lt;0),"Físico inválido",IF(L138="","Contador ausente",IF(AND(N138&lt;&gt;"Pendente revisão",N138&lt;&gt;"Aprovado",N138&lt;&gt;"Ajustado",N138&lt;&gt;"Recontar"),"Status inválido",""))))))))))</x:f>
      </x:c>
      <x:c r="Q138" s="8" t="n">
        <x:f>IF(AND(C138&lt;&gt;"",P138=""),1,0)</x:f>
        <x:v>0</x:v>
      </x:c>
      <x:c r="R138" s="8" t="n">
        <x:v>138</x:v>
      </x:c>
      <x:c r="S138" s="8" t="n">
        <x:f>IF(AND(Q138=1,ISNUMBER(Listas!$C$5),A138&lt;=Listas!$C$5),1,0)</x:f>
        <x:v>0</x:v>
      </x:c>
    </x:row>
    <x:row r="139" ht="24" customHeight="1">
      <x:c r="A139" s="5"/>
      <x:c r="B139" s="4"/>
      <x:c r="C139" s="4"/>
      <x:c r="D139" s="4"/>
      <x:c r="E139" s="4"/>
      <x:c r="F139" s="4"/>
      <x:c r="G139" s="8" t="str">
        <x:f>IF(Q139=1,F139-E139,"")</x:f>
      </x:c>
      <x:c r="H139" s="8" t="str">
        <x:f>IF(Q139=1,ABS(G139),"")</x:f>
      </x:c>
      <x:c r="I139" s="10" t="str">
        <x:f>IF(Q139=1,INDEX(Produtos!$G$5:$G$104,MATCH(C139,Produtos!$A$5:$A$104,0)),"")</x:f>
      </x:c>
      <x:c r="J139" s="10" t="str">
        <x:f>IF(Q139=1,G139*I139,"")</x:f>
      </x:c>
      <x:c r="K139" s="4"/>
      <x:c r="L139" s="4"/>
      <x:c r="M139" s="4"/>
      <x:c r="N139" s="4"/>
      <x:c r="O139" s="4"/>
      <x:c r="P139" s="8" t="str">
        <x:f>IF(COUNTA(A139:F139,K139:O139)=0,"",IF(OR(NOT(ISNUMBER(A139)),A139&lt;=0,IF(ISNUMBER(A139),A139&lt;&gt;INT(A139),FALSE)),"Data inválida",IF(B139="","ID de inventário ausente",IF(OR(C139="",COUNTIFS(Produtos!$A$5:$A$104,C139)&lt;&gt;1),"Código ausente, desconhecido ou duplicado",IF(IFERROR(INDEX(Produtos!$L$5:$L$104,MATCH(C139,Produtos!$A$5:$A$104,0)),"Inválido")&lt;&gt;"","Cadastro do item inválido",IF(D139="","Abrangência ausente",IF(OR(NOT(ISNUMBER(E139)),E139&lt;0),"Sistema no corte inválido",IF(OR(NOT(ISNUMBER(F139)),F139&lt;0),"Físico inválido",IF(L139="","Contador ausente",IF(AND(N139&lt;&gt;"Pendente revisão",N139&lt;&gt;"Aprovado",N139&lt;&gt;"Ajustado",N139&lt;&gt;"Recontar"),"Status inválido",""))))))))))</x:f>
      </x:c>
      <x:c r="Q139" s="8" t="n">
        <x:f>IF(AND(C139&lt;&gt;"",P139=""),1,0)</x:f>
        <x:v>0</x:v>
      </x:c>
      <x:c r="R139" s="8" t="n">
        <x:v>139</x:v>
      </x:c>
      <x:c r="S139" s="8" t="n">
        <x:f>IF(AND(Q139=1,ISNUMBER(Listas!$C$5),A139&lt;=Listas!$C$5),1,0)</x:f>
        <x:v>0</x:v>
      </x:c>
    </x:row>
    <x:row r="140" ht="24" customHeight="1">
      <x:c r="A140" s="5"/>
      <x:c r="B140" s="4"/>
      <x:c r="C140" s="4"/>
      <x:c r="D140" s="4"/>
      <x:c r="E140" s="4"/>
      <x:c r="F140" s="4"/>
      <x:c r="G140" s="8" t="str">
        <x:f>IF(Q140=1,F140-E140,"")</x:f>
      </x:c>
      <x:c r="H140" s="8" t="str">
        <x:f>IF(Q140=1,ABS(G140),"")</x:f>
      </x:c>
      <x:c r="I140" s="10" t="str">
        <x:f>IF(Q140=1,INDEX(Produtos!$G$5:$G$104,MATCH(C140,Produtos!$A$5:$A$104,0)),"")</x:f>
      </x:c>
      <x:c r="J140" s="10" t="str">
        <x:f>IF(Q140=1,G140*I140,"")</x:f>
      </x:c>
      <x:c r="K140" s="4"/>
      <x:c r="L140" s="4"/>
      <x:c r="M140" s="4"/>
      <x:c r="N140" s="4"/>
      <x:c r="O140" s="4"/>
      <x:c r="P140" s="8" t="str">
        <x:f>IF(COUNTA(A140:F140,K140:O140)=0,"",IF(OR(NOT(ISNUMBER(A140)),A140&lt;=0,IF(ISNUMBER(A140),A140&lt;&gt;INT(A140),FALSE)),"Data inválida",IF(B140="","ID de inventário ausente",IF(OR(C140="",COUNTIFS(Produtos!$A$5:$A$104,C140)&lt;&gt;1),"Código ausente, desconhecido ou duplicado",IF(IFERROR(INDEX(Produtos!$L$5:$L$104,MATCH(C140,Produtos!$A$5:$A$104,0)),"Inválido")&lt;&gt;"","Cadastro do item inválido",IF(D140="","Abrangência ausente",IF(OR(NOT(ISNUMBER(E140)),E140&lt;0),"Sistema no corte inválido",IF(OR(NOT(ISNUMBER(F140)),F140&lt;0),"Físico inválido",IF(L140="","Contador ausente",IF(AND(N140&lt;&gt;"Pendente revisão",N140&lt;&gt;"Aprovado",N140&lt;&gt;"Ajustado",N140&lt;&gt;"Recontar"),"Status inválido",""))))))))))</x:f>
      </x:c>
      <x:c r="Q140" s="8" t="n">
        <x:f>IF(AND(C140&lt;&gt;"",P140=""),1,0)</x:f>
        <x:v>0</x:v>
      </x:c>
      <x:c r="R140" s="8" t="n">
        <x:v>140</x:v>
      </x:c>
      <x:c r="S140" s="8" t="n">
        <x:f>IF(AND(Q140=1,ISNUMBER(Listas!$C$5),A140&lt;=Listas!$C$5),1,0)</x:f>
        <x:v>0</x:v>
      </x:c>
    </x:row>
    <x:row r="141" ht="24" customHeight="1">
      <x:c r="A141" s="5"/>
      <x:c r="B141" s="4"/>
      <x:c r="C141" s="4"/>
      <x:c r="D141" s="4"/>
      <x:c r="E141" s="4"/>
      <x:c r="F141" s="4"/>
      <x:c r="G141" s="8" t="str">
        <x:f>IF(Q141=1,F141-E141,"")</x:f>
      </x:c>
      <x:c r="H141" s="8" t="str">
        <x:f>IF(Q141=1,ABS(G141),"")</x:f>
      </x:c>
      <x:c r="I141" s="10" t="str">
        <x:f>IF(Q141=1,INDEX(Produtos!$G$5:$G$104,MATCH(C141,Produtos!$A$5:$A$104,0)),"")</x:f>
      </x:c>
      <x:c r="J141" s="10" t="str">
        <x:f>IF(Q141=1,G141*I141,"")</x:f>
      </x:c>
      <x:c r="K141" s="4"/>
      <x:c r="L141" s="4"/>
      <x:c r="M141" s="4"/>
      <x:c r="N141" s="4"/>
      <x:c r="O141" s="4"/>
      <x:c r="P141" s="8" t="str">
        <x:f>IF(COUNTA(A141:F141,K141:O141)=0,"",IF(OR(NOT(ISNUMBER(A141)),A141&lt;=0,IF(ISNUMBER(A141),A141&lt;&gt;INT(A141),FALSE)),"Data inválida",IF(B141="","ID de inventário ausente",IF(OR(C141="",COUNTIFS(Produtos!$A$5:$A$104,C141)&lt;&gt;1),"Código ausente, desconhecido ou duplicado",IF(IFERROR(INDEX(Produtos!$L$5:$L$104,MATCH(C141,Produtos!$A$5:$A$104,0)),"Inválido")&lt;&gt;"","Cadastro do item inválido",IF(D141="","Abrangência ausente",IF(OR(NOT(ISNUMBER(E141)),E141&lt;0),"Sistema no corte inválido",IF(OR(NOT(ISNUMBER(F141)),F141&lt;0),"Físico inválido",IF(L141="","Contador ausente",IF(AND(N141&lt;&gt;"Pendente revisão",N141&lt;&gt;"Aprovado",N141&lt;&gt;"Ajustado",N141&lt;&gt;"Recontar"),"Status inválido",""))))))))))</x:f>
      </x:c>
      <x:c r="Q141" s="8" t="n">
        <x:f>IF(AND(C141&lt;&gt;"",P141=""),1,0)</x:f>
        <x:v>0</x:v>
      </x:c>
      <x:c r="R141" s="8" t="n">
        <x:v>141</x:v>
      </x:c>
      <x:c r="S141" s="8" t="n">
        <x:f>IF(AND(Q141=1,ISNUMBER(Listas!$C$5),A141&lt;=Listas!$C$5),1,0)</x:f>
        <x:v>0</x:v>
      </x:c>
    </x:row>
    <x:row r="142" ht="24" customHeight="1">
      <x:c r="A142" s="5"/>
      <x:c r="B142" s="4"/>
      <x:c r="C142" s="4"/>
      <x:c r="D142" s="4"/>
      <x:c r="E142" s="4"/>
      <x:c r="F142" s="4"/>
      <x:c r="G142" s="8" t="str">
        <x:f>IF(Q142=1,F142-E142,"")</x:f>
      </x:c>
      <x:c r="H142" s="8" t="str">
        <x:f>IF(Q142=1,ABS(G142),"")</x:f>
      </x:c>
      <x:c r="I142" s="10" t="str">
        <x:f>IF(Q142=1,INDEX(Produtos!$G$5:$G$104,MATCH(C142,Produtos!$A$5:$A$104,0)),"")</x:f>
      </x:c>
      <x:c r="J142" s="10" t="str">
        <x:f>IF(Q142=1,G142*I142,"")</x:f>
      </x:c>
      <x:c r="K142" s="4"/>
      <x:c r="L142" s="4"/>
      <x:c r="M142" s="4"/>
      <x:c r="N142" s="4"/>
      <x:c r="O142" s="4"/>
      <x:c r="P142" s="8" t="str">
        <x:f>IF(COUNTA(A142:F142,K142:O142)=0,"",IF(OR(NOT(ISNUMBER(A142)),A142&lt;=0,IF(ISNUMBER(A142),A142&lt;&gt;INT(A142),FALSE)),"Data inválida",IF(B142="","ID de inventário ausente",IF(OR(C142="",COUNTIFS(Produtos!$A$5:$A$104,C142)&lt;&gt;1),"Código ausente, desconhecido ou duplicado",IF(IFERROR(INDEX(Produtos!$L$5:$L$104,MATCH(C142,Produtos!$A$5:$A$104,0)),"Inválido")&lt;&gt;"","Cadastro do item inválido",IF(D142="","Abrangência ausente",IF(OR(NOT(ISNUMBER(E142)),E142&lt;0),"Sistema no corte inválido",IF(OR(NOT(ISNUMBER(F142)),F142&lt;0),"Físico inválido",IF(L142="","Contador ausente",IF(AND(N142&lt;&gt;"Pendente revisão",N142&lt;&gt;"Aprovado",N142&lt;&gt;"Ajustado",N142&lt;&gt;"Recontar"),"Status inválido",""))))))))))</x:f>
      </x:c>
      <x:c r="Q142" s="8" t="n">
        <x:f>IF(AND(C142&lt;&gt;"",P142=""),1,0)</x:f>
        <x:v>0</x:v>
      </x:c>
      <x:c r="R142" s="8" t="n">
        <x:v>142</x:v>
      </x:c>
      <x:c r="S142" s="8" t="n">
        <x:f>IF(AND(Q142=1,ISNUMBER(Listas!$C$5),A142&lt;=Listas!$C$5),1,0)</x:f>
        <x:v>0</x:v>
      </x:c>
    </x:row>
    <x:row r="143" ht="24" customHeight="1">
      <x:c r="A143" s="5"/>
      <x:c r="B143" s="4"/>
      <x:c r="C143" s="4"/>
      <x:c r="D143" s="4"/>
      <x:c r="E143" s="4"/>
      <x:c r="F143" s="4"/>
      <x:c r="G143" s="8" t="str">
        <x:f>IF(Q143=1,F143-E143,"")</x:f>
      </x:c>
      <x:c r="H143" s="8" t="str">
        <x:f>IF(Q143=1,ABS(G143),"")</x:f>
      </x:c>
      <x:c r="I143" s="10" t="str">
        <x:f>IF(Q143=1,INDEX(Produtos!$G$5:$G$104,MATCH(C143,Produtos!$A$5:$A$104,0)),"")</x:f>
      </x:c>
      <x:c r="J143" s="10" t="str">
        <x:f>IF(Q143=1,G143*I143,"")</x:f>
      </x:c>
      <x:c r="K143" s="4"/>
      <x:c r="L143" s="4"/>
      <x:c r="M143" s="4"/>
      <x:c r="N143" s="4"/>
      <x:c r="O143" s="4"/>
      <x:c r="P143" s="8" t="str">
        <x:f>IF(COUNTA(A143:F143,K143:O143)=0,"",IF(OR(NOT(ISNUMBER(A143)),A143&lt;=0,IF(ISNUMBER(A143),A143&lt;&gt;INT(A143),FALSE)),"Data inválida",IF(B143="","ID de inventário ausente",IF(OR(C143="",COUNTIFS(Produtos!$A$5:$A$104,C143)&lt;&gt;1),"Código ausente, desconhecido ou duplicado",IF(IFERROR(INDEX(Produtos!$L$5:$L$104,MATCH(C143,Produtos!$A$5:$A$104,0)),"Inválido")&lt;&gt;"","Cadastro do item inválido",IF(D143="","Abrangência ausente",IF(OR(NOT(ISNUMBER(E143)),E143&lt;0),"Sistema no corte inválido",IF(OR(NOT(ISNUMBER(F143)),F143&lt;0),"Físico inválido",IF(L143="","Contador ausente",IF(AND(N143&lt;&gt;"Pendente revisão",N143&lt;&gt;"Aprovado",N143&lt;&gt;"Ajustado",N143&lt;&gt;"Recontar"),"Status inválido",""))))))))))</x:f>
      </x:c>
      <x:c r="Q143" s="8" t="n">
        <x:f>IF(AND(C143&lt;&gt;"",P143=""),1,0)</x:f>
        <x:v>0</x:v>
      </x:c>
      <x:c r="R143" s="8" t="n">
        <x:v>143</x:v>
      </x:c>
      <x:c r="S143" s="8" t="n">
        <x:f>IF(AND(Q143=1,ISNUMBER(Listas!$C$5),A143&lt;=Listas!$C$5),1,0)</x:f>
        <x:v>0</x:v>
      </x:c>
    </x:row>
    <x:row r="144" ht="24" customHeight="1">
      <x:c r="A144" s="5"/>
      <x:c r="B144" s="4"/>
      <x:c r="C144" s="4"/>
      <x:c r="D144" s="4"/>
      <x:c r="E144" s="4"/>
      <x:c r="F144" s="4"/>
      <x:c r="G144" s="8" t="str">
        <x:f>IF(Q144=1,F144-E144,"")</x:f>
      </x:c>
      <x:c r="H144" s="8" t="str">
        <x:f>IF(Q144=1,ABS(G144),"")</x:f>
      </x:c>
      <x:c r="I144" s="10" t="str">
        <x:f>IF(Q144=1,INDEX(Produtos!$G$5:$G$104,MATCH(C144,Produtos!$A$5:$A$104,0)),"")</x:f>
      </x:c>
      <x:c r="J144" s="10" t="str">
        <x:f>IF(Q144=1,G144*I144,"")</x:f>
      </x:c>
      <x:c r="K144" s="4"/>
      <x:c r="L144" s="4"/>
      <x:c r="M144" s="4"/>
      <x:c r="N144" s="4"/>
      <x:c r="O144" s="4"/>
      <x:c r="P144" s="8" t="str">
        <x:f>IF(COUNTA(A144:F144,K144:O144)=0,"",IF(OR(NOT(ISNUMBER(A144)),A144&lt;=0,IF(ISNUMBER(A144),A144&lt;&gt;INT(A144),FALSE)),"Data inválida",IF(B144="","ID de inventário ausente",IF(OR(C144="",COUNTIFS(Produtos!$A$5:$A$104,C144)&lt;&gt;1),"Código ausente, desconhecido ou duplicado",IF(IFERROR(INDEX(Produtos!$L$5:$L$104,MATCH(C144,Produtos!$A$5:$A$104,0)),"Inválido")&lt;&gt;"","Cadastro do item inválido",IF(D144="","Abrangência ausente",IF(OR(NOT(ISNUMBER(E144)),E144&lt;0),"Sistema no corte inválido",IF(OR(NOT(ISNUMBER(F144)),F144&lt;0),"Físico inválido",IF(L144="","Contador ausente",IF(AND(N144&lt;&gt;"Pendente revisão",N144&lt;&gt;"Aprovado",N144&lt;&gt;"Ajustado",N144&lt;&gt;"Recontar"),"Status inválido",""))))))))))</x:f>
      </x:c>
      <x:c r="Q144" s="8" t="n">
        <x:f>IF(AND(C144&lt;&gt;"",P144=""),1,0)</x:f>
        <x:v>0</x:v>
      </x:c>
      <x:c r="R144" s="8" t="n">
        <x:v>144</x:v>
      </x:c>
      <x:c r="S144" s="8" t="n">
        <x:f>IF(AND(Q144=1,ISNUMBER(Listas!$C$5),A144&lt;=Listas!$C$5),1,0)</x:f>
        <x:v>0</x:v>
      </x:c>
    </x:row>
    <x:row r="145" ht="24" customHeight="1">
      <x:c r="A145" s="5"/>
      <x:c r="B145" s="4"/>
      <x:c r="C145" s="4"/>
      <x:c r="D145" s="4"/>
      <x:c r="E145" s="4"/>
      <x:c r="F145" s="4"/>
      <x:c r="G145" s="8" t="str">
        <x:f>IF(Q145=1,F145-E145,"")</x:f>
      </x:c>
      <x:c r="H145" s="8" t="str">
        <x:f>IF(Q145=1,ABS(G145),"")</x:f>
      </x:c>
      <x:c r="I145" s="10" t="str">
        <x:f>IF(Q145=1,INDEX(Produtos!$G$5:$G$104,MATCH(C145,Produtos!$A$5:$A$104,0)),"")</x:f>
      </x:c>
      <x:c r="J145" s="10" t="str">
        <x:f>IF(Q145=1,G145*I145,"")</x:f>
      </x:c>
      <x:c r="K145" s="4"/>
      <x:c r="L145" s="4"/>
      <x:c r="M145" s="4"/>
      <x:c r="N145" s="4"/>
      <x:c r="O145" s="4"/>
      <x:c r="P145" s="8" t="str">
        <x:f>IF(COUNTA(A145:F145,K145:O145)=0,"",IF(OR(NOT(ISNUMBER(A145)),A145&lt;=0,IF(ISNUMBER(A145),A145&lt;&gt;INT(A145),FALSE)),"Data inválida",IF(B145="","ID de inventário ausente",IF(OR(C145="",COUNTIFS(Produtos!$A$5:$A$104,C145)&lt;&gt;1),"Código ausente, desconhecido ou duplicado",IF(IFERROR(INDEX(Produtos!$L$5:$L$104,MATCH(C145,Produtos!$A$5:$A$104,0)),"Inválido")&lt;&gt;"","Cadastro do item inválido",IF(D145="","Abrangência ausente",IF(OR(NOT(ISNUMBER(E145)),E145&lt;0),"Sistema no corte inválido",IF(OR(NOT(ISNUMBER(F145)),F145&lt;0),"Físico inválido",IF(L145="","Contador ausente",IF(AND(N145&lt;&gt;"Pendente revisão",N145&lt;&gt;"Aprovado",N145&lt;&gt;"Ajustado",N145&lt;&gt;"Recontar"),"Status inválido",""))))))))))</x:f>
      </x:c>
      <x:c r="Q145" s="8" t="n">
        <x:f>IF(AND(C145&lt;&gt;"",P145=""),1,0)</x:f>
        <x:v>0</x:v>
      </x:c>
      <x:c r="R145" s="8" t="n">
        <x:v>145</x:v>
      </x:c>
      <x:c r="S145" s="8" t="n">
        <x:f>IF(AND(Q145=1,ISNUMBER(Listas!$C$5),A145&lt;=Listas!$C$5),1,0)</x:f>
        <x:v>0</x:v>
      </x:c>
    </x:row>
    <x:row r="146" ht="24" customHeight="1">
      <x:c r="A146" s="5"/>
      <x:c r="B146" s="4"/>
      <x:c r="C146" s="4"/>
      <x:c r="D146" s="4"/>
      <x:c r="E146" s="4"/>
      <x:c r="F146" s="4"/>
      <x:c r="G146" s="8" t="str">
        <x:f>IF(Q146=1,F146-E146,"")</x:f>
      </x:c>
      <x:c r="H146" s="8" t="str">
        <x:f>IF(Q146=1,ABS(G146),"")</x:f>
      </x:c>
      <x:c r="I146" s="10" t="str">
        <x:f>IF(Q146=1,INDEX(Produtos!$G$5:$G$104,MATCH(C146,Produtos!$A$5:$A$104,0)),"")</x:f>
      </x:c>
      <x:c r="J146" s="10" t="str">
        <x:f>IF(Q146=1,G146*I146,"")</x:f>
      </x:c>
      <x:c r="K146" s="4"/>
      <x:c r="L146" s="4"/>
      <x:c r="M146" s="4"/>
      <x:c r="N146" s="4"/>
      <x:c r="O146" s="4"/>
      <x:c r="P146" s="8" t="str">
        <x:f>IF(COUNTA(A146:F146,K146:O146)=0,"",IF(OR(NOT(ISNUMBER(A146)),A146&lt;=0,IF(ISNUMBER(A146),A146&lt;&gt;INT(A146),FALSE)),"Data inválida",IF(B146="","ID de inventário ausente",IF(OR(C146="",COUNTIFS(Produtos!$A$5:$A$104,C146)&lt;&gt;1),"Código ausente, desconhecido ou duplicado",IF(IFERROR(INDEX(Produtos!$L$5:$L$104,MATCH(C146,Produtos!$A$5:$A$104,0)),"Inválido")&lt;&gt;"","Cadastro do item inválido",IF(D146="","Abrangência ausente",IF(OR(NOT(ISNUMBER(E146)),E146&lt;0),"Sistema no corte inválido",IF(OR(NOT(ISNUMBER(F146)),F146&lt;0),"Físico inválido",IF(L146="","Contador ausente",IF(AND(N146&lt;&gt;"Pendente revisão",N146&lt;&gt;"Aprovado",N146&lt;&gt;"Ajustado",N146&lt;&gt;"Recontar"),"Status inválido",""))))))))))</x:f>
      </x:c>
      <x:c r="Q146" s="8" t="n">
        <x:f>IF(AND(C146&lt;&gt;"",P146=""),1,0)</x:f>
        <x:v>0</x:v>
      </x:c>
      <x:c r="R146" s="8" t="n">
        <x:v>146</x:v>
      </x:c>
      <x:c r="S146" s="8" t="n">
        <x:f>IF(AND(Q146=1,ISNUMBER(Listas!$C$5),A146&lt;=Listas!$C$5),1,0)</x:f>
        <x:v>0</x:v>
      </x:c>
    </x:row>
    <x:row r="147" ht="24" customHeight="1">
      <x:c r="A147" s="5"/>
      <x:c r="B147" s="4"/>
      <x:c r="C147" s="4"/>
      <x:c r="D147" s="4"/>
      <x:c r="E147" s="4"/>
      <x:c r="F147" s="4"/>
      <x:c r="G147" s="8" t="str">
        <x:f>IF(Q147=1,F147-E147,"")</x:f>
      </x:c>
      <x:c r="H147" s="8" t="str">
        <x:f>IF(Q147=1,ABS(G147),"")</x:f>
      </x:c>
      <x:c r="I147" s="10" t="str">
        <x:f>IF(Q147=1,INDEX(Produtos!$G$5:$G$104,MATCH(C147,Produtos!$A$5:$A$104,0)),"")</x:f>
      </x:c>
      <x:c r="J147" s="10" t="str">
        <x:f>IF(Q147=1,G147*I147,"")</x:f>
      </x:c>
      <x:c r="K147" s="4"/>
      <x:c r="L147" s="4"/>
      <x:c r="M147" s="4"/>
      <x:c r="N147" s="4"/>
      <x:c r="O147" s="4"/>
      <x:c r="P147" s="8" t="str">
        <x:f>IF(COUNTA(A147:F147,K147:O147)=0,"",IF(OR(NOT(ISNUMBER(A147)),A147&lt;=0,IF(ISNUMBER(A147),A147&lt;&gt;INT(A147),FALSE)),"Data inválida",IF(B147="","ID de inventário ausente",IF(OR(C147="",COUNTIFS(Produtos!$A$5:$A$104,C147)&lt;&gt;1),"Código ausente, desconhecido ou duplicado",IF(IFERROR(INDEX(Produtos!$L$5:$L$104,MATCH(C147,Produtos!$A$5:$A$104,0)),"Inválido")&lt;&gt;"","Cadastro do item inválido",IF(D147="","Abrangência ausente",IF(OR(NOT(ISNUMBER(E147)),E147&lt;0),"Sistema no corte inválido",IF(OR(NOT(ISNUMBER(F147)),F147&lt;0),"Físico inválido",IF(L147="","Contador ausente",IF(AND(N147&lt;&gt;"Pendente revisão",N147&lt;&gt;"Aprovado",N147&lt;&gt;"Ajustado",N147&lt;&gt;"Recontar"),"Status inválido",""))))))))))</x:f>
      </x:c>
      <x:c r="Q147" s="8" t="n">
        <x:f>IF(AND(C147&lt;&gt;"",P147=""),1,0)</x:f>
        <x:v>0</x:v>
      </x:c>
      <x:c r="R147" s="8" t="n">
        <x:v>147</x:v>
      </x:c>
      <x:c r="S147" s="8" t="n">
        <x:f>IF(AND(Q147=1,ISNUMBER(Listas!$C$5),A147&lt;=Listas!$C$5),1,0)</x:f>
        <x:v>0</x:v>
      </x:c>
    </x:row>
    <x:row r="148" ht="24" customHeight="1">
      <x:c r="A148" s="5"/>
      <x:c r="B148" s="4"/>
      <x:c r="C148" s="4"/>
      <x:c r="D148" s="4"/>
      <x:c r="E148" s="4"/>
      <x:c r="F148" s="4"/>
      <x:c r="G148" s="8" t="str">
        <x:f>IF(Q148=1,F148-E148,"")</x:f>
      </x:c>
      <x:c r="H148" s="8" t="str">
        <x:f>IF(Q148=1,ABS(G148),"")</x:f>
      </x:c>
      <x:c r="I148" s="10" t="str">
        <x:f>IF(Q148=1,INDEX(Produtos!$G$5:$G$104,MATCH(C148,Produtos!$A$5:$A$104,0)),"")</x:f>
      </x:c>
      <x:c r="J148" s="10" t="str">
        <x:f>IF(Q148=1,G148*I148,"")</x:f>
      </x:c>
      <x:c r="K148" s="4"/>
      <x:c r="L148" s="4"/>
      <x:c r="M148" s="4"/>
      <x:c r="N148" s="4"/>
      <x:c r="O148" s="4"/>
      <x:c r="P148" s="8" t="str">
        <x:f>IF(COUNTA(A148:F148,K148:O148)=0,"",IF(OR(NOT(ISNUMBER(A148)),A148&lt;=0,IF(ISNUMBER(A148),A148&lt;&gt;INT(A148),FALSE)),"Data inválida",IF(B148="","ID de inventário ausente",IF(OR(C148="",COUNTIFS(Produtos!$A$5:$A$104,C148)&lt;&gt;1),"Código ausente, desconhecido ou duplicado",IF(IFERROR(INDEX(Produtos!$L$5:$L$104,MATCH(C148,Produtos!$A$5:$A$104,0)),"Inválido")&lt;&gt;"","Cadastro do item inválido",IF(D148="","Abrangência ausente",IF(OR(NOT(ISNUMBER(E148)),E148&lt;0),"Sistema no corte inválido",IF(OR(NOT(ISNUMBER(F148)),F148&lt;0),"Físico inválido",IF(L148="","Contador ausente",IF(AND(N148&lt;&gt;"Pendente revisão",N148&lt;&gt;"Aprovado",N148&lt;&gt;"Ajustado",N148&lt;&gt;"Recontar"),"Status inválido",""))))))))))</x:f>
      </x:c>
      <x:c r="Q148" s="8" t="n">
        <x:f>IF(AND(C148&lt;&gt;"",P148=""),1,0)</x:f>
        <x:v>0</x:v>
      </x:c>
      <x:c r="R148" s="8" t="n">
        <x:v>148</x:v>
      </x:c>
      <x:c r="S148" s="8" t="n">
        <x:f>IF(AND(Q148=1,ISNUMBER(Listas!$C$5),A148&lt;=Listas!$C$5),1,0)</x:f>
        <x:v>0</x:v>
      </x:c>
    </x:row>
    <x:row r="149" ht="24" customHeight="1">
      <x:c r="A149" s="5"/>
      <x:c r="B149" s="4"/>
      <x:c r="C149" s="4"/>
      <x:c r="D149" s="4"/>
      <x:c r="E149" s="4"/>
      <x:c r="F149" s="4"/>
      <x:c r="G149" s="8" t="str">
        <x:f>IF(Q149=1,F149-E149,"")</x:f>
      </x:c>
      <x:c r="H149" s="8" t="str">
        <x:f>IF(Q149=1,ABS(G149),"")</x:f>
      </x:c>
      <x:c r="I149" s="10" t="str">
        <x:f>IF(Q149=1,INDEX(Produtos!$G$5:$G$104,MATCH(C149,Produtos!$A$5:$A$104,0)),"")</x:f>
      </x:c>
      <x:c r="J149" s="10" t="str">
        <x:f>IF(Q149=1,G149*I149,"")</x:f>
      </x:c>
      <x:c r="K149" s="4"/>
      <x:c r="L149" s="4"/>
      <x:c r="M149" s="4"/>
      <x:c r="N149" s="4"/>
      <x:c r="O149" s="4"/>
      <x:c r="P149" s="8" t="str">
        <x:f>IF(COUNTA(A149:F149,K149:O149)=0,"",IF(OR(NOT(ISNUMBER(A149)),A149&lt;=0,IF(ISNUMBER(A149),A149&lt;&gt;INT(A149),FALSE)),"Data inválida",IF(B149="","ID de inventário ausente",IF(OR(C149="",COUNTIFS(Produtos!$A$5:$A$104,C149)&lt;&gt;1),"Código ausente, desconhecido ou duplicado",IF(IFERROR(INDEX(Produtos!$L$5:$L$104,MATCH(C149,Produtos!$A$5:$A$104,0)),"Inválido")&lt;&gt;"","Cadastro do item inválido",IF(D149="","Abrangência ausente",IF(OR(NOT(ISNUMBER(E149)),E149&lt;0),"Sistema no corte inválido",IF(OR(NOT(ISNUMBER(F149)),F149&lt;0),"Físico inválido",IF(L149="","Contador ausente",IF(AND(N149&lt;&gt;"Pendente revisão",N149&lt;&gt;"Aprovado",N149&lt;&gt;"Ajustado",N149&lt;&gt;"Recontar"),"Status inválido",""))))))))))</x:f>
      </x:c>
      <x:c r="Q149" s="8" t="n">
        <x:f>IF(AND(C149&lt;&gt;"",P149=""),1,0)</x:f>
        <x:v>0</x:v>
      </x:c>
      <x:c r="R149" s="8" t="n">
        <x:v>149</x:v>
      </x:c>
      <x:c r="S149" s="8" t="n">
        <x:f>IF(AND(Q149=1,ISNUMBER(Listas!$C$5),A149&lt;=Listas!$C$5),1,0)</x:f>
        <x:v>0</x:v>
      </x:c>
    </x:row>
    <x:row r="150" ht="24" customHeight="1">
      <x:c r="A150" s="5"/>
      <x:c r="B150" s="4"/>
      <x:c r="C150" s="4"/>
      <x:c r="D150" s="4"/>
      <x:c r="E150" s="4"/>
      <x:c r="F150" s="4"/>
      <x:c r="G150" s="8" t="str">
        <x:f>IF(Q150=1,F150-E150,"")</x:f>
      </x:c>
      <x:c r="H150" s="8" t="str">
        <x:f>IF(Q150=1,ABS(G150),"")</x:f>
      </x:c>
      <x:c r="I150" s="10" t="str">
        <x:f>IF(Q150=1,INDEX(Produtos!$G$5:$G$104,MATCH(C150,Produtos!$A$5:$A$104,0)),"")</x:f>
      </x:c>
      <x:c r="J150" s="10" t="str">
        <x:f>IF(Q150=1,G150*I150,"")</x:f>
      </x:c>
      <x:c r="K150" s="4"/>
      <x:c r="L150" s="4"/>
      <x:c r="M150" s="4"/>
      <x:c r="N150" s="4"/>
      <x:c r="O150" s="4"/>
      <x:c r="P150" s="8" t="str">
        <x:f>IF(COUNTA(A150:F150,K150:O150)=0,"",IF(OR(NOT(ISNUMBER(A150)),A150&lt;=0,IF(ISNUMBER(A150),A150&lt;&gt;INT(A150),FALSE)),"Data inválida",IF(B150="","ID de inventário ausente",IF(OR(C150="",COUNTIFS(Produtos!$A$5:$A$104,C150)&lt;&gt;1),"Código ausente, desconhecido ou duplicado",IF(IFERROR(INDEX(Produtos!$L$5:$L$104,MATCH(C150,Produtos!$A$5:$A$104,0)),"Inválido")&lt;&gt;"","Cadastro do item inválido",IF(D150="","Abrangência ausente",IF(OR(NOT(ISNUMBER(E150)),E150&lt;0),"Sistema no corte inválido",IF(OR(NOT(ISNUMBER(F150)),F150&lt;0),"Físico inválido",IF(L150="","Contador ausente",IF(AND(N150&lt;&gt;"Pendente revisão",N150&lt;&gt;"Aprovado",N150&lt;&gt;"Ajustado",N150&lt;&gt;"Recontar"),"Status inválido",""))))))))))</x:f>
      </x:c>
      <x:c r="Q150" s="8" t="n">
        <x:f>IF(AND(C150&lt;&gt;"",P150=""),1,0)</x:f>
        <x:v>0</x:v>
      </x:c>
      <x:c r="R150" s="8" t="n">
        <x:v>150</x:v>
      </x:c>
      <x:c r="S150" s="8" t="n">
        <x:f>IF(AND(Q150=1,ISNUMBER(Listas!$C$5),A150&lt;=Listas!$C$5),1,0)</x:f>
        <x:v>0</x:v>
      </x:c>
    </x:row>
    <x:row r="151" ht="24" customHeight="1">
      <x:c r="A151" s="5"/>
      <x:c r="B151" s="4"/>
      <x:c r="C151" s="4"/>
      <x:c r="D151" s="4"/>
      <x:c r="E151" s="4"/>
      <x:c r="F151" s="4"/>
      <x:c r="G151" s="8" t="str">
        <x:f>IF(Q151=1,F151-E151,"")</x:f>
      </x:c>
      <x:c r="H151" s="8" t="str">
        <x:f>IF(Q151=1,ABS(G151),"")</x:f>
      </x:c>
      <x:c r="I151" s="10" t="str">
        <x:f>IF(Q151=1,INDEX(Produtos!$G$5:$G$104,MATCH(C151,Produtos!$A$5:$A$104,0)),"")</x:f>
      </x:c>
      <x:c r="J151" s="10" t="str">
        <x:f>IF(Q151=1,G151*I151,"")</x:f>
      </x:c>
      <x:c r="K151" s="4"/>
      <x:c r="L151" s="4"/>
      <x:c r="M151" s="4"/>
      <x:c r="N151" s="4"/>
      <x:c r="O151" s="4"/>
      <x:c r="P151" s="8" t="str">
        <x:f>IF(COUNTA(A151:F151,K151:O151)=0,"",IF(OR(NOT(ISNUMBER(A151)),A151&lt;=0,IF(ISNUMBER(A151),A151&lt;&gt;INT(A151),FALSE)),"Data inválida",IF(B151="","ID de inventário ausente",IF(OR(C151="",COUNTIFS(Produtos!$A$5:$A$104,C151)&lt;&gt;1),"Código ausente, desconhecido ou duplicado",IF(IFERROR(INDEX(Produtos!$L$5:$L$104,MATCH(C151,Produtos!$A$5:$A$104,0)),"Inválido")&lt;&gt;"","Cadastro do item inválido",IF(D151="","Abrangência ausente",IF(OR(NOT(ISNUMBER(E151)),E151&lt;0),"Sistema no corte inválido",IF(OR(NOT(ISNUMBER(F151)),F151&lt;0),"Físico inválido",IF(L151="","Contador ausente",IF(AND(N151&lt;&gt;"Pendente revisão",N151&lt;&gt;"Aprovado",N151&lt;&gt;"Ajustado",N151&lt;&gt;"Recontar"),"Status inválido",""))))))))))</x:f>
      </x:c>
      <x:c r="Q151" s="8" t="n">
        <x:f>IF(AND(C151&lt;&gt;"",P151=""),1,0)</x:f>
        <x:v>0</x:v>
      </x:c>
      <x:c r="R151" s="8" t="n">
        <x:v>151</x:v>
      </x:c>
      <x:c r="S151" s="8" t="n">
        <x:f>IF(AND(Q151=1,ISNUMBER(Listas!$C$5),A151&lt;=Listas!$C$5),1,0)</x:f>
        <x:v>0</x:v>
      </x:c>
    </x:row>
    <x:row r="152" ht="24" customHeight="1">
      <x:c r="A152" s="5"/>
      <x:c r="B152" s="4"/>
      <x:c r="C152" s="4"/>
      <x:c r="D152" s="4"/>
      <x:c r="E152" s="4"/>
      <x:c r="F152" s="4"/>
      <x:c r="G152" s="8" t="str">
        <x:f>IF(Q152=1,F152-E152,"")</x:f>
      </x:c>
      <x:c r="H152" s="8" t="str">
        <x:f>IF(Q152=1,ABS(G152),"")</x:f>
      </x:c>
      <x:c r="I152" s="10" t="str">
        <x:f>IF(Q152=1,INDEX(Produtos!$G$5:$G$104,MATCH(C152,Produtos!$A$5:$A$104,0)),"")</x:f>
      </x:c>
      <x:c r="J152" s="10" t="str">
        <x:f>IF(Q152=1,G152*I152,"")</x:f>
      </x:c>
      <x:c r="K152" s="4"/>
      <x:c r="L152" s="4"/>
      <x:c r="M152" s="4"/>
      <x:c r="N152" s="4"/>
      <x:c r="O152" s="4"/>
      <x:c r="P152" s="8" t="str">
        <x:f>IF(COUNTA(A152:F152,K152:O152)=0,"",IF(OR(NOT(ISNUMBER(A152)),A152&lt;=0,IF(ISNUMBER(A152),A152&lt;&gt;INT(A152),FALSE)),"Data inválida",IF(B152="","ID de inventário ausente",IF(OR(C152="",COUNTIFS(Produtos!$A$5:$A$104,C152)&lt;&gt;1),"Código ausente, desconhecido ou duplicado",IF(IFERROR(INDEX(Produtos!$L$5:$L$104,MATCH(C152,Produtos!$A$5:$A$104,0)),"Inválido")&lt;&gt;"","Cadastro do item inválido",IF(D152="","Abrangência ausente",IF(OR(NOT(ISNUMBER(E152)),E152&lt;0),"Sistema no corte inválido",IF(OR(NOT(ISNUMBER(F152)),F152&lt;0),"Físico inválido",IF(L152="","Contador ausente",IF(AND(N152&lt;&gt;"Pendente revisão",N152&lt;&gt;"Aprovado",N152&lt;&gt;"Ajustado",N152&lt;&gt;"Recontar"),"Status inválido",""))))))))))</x:f>
      </x:c>
      <x:c r="Q152" s="8" t="n">
        <x:f>IF(AND(C152&lt;&gt;"",P152=""),1,0)</x:f>
        <x:v>0</x:v>
      </x:c>
      <x:c r="R152" s="8" t="n">
        <x:v>152</x:v>
      </x:c>
      <x:c r="S152" s="8" t="n">
        <x:f>IF(AND(Q152=1,ISNUMBER(Listas!$C$5),A152&lt;=Listas!$C$5),1,0)</x:f>
        <x:v>0</x:v>
      </x:c>
    </x:row>
    <x:row r="153" ht="24" customHeight="1">
      <x:c r="A153" s="5"/>
      <x:c r="B153" s="4"/>
      <x:c r="C153" s="4"/>
      <x:c r="D153" s="4"/>
      <x:c r="E153" s="4"/>
      <x:c r="F153" s="4"/>
      <x:c r="G153" s="8" t="str">
        <x:f>IF(Q153=1,F153-E153,"")</x:f>
      </x:c>
      <x:c r="H153" s="8" t="str">
        <x:f>IF(Q153=1,ABS(G153),"")</x:f>
      </x:c>
      <x:c r="I153" s="10" t="str">
        <x:f>IF(Q153=1,INDEX(Produtos!$G$5:$G$104,MATCH(C153,Produtos!$A$5:$A$104,0)),"")</x:f>
      </x:c>
      <x:c r="J153" s="10" t="str">
        <x:f>IF(Q153=1,G153*I153,"")</x:f>
      </x:c>
      <x:c r="K153" s="4"/>
      <x:c r="L153" s="4"/>
      <x:c r="M153" s="4"/>
      <x:c r="N153" s="4"/>
      <x:c r="O153" s="4"/>
      <x:c r="P153" s="8" t="str">
        <x:f>IF(COUNTA(A153:F153,K153:O153)=0,"",IF(OR(NOT(ISNUMBER(A153)),A153&lt;=0,IF(ISNUMBER(A153),A153&lt;&gt;INT(A153),FALSE)),"Data inválida",IF(B153="","ID de inventário ausente",IF(OR(C153="",COUNTIFS(Produtos!$A$5:$A$104,C153)&lt;&gt;1),"Código ausente, desconhecido ou duplicado",IF(IFERROR(INDEX(Produtos!$L$5:$L$104,MATCH(C153,Produtos!$A$5:$A$104,0)),"Inválido")&lt;&gt;"","Cadastro do item inválido",IF(D153="","Abrangência ausente",IF(OR(NOT(ISNUMBER(E153)),E153&lt;0),"Sistema no corte inválido",IF(OR(NOT(ISNUMBER(F153)),F153&lt;0),"Físico inválido",IF(L153="","Contador ausente",IF(AND(N153&lt;&gt;"Pendente revisão",N153&lt;&gt;"Aprovado",N153&lt;&gt;"Ajustado",N153&lt;&gt;"Recontar"),"Status inválido",""))))))))))</x:f>
      </x:c>
      <x:c r="Q153" s="8" t="n">
        <x:f>IF(AND(C153&lt;&gt;"",P153=""),1,0)</x:f>
        <x:v>0</x:v>
      </x:c>
      <x:c r="R153" s="8" t="n">
        <x:v>153</x:v>
      </x:c>
      <x:c r="S153" s="8" t="n">
        <x:f>IF(AND(Q153=1,ISNUMBER(Listas!$C$5),A153&lt;=Listas!$C$5),1,0)</x:f>
        <x:v>0</x:v>
      </x:c>
    </x:row>
    <x:row r="154" ht="24" customHeight="1">
      <x:c r="A154" s="5"/>
      <x:c r="B154" s="4"/>
      <x:c r="C154" s="4"/>
      <x:c r="D154" s="4"/>
      <x:c r="E154" s="4"/>
      <x:c r="F154" s="4"/>
      <x:c r="G154" s="8" t="str">
        <x:f>IF(Q154=1,F154-E154,"")</x:f>
      </x:c>
      <x:c r="H154" s="8" t="str">
        <x:f>IF(Q154=1,ABS(G154),"")</x:f>
      </x:c>
      <x:c r="I154" s="10" t="str">
        <x:f>IF(Q154=1,INDEX(Produtos!$G$5:$G$104,MATCH(C154,Produtos!$A$5:$A$104,0)),"")</x:f>
      </x:c>
      <x:c r="J154" s="10" t="str">
        <x:f>IF(Q154=1,G154*I154,"")</x:f>
      </x:c>
      <x:c r="K154" s="4"/>
      <x:c r="L154" s="4"/>
      <x:c r="M154" s="4"/>
      <x:c r="N154" s="4"/>
      <x:c r="O154" s="4"/>
      <x:c r="P154" s="8" t="str">
        <x:f>IF(COUNTA(A154:F154,K154:O154)=0,"",IF(OR(NOT(ISNUMBER(A154)),A154&lt;=0,IF(ISNUMBER(A154),A154&lt;&gt;INT(A154),FALSE)),"Data inválida",IF(B154="","ID de inventário ausente",IF(OR(C154="",COUNTIFS(Produtos!$A$5:$A$104,C154)&lt;&gt;1),"Código ausente, desconhecido ou duplicado",IF(IFERROR(INDEX(Produtos!$L$5:$L$104,MATCH(C154,Produtos!$A$5:$A$104,0)),"Inválido")&lt;&gt;"","Cadastro do item inválido",IF(D154="","Abrangência ausente",IF(OR(NOT(ISNUMBER(E154)),E154&lt;0),"Sistema no corte inválido",IF(OR(NOT(ISNUMBER(F154)),F154&lt;0),"Físico inválido",IF(L154="","Contador ausente",IF(AND(N154&lt;&gt;"Pendente revisão",N154&lt;&gt;"Aprovado",N154&lt;&gt;"Ajustado",N154&lt;&gt;"Recontar"),"Status inválido",""))))))))))</x:f>
      </x:c>
      <x:c r="Q154" s="8" t="n">
        <x:f>IF(AND(C154&lt;&gt;"",P154=""),1,0)</x:f>
        <x:v>0</x:v>
      </x:c>
      <x:c r="R154" s="8" t="n">
        <x:v>154</x:v>
      </x:c>
      <x:c r="S154" s="8" t="n">
        <x:f>IF(AND(Q154=1,ISNUMBER(Listas!$C$5),A154&lt;=Listas!$C$5),1,0)</x:f>
        <x:v>0</x:v>
      </x:c>
    </x:row>
    <x:row r="155" ht="24" customHeight="1">
      <x:c r="A155" s="5"/>
      <x:c r="B155" s="4"/>
      <x:c r="C155" s="4"/>
      <x:c r="D155" s="4"/>
      <x:c r="E155" s="4"/>
      <x:c r="F155" s="4"/>
      <x:c r="G155" s="8" t="str">
        <x:f>IF(Q155=1,F155-E155,"")</x:f>
      </x:c>
      <x:c r="H155" s="8" t="str">
        <x:f>IF(Q155=1,ABS(G155),"")</x:f>
      </x:c>
      <x:c r="I155" s="10" t="str">
        <x:f>IF(Q155=1,INDEX(Produtos!$G$5:$G$104,MATCH(C155,Produtos!$A$5:$A$104,0)),"")</x:f>
      </x:c>
      <x:c r="J155" s="10" t="str">
        <x:f>IF(Q155=1,G155*I155,"")</x:f>
      </x:c>
      <x:c r="K155" s="4"/>
      <x:c r="L155" s="4"/>
      <x:c r="M155" s="4"/>
      <x:c r="N155" s="4"/>
      <x:c r="O155" s="4"/>
      <x:c r="P155" s="8" t="str">
        <x:f>IF(COUNTA(A155:F155,K155:O155)=0,"",IF(OR(NOT(ISNUMBER(A155)),A155&lt;=0,IF(ISNUMBER(A155),A155&lt;&gt;INT(A155),FALSE)),"Data inválida",IF(B155="","ID de inventário ausente",IF(OR(C155="",COUNTIFS(Produtos!$A$5:$A$104,C155)&lt;&gt;1),"Código ausente, desconhecido ou duplicado",IF(IFERROR(INDEX(Produtos!$L$5:$L$104,MATCH(C155,Produtos!$A$5:$A$104,0)),"Inválido")&lt;&gt;"","Cadastro do item inválido",IF(D155="","Abrangência ausente",IF(OR(NOT(ISNUMBER(E155)),E155&lt;0),"Sistema no corte inválido",IF(OR(NOT(ISNUMBER(F155)),F155&lt;0),"Físico inválido",IF(L155="","Contador ausente",IF(AND(N155&lt;&gt;"Pendente revisão",N155&lt;&gt;"Aprovado",N155&lt;&gt;"Ajustado",N155&lt;&gt;"Recontar"),"Status inválido",""))))))))))</x:f>
      </x:c>
      <x:c r="Q155" s="8" t="n">
        <x:f>IF(AND(C155&lt;&gt;"",P155=""),1,0)</x:f>
        <x:v>0</x:v>
      </x:c>
      <x:c r="R155" s="8" t="n">
        <x:v>155</x:v>
      </x:c>
      <x:c r="S155" s="8" t="n">
        <x:f>IF(AND(Q155=1,ISNUMBER(Listas!$C$5),A155&lt;=Listas!$C$5),1,0)</x:f>
        <x:v>0</x:v>
      </x:c>
    </x:row>
    <x:row r="156" ht="24" customHeight="1">
      <x:c r="A156" s="5"/>
      <x:c r="B156" s="4"/>
      <x:c r="C156" s="4"/>
      <x:c r="D156" s="4"/>
      <x:c r="E156" s="4"/>
      <x:c r="F156" s="4"/>
      <x:c r="G156" s="8" t="str">
        <x:f>IF(Q156=1,F156-E156,"")</x:f>
      </x:c>
      <x:c r="H156" s="8" t="str">
        <x:f>IF(Q156=1,ABS(G156),"")</x:f>
      </x:c>
      <x:c r="I156" s="10" t="str">
        <x:f>IF(Q156=1,INDEX(Produtos!$G$5:$G$104,MATCH(C156,Produtos!$A$5:$A$104,0)),"")</x:f>
      </x:c>
      <x:c r="J156" s="10" t="str">
        <x:f>IF(Q156=1,G156*I156,"")</x:f>
      </x:c>
      <x:c r="K156" s="4"/>
      <x:c r="L156" s="4"/>
      <x:c r="M156" s="4"/>
      <x:c r="N156" s="4"/>
      <x:c r="O156" s="4"/>
      <x:c r="P156" s="8" t="str">
        <x:f>IF(COUNTA(A156:F156,K156:O156)=0,"",IF(OR(NOT(ISNUMBER(A156)),A156&lt;=0,IF(ISNUMBER(A156),A156&lt;&gt;INT(A156),FALSE)),"Data inválida",IF(B156="","ID de inventário ausente",IF(OR(C156="",COUNTIFS(Produtos!$A$5:$A$104,C156)&lt;&gt;1),"Código ausente, desconhecido ou duplicado",IF(IFERROR(INDEX(Produtos!$L$5:$L$104,MATCH(C156,Produtos!$A$5:$A$104,0)),"Inválido")&lt;&gt;"","Cadastro do item inválido",IF(D156="","Abrangência ausente",IF(OR(NOT(ISNUMBER(E156)),E156&lt;0),"Sistema no corte inválido",IF(OR(NOT(ISNUMBER(F156)),F156&lt;0),"Físico inválido",IF(L156="","Contador ausente",IF(AND(N156&lt;&gt;"Pendente revisão",N156&lt;&gt;"Aprovado",N156&lt;&gt;"Ajustado",N156&lt;&gt;"Recontar"),"Status inválido",""))))))))))</x:f>
      </x:c>
      <x:c r="Q156" s="8" t="n">
        <x:f>IF(AND(C156&lt;&gt;"",P156=""),1,0)</x:f>
        <x:v>0</x:v>
      </x:c>
      <x:c r="R156" s="8" t="n">
        <x:v>156</x:v>
      </x:c>
      <x:c r="S156" s="8" t="n">
        <x:f>IF(AND(Q156=1,ISNUMBER(Listas!$C$5),A156&lt;=Listas!$C$5),1,0)</x:f>
        <x:v>0</x:v>
      </x:c>
    </x:row>
    <x:row r="157" ht="24" customHeight="1">
      <x:c r="A157" s="5"/>
      <x:c r="B157" s="4"/>
      <x:c r="C157" s="4"/>
      <x:c r="D157" s="4"/>
      <x:c r="E157" s="4"/>
      <x:c r="F157" s="4"/>
      <x:c r="G157" s="8" t="str">
        <x:f>IF(Q157=1,F157-E157,"")</x:f>
      </x:c>
      <x:c r="H157" s="8" t="str">
        <x:f>IF(Q157=1,ABS(G157),"")</x:f>
      </x:c>
      <x:c r="I157" s="10" t="str">
        <x:f>IF(Q157=1,INDEX(Produtos!$G$5:$G$104,MATCH(C157,Produtos!$A$5:$A$104,0)),"")</x:f>
      </x:c>
      <x:c r="J157" s="10" t="str">
        <x:f>IF(Q157=1,G157*I157,"")</x:f>
      </x:c>
      <x:c r="K157" s="4"/>
      <x:c r="L157" s="4"/>
      <x:c r="M157" s="4"/>
      <x:c r="N157" s="4"/>
      <x:c r="O157" s="4"/>
      <x:c r="P157" s="8" t="str">
        <x:f>IF(COUNTA(A157:F157,K157:O157)=0,"",IF(OR(NOT(ISNUMBER(A157)),A157&lt;=0,IF(ISNUMBER(A157),A157&lt;&gt;INT(A157),FALSE)),"Data inválida",IF(B157="","ID de inventário ausente",IF(OR(C157="",COUNTIFS(Produtos!$A$5:$A$104,C157)&lt;&gt;1),"Código ausente, desconhecido ou duplicado",IF(IFERROR(INDEX(Produtos!$L$5:$L$104,MATCH(C157,Produtos!$A$5:$A$104,0)),"Inválido")&lt;&gt;"","Cadastro do item inválido",IF(D157="","Abrangência ausente",IF(OR(NOT(ISNUMBER(E157)),E157&lt;0),"Sistema no corte inválido",IF(OR(NOT(ISNUMBER(F157)),F157&lt;0),"Físico inválido",IF(L157="","Contador ausente",IF(AND(N157&lt;&gt;"Pendente revisão",N157&lt;&gt;"Aprovado",N157&lt;&gt;"Ajustado",N157&lt;&gt;"Recontar"),"Status inválido",""))))))))))</x:f>
      </x:c>
      <x:c r="Q157" s="8" t="n">
        <x:f>IF(AND(C157&lt;&gt;"",P157=""),1,0)</x:f>
        <x:v>0</x:v>
      </x:c>
      <x:c r="R157" s="8" t="n">
        <x:v>157</x:v>
      </x:c>
      <x:c r="S157" s="8" t="n">
        <x:f>IF(AND(Q157=1,ISNUMBER(Listas!$C$5),A157&lt;=Listas!$C$5),1,0)</x:f>
        <x:v>0</x:v>
      </x:c>
    </x:row>
    <x:row r="158" ht="24" customHeight="1">
      <x:c r="A158" s="5"/>
      <x:c r="B158" s="4"/>
      <x:c r="C158" s="4"/>
      <x:c r="D158" s="4"/>
      <x:c r="E158" s="4"/>
      <x:c r="F158" s="4"/>
      <x:c r="G158" s="8" t="str">
        <x:f>IF(Q158=1,F158-E158,"")</x:f>
      </x:c>
      <x:c r="H158" s="8" t="str">
        <x:f>IF(Q158=1,ABS(G158),"")</x:f>
      </x:c>
      <x:c r="I158" s="10" t="str">
        <x:f>IF(Q158=1,INDEX(Produtos!$G$5:$G$104,MATCH(C158,Produtos!$A$5:$A$104,0)),"")</x:f>
      </x:c>
      <x:c r="J158" s="10" t="str">
        <x:f>IF(Q158=1,G158*I158,"")</x:f>
      </x:c>
      <x:c r="K158" s="4"/>
      <x:c r="L158" s="4"/>
      <x:c r="M158" s="4"/>
      <x:c r="N158" s="4"/>
      <x:c r="O158" s="4"/>
      <x:c r="P158" s="8" t="str">
        <x:f>IF(COUNTA(A158:F158,K158:O158)=0,"",IF(OR(NOT(ISNUMBER(A158)),A158&lt;=0,IF(ISNUMBER(A158),A158&lt;&gt;INT(A158),FALSE)),"Data inválida",IF(B158="","ID de inventário ausente",IF(OR(C158="",COUNTIFS(Produtos!$A$5:$A$104,C158)&lt;&gt;1),"Código ausente, desconhecido ou duplicado",IF(IFERROR(INDEX(Produtos!$L$5:$L$104,MATCH(C158,Produtos!$A$5:$A$104,0)),"Inválido")&lt;&gt;"","Cadastro do item inválido",IF(D158="","Abrangência ausente",IF(OR(NOT(ISNUMBER(E158)),E158&lt;0),"Sistema no corte inválido",IF(OR(NOT(ISNUMBER(F158)),F158&lt;0),"Físico inválido",IF(L158="","Contador ausente",IF(AND(N158&lt;&gt;"Pendente revisão",N158&lt;&gt;"Aprovado",N158&lt;&gt;"Ajustado",N158&lt;&gt;"Recontar"),"Status inválido",""))))))))))</x:f>
      </x:c>
      <x:c r="Q158" s="8" t="n">
        <x:f>IF(AND(C158&lt;&gt;"",P158=""),1,0)</x:f>
        <x:v>0</x:v>
      </x:c>
      <x:c r="R158" s="8" t="n">
        <x:v>158</x:v>
      </x:c>
      <x:c r="S158" s="8" t="n">
        <x:f>IF(AND(Q158=1,ISNUMBER(Listas!$C$5),A158&lt;=Listas!$C$5),1,0)</x:f>
        <x:v>0</x:v>
      </x:c>
    </x:row>
    <x:row r="159" ht="24" customHeight="1">
      <x:c r="A159" s="5"/>
      <x:c r="B159" s="4"/>
      <x:c r="C159" s="4"/>
      <x:c r="D159" s="4"/>
      <x:c r="E159" s="4"/>
      <x:c r="F159" s="4"/>
      <x:c r="G159" s="8" t="str">
        <x:f>IF(Q159=1,F159-E159,"")</x:f>
      </x:c>
      <x:c r="H159" s="8" t="str">
        <x:f>IF(Q159=1,ABS(G159),"")</x:f>
      </x:c>
      <x:c r="I159" s="10" t="str">
        <x:f>IF(Q159=1,INDEX(Produtos!$G$5:$G$104,MATCH(C159,Produtos!$A$5:$A$104,0)),"")</x:f>
      </x:c>
      <x:c r="J159" s="10" t="str">
        <x:f>IF(Q159=1,G159*I159,"")</x:f>
      </x:c>
      <x:c r="K159" s="4"/>
      <x:c r="L159" s="4"/>
      <x:c r="M159" s="4"/>
      <x:c r="N159" s="4"/>
      <x:c r="O159" s="4"/>
      <x:c r="P159" s="8" t="str">
        <x:f>IF(COUNTA(A159:F159,K159:O159)=0,"",IF(OR(NOT(ISNUMBER(A159)),A159&lt;=0,IF(ISNUMBER(A159),A159&lt;&gt;INT(A159),FALSE)),"Data inválida",IF(B159="","ID de inventário ausente",IF(OR(C159="",COUNTIFS(Produtos!$A$5:$A$104,C159)&lt;&gt;1),"Código ausente, desconhecido ou duplicado",IF(IFERROR(INDEX(Produtos!$L$5:$L$104,MATCH(C159,Produtos!$A$5:$A$104,0)),"Inválido")&lt;&gt;"","Cadastro do item inválido",IF(D159="","Abrangência ausente",IF(OR(NOT(ISNUMBER(E159)),E159&lt;0),"Sistema no corte inválido",IF(OR(NOT(ISNUMBER(F159)),F159&lt;0),"Físico inválido",IF(L159="","Contador ausente",IF(AND(N159&lt;&gt;"Pendente revisão",N159&lt;&gt;"Aprovado",N159&lt;&gt;"Ajustado",N159&lt;&gt;"Recontar"),"Status inválido",""))))))))))</x:f>
      </x:c>
      <x:c r="Q159" s="8" t="n">
        <x:f>IF(AND(C159&lt;&gt;"",P159=""),1,0)</x:f>
        <x:v>0</x:v>
      </x:c>
      <x:c r="R159" s="8" t="n">
        <x:v>159</x:v>
      </x:c>
      <x:c r="S159" s="8" t="n">
        <x:f>IF(AND(Q159=1,ISNUMBER(Listas!$C$5),A159&lt;=Listas!$C$5),1,0)</x:f>
        <x:v>0</x:v>
      </x:c>
    </x:row>
    <x:row r="160" ht="24" customHeight="1">
      <x:c r="A160" s="5"/>
      <x:c r="B160" s="4"/>
      <x:c r="C160" s="4"/>
      <x:c r="D160" s="4"/>
      <x:c r="E160" s="4"/>
      <x:c r="F160" s="4"/>
      <x:c r="G160" s="8" t="str">
        <x:f>IF(Q160=1,F160-E160,"")</x:f>
      </x:c>
      <x:c r="H160" s="8" t="str">
        <x:f>IF(Q160=1,ABS(G160),"")</x:f>
      </x:c>
      <x:c r="I160" s="10" t="str">
        <x:f>IF(Q160=1,INDEX(Produtos!$G$5:$G$104,MATCH(C160,Produtos!$A$5:$A$104,0)),"")</x:f>
      </x:c>
      <x:c r="J160" s="10" t="str">
        <x:f>IF(Q160=1,G160*I160,"")</x:f>
      </x:c>
      <x:c r="K160" s="4"/>
      <x:c r="L160" s="4"/>
      <x:c r="M160" s="4"/>
      <x:c r="N160" s="4"/>
      <x:c r="O160" s="4"/>
      <x:c r="P160" s="8" t="str">
        <x:f>IF(COUNTA(A160:F160,K160:O160)=0,"",IF(OR(NOT(ISNUMBER(A160)),A160&lt;=0,IF(ISNUMBER(A160),A160&lt;&gt;INT(A160),FALSE)),"Data inválida",IF(B160="","ID de inventário ausente",IF(OR(C160="",COUNTIFS(Produtos!$A$5:$A$104,C160)&lt;&gt;1),"Código ausente, desconhecido ou duplicado",IF(IFERROR(INDEX(Produtos!$L$5:$L$104,MATCH(C160,Produtos!$A$5:$A$104,0)),"Inválido")&lt;&gt;"","Cadastro do item inválido",IF(D160="","Abrangência ausente",IF(OR(NOT(ISNUMBER(E160)),E160&lt;0),"Sistema no corte inválido",IF(OR(NOT(ISNUMBER(F160)),F160&lt;0),"Físico inválido",IF(L160="","Contador ausente",IF(AND(N160&lt;&gt;"Pendente revisão",N160&lt;&gt;"Aprovado",N160&lt;&gt;"Ajustado",N160&lt;&gt;"Recontar"),"Status inválido",""))))))))))</x:f>
      </x:c>
      <x:c r="Q160" s="8" t="n">
        <x:f>IF(AND(C160&lt;&gt;"",P160=""),1,0)</x:f>
        <x:v>0</x:v>
      </x:c>
      <x:c r="R160" s="8" t="n">
        <x:v>160</x:v>
      </x:c>
      <x:c r="S160" s="8" t="n">
        <x:f>IF(AND(Q160=1,ISNUMBER(Listas!$C$5),A160&lt;=Listas!$C$5),1,0)</x:f>
        <x:v>0</x:v>
      </x:c>
    </x:row>
    <x:row r="161" ht="24" customHeight="1">
      <x:c r="A161" s="5"/>
      <x:c r="B161" s="4"/>
      <x:c r="C161" s="4"/>
      <x:c r="D161" s="4"/>
      <x:c r="E161" s="4"/>
      <x:c r="F161" s="4"/>
      <x:c r="G161" s="8" t="str">
        <x:f>IF(Q161=1,F161-E161,"")</x:f>
      </x:c>
      <x:c r="H161" s="8" t="str">
        <x:f>IF(Q161=1,ABS(G161),"")</x:f>
      </x:c>
      <x:c r="I161" s="10" t="str">
        <x:f>IF(Q161=1,INDEX(Produtos!$G$5:$G$104,MATCH(C161,Produtos!$A$5:$A$104,0)),"")</x:f>
      </x:c>
      <x:c r="J161" s="10" t="str">
        <x:f>IF(Q161=1,G161*I161,"")</x:f>
      </x:c>
      <x:c r="K161" s="4"/>
      <x:c r="L161" s="4"/>
      <x:c r="M161" s="4"/>
      <x:c r="N161" s="4"/>
      <x:c r="O161" s="4"/>
      <x:c r="P161" s="8" t="str">
        <x:f>IF(COUNTA(A161:F161,K161:O161)=0,"",IF(OR(NOT(ISNUMBER(A161)),A161&lt;=0,IF(ISNUMBER(A161),A161&lt;&gt;INT(A161),FALSE)),"Data inválida",IF(B161="","ID de inventário ausente",IF(OR(C161="",COUNTIFS(Produtos!$A$5:$A$104,C161)&lt;&gt;1),"Código ausente, desconhecido ou duplicado",IF(IFERROR(INDEX(Produtos!$L$5:$L$104,MATCH(C161,Produtos!$A$5:$A$104,0)),"Inválido")&lt;&gt;"","Cadastro do item inválido",IF(D161="","Abrangência ausente",IF(OR(NOT(ISNUMBER(E161)),E161&lt;0),"Sistema no corte inválido",IF(OR(NOT(ISNUMBER(F161)),F161&lt;0),"Físico inválido",IF(L161="","Contador ausente",IF(AND(N161&lt;&gt;"Pendente revisão",N161&lt;&gt;"Aprovado",N161&lt;&gt;"Ajustado",N161&lt;&gt;"Recontar"),"Status inválido",""))))))))))</x:f>
      </x:c>
      <x:c r="Q161" s="8" t="n">
        <x:f>IF(AND(C161&lt;&gt;"",P161=""),1,0)</x:f>
        <x:v>0</x:v>
      </x:c>
      <x:c r="R161" s="8" t="n">
        <x:v>161</x:v>
      </x:c>
      <x:c r="S161" s="8" t="n">
        <x:f>IF(AND(Q161=1,ISNUMBER(Listas!$C$5),A161&lt;=Listas!$C$5),1,0)</x:f>
        <x:v>0</x:v>
      </x:c>
    </x:row>
    <x:row r="162" ht="24" customHeight="1">
      <x:c r="A162" s="5"/>
      <x:c r="B162" s="4"/>
      <x:c r="C162" s="4"/>
      <x:c r="D162" s="4"/>
      <x:c r="E162" s="4"/>
      <x:c r="F162" s="4"/>
      <x:c r="G162" s="8" t="str">
        <x:f>IF(Q162=1,F162-E162,"")</x:f>
      </x:c>
      <x:c r="H162" s="8" t="str">
        <x:f>IF(Q162=1,ABS(G162),"")</x:f>
      </x:c>
      <x:c r="I162" s="10" t="str">
        <x:f>IF(Q162=1,INDEX(Produtos!$G$5:$G$104,MATCH(C162,Produtos!$A$5:$A$104,0)),"")</x:f>
      </x:c>
      <x:c r="J162" s="10" t="str">
        <x:f>IF(Q162=1,G162*I162,"")</x:f>
      </x:c>
      <x:c r="K162" s="4"/>
      <x:c r="L162" s="4"/>
      <x:c r="M162" s="4"/>
      <x:c r="N162" s="4"/>
      <x:c r="O162" s="4"/>
      <x:c r="P162" s="8" t="str">
        <x:f>IF(COUNTA(A162:F162,K162:O162)=0,"",IF(OR(NOT(ISNUMBER(A162)),A162&lt;=0,IF(ISNUMBER(A162),A162&lt;&gt;INT(A162),FALSE)),"Data inválida",IF(B162="","ID de inventário ausente",IF(OR(C162="",COUNTIFS(Produtos!$A$5:$A$104,C162)&lt;&gt;1),"Código ausente, desconhecido ou duplicado",IF(IFERROR(INDEX(Produtos!$L$5:$L$104,MATCH(C162,Produtos!$A$5:$A$104,0)),"Inválido")&lt;&gt;"","Cadastro do item inválido",IF(D162="","Abrangência ausente",IF(OR(NOT(ISNUMBER(E162)),E162&lt;0),"Sistema no corte inválido",IF(OR(NOT(ISNUMBER(F162)),F162&lt;0),"Físico inválido",IF(L162="","Contador ausente",IF(AND(N162&lt;&gt;"Pendente revisão",N162&lt;&gt;"Aprovado",N162&lt;&gt;"Ajustado",N162&lt;&gt;"Recontar"),"Status inválido",""))))))))))</x:f>
      </x:c>
      <x:c r="Q162" s="8" t="n">
        <x:f>IF(AND(C162&lt;&gt;"",P162=""),1,0)</x:f>
        <x:v>0</x:v>
      </x:c>
      <x:c r="R162" s="8" t="n">
        <x:v>162</x:v>
      </x:c>
      <x:c r="S162" s="8" t="n">
        <x:f>IF(AND(Q162=1,ISNUMBER(Listas!$C$5),A162&lt;=Listas!$C$5),1,0)</x:f>
        <x:v>0</x:v>
      </x:c>
    </x:row>
    <x:row r="163" ht="24" customHeight="1">
      <x:c r="A163" s="5"/>
      <x:c r="B163" s="4"/>
      <x:c r="C163" s="4"/>
      <x:c r="D163" s="4"/>
      <x:c r="E163" s="4"/>
      <x:c r="F163" s="4"/>
      <x:c r="G163" s="8" t="str">
        <x:f>IF(Q163=1,F163-E163,"")</x:f>
      </x:c>
      <x:c r="H163" s="8" t="str">
        <x:f>IF(Q163=1,ABS(G163),"")</x:f>
      </x:c>
      <x:c r="I163" s="10" t="str">
        <x:f>IF(Q163=1,INDEX(Produtos!$G$5:$G$104,MATCH(C163,Produtos!$A$5:$A$104,0)),"")</x:f>
      </x:c>
      <x:c r="J163" s="10" t="str">
        <x:f>IF(Q163=1,G163*I163,"")</x:f>
      </x:c>
      <x:c r="K163" s="4"/>
      <x:c r="L163" s="4"/>
      <x:c r="M163" s="4"/>
      <x:c r="N163" s="4"/>
      <x:c r="O163" s="4"/>
      <x:c r="P163" s="8" t="str">
        <x:f>IF(COUNTA(A163:F163,K163:O163)=0,"",IF(OR(NOT(ISNUMBER(A163)),A163&lt;=0,IF(ISNUMBER(A163),A163&lt;&gt;INT(A163),FALSE)),"Data inválida",IF(B163="","ID de inventário ausente",IF(OR(C163="",COUNTIFS(Produtos!$A$5:$A$104,C163)&lt;&gt;1),"Código ausente, desconhecido ou duplicado",IF(IFERROR(INDEX(Produtos!$L$5:$L$104,MATCH(C163,Produtos!$A$5:$A$104,0)),"Inválido")&lt;&gt;"","Cadastro do item inválido",IF(D163="","Abrangência ausente",IF(OR(NOT(ISNUMBER(E163)),E163&lt;0),"Sistema no corte inválido",IF(OR(NOT(ISNUMBER(F163)),F163&lt;0),"Físico inválido",IF(L163="","Contador ausente",IF(AND(N163&lt;&gt;"Pendente revisão",N163&lt;&gt;"Aprovado",N163&lt;&gt;"Ajustado",N163&lt;&gt;"Recontar"),"Status inválido",""))))))))))</x:f>
      </x:c>
      <x:c r="Q163" s="8" t="n">
        <x:f>IF(AND(C163&lt;&gt;"",P163=""),1,0)</x:f>
        <x:v>0</x:v>
      </x:c>
      <x:c r="R163" s="8" t="n">
        <x:v>163</x:v>
      </x:c>
      <x:c r="S163" s="8" t="n">
        <x:f>IF(AND(Q163=1,ISNUMBER(Listas!$C$5),A163&lt;=Listas!$C$5),1,0)</x:f>
        <x:v>0</x:v>
      </x:c>
    </x:row>
    <x:row r="164" ht="24" customHeight="1">
      <x:c r="A164" s="5"/>
      <x:c r="B164" s="4"/>
      <x:c r="C164" s="4"/>
      <x:c r="D164" s="4"/>
      <x:c r="E164" s="4"/>
      <x:c r="F164" s="4"/>
      <x:c r="G164" s="8" t="str">
        <x:f>IF(Q164=1,F164-E164,"")</x:f>
      </x:c>
      <x:c r="H164" s="8" t="str">
        <x:f>IF(Q164=1,ABS(G164),"")</x:f>
      </x:c>
      <x:c r="I164" s="10" t="str">
        <x:f>IF(Q164=1,INDEX(Produtos!$G$5:$G$104,MATCH(C164,Produtos!$A$5:$A$104,0)),"")</x:f>
      </x:c>
      <x:c r="J164" s="10" t="str">
        <x:f>IF(Q164=1,G164*I164,"")</x:f>
      </x:c>
      <x:c r="K164" s="4"/>
      <x:c r="L164" s="4"/>
      <x:c r="M164" s="4"/>
      <x:c r="N164" s="4"/>
      <x:c r="O164" s="4"/>
      <x:c r="P164" s="8" t="str">
        <x:f>IF(COUNTA(A164:F164,K164:O164)=0,"",IF(OR(NOT(ISNUMBER(A164)),A164&lt;=0,IF(ISNUMBER(A164),A164&lt;&gt;INT(A164),FALSE)),"Data inválida",IF(B164="","ID de inventário ausente",IF(OR(C164="",COUNTIFS(Produtos!$A$5:$A$104,C164)&lt;&gt;1),"Código ausente, desconhecido ou duplicado",IF(IFERROR(INDEX(Produtos!$L$5:$L$104,MATCH(C164,Produtos!$A$5:$A$104,0)),"Inválido")&lt;&gt;"","Cadastro do item inválido",IF(D164="","Abrangência ausente",IF(OR(NOT(ISNUMBER(E164)),E164&lt;0),"Sistema no corte inválido",IF(OR(NOT(ISNUMBER(F164)),F164&lt;0),"Físico inválido",IF(L164="","Contador ausente",IF(AND(N164&lt;&gt;"Pendente revisão",N164&lt;&gt;"Aprovado",N164&lt;&gt;"Ajustado",N164&lt;&gt;"Recontar"),"Status inválido",""))))))))))</x:f>
      </x:c>
      <x:c r="Q164" s="8" t="n">
        <x:f>IF(AND(C164&lt;&gt;"",P164=""),1,0)</x:f>
        <x:v>0</x:v>
      </x:c>
      <x:c r="R164" s="8" t="n">
        <x:v>164</x:v>
      </x:c>
      <x:c r="S164" s="8" t="n">
        <x:f>IF(AND(Q164=1,ISNUMBER(Listas!$C$5),A164&lt;=Listas!$C$5),1,0)</x:f>
        <x:v>0</x:v>
      </x:c>
    </x:row>
    <x:row r="165" ht="24" customHeight="1">
      <x:c r="A165" s="5"/>
      <x:c r="B165" s="4"/>
      <x:c r="C165" s="4"/>
      <x:c r="D165" s="4"/>
      <x:c r="E165" s="4"/>
      <x:c r="F165" s="4"/>
      <x:c r="G165" s="8" t="str">
        <x:f>IF(Q165=1,F165-E165,"")</x:f>
      </x:c>
      <x:c r="H165" s="8" t="str">
        <x:f>IF(Q165=1,ABS(G165),"")</x:f>
      </x:c>
      <x:c r="I165" s="10" t="str">
        <x:f>IF(Q165=1,INDEX(Produtos!$G$5:$G$104,MATCH(C165,Produtos!$A$5:$A$104,0)),"")</x:f>
      </x:c>
      <x:c r="J165" s="10" t="str">
        <x:f>IF(Q165=1,G165*I165,"")</x:f>
      </x:c>
      <x:c r="K165" s="4"/>
      <x:c r="L165" s="4"/>
      <x:c r="M165" s="4"/>
      <x:c r="N165" s="4"/>
      <x:c r="O165" s="4"/>
      <x:c r="P165" s="8" t="str">
        <x:f>IF(COUNTA(A165:F165,K165:O165)=0,"",IF(OR(NOT(ISNUMBER(A165)),A165&lt;=0,IF(ISNUMBER(A165),A165&lt;&gt;INT(A165),FALSE)),"Data inválida",IF(B165="","ID de inventário ausente",IF(OR(C165="",COUNTIFS(Produtos!$A$5:$A$104,C165)&lt;&gt;1),"Código ausente, desconhecido ou duplicado",IF(IFERROR(INDEX(Produtos!$L$5:$L$104,MATCH(C165,Produtos!$A$5:$A$104,0)),"Inválido")&lt;&gt;"","Cadastro do item inválido",IF(D165="","Abrangência ausente",IF(OR(NOT(ISNUMBER(E165)),E165&lt;0),"Sistema no corte inválido",IF(OR(NOT(ISNUMBER(F165)),F165&lt;0),"Físico inválido",IF(L165="","Contador ausente",IF(AND(N165&lt;&gt;"Pendente revisão",N165&lt;&gt;"Aprovado",N165&lt;&gt;"Ajustado",N165&lt;&gt;"Recontar"),"Status inválido",""))))))))))</x:f>
      </x:c>
      <x:c r="Q165" s="8" t="n">
        <x:f>IF(AND(C165&lt;&gt;"",P165=""),1,0)</x:f>
        <x:v>0</x:v>
      </x:c>
      <x:c r="R165" s="8" t="n">
        <x:v>165</x:v>
      </x:c>
      <x:c r="S165" s="8" t="n">
        <x:f>IF(AND(Q165=1,ISNUMBER(Listas!$C$5),A165&lt;=Listas!$C$5),1,0)</x:f>
        <x:v>0</x:v>
      </x:c>
    </x:row>
    <x:row r="166" ht="24" customHeight="1">
      <x:c r="A166" s="5"/>
      <x:c r="B166" s="4"/>
      <x:c r="C166" s="4"/>
      <x:c r="D166" s="4"/>
      <x:c r="E166" s="4"/>
      <x:c r="F166" s="4"/>
      <x:c r="G166" s="8" t="str">
        <x:f>IF(Q166=1,F166-E166,"")</x:f>
      </x:c>
      <x:c r="H166" s="8" t="str">
        <x:f>IF(Q166=1,ABS(G166),"")</x:f>
      </x:c>
      <x:c r="I166" s="10" t="str">
        <x:f>IF(Q166=1,INDEX(Produtos!$G$5:$G$104,MATCH(C166,Produtos!$A$5:$A$104,0)),"")</x:f>
      </x:c>
      <x:c r="J166" s="10" t="str">
        <x:f>IF(Q166=1,G166*I166,"")</x:f>
      </x:c>
      <x:c r="K166" s="4"/>
      <x:c r="L166" s="4"/>
      <x:c r="M166" s="4"/>
      <x:c r="N166" s="4"/>
      <x:c r="O166" s="4"/>
      <x:c r="P166" s="8" t="str">
        <x:f>IF(COUNTA(A166:F166,K166:O166)=0,"",IF(OR(NOT(ISNUMBER(A166)),A166&lt;=0,IF(ISNUMBER(A166),A166&lt;&gt;INT(A166),FALSE)),"Data inválida",IF(B166="","ID de inventário ausente",IF(OR(C166="",COUNTIFS(Produtos!$A$5:$A$104,C166)&lt;&gt;1),"Código ausente, desconhecido ou duplicado",IF(IFERROR(INDEX(Produtos!$L$5:$L$104,MATCH(C166,Produtos!$A$5:$A$104,0)),"Inválido")&lt;&gt;"","Cadastro do item inválido",IF(D166="","Abrangência ausente",IF(OR(NOT(ISNUMBER(E166)),E166&lt;0),"Sistema no corte inválido",IF(OR(NOT(ISNUMBER(F166)),F166&lt;0),"Físico inválido",IF(L166="","Contador ausente",IF(AND(N166&lt;&gt;"Pendente revisão",N166&lt;&gt;"Aprovado",N166&lt;&gt;"Ajustado",N166&lt;&gt;"Recontar"),"Status inválido",""))))))))))</x:f>
      </x:c>
      <x:c r="Q166" s="8" t="n">
        <x:f>IF(AND(C166&lt;&gt;"",P166=""),1,0)</x:f>
        <x:v>0</x:v>
      </x:c>
      <x:c r="R166" s="8" t="n">
        <x:v>166</x:v>
      </x:c>
      <x:c r="S166" s="8" t="n">
        <x:f>IF(AND(Q166=1,ISNUMBER(Listas!$C$5),A166&lt;=Listas!$C$5),1,0)</x:f>
        <x:v>0</x:v>
      </x:c>
    </x:row>
    <x:row r="167" ht="24" customHeight="1">
      <x:c r="A167" s="5"/>
      <x:c r="B167" s="4"/>
      <x:c r="C167" s="4"/>
      <x:c r="D167" s="4"/>
      <x:c r="E167" s="4"/>
      <x:c r="F167" s="4"/>
      <x:c r="G167" s="8" t="str">
        <x:f>IF(Q167=1,F167-E167,"")</x:f>
      </x:c>
      <x:c r="H167" s="8" t="str">
        <x:f>IF(Q167=1,ABS(G167),"")</x:f>
      </x:c>
      <x:c r="I167" s="10" t="str">
        <x:f>IF(Q167=1,INDEX(Produtos!$G$5:$G$104,MATCH(C167,Produtos!$A$5:$A$104,0)),"")</x:f>
      </x:c>
      <x:c r="J167" s="10" t="str">
        <x:f>IF(Q167=1,G167*I167,"")</x:f>
      </x:c>
      <x:c r="K167" s="4"/>
      <x:c r="L167" s="4"/>
      <x:c r="M167" s="4"/>
      <x:c r="N167" s="4"/>
      <x:c r="O167" s="4"/>
      <x:c r="P167" s="8" t="str">
        <x:f>IF(COUNTA(A167:F167,K167:O167)=0,"",IF(OR(NOT(ISNUMBER(A167)),A167&lt;=0,IF(ISNUMBER(A167),A167&lt;&gt;INT(A167),FALSE)),"Data inválida",IF(B167="","ID de inventário ausente",IF(OR(C167="",COUNTIFS(Produtos!$A$5:$A$104,C167)&lt;&gt;1),"Código ausente, desconhecido ou duplicado",IF(IFERROR(INDEX(Produtos!$L$5:$L$104,MATCH(C167,Produtos!$A$5:$A$104,0)),"Inválido")&lt;&gt;"","Cadastro do item inválido",IF(D167="","Abrangência ausente",IF(OR(NOT(ISNUMBER(E167)),E167&lt;0),"Sistema no corte inválido",IF(OR(NOT(ISNUMBER(F167)),F167&lt;0),"Físico inválido",IF(L167="","Contador ausente",IF(AND(N167&lt;&gt;"Pendente revisão",N167&lt;&gt;"Aprovado",N167&lt;&gt;"Ajustado",N167&lt;&gt;"Recontar"),"Status inválido",""))))))))))</x:f>
      </x:c>
      <x:c r="Q167" s="8" t="n">
        <x:f>IF(AND(C167&lt;&gt;"",P167=""),1,0)</x:f>
        <x:v>0</x:v>
      </x:c>
      <x:c r="R167" s="8" t="n">
        <x:v>167</x:v>
      </x:c>
      <x:c r="S167" s="8" t="n">
        <x:f>IF(AND(Q167=1,ISNUMBER(Listas!$C$5),A167&lt;=Listas!$C$5),1,0)</x:f>
        <x:v>0</x:v>
      </x:c>
    </x:row>
    <x:row r="168" ht="24" customHeight="1">
      <x:c r="A168" s="5"/>
      <x:c r="B168" s="4"/>
      <x:c r="C168" s="4"/>
      <x:c r="D168" s="4"/>
      <x:c r="E168" s="4"/>
      <x:c r="F168" s="4"/>
      <x:c r="G168" s="8" t="str">
        <x:f>IF(Q168=1,F168-E168,"")</x:f>
      </x:c>
      <x:c r="H168" s="8" t="str">
        <x:f>IF(Q168=1,ABS(G168),"")</x:f>
      </x:c>
      <x:c r="I168" s="10" t="str">
        <x:f>IF(Q168=1,INDEX(Produtos!$G$5:$G$104,MATCH(C168,Produtos!$A$5:$A$104,0)),"")</x:f>
      </x:c>
      <x:c r="J168" s="10" t="str">
        <x:f>IF(Q168=1,G168*I168,"")</x:f>
      </x:c>
      <x:c r="K168" s="4"/>
      <x:c r="L168" s="4"/>
      <x:c r="M168" s="4"/>
      <x:c r="N168" s="4"/>
      <x:c r="O168" s="4"/>
      <x:c r="P168" s="8" t="str">
        <x:f>IF(COUNTA(A168:F168,K168:O168)=0,"",IF(OR(NOT(ISNUMBER(A168)),A168&lt;=0,IF(ISNUMBER(A168),A168&lt;&gt;INT(A168),FALSE)),"Data inválida",IF(B168="","ID de inventário ausente",IF(OR(C168="",COUNTIFS(Produtos!$A$5:$A$104,C168)&lt;&gt;1),"Código ausente, desconhecido ou duplicado",IF(IFERROR(INDEX(Produtos!$L$5:$L$104,MATCH(C168,Produtos!$A$5:$A$104,0)),"Inválido")&lt;&gt;"","Cadastro do item inválido",IF(D168="","Abrangência ausente",IF(OR(NOT(ISNUMBER(E168)),E168&lt;0),"Sistema no corte inválido",IF(OR(NOT(ISNUMBER(F168)),F168&lt;0),"Físico inválido",IF(L168="","Contador ausente",IF(AND(N168&lt;&gt;"Pendente revisão",N168&lt;&gt;"Aprovado",N168&lt;&gt;"Ajustado",N168&lt;&gt;"Recontar"),"Status inválido",""))))))))))</x:f>
      </x:c>
      <x:c r="Q168" s="8" t="n">
        <x:f>IF(AND(C168&lt;&gt;"",P168=""),1,0)</x:f>
        <x:v>0</x:v>
      </x:c>
      <x:c r="R168" s="8" t="n">
        <x:v>168</x:v>
      </x:c>
      <x:c r="S168" s="8" t="n">
        <x:f>IF(AND(Q168=1,ISNUMBER(Listas!$C$5),A168&lt;=Listas!$C$5),1,0)</x:f>
        <x:v>0</x:v>
      </x:c>
    </x:row>
    <x:row r="169" ht="24" customHeight="1">
      <x:c r="A169" s="5"/>
      <x:c r="B169" s="4"/>
      <x:c r="C169" s="4"/>
      <x:c r="D169" s="4"/>
      <x:c r="E169" s="4"/>
      <x:c r="F169" s="4"/>
      <x:c r="G169" s="8" t="str">
        <x:f>IF(Q169=1,F169-E169,"")</x:f>
      </x:c>
      <x:c r="H169" s="8" t="str">
        <x:f>IF(Q169=1,ABS(G169),"")</x:f>
      </x:c>
      <x:c r="I169" s="10" t="str">
        <x:f>IF(Q169=1,INDEX(Produtos!$G$5:$G$104,MATCH(C169,Produtos!$A$5:$A$104,0)),"")</x:f>
      </x:c>
      <x:c r="J169" s="10" t="str">
        <x:f>IF(Q169=1,G169*I169,"")</x:f>
      </x:c>
      <x:c r="K169" s="4"/>
      <x:c r="L169" s="4"/>
      <x:c r="M169" s="4"/>
      <x:c r="N169" s="4"/>
      <x:c r="O169" s="4"/>
      <x:c r="P169" s="8" t="str">
        <x:f>IF(COUNTA(A169:F169,K169:O169)=0,"",IF(OR(NOT(ISNUMBER(A169)),A169&lt;=0,IF(ISNUMBER(A169),A169&lt;&gt;INT(A169),FALSE)),"Data inválida",IF(B169="","ID de inventário ausente",IF(OR(C169="",COUNTIFS(Produtos!$A$5:$A$104,C169)&lt;&gt;1),"Código ausente, desconhecido ou duplicado",IF(IFERROR(INDEX(Produtos!$L$5:$L$104,MATCH(C169,Produtos!$A$5:$A$104,0)),"Inválido")&lt;&gt;"","Cadastro do item inválido",IF(D169="","Abrangência ausente",IF(OR(NOT(ISNUMBER(E169)),E169&lt;0),"Sistema no corte inválido",IF(OR(NOT(ISNUMBER(F169)),F169&lt;0),"Físico inválido",IF(L169="","Contador ausente",IF(AND(N169&lt;&gt;"Pendente revisão",N169&lt;&gt;"Aprovado",N169&lt;&gt;"Ajustado",N169&lt;&gt;"Recontar"),"Status inválido",""))))))))))</x:f>
      </x:c>
      <x:c r="Q169" s="8" t="n">
        <x:f>IF(AND(C169&lt;&gt;"",P169=""),1,0)</x:f>
        <x:v>0</x:v>
      </x:c>
      <x:c r="R169" s="8" t="n">
        <x:v>169</x:v>
      </x:c>
      <x:c r="S169" s="8" t="n">
        <x:f>IF(AND(Q169=1,ISNUMBER(Listas!$C$5),A169&lt;=Listas!$C$5),1,0)</x:f>
        <x:v>0</x:v>
      </x:c>
    </x:row>
    <x:row r="170" ht="24" customHeight="1">
      <x:c r="A170" s="5"/>
      <x:c r="B170" s="4"/>
      <x:c r="C170" s="4"/>
      <x:c r="D170" s="4"/>
      <x:c r="E170" s="4"/>
      <x:c r="F170" s="4"/>
      <x:c r="G170" s="8" t="str">
        <x:f>IF(Q170=1,F170-E170,"")</x:f>
      </x:c>
      <x:c r="H170" s="8" t="str">
        <x:f>IF(Q170=1,ABS(G170),"")</x:f>
      </x:c>
      <x:c r="I170" s="10" t="str">
        <x:f>IF(Q170=1,INDEX(Produtos!$G$5:$G$104,MATCH(C170,Produtos!$A$5:$A$104,0)),"")</x:f>
      </x:c>
      <x:c r="J170" s="10" t="str">
        <x:f>IF(Q170=1,G170*I170,"")</x:f>
      </x:c>
      <x:c r="K170" s="4"/>
      <x:c r="L170" s="4"/>
      <x:c r="M170" s="4"/>
      <x:c r="N170" s="4"/>
      <x:c r="O170" s="4"/>
      <x:c r="P170" s="8" t="str">
        <x:f>IF(COUNTA(A170:F170,K170:O170)=0,"",IF(OR(NOT(ISNUMBER(A170)),A170&lt;=0,IF(ISNUMBER(A170),A170&lt;&gt;INT(A170),FALSE)),"Data inválida",IF(B170="","ID de inventário ausente",IF(OR(C170="",COUNTIFS(Produtos!$A$5:$A$104,C170)&lt;&gt;1),"Código ausente, desconhecido ou duplicado",IF(IFERROR(INDEX(Produtos!$L$5:$L$104,MATCH(C170,Produtos!$A$5:$A$104,0)),"Inválido")&lt;&gt;"","Cadastro do item inválido",IF(D170="","Abrangência ausente",IF(OR(NOT(ISNUMBER(E170)),E170&lt;0),"Sistema no corte inválido",IF(OR(NOT(ISNUMBER(F170)),F170&lt;0),"Físico inválido",IF(L170="","Contador ausente",IF(AND(N170&lt;&gt;"Pendente revisão",N170&lt;&gt;"Aprovado",N170&lt;&gt;"Ajustado",N170&lt;&gt;"Recontar"),"Status inválido",""))))))))))</x:f>
      </x:c>
      <x:c r="Q170" s="8" t="n">
        <x:f>IF(AND(C170&lt;&gt;"",P170=""),1,0)</x:f>
        <x:v>0</x:v>
      </x:c>
      <x:c r="R170" s="8" t="n">
        <x:v>170</x:v>
      </x:c>
      <x:c r="S170" s="8" t="n">
        <x:f>IF(AND(Q170=1,ISNUMBER(Listas!$C$5),A170&lt;=Listas!$C$5),1,0)</x:f>
        <x:v>0</x:v>
      </x:c>
    </x:row>
    <x:row r="171" ht="24" customHeight="1">
      <x:c r="A171" s="5"/>
      <x:c r="B171" s="4"/>
      <x:c r="C171" s="4"/>
      <x:c r="D171" s="4"/>
      <x:c r="E171" s="4"/>
      <x:c r="F171" s="4"/>
      <x:c r="G171" s="8" t="str">
        <x:f>IF(Q171=1,F171-E171,"")</x:f>
      </x:c>
      <x:c r="H171" s="8" t="str">
        <x:f>IF(Q171=1,ABS(G171),"")</x:f>
      </x:c>
      <x:c r="I171" s="10" t="str">
        <x:f>IF(Q171=1,INDEX(Produtos!$G$5:$G$104,MATCH(C171,Produtos!$A$5:$A$104,0)),"")</x:f>
      </x:c>
      <x:c r="J171" s="10" t="str">
        <x:f>IF(Q171=1,G171*I171,"")</x:f>
      </x:c>
      <x:c r="K171" s="4"/>
      <x:c r="L171" s="4"/>
      <x:c r="M171" s="4"/>
      <x:c r="N171" s="4"/>
      <x:c r="O171" s="4"/>
      <x:c r="P171" s="8" t="str">
        <x:f>IF(COUNTA(A171:F171,K171:O171)=0,"",IF(OR(NOT(ISNUMBER(A171)),A171&lt;=0,IF(ISNUMBER(A171),A171&lt;&gt;INT(A171),FALSE)),"Data inválida",IF(B171="","ID de inventário ausente",IF(OR(C171="",COUNTIFS(Produtos!$A$5:$A$104,C171)&lt;&gt;1),"Código ausente, desconhecido ou duplicado",IF(IFERROR(INDEX(Produtos!$L$5:$L$104,MATCH(C171,Produtos!$A$5:$A$104,0)),"Inválido")&lt;&gt;"","Cadastro do item inválido",IF(D171="","Abrangência ausente",IF(OR(NOT(ISNUMBER(E171)),E171&lt;0),"Sistema no corte inválido",IF(OR(NOT(ISNUMBER(F171)),F171&lt;0),"Físico inválido",IF(L171="","Contador ausente",IF(AND(N171&lt;&gt;"Pendente revisão",N171&lt;&gt;"Aprovado",N171&lt;&gt;"Ajustado",N171&lt;&gt;"Recontar"),"Status inválido",""))))))))))</x:f>
      </x:c>
      <x:c r="Q171" s="8" t="n">
        <x:f>IF(AND(C171&lt;&gt;"",P171=""),1,0)</x:f>
        <x:v>0</x:v>
      </x:c>
      <x:c r="R171" s="8" t="n">
        <x:v>171</x:v>
      </x:c>
      <x:c r="S171" s="8" t="n">
        <x:f>IF(AND(Q171=1,ISNUMBER(Listas!$C$5),A171&lt;=Listas!$C$5),1,0)</x:f>
        <x:v>0</x:v>
      </x:c>
    </x:row>
    <x:row r="172" ht="24" customHeight="1">
      <x:c r="A172" s="5"/>
      <x:c r="B172" s="4"/>
      <x:c r="C172" s="4"/>
      <x:c r="D172" s="4"/>
      <x:c r="E172" s="4"/>
      <x:c r="F172" s="4"/>
      <x:c r="G172" s="8" t="str">
        <x:f>IF(Q172=1,F172-E172,"")</x:f>
      </x:c>
      <x:c r="H172" s="8" t="str">
        <x:f>IF(Q172=1,ABS(G172),"")</x:f>
      </x:c>
      <x:c r="I172" s="10" t="str">
        <x:f>IF(Q172=1,INDEX(Produtos!$G$5:$G$104,MATCH(C172,Produtos!$A$5:$A$104,0)),"")</x:f>
      </x:c>
      <x:c r="J172" s="10" t="str">
        <x:f>IF(Q172=1,G172*I172,"")</x:f>
      </x:c>
      <x:c r="K172" s="4"/>
      <x:c r="L172" s="4"/>
      <x:c r="M172" s="4"/>
      <x:c r="N172" s="4"/>
      <x:c r="O172" s="4"/>
      <x:c r="P172" s="8" t="str">
        <x:f>IF(COUNTA(A172:F172,K172:O172)=0,"",IF(OR(NOT(ISNUMBER(A172)),A172&lt;=0,IF(ISNUMBER(A172),A172&lt;&gt;INT(A172),FALSE)),"Data inválida",IF(B172="","ID de inventário ausente",IF(OR(C172="",COUNTIFS(Produtos!$A$5:$A$104,C172)&lt;&gt;1),"Código ausente, desconhecido ou duplicado",IF(IFERROR(INDEX(Produtos!$L$5:$L$104,MATCH(C172,Produtos!$A$5:$A$104,0)),"Inválido")&lt;&gt;"","Cadastro do item inválido",IF(D172="","Abrangência ausente",IF(OR(NOT(ISNUMBER(E172)),E172&lt;0),"Sistema no corte inválido",IF(OR(NOT(ISNUMBER(F172)),F172&lt;0),"Físico inválido",IF(L172="","Contador ausente",IF(AND(N172&lt;&gt;"Pendente revisão",N172&lt;&gt;"Aprovado",N172&lt;&gt;"Ajustado",N172&lt;&gt;"Recontar"),"Status inválido",""))))))))))</x:f>
      </x:c>
      <x:c r="Q172" s="8" t="n">
        <x:f>IF(AND(C172&lt;&gt;"",P172=""),1,0)</x:f>
        <x:v>0</x:v>
      </x:c>
      <x:c r="R172" s="8" t="n">
        <x:v>172</x:v>
      </x:c>
      <x:c r="S172" s="8" t="n">
        <x:f>IF(AND(Q172=1,ISNUMBER(Listas!$C$5),A172&lt;=Listas!$C$5),1,0)</x:f>
        <x:v>0</x:v>
      </x:c>
    </x:row>
    <x:row r="173" ht="24" customHeight="1">
      <x:c r="A173" s="5"/>
      <x:c r="B173" s="4"/>
      <x:c r="C173" s="4"/>
      <x:c r="D173" s="4"/>
      <x:c r="E173" s="4"/>
      <x:c r="F173" s="4"/>
      <x:c r="G173" s="8" t="str">
        <x:f>IF(Q173=1,F173-E173,"")</x:f>
      </x:c>
      <x:c r="H173" s="8" t="str">
        <x:f>IF(Q173=1,ABS(G173),"")</x:f>
      </x:c>
      <x:c r="I173" s="10" t="str">
        <x:f>IF(Q173=1,INDEX(Produtos!$G$5:$G$104,MATCH(C173,Produtos!$A$5:$A$104,0)),"")</x:f>
      </x:c>
      <x:c r="J173" s="10" t="str">
        <x:f>IF(Q173=1,G173*I173,"")</x:f>
      </x:c>
      <x:c r="K173" s="4"/>
      <x:c r="L173" s="4"/>
      <x:c r="M173" s="4"/>
      <x:c r="N173" s="4"/>
      <x:c r="O173" s="4"/>
      <x:c r="P173" s="8" t="str">
        <x:f>IF(COUNTA(A173:F173,K173:O173)=0,"",IF(OR(NOT(ISNUMBER(A173)),A173&lt;=0,IF(ISNUMBER(A173),A173&lt;&gt;INT(A173),FALSE)),"Data inválida",IF(B173="","ID de inventário ausente",IF(OR(C173="",COUNTIFS(Produtos!$A$5:$A$104,C173)&lt;&gt;1),"Código ausente, desconhecido ou duplicado",IF(IFERROR(INDEX(Produtos!$L$5:$L$104,MATCH(C173,Produtos!$A$5:$A$104,0)),"Inválido")&lt;&gt;"","Cadastro do item inválido",IF(D173="","Abrangência ausente",IF(OR(NOT(ISNUMBER(E173)),E173&lt;0),"Sistema no corte inválido",IF(OR(NOT(ISNUMBER(F173)),F173&lt;0),"Físico inválido",IF(L173="","Contador ausente",IF(AND(N173&lt;&gt;"Pendente revisão",N173&lt;&gt;"Aprovado",N173&lt;&gt;"Ajustado",N173&lt;&gt;"Recontar"),"Status inválido",""))))))))))</x:f>
      </x:c>
      <x:c r="Q173" s="8" t="n">
        <x:f>IF(AND(C173&lt;&gt;"",P173=""),1,0)</x:f>
        <x:v>0</x:v>
      </x:c>
      <x:c r="R173" s="8" t="n">
        <x:v>173</x:v>
      </x:c>
      <x:c r="S173" s="8" t="n">
        <x:f>IF(AND(Q173=1,ISNUMBER(Listas!$C$5),A173&lt;=Listas!$C$5),1,0)</x:f>
        <x:v>0</x:v>
      </x:c>
    </x:row>
    <x:row r="174" ht="24" customHeight="1">
      <x:c r="A174" s="5"/>
      <x:c r="B174" s="4"/>
      <x:c r="C174" s="4"/>
      <x:c r="D174" s="4"/>
      <x:c r="E174" s="4"/>
      <x:c r="F174" s="4"/>
      <x:c r="G174" s="8" t="str">
        <x:f>IF(Q174=1,F174-E174,"")</x:f>
      </x:c>
      <x:c r="H174" s="8" t="str">
        <x:f>IF(Q174=1,ABS(G174),"")</x:f>
      </x:c>
      <x:c r="I174" s="10" t="str">
        <x:f>IF(Q174=1,INDEX(Produtos!$G$5:$G$104,MATCH(C174,Produtos!$A$5:$A$104,0)),"")</x:f>
      </x:c>
      <x:c r="J174" s="10" t="str">
        <x:f>IF(Q174=1,G174*I174,"")</x:f>
      </x:c>
      <x:c r="K174" s="4"/>
      <x:c r="L174" s="4"/>
      <x:c r="M174" s="4"/>
      <x:c r="N174" s="4"/>
      <x:c r="O174" s="4"/>
      <x:c r="P174" s="8" t="str">
        <x:f>IF(COUNTA(A174:F174,K174:O174)=0,"",IF(OR(NOT(ISNUMBER(A174)),A174&lt;=0,IF(ISNUMBER(A174),A174&lt;&gt;INT(A174),FALSE)),"Data inválida",IF(B174="","ID de inventário ausente",IF(OR(C174="",COUNTIFS(Produtos!$A$5:$A$104,C174)&lt;&gt;1),"Código ausente, desconhecido ou duplicado",IF(IFERROR(INDEX(Produtos!$L$5:$L$104,MATCH(C174,Produtos!$A$5:$A$104,0)),"Inválido")&lt;&gt;"","Cadastro do item inválido",IF(D174="","Abrangência ausente",IF(OR(NOT(ISNUMBER(E174)),E174&lt;0),"Sistema no corte inválido",IF(OR(NOT(ISNUMBER(F174)),F174&lt;0),"Físico inválido",IF(L174="","Contador ausente",IF(AND(N174&lt;&gt;"Pendente revisão",N174&lt;&gt;"Aprovado",N174&lt;&gt;"Ajustado",N174&lt;&gt;"Recontar"),"Status inválido",""))))))))))</x:f>
      </x:c>
      <x:c r="Q174" s="8" t="n">
        <x:f>IF(AND(C174&lt;&gt;"",P174=""),1,0)</x:f>
        <x:v>0</x:v>
      </x:c>
      <x:c r="R174" s="8" t="n">
        <x:v>174</x:v>
      </x:c>
      <x:c r="S174" s="8" t="n">
        <x:f>IF(AND(Q174=1,ISNUMBER(Listas!$C$5),A174&lt;=Listas!$C$5),1,0)</x:f>
        <x:v>0</x:v>
      </x:c>
    </x:row>
    <x:row r="175" ht="24" customHeight="1">
      <x:c r="A175" s="5"/>
      <x:c r="B175" s="4"/>
      <x:c r="C175" s="4"/>
      <x:c r="D175" s="4"/>
      <x:c r="E175" s="4"/>
      <x:c r="F175" s="4"/>
      <x:c r="G175" s="8" t="str">
        <x:f>IF(Q175=1,F175-E175,"")</x:f>
      </x:c>
      <x:c r="H175" s="8" t="str">
        <x:f>IF(Q175=1,ABS(G175),"")</x:f>
      </x:c>
      <x:c r="I175" s="10" t="str">
        <x:f>IF(Q175=1,INDEX(Produtos!$G$5:$G$104,MATCH(C175,Produtos!$A$5:$A$104,0)),"")</x:f>
      </x:c>
      <x:c r="J175" s="10" t="str">
        <x:f>IF(Q175=1,G175*I175,"")</x:f>
      </x:c>
      <x:c r="K175" s="4"/>
      <x:c r="L175" s="4"/>
      <x:c r="M175" s="4"/>
      <x:c r="N175" s="4"/>
      <x:c r="O175" s="4"/>
      <x:c r="P175" s="8" t="str">
        <x:f>IF(COUNTA(A175:F175,K175:O175)=0,"",IF(OR(NOT(ISNUMBER(A175)),A175&lt;=0,IF(ISNUMBER(A175),A175&lt;&gt;INT(A175),FALSE)),"Data inválida",IF(B175="","ID de inventário ausente",IF(OR(C175="",COUNTIFS(Produtos!$A$5:$A$104,C175)&lt;&gt;1),"Código ausente, desconhecido ou duplicado",IF(IFERROR(INDEX(Produtos!$L$5:$L$104,MATCH(C175,Produtos!$A$5:$A$104,0)),"Inválido")&lt;&gt;"","Cadastro do item inválido",IF(D175="","Abrangência ausente",IF(OR(NOT(ISNUMBER(E175)),E175&lt;0),"Sistema no corte inválido",IF(OR(NOT(ISNUMBER(F175)),F175&lt;0),"Físico inválido",IF(L175="","Contador ausente",IF(AND(N175&lt;&gt;"Pendente revisão",N175&lt;&gt;"Aprovado",N175&lt;&gt;"Ajustado",N175&lt;&gt;"Recontar"),"Status inválido",""))))))))))</x:f>
      </x:c>
      <x:c r="Q175" s="8" t="n">
        <x:f>IF(AND(C175&lt;&gt;"",P175=""),1,0)</x:f>
        <x:v>0</x:v>
      </x:c>
      <x:c r="R175" s="8" t="n">
        <x:v>175</x:v>
      </x:c>
      <x:c r="S175" s="8" t="n">
        <x:f>IF(AND(Q175=1,ISNUMBER(Listas!$C$5),A175&lt;=Listas!$C$5),1,0)</x:f>
        <x:v>0</x:v>
      </x:c>
    </x:row>
    <x:row r="176" ht="24" customHeight="1">
      <x:c r="A176" s="5"/>
      <x:c r="B176" s="4"/>
      <x:c r="C176" s="4"/>
      <x:c r="D176" s="4"/>
      <x:c r="E176" s="4"/>
      <x:c r="F176" s="4"/>
      <x:c r="G176" s="8" t="str">
        <x:f>IF(Q176=1,F176-E176,"")</x:f>
      </x:c>
      <x:c r="H176" s="8" t="str">
        <x:f>IF(Q176=1,ABS(G176),"")</x:f>
      </x:c>
      <x:c r="I176" s="10" t="str">
        <x:f>IF(Q176=1,INDEX(Produtos!$G$5:$G$104,MATCH(C176,Produtos!$A$5:$A$104,0)),"")</x:f>
      </x:c>
      <x:c r="J176" s="10" t="str">
        <x:f>IF(Q176=1,G176*I176,"")</x:f>
      </x:c>
      <x:c r="K176" s="4"/>
      <x:c r="L176" s="4"/>
      <x:c r="M176" s="4"/>
      <x:c r="N176" s="4"/>
      <x:c r="O176" s="4"/>
      <x:c r="P176" s="8" t="str">
        <x:f>IF(COUNTA(A176:F176,K176:O176)=0,"",IF(OR(NOT(ISNUMBER(A176)),A176&lt;=0,IF(ISNUMBER(A176),A176&lt;&gt;INT(A176),FALSE)),"Data inválida",IF(B176="","ID de inventário ausente",IF(OR(C176="",COUNTIFS(Produtos!$A$5:$A$104,C176)&lt;&gt;1),"Código ausente, desconhecido ou duplicado",IF(IFERROR(INDEX(Produtos!$L$5:$L$104,MATCH(C176,Produtos!$A$5:$A$104,0)),"Inválido")&lt;&gt;"","Cadastro do item inválido",IF(D176="","Abrangência ausente",IF(OR(NOT(ISNUMBER(E176)),E176&lt;0),"Sistema no corte inválido",IF(OR(NOT(ISNUMBER(F176)),F176&lt;0),"Físico inválido",IF(L176="","Contador ausente",IF(AND(N176&lt;&gt;"Pendente revisão",N176&lt;&gt;"Aprovado",N176&lt;&gt;"Ajustado",N176&lt;&gt;"Recontar"),"Status inválido",""))))))))))</x:f>
      </x:c>
      <x:c r="Q176" s="8" t="n">
        <x:f>IF(AND(C176&lt;&gt;"",P176=""),1,0)</x:f>
        <x:v>0</x:v>
      </x:c>
      <x:c r="R176" s="8" t="n">
        <x:v>176</x:v>
      </x:c>
      <x:c r="S176" s="8" t="n">
        <x:f>IF(AND(Q176=1,ISNUMBER(Listas!$C$5),A176&lt;=Listas!$C$5),1,0)</x:f>
        <x:v>0</x:v>
      </x:c>
    </x:row>
    <x:row r="177" ht="24" customHeight="1">
      <x:c r="A177" s="5"/>
      <x:c r="B177" s="4"/>
      <x:c r="C177" s="4"/>
      <x:c r="D177" s="4"/>
      <x:c r="E177" s="4"/>
      <x:c r="F177" s="4"/>
      <x:c r="G177" s="8" t="str">
        <x:f>IF(Q177=1,F177-E177,"")</x:f>
      </x:c>
      <x:c r="H177" s="8" t="str">
        <x:f>IF(Q177=1,ABS(G177),"")</x:f>
      </x:c>
      <x:c r="I177" s="10" t="str">
        <x:f>IF(Q177=1,INDEX(Produtos!$G$5:$G$104,MATCH(C177,Produtos!$A$5:$A$104,0)),"")</x:f>
      </x:c>
      <x:c r="J177" s="10" t="str">
        <x:f>IF(Q177=1,G177*I177,"")</x:f>
      </x:c>
      <x:c r="K177" s="4"/>
      <x:c r="L177" s="4"/>
      <x:c r="M177" s="4"/>
      <x:c r="N177" s="4"/>
      <x:c r="O177" s="4"/>
      <x:c r="P177" s="8" t="str">
        <x:f>IF(COUNTA(A177:F177,K177:O177)=0,"",IF(OR(NOT(ISNUMBER(A177)),A177&lt;=0,IF(ISNUMBER(A177),A177&lt;&gt;INT(A177),FALSE)),"Data inválida",IF(B177="","ID de inventário ausente",IF(OR(C177="",COUNTIFS(Produtos!$A$5:$A$104,C177)&lt;&gt;1),"Código ausente, desconhecido ou duplicado",IF(IFERROR(INDEX(Produtos!$L$5:$L$104,MATCH(C177,Produtos!$A$5:$A$104,0)),"Inválido")&lt;&gt;"","Cadastro do item inválido",IF(D177="","Abrangência ausente",IF(OR(NOT(ISNUMBER(E177)),E177&lt;0),"Sistema no corte inválido",IF(OR(NOT(ISNUMBER(F177)),F177&lt;0),"Físico inválido",IF(L177="","Contador ausente",IF(AND(N177&lt;&gt;"Pendente revisão",N177&lt;&gt;"Aprovado",N177&lt;&gt;"Ajustado",N177&lt;&gt;"Recontar"),"Status inválido",""))))))))))</x:f>
      </x:c>
      <x:c r="Q177" s="8" t="n">
        <x:f>IF(AND(C177&lt;&gt;"",P177=""),1,0)</x:f>
        <x:v>0</x:v>
      </x:c>
      <x:c r="R177" s="8" t="n">
        <x:v>177</x:v>
      </x:c>
      <x:c r="S177" s="8" t="n">
        <x:f>IF(AND(Q177=1,ISNUMBER(Listas!$C$5),A177&lt;=Listas!$C$5),1,0)</x:f>
        <x:v>0</x:v>
      </x:c>
    </x:row>
    <x:row r="178" ht="24" customHeight="1">
      <x:c r="A178" s="5"/>
      <x:c r="B178" s="4"/>
      <x:c r="C178" s="4"/>
      <x:c r="D178" s="4"/>
      <x:c r="E178" s="4"/>
      <x:c r="F178" s="4"/>
      <x:c r="G178" s="8" t="str">
        <x:f>IF(Q178=1,F178-E178,"")</x:f>
      </x:c>
      <x:c r="H178" s="8" t="str">
        <x:f>IF(Q178=1,ABS(G178),"")</x:f>
      </x:c>
      <x:c r="I178" s="10" t="str">
        <x:f>IF(Q178=1,INDEX(Produtos!$G$5:$G$104,MATCH(C178,Produtos!$A$5:$A$104,0)),"")</x:f>
      </x:c>
      <x:c r="J178" s="10" t="str">
        <x:f>IF(Q178=1,G178*I178,"")</x:f>
      </x:c>
      <x:c r="K178" s="4"/>
      <x:c r="L178" s="4"/>
      <x:c r="M178" s="4"/>
      <x:c r="N178" s="4"/>
      <x:c r="O178" s="4"/>
      <x:c r="P178" s="8" t="str">
        <x:f>IF(COUNTA(A178:F178,K178:O178)=0,"",IF(OR(NOT(ISNUMBER(A178)),A178&lt;=0,IF(ISNUMBER(A178),A178&lt;&gt;INT(A178),FALSE)),"Data inválida",IF(B178="","ID de inventário ausente",IF(OR(C178="",COUNTIFS(Produtos!$A$5:$A$104,C178)&lt;&gt;1),"Código ausente, desconhecido ou duplicado",IF(IFERROR(INDEX(Produtos!$L$5:$L$104,MATCH(C178,Produtos!$A$5:$A$104,0)),"Inválido")&lt;&gt;"","Cadastro do item inválido",IF(D178="","Abrangência ausente",IF(OR(NOT(ISNUMBER(E178)),E178&lt;0),"Sistema no corte inválido",IF(OR(NOT(ISNUMBER(F178)),F178&lt;0),"Físico inválido",IF(L178="","Contador ausente",IF(AND(N178&lt;&gt;"Pendente revisão",N178&lt;&gt;"Aprovado",N178&lt;&gt;"Ajustado",N178&lt;&gt;"Recontar"),"Status inválido",""))))))))))</x:f>
      </x:c>
      <x:c r="Q178" s="8" t="n">
        <x:f>IF(AND(C178&lt;&gt;"",P178=""),1,0)</x:f>
        <x:v>0</x:v>
      </x:c>
      <x:c r="R178" s="8" t="n">
        <x:v>178</x:v>
      </x:c>
      <x:c r="S178" s="8" t="n">
        <x:f>IF(AND(Q178=1,ISNUMBER(Listas!$C$5),A178&lt;=Listas!$C$5),1,0)</x:f>
        <x:v>0</x:v>
      </x:c>
    </x:row>
    <x:row r="179" ht="24" customHeight="1">
      <x:c r="A179" s="5"/>
      <x:c r="B179" s="4"/>
      <x:c r="C179" s="4"/>
      <x:c r="D179" s="4"/>
      <x:c r="E179" s="4"/>
      <x:c r="F179" s="4"/>
      <x:c r="G179" s="8" t="str">
        <x:f>IF(Q179=1,F179-E179,"")</x:f>
      </x:c>
      <x:c r="H179" s="8" t="str">
        <x:f>IF(Q179=1,ABS(G179),"")</x:f>
      </x:c>
      <x:c r="I179" s="10" t="str">
        <x:f>IF(Q179=1,INDEX(Produtos!$G$5:$G$104,MATCH(C179,Produtos!$A$5:$A$104,0)),"")</x:f>
      </x:c>
      <x:c r="J179" s="10" t="str">
        <x:f>IF(Q179=1,G179*I179,"")</x:f>
      </x:c>
      <x:c r="K179" s="4"/>
      <x:c r="L179" s="4"/>
      <x:c r="M179" s="4"/>
      <x:c r="N179" s="4"/>
      <x:c r="O179" s="4"/>
      <x:c r="P179" s="8" t="str">
        <x:f>IF(COUNTA(A179:F179,K179:O179)=0,"",IF(OR(NOT(ISNUMBER(A179)),A179&lt;=0,IF(ISNUMBER(A179),A179&lt;&gt;INT(A179),FALSE)),"Data inválida",IF(B179="","ID de inventário ausente",IF(OR(C179="",COUNTIFS(Produtos!$A$5:$A$104,C179)&lt;&gt;1),"Código ausente, desconhecido ou duplicado",IF(IFERROR(INDEX(Produtos!$L$5:$L$104,MATCH(C179,Produtos!$A$5:$A$104,0)),"Inválido")&lt;&gt;"","Cadastro do item inválido",IF(D179="","Abrangência ausente",IF(OR(NOT(ISNUMBER(E179)),E179&lt;0),"Sistema no corte inválido",IF(OR(NOT(ISNUMBER(F179)),F179&lt;0),"Físico inválido",IF(L179="","Contador ausente",IF(AND(N179&lt;&gt;"Pendente revisão",N179&lt;&gt;"Aprovado",N179&lt;&gt;"Ajustado",N179&lt;&gt;"Recontar"),"Status inválido",""))))))))))</x:f>
      </x:c>
      <x:c r="Q179" s="8" t="n">
        <x:f>IF(AND(C179&lt;&gt;"",P179=""),1,0)</x:f>
        <x:v>0</x:v>
      </x:c>
      <x:c r="R179" s="8" t="n">
        <x:v>179</x:v>
      </x:c>
      <x:c r="S179" s="8" t="n">
        <x:f>IF(AND(Q179=1,ISNUMBER(Listas!$C$5),A179&lt;=Listas!$C$5),1,0)</x:f>
        <x:v>0</x:v>
      </x:c>
    </x:row>
    <x:row r="180" ht="24" customHeight="1">
      <x:c r="A180" s="5"/>
      <x:c r="B180" s="4"/>
      <x:c r="C180" s="4"/>
      <x:c r="D180" s="4"/>
      <x:c r="E180" s="4"/>
      <x:c r="F180" s="4"/>
      <x:c r="G180" s="8" t="str">
        <x:f>IF(Q180=1,F180-E180,"")</x:f>
      </x:c>
      <x:c r="H180" s="8" t="str">
        <x:f>IF(Q180=1,ABS(G180),"")</x:f>
      </x:c>
      <x:c r="I180" s="10" t="str">
        <x:f>IF(Q180=1,INDEX(Produtos!$G$5:$G$104,MATCH(C180,Produtos!$A$5:$A$104,0)),"")</x:f>
      </x:c>
      <x:c r="J180" s="10" t="str">
        <x:f>IF(Q180=1,G180*I180,"")</x:f>
      </x:c>
      <x:c r="K180" s="4"/>
      <x:c r="L180" s="4"/>
      <x:c r="M180" s="4"/>
      <x:c r="N180" s="4"/>
      <x:c r="O180" s="4"/>
      <x:c r="P180" s="8" t="str">
        <x:f>IF(COUNTA(A180:F180,K180:O180)=0,"",IF(OR(NOT(ISNUMBER(A180)),A180&lt;=0,IF(ISNUMBER(A180),A180&lt;&gt;INT(A180),FALSE)),"Data inválida",IF(B180="","ID de inventário ausente",IF(OR(C180="",COUNTIFS(Produtos!$A$5:$A$104,C180)&lt;&gt;1),"Código ausente, desconhecido ou duplicado",IF(IFERROR(INDEX(Produtos!$L$5:$L$104,MATCH(C180,Produtos!$A$5:$A$104,0)),"Inválido")&lt;&gt;"","Cadastro do item inválido",IF(D180="","Abrangência ausente",IF(OR(NOT(ISNUMBER(E180)),E180&lt;0),"Sistema no corte inválido",IF(OR(NOT(ISNUMBER(F180)),F180&lt;0),"Físico inválido",IF(L180="","Contador ausente",IF(AND(N180&lt;&gt;"Pendente revisão",N180&lt;&gt;"Aprovado",N180&lt;&gt;"Ajustado",N180&lt;&gt;"Recontar"),"Status inválido",""))))))))))</x:f>
      </x:c>
      <x:c r="Q180" s="8" t="n">
        <x:f>IF(AND(C180&lt;&gt;"",P180=""),1,0)</x:f>
        <x:v>0</x:v>
      </x:c>
      <x:c r="R180" s="8" t="n">
        <x:v>180</x:v>
      </x:c>
      <x:c r="S180" s="8" t="n">
        <x:f>IF(AND(Q180=1,ISNUMBER(Listas!$C$5),A180&lt;=Listas!$C$5),1,0)</x:f>
        <x:v>0</x:v>
      </x:c>
    </x:row>
    <x:row r="181" ht="24" customHeight="1">
      <x:c r="A181" s="5"/>
      <x:c r="B181" s="4"/>
      <x:c r="C181" s="4"/>
      <x:c r="D181" s="4"/>
      <x:c r="E181" s="4"/>
      <x:c r="F181" s="4"/>
      <x:c r="G181" s="8" t="str">
        <x:f>IF(Q181=1,F181-E181,"")</x:f>
      </x:c>
      <x:c r="H181" s="8" t="str">
        <x:f>IF(Q181=1,ABS(G181),"")</x:f>
      </x:c>
      <x:c r="I181" s="10" t="str">
        <x:f>IF(Q181=1,INDEX(Produtos!$G$5:$G$104,MATCH(C181,Produtos!$A$5:$A$104,0)),"")</x:f>
      </x:c>
      <x:c r="J181" s="10" t="str">
        <x:f>IF(Q181=1,G181*I181,"")</x:f>
      </x:c>
      <x:c r="K181" s="4"/>
      <x:c r="L181" s="4"/>
      <x:c r="M181" s="4"/>
      <x:c r="N181" s="4"/>
      <x:c r="O181" s="4"/>
      <x:c r="P181" s="8" t="str">
        <x:f>IF(COUNTA(A181:F181,K181:O181)=0,"",IF(OR(NOT(ISNUMBER(A181)),A181&lt;=0,IF(ISNUMBER(A181),A181&lt;&gt;INT(A181),FALSE)),"Data inválida",IF(B181="","ID de inventário ausente",IF(OR(C181="",COUNTIFS(Produtos!$A$5:$A$104,C181)&lt;&gt;1),"Código ausente, desconhecido ou duplicado",IF(IFERROR(INDEX(Produtos!$L$5:$L$104,MATCH(C181,Produtos!$A$5:$A$104,0)),"Inválido")&lt;&gt;"","Cadastro do item inválido",IF(D181="","Abrangência ausente",IF(OR(NOT(ISNUMBER(E181)),E181&lt;0),"Sistema no corte inválido",IF(OR(NOT(ISNUMBER(F181)),F181&lt;0),"Físico inválido",IF(L181="","Contador ausente",IF(AND(N181&lt;&gt;"Pendente revisão",N181&lt;&gt;"Aprovado",N181&lt;&gt;"Ajustado",N181&lt;&gt;"Recontar"),"Status inválido",""))))))))))</x:f>
      </x:c>
      <x:c r="Q181" s="8" t="n">
        <x:f>IF(AND(C181&lt;&gt;"",P181=""),1,0)</x:f>
        <x:v>0</x:v>
      </x:c>
      <x:c r="R181" s="8" t="n">
        <x:v>181</x:v>
      </x:c>
      <x:c r="S181" s="8" t="n">
        <x:f>IF(AND(Q181=1,ISNUMBER(Listas!$C$5),A181&lt;=Listas!$C$5),1,0)</x:f>
        <x:v>0</x:v>
      </x:c>
    </x:row>
    <x:row r="182" ht="24" customHeight="1">
      <x:c r="A182" s="5"/>
      <x:c r="B182" s="4"/>
      <x:c r="C182" s="4"/>
      <x:c r="D182" s="4"/>
      <x:c r="E182" s="4"/>
      <x:c r="F182" s="4"/>
      <x:c r="G182" s="8" t="str">
        <x:f>IF(Q182=1,F182-E182,"")</x:f>
      </x:c>
      <x:c r="H182" s="8" t="str">
        <x:f>IF(Q182=1,ABS(G182),"")</x:f>
      </x:c>
      <x:c r="I182" s="10" t="str">
        <x:f>IF(Q182=1,INDEX(Produtos!$G$5:$G$104,MATCH(C182,Produtos!$A$5:$A$104,0)),"")</x:f>
      </x:c>
      <x:c r="J182" s="10" t="str">
        <x:f>IF(Q182=1,G182*I182,"")</x:f>
      </x:c>
      <x:c r="K182" s="4"/>
      <x:c r="L182" s="4"/>
      <x:c r="M182" s="4"/>
      <x:c r="N182" s="4"/>
      <x:c r="O182" s="4"/>
      <x:c r="P182" s="8" t="str">
        <x:f>IF(COUNTA(A182:F182,K182:O182)=0,"",IF(OR(NOT(ISNUMBER(A182)),A182&lt;=0,IF(ISNUMBER(A182),A182&lt;&gt;INT(A182),FALSE)),"Data inválida",IF(B182="","ID de inventário ausente",IF(OR(C182="",COUNTIFS(Produtos!$A$5:$A$104,C182)&lt;&gt;1),"Código ausente, desconhecido ou duplicado",IF(IFERROR(INDEX(Produtos!$L$5:$L$104,MATCH(C182,Produtos!$A$5:$A$104,0)),"Inválido")&lt;&gt;"","Cadastro do item inválido",IF(D182="","Abrangência ausente",IF(OR(NOT(ISNUMBER(E182)),E182&lt;0),"Sistema no corte inválido",IF(OR(NOT(ISNUMBER(F182)),F182&lt;0),"Físico inválido",IF(L182="","Contador ausente",IF(AND(N182&lt;&gt;"Pendente revisão",N182&lt;&gt;"Aprovado",N182&lt;&gt;"Ajustado",N182&lt;&gt;"Recontar"),"Status inválido",""))))))))))</x:f>
      </x:c>
      <x:c r="Q182" s="8" t="n">
        <x:f>IF(AND(C182&lt;&gt;"",P182=""),1,0)</x:f>
        <x:v>0</x:v>
      </x:c>
      <x:c r="R182" s="8" t="n">
        <x:v>182</x:v>
      </x:c>
      <x:c r="S182" s="8" t="n">
        <x:f>IF(AND(Q182=1,ISNUMBER(Listas!$C$5),A182&lt;=Listas!$C$5),1,0)</x:f>
        <x:v>0</x:v>
      </x:c>
    </x:row>
    <x:row r="183" ht="24" customHeight="1">
      <x:c r="A183" s="5"/>
      <x:c r="B183" s="4"/>
      <x:c r="C183" s="4"/>
      <x:c r="D183" s="4"/>
      <x:c r="E183" s="4"/>
      <x:c r="F183" s="4"/>
      <x:c r="G183" s="8" t="str">
        <x:f>IF(Q183=1,F183-E183,"")</x:f>
      </x:c>
      <x:c r="H183" s="8" t="str">
        <x:f>IF(Q183=1,ABS(G183),"")</x:f>
      </x:c>
      <x:c r="I183" s="10" t="str">
        <x:f>IF(Q183=1,INDEX(Produtos!$G$5:$G$104,MATCH(C183,Produtos!$A$5:$A$104,0)),"")</x:f>
      </x:c>
      <x:c r="J183" s="10" t="str">
        <x:f>IF(Q183=1,G183*I183,"")</x:f>
      </x:c>
      <x:c r="K183" s="4"/>
      <x:c r="L183" s="4"/>
      <x:c r="M183" s="4"/>
      <x:c r="N183" s="4"/>
      <x:c r="O183" s="4"/>
      <x:c r="P183" s="8" t="str">
        <x:f>IF(COUNTA(A183:F183,K183:O183)=0,"",IF(OR(NOT(ISNUMBER(A183)),A183&lt;=0,IF(ISNUMBER(A183),A183&lt;&gt;INT(A183),FALSE)),"Data inválida",IF(B183="","ID de inventário ausente",IF(OR(C183="",COUNTIFS(Produtos!$A$5:$A$104,C183)&lt;&gt;1),"Código ausente, desconhecido ou duplicado",IF(IFERROR(INDEX(Produtos!$L$5:$L$104,MATCH(C183,Produtos!$A$5:$A$104,0)),"Inválido")&lt;&gt;"","Cadastro do item inválido",IF(D183="","Abrangência ausente",IF(OR(NOT(ISNUMBER(E183)),E183&lt;0),"Sistema no corte inválido",IF(OR(NOT(ISNUMBER(F183)),F183&lt;0),"Físico inválido",IF(L183="","Contador ausente",IF(AND(N183&lt;&gt;"Pendente revisão",N183&lt;&gt;"Aprovado",N183&lt;&gt;"Ajustado",N183&lt;&gt;"Recontar"),"Status inválido",""))))))))))</x:f>
      </x:c>
      <x:c r="Q183" s="8" t="n">
        <x:f>IF(AND(C183&lt;&gt;"",P183=""),1,0)</x:f>
        <x:v>0</x:v>
      </x:c>
      <x:c r="R183" s="8" t="n">
        <x:v>183</x:v>
      </x:c>
      <x:c r="S183" s="8" t="n">
        <x:f>IF(AND(Q183=1,ISNUMBER(Listas!$C$5),A183&lt;=Listas!$C$5),1,0)</x:f>
        <x:v>0</x:v>
      </x:c>
    </x:row>
    <x:row r="184" ht="24" customHeight="1">
      <x:c r="A184" s="5"/>
      <x:c r="B184" s="4"/>
      <x:c r="C184" s="4"/>
      <x:c r="D184" s="4"/>
      <x:c r="E184" s="4"/>
      <x:c r="F184" s="4"/>
      <x:c r="G184" s="8" t="str">
        <x:f>IF(Q184=1,F184-E184,"")</x:f>
      </x:c>
      <x:c r="H184" s="8" t="str">
        <x:f>IF(Q184=1,ABS(G184),"")</x:f>
      </x:c>
      <x:c r="I184" s="10" t="str">
        <x:f>IF(Q184=1,INDEX(Produtos!$G$5:$G$104,MATCH(C184,Produtos!$A$5:$A$104,0)),"")</x:f>
      </x:c>
      <x:c r="J184" s="10" t="str">
        <x:f>IF(Q184=1,G184*I184,"")</x:f>
      </x:c>
      <x:c r="K184" s="4"/>
      <x:c r="L184" s="4"/>
      <x:c r="M184" s="4"/>
      <x:c r="N184" s="4"/>
      <x:c r="O184" s="4"/>
      <x:c r="P184" s="8" t="str">
        <x:f>IF(COUNTA(A184:F184,K184:O184)=0,"",IF(OR(NOT(ISNUMBER(A184)),A184&lt;=0,IF(ISNUMBER(A184),A184&lt;&gt;INT(A184),FALSE)),"Data inválida",IF(B184="","ID de inventário ausente",IF(OR(C184="",COUNTIFS(Produtos!$A$5:$A$104,C184)&lt;&gt;1),"Código ausente, desconhecido ou duplicado",IF(IFERROR(INDEX(Produtos!$L$5:$L$104,MATCH(C184,Produtos!$A$5:$A$104,0)),"Inválido")&lt;&gt;"","Cadastro do item inválido",IF(D184="","Abrangência ausente",IF(OR(NOT(ISNUMBER(E184)),E184&lt;0),"Sistema no corte inválido",IF(OR(NOT(ISNUMBER(F184)),F184&lt;0),"Físico inválido",IF(L184="","Contador ausente",IF(AND(N184&lt;&gt;"Pendente revisão",N184&lt;&gt;"Aprovado",N184&lt;&gt;"Ajustado",N184&lt;&gt;"Recontar"),"Status inválido",""))))))))))</x:f>
      </x:c>
      <x:c r="Q184" s="8" t="n">
        <x:f>IF(AND(C184&lt;&gt;"",P184=""),1,0)</x:f>
        <x:v>0</x:v>
      </x:c>
      <x:c r="R184" s="8" t="n">
        <x:v>184</x:v>
      </x:c>
      <x:c r="S184" s="8" t="n">
        <x:f>IF(AND(Q184=1,ISNUMBER(Listas!$C$5),A184&lt;=Listas!$C$5),1,0)</x:f>
        <x:v>0</x:v>
      </x:c>
    </x:row>
    <x:row r="185" ht="24" customHeight="1">
      <x:c r="A185" s="5"/>
      <x:c r="B185" s="4"/>
      <x:c r="C185" s="4"/>
      <x:c r="D185" s="4"/>
      <x:c r="E185" s="4"/>
      <x:c r="F185" s="4"/>
      <x:c r="G185" s="8" t="str">
        <x:f>IF(Q185=1,F185-E185,"")</x:f>
      </x:c>
      <x:c r="H185" s="8" t="str">
        <x:f>IF(Q185=1,ABS(G185),"")</x:f>
      </x:c>
      <x:c r="I185" s="10" t="str">
        <x:f>IF(Q185=1,INDEX(Produtos!$G$5:$G$104,MATCH(C185,Produtos!$A$5:$A$104,0)),"")</x:f>
      </x:c>
      <x:c r="J185" s="10" t="str">
        <x:f>IF(Q185=1,G185*I185,"")</x:f>
      </x:c>
      <x:c r="K185" s="4"/>
      <x:c r="L185" s="4"/>
      <x:c r="M185" s="4"/>
      <x:c r="N185" s="4"/>
      <x:c r="O185" s="4"/>
      <x:c r="P185" s="8" t="str">
        <x:f>IF(COUNTA(A185:F185,K185:O185)=0,"",IF(OR(NOT(ISNUMBER(A185)),A185&lt;=0,IF(ISNUMBER(A185),A185&lt;&gt;INT(A185),FALSE)),"Data inválida",IF(B185="","ID de inventário ausente",IF(OR(C185="",COUNTIFS(Produtos!$A$5:$A$104,C185)&lt;&gt;1),"Código ausente, desconhecido ou duplicado",IF(IFERROR(INDEX(Produtos!$L$5:$L$104,MATCH(C185,Produtos!$A$5:$A$104,0)),"Inválido")&lt;&gt;"","Cadastro do item inválido",IF(D185="","Abrangência ausente",IF(OR(NOT(ISNUMBER(E185)),E185&lt;0),"Sistema no corte inválido",IF(OR(NOT(ISNUMBER(F185)),F185&lt;0),"Físico inválido",IF(L185="","Contador ausente",IF(AND(N185&lt;&gt;"Pendente revisão",N185&lt;&gt;"Aprovado",N185&lt;&gt;"Ajustado",N185&lt;&gt;"Recontar"),"Status inválido",""))))))))))</x:f>
      </x:c>
      <x:c r="Q185" s="8" t="n">
        <x:f>IF(AND(C185&lt;&gt;"",P185=""),1,0)</x:f>
        <x:v>0</x:v>
      </x:c>
      <x:c r="R185" s="8" t="n">
        <x:v>185</x:v>
      </x:c>
      <x:c r="S185" s="8" t="n">
        <x:f>IF(AND(Q185=1,ISNUMBER(Listas!$C$5),A185&lt;=Listas!$C$5),1,0)</x:f>
        <x:v>0</x:v>
      </x:c>
    </x:row>
    <x:row r="186" ht="24" customHeight="1">
      <x:c r="A186" s="5"/>
      <x:c r="B186" s="4"/>
      <x:c r="C186" s="4"/>
      <x:c r="D186" s="4"/>
      <x:c r="E186" s="4"/>
      <x:c r="F186" s="4"/>
      <x:c r="G186" s="8" t="str">
        <x:f>IF(Q186=1,F186-E186,"")</x:f>
      </x:c>
      <x:c r="H186" s="8" t="str">
        <x:f>IF(Q186=1,ABS(G186),"")</x:f>
      </x:c>
      <x:c r="I186" s="10" t="str">
        <x:f>IF(Q186=1,INDEX(Produtos!$G$5:$G$104,MATCH(C186,Produtos!$A$5:$A$104,0)),"")</x:f>
      </x:c>
      <x:c r="J186" s="10" t="str">
        <x:f>IF(Q186=1,G186*I186,"")</x:f>
      </x:c>
      <x:c r="K186" s="4"/>
      <x:c r="L186" s="4"/>
      <x:c r="M186" s="4"/>
      <x:c r="N186" s="4"/>
      <x:c r="O186" s="4"/>
      <x:c r="P186" s="8" t="str">
        <x:f>IF(COUNTA(A186:F186,K186:O186)=0,"",IF(OR(NOT(ISNUMBER(A186)),A186&lt;=0,IF(ISNUMBER(A186),A186&lt;&gt;INT(A186),FALSE)),"Data inválida",IF(B186="","ID de inventário ausente",IF(OR(C186="",COUNTIFS(Produtos!$A$5:$A$104,C186)&lt;&gt;1),"Código ausente, desconhecido ou duplicado",IF(IFERROR(INDEX(Produtos!$L$5:$L$104,MATCH(C186,Produtos!$A$5:$A$104,0)),"Inválido")&lt;&gt;"","Cadastro do item inválido",IF(D186="","Abrangência ausente",IF(OR(NOT(ISNUMBER(E186)),E186&lt;0),"Sistema no corte inválido",IF(OR(NOT(ISNUMBER(F186)),F186&lt;0),"Físico inválido",IF(L186="","Contador ausente",IF(AND(N186&lt;&gt;"Pendente revisão",N186&lt;&gt;"Aprovado",N186&lt;&gt;"Ajustado",N186&lt;&gt;"Recontar"),"Status inválido",""))))))))))</x:f>
      </x:c>
      <x:c r="Q186" s="8" t="n">
        <x:f>IF(AND(C186&lt;&gt;"",P186=""),1,0)</x:f>
        <x:v>0</x:v>
      </x:c>
      <x:c r="R186" s="8" t="n">
        <x:v>186</x:v>
      </x:c>
      <x:c r="S186" s="8" t="n">
        <x:f>IF(AND(Q186=1,ISNUMBER(Listas!$C$5),A186&lt;=Listas!$C$5),1,0)</x:f>
        <x:v>0</x:v>
      </x:c>
    </x:row>
    <x:row r="187" ht="24" customHeight="1">
      <x:c r="A187" s="5"/>
      <x:c r="B187" s="4"/>
      <x:c r="C187" s="4"/>
      <x:c r="D187" s="4"/>
      <x:c r="E187" s="4"/>
      <x:c r="F187" s="4"/>
      <x:c r="G187" s="8" t="str">
        <x:f>IF(Q187=1,F187-E187,"")</x:f>
      </x:c>
      <x:c r="H187" s="8" t="str">
        <x:f>IF(Q187=1,ABS(G187),"")</x:f>
      </x:c>
      <x:c r="I187" s="10" t="str">
        <x:f>IF(Q187=1,INDEX(Produtos!$G$5:$G$104,MATCH(C187,Produtos!$A$5:$A$104,0)),"")</x:f>
      </x:c>
      <x:c r="J187" s="10" t="str">
        <x:f>IF(Q187=1,G187*I187,"")</x:f>
      </x:c>
      <x:c r="K187" s="4"/>
      <x:c r="L187" s="4"/>
      <x:c r="M187" s="4"/>
      <x:c r="N187" s="4"/>
      <x:c r="O187" s="4"/>
      <x:c r="P187" s="8" t="str">
        <x:f>IF(COUNTA(A187:F187,K187:O187)=0,"",IF(OR(NOT(ISNUMBER(A187)),A187&lt;=0,IF(ISNUMBER(A187),A187&lt;&gt;INT(A187),FALSE)),"Data inválida",IF(B187="","ID de inventário ausente",IF(OR(C187="",COUNTIFS(Produtos!$A$5:$A$104,C187)&lt;&gt;1),"Código ausente, desconhecido ou duplicado",IF(IFERROR(INDEX(Produtos!$L$5:$L$104,MATCH(C187,Produtos!$A$5:$A$104,0)),"Inválido")&lt;&gt;"","Cadastro do item inválido",IF(D187="","Abrangência ausente",IF(OR(NOT(ISNUMBER(E187)),E187&lt;0),"Sistema no corte inválido",IF(OR(NOT(ISNUMBER(F187)),F187&lt;0),"Físico inválido",IF(L187="","Contador ausente",IF(AND(N187&lt;&gt;"Pendente revisão",N187&lt;&gt;"Aprovado",N187&lt;&gt;"Ajustado",N187&lt;&gt;"Recontar"),"Status inválido",""))))))))))</x:f>
      </x:c>
      <x:c r="Q187" s="8" t="n">
        <x:f>IF(AND(C187&lt;&gt;"",P187=""),1,0)</x:f>
        <x:v>0</x:v>
      </x:c>
      <x:c r="R187" s="8" t="n">
        <x:v>187</x:v>
      </x:c>
      <x:c r="S187" s="8" t="n">
        <x:f>IF(AND(Q187=1,ISNUMBER(Listas!$C$5),A187&lt;=Listas!$C$5),1,0)</x:f>
        <x:v>0</x:v>
      </x:c>
    </x:row>
    <x:row r="188" ht="24" customHeight="1">
      <x:c r="A188" s="5"/>
      <x:c r="B188" s="4"/>
      <x:c r="C188" s="4"/>
      <x:c r="D188" s="4"/>
      <x:c r="E188" s="4"/>
      <x:c r="F188" s="4"/>
      <x:c r="G188" s="8" t="str">
        <x:f>IF(Q188=1,F188-E188,"")</x:f>
      </x:c>
      <x:c r="H188" s="8" t="str">
        <x:f>IF(Q188=1,ABS(G188),"")</x:f>
      </x:c>
      <x:c r="I188" s="10" t="str">
        <x:f>IF(Q188=1,INDEX(Produtos!$G$5:$G$104,MATCH(C188,Produtos!$A$5:$A$104,0)),"")</x:f>
      </x:c>
      <x:c r="J188" s="10" t="str">
        <x:f>IF(Q188=1,G188*I188,"")</x:f>
      </x:c>
      <x:c r="K188" s="4"/>
      <x:c r="L188" s="4"/>
      <x:c r="M188" s="4"/>
      <x:c r="N188" s="4"/>
      <x:c r="O188" s="4"/>
      <x:c r="P188" s="8" t="str">
        <x:f>IF(COUNTA(A188:F188,K188:O188)=0,"",IF(OR(NOT(ISNUMBER(A188)),A188&lt;=0,IF(ISNUMBER(A188),A188&lt;&gt;INT(A188),FALSE)),"Data inválida",IF(B188="","ID de inventário ausente",IF(OR(C188="",COUNTIFS(Produtos!$A$5:$A$104,C188)&lt;&gt;1),"Código ausente, desconhecido ou duplicado",IF(IFERROR(INDEX(Produtos!$L$5:$L$104,MATCH(C188,Produtos!$A$5:$A$104,0)),"Inválido")&lt;&gt;"","Cadastro do item inválido",IF(D188="","Abrangência ausente",IF(OR(NOT(ISNUMBER(E188)),E188&lt;0),"Sistema no corte inválido",IF(OR(NOT(ISNUMBER(F188)),F188&lt;0),"Físico inválido",IF(L188="","Contador ausente",IF(AND(N188&lt;&gt;"Pendente revisão",N188&lt;&gt;"Aprovado",N188&lt;&gt;"Ajustado",N188&lt;&gt;"Recontar"),"Status inválido",""))))))))))</x:f>
      </x:c>
      <x:c r="Q188" s="8" t="n">
        <x:f>IF(AND(C188&lt;&gt;"",P188=""),1,0)</x:f>
        <x:v>0</x:v>
      </x:c>
      <x:c r="R188" s="8" t="n">
        <x:v>188</x:v>
      </x:c>
      <x:c r="S188" s="8" t="n">
        <x:f>IF(AND(Q188=1,ISNUMBER(Listas!$C$5),A188&lt;=Listas!$C$5),1,0)</x:f>
        <x:v>0</x:v>
      </x:c>
    </x:row>
    <x:row r="189" ht="24" customHeight="1">
      <x:c r="A189" s="5"/>
      <x:c r="B189" s="4"/>
      <x:c r="C189" s="4"/>
      <x:c r="D189" s="4"/>
      <x:c r="E189" s="4"/>
      <x:c r="F189" s="4"/>
      <x:c r="G189" s="8" t="str">
        <x:f>IF(Q189=1,F189-E189,"")</x:f>
      </x:c>
      <x:c r="H189" s="8" t="str">
        <x:f>IF(Q189=1,ABS(G189),"")</x:f>
      </x:c>
      <x:c r="I189" s="10" t="str">
        <x:f>IF(Q189=1,INDEX(Produtos!$G$5:$G$104,MATCH(C189,Produtos!$A$5:$A$104,0)),"")</x:f>
      </x:c>
      <x:c r="J189" s="10" t="str">
        <x:f>IF(Q189=1,G189*I189,"")</x:f>
      </x:c>
      <x:c r="K189" s="4"/>
      <x:c r="L189" s="4"/>
      <x:c r="M189" s="4"/>
      <x:c r="N189" s="4"/>
      <x:c r="O189" s="4"/>
      <x:c r="P189" s="8" t="str">
        <x:f>IF(COUNTA(A189:F189,K189:O189)=0,"",IF(OR(NOT(ISNUMBER(A189)),A189&lt;=0,IF(ISNUMBER(A189),A189&lt;&gt;INT(A189),FALSE)),"Data inválida",IF(B189="","ID de inventário ausente",IF(OR(C189="",COUNTIFS(Produtos!$A$5:$A$104,C189)&lt;&gt;1),"Código ausente, desconhecido ou duplicado",IF(IFERROR(INDEX(Produtos!$L$5:$L$104,MATCH(C189,Produtos!$A$5:$A$104,0)),"Inválido")&lt;&gt;"","Cadastro do item inválido",IF(D189="","Abrangência ausente",IF(OR(NOT(ISNUMBER(E189)),E189&lt;0),"Sistema no corte inválido",IF(OR(NOT(ISNUMBER(F189)),F189&lt;0),"Físico inválido",IF(L189="","Contador ausente",IF(AND(N189&lt;&gt;"Pendente revisão",N189&lt;&gt;"Aprovado",N189&lt;&gt;"Ajustado",N189&lt;&gt;"Recontar"),"Status inválido",""))))))))))</x:f>
      </x:c>
      <x:c r="Q189" s="8" t="n">
        <x:f>IF(AND(C189&lt;&gt;"",P189=""),1,0)</x:f>
        <x:v>0</x:v>
      </x:c>
      <x:c r="R189" s="8" t="n">
        <x:v>189</x:v>
      </x:c>
      <x:c r="S189" s="8" t="n">
        <x:f>IF(AND(Q189=1,ISNUMBER(Listas!$C$5),A189&lt;=Listas!$C$5),1,0)</x:f>
        <x:v>0</x:v>
      </x:c>
    </x:row>
    <x:row r="190" ht="24" customHeight="1">
      <x:c r="A190" s="5"/>
      <x:c r="B190" s="4"/>
      <x:c r="C190" s="4"/>
      <x:c r="D190" s="4"/>
      <x:c r="E190" s="4"/>
      <x:c r="F190" s="4"/>
      <x:c r="G190" s="8" t="str">
        <x:f>IF(Q190=1,F190-E190,"")</x:f>
      </x:c>
      <x:c r="H190" s="8" t="str">
        <x:f>IF(Q190=1,ABS(G190),"")</x:f>
      </x:c>
      <x:c r="I190" s="10" t="str">
        <x:f>IF(Q190=1,INDEX(Produtos!$G$5:$G$104,MATCH(C190,Produtos!$A$5:$A$104,0)),"")</x:f>
      </x:c>
      <x:c r="J190" s="10" t="str">
        <x:f>IF(Q190=1,G190*I190,"")</x:f>
      </x:c>
      <x:c r="K190" s="4"/>
      <x:c r="L190" s="4"/>
      <x:c r="M190" s="4"/>
      <x:c r="N190" s="4"/>
      <x:c r="O190" s="4"/>
      <x:c r="P190" s="8" t="str">
        <x:f>IF(COUNTA(A190:F190,K190:O190)=0,"",IF(OR(NOT(ISNUMBER(A190)),A190&lt;=0,IF(ISNUMBER(A190),A190&lt;&gt;INT(A190),FALSE)),"Data inválida",IF(B190="","ID de inventário ausente",IF(OR(C190="",COUNTIFS(Produtos!$A$5:$A$104,C190)&lt;&gt;1),"Código ausente, desconhecido ou duplicado",IF(IFERROR(INDEX(Produtos!$L$5:$L$104,MATCH(C190,Produtos!$A$5:$A$104,0)),"Inválido")&lt;&gt;"","Cadastro do item inválido",IF(D190="","Abrangência ausente",IF(OR(NOT(ISNUMBER(E190)),E190&lt;0),"Sistema no corte inválido",IF(OR(NOT(ISNUMBER(F190)),F190&lt;0),"Físico inválido",IF(L190="","Contador ausente",IF(AND(N190&lt;&gt;"Pendente revisão",N190&lt;&gt;"Aprovado",N190&lt;&gt;"Ajustado",N190&lt;&gt;"Recontar"),"Status inválido",""))))))))))</x:f>
      </x:c>
      <x:c r="Q190" s="8" t="n">
        <x:f>IF(AND(C190&lt;&gt;"",P190=""),1,0)</x:f>
        <x:v>0</x:v>
      </x:c>
      <x:c r="R190" s="8" t="n">
        <x:v>190</x:v>
      </x:c>
      <x:c r="S190" s="8" t="n">
        <x:f>IF(AND(Q190=1,ISNUMBER(Listas!$C$5),A190&lt;=Listas!$C$5),1,0)</x:f>
        <x:v>0</x:v>
      </x:c>
    </x:row>
    <x:row r="191" ht="24" customHeight="1">
      <x:c r="A191" s="5"/>
      <x:c r="B191" s="4"/>
      <x:c r="C191" s="4"/>
      <x:c r="D191" s="4"/>
      <x:c r="E191" s="4"/>
      <x:c r="F191" s="4"/>
      <x:c r="G191" s="8" t="str">
        <x:f>IF(Q191=1,F191-E191,"")</x:f>
      </x:c>
      <x:c r="H191" s="8" t="str">
        <x:f>IF(Q191=1,ABS(G191),"")</x:f>
      </x:c>
      <x:c r="I191" s="10" t="str">
        <x:f>IF(Q191=1,INDEX(Produtos!$G$5:$G$104,MATCH(C191,Produtos!$A$5:$A$104,0)),"")</x:f>
      </x:c>
      <x:c r="J191" s="10" t="str">
        <x:f>IF(Q191=1,G191*I191,"")</x:f>
      </x:c>
      <x:c r="K191" s="4"/>
      <x:c r="L191" s="4"/>
      <x:c r="M191" s="4"/>
      <x:c r="N191" s="4"/>
      <x:c r="O191" s="4"/>
      <x:c r="P191" s="8" t="str">
        <x:f>IF(COUNTA(A191:F191,K191:O191)=0,"",IF(OR(NOT(ISNUMBER(A191)),A191&lt;=0,IF(ISNUMBER(A191),A191&lt;&gt;INT(A191),FALSE)),"Data inválida",IF(B191="","ID de inventário ausente",IF(OR(C191="",COUNTIFS(Produtos!$A$5:$A$104,C191)&lt;&gt;1),"Código ausente, desconhecido ou duplicado",IF(IFERROR(INDEX(Produtos!$L$5:$L$104,MATCH(C191,Produtos!$A$5:$A$104,0)),"Inválido")&lt;&gt;"","Cadastro do item inválido",IF(D191="","Abrangência ausente",IF(OR(NOT(ISNUMBER(E191)),E191&lt;0),"Sistema no corte inválido",IF(OR(NOT(ISNUMBER(F191)),F191&lt;0),"Físico inválido",IF(L191="","Contador ausente",IF(AND(N191&lt;&gt;"Pendente revisão",N191&lt;&gt;"Aprovado",N191&lt;&gt;"Ajustado",N191&lt;&gt;"Recontar"),"Status inválido",""))))))))))</x:f>
      </x:c>
      <x:c r="Q191" s="8" t="n">
        <x:f>IF(AND(C191&lt;&gt;"",P191=""),1,0)</x:f>
        <x:v>0</x:v>
      </x:c>
      <x:c r="R191" s="8" t="n">
        <x:v>191</x:v>
      </x:c>
      <x:c r="S191" s="8" t="n">
        <x:f>IF(AND(Q191=1,ISNUMBER(Listas!$C$5),A191&lt;=Listas!$C$5),1,0)</x:f>
        <x:v>0</x:v>
      </x:c>
    </x:row>
    <x:row r="192" ht="24" customHeight="1">
      <x:c r="A192" s="5"/>
      <x:c r="B192" s="4"/>
      <x:c r="C192" s="4"/>
      <x:c r="D192" s="4"/>
      <x:c r="E192" s="4"/>
      <x:c r="F192" s="4"/>
      <x:c r="G192" s="8" t="str">
        <x:f>IF(Q192=1,F192-E192,"")</x:f>
      </x:c>
      <x:c r="H192" s="8" t="str">
        <x:f>IF(Q192=1,ABS(G192),"")</x:f>
      </x:c>
      <x:c r="I192" s="10" t="str">
        <x:f>IF(Q192=1,INDEX(Produtos!$G$5:$G$104,MATCH(C192,Produtos!$A$5:$A$104,0)),"")</x:f>
      </x:c>
      <x:c r="J192" s="10" t="str">
        <x:f>IF(Q192=1,G192*I192,"")</x:f>
      </x:c>
      <x:c r="K192" s="4"/>
      <x:c r="L192" s="4"/>
      <x:c r="M192" s="4"/>
      <x:c r="N192" s="4"/>
      <x:c r="O192" s="4"/>
      <x:c r="P192" s="8" t="str">
        <x:f>IF(COUNTA(A192:F192,K192:O192)=0,"",IF(OR(NOT(ISNUMBER(A192)),A192&lt;=0,IF(ISNUMBER(A192),A192&lt;&gt;INT(A192),FALSE)),"Data inválida",IF(B192="","ID de inventário ausente",IF(OR(C192="",COUNTIFS(Produtos!$A$5:$A$104,C192)&lt;&gt;1),"Código ausente, desconhecido ou duplicado",IF(IFERROR(INDEX(Produtos!$L$5:$L$104,MATCH(C192,Produtos!$A$5:$A$104,0)),"Inválido")&lt;&gt;"","Cadastro do item inválido",IF(D192="","Abrangência ausente",IF(OR(NOT(ISNUMBER(E192)),E192&lt;0),"Sistema no corte inválido",IF(OR(NOT(ISNUMBER(F192)),F192&lt;0),"Físico inválido",IF(L192="","Contador ausente",IF(AND(N192&lt;&gt;"Pendente revisão",N192&lt;&gt;"Aprovado",N192&lt;&gt;"Ajustado",N192&lt;&gt;"Recontar"),"Status inválido",""))))))))))</x:f>
      </x:c>
      <x:c r="Q192" s="8" t="n">
        <x:f>IF(AND(C192&lt;&gt;"",P192=""),1,0)</x:f>
        <x:v>0</x:v>
      </x:c>
      <x:c r="R192" s="8" t="n">
        <x:v>192</x:v>
      </x:c>
      <x:c r="S192" s="8" t="n">
        <x:f>IF(AND(Q192=1,ISNUMBER(Listas!$C$5),A192&lt;=Listas!$C$5),1,0)</x:f>
        <x:v>0</x:v>
      </x:c>
    </x:row>
    <x:row r="193" ht="24" customHeight="1">
      <x:c r="A193" s="5"/>
      <x:c r="B193" s="4"/>
      <x:c r="C193" s="4"/>
      <x:c r="D193" s="4"/>
      <x:c r="E193" s="4"/>
      <x:c r="F193" s="4"/>
      <x:c r="G193" s="8" t="str">
        <x:f>IF(Q193=1,F193-E193,"")</x:f>
      </x:c>
      <x:c r="H193" s="8" t="str">
        <x:f>IF(Q193=1,ABS(G193),"")</x:f>
      </x:c>
      <x:c r="I193" s="10" t="str">
        <x:f>IF(Q193=1,INDEX(Produtos!$G$5:$G$104,MATCH(C193,Produtos!$A$5:$A$104,0)),"")</x:f>
      </x:c>
      <x:c r="J193" s="10" t="str">
        <x:f>IF(Q193=1,G193*I193,"")</x:f>
      </x:c>
      <x:c r="K193" s="4"/>
      <x:c r="L193" s="4"/>
      <x:c r="M193" s="4"/>
      <x:c r="N193" s="4"/>
      <x:c r="O193" s="4"/>
      <x:c r="P193" s="8" t="str">
        <x:f>IF(COUNTA(A193:F193,K193:O193)=0,"",IF(OR(NOT(ISNUMBER(A193)),A193&lt;=0,IF(ISNUMBER(A193),A193&lt;&gt;INT(A193),FALSE)),"Data inválida",IF(B193="","ID de inventário ausente",IF(OR(C193="",COUNTIFS(Produtos!$A$5:$A$104,C193)&lt;&gt;1),"Código ausente, desconhecido ou duplicado",IF(IFERROR(INDEX(Produtos!$L$5:$L$104,MATCH(C193,Produtos!$A$5:$A$104,0)),"Inválido")&lt;&gt;"","Cadastro do item inválido",IF(D193="","Abrangência ausente",IF(OR(NOT(ISNUMBER(E193)),E193&lt;0),"Sistema no corte inválido",IF(OR(NOT(ISNUMBER(F193)),F193&lt;0),"Físico inválido",IF(L193="","Contador ausente",IF(AND(N193&lt;&gt;"Pendente revisão",N193&lt;&gt;"Aprovado",N193&lt;&gt;"Ajustado",N193&lt;&gt;"Recontar"),"Status inválido",""))))))))))</x:f>
      </x:c>
      <x:c r="Q193" s="8" t="n">
        <x:f>IF(AND(C193&lt;&gt;"",P193=""),1,0)</x:f>
        <x:v>0</x:v>
      </x:c>
      <x:c r="R193" s="8" t="n">
        <x:v>193</x:v>
      </x:c>
      <x:c r="S193" s="8" t="n">
        <x:f>IF(AND(Q193=1,ISNUMBER(Listas!$C$5),A193&lt;=Listas!$C$5),1,0)</x:f>
        <x:v>0</x:v>
      </x:c>
    </x:row>
    <x:row r="194" ht="24" customHeight="1">
      <x:c r="A194" s="5"/>
      <x:c r="B194" s="4"/>
      <x:c r="C194" s="4"/>
      <x:c r="D194" s="4"/>
      <x:c r="E194" s="4"/>
      <x:c r="F194" s="4"/>
      <x:c r="G194" s="8" t="str">
        <x:f>IF(Q194=1,F194-E194,"")</x:f>
      </x:c>
      <x:c r="H194" s="8" t="str">
        <x:f>IF(Q194=1,ABS(G194),"")</x:f>
      </x:c>
      <x:c r="I194" s="10" t="str">
        <x:f>IF(Q194=1,INDEX(Produtos!$G$5:$G$104,MATCH(C194,Produtos!$A$5:$A$104,0)),"")</x:f>
      </x:c>
      <x:c r="J194" s="10" t="str">
        <x:f>IF(Q194=1,G194*I194,"")</x:f>
      </x:c>
      <x:c r="K194" s="4"/>
      <x:c r="L194" s="4"/>
      <x:c r="M194" s="4"/>
      <x:c r="N194" s="4"/>
      <x:c r="O194" s="4"/>
      <x:c r="P194" s="8" t="str">
        <x:f>IF(COUNTA(A194:F194,K194:O194)=0,"",IF(OR(NOT(ISNUMBER(A194)),A194&lt;=0,IF(ISNUMBER(A194),A194&lt;&gt;INT(A194),FALSE)),"Data inválida",IF(B194="","ID de inventário ausente",IF(OR(C194="",COUNTIFS(Produtos!$A$5:$A$104,C194)&lt;&gt;1),"Código ausente, desconhecido ou duplicado",IF(IFERROR(INDEX(Produtos!$L$5:$L$104,MATCH(C194,Produtos!$A$5:$A$104,0)),"Inválido")&lt;&gt;"","Cadastro do item inválido",IF(D194="","Abrangência ausente",IF(OR(NOT(ISNUMBER(E194)),E194&lt;0),"Sistema no corte inválido",IF(OR(NOT(ISNUMBER(F194)),F194&lt;0),"Físico inválido",IF(L194="","Contador ausente",IF(AND(N194&lt;&gt;"Pendente revisão",N194&lt;&gt;"Aprovado",N194&lt;&gt;"Ajustado",N194&lt;&gt;"Recontar"),"Status inválido",""))))))))))</x:f>
      </x:c>
      <x:c r="Q194" s="8" t="n">
        <x:f>IF(AND(C194&lt;&gt;"",P194=""),1,0)</x:f>
        <x:v>0</x:v>
      </x:c>
      <x:c r="R194" s="8" t="n">
        <x:v>194</x:v>
      </x:c>
      <x:c r="S194" s="8" t="n">
        <x:f>IF(AND(Q194=1,ISNUMBER(Listas!$C$5),A194&lt;=Listas!$C$5),1,0)</x:f>
        <x:v>0</x:v>
      </x:c>
    </x:row>
    <x:row r="195" ht="24" customHeight="1">
      <x:c r="A195" s="5"/>
      <x:c r="B195" s="4"/>
      <x:c r="C195" s="4"/>
      <x:c r="D195" s="4"/>
      <x:c r="E195" s="4"/>
      <x:c r="F195" s="4"/>
      <x:c r="G195" s="8" t="str">
        <x:f>IF(Q195=1,F195-E195,"")</x:f>
      </x:c>
      <x:c r="H195" s="8" t="str">
        <x:f>IF(Q195=1,ABS(G195),"")</x:f>
      </x:c>
      <x:c r="I195" s="10" t="str">
        <x:f>IF(Q195=1,INDEX(Produtos!$G$5:$G$104,MATCH(C195,Produtos!$A$5:$A$104,0)),"")</x:f>
      </x:c>
      <x:c r="J195" s="10" t="str">
        <x:f>IF(Q195=1,G195*I195,"")</x:f>
      </x:c>
      <x:c r="K195" s="4"/>
      <x:c r="L195" s="4"/>
      <x:c r="M195" s="4"/>
      <x:c r="N195" s="4"/>
      <x:c r="O195" s="4"/>
      <x:c r="P195" s="8" t="str">
        <x:f>IF(COUNTA(A195:F195,K195:O195)=0,"",IF(OR(NOT(ISNUMBER(A195)),A195&lt;=0,IF(ISNUMBER(A195),A195&lt;&gt;INT(A195),FALSE)),"Data inválida",IF(B195="","ID de inventário ausente",IF(OR(C195="",COUNTIFS(Produtos!$A$5:$A$104,C195)&lt;&gt;1),"Código ausente, desconhecido ou duplicado",IF(IFERROR(INDEX(Produtos!$L$5:$L$104,MATCH(C195,Produtos!$A$5:$A$104,0)),"Inválido")&lt;&gt;"","Cadastro do item inválido",IF(D195="","Abrangência ausente",IF(OR(NOT(ISNUMBER(E195)),E195&lt;0),"Sistema no corte inválido",IF(OR(NOT(ISNUMBER(F195)),F195&lt;0),"Físico inválido",IF(L195="","Contador ausente",IF(AND(N195&lt;&gt;"Pendente revisão",N195&lt;&gt;"Aprovado",N195&lt;&gt;"Ajustado",N195&lt;&gt;"Recontar"),"Status inválido",""))))))))))</x:f>
      </x:c>
      <x:c r="Q195" s="8" t="n">
        <x:f>IF(AND(C195&lt;&gt;"",P195=""),1,0)</x:f>
        <x:v>0</x:v>
      </x:c>
      <x:c r="R195" s="8" t="n">
        <x:v>195</x:v>
      </x:c>
      <x:c r="S195" s="8" t="n">
        <x:f>IF(AND(Q195=1,ISNUMBER(Listas!$C$5),A195&lt;=Listas!$C$5),1,0)</x:f>
        <x:v>0</x:v>
      </x:c>
    </x:row>
    <x:row r="196" ht="24" customHeight="1">
      <x:c r="A196" s="5"/>
      <x:c r="B196" s="4"/>
      <x:c r="C196" s="4"/>
      <x:c r="D196" s="4"/>
      <x:c r="E196" s="4"/>
      <x:c r="F196" s="4"/>
      <x:c r="G196" s="8" t="str">
        <x:f>IF(Q196=1,F196-E196,"")</x:f>
      </x:c>
      <x:c r="H196" s="8" t="str">
        <x:f>IF(Q196=1,ABS(G196),"")</x:f>
      </x:c>
      <x:c r="I196" s="10" t="str">
        <x:f>IF(Q196=1,INDEX(Produtos!$G$5:$G$104,MATCH(C196,Produtos!$A$5:$A$104,0)),"")</x:f>
      </x:c>
      <x:c r="J196" s="10" t="str">
        <x:f>IF(Q196=1,G196*I196,"")</x:f>
      </x:c>
      <x:c r="K196" s="4"/>
      <x:c r="L196" s="4"/>
      <x:c r="M196" s="4"/>
      <x:c r="N196" s="4"/>
      <x:c r="O196" s="4"/>
      <x:c r="P196" s="8" t="str">
        <x:f>IF(COUNTA(A196:F196,K196:O196)=0,"",IF(OR(NOT(ISNUMBER(A196)),A196&lt;=0,IF(ISNUMBER(A196),A196&lt;&gt;INT(A196),FALSE)),"Data inválida",IF(B196="","ID de inventário ausente",IF(OR(C196="",COUNTIFS(Produtos!$A$5:$A$104,C196)&lt;&gt;1),"Código ausente, desconhecido ou duplicado",IF(IFERROR(INDEX(Produtos!$L$5:$L$104,MATCH(C196,Produtos!$A$5:$A$104,0)),"Inválido")&lt;&gt;"","Cadastro do item inválido",IF(D196="","Abrangência ausente",IF(OR(NOT(ISNUMBER(E196)),E196&lt;0),"Sistema no corte inválido",IF(OR(NOT(ISNUMBER(F196)),F196&lt;0),"Físico inválido",IF(L196="","Contador ausente",IF(AND(N196&lt;&gt;"Pendente revisão",N196&lt;&gt;"Aprovado",N196&lt;&gt;"Ajustado",N196&lt;&gt;"Recontar"),"Status inválido",""))))))))))</x:f>
      </x:c>
      <x:c r="Q196" s="8" t="n">
        <x:f>IF(AND(C196&lt;&gt;"",P196=""),1,0)</x:f>
        <x:v>0</x:v>
      </x:c>
      <x:c r="R196" s="8" t="n">
        <x:v>196</x:v>
      </x:c>
      <x:c r="S196" s="8" t="n">
        <x:f>IF(AND(Q196=1,ISNUMBER(Listas!$C$5),A196&lt;=Listas!$C$5),1,0)</x:f>
        <x:v>0</x:v>
      </x:c>
    </x:row>
    <x:row r="197" ht="24" customHeight="1">
      <x:c r="A197" s="5"/>
      <x:c r="B197" s="4"/>
      <x:c r="C197" s="4"/>
      <x:c r="D197" s="4"/>
      <x:c r="E197" s="4"/>
      <x:c r="F197" s="4"/>
      <x:c r="G197" s="8" t="str">
        <x:f>IF(Q197=1,F197-E197,"")</x:f>
      </x:c>
      <x:c r="H197" s="8" t="str">
        <x:f>IF(Q197=1,ABS(G197),"")</x:f>
      </x:c>
      <x:c r="I197" s="10" t="str">
        <x:f>IF(Q197=1,INDEX(Produtos!$G$5:$G$104,MATCH(C197,Produtos!$A$5:$A$104,0)),"")</x:f>
      </x:c>
      <x:c r="J197" s="10" t="str">
        <x:f>IF(Q197=1,G197*I197,"")</x:f>
      </x:c>
      <x:c r="K197" s="4"/>
      <x:c r="L197" s="4"/>
      <x:c r="M197" s="4"/>
      <x:c r="N197" s="4"/>
      <x:c r="O197" s="4"/>
      <x:c r="P197" s="8" t="str">
        <x:f>IF(COUNTA(A197:F197,K197:O197)=0,"",IF(OR(NOT(ISNUMBER(A197)),A197&lt;=0,IF(ISNUMBER(A197),A197&lt;&gt;INT(A197),FALSE)),"Data inválida",IF(B197="","ID de inventário ausente",IF(OR(C197="",COUNTIFS(Produtos!$A$5:$A$104,C197)&lt;&gt;1),"Código ausente, desconhecido ou duplicado",IF(IFERROR(INDEX(Produtos!$L$5:$L$104,MATCH(C197,Produtos!$A$5:$A$104,0)),"Inválido")&lt;&gt;"","Cadastro do item inválido",IF(D197="","Abrangência ausente",IF(OR(NOT(ISNUMBER(E197)),E197&lt;0),"Sistema no corte inválido",IF(OR(NOT(ISNUMBER(F197)),F197&lt;0),"Físico inválido",IF(L197="","Contador ausente",IF(AND(N197&lt;&gt;"Pendente revisão",N197&lt;&gt;"Aprovado",N197&lt;&gt;"Ajustado",N197&lt;&gt;"Recontar"),"Status inválido",""))))))))))</x:f>
      </x:c>
      <x:c r="Q197" s="8" t="n">
        <x:f>IF(AND(C197&lt;&gt;"",P197=""),1,0)</x:f>
        <x:v>0</x:v>
      </x:c>
      <x:c r="R197" s="8" t="n">
        <x:v>197</x:v>
      </x:c>
      <x:c r="S197" s="8" t="n">
        <x:f>IF(AND(Q197=1,ISNUMBER(Listas!$C$5),A197&lt;=Listas!$C$5),1,0)</x:f>
        <x:v>0</x:v>
      </x:c>
    </x:row>
    <x:row r="198" ht="24" customHeight="1">
      <x:c r="A198" s="5"/>
      <x:c r="B198" s="4"/>
      <x:c r="C198" s="4"/>
      <x:c r="D198" s="4"/>
      <x:c r="E198" s="4"/>
      <x:c r="F198" s="4"/>
      <x:c r="G198" s="8" t="str">
        <x:f>IF(Q198=1,F198-E198,"")</x:f>
      </x:c>
      <x:c r="H198" s="8" t="str">
        <x:f>IF(Q198=1,ABS(G198),"")</x:f>
      </x:c>
      <x:c r="I198" s="10" t="str">
        <x:f>IF(Q198=1,INDEX(Produtos!$G$5:$G$104,MATCH(C198,Produtos!$A$5:$A$104,0)),"")</x:f>
      </x:c>
      <x:c r="J198" s="10" t="str">
        <x:f>IF(Q198=1,G198*I198,"")</x:f>
      </x:c>
      <x:c r="K198" s="4"/>
      <x:c r="L198" s="4"/>
      <x:c r="M198" s="4"/>
      <x:c r="N198" s="4"/>
      <x:c r="O198" s="4"/>
      <x:c r="P198" s="8" t="str">
        <x:f>IF(COUNTA(A198:F198,K198:O198)=0,"",IF(OR(NOT(ISNUMBER(A198)),A198&lt;=0,IF(ISNUMBER(A198),A198&lt;&gt;INT(A198),FALSE)),"Data inválida",IF(B198="","ID de inventário ausente",IF(OR(C198="",COUNTIFS(Produtos!$A$5:$A$104,C198)&lt;&gt;1),"Código ausente, desconhecido ou duplicado",IF(IFERROR(INDEX(Produtos!$L$5:$L$104,MATCH(C198,Produtos!$A$5:$A$104,0)),"Inválido")&lt;&gt;"","Cadastro do item inválido",IF(D198="","Abrangência ausente",IF(OR(NOT(ISNUMBER(E198)),E198&lt;0),"Sistema no corte inválido",IF(OR(NOT(ISNUMBER(F198)),F198&lt;0),"Físico inválido",IF(L198="","Contador ausente",IF(AND(N198&lt;&gt;"Pendente revisão",N198&lt;&gt;"Aprovado",N198&lt;&gt;"Ajustado",N198&lt;&gt;"Recontar"),"Status inválido",""))))))))))</x:f>
      </x:c>
      <x:c r="Q198" s="8" t="n">
        <x:f>IF(AND(C198&lt;&gt;"",P198=""),1,0)</x:f>
        <x:v>0</x:v>
      </x:c>
      <x:c r="R198" s="8" t="n">
        <x:v>198</x:v>
      </x:c>
      <x:c r="S198" s="8" t="n">
        <x:f>IF(AND(Q198=1,ISNUMBER(Listas!$C$5),A198&lt;=Listas!$C$5),1,0)</x:f>
        <x:v>0</x:v>
      </x:c>
    </x:row>
    <x:row r="199" ht="24" customHeight="1">
      <x:c r="A199" s="5"/>
      <x:c r="B199" s="4"/>
      <x:c r="C199" s="4"/>
      <x:c r="D199" s="4"/>
      <x:c r="E199" s="4"/>
      <x:c r="F199" s="4"/>
      <x:c r="G199" s="8" t="str">
        <x:f>IF(Q199=1,F199-E199,"")</x:f>
      </x:c>
      <x:c r="H199" s="8" t="str">
        <x:f>IF(Q199=1,ABS(G199),"")</x:f>
      </x:c>
      <x:c r="I199" s="10" t="str">
        <x:f>IF(Q199=1,INDEX(Produtos!$G$5:$G$104,MATCH(C199,Produtos!$A$5:$A$104,0)),"")</x:f>
      </x:c>
      <x:c r="J199" s="10" t="str">
        <x:f>IF(Q199=1,G199*I199,"")</x:f>
      </x:c>
      <x:c r="K199" s="4"/>
      <x:c r="L199" s="4"/>
      <x:c r="M199" s="4"/>
      <x:c r="N199" s="4"/>
      <x:c r="O199" s="4"/>
      <x:c r="P199" s="8" t="str">
        <x:f>IF(COUNTA(A199:F199,K199:O199)=0,"",IF(OR(NOT(ISNUMBER(A199)),A199&lt;=0,IF(ISNUMBER(A199),A199&lt;&gt;INT(A199),FALSE)),"Data inválida",IF(B199="","ID de inventário ausente",IF(OR(C199="",COUNTIFS(Produtos!$A$5:$A$104,C199)&lt;&gt;1),"Código ausente, desconhecido ou duplicado",IF(IFERROR(INDEX(Produtos!$L$5:$L$104,MATCH(C199,Produtos!$A$5:$A$104,0)),"Inválido")&lt;&gt;"","Cadastro do item inválido",IF(D199="","Abrangência ausente",IF(OR(NOT(ISNUMBER(E199)),E199&lt;0),"Sistema no corte inválido",IF(OR(NOT(ISNUMBER(F199)),F199&lt;0),"Físico inválido",IF(L199="","Contador ausente",IF(AND(N199&lt;&gt;"Pendente revisão",N199&lt;&gt;"Aprovado",N199&lt;&gt;"Ajustado",N199&lt;&gt;"Recontar"),"Status inválido",""))))))))))</x:f>
      </x:c>
      <x:c r="Q199" s="8" t="n">
        <x:f>IF(AND(C199&lt;&gt;"",P199=""),1,0)</x:f>
        <x:v>0</x:v>
      </x:c>
      <x:c r="R199" s="8" t="n">
        <x:v>199</x:v>
      </x:c>
      <x:c r="S199" s="8" t="n">
        <x:f>IF(AND(Q199=1,ISNUMBER(Listas!$C$5),A199&lt;=Listas!$C$5),1,0)</x:f>
        <x:v>0</x:v>
      </x:c>
    </x:row>
    <x:row r="200" ht="24" customHeight="1">
      <x:c r="A200" s="5"/>
      <x:c r="B200" s="4"/>
      <x:c r="C200" s="4"/>
      <x:c r="D200" s="4"/>
      <x:c r="E200" s="4"/>
      <x:c r="F200" s="4"/>
      <x:c r="G200" s="8" t="str">
        <x:f>IF(Q200=1,F200-E200,"")</x:f>
      </x:c>
      <x:c r="H200" s="8" t="str">
        <x:f>IF(Q200=1,ABS(G200),"")</x:f>
      </x:c>
      <x:c r="I200" s="10" t="str">
        <x:f>IF(Q200=1,INDEX(Produtos!$G$5:$G$104,MATCH(C200,Produtos!$A$5:$A$104,0)),"")</x:f>
      </x:c>
      <x:c r="J200" s="10" t="str">
        <x:f>IF(Q200=1,G200*I200,"")</x:f>
      </x:c>
      <x:c r="K200" s="4"/>
      <x:c r="L200" s="4"/>
      <x:c r="M200" s="4"/>
      <x:c r="N200" s="4"/>
      <x:c r="O200" s="4"/>
      <x:c r="P200" s="8" t="str">
        <x:f>IF(COUNTA(A200:F200,K200:O200)=0,"",IF(OR(NOT(ISNUMBER(A200)),A200&lt;=0,IF(ISNUMBER(A200),A200&lt;&gt;INT(A200),FALSE)),"Data inválida",IF(B200="","ID de inventário ausente",IF(OR(C200="",COUNTIFS(Produtos!$A$5:$A$104,C200)&lt;&gt;1),"Código ausente, desconhecido ou duplicado",IF(IFERROR(INDEX(Produtos!$L$5:$L$104,MATCH(C200,Produtos!$A$5:$A$104,0)),"Inválido")&lt;&gt;"","Cadastro do item inválido",IF(D200="","Abrangência ausente",IF(OR(NOT(ISNUMBER(E200)),E200&lt;0),"Sistema no corte inválido",IF(OR(NOT(ISNUMBER(F200)),F200&lt;0),"Físico inválido",IF(L200="","Contador ausente",IF(AND(N200&lt;&gt;"Pendente revisão",N200&lt;&gt;"Aprovado",N200&lt;&gt;"Ajustado",N200&lt;&gt;"Recontar"),"Status inválido",""))))))))))</x:f>
      </x:c>
      <x:c r="Q200" s="8" t="n">
        <x:f>IF(AND(C200&lt;&gt;"",P200=""),1,0)</x:f>
        <x:v>0</x:v>
      </x:c>
      <x:c r="R200" s="8" t="n">
        <x:v>200</x:v>
      </x:c>
      <x:c r="S200" s="8" t="n">
        <x:f>IF(AND(Q200=1,ISNUMBER(Listas!$C$5),A200&lt;=Listas!$C$5),1,0)</x:f>
        <x:v>0</x:v>
      </x:c>
    </x:row>
    <x:row r="201" ht="24" customHeight="1">
      <x:c r="A201" s="5"/>
      <x:c r="B201" s="4"/>
      <x:c r="C201" s="4"/>
      <x:c r="D201" s="4"/>
      <x:c r="E201" s="4"/>
      <x:c r="F201" s="4"/>
      <x:c r="G201" s="8" t="str">
        <x:f>IF(Q201=1,F201-E201,"")</x:f>
      </x:c>
      <x:c r="H201" s="8" t="str">
        <x:f>IF(Q201=1,ABS(G201),"")</x:f>
      </x:c>
      <x:c r="I201" s="10" t="str">
        <x:f>IF(Q201=1,INDEX(Produtos!$G$5:$G$104,MATCH(C201,Produtos!$A$5:$A$104,0)),"")</x:f>
      </x:c>
      <x:c r="J201" s="10" t="str">
        <x:f>IF(Q201=1,G201*I201,"")</x:f>
      </x:c>
      <x:c r="K201" s="4"/>
      <x:c r="L201" s="4"/>
      <x:c r="M201" s="4"/>
      <x:c r="N201" s="4"/>
      <x:c r="O201" s="4"/>
      <x:c r="P201" s="8" t="str">
        <x:f>IF(COUNTA(A201:F201,K201:O201)=0,"",IF(OR(NOT(ISNUMBER(A201)),A201&lt;=0,IF(ISNUMBER(A201),A201&lt;&gt;INT(A201),FALSE)),"Data inválida",IF(B201="","ID de inventário ausente",IF(OR(C201="",COUNTIFS(Produtos!$A$5:$A$104,C201)&lt;&gt;1),"Código ausente, desconhecido ou duplicado",IF(IFERROR(INDEX(Produtos!$L$5:$L$104,MATCH(C201,Produtos!$A$5:$A$104,0)),"Inválido")&lt;&gt;"","Cadastro do item inválido",IF(D201="","Abrangência ausente",IF(OR(NOT(ISNUMBER(E201)),E201&lt;0),"Sistema no corte inválido",IF(OR(NOT(ISNUMBER(F201)),F201&lt;0),"Físico inválido",IF(L201="","Contador ausente",IF(AND(N201&lt;&gt;"Pendente revisão",N201&lt;&gt;"Aprovado",N201&lt;&gt;"Ajustado",N201&lt;&gt;"Recontar"),"Status inválido",""))))))))))</x:f>
      </x:c>
      <x:c r="Q201" s="8" t="n">
        <x:f>IF(AND(C201&lt;&gt;"",P201=""),1,0)</x:f>
        <x:v>0</x:v>
      </x:c>
      <x:c r="R201" s="8" t="n">
        <x:v>201</x:v>
      </x:c>
      <x:c r="S201" s="8" t="n">
        <x:f>IF(AND(Q201=1,ISNUMBER(Listas!$C$5),A201&lt;=Listas!$C$5),1,0)</x:f>
        <x:v>0</x:v>
      </x:c>
    </x:row>
    <x:row r="202" ht="24" customHeight="1">
      <x:c r="A202" s="5"/>
      <x:c r="B202" s="4"/>
      <x:c r="C202" s="4"/>
      <x:c r="D202" s="4"/>
      <x:c r="E202" s="4"/>
      <x:c r="F202" s="4"/>
      <x:c r="G202" s="8" t="str">
        <x:f>IF(Q202=1,F202-E202,"")</x:f>
      </x:c>
      <x:c r="H202" s="8" t="str">
        <x:f>IF(Q202=1,ABS(G202),"")</x:f>
      </x:c>
      <x:c r="I202" s="10" t="str">
        <x:f>IF(Q202=1,INDEX(Produtos!$G$5:$G$104,MATCH(C202,Produtos!$A$5:$A$104,0)),"")</x:f>
      </x:c>
      <x:c r="J202" s="10" t="str">
        <x:f>IF(Q202=1,G202*I202,"")</x:f>
      </x:c>
      <x:c r="K202" s="4"/>
      <x:c r="L202" s="4"/>
      <x:c r="M202" s="4"/>
      <x:c r="N202" s="4"/>
      <x:c r="O202" s="4"/>
      <x:c r="P202" s="8" t="str">
        <x:f>IF(COUNTA(A202:F202,K202:O202)=0,"",IF(OR(NOT(ISNUMBER(A202)),A202&lt;=0,IF(ISNUMBER(A202),A202&lt;&gt;INT(A202),FALSE)),"Data inválida",IF(B202="","ID de inventário ausente",IF(OR(C202="",COUNTIFS(Produtos!$A$5:$A$104,C202)&lt;&gt;1),"Código ausente, desconhecido ou duplicado",IF(IFERROR(INDEX(Produtos!$L$5:$L$104,MATCH(C202,Produtos!$A$5:$A$104,0)),"Inválido")&lt;&gt;"","Cadastro do item inválido",IF(D202="","Abrangência ausente",IF(OR(NOT(ISNUMBER(E202)),E202&lt;0),"Sistema no corte inválido",IF(OR(NOT(ISNUMBER(F202)),F202&lt;0),"Físico inválido",IF(L202="","Contador ausente",IF(AND(N202&lt;&gt;"Pendente revisão",N202&lt;&gt;"Aprovado",N202&lt;&gt;"Ajustado",N202&lt;&gt;"Recontar"),"Status inválido",""))))))))))</x:f>
      </x:c>
      <x:c r="Q202" s="8" t="n">
        <x:f>IF(AND(C202&lt;&gt;"",P202=""),1,0)</x:f>
        <x:v>0</x:v>
      </x:c>
      <x:c r="R202" s="8" t="n">
        <x:v>202</x:v>
      </x:c>
      <x:c r="S202" s="8" t="n">
        <x:f>IF(AND(Q202=1,ISNUMBER(Listas!$C$5),A202&lt;=Listas!$C$5),1,0)</x:f>
        <x:v>0</x:v>
      </x:c>
    </x:row>
    <x:row r="203" ht="24" customHeight="1">
      <x:c r="A203" s="5"/>
      <x:c r="B203" s="4"/>
      <x:c r="C203" s="4"/>
      <x:c r="D203" s="4"/>
      <x:c r="E203" s="4"/>
      <x:c r="F203" s="4"/>
      <x:c r="G203" s="8" t="str">
        <x:f>IF(Q203=1,F203-E203,"")</x:f>
      </x:c>
      <x:c r="H203" s="8" t="str">
        <x:f>IF(Q203=1,ABS(G203),"")</x:f>
      </x:c>
      <x:c r="I203" s="10" t="str">
        <x:f>IF(Q203=1,INDEX(Produtos!$G$5:$G$104,MATCH(C203,Produtos!$A$5:$A$104,0)),"")</x:f>
      </x:c>
      <x:c r="J203" s="10" t="str">
        <x:f>IF(Q203=1,G203*I203,"")</x:f>
      </x:c>
      <x:c r="K203" s="4"/>
      <x:c r="L203" s="4"/>
      <x:c r="M203" s="4"/>
      <x:c r="N203" s="4"/>
      <x:c r="O203" s="4"/>
      <x:c r="P203" s="8" t="str">
        <x:f>IF(COUNTA(A203:F203,K203:O203)=0,"",IF(OR(NOT(ISNUMBER(A203)),A203&lt;=0,IF(ISNUMBER(A203),A203&lt;&gt;INT(A203),FALSE)),"Data inválida",IF(B203="","ID de inventário ausente",IF(OR(C203="",COUNTIFS(Produtos!$A$5:$A$104,C203)&lt;&gt;1),"Código ausente, desconhecido ou duplicado",IF(IFERROR(INDEX(Produtos!$L$5:$L$104,MATCH(C203,Produtos!$A$5:$A$104,0)),"Inválido")&lt;&gt;"","Cadastro do item inválido",IF(D203="","Abrangência ausente",IF(OR(NOT(ISNUMBER(E203)),E203&lt;0),"Sistema no corte inválido",IF(OR(NOT(ISNUMBER(F203)),F203&lt;0),"Físico inválido",IF(L203="","Contador ausente",IF(AND(N203&lt;&gt;"Pendente revisão",N203&lt;&gt;"Aprovado",N203&lt;&gt;"Ajustado",N203&lt;&gt;"Recontar"),"Status inválido",""))))))))))</x:f>
      </x:c>
      <x:c r="Q203" s="8" t="n">
        <x:f>IF(AND(C203&lt;&gt;"",P203=""),1,0)</x:f>
        <x:v>0</x:v>
      </x:c>
      <x:c r="R203" s="8" t="n">
        <x:v>203</x:v>
      </x:c>
      <x:c r="S203" s="8" t="n">
        <x:f>IF(AND(Q203=1,ISNUMBER(Listas!$C$5),A203&lt;=Listas!$C$5),1,0)</x:f>
        <x:v>0</x:v>
      </x:c>
    </x:row>
    <x:row r="204" ht="24" customHeight="1">
      <x:c r="A204" s="5"/>
      <x:c r="B204" s="4"/>
      <x:c r="C204" s="4"/>
      <x:c r="D204" s="4"/>
      <x:c r="E204" s="4"/>
      <x:c r="F204" s="4"/>
      <x:c r="G204" s="8" t="str">
        <x:f>IF(Q204=1,F204-E204,"")</x:f>
      </x:c>
      <x:c r="H204" s="8" t="str">
        <x:f>IF(Q204=1,ABS(G204),"")</x:f>
      </x:c>
      <x:c r="I204" s="10" t="str">
        <x:f>IF(Q204=1,INDEX(Produtos!$G$5:$G$104,MATCH(C204,Produtos!$A$5:$A$104,0)),"")</x:f>
      </x:c>
      <x:c r="J204" s="10" t="str">
        <x:f>IF(Q204=1,G204*I204,"")</x:f>
      </x:c>
      <x:c r="K204" s="4"/>
      <x:c r="L204" s="4"/>
      <x:c r="M204" s="4"/>
      <x:c r="N204" s="4"/>
      <x:c r="O204" s="4"/>
      <x:c r="P204" s="8" t="str">
        <x:f>IF(COUNTA(A204:F204,K204:O204)=0,"",IF(OR(NOT(ISNUMBER(A204)),A204&lt;=0,IF(ISNUMBER(A204),A204&lt;&gt;INT(A204),FALSE)),"Data inválida",IF(B204="","ID de inventário ausente",IF(OR(C204="",COUNTIFS(Produtos!$A$5:$A$104,C204)&lt;&gt;1),"Código ausente, desconhecido ou duplicado",IF(IFERROR(INDEX(Produtos!$L$5:$L$104,MATCH(C204,Produtos!$A$5:$A$104,0)),"Inválido")&lt;&gt;"","Cadastro do item inválido",IF(D204="","Abrangência ausente",IF(OR(NOT(ISNUMBER(E204)),E204&lt;0),"Sistema no corte inválido",IF(OR(NOT(ISNUMBER(F204)),F204&lt;0),"Físico inválido",IF(L204="","Contador ausente",IF(AND(N204&lt;&gt;"Pendente revisão",N204&lt;&gt;"Aprovado",N204&lt;&gt;"Ajustado",N204&lt;&gt;"Recontar"),"Status inválido",""))))))))))</x:f>
      </x:c>
      <x:c r="Q204" s="8" t="n">
        <x:f>IF(AND(C204&lt;&gt;"",P204=""),1,0)</x:f>
        <x:v>0</x:v>
      </x:c>
      <x:c r="R204" s="8" t="n">
        <x:v>204</x:v>
      </x:c>
      <x:c r="S204" s="8" t="n">
        <x:f>IF(AND(Q204=1,ISNUMBER(Listas!$C$5),A204&lt;=Listas!$C$5),1,0)</x:f>
        <x:v>0</x:v>
      </x:c>
    </x:row>
    <x:row r="205" ht="24" customHeight="1">
      <x:c r="A205" s="5"/>
      <x:c r="B205" s="4"/>
      <x:c r="C205" s="4"/>
      <x:c r="D205" s="4"/>
      <x:c r="E205" s="4"/>
      <x:c r="F205" s="4"/>
      <x:c r="G205" s="8" t="str">
        <x:f>IF(Q205=1,F205-E205,"")</x:f>
      </x:c>
      <x:c r="H205" s="8" t="str">
        <x:f>IF(Q205=1,ABS(G205),"")</x:f>
      </x:c>
      <x:c r="I205" s="10" t="str">
        <x:f>IF(Q205=1,INDEX(Produtos!$G$5:$G$104,MATCH(C205,Produtos!$A$5:$A$104,0)),"")</x:f>
      </x:c>
      <x:c r="J205" s="10" t="str">
        <x:f>IF(Q205=1,G205*I205,"")</x:f>
      </x:c>
      <x:c r="K205" s="4"/>
      <x:c r="L205" s="4"/>
      <x:c r="M205" s="4"/>
      <x:c r="N205" s="4"/>
      <x:c r="O205" s="4"/>
      <x:c r="P205" s="8" t="str">
        <x:f>IF(COUNTA(A205:F205,K205:O205)=0,"",IF(OR(NOT(ISNUMBER(A205)),A205&lt;=0,IF(ISNUMBER(A205),A205&lt;&gt;INT(A205),FALSE)),"Data inválida",IF(B205="","ID de inventário ausente",IF(OR(C205="",COUNTIFS(Produtos!$A$5:$A$104,C205)&lt;&gt;1),"Código ausente, desconhecido ou duplicado",IF(IFERROR(INDEX(Produtos!$L$5:$L$104,MATCH(C205,Produtos!$A$5:$A$104,0)),"Inválido")&lt;&gt;"","Cadastro do item inválido",IF(D205="","Abrangência ausente",IF(OR(NOT(ISNUMBER(E205)),E205&lt;0),"Sistema no corte inválido",IF(OR(NOT(ISNUMBER(F205)),F205&lt;0),"Físico inválido",IF(L205="","Contador ausente",IF(AND(N205&lt;&gt;"Pendente revisão",N205&lt;&gt;"Aprovado",N205&lt;&gt;"Ajustado",N205&lt;&gt;"Recontar"),"Status inválido",""))))))))))</x:f>
      </x:c>
      <x:c r="Q205" s="8" t="n">
        <x:f>IF(AND(C205&lt;&gt;"",P205=""),1,0)</x:f>
        <x:v>0</x:v>
      </x:c>
      <x:c r="R205" s="8" t="n">
        <x:v>205</x:v>
      </x:c>
      <x:c r="S205" s="8" t="n">
        <x:f>IF(AND(Q205=1,ISNUMBER(Listas!$C$5),A205&lt;=Listas!$C$5),1,0)</x:f>
        <x:v>0</x:v>
      </x:c>
    </x:row>
    <x:row r="206" ht="24" customHeight="1">
      <x:c r="A206" s="5"/>
      <x:c r="B206" s="4"/>
      <x:c r="C206" s="4"/>
      <x:c r="D206" s="4"/>
      <x:c r="E206" s="4"/>
      <x:c r="F206" s="4"/>
      <x:c r="G206" s="8" t="str">
        <x:f>IF(Q206=1,F206-E206,"")</x:f>
      </x:c>
      <x:c r="H206" s="8" t="str">
        <x:f>IF(Q206=1,ABS(G206),"")</x:f>
      </x:c>
      <x:c r="I206" s="10" t="str">
        <x:f>IF(Q206=1,INDEX(Produtos!$G$5:$G$104,MATCH(C206,Produtos!$A$5:$A$104,0)),"")</x:f>
      </x:c>
      <x:c r="J206" s="10" t="str">
        <x:f>IF(Q206=1,G206*I206,"")</x:f>
      </x:c>
      <x:c r="K206" s="4"/>
      <x:c r="L206" s="4"/>
      <x:c r="M206" s="4"/>
      <x:c r="N206" s="4"/>
      <x:c r="O206" s="4"/>
      <x:c r="P206" s="8" t="str">
        <x:f>IF(COUNTA(A206:F206,K206:O206)=0,"",IF(OR(NOT(ISNUMBER(A206)),A206&lt;=0,IF(ISNUMBER(A206),A206&lt;&gt;INT(A206),FALSE)),"Data inválida",IF(B206="","ID de inventário ausente",IF(OR(C206="",COUNTIFS(Produtos!$A$5:$A$104,C206)&lt;&gt;1),"Código ausente, desconhecido ou duplicado",IF(IFERROR(INDEX(Produtos!$L$5:$L$104,MATCH(C206,Produtos!$A$5:$A$104,0)),"Inválido")&lt;&gt;"","Cadastro do item inválido",IF(D206="","Abrangência ausente",IF(OR(NOT(ISNUMBER(E206)),E206&lt;0),"Sistema no corte inválido",IF(OR(NOT(ISNUMBER(F206)),F206&lt;0),"Físico inválido",IF(L206="","Contador ausente",IF(AND(N206&lt;&gt;"Pendente revisão",N206&lt;&gt;"Aprovado",N206&lt;&gt;"Ajustado",N206&lt;&gt;"Recontar"),"Status inválido",""))))))))))</x:f>
      </x:c>
      <x:c r="Q206" s="8" t="n">
        <x:f>IF(AND(C206&lt;&gt;"",P206=""),1,0)</x:f>
        <x:v>0</x:v>
      </x:c>
      <x:c r="R206" s="8" t="n">
        <x:v>206</x:v>
      </x:c>
      <x:c r="S206" s="8" t="n">
        <x:f>IF(AND(Q206=1,ISNUMBER(Listas!$C$5),A206&lt;=Listas!$C$5),1,0)</x:f>
        <x:v>0</x:v>
      </x:c>
    </x:row>
    <x:row r="207" ht="24" customHeight="1">
      <x:c r="A207" s="5"/>
      <x:c r="B207" s="4"/>
      <x:c r="C207" s="4"/>
      <x:c r="D207" s="4"/>
      <x:c r="E207" s="4"/>
      <x:c r="F207" s="4"/>
      <x:c r="G207" s="8" t="str">
        <x:f>IF(Q207=1,F207-E207,"")</x:f>
      </x:c>
      <x:c r="H207" s="8" t="str">
        <x:f>IF(Q207=1,ABS(G207),"")</x:f>
      </x:c>
      <x:c r="I207" s="10" t="str">
        <x:f>IF(Q207=1,INDEX(Produtos!$G$5:$G$104,MATCH(C207,Produtos!$A$5:$A$104,0)),"")</x:f>
      </x:c>
      <x:c r="J207" s="10" t="str">
        <x:f>IF(Q207=1,G207*I207,"")</x:f>
      </x:c>
      <x:c r="K207" s="4"/>
      <x:c r="L207" s="4"/>
      <x:c r="M207" s="4"/>
      <x:c r="N207" s="4"/>
      <x:c r="O207" s="4"/>
      <x:c r="P207" s="8" t="str">
        <x:f>IF(COUNTA(A207:F207,K207:O207)=0,"",IF(OR(NOT(ISNUMBER(A207)),A207&lt;=0,IF(ISNUMBER(A207),A207&lt;&gt;INT(A207),FALSE)),"Data inválida",IF(B207="","ID de inventário ausente",IF(OR(C207="",COUNTIFS(Produtos!$A$5:$A$104,C207)&lt;&gt;1),"Código ausente, desconhecido ou duplicado",IF(IFERROR(INDEX(Produtos!$L$5:$L$104,MATCH(C207,Produtos!$A$5:$A$104,0)),"Inválido")&lt;&gt;"","Cadastro do item inválido",IF(D207="","Abrangência ausente",IF(OR(NOT(ISNUMBER(E207)),E207&lt;0),"Sistema no corte inválido",IF(OR(NOT(ISNUMBER(F207)),F207&lt;0),"Físico inválido",IF(L207="","Contador ausente",IF(AND(N207&lt;&gt;"Pendente revisão",N207&lt;&gt;"Aprovado",N207&lt;&gt;"Ajustado",N207&lt;&gt;"Recontar"),"Status inválido",""))))))))))</x:f>
      </x:c>
      <x:c r="Q207" s="8" t="n">
        <x:f>IF(AND(C207&lt;&gt;"",P207=""),1,0)</x:f>
        <x:v>0</x:v>
      </x:c>
      <x:c r="R207" s="8" t="n">
        <x:v>207</x:v>
      </x:c>
      <x:c r="S207" s="8" t="n">
        <x:f>IF(AND(Q207=1,ISNUMBER(Listas!$C$5),A207&lt;=Listas!$C$5),1,0)</x:f>
        <x:v>0</x:v>
      </x:c>
    </x:row>
    <x:row r="208" ht="24" customHeight="1">
      <x:c r="A208" s="5"/>
      <x:c r="B208" s="4"/>
      <x:c r="C208" s="4"/>
      <x:c r="D208" s="4"/>
      <x:c r="E208" s="4"/>
      <x:c r="F208" s="4"/>
      <x:c r="G208" s="8" t="str">
        <x:f>IF(Q208=1,F208-E208,"")</x:f>
      </x:c>
      <x:c r="H208" s="8" t="str">
        <x:f>IF(Q208=1,ABS(G208),"")</x:f>
      </x:c>
      <x:c r="I208" s="10" t="str">
        <x:f>IF(Q208=1,INDEX(Produtos!$G$5:$G$104,MATCH(C208,Produtos!$A$5:$A$104,0)),"")</x:f>
      </x:c>
      <x:c r="J208" s="10" t="str">
        <x:f>IF(Q208=1,G208*I208,"")</x:f>
      </x:c>
      <x:c r="K208" s="4"/>
      <x:c r="L208" s="4"/>
      <x:c r="M208" s="4"/>
      <x:c r="N208" s="4"/>
      <x:c r="O208" s="4"/>
      <x:c r="P208" s="8" t="str">
        <x:f>IF(COUNTA(A208:F208,K208:O208)=0,"",IF(OR(NOT(ISNUMBER(A208)),A208&lt;=0,IF(ISNUMBER(A208),A208&lt;&gt;INT(A208),FALSE)),"Data inválida",IF(B208="","ID de inventário ausente",IF(OR(C208="",COUNTIFS(Produtos!$A$5:$A$104,C208)&lt;&gt;1),"Código ausente, desconhecido ou duplicado",IF(IFERROR(INDEX(Produtos!$L$5:$L$104,MATCH(C208,Produtos!$A$5:$A$104,0)),"Inválido")&lt;&gt;"","Cadastro do item inválido",IF(D208="","Abrangência ausente",IF(OR(NOT(ISNUMBER(E208)),E208&lt;0),"Sistema no corte inválido",IF(OR(NOT(ISNUMBER(F208)),F208&lt;0),"Físico inválido",IF(L208="","Contador ausente",IF(AND(N208&lt;&gt;"Pendente revisão",N208&lt;&gt;"Aprovado",N208&lt;&gt;"Ajustado",N208&lt;&gt;"Recontar"),"Status inválido",""))))))))))</x:f>
      </x:c>
      <x:c r="Q208" s="8" t="n">
        <x:f>IF(AND(C208&lt;&gt;"",P208=""),1,0)</x:f>
        <x:v>0</x:v>
      </x:c>
      <x:c r="R208" s="8" t="n">
        <x:v>208</x:v>
      </x:c>
      <x:c r="S208" s="8" t="n">
        <x:f>IF(AND(Q208=1,ISNUMBER(Listas!$C$5),A208&lt;=Listas!$C$5),1,0)</x:f>
        <x:v>0</x:v>
      </x:c>
    </x:row>
    <x:row r="209" ht="24" customHeight="1">
      <x:c r="A209" s="5"/>
      <x:c r="B209" s="4"/>
      <x:c r="C209" s="4"/>
      <x:c r="D209" s="4"/>
      <x:c r="E209" s="4"/>
      <x:c r="F209" s="4"/>
      <x:c r="G209" s="8" t="str">
        <x:f>IF(Q209=1,F209-E209,"")</x:f>
      </x:c>
      <x:c r="H209" s="8" t="str">
        <x:f>IF(Q209=1,ABS(G209),"")</x:f>
      </x:c>
      <x:c r="I209" s="10" t="str">
        <x:f>IF(Q209=1,INDEX(Produtos!$G$5:$G$104,MATCH(C209,Produtos!$A$5:$A$104,0)),"")</x:f>
      </x:c>
      <x:c r="J209" s="10" t="str">
        <x:f>IF(Q209=1,G209*I209,"")</x:f>
      </x:c>
      <x:c r="K209" s="4"/>
      <x:c r="L209" s="4"/>
      <x:c r="M209" s="4"/>
      <x:c r="N209" s="4"/>
      <x:c r="O209" s="4"/>
      <x:c r="P209" s="8" t="str">
        <x:f>IF(COUNTA(A209:F209,K209:O209)=0,"",IF(OR(NOT(ISNUMBER(A209)),A209&lt;=0,IF(ISNUMBER(A209),A209&lt;&gt;INT(A209),FALSE)),"Data inválida",IF(B209="","ID de inventário ausente",IF(OR(C209="",COUNTIFS(Produtos!$A$5:$A$104,C209)&lt;&gt;1),"Código ausente, desconhecido ou duplicado",IF(IFERROR(INDEX(Produtos!$L$5:$L$104,MATCH(C209,Produtos!$A$5:$A$104,0)),"Inválido")&lt;&gt;"","Cadastro do item inválido",IF(D209="","Abrangência ausente",IF(OR(NOT(ISNUMBER(E209)),E209&lt;0),"Sistema no corte inválido",IF(OR(NOT(ISNUMBER(F209)),F209&lt;0),"Físico inválido",IF(L209="","Contador ausente",IF(AND(N209&lt;&gt;"Pendente revisão",N209&lt;&gt;"Aprovado",N209&lt;&gt;"Ajustado",N209&lt;&gt;"Recontar"),"Status inválido",""))))))))))</x:f>
      </x:c>
      <x:c r="Q209" s="8" t="n">
        <x:f>IF(AND(C209&lt;&gt;"",P209=""),1,0)</x:f>
        <x:v>0</x:v>
      </x:c>
      <x:c r="R209" s="8" t="n">
        <x:v>209</x:v>
      </x:c>
      <x:c r="S209" s="8" t="n">
        <x:f>IF(AND(Q209=1,ISNUMBER(Listas!$C$5),A209&lt;=Listas!$C$5),1,0)</x:f>
        <x:v>0</x:v>
      </x:c>
    </x:row>
    <x:row r="210" ht="24" customHeight="1">
      <x:c r="A210" s="5"/>
      <x:c r="B210" s="4"/>
      <x:c r="C210" s="4"/>
      <x:c r="D210" s="4"/>
      <x:c r="E210" s="4"/>
      <x:c r="F210" s="4"/>
      <x:c r="G210" s="8" t="str">
        <x:f>IF(Q210=1,F210-E210,"")</x:f>
      </x:c>
      <x:c r="H210" s="8" t="str">
        <x:f>IF(Q210=1,ABS(G210),"")</x:f>
      </x:c>
      <x:c r="I210" s="10" t="str">
        <x:f>IF(Q210=1,INDEX(Produtos!$G$5:$G$104,MATCH(C210,Produtos!$A$5:$A$104,0)),"")</x:f>
      </x:c>
      <x:c r="J210" s="10" t="str">
        <x:f>IF(Q210=1,G210*I210,"")</x:f>
      </x:c>
      <x:c r="K210" s="4"/>
      <x:c r="L210" s="4"/>
      <x:c r="M210" s="4"/>
      <x:c r="N210" s="4"/>
      <x:c r="O210" s="4"/>
      <x:c r="P210" s="8" t="str">
        <x:f>IF(COUNTA(A210:F210,K210:O210)=0,"",IF(OR(NOT(ISNUMBER(A210)),A210&lt;=0,IF(ISNUMBER(A210),A210&lt;&gt;INT(A210),FALSE)),"Data inválida",IF(B210="","ID de inventário ausente",IF(OR(C210="",COUNTIFS(Produtos!$A$5:$A$104,C210)&lt;&gt;1),"Código ausente, desconhecido ou duplicado",IF(IFERROR(INDEX(Produtos!$L$5:$L$104,MATCH(C210,Produtos!$A$5:$A$104,0)),"Inválido")&lt;&gt;"","Cadastro do item inválido",IF(D210="","Abrangência ausente",IF(OR(NOT(ISNUMBER(E210)),E210&lt;0),"Sistema no corte inválido",IF(OR(NOT(ISNUMBER(F210)),F210&lt;0),"Físico inválido",IF(L210="","Contador ausente",IF(AND(N210&lt;&gt;"Pendente revisão",N210&lt;&gt;"Aprovado",N210&lt;&gt;"Ajustado",N210&lt;&gt;"Recontar"),"Status inválido",""))))))))))</x:f>
      </x:c>
      <x:c r="Q210" s="8" t="n">
        <x:f>IF(AND(C210&lt;&gt;"",P210=""),1,0)</x:f>
        <x:v>0</x:v>
      </x:c>
      <x:c r="R210" s="8" t="n">
        <x:v>210</x:v>
      </x:c>
      <x:c r="S210" s="8" t="n">
        <x:f>IF(AND(Q210=1,ISNUMBER(Listas!$C$5),A210&lt;=Listas!$C$5),1,0)</x:f>
        <x:v>0</x:v>
      </x:c>
    </x:row>
    <x:row r="211" ht="24" customHeight="1">
      <x:c r="A211" s="5"/>
      <x:c r="B211" s="4"/>
      <x:c r="C211" s="4"/>
      <x:c r="D211" s="4"/>
      <x:c r="E211" s="4"/>
      <x:c r="F211" s="4"/>
      <x:c r="G211" s="8" t="str">
        <x:f>IF(Q211=1,F211-E211,"")</x:f>
      </x:c>
      <x:c r="H211" s="8" t="str">
        <x:f>IF(Q211=1,ABS(G211),"")</x:f>
      </x:c>
      <x:c r="I211" s="10" t="str">
        <x:f>IF(Q211=1,INDEX(Produtos!$G$5:$G$104,MATCH(C211,Produtos!$A$5:$A$104,0)),"")</x:f>
      </x:c>
      <x:c r="J211" s="10" t="str">
        <x:f>IF(Q211=1,G211*I211,"")</x:f>
      </x:c>
      <x:c r="K211" s="4"/>
      <x:c r="L211" s="4"/>
      <x:c r="M211" s="4"/>
      <x:c r="N211" s="4"/>
      <x:c r="O211" s="4"/>
      <x:c r="P211" s="8" t="str">
        <x:f>IF(COUNTA(A211:F211,K211:O211)=0,"",IF(OR(NOT(ISNUMBER(A211)),A211&lt;=0,IF(ISNUMBER(A211),A211&lt;&gt;INT(A211),FALSE)),"Data inválida",IF(B211="","ID de inventário ausente",IF(OR(C211="",COUNTIFS(Produtos!$A$5:$A$104,C211)&lt;&gt;1),"Código ausente, desconhecido ou duplicado",IF(IFERROR(INDEX(Produtos!$L$5:$L$104,MATCH(C211,Produtos!$A$5:$A$104,0)),"Inválido")&lt;&gt;"","Cadastro do item inválido",IF(D211="","Abrangência ausente",IF(OR(NOT(ISNUMBER(E211)),E211&lt;0),"Sistema no corte inválido",IF(OR(NOT(ISNUMBER(F211)),F211&lt;0),"Físico inválido",IF(L211="","Contador ausente",IF(AND(N211&lt;&gt;"Pendente revisão",N211&lt;&gt;"Aprovado",N211&lt;&gt;"Ajustado",N211&lt;&gt;"Recontar"),"Status inválido",""))))))))))</x:f>
      </x:c>
      <x:c r="Q211" s="8" t="n">
        <x:f>IF(AND(C211&lt;&gt;"",P211=""),1,0)</x:f>
        <x:v>0</x:v>
      </x:c>
      <x:c r="R211" s="8" t="n">
        <x:v>211</x:v>
      </x:c>
      <x:c r="S211" s="8" t="n">
        <x:f>IF(AND(Q211=1,ISNUMBER(Listas!$C$5),A211&lt;=Listas!$C$5),1,0)</x:f>
        <x:v>0</x:v>
      </x:c>
    </x:row>
    <x:row r="212" ht="24" customHeight="1">
      <x:c r="A212" s="5"/>
      <x:c r="B212" s="4"/>
      <x:c r="C212" s="4"/>
      <x:c r="D212" s="4"/>
      <x:c r="E212" s="4"/>
      <x:c r="F212" s="4"/>
      <x:c r="G212" s="8" t="str">
        <x:f>IF(Q212=1,F212-E212,"")</x:f>
      </x:c>
      <x:c r="H212" s="8" t="str">
        <x:f>IF(Q212=1,ABS(G212),"")</x:f>
      </x:c>
      <x:c r="I212" s="10" t="str">
        <x:f>IF(Q212=1,INDEX(Produtos!$G$5:$G$104,MATCH(C212,Produtos!$A$5:$A$104,0)),"")</x:f>
      </x:c>
      <x:c r="J212" s="10" t="str">
        <x:f>IF(Q212=1,G212*I212,"")</x:f>
      </x:c>
      <x:c r="K212" s="4"/>
      <x:c r="L212" s="4"/>
      <x:c r="M212" s="4"/>
      <x:c r="N212" s="4"/>
      <x:c r="O212" s="4"/>
      <x:c r="P212" s="8" t="str">
        <x:f>IF(COUNTA(A212:F212,K212:O212)=0,"",IF(OR(NOT(ISNUMBER(A212)),A212&lt;=0,IF(ISNUMBER(A212),A212&lt;&gt;INT(A212),FALSE)),"Data inválida",IF(B212="","ID de inventário ausente",IF(OR(C212="",COUNTIFS(Produtos!$A$5:$A$104,C212)&lt;&gt;1),"Código ausente, desconhecido ou duplicado",IF(IFERROR(INDEX(Produtos!$L$5:$L$104,MATCH(C212,Produtos!$A$5:$A$104,0)),"Inválido")&lt;&gt;"","Cadastro do item inválido",IF(D212="","Abrangência ausente",IF(OR(NOT(ISNUMBER(E212)),E212&lt;0),"Sistema no corte inválido",IF(OR(NOT(ISNUMBER(F212)),F212&lt;0),"Físico inválido",IF(L212="","Contador ausente",IF(AND(N212&lt;&gt;"Pendente revisão",N212&lt;&gt;"Aprovado",N212&lt;&gt;"Ajustado",N212&lt;&gt;"Recontar"),"Status inválido",""))))))))))</x:f>
      </x:c>
      <x:c r="Q212" s="8" t="n">
        <x:f>IF(AND(C212&lt;&gt;"",P212=""),1,0)</x:f>
        <x:v>0</x:v>
      </x:c>
      <x:c r="R212" s="8" t="n">
        <x:v>212</x:v>
      </x:c>
      <x:c r="S212" s="8" t="n">
        <x:f>IF(AND(Q212=1,ISNUMBER(Listas!$C$5),A212&lt;=Listas!$C$5),1,0)</x:f>
        <x:v>0</x:v>
      </x:c>
    </x:row>
    <x:row r="213" ht="24" customHeight="1">
      <x:c r="A213" s="5"/>
      <x:c r="B213" s="4"/>
      <x:c r="C213" s="4"/>
      <x:c r="D213" s="4"/>
      <x:c r="E213" s="4"/>
      <x:c r="F213" s="4"/>
      <x:c r="G213" s="8" t="str">
        <x:f>IF(Q213=1,F213-E213,"")</x:f>
      </x:c>
      <x:c r="H213" s="8" t="str">
        <x:f>IF(Q213=1,ABS(G213),"")</x:f>
      </x:c>
      <x:c r="I213" s="10" t="str">
        <x:f>IF(Q213=1,INDEX(Produtos!$G$5:$G$104,MATCH(C213,Produtos!$A$5:$A$104,0)),"")</x:f>
      </x:c>
      <x:c r="J213" s="10" t="str">
        <x:f>IF(Q213=1,G213*I213,"")</x:f>
      </x:c>
      <x:c r="K213" s="4"/>
      <x:c r="L213" s="4"/>
      <x:c r="M213" s="4"/>
      <x:c r="N213" s="4"/>
      <x:c r="O213" s="4"/>
      <x:c r="P213" s="8" t="str">
        <x:f>IF(COUNTA(A213:F213,K213:O213)=0,"",IF(OR(NOT(ISNUMBER(A213)),A213&lt;=0,IF(ISNUMBER(A213),A213&lt;&gt;INT(A213),FALSE)),"Data inválida",IF(B213="","ID de inventário ausente",IF(OR(C213="",COUNTIFS(Produtos!$A$5:$A$104,C213)&lt;&gt;1),"Código ausente, desconhecido ou duplicado",IF(IFERROR(INDEX(Produtos!$L$5:$L$104,MATCH(C213,Produtos!$A$5:$A$104,0)),"Inválido")&lt;&gt;"","Cadastro do item inválido",IF(D213="","Abrangência ausente",IF(OR(NOT(ISNUMBER(E213)),E213&lt;0),"Sistema no corte inválido",IF(OR(NOT(ISNUMBER(F213)),F213&lt;0),"Físico inválido",IF(L213="","Contador ausente",IF(AND(N213&lt;&gt;"Pendente revisão",N213&lt;&gt;"Aprovado",N213&lt;&gt;"Ajustado",N213&lt;&gt;"Recontar"),"Status inválido",""))))))))))</x:f>
      </x:c>
      <x:c r="Q213" s="8" t="n">
        <x:f>IF(AND(C213&lt;&gt;"",P213=""),1,0)</x:f>
        <x:v>0</x:v>
      </x:c>
      <x:c r="R213" s="8" t="n">
        <x:v>213</x:v>
      </x:c>
      <x:c r="S213" s="8" t="n">
        <x:f>IF(AND(Q213=1,ISNUMBER(Listas!$C$5),A213&lt;=Listas!$C$5),1,0)</x:f>
        <x:v>0</x:v>
      </x:c>
    </x:row>
    <x:row r="214" ht="24" customHeight="1">
      <x:c r="A214" s="5"/>
      <x:c r="B214" s="4"/>
      <x:c r="C214" s="4"/>
      <x:c r="D214" s="4"/>
      <x:c r="E214" s="4"/>
      <x:c r="F214" s="4"/>
      <x:c r="G214" s="8" t="str">
        <x:f>IF(Q214=1,F214-E214,"")</x:f>
      </x:c>
      <x:c r="H214" s="8" t="str">
        <x:f>IF(Q214=1,ABS(G214),"")</x:f>
      </x:c>
      <x:c r="I214" s="10" t="str">
        <x:f>IF(Q214=1,INDEX(Produtos!$G$5:$G$104,MATCH(C214,Produtos!$A$5:$A$104,0)),"")</x:f>
      </x:c>
      <x:c r="J214" s="10" t="str">
        <x:f>IF(Q214=1,G214*I214,"")</x:f>
      </x:c>
      <x:c r="K214" s="4"/>
      <x:c r="L214" s="4"/>
      <x:c r="M214" s="4"/>
      <x:c r="N214" s="4"/>
      <x:c r="O214" s="4"/>
      <x:c r="P214" s="8" t="str">
        <x:f>IF(COUNTA(A214:F214,K214:O214)=0,"",IF(OR(NOT(ISNUMBER(A214)),A214&lt;=0,IF(ISNUMBER(A214),A214&lt;&gt;INT(A214),FALSE)),"Data inválida",IF(B214="","ID de inventário ausente",IF(OR(C214="",COUNTIFS(Produtos!$A$5:$A$104,C214)&lt;&gt;1),"Código ausente, desconhecido ou duplicado",IF(IFERROR(INDEX(Produtos!$L$5:$L$104,MATCH(C214,Produtos!$A$5:$A$104,0)),"Inválido")&lt;&gt;"","Cadastro do item inválido",IF(D214="","Abrangência ausente",IF(OR(NOT(ISNUMBER(E214)),E214&lt;0),"Sistema no corte inválido",IF(OR(NOT(ISNUMBER(F214)),F214&lt;0),"Físico inválido",IF(L214="","Contador ausente",IF(AND(N214&lt;&gt;"Pendente revisão",N214&lt;&gt;"Aprovado",N214&lt;&gt;"Ajustado",N214&lt;&gt;"Recontar"),"Status inválido",""))))))))))</x:f>
      </x:c>
      <x:c r="Q214" s="8" t="n">
        <x:f>IF(AND(C214&lt;&gt;"",P214=""),1,0)</x:f>
        <x:v>0</x:v>
      </x:c>
      <x:c r="R214" s="8" t="n">
        <x:v>214</x:v>
      </x:c>
      <x:c r="S214" s="8" t="n">
        <x:f>IF(AND(Q214=1,ISNUMBER(Listas!$C$5),A214&lt;=Listas!$C$5),1,0)</x:f>
        <x:v>0</x:v>
      </x:c>
    </x:row>
    <x:row r="215" ht="24" customHeight="1">
      <x:c r="A215" s="5"/>
      <x:c r="B215" s="4"/>
      <x:c r="C215" s="4"/>
      <x:c r="D215" s="4"/>
      <x:c r="E215" s="4"/>
      <x:c r="F215" s="4"/>
      <x:c r="G215" s="8" t="str">
        <x:f>IF(Q215=1,F215-E215,"")</x:f>
      </x:c>
      <x:c r="H215" s="8" t="str">
        <x:f>IF(Q215=1,ABS(G215),"")</x:f>
      </x:c>
      <x:c r="I215" s="10" t="str">
        <x:f>IF(Q215=1,INDEX(Produtos!$G$5:$G$104,MATCH(C215,Produtos!$A$5:$A$104,0)),"")</x:f>
      </x:c>
      <x:c r="J215" s="10" t="str">
        <x:f>IF(Q215=1,G215*I215,"")</x:f>
      </x:c>
      <x:c r="K215" s="4"/>
      <x:c r="L215" s="4"/>
      <x:c r="M215" s="4"/>
      <x:c r="N215" s="4"/>
      <x:c r="O215" s="4"/>
      <x:c r="P215" s="8" t="str">
        <x:f>IF(COUNTA(A215:F215,K215:O215)=0,"",IF(OR(NOT(ISNUMBER(A215)),A215&lt;=0,IF(ISNUMBER(A215),A215&lt;&gt;INT(A215),FALSE)),"Data inválida",IF(B215="","ID de inventário ausente",IF(OR(C215="",COUNTIFS(Produtos!$A$5:$A$104,C215)&lt;&gt;1),"Código ausente, desconhecido ou duplicado",IF(IFERROR(INDEX(Produtos!$L$5:$L$104,MATCH(C215,Produtos!$A$5:$A$104,0)),"Inválido")&lt;&gt;"","Cadastro do item inválido",IF(D215="","Abrangência ausente",IF(OR(NOT(ISNUMBER(E215)),E215&lt;0),"Sistema no corte inválido",IF(OR(NOT(ISNUMBER(F215)),F215&lt;0),"Físico inválido",IF(L215="","Contador ausente",IF(AND(N215&lt;&gt;"Pendente revisão",N215&lt;&gt;"Aprovado",N215&lt;&gt;"Ajustado",N215&lt;&gt;"Recontar"),"Status inválido",""))))))))))</x:f>
      </x:c>
      <x:c r="Q215" s="8" t="n">
        <x:f>IF(AND(C215&lt;&gt;"",P215=""),1,0)</x:f>
        <x:v>0</x:v>
      </x:c>
      <x:c r="R215" s="8" t="n">
        <x:v>215</x:v>
      </x:c>
      <x:c r="S215" s="8" t="n">
        <x:f>IF(AND(Q215=1,ISNUMBER(Listas!$C$5),A215&lt;=Listas!$C$5),1,0)</x:f>
        <x:v>0</x:v>
      </x:c>
    </x:row>
    <x:row r="216" ht="24" customHeight="1">
      <x:c r="A216" s="5"/>
      <x:c r="B216" s="4"/>
      <x:c r="C216" s="4"/>
      <x:c r="D216" s="4"/>
      <x:c r="E216" s="4"/>
      <x:c r="F216" s="4"/>
      <x:c r="G216" s="8" t="str">
        <x:f>IF(Q216=1,F216-E216,"")</x:f>
      </x:c>
      <x:c r="H216" s="8" t="str">
        <x:f>IF(Q216=1,ABS(G216),"")</x:f>
      </x:c>
      <x:c r="I216" s="10" t="str">
        <x:f>IF(Q216=1,INDEX(Produtos!$G$5:$G$104,MATCH(C216,Produtos!$A$5:$A$104,0)),"")</x:f>
      </x:c>
      <x:c r="J216" s="10" t="str">
        <x:f>IF(Q216=1,G216*I216,"")</x:f>
      </x:c>
      <x:c r="K216" s="4"/>
      <x:c r="L216" s="4"/>
      <x:c r="M216" s="4"/>
      <x:c r="N216" s="4"/>
      <x:c r="O216" s="4"/>
      <x:c r="P216" s="8" t="str">
        <x:f>IF(COUNTA(A216:F216,K216:O216)=0,"",IF(OR(NOT(ISNUMBER(A216)),A216&lt;=0,IF(ISNUMBER(A216),A216&lt;&gt;INT(A216),FALSE)),"Data inválida",IF(B216="","ID de inventário ausente",IF(OR(C216="",COUNTIFS(Produtos!$A$5:$A$104,C216)&lt;&gt;1),"Código ausente, desconhecido ou duplicado",IF(IFERROR(INDEX(Produtos!$L$5:$L$104,MATCH(C216,Produtos!$A$5:$A$104,0)),"Inválido")&lt;&gt;"","Cadastro do item inválido",IF(D216="","Abrangência ausente",IF(OR(NOT(ISNUMBER(E216)),E216&lt;0),"Sistema no corte inválido",IF(OR(NOT(ISNUMBER(F216)),F216&lt;0),"Físico inválido",IF(L216="","Contador ausente",IF(AND(N216&lt;&gt;"Pendente revisão",N216&lt;&gt;"Aprovado",N216&lt;&gt;"Ajustado",N216&lt;&gt;"Recontar"),"Status inválido",""))))))))))</x:f>
      </x:c>
      <x:c r="Q216" s="8" t="n">
        <x:f>IF(AND(C216&lt;&gt;"",P216=""),1,0)</x:f>
        <x:v>0</x:v>
      </x:c>
      <x:c r="R216" s="8" t="n">
        <x:v>216</x:v>
      </x:c>
      <x:c r="S216" s="8" t="n">
        <x:f>IF(AND(Q216=1,ISNUMBER(Listas!$C$5),A216&lt;=Listas!$C$5),1,0)</x:f>
        <x:v>0</x:v>
      </x:c>
    </x:row>
    <x:row r="217" ht="24" customHeight="1">
      <x:c r="A217" s="5"/>
      <x:c r="B217" s="4"/>
      <x:c r="C217" s="4"/>
      <x:c r="D217" s="4"/>
      <x:c r="E217" s="4"/>
      <x:c r="F217" s="4"/>
      <x:c r="G217" s="8" t="str">
        <x:f>IF(Q217=1,F217-E217,"")</x:f>
      </x:c>
      <x:c r="H217" s="8" t="str">
        <x:f>IF(Q217=1,ABS(G217),"")</x:f>
      </x:c>
      <x:c r="I217" s="10" t="str">
        <x:f>IF(Q217=1,INDEX(Produtos!$G$5:$G$104,MATCH(C217,Produtos!$A$5:$A$104,0)),"")</x:f>
      </x:c>
      <x:c r="J217" s="10" t="str">
        <x:f>IF(Q217=1,G217*I217,"")</x:f>
      </x:c>
      <x:c r="K217" s="4"/>
      <x:c r="L217" s="4"/>
      <x:c r="M217" s="4"/>
      <x:c r="N217" s="4"/>
      <x:c r="O217" s="4"/>
      <x:c r="P217" s="8" t="str">
        <x:f>IF(COUNTA(A217:F217,K217:O217)=0,"",IF(OR(NOT(ISNUMBER(A217)),A217&lt;=0,IF(ISNUMBER(A217),A217&lt;&gt;INT(A217),FALSE)),"Data inválida",IF(B217="","ID de inventário ausente",IF(OR(C217="",COUNTIFS(Produtos!$A$5:$A$104,C217)&lt;&gt;1),"Código ausente, desconhecido ou duplicado",IF(IFERROR(INDEX(Produtos!$L$5:$L$104,MATCH(C217,Produtos!$A$5:$A$104,0)),"Inválido")&lt;&gt;"","Cadastro do item inválido",IF(D217="","Abrangência ausente",IF(OR(NOT(ISNUMBER(E217)),E217&lt;0),"Sistema no corte inválido",IF(OR(NOT(ISNUMBER(F217)),F217&lt;0),"Físico inválido",IF(L217="","Contador ausente",IF(AND(N217&lt;&gt;"Pendente revisão",N217&lt;&gt;"Aprovado",N217&lt;&gt;"Ajustado",N217&lt;&gt;"Recontar"),"Status inválido",""))))))))))</x:f>
      </x:c>
      <x:c r="Q217" s="8" t="n">
        <x:f>IF(AND(C217&lt;&gt;"",P217=""),1,0)</x:f>
        <x:v>0</x:v>
      </x:c>
      <x:c r="R217" s="8" t="n">
        <x:v>217</x:v>
      </x:c>
      <x:c r="S217" s="8" t="n">
        <x:f>IF(AND(Q217=1,ISNUMBER(Listas!$C$5),A217&lt;=Listas!$C$5),1,0)</x:f>
        <x:v>0</x:v>
      </x:c>
    </x:row>
    <x:row r="218" ht="24" customHeight="1">
      <x:c r="A218" s="5"/>
      <x:c r="B218" s="4"/>
      <x:c r="C218" s="4"/>
      <x:c r="D218" s="4"/>
      <x:c r="E218" s="4"/>
      <x:c r="F218" s="4"/>
      <x:c r="G218" s="8" t="str">
        <x:f>IF(Q218=1,F218-E218,"")</x:f>
      </x:c>
      <x:c r="H218" s="8" t="str">
        <x:f>IF(Q218=1,ABS(G218),"")</x:f>
      </x:c>
      <x:c r="I218" s="10" t="str">
        <x:f>IF(Q218=1,INDEX(Produtos!$G$5:$G$104,MATCH(C218,Produtos!$A$5:$A$104,0)),"")</x:f>
      </x:c>
      <x:c r="J218" s="10" t="str">
        <x:f>IF(Q218=1,G218*I218,"")</x:f>
      </x:c>
      <x:c r="K218" s="4"/>
      <x:c r="L218" s="4"/>
      <x:c r="M218" s="4"/>
      <x:c r="N218" s="4"/>
      <x:c r="O218" s="4"/>
      <x:c r="P218" s="8" t="str">
        <x:f>IF(COUNTA(A218:F218,K218:O218)=0,"",IF(OR(NOT(ISNUMBER(A218)),A218&lt;=0,IF(ISNUMBER(A218),A218&lt;&gt;INT(A218),FALSE)),"Data inválida",IF(B218="","ID de inventário ausente",IF(OR(C218="",COUNTIFS(Produtos!$A$5:$A$104,C218)&lt;&gt;1),"Código ausente, desconhecido ou duplicado",IF(IFERROR(INDEX(Produtos!$L$5:$L$104,MATCH(C218,Produtos!$A$5:$A$104,0)),"Inválido")&lt;&gt;"","Cadastro do item inválido",IF(D218="","Abrangência ausente",IF(OR(NOT(ISNUMBER(E218)),E218&lt;0),"Sistema no corte inválido",IF(OR(NOT(ISNUMBER(F218)),F218&lt;0),"Físico inválido",IF(L218="","Contador ausente",IF(AND(N218&lt;&gt;"Pendente revisão",N218&lt;&gt;"Aprovado",N218&lt;&gt;"Ajustado",N218&lt;&gt;"Recontar"),"Status inválido",""))))))))))</x:f>
      </x:c>
      <x:c r="Q218" s="8" t="n">
        <x:f>IF(AND(C218&lt;&gt;"",P218=""),1,0)</x:f>
        <x:v>0</x:v>
      </x:c>
      <x:c r="R218" s="8" t="n">
        <x:v>218</x:v>
      </x:c>
      <x:c r="S218" s="8" t="n">
        <x:f>IF(AND(Q218=1,ISNUMBER(Listas!$C$5),A218&lt;=Listas!$C$5),1,0)</x:f>
        <x:v>0</x:v>
      </x:c>
    </x:row>
    <x:row r="219" ht="24" customHeight="1">
      <x:c r="A219" s="5"/>
      <x:c r="B219" s="4"/>
      <x:c r="C219" s="4"/>
      <x:c r="D219" s="4"/>
      <x:c r="E219" s="4"/>
      <x:c r="F219" s="4"/>
      <x:c r="G219" s="8" t="str">
        <x:f>IF(Q219=1,F219-E219,"")</x:f>
      </x:c>
      <x:c r="H219" s="8" t="str">
        <x:f>IF(Q219=1,ABS(G219),"")</x:f>
      </x:c>
      <x:c r="I219" s="10" t="str">
        <x:f>IF(Q219=1,INDEX(Produtos!$G$5:$G$104,MATCH(C219,Produtos!$A$5:$A$104,0)),"")</x:f>
      </x:c>
      <x:c r="J219" s="10" t="str">
        <x:f>IF(Q219=1,G219*I219,"")</x:f>
      </x:c>
      <x:c r="K219" s="4"/>
      <x:c r="L219" s="4"/>
      <x:c r="M219" s="4"/>
      <x:c r="N219" s="4"/>
      <x:c r="O219" s="4"/>
      <x:c r="P219" s="8" t="str">
        <x:f>IF(COUNTA(A219:F219,K219:O219)=0,"",IF(OR(NOT(ISNUMBER(A219)),A219&lt;=0,IF(ISNUMBER(A219),A219&lt;&gt;INT(A219),FALSE)),"Data inválida",IF(B219="","ID de inventário ausente",IF(OR(C219="",COUNTIFS(Produtos!$A$5:$A$104,C219)&lt;&gt;1),"Código ausente, desconhecido ou duplicado",IF(IFERROR(INDEX(Produtos!$L$5:$L$104,MATCH(C219,Produtos!$A$5:$A$104,0)),"Inválido")&lt;&gt;"","Cadastro do item inválido",IF(D219="","Abrangência ausente",IF(OR(NOT(ISNUMBER(E219)),E219&lt;0),"Sistema no corte inválido",IF(OR(NOT(ISNUMBER(F219)),F219&lt;0),"Físico inválido",IF(L219="","Contador ausente",IF(AND(N219&lt;&gt;"Pendente revisão",N219&lt;&gt;"Aprovado",N219&lt;&gt;"Ajustado",N219&lt;&gt;"Recontar"),"Status inválido",""))))))))))</x:f>
      </x:c>
      <x:c r="Q219" s="8" t="n">
        <x:f>IF(AND(C219&lt;&gt;"",P219=""),1,0)</x:f>
        <x:v>0</x:v>
      </x:c>
      <x:c r="R219" s="8" t="n">
        <x:v>219</x:v>
      </x:c>
      <x:c r="S219" s="8" t="n">
        <x:f>IF(AND(Q219=1,ISNUMBER(Listas!$C$5),A219&lt;=Listas!$C$5),1,0)</x:f>
        <x:v>0</x:v>
      </x:c>
    </x:row>
    <x:row r="220" ht="24" customHeight="1">
      <x:c r="A220" s="5"/>
      <x:c r="B220" s="4"/>
      <x:c r="C220" s="4"/>
      <x:c r="D220" s="4"/>
      <x:c r="E220" s="4"/>
      <x:c r="F220" s="4"/>
      <x:c r="G220" s="8" t="str">
        <x:f>IF(Q220=1,F220-E220,"")</x:f>
      </x:c>
      <x:c r="H220" s="8" t="str">
        <x:f>IF(Q220=1,ABS(G220),"")</x:f>
      </x:c>
      <x:c r="I220" s="10" t="str">
        <x:f>IF(Q220=1,INDEX(Produtos!$G$5:$G$104,MATCH(C220,Produtos!$A$5:$A$104,0)),"")</x:f>
      </x:c>
      <x:c r="J220" s="10" t="str">
        <x:f>IF(Q220=1,G220*I220,"")</x:f>
      </x:c>
      <x:c r="K220" s="4"/>
      <x:c r="L220" s="4"/>
      <x:c r="M220" s="4"/>
      <x:c r="N220" s="4"/>
      <x:c r="O220" s="4"/>
      <x:c r="P220" s="8" t="str">
        <x:f>IF(COUNTA(A220:F220,K220:O220)=0,"",IF(OR(NOT(ISNUMBER(A220)),A220&lt;=0,IF(ISNUMBER(A220),A220&lt;&gt;INT(A220),FALSE)),"Data inválida",IF(B220="","ID de inventário ausente",IF(OR(C220="",COUNTIFS(Produtos!$A$5:$A$104,C220)&lt;&gt;1),"Código ausente, desconhecido ou duplicado",IF(IFERROR(INDEX(Produtos!$L$5:$L$104,MATCH(C220,Produtos!$A$5:$A$104,0)),"Inválido")&lt;&gt;"","Cadastro do item inválido",IF(D220="","Abrangência ausente",IF(OR(NOT(ISNUMBER(E220)),E220&lt;0),"Sistema no corte inválido",IF(OR(NOT(ISNUMBER(F220)),F220&lt;0),"Físico inválido",IF(L220="","Contador ausente",IF(AND(N220&lt;&gt;"Pendente revisão",N220&lt;&gt;"Aprovado",N220&lt;&gt;"Ajustado",N220&lt;&gt;"Recontar"),"Status inválido",""))))))))))</x:f>
      </x:c>
      <x:c r="Q220" s="8" t="n">
        <x:f>IF(AND(C220&lt;&gt;"",P220=""),1,0)</x:f>
        <x:v>0</x:v>
      </x:c>
      <x:c r="R220" s="8" t="n">
        <x:v>220</x:v>
      </x:c>
      <x:c r="S220" s="8" t="n">
        <x:f>IF(AND(Q220=1,ISNUMBER(Listas!$C$5),A220&lt;=Listas!$C$5),1,0)</x:f>
        <x:v>0</x:v>
      </x:c>
    </x:row>
    <x:row r="221" ht="24" customHeight="1">
      <x:c r="A221" s="5"/>
      <x:c r="B221" s="4"/>
      <x:c r="C221" s="4"/>
      <x:c r="D221" s="4"/>
      <x:c r="E221" s="4"/>
      <x:c r="F221" s="4"/>
      <x:c r="G221" s="8" t="str">
        <x:f>IF(Q221=1,F221-E221,"")</x:f>
      </x:c>
      <x:c r="H221" s="8" t="str">
        <x:f>IF(Q221=1,ABS(G221),"")</x:f>
      </x:c>
      <x:c r="I221" s="10" t="str">
        <x:f>IF(Q221=1,INDEX(Produtos!$G$5:$G$104,MATCH(C221,Produtos!$A$5:$A$104,0)),"")</x:f>
      </x:c>
      <x:c r="J221" s="10" t="str">
        <x:f>IF(Q221=1,G221*I221,"")</x:f>
      </x:c>
      <x:c r="K221" s="4"/>
      <x:c r="L221" s="4"/>
      <x:c r="M221" s="4"/>
      <x:c r="N221" s="4"/>
      <x:c r="O221" s="4"/>
      <x:c r="P221" s="8" t="str">
        <x:f>IF(COUNTA(A221:F221,K221:O221)=0,"",IF(OR(NOT(ISNUMBER(A221)),A221&lt;=0,IF(ISNUMBER(A221),A221&lt;&gt;INT(A221),FALSE)),"Data inválida",IF(B221="","ID de inventário ausente",IF(OR(C221="",COUNTIFS(Produtos!$A$5:$A$104,C221)&lt;&gt;1),"Código ausente, desconhecido ou duplicado",IF(IFERROR(INDEX(Produtos!$L$5:$L$104,MATCH(C221,Produtos!$A$5:$A$104,0)),"Inválido")&lt;&gt;"","Cadastro do item inválido",IF(D221="","Abrangência ausente",IF(OR(NOT(ISNUMBER(E221)),E221&lt;0),"Sistema no corte inválido",IF(OR(NOT(ISNUMBER(F221)),F221&lt;0),"Físico inválido",IF(L221="","Contador ausente",IF(AND(N221&lt;&gt;"Pendente revisão",N221&lt;&gt;"Aprovado",N221&lt;&gt;"Ajustado",N221&lt;&gt;"Recontar"),"Status inválido",""))))))))))</x:f>
      </x:c>
      <x:c r="Q221" s="8" t="n">
        <x:f>IF(AND(C221&lt;&gt;"",P221=""),1,0)</x:f>
        <x:v>0</x:v>
      </x:c>
      <x:c r="R221" s="8" t="n">
        <x:v>221</x:v>
      </x:c>
      <x:c r="S221" s="8" t="n">
        <x:f>IF(AND(Q221=1,ISNUMBER(Listas!$C$5),A221&lt;=Listas!$C$5),1,0)</x:f>
        <x:v>0</x:v>
      </x:c>
    </x:row>
    <x:row r="222" ht="24" customHeight="1">
      <x:c r="A222" s="5"/>
      <x:c r="B222" s="4"/>
      <x:c r="C222" s="4"/>
      <x:c r="D222" s="4"/>
      <x:c r="E222" s="4"/>
      <x:c r="F222" s="4"/>
      <x:c r="G222" s="8" t="str">
        <x:f>IF(Q222=1,F222-E222,"")</x:f>
      </x:c>
      <x:c r="H222" s="8" t="str">
        <x:f>IF(Q222=1,ABS(G222),"")</x:f>
      </x:c>
      <x:c r="I222" s="10" t="str">
        <x:f>IF(Q222=1,INDEX(Produtos!$G$5:$G$104,MATCH(C222,Produtos!$A$5:$A$104,0)),"")</x:f>
      </x:c>
      <x:c r="J222" s="10" t="str">
        <x:f>IF(Q222=1,G222*I222,"")</x:f>
      </x:c>
      <x:c r="K222" s="4"/>
      <x:c r="L222" s="4"/>
      <x:c r="M222" s="4"/>
      <x:c r="N222" s="4"/>
      <x:c r="O222" s="4"/>
      <x:c r="P222" s="8" t="str">
        <x:f>IF(COUNTA(A222:F222,K222:O222)=0,"",IF(OR(NOT(ISNUMBER(A222)),A222&lt;=0,IF(ISNUMBER(A222),A222&lt;&gt;INT(A222),FALSE)),"Data inválida",IF(B222="","ID de inventário ausente",IF(OR(C222="",COUNTIFS(Produtos!$A$5:$A$104,C222)&lt;&gt;1),"Código ausente, desconhecido ou duplicado",IF(IFERROR(INDEX(Produtos!$L$5:$L$104,MATCH(C222,Produtos!$A$5:$A$104,0)),"Inválido")&lt;&gt;"","Cadastro do item inválido",IF(D222="","Abrangência ausente",IF(OR(NOT(ISNUMBER(E222)),E222&lt;0),"Sistema no corte inválido",IF(OR(NOT(ISNUMBER(F222)),F222&lt;0),"Físico inválido",IF(L222="","Contador ausente",IF(AND(N222&lt;&gt;"Pendente revisão",N222&lt;&gt;"Aprovado",N222&lt;&gt;"Ajustado",N222&lt;&gt;"Recontar"),"Status inválido",""))))))))))</x:f>
      </x:c>
      <x:c r="Q222" s="8" t="n">
        <x:f>IF(AND(C222&lt;&gt;"",P222=""),1,0)</x:f>
        <x:v>0</x:v>
      </x:c>
      <x:c r="R222" s="8" t="n">
        <x:v>222</x:v>
      </x:c>
      <x:c r="S222" s="8" t="n">
        <x:f>IF(AND(Q222=1,ISNUMBER(Listas!$C$5),A222&lt;=Listas!$C$5),1,0)</x:f>
        <x:v>0</x:v>
      </x:c>
    </x:row>
    <x:row r="223" ht="24" customHeight="1">
      <x:c r="A223" s="5"/>
      <x:c r="B223" s="4"/>
      <x:c r="C223" s="4"/>
      <x:c r="D223" s="4"/>
      <x:c r="E223" s="4"/>
      <x:c r="F223" s="4"/>
      <x:c r="G223" s="8" t="str">
        <x:f>IF(Q223=1,F223-E223,"")</x:f>
      </x:c>
      <x:c r="H223" s="8" t="str">
        <x:f>IF(Q223=1,ABS(G223),"")</x:f>
      </x:c>
      <x:c r="I223" s="10" t="str">
        <x:f>IF(Q223=1,INDEX(Produtos!$G$5:$G$104,MATCH(C223,Produtos!$A$5:$A$104,0)),"")</x:f>
      </x:c>
      <x:c r="J223" s="10" t="str">
        <x:f>IF(Q223=1,G223*I223,"")</x:f>
      </x:c>
      <x:c r="K223" s="4"/>
      <x:c r="L223" s="4"/>
      <x:c r="M223" s="4"/>
      <x:c r="N223" s="4"/>
      <x:c r="O223" s="4"/>
      <x:c r="P223" s="8" t="str">
        <x:f>IF(COUNTA(A223:F223,K223:O223)=0,"",IF(OR(NOT(ISNUMBER(A223)),A223&lt;=0,IF(ISNUMBER(A223),A223&lt;&gt;INT(A223),FALSE)),"Data inválida",IF(B223="","ID de inventário ausente",IF(OR(C223="",COUNTIFS(Produtos!$A$5:$A$104,C223)&lt;&gt;1),"Código ausente, desconhecido ou duplicado",IF(IFERROR(INDEX(Produtos!$L$5:$L$104,MATCH(C223,Produtos!$A$5:$A$104,0)),"Inválido")&lt;&gt;"","Cadastro do item inválido",IF(D223="","Abrangência ausente",IF(OR(NOT(ISNUMBER(E223)),E223&lt;0),"Sistema no corte inválido",IF(OR(NOT(ISNUMBER(F223)),F223&lt;0),"Físico inválido",IF(L223="","Contador ausente",IF(AND(N223&lt;&gt;"Pendente revisão",N223&lt;&gt;"Aprovado",N223&lt;&gt;"Ajustado",N223&lt;&gt;"Recontar"),"Status inválido",""))))))))))</x:f>
      </x:c>
      <x:c r="Q223" s="8" t="n">
        <x:f>IF(AND(C223&lt;&gt;"",P223=""),1,0)</x:f>
        <x:v>0</x:v>
      </x:c>
      <x:c r="R223" s="8" t="n">
        <x:v>223</x:v>
      </x:c>
      <x:c r="S223" s="8" t="n">
        <x:f>IF(AND(Q223=1,ISNUMBER(Listas!$C$5),A223&lt;=Listas!$C$5),1,0)</x:f>
        <x:v>0</x:v>
      </x:c>
    </x:row>
    <x:row r="224" ht="24" customHeight="1">
      <x:c r="A224" s="5"/>
      <x:c r="B224" s="4"/>
      <x:c r="C224" s="4"/>
      <x:c r="D224" s="4"/>
      <x:c r="E224" s="4"/>
      <x:c r="F224" s="4"/>
      <x:c r="G224" s="8" t="str">
        <x:f>IF(Q224=1,F224-E224,"")</x:f>
      </x:c>
      <x:c r="H224" s="8" t="str">
        <x:f>IF(Q224=1,ABS(G224),"")</x:f>
      </x:c>
      <x:c r="I224" s="10" t="str">
        <x:f>IF(Q224=1,INDEX(Produtos!$G$5:$G$104,MATCH(C224,Produtos!$A$5:$A$104,0)),"")</x:f>
      </x:c>
      <x:c r="J224" s="10" t="str">
        <x:f>IF(Q224=1,G224*I224,"")</x:f>
      </x:c>
      <x:c r="K224" s="4"/>
      <x:c r="L224" s="4"/>
      <x:c r="M224" s="4"/>
      <x:c r="N224" s="4"/>
      <x:c r="O224" s="4"/>
      <x:c r="P224" s="8" t="str">
        <x:f>IF(COUNTA(A224:F224,K224:O224)=0,"",IF(OR(NOT(ISNUMBER(A224)),A224&lt;=0,IF(ISNUMBER(A224),A224&lt;&gt;INT(A224),FALSE)),"Data inválida",IF(B224="","ID de inventário ausente",IF(OR(C224="",COUNTIFS(Produtos!$A$5:$A$104,C224)&lt;&gt;1),"Código ausente, desconhecido ou duplicado",IF(IFERROR(INDEX(Produtos!$L$5:$L$104,MATCH(C224,Produtos!$A$5:$A$104,0)),"Inválido")&lt;&gt;"","Cadastro do item inválido",IF(D224="","Abrangência ausente",IF(OR(NOT(ISNUMBER(E224)),E224&lt;0),"Sistema no corte inválido",IF(OR(NOT(ISNUMBER(F224)),F224&lt;0),"Físico inválido",IF(L224="","Contador ausente",IF(AND(N224&lt;&gt;"Pendente revisão",N224&lt;&gt;"Aprovado",N224&lt;&gt;"Ajustado",N224&lt;&gt;"Recontar"),"Status inválido",""))))))))))</x:f>
      </x:c>
      <x:c r="Q224" s="8" t="n">
        <x:f>IF(AND(C224&lt;&gt;"",P224=""),1,0)</x:f>
        <x:v>0</x:v>
      </x:c>
      <x:c r="R224" s="8" t="n">
        <x:v>224</x:v>
      </x:c>
      <x:c r="S224" s="8" t="n">
        <x:f>IF(AND(Q224=1,ISNUMBER(Listas!$C$5),A224&lt;=Listas!$C$5),1,0)</x:f>
        <x:v>0</x:v>
      </x:c>
    </x:row>
    <x:row r="225" ht="24" customHeight="1">
      <x:c r="A225" s="5"/>
      <x:c r="B225" s="4"/>
      <x:c r="C225" s="4"/>
      <x:c r="D225" s="4"/>
      <x:c r="E225" s="4"/>
      <x:c r="F225" s="4"/>
      <x:c r="G225" s="8" t="str">
        <x:f>IF(Q225=1,F225-E225,"")</x:f>
      </x:c>
      <x:c r="H225" s="8" t="str">
        <x:f>IF(Q225=1,ABS(G225),"")</x:f>
      </x:c>
      <x:c r="I225" s="10" t="str">
        <x:f>IF(Q225=1,INDEX(Produtos!$G$5:$G$104,MATCH(C225,Produtos!$A$5:$A$104,0)),"")</x:f>
      </x:c>
      <x:c r="J225" s="10" t="str">
        <x:f>IF(Q225=1,G225*I225,"")</x:f>
      </x:c>
      <x:c r="K225" s="4"/>
      <x:c r="L225" s="4"/>
      <x:c r="M225" s="4"/>
      <x:c r="N225" s="4"/>
      <x:c r="O225" s="4"/>
      <x:c r="P225" s="8" t="str">
        <x:f>IF(COUNTA(A225:F225,K225:O225)=0,"",IF(OR(NOT(ISNUMBER(A225)),A225&lt;=0,IF(ISNUMBER(A225),A225&lt;&gt;INT(A225),FALSE)),"Data inválida",IF(B225="","ID de inventário ausente",IF(OR(C225="",COUNTIFS(Produtos!$A$5:$A$104,C225)&lt;&gt;1),"Código ausente, desconhecido ou duplicado",IF(IFERROR(INDEX(Produtos!$L$5:$L$104,MATCH(C225,Produtos!$A$5:$A$104,0)),"Inválido")&lt;&gt;"","Cadastro do item inválido",IF(D225="","Abrangência ausente",IF(OR(NOT(ISNUMBER(E225)),E225&lt;0),"Sistema no corte inválido",IF(OR(NOT(ISNUMBER(F225)),F225&lt;0),"Físico inválido",IF(L225="","Contador ausente",IF(AND(N225&lt;&gt;"Pendente revisão",N225&lt;&gt;"Aprovado",N225&lt;&gt;"Ajustado",N225&lt;&gt;"Recontar"),"Status inválido",""))))))))))</x:f>
      </x:c>
      <x:c r="Q225" s="8" t="n">
        <x:f>IF(AND(C225&lt;&gt;"",P225=""),1,0)</x:f>
        <x:v>0</x:v>
      </x:c>
      <x:c r="R225" s="8" t="n">
        <x:v>225</x:v>
      </x:c>
      <x:c r="S225" s="8" t="n">
        <x:f>IF(AND(Q225=1,ISNUMBER(Listas!$C$5),A225&lt;=Listas!$C$5),1,0)</x:f>
        <x:v>0</x:v>
      </x:c>
    </x:row>
    <x:row r="226" ht="24" customHeight="1">
      <x:c r="A226" s="5"/>
      <x:c r="B226" s="4"/>
      <x:c r="C226" s="4"/>
      <x:c r="D226" s="4"/>
      <x:c r="E226" s="4"/>
      <x:c r="F226" s="4"/>
      <x:c r="G226" s="8" t="str">
        <x:f>IF(Q226=1,F226-E226,"")</x:f>
      </x:c>
      <x:c r="H226" s="8" t="str">
        <x:f>IF(Q226=1,ABS(G226),"")</x:f>
      </x:c>
      <x:c r="I226" s="10" t="str">
        <x:f>IF(Q226=1,INDEX(Produtos!$G$5:$G$104,MATCH(C226,Produtos!$A$5:$A$104,0)),"")</x:f>
      </x:c>
      <x:c r="J226" s="10" t="str">
        <x:f>IF(Q226=1,G226*I226,"")</x:f>
      </x:c>
      <x:c r="K226" s="4"/>
      <x:c r="L226" s="4"/>
      <x:c r="M226" s="4"/>
      <x:c r="N226" s="4"/>
      <x:c r="O226" s="4"/>
      <x:c r="P226" s="8" t="str">
        <x:f>IF(COUNTA(A226:F226,K226:O226)=0,"",IF(OR(NOT(ISNUMBER(A226)),A226&lt;=0,IF(ISNUMBER(A226),A226&lt;&gt;INT(A226),FALSE)),"Data inválida",IF(B226="","ID de inventário ausente",IF(OR(C226="",COUNTIFS(Produtos!$A$5:$A$104,C226)&lt;&gt;1),"Código ausente, desconhecido ou duplicado",IF(IFERROR(INDEX(Produtos!$L$5:$L$104,MATCH(C226,Produtos!$A$5:$A$104,0)),"Inválido")&lt;&gt;"","Cadastro do item inválido",IF(D226="","Abrangência ausente",IF(OR(NOT(ISNUMBER(E226)),E226&lt;0),"Sistema no corte inválido",IF(OR(NOT(ISNUMBER(F226)),F226&lt;0),"Físico inválido",IF(L226="","Contador ausente",IF(AND(N226&lt;&gt;"Pendente revisão",N226&lt;&gt;"Aprovado",N226&lt;&gt;"Ajustado",N226&lt;&gt;"Recontar"),"Status inválido",""))))))))))</x:f>
      </x:c>
      <x:c r="Q226" s="8" t="n">
        <x:f>IF(AND(C226&lt;&gt;"",P226=""),1,0)</x:f>
        <x:v>0</x:v>
      </x:c>
      <x:c r="R226" s="8" t="n">
        <x:v>226</x:v>
      </x:c>
      <x:c r="S226" s="8" t="n">
        <x:f>IF(AND(Q226=1,ISNUMBER(Listas!$C$5),A226&lt;=Listas!$C$5),1,0)</x:f>
        <x:v>0</x:v>
      </x:c>
    </x:row>
    <x:row r="227" ht="24" customHeight="1">
      <x:c r="A227" s="5"/>
      <x:c r="B227" s="4"/>
      <x:c r="C227" s="4"/>
      <x:c r="D227" s="4"/>
      <x:c r="E227" s="4"/>
      <x:c r="F227" s="4"/>
      <x:c r="G227" s="8" t="str">
        <x:f>IF(Q227=1,F227-E227,"")</x:f>
      </x:c>
      <x:c r="H227" s="8" t="str">
        <x:f>IF(Q227=1,ABS(G227),"")</x:f>
      </x:c>
      <x:c r="I227" s="10" t="str">
        <x:f>IF(Q227=1,INDEX(Produtos!$G$5:$G$104,MATCH(C227,Produtos!$A$5:$A$104,0)),"")</x:f>
      </x:c>
      <x:c r="J227" s="10" t="str">
        <x:f>IF(Q227=1,G227*I227,"")</x:f>
      </x:c>
      <x:c r="K227" s="4"/>
      <x:c r="L227" s="4"/>
      <x:c r="M227" s="4"/>
      <x:c r="N227" s="4"/>
      <x:c r="O227" s="4"/>
      <x:c r="P227" s="8" t="str">
        <x:f>IF(COUNTA(A227:F227,K227:O227)=0,"",IF(OR(NOT(ISNUMBER(A227)),A227&lt;=0,IF(ISNUMBER(A227),A227&lt;&gt;INT(A227),FALSE)),"Data inválida",IF(B227="","ID de inventário ausente",IF(OR(C227="",COUNTIFS(Produtos!$A$5:$A$104,C227)&lt;&gt;1),"Código ausente, desconhecido ou duplicado",IF(IFERROR(INDEX(Produtos!$L$5:$L$104,MATCH(C227,Produtos!$A$5:$A$104,0)),"Inválido")&lt;&gt;"","Cadastro do item inválido",IF(D227="","Abrangência ausente",IF(OR(NOT(ISNUMBER(E227)),E227&lt;0),"Sistema no corte inválido",IF(OR(NOT(ISNUMBER(F227)),F227&lt;0),"Físico inválido",IF(L227="","Contador ausente",IF(AND(N227&lt;&gt;"Pendente revisão",N227&lt;&gt;"Aprovado",N227&lt;&gt;"Ajustado",N227&lt;&gt;"Recontar"),"Status inválido",""))))))))))</x:f>
      </x:c>
      <x:c r="Q227" s="8" t="n">
        <x:f>IF(AND(C227&lt;&gt;"",P227=""),1,0)</x:f>
        <x:v>0</x:v>
      </x:c>
      <x:c r="R227" s="8" t="n">
        <x:v>227</x:v>
      </x:c>
      <x:c r="S227" s="8" t="n">
        <x:f>IF(AND(Q227=1,ISNUMBER(Listas!$C$5),A227&lt;=Listas!$C$5),1,0)</x:f>
        <x:v>0</x:v>
      </x:c>
    </x:row>
    <x:row r="228" ht="24" customHeight="1">
      <x:c r="A228" s="5"/>
      <x:c r="B228" s="4"/>
      <x:c r="C228" s="4"/>
      <x:c r="D228" s="4"/>
      <x:c r="E228" s="4"/>
      <x:c r="F228" s="4"/>
      <x:c r="G228" s="8" t="str">
        <x:f>IF(Q228=1,F228-E228,"")</x:f>
      </x:c>
      <x:c r="H228" s="8" t="str">
        <x:f>IF(Q228=1,ABS(G228),"")</x:f>
      </x:c>
      <x:c r="I228" s="10" t="str">
        <x:f>IF(Q228=1,INDEX(Produtos!$G$5:$G$104,MATCH(C228,Produtos!$A$5:$A$104,0)),"")</x:f>
      </x:c>
      <x:c r="J228" s="10" t="str">
        <x:f>IF(Q228=1,G228*I228,"")</x:f>
      </x:c>
      <x:c r="K228" s="4"/>
      <x:c r="L228" s="4"/>
      <x:c r="M228" s="4"/>
      <x:c r="N228" s="4"/>
      <x:c r="O228" s="4"/>
      <x:c r="P228" s="8" t="str">
        <x:f>IF(COUNTA(A228:F228,K228:O228)=0,"",IF(OR(NOT(ISNUMBER(A228)),A228&lt;=0,IF(ISNUMBER(A228),A228&lt;&gt;INT(A228),FALSE)),"Data inválida",IF(B228="","ID de inventário ausente",IF(OR(C228="",COUNTIFS(Produtos!$A$5:$A$104,C228)&lt;&gt;1),"Código ausente, desconhecido ou duplicado",IF(IFERROR(INDEX(Produtos!$L$5:$L$104,MATCH(C228,Produtos!$A$5:$A$104,0)),"Inválido")&lt;&gt;"","Cadastro do item inválido",IF(D228="","Abrangência ausente",IF(OR(NOT(ISNUMBER(E228)),E228&lt;0),"Sistema no corte inválido",IF(OR(NOT(ISNUMBER(F228)),F228&lt;0),"Físico inválido",IF(L228="","Contador ausente",IF(AND(N228&lt;&gt;"Pendente revisão",N228&lt;&gt;"Aprovado",N228&lt;&gt;"Ajustado",N228&lt;&gt;"Recontar"),"Status inválido",""))))))))))</x:f>
      </x:c>
      <x:c r="Q228" s="8" t="n">
        <x:f>IF(AND(C228&lt;&gt;"",P228=""),1,0)</x:f>
        <x:v>0</x:v>
      </x:c>
      <x:c r="R228" s="8" t="n">
        <x:v>228</x:v>
      </x:c>
      <x:c r="S228" s="8" t="n">
        <x:f>IF(AND(Q228=1,ISNUMBER(Listas!$C$5),A228&lt;=Listas!$C$5),1,0)</x:f>
        <x:v>0</x:v>
      </x:c>
    </x:row>
    <x:row r="229" ht="24" customHeight="1">
      <x:c r="A229" s="5"/>
      <x:c r="B229" s="4"/>
      <x:c r="C229" s="4"/>
      <x:c r="D229" s="4"/>
      <x:c r="E229" s="4"/>
      <x:c r="F229" s="4"/>
      <x:c r="G229" s="8" t="str">
        <x:f>IF(Q229=1,F229-E229,"")</x:f>
      </x:c>
      <x:c r="H229" s="8" t="str">
        <x:f>IF(Q229=1,ABS(G229),"")</x:f>
      </x:c>
      <x:c r="I229" s="10" t="str">
        <x:f>IF(Q229=1,INDEX(Produtos!$G$5:$G$104,MATCH(C229,Produtos!$A$5:$A$104,0)),"")</x:f>
      </x:c>
      <x:c r="J229" s="10" t="str">
        <x:f>IF(Q229=1,G229*I229,"")</x:f>
      </x:c>
      <x:c r="K229" s="4"/>
      <x:c r="L229" s="4"/>
      <x:c r="M229" s="4"/>
      <x:c r="N229" s="4"/>
      <x:c r="O229" s="4"/>
      <x:c r="P229" s="8" t="str">
        <x:f>IF(COUNTA(A229:F229,K229:O229)=0,"",IF(OR(NOT(ISNUMBER(A229)),A229&lt;=0,IF(ISNUMBER(A229),A229&lt;&gt;INT(A229),FALSE)),"Data inválida",IF(B229="","ID de inventário ausente",IF(OR(C229="",COUNTIFS(Produtos!$A$5:$A$104,C229)&lt;&gt;1),"Código ausente, desconhecido ou duplicado",IF(IFERROR(INDEX(Produtos!$L$5:$L$104,MATCH(C229,Produtos!$A$5:$A$104,0)),"Inválido")&lt;&gt;"","Cadastro do item inválido",IF(D229="","Abrangência ausente",IF(OR(NOT(ISNUMBER(E229)),E229&lt;0),"Sistema no corte inválido",IF(OR(NOT(ISNUMBER(F229)),F229&lt;0),"Físico inválido",IF(L229="","Contador ausente",IF(AND(N229&lt;&gt;"Pendente revisão",N229&lt;&gt;"Aprovado",N229&lt;&gt;"Ajustado",N229&lt;&gt;"Recontar"),"Status inválido",""))))))))))</x:f>
      </x:c>
      <x:c r="Q229" s="8" t="n">
        <x:f>IF(AND(C229&lt;&gt;"",P229=""),1,0)</x:f>
        <x:v>0</x:v>
      </x:c>
      <x:c r="R229" s="8" t="n">
        <x:v>229</x:v>
      </x:c>
      <x:c r="S229" s="8" t="n">
        <x:f>IF(AND(Q229=1,ISNUMBER(Listas!$C$5),A229&lt;=Listas!$C$5),1,0)</x:f>
        <x:v>0</x:v>
      </x:c>
    </x:row>
    <x:row r="230" ht="24" customHeight="1">
      <x:c r="A230" s="5"/>
      <x:c r="B230" s="4"/>
      <x:c r="C230" s="4"/>
      <x:c r="D230" s="4"/>
      <x:c r="E230" s="4"/>
      <x:c r="F230" s="4"/>
      <x:c r="G230" s="8" t="str">
        <x:f>IF(Q230=1,F230-E230,"")</x:f>
      </x:c>
      <x:c r="H230" s="8" t="str">
        <x:f>IF(Q230=1,ABS(G230),"")</x:f>
      </x:c>
      <x:c r="I230" s="10" t="str">
        <x:f>IF(Q230=1,INDEX(Produtos!$G$5:$G$104,MATCH(C230,Produtos!$A$5:$A$104,0)),"")</x:f>
      </x:c>
      <x:c r="J230" s="10" t="str">
        <x:f>IF(Q230=1,G230*I230,"")</x:f>
      </x:c>
      <x:c r="K230" s="4"/>
      <x:c r="L230" s="4"/>
      <x:c r="M230" s="4"/>
      <x:c r="N230" s="4"/>
      <x:c r="O230" s="4"/>
      <x:c r="P230" s="8" t="str">
        <x:f>IF(COUNTA(A230:F230,K230:O230)=0,"",IF(OR(NOT(ISNUMBER(A230)),A230&lt;=0,IF(ISNUMBER(A230),A230&lt;&gt;INT(A230),FALSE)),"Data inválida",IF(B230="","ID de inventário ausente",IF(OR(C230="",COUNTIFS(Produtos!$A$5:$A$104,C230)&lt;&gt;1),"Código ausente, desconhecido ou duplicado",IF(IFERROR(INDEX(Produtos!$L$5:$L$104,MATCH(C230,Produtos!$A$5:$A$104,0)),"Inválido")&lt;&gt;"","Cadastro do item inválido",IF(D230="","Abrangência ausente",IF(OR(NOT(ISNUMBER(E230)),E230&lt;0),"Sistema no corte inválido",IF(OR(NOT(ISNUMBER(F230)),F230&lt;0),"Físico inválido",IF(L230="","Contador ausente",IF(AND(N230&lt;&gt;"Pendente revisão",N230&lt;&gt;"Aprovado",N230&lt;&gt;"Ajustado",N230&lt;&gt;"Recontar"),"Status inválido",""))))))))))</x:f>
      </x:c>
      <x:c r="Q230" s="8" t="n">
        <x:f>IF(AND(C230&lt;&gt;"",P230=""),1,0)</x:f>
        <x:v>0</x:v>
      </x:c>
      <x:c r="R230" s="8" t="n">
        <x:v>230</x:v>
      </x:c>
      <x:c r="S230" s="8" t="n">
        <x:f>IF(AND(Q230=1,ISNUMBER(Listas!$C$5),A230&lt;=Listas!$C$5),1,0)</x:f>
        <x:v>0</x:v>
      </x:c>
    </x:row>
    <x:row r="231" ht="24" customHeight="1">
      <x:c r="A231" s="5"/>
      <x:c r="B231" s="4"/>
      <x:c r="C231" s="4"/>
      <x:c r="D231" s="4"/>
      <x:c r="E231" s="4"/>
      <x:c r="F231" s="4"/>
      <x:c r="G231" s="8" t="str">
        <x:f>IF(Q231=1,F231-E231,"")</x:f>
      </x:c>
      <x:c r="H231" s="8" t="str">
        <x:f>IF(Q231=1,ABS(G231),"")</x:f>
      </x:c>
      <x:c r="I231" s="10" t="str">
        <x:f>IF(Q231=1,INDEX(Produtos!$G$5:$G$104,MATCH(C231,Produtos!$A$5:$A$104,0)),"")</x:f>
      </x:c>
      <x:c r="J231" s="10" t="str">
        <x:f>IF(Q231=1,G231*I231,"")</x:f>
      </x:c>
      <x:c r="K231" s="4"/>
      <x:c r="L231" s="4"/>
      <x:c r="M231" s="4"/>
      <x:c r="N231" s="4"/>
      <x:c r="O231" s="4"/>
      <x:c r="P231" s="8" t="str">
        <x:f>IF(COUNTA(A231:F231,K231:O231)=0,"",IF(OR(NOT(ISNUMBER(A231)),A231&lt;=0,IF(ISNUMBER(A231),A231&lt;&gt;INT(A231),FALSE)),"Data inválida",IF(B231="","ID de inventário ausente",IF(OR(C231="",COUNTIFS(Produtos!$A$5:$A$104,C231)&lt;&gt;1),"Código ausente, desconhecido ou duplicado",IF(IFERROR(INDEX(Produtos!$L$5:$L$104,MATCH(C231,Produtos!$A$5:$A$104,0)),"Inválido")&lt;&gt;"","Cadastro do item inválido",IF(D231="","Abrangência ausente",IF(OR(NOT(ISNUMBER(E231)),E231&lt;0),"Sistema no corte inválido",IF(OR(NOT(ISNUMBER(F231)),F231&lt;0),"Físico inválido",IF(L231="","Contador ausente",IF(AND(N231&lt;&gt;"Pendente revisão",N231&lt;&gt;"Aprovado",N231&lt;&gt;"Ajustado",N231&lt;&gt;"Recontar"),"Status inválido",""))))))))))</x:f>
      </x:c>
      <x:c r="Q231" s="8" t="n">
        <x:f>IF(AND(C231&lt;&gt;"",P231=""),1,0)</x:f>
        <x:v>0</x:v>
      </x:c>
      <x:c r="R231" s="8" t="n">
        <x:v>231</x:v>
      </x:c>
      <x:c r="S231" s="8" t="n">
        <x:f>IF(AND(Q231=1,ISNUMBER(Listas!$C$5),A231&lt;=Listas!$C$5),1,0)</x:f>
        <x:v>0</x:v>
      </x:c>
    </x:row>
    <x:row r="232" ht="24" customHeight="1">
      <x:c r="A232" s="5"/>
      <x:c r="B232" s="4"/>
      <x:c r="C232" s="4"/>
      <x:c r="D232" s="4"/>
      <x:c r="E232" s="4"/>
      <x:c r="F232" s="4"/>
      <x:c r="G232" s="8" t="str">
        <x:f>IF(Q232=1,F232-E232,"")</x:f>
      </x:c>
      <x:c r="H232" s="8" t="str">
        <x:f>IF(Q232=1,ABS(G232),"")</x:f>
      </x:c>
      <x:c r="I232" s="10" t="str">
        <x:f>IF(Q232=1,INDEX(Produtos!$G$5:$G$104,MATCH(C232,Produtos!$A$5:$A$104,0)),"")</x:f>
      </x:c>
      <x:c r="J232" s="10" t="str">
        <x:f>IF(Q232=1,G232*I232,"")</x:f>
      </x:c>
      <x:c r="K232" s="4"/>
      <x:c r="L232" s="4"/>
      <x:c r="M232" s="4"/>
      <x:c r="N232" s="4"/>
      <x:c r="O232" s="4"/>
      <x:c r="P232" s="8" t="str">
        <x:f>IF(COUNTA(A232:F232,K232:O232)=0,"",IF(OR(NOT(ISNUMBER(A232)),A232&lt;=0,IF(ISNUMBER(A232),A232&lt;&gt;INT(A232),FALSE)),"Data inválida",IF(B232="","ID de inventário ausente",IF(OR(C232="",COUNTIFS(Produtos!$A$5:$A$104,C232)&lt;&gt;1),"Código ausente, desconhecido ou duplicado",IF(IFERROR(INDEX(Produtos!$L$5:$L$104,MATCH(C232,Produtos!$A$5:$A$104,0)),"Inválido")&lt;&gt;"","Cadastro do item inválido",IF(D232="","Abrangência ausente",IF(OR(NOT(ISNUMBER(E232)),E232&lt;0),"Sistema no corte inválido",IF(OR(NOT(ISNUMBER(F232)),F232&lt;0),"Físico inválido",IF(L232="","Contador ausente",IF(AND(N232&lt;&gt;"Pendente revisão",N232&lt;&gt;"Aprovado",N232&lt;&gt;"Ajustado",N232&lt;&gt;"Recontar"),"Status inválido",""))))))))))</x:f>
      </x:c>
      <x:c r="Q232" s="8" t="n">
        <x:f>IF(AND(C232&lt;&gt;"",P232=""),1,0)</x:f>
        <x:v>0</x:v>
      </x:c>
      <x:c r="R232" s="8" t="n">
        <x:v>232</x:v>
      </x:c>
      <x:c r="S232" s="8" t="n">
        <x:f>IF(AND(Q232=1,ISNUMBER(Listas!$C$5),A232&lt;=Listas!$C$5),1,0)</x:f>
        <x:v>0</x:v>
      </x:c>
    </x:row>
    <x:row r="233" ht="24" customHeight="1">
      <x:c r="A233" s="5"/>
      <x:c r="B233" s="4"/>
      <x:c r="C233" s="4"/>
      <x:c r="D233" s="4"/>
      <x:c r="E233" s="4"/>
      <x:c r="F233" s="4"/>
      <x:c r="G233" s="8" t="str">
        <x:f>IF(Q233=1,F233-E233,"")</x:f>
      </x:c>
      <x:c r="H233" s="8" t="str">
        <x:f>IF(Q233=1,ABS(G233),"")</x:f>
      </x:c>
      <x:c r="I233" s="10" t="str">
        <x:f>IF(Q233=1,INDEX(Produtos!$G$5:$G$104,MATCH(C233,Produtos!$A$5:$A$104,0)),"")</x:f>
      </x:c>
      <x:c r="J233" s="10" t="str">
        <x:f>IF(Q233=1,G233*I233,"")</x:f>
      </x:c>
      <x:c r="K233" s="4"/>
      <x:c r="L233" s="4"/>
      <x:c r="M233" s="4"/>
      <x:c r="N233" s="4"/>
      <x:c r="O233" s="4"/>
      <x:c r="P233" s="8" t="str">
        <x:f>IF(COUNTA(A233:F233,K233:O233)=0,"",IF(OR(NOT(ISNUMBER(A233)),A233&lt;=0,IF(ISNUMBER(A233),A233&lt;&gt;INT(A233),FALSE)),"Data inválida",IF(B233="","ID de inventário ausente",IF(OR(C233="",COUNTIFS(Produtos!$A$5:$A$104,C233)&lt;&gt;1),"Código ausente, desconhecido ou duplicado",IF(IFERROR(INDEX(Produtos!$L$5:$L$104,MATCH(C233,Produtos!$A$5:$A$104,0)),"Inválido")&lt;&gt;"","Cadastro do item inválido",IF(D233="","Abrangência ausente",IF(OR(NOT(ISNUMBER(E233)),E233&lt;0),"Sistema no corte inválido",IF(OR(NOT(ISNUMBER(F233)),F233&lt;0),"Físico inválido",IF(L233="","Contador ausente",IF(AND(N233&lt;&gt;"Pendente revisão",N233&lt;&gt;"Aprovado",N233&lt;&gt;"Ajustado",N233&lt;&gt;"Recontar"),"Status inválido",""))))))))))</x:f>
      </x:c>
      <x:c r="Q233" s="8" t="n">
        <x:f>IF(AND(C233&lt;&gt;"",P233=""),1,0)</x:f>
        <x:v>0</x:v>
      </x:c>
      <x:c r="R233" s="8" t="n">
        <x:v>233</x:v>
      </x:c>
      <x:c r="S233" s="8" t="n">
        <x:f>IF(AND(Q233=1,ISNUMBER(Listas!$C$5),A233&lt;=Listas!$C$5),1,0)</x:f>
        <x:v>0</x:v>
      </x:c>
    </x:row>
    <x:row r="234" ht="24" customHeight="1">
      <x:c r="A234" s="5"/>
      <x:c r="B234" s="4"/>
      <x:c r="C234" s="4"/>
      <x:c r="D234" s="4"/>
      <x:c r="E234" s="4"/>
      <x:c r="F234" s="4"/>
      <x:c r="G234" s="8" t="str">
        <x:f>IF(Q234=1,F234-E234,"")</x:f>
      </x:c>
      <x:c r="H234" s="8" t="str">
        <x:f>IF(Q234=1,ABS(G234),"")</x:f>
      </x:c>
      <x:c r="I234" s="10" t="str">
        <x:f>IF(Q234=1,INDEX(Produtos!$G$5:$G$104,MATCH(C234,Produtos!$A$5:$A$104,0)),"")</x:f>
      </x:c>
      <x:c r="J234" s="10" t="str">
        <x:f>IF(Q234=1,G234*I234,"")</x:f>
      </x:c>
      <x:c r="K234" s="4"/>
      <x:c r="L234" s="4"/>
      <x:c r="M234" s="4"/>
      <x:c r="N234" s="4"/>
      <x:c r="O234" s="4"/>
      <x:c r="P234" s="8" t="str">
        <x:f>IF(COUNTA(A234:F234,K234:O234)=0,"",IF(OR(NOT(ISNUMBER(A234)),A234&lt;=0,IF(ISNUMBER(A234),A234&lt;&gt;INT(A234),FALSE)),"Data inválida",IF(B234="","ID de inventário ausente",IF(OR(C234="",COUNTIFS(Produtos!$A$5:$A$104,C234)&lt;&gt;1),"Código ausente, desconhecido ou duplicado",IF(IFERROR(INDEX(Produtos!$L$5:$L$104,MATCH(C234,Produtos!$A$5:$A$104,0)),"Inválido")&lt;&gt;"","Cadastro do item inválido",IF(D234="","Abrangência ausente",IF(OR(NOT(ISNUMBER(E234)),E234&lt;0),"Sistema no corte inválido",IF(OR(NOT(ISNUMBER(F234)),F234&lt;0),"Físico inválido",IF(L234="","Contador ausente",IF(AND(N234&lt;&gt;"Pendente revisão",N234&lt;&gt;"Aprovado",N234&lt;&gt;"Ajustado",N234&lt;&gt;"Recontar"),"Status inválido",""))))))))))</x:f>
      </x:c>
      <x:c r="Q234" s="8" t="n">
        <x:f>IF(AND(C234&lt;&gt;"",P234=""),1,0)</x:f>
        <x:v>0</x:v>
      </x:c>
      <x:c r="R234" s="8" t="n">
        <x:v>234</x:v>
      </x:c>
      <x:c r="S234" s="8" t="n">
        <x:f>IF(AND(Q234=1,ISNUMBER(Listas!$C$5),A234&lt;=Listas!$C$5),1,0)</x:f>
        <x:v>0</x:v>
      </x:c>
    </x:row>
    <x:row r="235" ht="24" customHeight="1">
      <x:c r="A235" s="5"/>
      <x:c r="B235" s="4"/>
      <x:c r="C235" s="4"/>
      <x:c r="D235" s="4"/>
      <x:c r="E235" s="4"/>
      <x:c r="F235" s="4"/>
      <x:c r="G235" s="8" t="str">
        <x:f>IF(Q235=1,F235-E235,"")</x:f>
      </x:c>
      <x:c r="H235" s="8" t="str">
        <x:f>IF(Q235=1,ABS(G235),"")</x:f>
      </x:c>
      <x:c r="I235" s="10" t="str">
        <x:f>IF(Q235=1,INDEX(Produtos!$G$5:$G$104,MATCH(C235,Produtos!$A$5:$A$104,0)),"")</x:f>
      </x:c>
      <x:c r="J235" s="10" t="str">
        <x:f>IF(Q235=1,G235*I235,"")</x:f>
      </x:c>
      <x:c r="K235" s="4"/>
      <x:c r="L235" s="4"/>
      <x:c r="M235" s="4"/>
      <x:c r="N235" s="4"/>
      <x:c r="O235" s="4"/>
      <x:c r="P235" s="8" t="str">
        <x:f>IF(COUNTA(A235:F235,K235:O235)=0,"",IF(OR(NOT(ISNUMBER(A235)),A235&lt;=0,IF(ISNUMBER(A235),A235&lt;&gt;INT(A235),FALSE)),"Data inválida",IF(B235="","ID de inventário ausente",IF(OR(C235="",COUNTIFS(Produtos!$A$5:$A$104,C235)&lt;&gt;1),"Código ausente, desconhecido ou duplicado",IF(IFERROR(INDEX(Produtos!$L$5:$L$104,MATCH(C235,Produtos!$A$5:$A$104,0)),"Inválido")&lt;&gt;"","Cadastro do item inválido",IF(D235="","Abrangência ausente",IF(OR(NOT(ISNUMBER(E235)),E235&lt;0),"Sistema no corte inválido",IF(OR(NOT(ISNUMBER(F235)),F235&lt;0),"Físico inválido",IF(L235="","Contador ausente",IF(AND(N235&lt;&gt;"Pendente revisão",N235&lt;&gt;"Aprovado",N235&lt;&gt;"Ajustado",N235&lt;&gt;"Recontar"),"Status inválido",""))))))))))</x:f>
      </x:c>
      <x:c r="Q235" s="8" t="n">
        <x:f>IF(AND(C235&lt;&gt;"",P235=""),1,0)</x:f>
        <x:v>0</x:v>
      </x:c>
      <x:c r="R235" s="8" t="n">
        <x:v>235</x:v>
      </x:c>
      <x:c r="S235" s="8" t="n">
        <x:f>IF(AND(Q235=1,ISNUMBER(Listas!$C$5),A235&lt;=Listas!$C$5),1,0)</x:f>
        <x:v>0</x:v>
      </x:c>
    </x:row>
    <x:row r="236" ht="24" customHeight="1">
      <x:c r="A236" s="5"/>
      <x:c r="B236" s="4"/>
      <x:c r="C236" s="4"/>
      <x:c r="D236" s="4"/>
      <x:c r="E236" s="4"/>
      <x:c r="F236" s="4"/>
      <x:c r="G236" s="8" t="str">
        <x:f>IF(Q236=1,F236-E236,"")</x:f>
      </x:c>
      <x:c r="H236" s="8" t="str">
        <x:f>IF(Q236=1,ABS(G236),"")</x:f>
      </x:c>
      <x:c r="I236" s="10" t="str">
        <x:f>IF(Q236=1,INDEX(Produtos!$G$5:$G$104,MATCH(C236,Produtos!$A$5:$A$104,0)),"")</x:f>
      </x:c>
      <x:c r="J236" s="10" t="str">
        <x:f>IF(Q236=1,G236*I236,"")</x:f>
      </x:c>
      <x:c r="K236" s="4"/>
      <x:c r="L236" s="4"/>
      <x:c r="M236" s="4"/>
      <x:c r="N236" s="4"/>
      <x:c r="O236" s="4"/>
      <x:c r="P236" s="8" t="str">
        <x:f>IF(COUNTA(A236:F236,K236:O236)=0,"",IF(OR(NOT(ISNUMBER(A236)),A236&lt;=0,IF(ISNUMBER(A236),A236&lt;&gt;INT(A236),FALSE)),"Data inválida",IF(B236="","ID de inventário ausente",IF(OR(C236="",COUNTIFS(Produtos!$A$5:$A$104,C236)&lt;&gt;1),"Código ausente, desconhecido ou duplicado",IF(IFERROR(INDEX(Produtos!$L$5:$L$104,MATCH(C236,Produtos!$A$5:$A$104,0)),"Inválido")&lt;&gt;"","Cadastro do item inválido",IF(D236="","Abrangência ausente",IF(OR(NOT(ISNUMBER(E236)),E236&lt;0),"Sistema no corte inválido",IF(OR(NOT(ISNUMBER(F236)),F236&lt;0),"Físico inválido",IF(L236="","Contador ausente",IF(AND(N236&lt;&gt;"Pendente revisão",N236&lt;&gt;"Aprovado",N236&lt;&gt;"Ajustado",N236&lt;&gt;"Recontar"),"Status inválido",""))))))))))</x:f>
      </x:c>
      <x:c r="Q236" s="8" t="n">
        <x:f>IF(AND(C236&lt;&gt;"",P236=""),1,0)</x:f>
        <x:v>0</x:v>
      </x:c>
      <x:c r="R236" s="8" t="n">
        <x:v>236</x:v>
      </x:c>
      <x:c r="S236" s="8" t="n">
        <x:f>IF(AND(Q236=1,ISNUMBER(Listas!$C$5),A236&lt;=Listas!$C$5),1,0)</x:f>
        <x:v>0</x:v>
      </x:c>
    </x:row>
    <x:row r="237" ht="24" customHeight="1">
      <x:c r="A237" s="5"/>
      <x:c r="B237" s="4"/>
      <x:c r="C237" s="4"/>
      <x:c r="D237" s="4"/>
      <x:c r="E237" s="4"/>
      <x:c r="F237" s="4"/>
      <x:c r="G237" s="8" t="str">
        <x:f>IF(Q237=1,F237-E237,"")</x:f>
      </x:c>
      <x:c r="H237" s="8" t="str">
        <x:f>IF(Q237=1,ABS(G237),"")</x:f>
      </x:c>
      <x:c r="I237" s="10" t="str">
        <x:f>IF(Q237=1,INDEX(Produtos!$G$5:$G$104,MATCH(C237,Produtos!$A$5:$A$104,0)),"")</x:f>
      </x:c>
      <x:c r="J237" s="10" t="str">
        <x:f>IF(Q237=1,G237*I237,"")</x:f>
      </x:c>
      <x:c r="K237" s="4"/>
      <x:c r="L237" s="4"/>
      <x:c r="M237" s="4"/>
      <x:c r="N237" s="4"/>
      <x:c r="O237" s="4"/>
      <x:c r="P237" s="8" t="str">
        <x:f>IF(COUNTA(A237:F237,K237:O237)=0,"",IF(OR(NOT(ISNUMBER(A237)),A237&lt;=0,IF(ISNUMBER(A237),A237&lt;&gt;INT(A237),FALSE)),"Data inválida",IF(B237="","ID de inventário ausente",IF(OR(C237="",COUNTIFS(Produtos!$A$5:$A$104,C237)&lt;&gt;1),"Código ausente, desconhecido ou duplicado",IF(IFERROR(INDEX(Produtos!$L$5:$L$104,MATCH(C237,Produtos!$A$5:$A$104,0)),"Inválido")&lt;&gt;"","Cadastro do item inválido",IF(D237="","Abrangência ausente",IF(OR(NOT(ISNUMBER(E237)),E237&lt;0),"Sistema no corte inválido",IF(OR(NOT(ISNUMBER(F237)),F237&lt;0),"Físico inválido",IF(L237="","Contador ausente",IF(AND(N237&lt;&gt;"Pendente revisão",N237&lt;&gt;"Aprovado",N237&lt;&gt;"Ajustado",N237&lt;&gt;"Recontar"),"Status inválido",""))))))))))</x:f>
      </x:c>
      <x:c r="Q237" s="8" t="n">
        <x:f>IF(AND(C237&lt;&gt;"",P237=""),1,0)</x:f>
        <x:v>0</x:v>
      </x:c>
      <x:c r="R237" s="8" t="n">
        <x:v>237</x:v>
      </x:c>
      <x:c r="S237" s="8" t="n">
        <x:f>IF(AND(Q237=1,ISNUMBER(Listas!$C$5),A237&lt;=Listas!$C$5),1,0)</x:f>
        <x:v>0</x:v>
      </x:c>
    </x:row>
    <x:row r="238" ht="24" customHeight="1">
      <x:c r="A238" s="5"/>
      <x:c r="B238" s="4"/>
      <x:c r="C238" s="4"/>
      <x:c r="D238" s="4"/>
      <x:c r="E238" s="4"/>
      <x:c r="F238" s="4"/>
      <x:c r="G238" s="8" t="str">
        <x:f>IF(Q238=1,F238-E238,"")</x:f>
      </x:c>
      <x:c r="H238" s="8" t="str">
        <x:f>IF(Q238=1,ABS(G238),"")</x:f>
      </x:c>
      <x:c r="I238" s="10" t="str">
        <x:f>IF(Q238=1,INDEX(Produtos!$G$5:$G$104,MATCH(C238,Produtos!$A$5:$A$104,0)),"")</x:f>
      </x:c>
      <x:c r="J238" s="10" t="str">
        <x:f>IF(Q238=1,G238*I238,"")</x:f>
      </x:c>
      <x:c r="K238" s="4"/>
      <x:c r="L238" s="4"/>
      <x:c r="M238" s="4"/>
      <x:c r="N238" s="4"/>
      <x:c r="O238" s="4"/>
      <x:c r="P238" s="8" t="str">
        <x:f>IF(COUNTA(A238:F238,K238:O238)=0,"",IF(OR(NOT(ISNUMBER(A238)),A238&lt;=0,IF(ISNUMBER(A238),A238&lt;&gt;INT(A238),FALSE)),"Data inválida",IF(B238="","ID de inventário ausente",IF(OR(C238="",COUNTIFS(Produtos!$A$5:$A$104,C238)&lt;&gt;1),"Código ausente, desconhecido ou duplicado",IF(IFERROR(INDEX(Produtos!$L$5:$L$104,MATCH(C238,Produtos!$A$5:$A$104,0)),"Inválido")&lt;&gt;"","Cadastro do item inválido",IF(D238="","Abrangência ausente",IF(OR(NOT(ISNUMBER(E238)),E238&lt;0),"Sistema no corte inválido",IF(OR(NOT(ISNUMBER(F238)),F238&lt;0),"Físico inválido",IF(L238="","Contador ausente",IF(AND(N238&lt;&gt;"Pendente revisão",N238&lt;&gt;"Aprovado",N238&lt;&gt;"Ajustado",N238&lt;&gt;"Recontar"),"Status inválido",""))))))))))</x:f>
      </x:c>
      <x:c r="Q238" s="8" t="n">
        <x:f>IF(AND(C238&lt;&gt;"",P238=""),1,0)</x:f>
        <x:v>0</x:v>
      </x:c>
      <x:c r="R238" s="8" t="n">
        <x:v>238</x:v>
      </x:c>
      <x:c r="S238" s="8" t="n">
        <x:f>IF(AND(Q238=1,ISNUMBER(Listas!$C$5),A238&lt;=Listas!$C$5),1,0)</x:f>
        <x:v>0</x:v>
      </x:c>
    </x:row>
    <x:row r="239" ht="24" customHeight="1">
      <x:c r="A239" s="5"/>
      <x:c r="B239" s="4"/>
      <x:c r="C239" s="4"/>
      <x:c r="D239" s="4"/>
      <x:c r="E239" s="4"/>
      <x:c r="F239" s="4"/>
      <x:c r="G239" s="8" t="str">
        <x:f>IF(Q239=1,F239-E239,"")</x:f>
      </x:c>
      <x:c r="H239" s="8" t="str">
        <x:f>IF(Q239=1,ABS(G239),"")</x:f>
      </x:c>
      <x:c r="I239" s="10" t="str">
        <x:f>IF(Q239=1,INDEX(Produtos!$G$5:$G$104,MATCH(C239,Produtos!$A$5:$A$104,0)),"")</x:f>
      </x:c>
      <x:c r="J239" s="10" t="str">
        <x:f>IF(Q239=1,G239*I239,"")</x:f>
      </x:c>
      <x:c r="K239" s="4"/>
      <x:c r="L239" s="4"/>
      <x:c r="M239" s="4"/>
      <x:c r="N239" s="4"/>
      <x:c r="O239" s="4"/>
      <x:c r="P239" s="8" t="str">
        <x:f>IF(COUNTA(A239:F239,K239:O239)=0,"",IF(OR(NOT(ISNUMBER(A239)),A239&lt;=0,IF(ISNUMBER(A239),A239&lt;&gt;INT(A239),FALSE)),"Data inválida",IF(B239="","ID de inventário ausente",IF(OR(C239="",COUNTIFS(Produtos!$A$5:$A$104,C239)&lt;&gt;1),"Código ausente, desconhecido ou duplicado",IF(IFERROR(INDEX(Produtos!$L$5:$L$104,MATCH(C239,Produtos!$A$5:$A$104,0)),"Inválido")&lt;&gt;"","Cadastro do item inválido",IF(D239="","Abrangência ausente",IF(OR(NOT(ISNUMBER(E239)),E239&lt;0),"Sistema no corte inválido",IF(OR(NOT(ISNUMBER(F239)),F239&lt;0),"Físico inválido",IF(L239="","Contador ausente",IF(AND(N239&lt;&gt;"Pendente revisão",N239&lt;&gt;"Aprovado",N239&lt;&gt;"Ajustado",N239&lt;&gt;"Recontar"),"Status inválido",""))))))))))</x:f>
      </x:c>
      <x:c r="Q239" s="8" t="n">
        <x:f>IF(AND(C239&lt;&gt;"",P239=""),1,0)</x:f>
        <x:v>0</x:v>
      </x:c>
      <x:c r="R239" s="8" t="n">
        <x:v>239</x:v>
      </x:c>
      <x:c r="S239" s="8" t="n">
        <x:f>IF(AND(Q239=1,ISNUMBER(Listas!$C$5),A239&lt;=Listas!$C$5),1,0)</x:f>
        <x:v>0</x:v>
      </x:c>
    </x:row>
    <x:row r="240" ht="24" customHeight="1">
      <x:c r="A240" s="5"/>
      <x:c r="B240" s="4"/>
      <x:c r="C240" s="4"/>
      <x:c r="D240" s="4"/>
      <x:c r="E240" s="4"/>
      <x:c r="F240" s="4"/>
      <x:c r="G240" s="8" t="str">
        <x:f>IF(Q240=1,F240-E240,"")</x:f>
      </x:c>
      <x:c r="H240" s="8" t="str">
        <x:f>IF(Q240=1,ABS(G240),"")</x:f>
      </x:c>
      <x:c r="I240" s="10" t="str">
        <x:f>IF(Q240=1,INDEX(Produtos!$G$5:$G$104,MATCH(C240,Produtos!$A$5:$A$104,0)),"")</x:f>
      </x:c>
      <x:c r="J240" s="10" t="str">
        <x:f>IF(Q240=1,G240*I240,"")</x:f>
      </x:c>
      <x:c r="K240" s="4"/>
      <x:c r="L240" s="4"/>
      <x:c r="M240" s="4"/>
      <x:c r="N240" s="4"/>
      <x:c r="O240" s="4"/>
      <x:c r="P240" s="8" t="str">
        <x:f>IF(COUNTA(A240:F240,K240:O240)=0,"",IF(OR(NOT(ISNUMBER(A240)),A240&lt;=0,IF(ISNUMBER(A240),A240&lt;&gt;INT(A240),FALSE)),"Data inválida",IF(B240="","ID de inventário ausente",IF(OR(C240="",COUNTIFS(Produtos!$A$5:$A$104,C240)&lt;&gt;1),"Código ausente, desconhecido ou duplicado",IF(IFERROR(INDEX(Produtos!$L$5:$L$104,MATCH(C240,Produtos!$A$5:$A$104,0)),"Inválido")&lt;&gt;"","Cadastro do item inválido",IF(D240="","Abrangência ausente",IF(OR(NOT(ISNUMBER(E240)),E240&lt;0),"Sistema no corte inválido",IF(OR(NOT(ISNUMBER(F240)),F240&lt;0),"Físico inválido",IF(L240="","Contador ausente",IF(AND(N240&lt;&gt;"Pendente revisão",N240&lt;&gt;"Aprovado",N240&lt;&gt;"Ajustado",N240&lt;&gt;"Recontar"),"Status inválido",""))))))))))</x:f>
      </x:c>
      <x:c r="Q240" s="8" t="n">
        <x:f>IF(AND(C240&lt;&gt;"",P240=""),1,0)</x:f>
        <x:v>0</x:v>
      </x:c>
      <x:c r="R240" s="8" t="n">
        <x:v>240</x:v>
      </x:c>
      <x:c r="S240" s="8" t="n">
        <x:f>IF(AND(Q240=1,ISNUMBER(Listas!$C$5),A240&lt;=Listas!$C$5),1,0)</x:f>
        <x:v>0</x:v>
      </x:c>
    </x:row>
    <x:row r="241" ht="24" customHeight="1">
      <x:c r="A241" s="5"/>
      <x:c r="B241" s="4"/>
      <x:c r="C241" s="4"/>
      <x:c r="D241" s="4"/>
      <x:c r="E241" s="4"/>
      <x:c r="F241" s="4"/>
      <x:c r="G241" s="8" t="str">
        <x:f>IF(Q241=1,F241-E241,"")</x:f>
      </x:c>
      <x:c r="H241" s="8" t="str">
        <x:f>IF(Q241=1,ABS(G241),"")</x:f>
      </x:c>
      <x:c r="I241" s="10" t="str">
        <x:f>IF(Q241=1,INDEX(Produtos!$G$5:$G$104,MATCH(C241,Produtos!$A$5:$A$104,0)),"")</x:f>
      </x:c>
      <x:c r="J241" s="10" t="str">
        <x:f>IF(Q241=1,G241*I241,"")</x:f>
      </x:c>
      <x:c r="K241" s="4"/>
      <x:c r="L241" s="4"/>
      <x:c r="M241" s="4"/>
      <x:c r="N241" s="4"/>
      <x:c r="O241" s="4"/>
      <x:c r="P241" s="8" t="str">
        <x:f>IF(COUNTA(A241:F241,K241:O241)=0,"",IF(OR(NOT(ISNUMBER(A241)),A241&lt;=0,IF(ISNUMBER(A241),A241&lt;&gt;INT(A241),FALSE)),"Data inválida",IF(B241="","ID de inventário ausente",IF(OR(C241="",COUNTIFS(Produtos!$A$5:$A$104,C241)&lt;&gt;1),"Código ausente, desconhecido ou duplicado",IF(IFERROR(INDEX(Produtos!$L$5:$L$104,MATCH(C241,Produtos!$A$5:$A$104,0)),"Inválido")&lt;&gt;"","Cadastro do item inválido",IF(D241="","Abrangência ausente",IF(OR(NOT(ISNUMBER(E241)),E241&lt;0),"Sistema no corte inválido",IF(OR(NOT(ISNUMBER(F241)),F241&lt;0),"Físico inválido",IF(L241="","Contador ausente",IF(AND(N241&lt;&gt;"Pendente revisão",N241&lt;&gt;"Aprovado",N241&lt;&gt;"Ajustado",N241&lt;&gt;"Recontar"),"Status inválido",""))))))))))</x:f>
      </x:c>
      <x:c r="Q241" s="8" t="n">
        <x:f>IF(AND(C241&lt;&gt;"",P241=""),1,0)</x:f>
        <x:v>0</x:v>
      </x:c>
      <x:c r="R241" s="8" t="n">
        <x:v>241</x:v>
      </x:c>
      <x:c r="S241" s="8" t="n">
        <x:f>IF(AND(Q241=1,ISNUMBER(Listas!$C$5),A241&lt;=Listas!$C$5),1,0)</x:f>
        <x:v>0</x:v>
      </x:c>
    </x:row>
    <x:row r="242" ht="24" customHeight="1">
      <x:c r="A242" s="5"/>
      <x:c r="B242" s="4"/>
      <x:c r="C242" s="4"/>
      <x:c r="D242" s="4"/>
      <x:c r="E242" s="4"/>
      <x:c r="F242" s="4"/>
      <x:c r="G242" s="8" t="str">
        <x:f>IF(Q242=1,F242-E242,"")</x:f>
      </x:c>
      <x:c r="H242" s="8" t="str">
        <x:f>IF(Q242=1,ABS(G242),"")</x:f>
      </x:c>
      <x:c r="I242" s="10" t="str">
        <x:f>IF(Q242=1,INDEX(Produtos!$G$5:$G$104,MATCH(C242,Produtos!$A$5:$A$104,0)),"")</x:f>
      </x:c>
      <x:c r="J242" s="10" t="str">
        <x:f>IF(Q242=1,G242*I242,"")</x:f>
      </x:c>
      <x:c r="K242" s="4"/>
      <x:c r="L242" s="4"/>
      <x:c r="M242" s="4"/>
      <x:c r="N242" s="4"/>
      <x:c r="O242" s="4"/>
      <x:c r="P242" s="8" t="str">
        <x:f>IF(COUNTA(A242:F242,K242:O242)=0,"",IF(OR(NOT(ISNUMBER(A242)),A242&lt;=0,IF(ISNUMBER(A242),A242&lt;&gt;INT(A242),FALSE)),"Data inválida",IF(B242="","ID de inventário ausente",IF(OR(C242="",COUNTIFS(Produtos!$A$5:$A$104,C242)&lt;&gt;1),"Código ausente, desconhecido ou duplicado",IF(IFERROR(INDEX(Produtos!$L$5:$L$104,MATCH(C242,Produtos!$A$5:$A$104,0)),"Inválido")&lt;&gt;"","Cadastro do item inválido",IF(D242="","Abrangência ausente",IF(OR(NOT(ISNUMBER(E242)),E242&lt;0),"Sistema no corte inválido",IF(OR(NOT(ISNUMBER(F242)),F242&lt;0),"Físico inválido",IF(L242="","Contador ausente",IF(AND(N242&lt;&gt;"Pendente revisão",N242&lt;&gt;"Aprovado",N242&lt;&gt;"Ajustado",N242&lt;&gt;"Recontar"),"Status inválido",""))))))))))</x:f>
      </x:c>
      <x:c r="Q242" s="8" t="n">
        <x:f>IF(AND(C242&lt;&gt;"",P242=""),1,0)</x:f>
        <x:v>0</x:v>
      </x:c>
      <x:c r="R242" s="8" t="n">
        <x:v>242</x:v>
      </x:c>
      <x:c r="S242" s="8" t="n">
        <x:f>IF(AND(Q242=1,ISNUMBER(Listas!$C$5),A242&lt;=Listas!$C$5),1,0)</x:f>
        <x:v>0</x:v>
      </x:c>
    </x:row>
    <x:row r="243" ht="24" customHeight="1">
      <x:c r="A243" s="5"/>
      <x:c r="B243" s="4"/>
      <x:c r="C243" s="4"/>
      <x:c r="D243" s="4"/>
      <x:c r="E243" s="4"/>
      <x:c r="F243" s="4"/>
      <x:c r="G243" s="8" t="str">
        <x:f>IF(Q243=1,F243-E243,"")</x:f>
      </x:c>
      <x:c r="H243" s="8" t="str">
        <x:f>IF(Q243=1,ABS(G243),"")</x:f>
      </x:c>
      <x:c r="I243" s="10" t="str">
        <x:f>IF(Q243=1,INDEX(Produtos!$G$5:$G$104,MATCH(C243,Produtos!$A$5:$A$104,0)),"")</x:f>
      </x:c>
      <x:c r="J243" s="10" t="str">
        <x:f>IF(Q243=1,G243*I243,"")</x:f>
      </x:c>
      <x:c r="K243" s="4"/>
      <x:c r="L243" s="4"/>
      <x:c r="M243" s="4"/>
      <x:c r="N243" s="4"/>
      <x:c r="O243" s="4"/>
      <x:c r="P243" s="8" t="str">
        <x:f>IF(COUNTA(A243:F243,K243:O243)=0,"",IF(OR(NOT(ISNUMBER(A243)),A243&lt;=0,IF(ISNUMBER(A243),A243&lt;&gt;INT(A243),FALSE)),"Data inválida",IF(B243="","ID de inventário ausente",IF(OR(C243="",COUNTIFS(Produtos!$A$5:$A$104,C243)&lt;&gt;1),"Código ausente, desconhecido ou duplicado",IF(IFERROR(INDEX(Produtos!$L$5:$L$104,MATCH(C243,Produtos!$A$5:$A$104,0)),"Inválido")&lt;&gt;"","Cadastro do item inválido",IF(D243="","Abrangência ausente",IF(OR(NOT(ISNUMBER(E243)),E243&lt;0),"Sistema no corte inválido",IF(OR(NOT(ISNUMBER(F243)),F243&lt;0),"Físico inválido",IF(L243="","Contador ausente",IF(AND(N243&lt;&gt;"Pendente revisão",N243&lt;&gt;"Aprovado",N243&lt;&gt;"Ajustado",N243&lt;&gt;"Recontar"),"Status inválido",""))))))))))</x:f>
      </x:c>
      <x:c r="Q243" s="8" t="n">
        <x:f>IF(AND(C243&lt;&gt;"",P243=""),1,0)</x:f>
        <x:v>0</x:v>
      </x:c>
      <x:c r="R243" s="8" t="n">
        <x:v>243</x:v>
      </x:c>
      <x:c r="S243" s="8" t="n">
        <x:f>IF(AND(Q243=1,ISNUMBER(Listas!$C$5),A243&lt;=Listas!$C$5),1,0)</x:f>
        <x:v>0</x:v>
      </x:c>
    </x:row>
    <x:row r="244" ht="24" customHeight="1">
      <x:c r="A244" s="5"/>
      <x:c r="B244" s="4"/>
      <x:c r="C244" s="4"/>
      <x:c r="D244" s="4"/>
      <x:c r="E244" s="4"/>
      <x:c r="F244" s="4"/>
      <x:c r="G244" s="8" t="str">
        <x:f>IF(Q244=1,F244-E244,"")</x:f>
      </x:c>
      <x:c r="H244" s="8" t="str">
        <x:f>IF(Q244=1,ABS(G244),"")</x:f>
      </x:c>
      <x:c r="I244" s="10" t="str">
        <x:f>IF(Q244=1,INDEX(Produtos!$G$5:$G$104,MATCH(C244,Produtos!$A$5:$A$104,0)),"")</x:f>
      </x:c>
      <x:c r="J244" s="10" t="str">
        <x:f>IF(Q244=1,G244*I244,"")</x:f>
      </x:c>
      <x:c r="K244" s="4"/>
      <x:c r="L244" s="4"/>
      <x:c r="M244" s="4"/>
      <x:c r="N244" s="4"/>
      <x:c r="O244" s="4"/>
      <x:c r="P244" s="8" t="str">
        <x:f>IF(COUNTA(A244:F244,K244:O244)=0,"",IF(OR(NOT(ISNUMBER(A244)),A244&lt;=0,IF(ISNUMBER(A244),A244&lt;&gt;INT(A244),FALSE)),"Data inválida",IF(B244="","ID de inventário ausente",IF(OR(C244="",COUNTIFS(Produtos!$A$5:$A$104,C244)&lt;&gt;1),"Código ausente, desconhecido ou duplicado",IF(IFERROR(INDEX(Produtos!$L$5:$L$104,MATCH(C244,Produtos!$A$5:$A$104,0)),"Inválido")&lt;&gt;"","Cadastro do item inválido",IF(D244="","Abrangência ausente",IF(OR(NOT(ISNUMBER(E244)),E244&lt;0),"Sistema no corte inválido",IF(OR(NOT(ISNUMBER(F244)),F244&lt;0),"Físico inválido",IF(L244="","Contador ausente",IF(AND(N244&lt;&gt;"Pendente revisão",N244&lt;&gt;"Aprovado",N244&lt;&gt;"Ajustado",N244&lt;&gt;"Recontar"),"Status inválido",""))))))))))</x:f>
      </x:c>
      <x:c r="Q244" s="8" t="n">
        <x:f>IF(AND(C244&lt;&gt;"",P244=""),1,0)</x:f>
        <x:v>0</x:v>
      </x:c>
      <x:c r="R244" s="8" t="n">
        <x:v>244</x:v>
      </x:c>
      <x:c r="S244" s="8" t="n">
        <x:f>IF(AND(Q244=1,ISNUMBER(Listas!$C$5),A244&lt;=Listas!$C$5),1,0)</x:f>
        <x:v>0</x:v>
      </x:c>
    </x:row>
    <x:row r="245" ht="24" customHeight="1">
      <x:c r="A245" s="5"/>
      <x:c r="B245" s="4"/>
      <x:c r="C245" s="4"/>
      <x:c r="D245" s="4"/>
      <x:c r="E245" s="4"/>
      <x:c r="F245" s="4"/>
      <x:c r="G245" s="8" t="str">
        <x:f>IF(Q245=1,F245-E245,"")</x:f>
      </x:c>
      <x:c r="H245" s="8" t="str">
        <x:f>IF(Q245=1,ABS(G245),"")</x:f>
      </x:c>
      <x:c r="I245" s="10" t="str">
        <x:f>IF(Q245=1,INDEX(Produtos!$G$5:$G$104,MATCH(C245,Produtos!$A$5:$A$104,0)),"")</x:f>
      </x:c>
      <x:c r="J245" s="10" t="str">
        <x:f>IF(Q245=1,G245*I245,"")</x:f>
      </x:c>
      <x:c r="K245" s="4"/>
      <x:c r="L245" s="4"/>
      <x:c r="M245" s="4"/>
      <x:c r="N245" s="4"/>
      <x:c r="O245" s="4"/>
      <x:c r="P245" s="8" t="str">
        <x:f>IF(COUNTA(A245:F245,K245:O245)=0,"",IF(OR(NOT(ISNUMBER(A245)),A245&lt;=0,IF(ISNUMBER(A245),A245&lt;&gt;INT(A245),FALSE)),"Data inválida",IF(B245="","ID de inventário ausente",IF(OR(C245="",COUNTIFS(Produtos!$A$5:$A$104,C245)&lt;&gt;1),"Código ausente, desconhecido ou duplicado",IF(IFERROR(INDEX(Produtos!$L$5:$L$104,MATCH(C245,Produtos!$A$5:$A$104,0)),"Inválido")&lt;&gt;"","Cadastro do item inválido",IF(D245="","Abrangência ausente",IF(OR(NOT(ISNUMBER(E245)),E245&lt;0),"Sistema no corte inválido",IF(OR(NOT(ISNUMBER(F245)),F245&lt;0),"Físico inválido",IF(L245="","Contador ausente",IF(AND(N245&lt;&gt;"Pendente revisão",N245&lt;&gt;"Aprovado",N245&lt;&gt;"Ajustado",N245&lt;&gt;"Recontar"),"Status inválido",""))))))))))</x:f>
      </x:c>
      <x:c r="Q245" s="8" t="n">
        <x:f>IF(AND(C245&lt;&gt;"",P245=""),1,0)</x:f>
        <x:v>0</x:v>
      </x:c>
      <x:c r="R245" s="8" t="n">
        <x:v>245</x:v>
      </x:c>
      <x:c r="S245" s="8" t="n">
        <x:f>IF(AND(Q245=1,ISNUMBER(Listas!$C$5),A245&lt;=Listas!$C$5),1,0)</x:f>
        <x:v>0</x:v>
      </x:c>
    </x:row>
    <x:row r="246" ht="24" customHeight="1">
      <x:c r="A246" s="5"/>
      <x:c r="B246" s="4"/>
      <x:c r="C246" s="4"/>
      <x:c r="D246" s="4"/>
      <x:c r="E246" s="4"/>
      <x:c r="F246" s="4"/>
      <x:c r="G246" s="8" t="str">
        <x:f>IF(Q246=1,F246-E246,"")</x:f>
      </x:c>
      <x:c r="H246" s="8" t="str">
        <x:f>IF(Q246=1,ABS(G246),"")</x:f>
      </x:c>
      <x:c r="I246" s="10" t="str">
        <x:f>IF(Q246=1,INDEX(Produtos!$G$5:$G$104,MATCH(C246,Produtos!$A$5:$A$104,0)),"")</x:f>
      </x:c>
      <x:c r="J246" s="10" t="str">
        <x:f>IF(Q246=1,G246*I246,"")</x:f>
      </x:c>
      <x:c r="K246" s="4"/>
      <x:c r="L246" s="4"/>
      <x:c r="M246" s="4"/>
      <x:c r="N246" s="4"/>
      <x:c r="O246" s="4"/>
      <x:c r="P246" s="8" t="str">
        <x:f>IF(COUNTA(A246:F246,K246:O246)=0,"",IF(OR(NOT(ISNUMBER(A246)),A246&lt;=0,IF(ISNUMBER(A246),A246&lt;&gt;INT(A246),FALSE)),"Data inválida",IF(B246="","ID de inventário ausente",IF(OR(C246="",COUNTIFS(Produtos!$A$5:$A$104,C246)&lt;&gt;1),"Código ausente, desconhecido ou duplicado",IF(IFERROR(INDEX(Produtos!$L$5:$L$104,MATCH(C246,Produtos!$A$5:$A$104,0)),"Inválido")&lt;&gt;"","Cadastro do item inválido",IF(D246="","Abrangência ausente",IF(OR(NOT(ISNUMBER(E246)),E246&lt;0),"Sistema no corte inválido",IF(OR(NOT(ISNUMBER(F246)),F246&lt;0),"Físico inválido",IF(L246="","Contador ausente",IF(AND(N246&lt;&gt;"Pendente revisão",N246&lt;&gt;"Aprovado",N246&lt;&gt;"Ajustado",N246&lt;&gt;"Recontar"),"Status inválido",""))))))))))</x:f>
      </x:c>
      <x:c r="Q246" s="8" t="n">
        <x:f>IF(AND(C246&lt;&gt;"",P246=""),1,0)</x:f>
        <x:v>0</x:v>
      </x:c>
      <x:c r="R246" s="8" t="n">
        <x:v>246</x:v>
      </x:c>
      <x:c r="S246" s="8" t="n">
        <x:f>IF(AND(Q246=1,ISNUMBER(Listas!$C$5),A246&lt;=Listas!$C$5),1,0)</x:f>
        <x:v>0</x:v>
      </x:c>
    </x:row>
    <x:row r="247" ht="24" customHeight="1">
      <x:c r="A247" s="5"/>
      <x:c r="B247" s="4"/>
      <x:c r="C247" s="4"/>
      <x:c r="D247" s="4"/>
      <x:c r="E247" s="4"/>
      <x:c r="F247" s="4"/>
      <x:c r="G247" s="8" t="str">
        <x:f>IF(Q247=1,F247-E247,"")</x:f>
      </x:c>
      <x:c r="H247" s="8" t="str">
        <x:f>IF(Q247=1,ABS(G247),"")</x:f>
      </x:c>
      <x:c r="I247" s="10" t="str">
        <x:f>IF(Q247=1,INDEX(Produtos!$G$5:$G$104,MATCH(C247,Produtos!$A$5:$A$104,0)),"")</x:f>
      </x:c>
      <x:c r="J247" s="10" t="str">
        <x:f>IF(Q247=1,G247*I247,"")</x:f>
      </x:c>
      <x:c r="K247" s="4"/>
      <x:c r="L247" s="4"/>
      <x:c r="M247" s="4"/>
      <x:c r="N247" s="4"/>
      <x:c r="O247" s="4"/>
      <x:c r="P247" s="8" t="str">
        <x:f>IF(COUNTA(A247:F247,K247:O247)=0,"",IF(OR(NOT(ISNUMBER(A247)),A247&lt;=0,IF(ISNUMBER(A247),A247&lt;&gt;INT(A247),FALSE)),"Data inválida",IF(B247="","ID de inventário ausente",IF(OR(C247="",COUNTIFS(Produtos!$A$5:$A$104,C247)&lt;&gt;1),"Código ausente, desconhecido ou duplicado",IF(IFERROR(INDEX(Produtos!$L$5:$L$104,MATCH(C247,Produtos!$A$5:$A$104,0)),"Inválido")&lt;&gt;"","Cadastro do item inválido",IF(D247="","Abrangência ausente",IF(OR(NOT(ISNUMBER(E247)),E247&lt;0),"Sistema no corte inválido",IF(OR(NOT(ISNUMBER(F247)),F247&lt;0),"Físico inválido",IF(L247="","Contador ausente",IF(AND(N247&lt;&gt;"Pendente revisão",N247&lt;&gt;"Aprovado",N247&lt;&gt;"Ajustado",N247&lt;&gt;"Recontar"),"Status inválido",""))))))))))</x:f>
      </x:c>
      <x:c r="Q247" s="8" t="n">
        <x:f>IF(AND(C247&lt;&gt;"",P247=""),1,0)</x:f>
        <x:v>0</x:v>
      </x:c>
      <x:c r="R247" s="8" t="n">
        <x:v>247</x:v>
      </x:c>
      <x:c r="S247" s="8" t="n">
        <x:f>IF(AND(Q247=1,ISNUMBER(Listas!$C$5),A247&lt;=Listas!$C$5),1,0)</x:f>
        <x:v>0</x:v>
      </x:c>
    </x:row>
    <x:row r="248" ht="24" customHeight="1">
      <x:c r="A248" s="5"/>
      <x:c r="B248" s="4"/>
      <x:c r="C248" s="4"/>
      <x:c r="D248" s="4"/>
      <x:c r="E248" s="4"/>
      <x:c r="F248" s="4"/>
      <x:c r="G248" s="8" t="str">
        <x:f>IF(Q248=1,F248-E248,"")</x:f>
      </x:c>
      <x:c r="H248" s="8" t="str">
        <x:f>IF(Q248=1,ABS(G248),"")</x:f>
      </x:c>
      <x:c r="I248" s="10" t="str">
        <x:f>IF(Q248=1,INDEX(Produtos!$G$5:$G$104,MATCH(C248,Produtos!$A$5:$A$104,0)),"")</x:f>
      </x:c>
      <x:c r="J248" s="10" t="str">
        <x:f>IF(Q248=1,G248*I248,"")</x:f>
      </x:c>
      <x:c r="K248" s="4"/>
      <x:c r="L248" s="4"/>
      <x:c r="M248" s="4"/>
      <x:c r="N248" s="4"/>
      <x:c r="O248" s="4"/>
      <x:c r="P248" s="8" t="str">
        <x:f>IF(COUNTA(A248:F248,K248:O248)=0,"",IF(OR(NOT(ISNUMBER(A248)),A248&lt;=0,IF(ISNUMBER(A248),A248&lt;&gt;INT(A248),FALSE)),"Data inválida",IF(B248="","ID de inventário ausente",IF(OR(C248="",COUNTIFS(Produtos!$A$5:$A$104,C248)&lt;&gt;1),"Código ausente, desconhecido ou duplicado",IF(IFERROR(INDEX(Produtos!$L$5:$L$104,MATCH(C248,Produtos!$A$5:$A$104,0)),"Inválido")&lt;&gt;"","Cadastro do item inválido",IF(D248="","Abrangência ausente",IF(OR(NOT(ISNUMBER(E248)),E248&lt;0),"Sistema no corte inválido",IF(OR(NOT(ISNUMBER(F248)),F248&lt;0),"Físico inválido",IF(L248="","Contador ausente",IF(AND(N248&lt;&gt;"Pendente revisão",N248&lt;&gt;"Aprovado",N248&lt;&gt;"Ajustado",N248&lt;&gt;"Recontar"),"Status inválido",""))))))))))</x:f>
      </x:c>
      <x:c r="Q248" s="8" t="n">
        <x:f>IF(AND(C248&lt;&gt;"",P248=""),1,0)</x:f>
        <x:v>0</x:v>
      </x:c>
      <x:c r="R248" s="8" t="n">
        <x:v>248</x:v>
      </x:c>
      <x:c r="S248" s="8" t="n">
        <x:f>IF(AND(Q248=1,ISNUMBER(Listas!$C$5),A248&lt;=Listas!$C$5),1,0)</x:f>
        <x:v>0</x:v>
      </x:c>
    </x:row>
    <x:row r="249" ht="24" customHeight="1">
      <x:c r="A249" s="5"/>
      <x:c r="B249" s="4"/>
      <x:c r="C249" s="4"/>
      <x:c r="D249" s="4"/>
      <x:c r="E249" s="4"/>
      <x:c r="F249" s="4"/>
      <x:c r="G249" s="8" t="str">
        <x:f>IF(Q249=1,F249-E249,"")</x:f>
      </x:c>
      <x:c r="H249" s="8" t="str">
        <x:f>IF(Q249=1,ABS(G249),"")</x:f>
      </x:c>
      <x:c r="I249" s="10" t="str">
        <x:f>IF(Q249=1,INDEX(Produtos!$G$5:$G$104,MATCH(C249,Produtos!$A$5:$A$104,0)),"")</x:f>
      </x:c>
      <x:c r="J249" s="10" t="str">
        <x:f>IF(Q249=1,G249*I249,"")</x:f>
      </x:c>
      <x:c r="K249" s="4"/>
      <x:c r="L249" s="4"/>
      <x:c r="M249" s="4"/>
      <x:c r="N249" s="4"/>
      <x:c r="O249" s="4"/>
      <x:c r="P249" s="8" t="str">
        <x:f>IF(COUNTA(A249:F249,K249:O249)=0,"",IF(OR(NOT(ISNUMBER(A249)),A249&lt;=0,IF(ISNUMBER(A249),A249&lt;&gt;INT(A249),FALSE)),"Data inválida",IF(B249="","ID de inventário ausente",IF(OR(C249="",COUNTIFS(Produtos!$A$5:$A$104,C249)&lt;&gt;1),"Código ausente, desconhecido ou duplicado",IF(IFERROR(INDEX(Produtos!$L$5:$L$104,MATCH(C249,Produtos!$A$5:$A$104,0)),"Inválido")&lt;&gt;"","Cadastro do item inválido",IF(D249="","Abrangência ausente",IF(OR(NOT(ISNUMBER(E249)),E249&lt;0),"Sistema no corte inválido",IF(OR(NOT(ISNUMBER(F249)),F249&lt;0),"Físico inválido",IF(L249="","Contador ausente",IF(AND(N249&lt;&gt;"Pendente revisão",N249&lt;&gt;"Aprovado",N249&lt;&gt;"Ajustado",N249&lt;&gt;"Recontar"),"Status inválido",""))))))))))</x:f>
      </x:c>
      <x:c r="Q249" s="8" t="n">
        <x:f>IF(AND(C249&lt;&gt;"",P249=""),1,0)</x:f>
        <x:v>0</x:v>
      </x:c>
      <x:c r="R249" s="8" t="n">
        <x:v>249</x:v>
      </x:c>
      <x:c r="S249" s="8" t="n">
        <x:f>IF(AND(Q249=1,ISNUMBER(Listas!$C$5),A249&lt;=Listas!$C$5),1,0)</x:f>
        <x:v>0</x:v>
      </x:c>
    </x:row>
    <x:row r="250" ht="24" customHeight="1">
      <x:c r="A250" s="5"/>
      <x:c r="B250" s="4"/>
      <x:c r="C250" s="4"/>
      <x:c r="D250" s="4"/>
      <x:c r="E250" s="4"/>
      <x:c r="F250" s="4"/>
      <x:c r="G250" s="8" t="str">
        <x:f>IF(Q250=1,F250-E250,"")</x:f>
      </x:c>
      <x:c r="H250" s="8" t="str">
        <x:f>IF(Q250=1,ABS(G250),"")</x:f>
      </x:c>
      <x:c r="I250" s="10" t="str">
        <x:f>IF(Q250=1,INDEX(Produtos!$G$5:$G$104,MATCH(C250,Produtos!$A$5:$A$104,0)),"")</x:f>
      </x:c>
      <x:c r="J250" s="10" t="str">
        <x:f>IF(Q250=1,G250*I250,"")</x:f>
      </x:c>
      <x:c r="K250" s="4"/>
      <x:c r="L250" s="4"/>
      <x:c r="M250" s="4"/>
      <x:c r="N250" s="4"/>
      <x:c r="O250" s="4"/>
      <x:c r="P250" s="8" t="str">
        <x:f>IF(COUNTA(A250:F250,K250:O250)=0,"",IF(OR(NOT(ISNUMBER(A250)),A250&lt;=0,IF(ISNUMBER(A250),A250&lt;&gt;INT(A250),FALSE)),"Data inválida",IF(B250="","ID de inventário ausente",IF(OR(C250="",COUNTIFS(Produtos!$A$5:$A$104,C250)&lt;&gt;1),"Código ausente, desconhecido ou duplicado",IF(IFERROR(INDEX(Produtos!$L$5:$L$104,MATCH(C250,Produtos!$A$5:$A$104,0)),"Inválido")&lt;&gt;"","Cadastro do item inválido",IF(D250="","Abrangência ausente",IF(OR(NOT(ISNUMBER(E250)),E250&lt;0),"Sistema no corte inválido",IF(OR(NOT(ISNUMBER(F250)),F250&lt;0),"Físico inválido",IF(L250="","Contador ausente",IF(AND(N250&lt;&gt;"Pendente revisão",N250&lt;&gt;"Aprovado",N250&lt;&gt;"Ajustado",N250&lt;&gt;"Recontar"),"Status inválido",""))))))))))</x:f>
      </x:c>
      <x:c r="Q250" s="8" t="n">
        <x:f>IF(AND(C250&lt;&gt;"",P250=""),1,0)</x:f>
        <x:v>0</x:v>
      </x:c>
      <x:c r="R250" s="8" t="n">
        <x:v>250</x:v>
      </x:c>
      <x:c r="S250" s="8" t="n">
        <x:f>IF(AND(Q250=1,ISNUMBER(Listas!$C$5),A250&lt;=Listas!$C$5),1,0)</x:f>
        <x:v>0</x:v>
      </x:c>
    </x:row>
    <x:row r="251" ht="24" customHeight="1">
      <x:c r="A251" s="5"/>
      <x:c r="B251" s="4"/>
      <x:c r="C251" s="4"/>
      <x:c r="D251" s="4"/>
      <x:c r="E251" s="4"/>
      <x:c r="F251" s="4"/>
      <x:c r="G251" s="8" t="str">
        <x:f>IF(Q251=1,F251-E251,"")</x:f>
      </x:c>
      <x:c r="H251" s="8" t="str">
        <x:f>IF(Q251=1,ABS(G251),"")</x:f>
      </x:c>
      <x:c r="I251" s="10" t="str">
        <x:f>IF(Q251=1,INDEX(Produtos!$G$5:$G$104,MATCH(C251,Produtos!$A$5:$A$104,0)),"")</x:f>
      </x:c>
      <x:c r="J251" s="10" t="str">
        <x:f>IF(Q251=1,G251*I251,"")</x:f>
      </x:c>
      <x:c r="K251" s="4"/>
      <x:c r="L251" s="4"/>
      <x:c r="M251" s="4"/>
      <x:c r="N251" s="4"/>
      <x:c r="O251" s="4"/>
      <x:c r="P251" s="8" t="str">
        <x:f>IF(COUNTA(A251:F251,K251:O251)=0,"",IF(OR(NOT(ISNUMBER(A251)),A251&lt;=0,IF(ISNUMBER(A251),A251&lt;&gt;INT(A251),FALSE)),"Data inválida",IF(B251="","ID de inventário ausente",IF(OR(C251="",COUNTIFS(Produtos!$A$5:$A$104,C251)&lt;&gt;1),"Código ausente, desconhecido ou duplicado",IF(IFERROR(INDEX(Produtos!$L$5:$L$104,MATCH(C251,Produtos!$A$5:$A$104,0)),"Inválido")&lt;&gt;"","Cadastro do item inválido",IF(D251="","Abrangência ausente",IF(OR(NOT(ISNUMBER(E251)),E251&lt;0),"Sistema no corte inválido",IF(OR(NOT(ISNUMBER(F251)),F251&lt;0),"Físico inválido",IF(L251="","Contador ausente",IF(AND(N251&lt;&gt;"Pendente revisão",N251&lt;&gt;"Aprovado",N251&lt;&gt;"Ajustado",N251&lt;&gt;"Recontar"),"Status inválido",""))))))))))</x:f>
      </x:c>
      <x:c r="Q251" s="8" t="n">
        <x:f>IF(AND(C251&lt;&gt;"",P251=""),1,0)</x:f>
        <x:v>0</x:v>
      </x:c>
      <x:c r="R251" s="8" t="n">
        <x:v>251</x:v>
      </x:c>
      <x:c r="S251" s="8" t="n">
        <x:f>IF(AND(Q251=1,ISNUMBER(Listas!$C$5),A251&lt;=Listas!$C$5),1,0)</x:f>
        <x:v>0</x:v>
      </x:c>
    </x:row>
    <x:row r="252" ht="24" customHeight="1">
      <x:c r="A252" s="5"/>
      <x:c r="B252" s="4"/>
      <x:c r="C252" s="4"/>
      <x:c r="D252" s="4"/>
      <x:c r="E252" s="4"/>
      <x:c r="F252" s="4"/>
      <x:c r="G252" s="8" t="str">
        <x:f>IF(Q252=1,F252-E252,"")</x:f>
      </x:c>
      <x:c r="H252" s="8" t="str">
        <x:f>IF(Q252=1,ABS(G252),"")</x:f>
      </x:c>
      <x:c r="I252" s="10" t="str">
        <x:f>IF(Q252=1,INDEX(Produtos!$G$5:$G$104,MATCH(C252,Produtos!$A$5:$A$104,0)),"")</x:f>
      </x:c>
      <x:c r="J252" s="10" t="str">
        <x:f>IF(Q252=1,G252*I252,"")</x:f>
      </x:c>
      <x:c r="K252" s="4"/>
      <x:c r="L252" s="4"/>
      <x:c r="M252" s="4"/>
      <x:c r="N252" s="4"/>
      <x:c r="O252" s="4"/>
      <x:c r="P252" s="8" t="str">
        <x:f>IF(COUNTA(A252:F252,K252:O252)=0,"",IF(OR(NOT(ISNUMBER(A252)),A252&lt;=0,IF(ISNUMBER(A252),A252&lt;&gt;INT(A252),FALSE)),"Data inválida",IF(B252="","ID de inventário ausente",IF(OR(C252="",COUNTIFS(Produtos!$A$5:$A$104,C252)&lt;&gt;1),"Código ausente, desconhecido ou duplicado",IF(IFERROR(INDEX(Produtos!$L$5:$L$104,MATCH(C252,Produtos!$A$5:$A$104,0)),"Inválido")&lt;&gt;"","Cadastro do item inválido",IF(D252="","Abrangência ausente",IF(OR(NOT(ISNUMBER(E252)),E252&lt;0),"Sistema no corte inválido",IF(OR(NOT(ISNUMBER(F252)),F252&lt;0),"Físico inválido",IF(L252="","Contador ausente",IF(AND(N252&lt;&gt;"Pendente revisão",N252&lt;&gt;"Aprovado",N252&lt;&gt;"Ajustado",N252&lt;&gt;"Recontar"),"Status inválido",""))))))))))</x:f>
      </x:c>
      <x:c r="Q252" s="8" t="n">
        <x:f>IF(AND(C252&lt;&gt;"",P252=""),1,0)</x:f>
        <x:v>0</x:v>
      </x:c>
      <x:c r="R252" s="8" t="n">
        <x:v>252</x:v>
      </x:c>
      <x:c r="S252" s="8" t="n">
        <x:f>IF(AND(Q252=1,ISNUMBER(Listas!$C$5),A252&lt;=Listas!$C$5),1,0)</x:f>
        <x:v>0</x:v>
      </x:c>
    </x:row>
    <x:row r="253" ht="24" customHeight="1">
      <x:c r="A253" s="5"/>
      <x:c r="B253" s="4"/>
      <x:c r="C253" s="4"/>
      <x:c r="D253" s="4"/>
      <x:c r="E253" s="4"/>
      <x:c r="F253" s="4"/>
      <x:c r="G253" s="8" t="str">
        <x:f>IF(Q253=1,F253-E253,"")</x:f>
      </x:c>
      <x:c r="H253" s="8" t="str">
        <x:f>IF(Q253=1,ABS(G253),"")</x:f>
      </x:c>
      <x:c r="I253" s="10" t="str">
        <x:f>IF(Q253=1,INDEX(Produtos!$G$5:$G$104,MATCH(C253,Produtos!$A$5:$A$104,0)),"")</x:f>
      </x:c>
      <x:c r="J253" s="10" t="str">
        <x:f>IF(Q253=1,G253*I253,"")</x:f>
      </x:c>
      <x:c r="K253" s="4"/>
      <x:c r="L253" s="4"/>
      <x:c r="M253" s="4"/>
      <x:c r="N253" s="4"/>
      <x:c r="O253" s="4"/>
      <x:c r="P253" s="8" t="str">
        <x:f>IF(COUNTA(A253:F253,K253:O253)=0,"",IF(OR(NOT(ISNUMBER(A253)),A253&lt;=0,IF(ISNUMBER(A253),A253&lt;&gt;INT(A253),FALSE)),"Data inválida",IF(B253="","ID de inventário ausente",IF(OR(C253="",COUNTIFS(Produtos!$A$5:$A$104,C253)&lt;&gt;1),"Código ausente, desconhecido ou duplicado",IF(IFERROR(INDEX(Produtos!$L$5:$L$104,MATCH(C253,Produtos!$A$5:$A$104,0)),"Inválido")&lt;&gt;"","Cadastro do item inválido",IF(D253="","Abrangência ausente",IF(OR(NOT(ISNUMBER(E253)),E253&lt;0),"Sistema no corte inválido",IF(OR(NOT(ISNUMBER(F253)),F253&lt;0),"Físico inválido",IF(L253="","Contador ausente",IF(AND(N253&lt;&gt;"Pendente revisão",N253&lt;&gt;"Aprovado",N253&lt;&gt;"Ajustado",N253&lt;&gt;"Recontar"),"Status inválido",""))))))))))</x:f>
      </x:c>
      <x:c r="Q253" s="8" t="n">
        <x:f>IF(AND(C253&lt;&gt;"",P253=""),1,0)</x:f>
        <x:v>0</x:v>
      </x:c>
      <x:c r="R253" s="8" t="n">
        <x:v>253</x:v>
      </x:c>
      <x:c r="S253" s="8" t="n">
        <x:f>IF(AND(Q253=1,ISNUMBER(Listas!$C$5),A253&lt;=Listas!$C$5),1,0)</x:f>
        <x:v>0</x:v>
      </x:c>
    </x:row>
    <x:row r="254" ht="24" customHeight="1">
      <x:c r="A254" s="5"/>
      <x:c r="B254" s="4"/>
      <x:c r="C254" s="4"/>
      <x:c r="D254" s="4"/>
      <x:c r="E254" s="4"/>
      <x:c r="F254" s="4"/>
      <x:c r="G254" s="8" t="str">
        <x:f>IF(Q254=1,F254-E254,"")</x:f>
      </x:c>
      <x:c r="H254" s="8" t="str">
        <x:f>IF(Q254=1,ABS(G254),"")</x:f>
      </x:c>
      <x:c r="I254" s="10" t="str">
        <x:f>IF(Q254=1,INDEX(Produtos!$G$5:$G$104,MATCH(C254,Produtos!$A$5:$A$104,0)),"")</x:f>
      </x:c>
      <x:c r="J254" s="10" t="str">
        <x:f>IF(Q254=1,G254*I254,"")</x:f>
      </x:c>
      <x:c r="K254" s="4"/>
      <x:c r="L254" s="4"/>
      <x:c r="M254" s="4"/>
      <x:c r="N254" s="4"/>
      <x:c r="O254" s="4"/>
      <x:c r="P254" s="8" t="str">
        <x:f>IF(COUNTA(A254:F254,K254:O254)=0,"",IF(OR(NOT(ISNUMBER(A254)),A254&lt;=0,IF(ISNUMBER(A254),A254&lt;&gt;INT(A254),FALSE)),"Data inválida",IF(B254="","ID de inventário ausente",IF(OR(C254="",COUNTIFS(Produtos!$A$5:$A$104,C254)&lt;&gt;1),"Código ausente, desconhecido ou duplicado",IF(IFERROR(INDEX(Produtos!$L$5:$L$104,MATCH(C254,Produtos!$A$5:$A$104,0)),"Inválido")&lt;&gt;"","Cadastro do item inválido",IF(D254="","Abrangência ausente",IF(OR(NOT(ISNUMBER(E254)),E254&lt;0),"Sistema no corte inválido",IF(OR(NOT(ISNUMBER(F254)),F254&lt;0),"Físico inválido",IF(L254="","Contador ausente",IF(AND(N254&lt;&gt;"Pendente revisão",N254&lt;&gt;"Aprovado",N254&lt;&gt;"Ajustado",N254&lt;&gt;"Recontar"),"Status inválido",""))))))))))</x:f>
      </x:c>
      <x:c r="Q254" s="8" t="n">
        <x:f>IF(AND(C254&lt;&gt;"",P254=""),1,0)</x:f>
        <x:v>0</x:v>
      </x:c>
      <x:c r="R254" s="8" t="n">
        <x:v>254</x:v>
      </x:c>
      <x:c r="S254" s="8" t="n">
        <x:f>IF(AND(Q254=1,ISNUMBER(Listas!$C$5),A254&lt;=Listas!$C$5),1,0)</x:f>
        <x:v>0</x:v>
      </x:c>
    </x:row>
    <x:row r="255" ht="24" customHeight="1">
      <x:c r="A255" s="5"/>
      <x:c r="B255" s="4"/>
      <x:c r="C255" s="4"/>
      <x:c r="D255" s="4"/>
      <x:c r="E255" s="4"/>
      <x:c r="F255" s="4"/>
      <x:c r="G255" s="8" t="str">
        <x:f>IF(Q255=1,F255-E255,"")</x:f>
      </x:c>
      <x:c r="H255" s="8" t="str">
        <x:f>IF(Q255=1,ABS(G255),"")</x:f>
      </x:c>
      <x:c r="I255" s="10" t="str">
        <x:f>IF(Q255=1,INDEX(Produtos!$G$5:$G$104,MATCH(C255,Produtos!$A$5:$A$104,0)),"")</x:f>
      </x:c>
      <x:c r="J255" s="10" t="str">
        <x:f>IF(Q255=1,G255*I255,"")</x:f>
      </x:c>
      <x:c r="K255" s="4"/>
      <x:c r="L255" s="4"/>
      <x:c r="M255" s="4"/>
      <x:c r="N255" s="4"/>
      <x:c r="O255" s="4"/>
      <x:c r="P255" s="8" t="str">
        <x:f>IF(COUNTA(A255:F255,K255:O255)=0,"",IF(OR(NOT(ISNUMBER(A255)),A255&lt;=0,IF(ISNUMBER(A255),A255&lt;&gt;INT(A255),FALSE)),"Data inválida",IF(B255="","ID de inventário ausente",IF(OR(C255="",COUNTIFS(Produtos!$A$5:$A$104,C255)&lt;&gt;1),"Código ausente, desconhecido ou duplicado",IF(IFERROR(INDEX(Produtos!$L$5:$L$104,MATCH(C255,Produtos!$A$5:$A$104,0)),"Inválido")&lt;&gt;"","Cadastro do item inválido",IF(D255="","Abrangência ausente",IF(OR(NOT(ISNUMBER(E255)),E255&lt;0),"Sistema no corte inválido",IF(OR(NOT(ISNUMBER(F255)),F255&lt;0),"Físico inválido",IF(L255="","Contador ausente",IF(AND(N255&lt;&gt;"Pendente revisão",N255&lt;&gt;"Aprovado",N255&lt;&gt;"Ajustado",N255&lt;&gt;"Recontar"),"Status inválido",""))))))))))</x:f>
      </x:c>
      <x:c r="Q255" s="8" t="n">
        <x:f>IF(AND(C255&lt;&gt;"",P255=""),1,0)</x:f>
        <x:v>0</x:v>
      </x:c>
      <x:c r="R255" s="8" t="n">
        <x:v>255</x:v>
      </x:c>
      <x:c r="S255" s="8" t="n">
        <x:f>IF(AND(Q255=1,ISNUMBER(Listas!$C$5),A255&lt;=Listas!$C$5),1,0)</x:f>
        <x:v>0</x:v>
      </x:c>
    </x:row>
    <x:row r="256" ht="24" customHeight="1">
      <x:c r="A256" s="5"/>
      <x:c r="B256" s="4"/>
      <x:c r="C256" s="4"/>
      <x:c r="D256" s="4"/>
      <x:c r="E256" s="4"/>
      <x:c r="F256" s="4"/>
      <x:c r="G256" s="8" t="str">
        <x:f>IF(Q256=1,F256-E256,"")</x:f>
      </x:c>
      <x:c r="H256" s="8" t="str">
        <x:f>IF(Q256=1,ABS(G256),"")</x:f>
      </x:c>
      <x:c r="I256" s="10" t="str">
        <x:f>IF(Q256=1,INDEX(Produtos!$G$5:$G$104,MATCH(C256,Produtos!$A$5:$A$104,0)),"")</x:f>
      </x:c>
      <x:c r="J256" s="10" t="str">
        <x:f>IF(Q256=1,G256*I256,"")</x:f>
      </x:c>
      <x:c r="K256" s="4"/>
      <x:c r="L256" s="4"/>
      <x:c r="M256" s="4"/>
      <x:c r="N256" s="4"/>
      <x:c r="O256" s="4"/>
      <x:c r="P256" s="8" t="str">
        <x:f>IF(COUNTA(A256:F256,K256:O256)=0,"",IF(OR(NOT(ISNUMBER(A256)),A256&lt;=0,IF(ISNUMBER(A256),A256&lt;&gt;INT(A256),FALSE)),"Data inválida",IF(B256="","ID de inventário ausente",IF(OR(C256="",COUNTIFS(Produtos!$A$5:$A$104,C256)&lt;&gt;1),"Código ausente, desconhecido ou duplicado",IF(IFERROR(INDEX(Produtos!$L$5:$L$104,MATCH(C256,Produtos!$A$5:$A$104,0)),"Inválido")&lt;&gt;"","Cadastro do item inválido",IF(D256="","Abrangência ausente",IF(OR(NOT(ISNUMBER(E256)),E256&lt;0),"Sistema no corte inválido",IF(OR(NOT(ISNUMBER(F256)),F256&lt;0),"Físico inválido",IF(L256="","Contador ausente",IF(AND(N256&lt;&gt;"Pendente revisão",N256&lt;&gt;"Aprovado",N256&lt;&gt;"Ajustado",N256&lt;&gt;"Recontar"),"Status inválido",""))))))))))</x:f>
      </x:c>
      <x:c r="Q256" s="8" t="n">
        <x:f>IF(AND(C256&lt;&gt;"",P256=""),1,0)</x:f>
        <x:v>0</x:v>
      </x:c>
      <x:c r="R256" s="8" t="n">
        <x:v>256</x:v>
      </x:c>
      <x:c r="S256" s="8" t="n">
        <x:f>IF(AND(Q256=1,ISNUMBER(Listas!$C$5),A256&lt;=Listas!$C$5),1,0)</x:f>
        <x:v>0</x:v>
      </x:c>
    </x:row>
    <x:row r="257" ht="24" customHeight="1">
      <x:c r="A257" s="5"/>
      <x:c r="B257" s="4"/>
      <x:c r="C257" s="4"/>
      <x:c r="D257" s="4"/>
      <x:c r="E257" s="4"/>
      <x:c r="F257" s="4"/>
      <x:c r="G257" s="8" t="str">
        <x:f>IF(Q257=1,F257-E257,"")</x:f>
      </x:c>
      <x:c r="H257" s="8" t="str">
        <x:f>IF(Q257=1,ABS(G257),"")</x:f>
      </x:c>
      <x:c r="I257" s="10" t="str">
        <x:f>IF(Q257=1,INDEX(Produtos!$G$5:$G$104,MATCH(C257,Produtos!$A$5:$A$104,0)),"")</x:f>
      </x:c>
      <x:c r="J257" s="10" t="str">
        <x:f>IF(Q257=1,G257*I257,"")</x:f>
      </x:c>
      <x:c r="K257" s="4"/>
      <x:c r="L257" s="4"/>
      <x:c r="M257" s="4"/>
      <x:c r="N257" s="4"/>
      <x:c r="O257" s="4"/>
      <x:c r="P257" s="8" t="str">
        <x:f>IF(COUNTA(A257:F257,K257:O257)=0,"",IF(OR(NOT(ISNUMBER(A257)),A257&lt;=0,IF(ISNUMBER(A257),A257&lt;&gt;INT(A257),FALSE)),"Data inválida",IF(B257="","ID de inventário ausente",IF(OR(C257="",COUNTIFS(Produtos!$A$5:$A$104,C257)&lt;&gt;1),"Código ausente, desconhecido ou duplicado",IF(IFERROR(INDEX(Produtos!$L$5:$L$104,MATCH(C257,Produtos!$A$5:$A$104,0)),"Inválido")&lt;&gt;"","Cadastro do item inválido",IF(D257="","Abrangência ausente",IF(OR(NOT(ISNUMBER(E257)),E257&lt;0),"Sistema no corte inválido",IF(OR(NOT(ISNUMBER(F257)),F257&lt;0),"Físico inválido",IF(L257="","Contador ausente",IF(AND(N257&lt;&gt;"Pendente revisão",N257&lt;&gt;"Aprovado",N257&lt;&gt;"Ajustado",N257&lt;&gt;"Recontar"),"Status inválido",""))))))))))</x:f>
      </x:c>
      <x:c r="Q257" s="8" t="n">
        <x:f>IF(AND(C257&lt;&gt;"",P257=""),1,0)</x:f>
        <x:v>0</x:v>
      </x:c>
      <x:c r="R257" s="8" t="n">
        <x:v>257</x:v>
      </x:c>
      <x:c r="S257" s="8" t="n">
        <x:f>IF(AND(Q257=1,ISNUMBER(Listas!$C$5),A257&lt;=Listas!$C$5),1,0)</x:f>
        <x:v>0</x:v>
      </x:c>
    </x:row>
    <x:row r="258" ht="24" customHeight="1">
      <x:c r="A258" s="5"/>
      <x:c r="B258" s="4"/>
      <x:c r="C258" s="4"/>
      <x:c r="D258" s="4"/>
      <x:c r="E258" s="4"/>
      <x:c r="F258" s="4"/>
      <x:c r="G258" s="8" t="str">
        <x:f>IF(Q258=1,F258-E258,"")</x:f>
      </x:c>
      <x:c r="H258" s="8" t="str">
        <x:f>IF(Q258=1,ABS(G258),"")</x:f>
      </x:c>
      <x:c r="I258" s="10" t="str">
        <x:f>IF(Q258=1,INDEX(Produtos!$G$5:$G$104,MATCH(C258,Produtos!$A$5:$A$104,0)),"")</x:f>
      </x:c>
      <x:c r="J258" s="10" t="str">
        <x:f>IF(Q258=1,G258*I258,"")</x:f>
      </x:c>
      <x:c r="K258" s="4"/>
      <x:c r="L258" s="4"/>
      <x:c r="M258" s="4"/>
      <x:c r="N258" s="4"/>
      <x:c r="O258" s="4"/>
      <x:c r="P258" s="8" t="str">
        <x:f>IF(COUNTA(A258:F258,K258:O258)=0,"",IF(OR(NOT(ISNUMBER(A258)),A258&lt;=0,IF(ISNUMBER(A258),A258&lt;&gt;INT(A258),FALSE)),"Data inválida",IF(B258="","ID de inventário ausente",IF(OR(C258="",COUNTIFS(Produtos!$A$5:$A$104,C258)&lt;&gt;1),"Código ausente, desconhecido ou duplicado",IF(IFERROR(INDEX(Produtos!$L$5:$L$104,MATCH(C258,Produtos!$A$5:$A$104,0)),"Inválido")&lt;&gt;"","Cadastro do item inválido",IF(D258="","Abrangência ausente",IF(OR(NOT(ISNUMBER(E258)),E258&lt;0),"Sistema no corte inválido",IF(OR(NOT(ISNUMBER(F258)),F258&lt;0),"Físico inválido",IF(L258="","Contador ausente",IF(AND(N258&lt;&gt;"Pendente revisão",N258&lt;&gt;"Aprovado",N258&lt;&gt;"Ajustado",N258&lt;&gt;"Recontar"),"Status inválido",""))))))))))</x:f>
      </x:c>
      <x:c r="Q258" s="8" t="n">
        <x:f>IF(AND(C258&lt;&gt;"",P258=""),1,0)</x:f>
        <x:v>0</x:v>
      </x:c>
      <x:c r="R258" s="8" t="n">
        <x:v>258</x:v>
      </x:c>
      <x:c r="S258" s="8" t="n">
        <x:f>IF(AND(Q258=1,ISNUMBER(Listas!$C$5),A258&lt;=Listas!$C$5),1,0)</x:f>
        <x:v>0</x:v>
      </x:c>
    </x:row>
    <x:row r="259" ht="24" customHeight="1">
      <x:c r="A259" s="5"/>
      <x:c r="B259" s="4"/>
      <x:c r="C259" s="4"/>
      <x:c r="D259" s="4"/>
      <x:c r="E259" s="4"/>
      <x:c r="F259" s="4"/>
      <x:c r="G259" s="8" t="str">
        <x:f>IF(Q259=1,F259-E259,"")</x:f>
      </x:c>
      <x:c r="H259" s="8" t="str">
        <x:f>IF(Q259=1,ABS(G259),"")</x:f>
      </x:c>
      <x:c r="I259" s="10" t="str">
        <x:f>IF(Q259=1,INDEX(Produtos!$G$5:$G$104,MATCH(C259,Produtos!$A$5:$A$104,0)),"")</x:f>
      </x:c>
      <x:c r="J259" s="10" t="str">
        <x:f>IF(Q259=1,G259*I259,"")</x:f>
      </x:c>
      <x:c r="K259" s="4"/>
      <x:c r="L259" s="4"/>
      <x:c r="M259" s="4"/>
      <x:c r="N259" s="4"/>
      <x:c r="O259" s="4"/>
      <x:c r="P259" s="8" t="str">
        <x:f>IF(COUNTA(A259:F259,K259:O259)=0,"",IF(OR(NOT(ISNUMBER(A259)),A259&lt;=0,IF(ISNUMBER(A259),A259&lt;&gt;INT(A259),FALSE)),"Data inválida",IF(B259="","ID de inventário ausente",IF(OR(C259="",COUNTIFS(Produtos!$A$5:$A$104,C259)&lt;&gt;1),"Código ausente, desconhecido ou duplicado",IF(IFERROR(INDEX(Produtos!$L$5:$L$104,MATCH(C259,Produtos!$A$5:$A$104,0)),"Inválido")&lt;&gt;"","Cadastro do item inválido",IF(D259="","Abrangência ausente",IF(OR(NOT(ISNUMBER(E259)),E259&lt;0),"Sistema no corte inválido",IF(OR(NOT(ISNUMBER(F259)),F259&lt;0),"Físico inválido",IF(L259="","Contador ausente",IF(AND(N259&lt;&gt;"Pendente revisão",N259&lt;&gt;"Aprovado",N259&lt;&gt;"Ajustado",N259&lt;&gt;"Recontar"),"Status inválido",""))))))))))</x:f>
      </x:c>
      <x:c r="Q259" s="8" t="n">
        <x:f>IF(AND(C259&lt;&gt;"",P259=""),1,0)</x:f>
        <x:v>0</x:v>
      </x:c>
      <x:c r="R259" s="8" t="n">
        <x:v>259</x:v>
      </x:c>
      <x:c r="S259" s="8" t="n">
        <x:f>IF(AND(Q259=1,ISNUMBER(Listas!$C$5),A259&lt;=Listas!$C$5),1,0)</x:f>
        <x:v>0</x:v>
      </x:c>
    </x:row>
    <x:row r="260" ht="24" customHeight="1">
      <x:c r="A260" s="5"/>
      <x:c r="B260" s="4"/>
      <x:c r="C260" s="4"/>
      <x:c r="D260" s="4"/>
      <x:c r="E260" s="4"/>
      <x:c r="F260" s="4"/>
      <x:c r="G260" s="8" t="str">
        <x:f>IF(Q260=1,F260-E260,"")</x:f>
      </x:c>
      <x:c r="H260" s="8" t="str">
        <x:f>IF(Q260=1,ABS(G260),"")</x:f>
      </x:c>
      <x:c r="I260" s="10" t="str">
        <x:f>IF(Q260=1,INDEX(Produtos!$G$5:$G$104,MATCH(C260,Produtos!$A$5:$A$104,0)),"")</x:f>
      </x:c>
      <x:c r="J260" s="10" t="str">
        <x:f>IF(Q260=1,G260*I260,"")</x:f>
      </x:c>
      <x:c r="K260" s="4"/>
      <x:c r="L260" s="4"/>
      <x:c r="M260" s="4"/>
      <x:c r="N260" s="4"/>
      <x:c r="O260" s="4"/>
      <x:c r="P260" s="8" t="str">
        <x:f>IF(COUNTA(A260:F260,K260:O260)=0,"",IF(OR(NOT(ISNUMBER(A260)),A260&lt;=0,IF(ISNUMBER(A260),A260&lt;&gt;INT(A260),FALSE)),"Data inválida",IF(B260="","ID de inventário ausente",IF(OR(C260="",COUNTIFS(Produtos!$A$5:$A$104,C260)&lt;&gt;1),"Código ausente, desconhecido ou duplicado",IF(IFERROR(INDEX(Produtos!$L$5:$L$104,MATCH(C260,Produtos!$A$5:$A$104,0)),"Inválido")&lt;&gt;"","Cadastro do item inválido",IF(D260="","Abrangência ausente",IF(OR(NOT(ISNUMBER(E260)),E260&lt;0),"Sistema no corte inválido",IF(OR(NOT(ISNUMBER(F260)),F260&lt;0),"Físico inválido",IF(L260="","Contador ausente",IF(AND(N260&lt;&gt;"Pendente revisão",N260&lt;&gt;"Aprovado",N260&lt;&gt;"Ajustado",N260&lt;&gt;"Recontar"),"Status inválido",""))))))))))</x:f>
      </x:c>
      <x:c r="Q260" s="8" t="n">
        <x:f>IF(AND(C260&lt;&gt;"",P260=""),1,0)</x:f>
        <x:v>0</x:v>
      </x:c>
      <x:c r="R260" s="8" t="n">
        <x:v>260</x:v>
      </x:c>
      <x:c r="S260" s="8" t="n">
        <x:f>IF(AND(Q260=1,ISNUMBER(Listas!$C$5),A260&lt;=Listas!$C$5),1,0)</x:f>
        <x:v>0</x:v>
      </x:c>
    </x:row>
    <x:row r="261" ht="24" customHeight="1">
      <x:c r="A261" s="5"/>
      <x:c r="B261" s="4"/>
      <x:c r="C261" s="4"/>
      <x:c r="D261" s="4"/>
      <x:c r="E261" s="4"/>
      <x:c r="F261" s="4"/>
      <x:c r="G261" s="8" t="str">
        <x:f>IF(Q261=1,F261-E261,"")</x:f>
      </x:c>
      <x:c r="H261" s="8" t="str">
        <x:f>IF(Q261=1,ABS(G261),"")</x:f>
      </x:c>
      <x:c r="I261" s="10" t="str">
        <x:f>IF(Q261=1,INDEX(Produtos!$G$5:$G$104,MATCH(C261,Produtos!$A$5:$A$104,0)),"")</x:f>
      </x:c>
      <x:c r="J261" s="10" t="str">
        <x:f>IF(Q261=1,G261*I261,"")</x:f>
      </x:c>
      <x:c r="K261" s="4"/>
      <x:c r="L261" s="4"/>
      <x:c r="M261" s="4"/>
      <x:c r="N261" s="4"/>
      <x:c r="O261" s="4"/>
      <x:c r="P261" s="8" t="str">
        <x:f>IF(COUNTA(A261:F261,K261:O261)=0,"",IF(OR(NOT(ISNUMBER(A261)),A261&lt;=0,IF(ISNUMBER(A261),A261&lt;&gt;INT(A261),FALSE)),"Data inválida",IF(B261="","ID de inventário ausente",IF(OR(C261="",COUNTIFS(Produtos!$A$5:$A$104,C261)&lt;&gt;1),"Código ausente, desconhecido ou duplicado",IF(IFERROR(INDEX(Produtos!$L$5:$L$104,MATCH(C261,Produtos!$A$5:$A$104,0)),"Inválido")&lt;&gt;"","Cadastro do item inválido",IF(D261="","Abrangência ausente",IF(OR(NOT(ISNUMBER(E261)),E261&lt;0),"Sistema no corte inválido",IF(OR(NOT(ISNUMBER(F261)),F261&lt;0),"Físico inválido",IF(L261="","Contador ausente",IF(AND(N261&lt;&gt;"Pendente revisão",N261&lt;&gt;"Aprovado",N261&lt;&gt;"Ajustado",N261&lt;&gt;"Recontar"),"Status inválido",""))))))))))</x:f>
      </x:c>
      <x:c r="Q261" s="8" t="n">
        <x:f>IF(AND(C261&lt;&gt;"",P261=""),1,0)</x:f>
        <x:v>0</x:v>
      </x:c>
      <x:c r="R261" s="8" t="n">
        <x:v>261</x:v>
      </x:c>
      <x:c r="S261" s="8" t="n">
        <x:f>IF(AND(Q261=1,ISNUMBER(Listas!$C$5),A261&lt;=Listas!$C$5),1,0)</x:f>
        <x:v>0</x:v>
      </x:c>
    </x:row>
    <x:row r="262" ht="24" customHeight="1">
      <x:c r="A262" s="5"/>
      <x:c r="B262" s="4"/>
      <x:c r="C262" s="4"/>
      <x:c r="D262" s="4"/>
      <x:c r="E262" s="4"/>
      <x:c r="F262" s="4"/>
      <x:c r="G262" s="8" t="str">
        <x:f>IF(Q262=1,F262-E262,"")</x:f>
      </x:c>
      <x:c r="H262" s="8" t="str">
        <x:f>IF(Q262=1,ABS(G262),"")</x:f>
      </x:c>
      <x:c r="I262" s="10" t="str">
        <x:f>IF(Q262=1,INDEX(Produtos!$G$5:$G$104,MATCH(C262,Produtos!$A$5:$A$104,0)),"")</x:f>
      </x:c>
      <x:c r="J262" s="10" t="str">
        <x:f>IF(Q262=1,G262*I262,"")</x:f>
      </x:c>
      <x:c r="K262" s="4"/>
      <x:c r="L262" s="4"/>
      <x:c r="M262" s="4"/>
      <x:c r="N262" s="4"/>
      <x:c r="O262" s="4"/>
      <x:c r="P262" s="8" t="str">
        <x:f>IF(COUNTA(A262:F262,K262:O262)=0,"",IF(OR(NOT(ISNUMBER(A262)),A262&lt;=0,IF(ISNUMBER(A262),A262&lt;&gt;INT(A262),FALSE)),"Data inválida",IF(B262="","ID de inventário ausente",IF(OR(C262="",COUNTIFS(Produtos!$A$5:$A$104,C262)&lt;&gt;1),"Código ausente, desconhecido ou duplicado",IF(IFERROR(INDEX(Produtos!$L$5:$L$104,MATCH(C262,Produtos!$A$5:$A$104,0)),"Inválido")&lt;&gt;"","Cadastro do item inválido",IF(D262="","Abrangência ausente",IF(OR(NOT(ISNUMBER(E262)),E262&lt;0),"Sistema no corte inválido",IF(OR(NOT(ISNUMBER(F262)),F262&lt;0),"Físico inválido",IF(L262="","Contador ausente",IF(AND(N262&lt;&gt;"Pendente revisão",N262&lt;&gt;"Aprovado",N262&lt;&gt;"Ajustado",N262&lt;&gt;"Recontar"),"Status inválido",""))))))))))</x:f>
      </x:c>
      <x:c r="Q262" s="8" t="n">
        <x:f>IF(AND(C262&lt;&gt;"",P262=""),1,0)</x:f>
        <x:v>0</x:v>
      </x:c>
      <x:c r="R262" s="8" t="n">
        <x:v>262</x:v>
      </x:c>
      <x:c r="S262" s="8" t="n">
        <x:f>IF(AND(Q262=1,ISNUMBER(Listas!$C$5),A262&lt;=Listas!$C$5),1,0)</x:f>
        <x:v>0</x:v>
      </x:c>
    </x:row>
    <x:row r="263" ht="24" customHeight="1">
      <x:c r="A263" s="5"/>
      <x:c r="B263" s="4"/>
      <x:c r="C263" s="4"/>
      <x:c r="D263" s="4"/>
      <x:c r="E263" s="4"/>
      <x:c r="F263" s="4"/>
      <x:c r="G263" s="8" t="str">
        <x:f>IF(Q263=1,F263-E263,"")</x:f>
      </x:c>
      <x:c r="H263" s="8" t="str">
        <x:f>IF(Q263=1,ABS(G263),"")</x:f>
      </x:c>
      <x:c r="I263" s="10" t="str">
        <x:f>IF(Q263=1,INDEX(Produtos!$G$5:$G$104,MATCH(C263,Produtos!$A$5:$A$104,0)),"")</x:f>
      </x:c>
      <x:c r="J263" s="10" t="str">
        <x:f>IF(Q263=1,G263*I263,"")</x:f>
      </x:c>
      <x:c r="K263" s="4"/>
      <x:c r="L263" s="4"/>
      <x:c r="M263" s="4"/>
      <x:c r="N263" s="4"/>
      <x:c r="O263" s="4"/>
      <x:c r="P263" s="8" t="str">
        <x:f>IF(COUNTA(A263:F263,K263:O263)=0,"",IF(OR(NOT(ISNUMBER(A263)),A263&lt;=0,IF(ISNUMBER(A263),A263&lt;&gt;INT(A263),FALSE)),"Data inválida",IF(B263="","ID de inventário ausente",IF(OR(C263="",COUNTIFS(Produtos!$A$5:$A$104,C263)&lt;&gt;1),"Código ausente, desconhecido ou duplicado",IF(IFERROR(INDEX(Produtos!$L$5:$L$104,MATCH(C263,Produtos!$A$5:$A$104,0)),"Inválido")&lt;&gt;"","Cadastro do item inválido",IF(D263="","Abrangência ausente",IF(OR(NOT(ISNUMBER(E263)),E263&lt;0),"Sistema no corte inválido",IF(OR(NOT(ISNUMBER(F263)),F263&lt;0),"Físico inválido",IF(L263="","Contador ausente",IF(AND(N263&lt;&gt;"Pendente revisão",N263&lt;&gt;"Aprovado",N263&lt;&gt;"Ajustado",N263&lt;&gt;"Recontar"),"Status inválido",""))))))))))</x:f>
      </x:c>
      <x:c r="Q263" s="8" t="n">
        <x:f>IF(AND(C263&lt;&gt;"",P263=""),1,0)</x:f>
        <x:v>0</x:v>
      </x:c>
      <x:c r="R263" s="8" t="n">
        <x:v>263</x:v>
      </x:c>
      <x:c r="S263" s="8" t="n">
        <x:f>IF(AND(Q263=1,ISNUMBER(Listas!$C$5),A263&lt;=Listas!$C$5),1,0)</x:f>
        <x:v>0</x:v>
      </x:c>
    </x:row>
    <x:row r="264" ht="24" customHeight="1">
      <x:c r="A264" s="5"/>
      <x:c r="B264" s="4"/>
      <x:c r="C264" s="4"/>
      <x:c r="D264" s="4"/>
      <x:c r="E264" s="4"/>
      <x:c r="F264" s="4"/>
      <x:c r="G264" s="8" t="str">
        <x:f>IF(Q264=1,F264-E264,"")</x:f>
      </x:c>
      <x:c r="H264" s="8" t="str">
        <x:f>IF(Q264=1,ABS(G264),"")</x:f>
      </x:c>
      <x:c r="I264" s="10" t="str">
        <x:f>IF(Q264=1,INDEX(Produtos!$G$5:$G$104,MATCH(C264,Produtos!$A$5:$A$104,0)),"")</x:f>
      </x:c>
      <x:c r="J264" s="10" t="str">
        <x:f>IF(Q264=1,G264*I264,"")</x:f>
      </x:c>
      <x:c r="K264" s="4"/>
      <x:c r="L264" s="4"/>
      <x:c r="M264" s="4"/>
      <x:c r="N264" s="4"/>
      <x:c r="O264" s="4"/>
      <x:c r="P264" s="8" t="str">
        <x:f>IF(COUNTA(A264:F264,K264:O264)=0,"",IF(OR(NOT(ISNUMBER(A264)),A264&lt;=0,IF(ISNUMBER(A264),A264&lt;&gt;INT(A264),FALSE)),"Data inválida",IF(B264="","ID de inventário ausente",IF(OR(C264="",COUNTIFS(Produtos!$A$5:$A$104,C264)&lt;&gt;1),"Código ausente, desconhecido ou duplicado",IF(IFERROR(INDEX(Produtos!$L$5:$L$104,MATCH(C264,Produtos!$A$5:$A$104,0)),"Inválido")&lt;&gt;"","Cadastro do item inválido",IF(D264="","Abrangência ausente",IF(OR(NOT(ISNUMBER(E264)),E264&lt;0),"Sistema no corte inválido",IF(OR(NOT(ISNUMBER(F264)),F264&lt;0),"Físico inválido",IF(L264="","Contador ausente",IF(AND(N264&lt;&gt;"Pendente revisão",N264&lt;&gt;"Aprovado",N264&lt;&gt;"Ajustado",N264&lt;&gt;"Recontar"),"Status inválido",""))))))))))</x:f>
      </x:c>
      <x:c r="Q264" s="8" t="n">
        <x:f>IF(AND(C264&lt;&gt;"",P264=""),1,0)</x:f>
        <x:v>0</x:v>
      </x:c>
      <x:c r="R264" s="8" t="n">
        <x:v>264</x:v>
      </x:c>
      <x:c r="S264" s="8" t="n">
        <x:f>IF(AND(Q264=1,ISNUMBER(Listas!$C$5),A264&lt;=Listas!$C$5),1,0)</x:f>
        <x:v>0</x:v>
      </x:c>
    </x:row>
    <x:row r="265" ht="24" customHeight="1">
      <x:c r="A265" s="5"/>
      <x:c r="B265" s="4"/>
      <x:c r="C265" s="4"/>
      <x:c r="D265" s="4"/>
      <x:c r="E265" s="4"/>
      <x:c r="F265" s="4"/>
      <x:c r="G265" s="8" t="str">
        <x:f>IF(Q265=1,F265-E265,"")</x:f>
      </x:c>
      <x:c r="H265" s="8" t="str">
        <x:f>IF(Q265=1,ABS(G265),"")</x:f>
      </x:c>
      <x:c r="I265" s="10" t="str">
        <x:f>IF(Q265=1,INDEX(Produtos!$G$5:$G$104,MATCH(C265,Produtos!$A$5:$A$104,0)),"")</x:f>
      </x:c>
      <x:c r="J265" s="10" t="str">
        <x:f>IF(Q265=1,G265*I265,"")</x:f>
      </x:c>
      <x:c r="K265" s="4"/>
      <x:c r="L265" s="4"/>
      <x:c r="M265" s="4"/>
      <x:c r="N265" s="4"/>
      <x:c r="O265" s="4"/>
      <x:c r="P265" s="8" t="str">
        <x:f>IF(COUNTA(A265:F265,K265:O265)=0,"",IF(OR(NOT(ISNUMBER(A265)),A265&lt;=0,IF(ISNUMBER(A265),A265&lt;&gt;INT(A265),FALSE)),"Data inválida",IF(B265="","ID de inventário ausente",IF(OR(C265="",COUNTIFS(Produtos!$A$5:$A$104,C265)&lt;&gt;1),"Código ausente, desconhecido ou duplicado",IF(IFERROR(INDEX(Produtos!$L$5:$L$104,MATCH(C265,Produtos!$A$5:$A$104,0)),"Inválido")&lt;&gt;"","Cadastro do item inválido",IF(D265="","Abrangência ausente",IF(OR(NOT(ISNUMBER(E265)),E265&lt;0),"Sistema no corte inválido",IF(OR(NOT(ISNUMBER(F265)),F265&lt;0),"Físico inválido",IF(L265="","Contador ausente",IF(AND(N265&lt;&gt;"Pendente revisão",N265&lt;&gt;"Aprovado",N265&lt;&gt;"Ajustado",N265&lt;&gt;"Recontar"),"Status inválido",""))))))))))</x:f>
      </x:c>
      <x:c r="Q265" s="8" t="n">
        <x:f>IF(AND(C265&lt;&gt;"",P265=""),1,0)</x:f>
        <x:v>0</x:v>
      </x:c>
      <x:c r="R265" s="8" t="n">
        <x:v>265</x:v>
      </x:c>
      <x:c r="S265" s="8" t="n">
        <x:f>IF(AND(Q265=1,ISNUMBER(Listas!$C$5),A265&lt;=Listas!$C$5),1,0)</x:f>
        <x:v>0</x:v>
      </x:c>
    </x:row>
    <x:row r="266" ht="24" customHeight="1">
      <x:c r="A266" s="5"/>
      <x:c r="B266" s="4"/>
      <x:c r="C266" s="4"/>
      <x:c r="D266" s="4"/>
      <x:c r="E266" s="4"/>
      <x:c r="F266" s="4"/>
      <x:c r="G266" s="8" t="str">
        <x:f>IF(Q266=1,F266-E266,"")</x:f>
      </x:c>
      <x:c r="H266" s="8" t="str">
        <x:f>IF(Q266=1,ABS(G266),"")</x:f>
      </x:c>
      <x:c r="I266" s="10" t="str">
        <x:f>IF(Q266=1,INDEX(Produtos!$G$5:$G$104,MATCH(C266,Produtos!$A$5:$A$104,0)),"")</x:f>
      </x:c>
      <x:c r="J266" s="10" t="str">
        <x:f>IF(Q266=1,G266*I266,"")</x:f>
      </x:c>
      <x:c r="K266" s="4"/>
      <x:c r="L266" s="4"/>
      <x:c r="M266" s="4"/>
      <x:c r="N266" s="4"/>
      <x:c r="O266" s="4"/>
      <x:c r="P266" s="8" t="str">
        <x:f>IF(COUNTA(A266:F266,K266:O266)=0,"",IF(OR(NOT(ISNUMBER(A266)),A266&lt;=0,IF(ISNUMBER(A266),A266&lt;&gt;INT(A266),FALSE)),"Data inválida",IF(B266="","ID de inventário ausente",IF(OR(C266="",COUNTIFS(Produtos!$A$5:$A$104,C266)&lt;&gt;1),"Código ausente, desconhecido ou duplicado",IF(IFERROR(INDEX(Produtos!$L$5:$L$104,MATCH(C266,Produtos!$A$5:$A$104,0)),"Inválido")&lt;&gt;"","Cadastro do item inválido",IF(D266="","Abrangência ausente",IF(OR(NOT(ISNUMBER(E266)),E266&lt;0),"Sistema no corte inválido",IF(OR(NOT(ISNUMBER(F266)),F266&lt;0),"Físico inválido",IF(L266="","Contador ausente",IF(AND(N266&lt;&gt;"Pendente revisão",N266&lt;&gt;"Aprovado",N266&lt;&gt;"Ajustado",N266&lt;&gt;"Recontar"),"Status inválido",""))))))))))</x:f>
      </x:c>
      <x:c r="Q266" s="8" t="n">
        <x:f>IF(AND(C266&lt;&gt;"",P266=""),1,0)</x:f>
        <x:v>0</x:v>
      </x:c>
      <x:c r="R266" s="8" t="n">
        <x:v>266</x:v>
      </x:c>
      <x:c r="S266" s="8" t="n">
        <x:f>IF(AND(Q266=1,ISNUMBER(Listas!$C$5),A266&lt;=Listas!$C$5),1,0)</x:f>
        <x:v>0</x:v>
      </x:c>
    </x:row>
    <x:row r="267" ht="24" customHeight="1">
      <x:c r="A267" s="5"/>
      <x:c r="B267" s="4"/>
      <x:c r="C267" s="4"/>
      <x:c r="D267" s="4"/>
      <x:c r="E267" s="4"/>
      <x:c r="F267" s="4"/>
      <x:c r="G267" s="8" t="str">
        <x:f>IF(Q267=1,F267-E267,"")</x:f>
      </x:c>
      <x:c r="H267" s="8" t="str">
        <x:f>IF(Q267=1,ABS(G267),"")</x:f>
      </x:c>
      <x:c r="I267" s="10" t="str">
        <x:f>IF(Q267=1,INDEX(Produtos!$G$5:$G$104,MATCH(C267,Produtos!$A$5:$A$104,0)),"")</x:f>
      </x:c>
      <x:c r="J267" s="10" t="str">
        <x:f>IF(Q267=1,G267*I267,"")</x:f>
      </x:c>
      <x:c r="K267" s="4"/>
      <x:c r="L267" s="4"/>
      <x:c r="M267" s="4"/>
      <x:c r="N267" s="4"/>
      <x:c r="O267" s="4"/>
      <x:c r="P267" s="8" t="str">
        <x:f>IF(COUNTA(A267:F267,K267:O267)=0,"",IF(OR(NOT(ISNUMBER(A267)),A267&lt;=0,IF(ISNUMBER(A267),A267&lt;&gt;INT(A267),FALSE)),"Data inválida",IF(B267="","ID de inventário ausente",IF(OR(C267="",COUNTIFS(Produtos!$A$5:$A$104,C267)&lt;&gt;1),"Código ausente, desconhecido ou duplicado",IF(IFERROR(INDEX(Produtos!$L$5:$L$104,MATCH(C267,Produtos!$A$5:$A$104,0)),"Inválido")&lt;&gt;"","Cadastro do item inválido",IF(D267="","Abrangência ausente",IF(OR(NOT(ISNUMBER(E267)),E267&lt;0),"Sistema no corte inválido",IF(OR(NOT(ISNUMBER(F267)),F267&lt;0),"Físico inválido",IF(L267="","Contador ausente",IF(AND(N267&lt;&gt;"Pendente revisão",N267&lt;&gt;"Aprovado",N267&lt;&gt;"Ajustado",N267&lt;&gt;"Recontar"),"Status inválido",""))))))))))</x:f>
      </x:c>
      <x:c r="Q267" s="8" t="n">
        <x:f>IF(AND(C267&lt;&gt;"",P267=""),1,0)</x:f>
        <x:v>0</x:v>
      </x:c>
      <x:c r="R267" s="8" t="n">
        <x:v>267</x:v>
      </x:c>
      <x:c r="S267" s="8" t="n">
        <x:f>IF(AND(Q267=1,ISNUMBER(Listas!$C$5),A267&lt;=Listas!$C$5),1,0)</x:f>
        <x:v>0</x:v>
      </x:c>
    </x:row>
    <x:row r="268" ht="24" customHeight="1">
      <x:c r="A268" s="5"/>
      <x:c r="B268" s="4"/>
      <x:c r="C268" s="4"/>
      <x:c r="D268" s="4"/>
      <x:c r="E268" s="4"/>
      <x:c r="F268" s="4"/>
      <x:c r="G268" s="8" t="str">
        <x:f>IF(Q268=1,F268-E268,"")</x:f>
      </x:c>
      <x:c r="H268" s="8" t="str">
        <x:f>IF(Q268=1,ABS(G268),"")</x:f>
      </x:c>
      <x:c r="I268" s="10" t="str">
        <x:f>IF(Q268=1,INDEX(Produtos!$G$5:$G$104,MATCH(C268,Produtos!$A$5:$A$104,0)),"")</x:f>
      </x:c>
      <x:c r="J268" s="10" t="str">
        <x:f>IF(Q268=1,G268*I268,"")</x:f>
      </x:c>
      <x:c r="K268" s="4"/>
      <x:c r="L268" s="4"/>
      <x:c r="M268" s="4"/>
      <x:c r="N268" s="4"/>
      <x:c r="O268" s="4"/>
      <x:c r="P268" s="8" t="str">
        <x:f>IF(COUNTA(A268:F268,K268:O268)=0,"",IF(OR(NOT(ISNUMBER(A268)),A268&lt;=0,IF(ISNUMBER(A268),A268&lt;&gt;INT(A268),FALSE)),"Data inválida",IF(B268="","ID de inventário ausente",IF(OR(C268="",COUNTIFS(Produtos!$A$5:$A$104,C268)&lt;&gt;1),"Código ausente, desconhecido ou duplicado",IF(IFERROR(INDEX(Produtos!$L$5:$L$104,MATCH(C268,Produtos!$A$5:$A$104,0)),"Inválido")&lt;&gt;"","Cadastro do item inválido",IF(D268="","Abrangência ausente",IF(OR(NOT(ISNUMBER(E268)),E268&lt;0),"Sistema no corte inválido",IF(OR(NOT(ISNUMBER(F268)),F268&lt;0),"Físico inválido",IF(L268="","Contador ausente",IF(AND(N268&lt;&gt;"Pendente revisão",N268&lt;&gt;"Aprovado",N268&lt;&gt;"Ajustado",N268&lt;&gt;"Recontar"),"Status inválido",""))))))))))</x:f>
      </x:c>
      <x:c r="Q268" s="8" t="n">
        <x:f>IF(AND(C268&lt;&gt;"",P268=""),1,0)</x:f>
        <x:v>0</x:v>
      </x:c>
      <x:c r="R268" s="8" t="n">
        <x:v>268</x:v>
      </x:c>
      <x:c r="S268" s="8" t="n">
        <x:f>IF(AND(Q268=1,ISNUMBER(Listas!$C$5),A268&lt;=Listas!$C$5),1,0)</x:f>
        <x:v>0</x:v>
      </x:c>
    </x:row>
    <x:row r="269" ht="24" customHeight="1">
      <x:c r="A269" s="5"/>
      <x:c r="B269" s="4"/>
      <x:c r="C269" s="4"/>
      <x:c r="D269" s="4"/>
      <x:c r="E269" s="4"/>
      <x:c r="F269" s="4"/>
      <x:c r="G269" s="8" t="str">
        <x:f>IF(Q269=1,F269-E269,"")</x:f>
      </x:c>
      <x:c r="H269" s="8" t="str">
        <x:f>IF(Q269=1,ABS(G269),"")</x:f>
      </x:c>
      <x:c r="I269" s="10" t="str">
        <x:f>IF(Q269=1,INDEX(Produtos!$G$5:$G$104,MATCH(C269,Produtos!$A$5:$A$104,0)),"")</x:f>
      </x:c>
      <x:c r="J269" s="10" t="str">
        <x:f>IF(Q269=1,G269*I269,"")</x:f>
      </x:c>
      <x:c r="K269" s="4"/>
      <x:c r="L269" s="4"/>
      <x:c r="M269" s="4"/>
      <x:c r="N269" s="4"/>
      <x:c r="O269" s="4"/>
      <x:c r="P269" s="8" t="str">
        <x:f>IF(COUNTA(A269:F269,K269:O269)=0,"",IF(OR(NOT(ISNUMBER(A269)),A269&lt;=0,IF(ISNUMBER(A269),A269&lt;&gt;INT(A269),FALSE)),"Data inválida",IF(B269="","ID de inventário ausente",IF(OR(C269="",COUNTIFS(Produtos!$A$5:$A$104,C269)&lt;&gt;1),"Código ausente, desconhecido ou duplicado",IF(IFERROR(INDEX(Produtos!$L$5:$L$104,MATCH(C269,Produtos!$A$5:$A$104,0)),"Inválido")&lt;&gt;"","Cadastro do item inválido",IF(D269="","Abrangência ausente",IF(OR(NOT(ISNUMBER(E269)),E269&lt;0),"Sistema no corte inválido",IF(OR(NOT(ISNUMBER(F269)),F269&lt;0),"Físico inválido",IF(L269="","Contador ausente",IF(AND(N269&lt;&gt;"Pendente revisão",N269&lt;&gt;"Aprovado",N269&lt;&gt;"Ajustado",N269&lt;&gt;"Recontar"),"Status inválido",""))))))))))</x:f>
      </x:c>
      <x:c r="Q269" s="8" t="n">
        <x:f>IF(AND(C269&lt;&gt;"",P269=""),1,0)</x:f>
        <x:v>0</x:v>
      </x:c>
      <x:c r="R269" s="8" t="n">
        <x:v>269</x:v>
      </x:c>
      <x:c r="S269" s="8" t="n">
        <x:f>IF(AND(Q269=1,ISNUMBER(Listas!$C$5),A269&lt;=Listas!$C$5),1,0)</x:f>
        <x:v>0</x:v>
      </x:c>
    </x:row>
    <x:row r="270" ht="24" customHeight="1">
      <x:c r="A270" s="5"/>
      <x:c r="B270" s="4"/>
      <x:c r="C270" s="4"/>
      <x:c r="D270" s="4"/>
      <x:c r="E270" s="4"/>
      <x:c r="F270" s="4"/>
      <x:c r="G270" s="8" t="str">
        <x:f>IF(Q270=1,F270-E270,"")</x:f>
      </x:c>
      <x:c r="H270" s="8" t="str">
        <x:f>IF(Q270=1,ABS(G270),"")</x:f>
      </x:c>
      <x:c r="I270" s="10" t="str">
        <x:f>IF(Q270=1,INDEX(Produtos!$G$5:$G$104,MATCH(C270,Produtos!$A$5:$A$104,0)),"")</x:f>
      </x:c>
      <x:c r="J270" s="10" t="str">
        <x:f>IF(Q270=1,G270*I270,"")</x:f>
      </x:c>
      <x:c r="K270" s="4"/>
      <x:c r="L270" s="4"/>
      <x:c r="M270" s="4"/>
      <x:c r="N270" s="4"/>
      <x:c r="O270" s="4"/>
      <x:c r="P270" s="8" t="str">
        <x:f>IF(COUNTA(A270:F270,K270:O270)=0,"",IF(OR(NOT(ISNUMBER(A270)),A270&lt;=0,IF(ISNUMBER(A270),A270&lt;&gt;INT(A270),FALSE)),"Data inválida",IF(B270="","ID de inventário ausente",IF(OR(C270="",COUNTIFS(Produtos!$A$5:$A$104,C270)&lt;&gt;1),"Código ausente, desconhecido ou duplicado",IF(IFERROR(INDEX(Produtos!$L$5:$L$104,MATCH(C270,Produtos!$A$5:$A$104,0)),"Inválido")&lt;&gt;"","Cadastro do item inválido",IF(D270="","Abrangência ausente",IF(OR(NOT(ISNUMBER(E270)),E270&lt;0),"Sistema no corte inválido",IF(OR(NOT(ISNUMBER(F270)),F270&lt;0),"Físico inválido",IF(L270="","Contador ausente",IF(AND(N270&lt;&gt;"Pendente revisão",N270&lt;&gt;"Aprovado",N270&lt;&gt;"Ajustado",N270&lt;&gt;"Recontar"),"Status inválido",""))))))))))</x:f>
      </x:c>
      <x:c r="Q270" s="8" t="n">
        <x:f>IF(AND(C270&lt;&gt;"",P270=""),1,0)</x:f>
        <x:v>0</x:v>
      </x:c>
      <x:c r="R270" s="8" t="n">
        <x:v>270</x:v>
      </x:c>
      <x:c r="S270" s="8" t="n">
        <x:f>IF(AND(Q270=1,ISNUMBER(Listas!$C$5),A270&lt;=Listas!$C$5),1,0)</x:f>
        <x:v>0</x:v>
      </x:c>
    </x:row>
    <x:row r="271" ht="24" customHeight="1">
      <x:c r="A271" s="5"/>
      <x:c r="B271" s="4"/>
      <x:c r="C271" s="4"/>
      <x:c r="D271" s="4"/>
      <x:c r="E271" s="4"/>
      <x:c r="F271" s="4"/>
      <x:c r="G271" s="8" t="str">
        <x:f>IF(Q271=1,F271-E271,"")</x:f>
      </x:c>
      <x:c r="H271" s="8" t="str">
        <x:f>IF(Q271=1,ABS(G271),"")</x:f>
      </x:c>
      <x:c r="I271" s="10" t="str">
        <x:f>IF(Q271=1,INDEX(Produtos!$G$5:$G$104,MATCH(C271,Produtos!$A$5:$A$104,0)),"")</x:f>
      </x:c>
      <x:c r="J271" s="10" t="str">
        <x:f>IF(Q271=1,G271*I271,"")</x:f>
      </x:c>
      <x:c r="K271" s="4"/>
      <x:c r="L271" s="4"/>
      <x:c r="M271" s="4"/>
      <x:c r="N271" s="4"/>
      <x:c r="O271" s="4"/>
      <x:c r="P271" s="8" t="str">
        <x:f>IF(COUNTA(A271:F271,K271:O271)=0,"",IF(OR(NOT(ISNUMBER(A271)),A271&lt;=0,IF(ISNUMBER(A271),A271&lt;&gt;INT(A271),FALSE)),"Data inválida",IF(B271="","ID de inventário ausente",IF(OR(C271="",COUNTIFS(Produtos!$A$5:$A$104,C271)&lt;&gt;1),"Código ausente, desconhecido ou duplicado",IF(IFERROR(INDEX(Produtos!$L$5:$L$104,MATCH(C271,Produtos!$A$5:$A$104,0)),"Inválido")&lt;&gt;"","Cadastro do item inválido",IF(D271="","Abrangência ausente",IF(OR(NOT(ISNUMBER(E271)),E271&lt;0),"Sistema no corte inválido",IF(OR(NOT(ISNUMBER(F271)),F271&lt;0),"Físico inválido",IF(L271="","Contador ausente",IF(AND(N271&lt;&gt;"Pendente revisão",N271&lt;&gt;"Aprovado",N271&lt;&gt;"Ajustado",N271&lt;&gt;"Recontar"),"Status inválido",""))))))))))</x:f>
      </x:c>
      <x:c r="Q271" s="8" t="n">
        <x:f>IF(AND(C271&lt;&gt;"",P271=""),1,0)</x:f>
        <x:v>0</x:v>
      </x:c>
      <x:c r="R271" s="8" t="n">
        <x:v>271</x:v>
      </x:c>
      <x:c r="S271" s="8" t="n">
        <x:f>IF(AND(Q271=1,ISNUMBER(Listas!$C$5),A271&lt;=Listas!$C$5),1,0)</x:f>
        <x:v>0</x:v>
      </x:c>
    </x:row>
    <x:row r="272" ht="24" customHeight="1">
      <x:c r="A272" s="5"/>
      <x:c r="B272" s="4"/>
      <x:c r="C272" s="4"/>
      <x:c r="D272" s="4"/>
      <x:c r="E272" s="4"/>
      <x:c r="F272" s="4"/>
      <x:c r="G272" s="8" t="str">
        <x:f>IF(Q272=1,F272-E272,"")</x:f>
      </x:c>
      <x:c r="H272" s="8" t="str">
        <x:f>IF(Q272=1,ABS(G272),"")</x:f>
      </x:c>
      <x:c r="I272" s="10" t="str">
        <x:f>IF(Q272=1,INDEX(Produtos!$G$5:$G$104,MATCH(C272,Produtos!$A$5:$A$104,0)),"")</x:f>
      </x:c>
      <x:c r="J272" s="10" t="str">
        <x:f>IF(Q272=1,G272*I272,"")</x:f>
      </x:c>
      <x:c r="K272" s="4"/>
      <x:c r="L272" s="4"/>
      <x:c r="M272" s="4"/>
      <x:c r="N272" s="4"/>
      <x:c r="O272" s="4"/>
      <x:c r="P272" s="8" t="str">
        <x:f>IF(COUNTA(A272:F272,K272:O272)=0,"",IF(OR(NOT(ISNUMBER(A272)),A272&lt;=0,IF(ISNUMBER(A272),A272&lt;&gt;INT(A272),FALSE)),"Data inválida",IF(B272="","ID de inventário ausente",IF(OR(C272="",COUNTIFS(Produtos!$A$5:$A$104,C272)&lt;&gt;1),"Código ausente, desconhecido ou duplicado",IF(IFERROR(INDEX(Produtos!$L$5:$L$104,MATCH(C272,Produtos!$A$5:$A$104,0)),"Inválido")&lt;&gt;"","Cadastro do item inválido",IF(D272="","Abrangência ausente",IF(OR(NOT(ISNUMBER(E272)),E272&lt;0),"Sistema no corte inválido",IF(OR(NOT(ISNUMBER(F272)),F272&lt;0),"Físico inválido",IF(L272="","Contador ausente",IF(AND(N272&lt;&gt;"Pendente revisão",N272&lt;&gt;"Aprovado",N272&lt;&gt;"Ajustado",N272&lt;&gt;"Recontar"),"Status inválido",""))))))))))</x:f>
      </x:c>
      <x:c r="Q272" s="8" t="n">
        <x:f>IF(AND(C272&lt;&gt;"",P272=""),1,0)</x:f>
        <x:v>0</x:v>
      </x:c>
      <x:c r="R272" s="8" t="n">
        <x:v>272</x:v>
      </x:c>
      <x:c r="S272" s="8" t="n">
        <x:f>IF(AND(Q272=1,ISNUMBER(Listas!$C$5),A272&lt;=Listas!$C$5),1,0)</x:f>
        <x:v>0</x:v>
      </x:c>
    </x:row>
    <x:row r="273" ht="24" customHeight="1">
      <x:c r="A273" s="5"/>
      <x:c r="B273" s="4"/>
      <x:c r="C273" s="4"/>
      <x:c r="D273" s="4"/>
      <x:c r="E273" s="4"/>
      <x:c r="F273" s="4"/>
      <x:c r="G273" s="8" t="str">
        <x:f>IF(Q273=1,F273-E273,"")</x:f>
      </x:c>
      <x:c r="H273" s="8" t="str">
        <x:f>IF(Q273=1,ABS(G273),"")</x:f>
      </x:c>
      <x:c r="I273" s="10" t="str">
        <x:f>IF(Q273=1,INDEX(Produtos!$G$5:$G$104,MATCH(C273,Produtos!$A$5:$A$104,0)),"")</x:f>
      </x:c>
      <x:c r="J273" s="10" t="str">
        <x:f>IF(Q273=1,G273*I273,"")</x:f>
      </x:c>
      <x:c r="K273" s="4"/>
      <x:c r="L273" s="4"/>
      <x:c r="M273" s="4"/>
      <x:c r="N273" s="4"/>
      <x:c r="O273" s="4"/>
      <x:c r="P273" s="8" t="str">
        <x:f>IF(COUNTA(A273:F273,K273:O273)=0,"",IF(OR(NOT(ISNUMBER(A273)),A273&lt;=0,IF(ISNUMBER(A273),A273&lt;&gt;INT(A273),FALSE)),"Data inválida",IF(B273="","ID de inventário ausente",IF(OR(C273="",COUNTIFS(Produtos!$A$5:$A$104,C273)&lt;&gt;1),"Código ausente, desconhecido ou duplicado",IF(IFERROR(INDEX(Produtos!$L$5:$L$104,MATCH(C273,Produtos!$A$5:$A$104,0)),"Inválido")&lt;&gt;"","Cadastro do item inválido",IF(D273="","Abrangência ausente",IF(OR(NOT(ISNUMBER(E273)),E273&lt;0),"Sistema no corte inválido",IF(OR(NOT(ISNUMBER(F273)),F273&lt;0),"Físico inválido",IF(L273="","Contador ausente",IF(AND(N273&lt;&gt;"Pendente revisão",N273&lt;&gt;"Aprovado",N273&lt;&gt;"Ajustado",N273&lt;&gt;"Recontar"),"Status inválido",""))))))))))</x:f>
      </x:c>
      <x:c r="Q273" s="8" t="n">
        <x:f>IF(AND(C273&lt;&gt;"",P273=""),1,0)</x:f>
        <x:v>0</x:v>
      </x:c>
      <x:c r="R273" s="8" t="n">
        <x:v>273</x:v>
      </x:c>
      <x:c r="S273" s="8" t="n">
        <x:f>IF(AND(Q273=1,ISNUMBER(Listas!$C$5),A273&lt;=Listas!$C$5),1,0)</x:f>
        <x:v>0</x:v>
      </x:c>
    </x:row>
    <x:row r="274" ht="24" customHeight="1">
      <x:c r="A274" s="5"/>
      <x:c r="B274" s="4"/>
      <x:c r="C274" s="4"/>
      <x:c r="D274" s="4"/>
      <x:c r="E274" s="4"/>
      <x:c r="F274" s="4"/>
      <x:c r="G274" s="8" t="str">
        <x:f>IF(Q274=1,F274-E274,"")</x:f>
      </x:c>
      <x:c r="H274" s="8" t="str">
        <x:f>IF(Q274=1,ABS(G274),"")</x:f>
      </x:c>
      <x:c r="I274" s="10" t="str">
        <x:f>IF(Q274=1,INDEX(Produtos!$G$5:$G$104,MATCH(C274,Produtos!$A$5:$A$104,0)),"")</x:f>
      </x:c>
      <x:c r="J274" s="10" t="str">
        <x:f>IF(Q274=1,G274*I274,"")</x:f>
      </x:c>
      <x:c r="K274" s="4"/>
      <x:c r="L274" s="4"/>
      <x:c r="M274" s="4"/>
      <x:c r="N274" s="4"/>
      <x:c r="O274" s="4"/>
      <x:c r="P274" s="8" t="str">
        <x:f>IF(COUNTA(A274:F274,K274:O274)=0,"",IF(OR(NOT(ISNUMBER(A274)),A274&lt;=0,IF(ISNUMBER(A274),A274&lt;&gt;INT(A274),FALSE)),"Data inválida",IF(B274="","ID de inventário ausente",IF(OR(C274="",COUNTIFS(Produtos!$A$5:$A$104,C274)&lt;&gt;1),"Código ausente, desconhecido ou duplicado",IF(IFERROR(INDEX(Produtos!$L$5:$L$104,MATCH(C274,Produtos!$A$5:$A$104,0)),"Inválido")&lt;&gt;"","Cadastro do item inválido",IF(D274="","Abrangência ausente",IF(OR(NOT(ISNUMBER(E274)),E274&lt;0),"Sistema no corte inválido",IF(OR(NOT(ISNUMBER(F274)),F274&lt;0),"Físico inválido",IF(L274="","Contador ausente",IF(AND(N274&lt;&gt;"Pendente revisão",N274&lt;&gt;"Aprovado",N274&lt;&gt;"Ajustado",N274&lt;&gt;"Recontar"),"Status inválido",""))))))))))</x:f>
      </x:c>
      <x:c r="Q274" s="8" t="n">
        <x:f>IF(AND(C274&lt;&gt;"",P274=""),1,0)</x:f>
        <x:v>0</x:v>
      </x:c>
      <x:c r="R274" s="8" t="n">
        <x:v>274</x:v>
      </x:c>
      <x:c r="S274" s="8" t="n">
        <x:f>IF(AND(Q274=1,ISNUMBER(Listas!$C$5),A274&lt;=Listas!$C$5),1,0)</x:f>
        <x:v>0</x:v>
      </x:c>
    </x:row>
    <x:row r="275" ht="24" customHeight="1">
      <x:c r="A275" s="5"/>
      <x:c r="B275" s="4"/>
      <x:c r="C275" s="4"/>
      <x:c r="D275" s="4"/>
      <x:c r="E275" s="4"/>
      <x:c r="F275" s="4"/>
      <x:c r="G275" s="8" t="str">
        <x:f>IF(Q275=1,F275-E275,"")</x:f>
      </x:c>
      <x:c r="H275" s="8" t="str">
        <x:f>IF(Q275=1,ABS(G275),"")</x:f>
      </x:c>
      <x:c r="I275" s="10" t="str">
        <x:f>IF(Q275=1,INDEX(Produtos!$G$5:$G$104,MATCH(C275,Produtos!$A$5:$A$104,0)),"")</x:f>
      </x:c>
      <x:c r="J275" s="10" t="str">
        <x:f>IF(Q275=1,G275*I275,"")</x:f>
      </x:c>
      <x:c r="K275" s="4"/>
      <x:c r="L275" s="4"/>
      <x:c r="M275" s="4"/>
      <x:c r="N275" s="4"/>
      <x:c r="O275" s="4"/>
      <x:c r="P275" s="8" t="str">
        <x:f>IF(COUNTA(A275:F275,K275:O275)=0,"",IF(OR(NOT(ISNUMBER(A275)),A275&lt;=0,IF(ISNUMBER(A275),A275&lt;&gt;INT(A275),FALSE)),"Data inválida",IF(B275="","ID de inventário ausente",IF(OR(C275="",COUNTIFS(Produtos!$A$5:$A$104,C275)&lt;&gt;1),"Código ausente, desconhecido ou duplicado",IF(IFERROR(INDEX(Produtos!$L$5:$L$104,MATCH(C275,Produtos!$A$5:$A$104,0)),"Inválido")&lt;&gt;"","Cadastro do item inválido",IF(D275="","Abrangência ausente",IF(OR(NOT(ISNUMBER(E275)),E275&lt;0),"Sistema no corte inválido",IF(OR(NOT(ISNUMBER(F275)),F275&lt;0),"Físico inválido",IF(L275="","Contador ausente",IF(AND(N275&lt;&gt;"Pendente revisão",N275&lt;&gt;"Aprovado",N275&lt;&gt;"Ajustado",N275&lt;&gt;"Recontar"),"Status inválido",""))))))))))</x:f>
      </x:c>
      <x:c r="Q275" s="8" t="n">
        <x:f>IF(AND(C275&lt;&gt;"",P275=""),1,0)</x:f>
        <x:v>0</x:v>
      </x:c>
      <x:c r="R275" s="8" t="n">
        <x:v>275</x:v>
      </x:c>
      <x:c r="S275" s="8" t="n">
        <x:f>IF(AND(Q275=1,ISNUMBER(Listas!$C$5),A275&lt;=Listas!$C$5),1,0)</x:f>
        <x:v>0</x:v>
      </x:c>
    </x:row>
    <x:row r="276" ht="24" customHeight="1">
      <x:c r="A276" s="5"/>
      <x:c r="B276" s="4"/>
      <x:c r="C276" s="4"/>
      <x:c r="D276" s="4"/>
      <x:c r="E276" s="4"/>
      <x:c r="F276" s="4"/>
      <x:c r="G276" s="8" t="str">
        <x:f>IF(Q276=1,F276-E276,"")</x:f>
      </x:c>
      <x:c r="H276" s="8" t="str">
        <x:f>IF(Q276=1,ABS(G276),"")</x:f>
      </x:c>
      <x:c r="I276" s="10" t="str">
        <x:f>IF(Q276=1,INDEX(Produtos!$G$5:$G$104,MATCH(C276,Produtos!$A$5:$A$104,0)),"")</x:f>
      </x:c>
      <x:c r="J276" s="10" t="str">
        <x:f>IF(Q276=1,G276*I276,"")</x:f>
      </x:c>
      <x:c r="K276" s="4"/>
      <x:c r="L276" s="4"/>
      <x:c r="M276" s="4"/>
      <x:c r="N276" s="4"/>
      <x:c r="O276" s="4"/>
      <x:c r="P276" s="8" t="str">
        <x:f>IF(COUNTA(A276:F276,K276:O276)=0,"",IF(OR(NOT(ISNUMBER(A276)),A276&lt;=0,IF(ISNUMBER(A276),A276&lt;&gt;INT(A276),FALSE)),"Data inválida",IF(B276="","ID de inventário ausente",IF(OR(C276="",COUNTIFS(Produtos!$A$5:$A$104,C276)&lt;&gt;1),"Código ausente, desconhecido ou duplicado",IF(IFERROR(INDEX(Produtos!$L$5:$L$104,MATCH(C276,Produtos!$A$5:$A$104,0)),"Inválido")&lt;&gt;"","Cadastro do item inválido",IF(D276="","Abrangência ausente",IF(OR(NOT(ISNUMBER(E276)),E276&lt;0),"Sistema no corte inválido",IF(OR(NOT(ISNUMBER(F276)),F276&lt;0),"Físico inválido",IF(L276="","Contador ausente",IF(AND(N276&lt;&gt;"Pendente revisão",N276&lt;&gt;"Aprovado",N276&lt;&gt;"Ajustado",N276&lt;&gt;"Recontar"),"Status inválido",""))))))))))</x:f>
      </x:c>
      <x:c r="Q276" s="8" t="n">
        <x:f>IF(AND(C276&lt;&gt;"",P276=""),1,0)</x:f>
        <x:v>0</x:v>
      </x:c>
      <x:c r="R276" s="8" t="n">
        <x:v>276</x:v>
      </x:c>
      <x:c r="S276" s="8" t="n">
        <x:f>IF(AND(Q276=1,ISNUMBER(Listas!$C$5),A276&lt;=Listas!$C$5),1,0)</x:f>
        <x:v>0</x:v>
      </x:c>
    </x:row>
    <x:row r="277" ht="24" customHeight="1">
      <x:c r="A277" s="5"/>
      <x:c r="B277" s="4"/>
      <x:c r="C277" s="4"/>
      <x:c r="D277" s="4"/>
      <x:c r="E277" s="4"/>
      <x:c r="F277" s="4"/>
      <x:c r="G277" s="8" t="str">
        <x:f>IF(Q277=1,F277-E277,"")</x:f>
      </x:c>
      <x:c r="H277" s="8" t="str">
        <x:f>IF(Q277=1,ABS(G277),"")</x:f>
      </x:c>
      <x:c r="I277" s="10" t="str">
        <x:f>IF(Q277=1,INDEX(Produtos!$G$5:$G$104,MATCH(C277,Produtos!$A$5:$A$104,0)),"")</x:f>
      </x:c>
      <x:c r="J277" s="10" t="str">
        <x:f>IF(Q277=1,G277*I277,"")</x:f>
      </x:c>
      <x:c r="K277" s="4"/>
      <x:c r="L277" s="4"/>
      <x:c r="M277" s="4"/>
      <x:c r="N277" s="4"/>
      <x:c r="O277" s="4"/>
      <x:c r="P277" s="8" t="str">
        <x:f>IF(COUNTA(A277:F277,K277:O277)=0,"",IF(OR(NOT(ISNUMBER(A277)),A277&lt;=0,IF(ISNUMBER(A277),A277&lt;&gt;INT(A277),FALSE)),"Data inválida",IF(B277="","ID de inventário ausente",IF(OR(C277="",COUNTIFS(Produtos!$A$5:$A$104,C277)&lt;&gt;1),"Código ausente, desconhecido ou duplicado",IF(IFERROR(INDEX(Produtos!$L$5:$L$104,MATCH(C277,Produtos!$A$5:$A$104,0)),"Inválido")&lt;&gt;"","Cadastro do item inválido",IF(D277="","Abrangência ausente",IF(OR(NOT(ISNUMBER(E277)),E277&lt;0),"Sistema no corte inválido",IF(OR(NOT(ISNUMBER(F277)),F277&lt;0),"Físico inválido",IF(L277="","Contador ausente",IF(AND(N277&lt;&gt;"Pendente revisão",N277&lt;&gt;"Aprovado",N277&lt;&gt;"Ajustado",N277&lt;&gt;"Recontar"),"Status inválido",""))))))))))</x:f>
      </x:c>
      <x:c r="Q277" s="8" t="n">
        <x:f>IF(AND(C277&lt;&gt;"",P277=""),1,0)</x:f>
        <x:v>0</x:v>
      </x:c>
      <x:c r="R277" s="8" t="n">
        <x:v>277</x:v>
      </x:c>
      <x:c r="S277" s="8" t="n">
        <x:f>IF(AND(Q277=1,ISNUMBER(Listas!$C$5),A277&lt;=Listas!$C$5),1,0)</x:f>
        <x:v>0</x:v>
      </x:c>
    </x:row>
    <x:row r="278" ht="24" customHeight="1">
      <x:c r="A278" s="5"/>
      <x:c r="B278" s="4"/>
      <x:c r="C278" s="4"/>
      <x:c r="D278" s="4"/>
      <x:c r="E278" s="4"/>
      <x:c r="F278" s="4"/>
      <x:c r="G278" s="8" t="str">
        <x:f>IF(Q278=1,F278-E278,"")</x:f>
      </x:c>
      <x:c r="H278" s="8" t="str">
        <x:f>IF(Q278=1,ABS(G278),"")</x:f>
      </x:c>
      <x:c r="I278" s="10" t="str">
        <x:f>IF(Q278=1,INDEX(Produtos!$G$5:$G$104,MATCH(C278,Produtos!$A$5:$A$104,0)),"")</x:f>
      </x:c>
      <x:c r="J278" s="10" t="str">
        <x:f>IF(Q278=1,G278*I278,"")</x:f>
      </x:c>
      <x:c r="K278" s="4"/>
      <x:c r="L278" s="4"/>
      <x:c r="M278" s="4"/>
      <x:c r="N278" s="4"/>
      <x:c r="O278" s="4"/>
      <x:c r="P278" s="8" t="str">
        <x:f>IF(COUNTA(A278:F278,K278:O278)=0,"",IF(OR(NOT(ISNUMBER(A278)),A278&lt;=0,IF(ISNUMBER(A278),A278&lt;&gt;INT(A278),FALSE)),"Data inválida",IF(B278="","ID de inventário ausente",IF(OR(C278="",COUNTIFS(Produtos!$A$5:$A$104,C278)&lt;&gt;1),"Código ausente, desconhecido ou duplicado",IF(IFERROR(INDEX(Produtos!$L$5:$L$104,MATCH(C278,Produtos!$A$5:$A$104,0)),"Inválido")&lt;&gt;"","Cadastro do item inválido",IF(D278="","Abrangência ausente",IF(OR(NOT(ISNUMBER(E278)),E278&lt;0),"Sistema no corte inválido",IF(OR(NOT(ISNUMBER(F278)),F278&lt;0),"Físico inválido",IF(L278="","Contador ausente",IF(AND(N278&lt;&gt;"Pendente revisão",N278&lt;&gt;"Aprovado",N278&lt;&gt;"Ajustado",N278&lt;&gt;"Recontar"),"Status inválido",""))))))))))</x:f>
      </x:c>
      <x:c r="Q278" s="8" t="n">
        <x:f>IF(AND(C278&lt;&gt;"",P278=""),1,0)</x:f>
        <x:v>0</x:v>
      </x:c>
      <x:c r="R278" s="8" t="n">
        <x:v>278</x:v>
      </x:c>
      <x:c r="S278" s="8" t="n">
        <x:f>IF(AND(Q278=1,ISNUMBER(Listas!$C$5),A278&lt;=Listas!$C$5),1,0)</x:f>
        <x:v>0</x:v>
      </x:c>
    </x:row>
    <x:row r="279" ht="24" customHeight="1">
      <x:c r="A279" s="5"/>
      <x:c r="B279" s="4"/>
      <x:c r="C279" s="4"/>
      <x:c r="D279" s="4"/>
      <x:c r="E279" s="4"/>
      <x:c r="F279" s="4"/>
      <x:c r="G279" s="8" t="str">
        <x:f>IF(Q279=1,F279-E279,"")</x:f>
      </x:c>
      <x:c r="H279" s="8" t="str">
        <x:f>IF(Q279=1,ABS(G279),"")</x:f>
      </x:c>
      <x:c r="I279" s="10" t="str">
        <x:f>IF(Q279=1,INDEX(Produtos!$G$5:$G$104,MATCH(C279,Produtos!$A$5:$A$104,0)),"")</x:f>
      </x:c>
      <x:c r="J279" s="10" t="str">
        <x:f>IF(Q279=1,G279*I279,"")</x:f>
      </x:c>
      <x:c r="K279" s="4"/>
      <x:c r="L279" s="4"/>
      <x:c r="M279" s="4"/>
      <x:c r="N279" s="4"/>
      <x:c r="O279" s="4"/>
      <x:c r="P279" s="8" t="str">
        <x:f>IF(COUNTA(A279:F279,K279:O279)=0,"",IF(OR(NOT(ISNUMBER(A279)),A279&lt;=0,IF(ISNUMBER(A279),A279&lt;&gt;INT(A279),FALSE)),"Data inválida",IF(B279="","ID de inventário ausente",IF(OR(C279="",COUNTIFS(Produtos!$A$5:$A$104,C279)&lt;&gt;1),"Código ausente, desconhecido ou duplicado",IF(IFERROR(INDEX(Produtos!$L$5:$L$104,MATCH(C279,Produtos!$A$5:$A$104,0)),"Inválido")&lt;&gt;"","Cadastro do item inválido",IF(D279="","Abrangência ausente",IF(OR(NOT(ISNUMBER(E279)),E279&lt;0),"Sistema no corte inválido",IF(OR(NOT(ISNUMBER(F279)),F279&lt;0),"Físico inválido",IF(L279="","Contador ausente",IF(AND(N279&lt;&gt;"Pendente revisão",N279&lt;&gt;"Aprovado",N279&lt;&gt;"Ajustado",N279&lt;&gt;"Recontar"),"Status inválido",""))))))))))</x:f>
      </x:c>
      <x:c r="Q279" s="8" t="n">
        <x:f>IF(AND(C279&lt;&gt;"",P279=""),1,0)</x:f>
        <x:v>0</x:v>
      </x:c>
      <x:c r="R279" s="8" t="n">
        <x:v>279</x:v>
      </x:c>
      <x:c r="S279" s="8" t="n">
        <x:f>IF(AND(Q279=1,ISNUMBER(Listas!$C$5),A279&lt;=Listas!$C$5),1,0)</x:f>
        <x:v>0</x:v>
      </x:c>
    </x:row>
    <x:row r="280" ht="24" customHeight="1">
      <x:c r="A280" s="5"/>
      <x:c r="B280" s="4"/>
      <x:c r="C280" s="4"/>
      <x:c r="D280" s="4"/>
      <x:c r="E280" s="4"/>
      <x:c r="F280" s="4"/>
      <x:c r="G280" s="8" t="str">
        <x:f>IF(Q280=1,F280-E280,"")</x:f>
      </x:c>
      <x:c r="H280" s="8" t="str">
        <x:f>IF(Q280=1,ABS(G280),"")</x:f>
      </x:c>
      <x:c r="I280" s="10" t="str">
        <x:f>IF(Q280=1,INDEX(Produtos!$G$5:$G$104,MATCH(C280,Produtos!$A$5:$A$104,0)),"")</x:f>
      </x:c>
      <x:c r="J280" s="10" t="str">
        <x:f>IF(Q280=1,G280*I280,"")</x:f>
      </x:c>
      <x:c r="K280" s="4"/>
      <x:c r="L280" s="4"/>
      <x:c r="M280" s="4"/>
      <x:c r="N280" s="4"/>
      <x:c r="O280" s="4"/>
      <x:c r="P280" s="8" t="str">
        <x:f>IF(COUNTA(A280:F280,K280:O280)=0,"",IF(OR(NOT(ISNUMBER(A280)),A280&lt;=0,IF(ISNUMBER(A280),A280&lt;&gt;INT(A280),FALSE)),"Data inválida",IF(B280="","ID de inventário ausente",IF(OR(C280="",COUNTIFS(Produtos!$A$5:$A$104,C280)&lt;&gt;1),"Código ausente, desconhecido ou duplicado",IF(IFERROR(INDEX(Produtos!$L$5:$L$104,MATCH(C280,Produtos!$A$5:$A$104,0)),"Inválido")&lt;&gt;"","Cadastro do item inválido",IF(D280="","Abrangência ausente",IF(OR(NOT(ISNUMBER(E280)),E280&lt;0),"Sistema no corte inválido",IF(OR(NOT(ISNUMBER(F280)),F280&lt;0),"Físico inválido",IF(L280="","Contador ausente",IF(AND(N280&lt;&gt;"Pendente revisão",N280&lt;&gt;"Aprovado",N280&lt;&gt;"Ajustado",N280&lt;&gt;"Recontar"),"Status inválido",""))))))))))</x:f>
      </x:c>
      <x:c r="Q280" s="8" t="n">
        <x:f>IF(AND(C280&lt;&gt;"",P280=""),1,0)</x:f>
        <x:v>0</x:v>
      </x:c>
      <x:c r="R280" s="8" t="n">
        <x:v>280</x:v>
      </x:c>
      <x:c r="S280" s="8" t="n">
        <x:f>IF(AND(Q280=1,ISNUMBER(Listas!$C$5),A280&lt;=Listas!$C$5),1,0)</x:f>
        <x:v>0</x:v>
      </x:c>
    </x:row>
    <x:row r="281" ht="24" customHeight="1">
      <x:c r="A281" s="5"/>
      <x:c r="B281" s="4"/>
      <x:c r="C281" s="4"/>
      <x:c r="D281" s="4"/>
      <x:c r="E281" s="4"/>
      <x:c r="F281" s="4"/>
      <x:c r="G281" s="8" t="str">
        <x:f>IF(Q281=1,F281-E281,"")</x:f>
      </x:c>
      <x:c r="H281" s="8" t="str">
        <x:f>IF(Q281=1,ABS(G281),"")</x:f>
      </x:c>
      <x:c r="I281" s="10" t="str">
        <x:f>IF(Q281=1,INDEX(Produtos!$G$5:$G$104,MATCH(C281,Produtos!$A$5:$A$104,0)),"")</x:f>
      </x:c>
      <x:c r="J281" s="10" t="str">
        <x:f>IF(Q281=1,G281*I281,"")</x:f>
      </x:c>
      <x:c r="K281" s="4"/>
      <x:c r="L281" s="4"/>
      <x:c r="M281" s="4"/>
      <x:c r="N281" s="4"/>
      <x:c r="O281" s="4"/>
      <x:c r="P281" s="8" t="str">
        <x:f>IF(COUNTA(A281:F281,K281:O281)=0,"",IF(OR(NOT(ISNUMBER(A281)),A281&lt;=0,IF(ISNUMBER(A281),A281&lt;&gt;INT(A281),FALSE)),"Data inválida",IF(B281="","ID de inventário ausente",IF(OR(C281="",COUNTIFS(Produtos!$A$5:$A$104,C281)&lt;&gt;1),"Código ausente, desconhecido ou duplicado",IF(IFERROR(INDEX(Produtos!$L$5:$L$104,MATCH(C281,Produtos!$A$5:$A$104,0)),"Inválido")&lt;&gt;"","Cadastro do item inválido",IF(D281="","Abrangência ausente",IF(OR(NOT(ISNUMBER(E281)),E281&lt;0),"Sistema no corte inválido",IF(OR(NOT(ISNUMBER(F281)),F281&lt;0),"Físico inválido",IF(L281="","Contador ausente",IF(AND(N281&lt;&gt;"Pendente revisão",N281&lt;&gt;"Aprovado",N281&lt;&gt;"Ajustado",N281&lt;&gt;"Recontar"),"Status inválido",""))))))))))</x:f>
      </x:c>
      <x:c r="Q281" s="8" t="n">
        <x:f>IF(AND(C281&lt;&gt;"",P281=""),1,0)</x:f>
        <x:v>0</x:v>
      </x:c>
      <x:c r="R281" s="8" t="n">
        <x:v>281</x:v>
      </x:c>
      <x:c r="S281" s="8" t="n">
        <x:f>IF(AND(Q281=1,ISNUMBER(Listas!$C$5),A281&lt;=Listas!$C$5),1,0)</x:f>
        <x:v>0</x:v>
      </x:c>
    </x:row>
    <x:row r="282" ht="24" customHeight="1">
      <x:c r="A282" s="5"/>
      <x:c r="B282" s="4"/>
      <x:c r="C282" s="4"/>
      <x:c r="D282" s="4"/>
      <x:c r="E282" s="4"/>
      <x:c r="F282" s="4"/>
      <x:c r="G282" s="8" t="str">
        <x:f>IF(Q282=1,F282-E282,"")</x:f>
      </x:c>
      <x:c r="H282" s="8" t="str">
        <x:f>IF(Q282=1,ABS(G282),"")</x:f>
      </x:c>
      <x:c r="I282" s="10" t="str">
        <x:f>IF(Q282=1,INDEX(Produtos!$G$5:$G$104,MATCH(C282,Produtos!$A$5:$A$104,0)),"")</x:f>
      </x:c>
      <x:c r="J282" s="10" t="str">
        <x:f>IF(Q282=1,G282*I282,"")</x:f>
      </x:c>
      <x:c r="K282" s="4"/>
      <x:c r="L282" s="4"/>
      <x:c r="M282" s="4"/>
      <x:c r="N282" s="4"/>
      <x:c r="O282" s="4"/>
      <x:c r="P282" s="8" t="str">
        <x:f>IF(COUNTA(A282:F282,K282:O282)=0,"",IF(OR(NOT(ISNUMBER(A282)),A282&lt;=0,IF(ISNUMBER(A282),A282&lt;&gt;INT(A282),FALSE)),"Data inválida",IF(B282="","ID de inventário ausente",IF(OR(C282="",COUNTIFS(Produtos!$A$5:$A$104,C282)&lt;&gt;1),"Código ausente, desconhecido ou duplicado",IF(IFERROR(INDEX(Produtos!$L$5:$L$104,MATCH(C282,Produtos!$A$5:$A$104,0)),"Inválido")&lt;&gt;"","Cadastro do item inválido",IF(D282="","Abrangência ausente",IF(OR(NOT(ISNUMBER(E282)),E282&lt;0),"Sistema no corte inválido",IF(OR(NOT(ISNUMBER(F282)),F282&lt;0),"Físico inválido",IF(L282="","Contador ausente",IF(AND(N282&lt;&gt;"Pendente revisão",N282&lt;&gt;"Aprovado",N282&lt;&gt;"Ajustado",N282&lt;&gt;"Recontar"),"Status inválido",""))))))))))</x:f>
      </x:c>
      <x:c r="Q282" s="8" t="n">
        <x:f>IF(AND(C282&lt;&gt;"",P282=""),1,0)</x:f>
        <x:v>0</x:v>
      </x:c>
      <x:c r="R282" s="8" t="n">
        <x:v>282</x:v>
      </x:c>
      <x:c r="S282" s="8" t="n">
        <x:f>IF(AND(Q282=1,ISNUMBER(Listas!$C$5),A282&lt;=Listas!$C$5),1,0)</x:f>
        <x:v>0</x:v>
      </x:c>
    </x:row>
    <x:row r="283" ht="24" customHeight="1">
      <x:c r="A283" s="5"/>
      <x:c r="B283" s="4"/>
      <x:c r="C283" s="4"/>
      <x:c r="D283" s="4"/>
      <x:c r="E283" s="4"/>
      <x:c r="F283" s="4"/>
      <x:c r="G283" s="8" t="str">
        <x:f>IF(Q283=1,F283-E283,"")</x:f>
      </x:c>
      <x:c r="H283" s="8" t="str">
        <x:f>IF(Q283=1,ABS(G283),"")</x:f>
      </x:c>
      <x:c r="I283" s="10" t="str">
        <x:f>IF(Q283=1,INDEX(Produtos!$G$5:$G$104,MATCH(C283,Produtos!$A$5:$A$104,0)),"")</x:f>
      </x:c>
      <x:c r="J283" s="10" t="str">
        <x:f>IF(Q283=1,G283*I283,"")</x:f>
      </x:c>
      <x:c r="K283" s="4"/>
      <x:c r="L283" s="4"/>
      <x:c r="M283" s="4"/>
      <x:c r="N283" s="4"/>
      <x:c r="O283" s="4"/>
      <x:c r="P283" s="8" t="str">
        <x:f>IF(COUNTA(A283:F283,K283:O283)=0,"",IF(OR(NOT(ISNUMBER(A283)),A283&lt;=0,IF(ISNUMBER(A283),A283&lt;&gt;INT(A283),FALSE)),"Data inválida",IF(B283="","ID de inventário ausente",IF(OR(C283="",COUNTIFS(Produtos!$A$5:$A$104,C283)&lt;&gt;1),"Código ausente, desconhecido ou duplicado",IF(IFERROR(INDEX(Produtos!$L$5:$L$104,MATCH(C283,Produtos!$A$5:$A$104,0)),"Inválido")&lt;&gt;"","Cadastro do item inválido",IF(D283="","Abrangência ausente",IF(OR(NOT(ISNUMBER(E283)),E283&lt;0),"Sistema no corte inválido",IF(OR(NOT(ISNUMBER(F283)),F283&lt;0),"Físico inválido",IF(L283="","Contador ausente",IF(AND(N283&lt;&gt;"Pendente revisão",N283&lt;&gt;"Aprovado",N283&lt;&gt;"Ajustado",N283&lt;&gt;"Recontar"),"Status inválido",""))))))))))</x:f>
      </x:c>
      <x:c r="Q283" s="8" t="n">
        <x:f>IF(AND(C283&lt;&gt;"",P283=""),1,0)</x:f>
        <x:v>0</x:v>
      </x:c>
      <x:c r="R283" s="8" t="n">
        <x:v>283</x:v>
      </x:c>
      <x:c r="S283" s="8" t="n">
        <x:f>IF(AND(Q283=1,ISNUMBER(Listas!$C$5),A283&lt;=Listas!$C$5),1,0)</x:f>
        <x:v>0</x:v>
      </x:c>
    </x:row>
    <x:row r="284" ht="24" customHeight="1">
      <x:c r="A284" s="5"/>
      <x:c r="B284" s="4"/>
      <x:c r="C284" s="4"/>
      <x:c r="D284" s="4"/>
      <x:c r="E284" s="4"/>
      <x:c r="F284" s="4"/>
      <x:c r="G284" s="8" t="str">
        <x:f>IF(Q284=1,F284-E284,"")</x:f>
      </x:c>
      <x:c r="H284" s="8" t="str">
        <x:f>IF(Q284=1,ABS(G284),"")</x:f>
      </x:c>
      <x:c r="I284" s="10" t="str">
        <x:f>IF(Q284=1,INDEX(Produtos!$G$5:$G$104,MATCH(C284,Produtos!$A$5:$A$104,0)),"")</x:f>
      </x:c>
      <x:c r="J284" s="10" t="str">
        <x:f>IF(Q284=1,G284*I284,"")</x:f>
      </x:c>
      <x:c r="K284" s="4"/>
      <x:c r="L284" s="4"/>
      <x:c r="M284" s="4"/>
      <x:c r="N284" s="4"/>
      <x:c r="O284" s="4"/>
      <x:c r="P284" s="8" t="str">
        <x:f>IF(COUNTA(A284:F284,K284:O284)=0,"",IF(OR(NOT(ISNUMBER(A284)),A284&lt;=0,IF(ISNUMBER(A284),A284&lt;&gt;INT(A284),FALSE)),"Data inválida",IF(B284="","ID de inventário ausente",IF(OR(C284="",COUNTIFS(Produtos!$A$5:$A$104,C284)&lt;&gt;1),"Código ausente, desconhecido ou duplicado",IF(IFERROR(INDEX(Produtos!$L$5:$L$104,MATCH(C284,Produtos!$A$5:$A$104,0)),"Inválido")&lt;&gt;"","Cadastro do item inválido",IF(D284="","Abrangência ausente",IF(OR(NOT(ISNUMBER(E284)),E284&lt;0),"Sistema no corte inválido",IF(OR(NOT(ISNUMBER(F284)),F284&lt;0),"Físico inválido",IF(L284="","Contador ausente",IF(AND(N284&lt;&gt;"Pendente revisão",N284&lt;&gt;"Aprovado",N284&lt;&gt;"Ajustado",N284&lt;&gt;"Recontar"),"Status inválido",""))))))))))</x:f>
      </x:c>
      <x:c r="Q284" s="8" t="n">
        <x:f>IF(AND(C284&lt;&gt;"",P284=""),1,0)</x:f>
        <x:v>0</x:v>
      </x:c>
      <x:c r="R284" s="8" t="n">
        <x:v>284</x:v>
      </x:c>
      <x:c r="S284" s="8" t="n">
        <x:f>IF(AND(Q284=1,ISNUMBER(Listas!$C$5),A284&lt;=Listas!$C$5),1,0)</x:f>
        <x:v>0</x:v>
      </x:c>
    </x:row>
    <x:row r="285" ht="24" customHeight="1">
      <x:c r="A285" s="5"/>
      <x:c r="B285" s="4"/>
      <x:c r="C285" s="4"/>
      <x:c r="D285" s="4"/>
      <x:c r="E285" s="4"/>
      <x:c r="F285" s="4"/>
      <x:c r="G285" s="8" t="str">
        <x:f>IF(Q285=1,F285-E285,"")</x:f>
      </x:c>
      <x:c r="H285" s="8" t="str">
        <x:f>IF(Q285=1,ABS(G285),"")</x:f>
      </x:c>
      <x:c r="I285" s="10" t="str">
        <x:f>IF(Q285=1,INDEX(Produtos!$G$5:$G$104,MATCH(C285,Produtos!$A$5:$A$104,0)),"")</x:f>
      </x:c>
      <x:c r="J285" s="10" t="str">
        <x:f>IF(Q285=1,G285*I285,"")</x:f>
      </x:c>
      <x:c r="K285" s="4"/>
      <x:c r="L285" s="4"/>
      <x:c r="M285" s="4"/>
      <x:c r="N285" s="4"/>
      <x:c r="O285" s="4"/>
      <x:c r="P285" s="8" t="str">
        <x:f>IF(COUNTA(A285:F285,K285:O285)=0,"",IF(OR(NOT(ISNUMBER(A285)),A285&lt;=0,IF(ISNUMBER(A285),A285&lt;&gt;INT(A285),FALSE)),"Data inválida",IF(B285="","ID de inventário ausente",IF(OR(C285="",COUNTIFS(Produtos!$A$5:$A$104,C285)&lt;&gt;1),"Código ausente, desconhecido ou duplicado",IF(IFERROR(INDEX(Produtos!$L$5:$L$104,MATCH(C285,Produtos!$A$5:$A$104,0)),"Inválido")&lt;&gt;"","Cadastro do item inválido",IF(D285="","Abrangência ausente",IF(OR(NOT(ISNUMBER(E285)),E285&lt;0),"Sistema no corte inválido",IF(OR(NOT(ISNUMBER(F285)),F285&lt;0),"Físico inválido",IF(L285="","Contador ausente",IF(AND(N285&lt;&gt;"Pendente revisão",N285&lt;&gt;"Aprovado",N285&lt;&gt;"Ajustado",N285&lt;&gt;"Recontar"),"Status inválido",""))))))))))</x:f>
      </x:c>
      <x:c r="Q285" s="8" t="n">
        <x:f>IF(AND(C285&lt;&gt;"",P285=""),1,0)</x:f>
        <x:v>0</x:v>
      </x:c>
      <x:c r="R285" s="8" t="n">
        <x:v>285</x:v>
      </x:c>
      <x:c r="S285" s="8" t="n">
        <x:f>IF(AND(Q285=1,ISNUMBER(Listas!$C$5),A285&lt;=Listas!$C$5),1,0)</x:f>
        <x:v>0</x:v>
      </x:c>
    </x:row>
    <x:row r="286" ht="24" customHeight="1">
      <x:c r="A286" s="5"/>
      <x:c r="B286" s="4"/>
      <x:c r="C286" s="4"/>
      <x:c r="D286" s="4"/>
      <x:c r="E286" s="4"/>
      <x:c r="F286" s="4"/>
      <x:c r="G286" s="8" t="str">
        <x:f>IF(Q286=1,F286-E286,"")</x:f>
      </x:c>
      <x:c r="H286" s="8" t="str">
        <x:f>IF(Q286=1,ABS(G286),"")</x:f>
      </x:c>
      <x:c r="I286" s="10" t="str">
        <x:f>IF(Q286=1,INDEX(Produtos!$G$5:$G$104,MATCH(C286,Produtos!$A$5:$A$104,0)),"")</x:f>
      </x:c>
      <x:c r="J286" s="10" t="str">
        <x:f>IF(Q286=1,G286*I286,"")</x:f>
      </x:c>
      <x:c r="K286" s="4"/>
      <x:c r="L286" s="4"/>
      <x:c r="M286" s="4"/>
      <x:c r="N286" s="4"/>
      <x:c r="O286" s="4"/>
      <x:c r="P286" s="8" t="str">
        <x:f>IF(COUNTA(A286:F286,K286:O286)=0,"",IF(OR(NOT(ISNUMBER(A286)),A286&lt;=0,IF(ISNUMBER(A286),A286&lt;&gt;INT(A286),FALSE)),"Data inválida",IF(B286="","ID de inventário ausente",IF(OR(C286="",COUNTIFS(Produtos!$A$5:$A$104,C286)&lt;&gt;1),"Código ausente, desconhecido ou duplicado",IF(IFERROR(INDEX(Produtos!$L$5:$L$104,MATCH(C286,Produtos!$A$5:$A$104,0)),"Inválido")&lt;&gt;"","Cadastro do item inválido",IF(D286="","Abrangência ausente",IF(OR(NOT(ISNUMBER(E286)),E286&lt;0),"Sistema no corte inválido",IF(OR(NOT(ISNUMBER(F286)),F286&lt;0),"Físico inválido",IF(L286="","Contador ausente",IF(AND(N286&lt;&gt;"Pendente revisão",N286&lt;&gt;"Aprovado",N286&lt;&gt;"Ajustado",N286&lt;&gt;"Recontar"),"Status inválido",""))))))))))</x:f>
      </x:c>
      <x:c r="Q286" s="8" t="n">
        <x:f>IF(AND(C286&lt;&gt;"",P286=""),1,0)</x:f>
        <x:v>0</x:v>
      </x:c>
      <x:c r="R286" s="8" t="n">
        <x:v>286</x:v>
      </x:c>
      <x:c r="S286" s="8" t="n">
        <x:f>IF(AND(Q286=1,ISNUMBER(Listas!$C$5),A286&lt;=Listas!$C$5),1,0)</x:f>
        <x:v>0</x:v>
      </x:c>
    </x:row>
    <x:row r="287" ht="24" customHeight="1">
      <x:c r="A287" s="5"/>
      <x:c r="B287" s="4"/>
      <x:c r="C287" s="4"/>
      <x:c r="D287" s="4"/>
      <x:c r="E287" s="4"/>
      <x:c r="F287" s="4"/>
      <x:c r="G287" s="8" t="str">
        <x:f>IF(Q287=1,F287-E287,"")</x:f>
      </x:c>
      <x:c r="H287" s="8" t="str">
        <x:f>IF(Q287=1,ABS(G287),"")</x:f>
      </x:c>
      <x:c r="I287" s="10" t="str">
        <x:f>IF(Q287=1,INDEX(Produtos!$G$5:$G$104,MATCH(C287,Produtos!$A$5:$A$104,0)),"")</x:f>
      </x:c>
      <x:c r="J287" s="10" t="str">
        <x:f>IF(Q287=1,G287*I287,"")</x:f>
      </x:c>
      <x:c r="K287" s="4"/>
      <x:c r="L287" s="4"/>
      <x:c r="M287" s="4"/>
      <x:c r="N287" s="4"/>
      <x:c r="O287" s="4"/>
      <x:c r="P287" s="8" t="str">
        <x:f>IF(COUNTA(A287:F287,K287:O287)=0,"",IF(OR(NOT(ISNUMBER(A287)),A287&lt;=0,IF(ISNUMBER(A287),A287&lt;&gt;INT(A287),FALSE)),"Data inválida",IF(B287="","ID de inventário ausente",IF(OR(C287="",COUNTIFS(Produtos!$A$5:$A$104,C287)&lt;&gt;1),"Código ausente, desconhecido ou duplicado",IF(IFERROR(INDEX(Produtos!$L$5:$L$104,MATCH(C287,Produtos!$A$5:$A$104,0)),"Inválido")&lt;&gt;"","Cadastro do item inválido",IF(D287="","Abrangência ausente",IF(OR(NOT(ISNUMBER(E287)),E287&lt;0),"Sistema no corte inválido",IF(OR(NOT(ISNUMBER(F287)),F287&lt;0),"Físico inválido",IF(L287="","Contador ausente",IF(AND(N287&lt;&gt;"Pendente revisão",N287&lt;&gt;"Aprovado",N287&lt;&gt;"Ajustado",N287&lt;&gt;"Recontar"),"Status inválido",""))))))))))</x:f>
      </x:c>
      <x:c r="Q287" s="8" t="n">
        <x:f>IF(AND(C287&lt;&gt;"",P287=""),1,0)</x:f>
        <x:v>0</x:v>
      </x:c>
      <x:c r="R287" s="8" t="n">
        <x:v>287</x:v>
      </x:c>
      <x:c r="S287" s="8" t="n">
        <x:f>IF(AND(Q287=1,ISNUMBER(Listas!$C$5),A287&lt;=Listas!$C$5),1,0)</x:f>
        <x:v>0</x:v>
      </x:c>
    </x:row>
    <x:row r="288" ht="24" customHeight="1">
      <x:c r="A288" s="5"/>
      <x:c r="B288" s="4"/>
      <x:c r="C288" s="4"/>
      <x:c r="D288" s="4"/>
      <x:c r="E288" s="4"/>
      <x:c r="F288" s="4"/>
      <x:c r="G288" s="8" t="str">
        <x:f>IF(Q288=1,F288-E288,"")</x:f>
      </x:c>
      <x:c r="H288" s="8" t="str">
        <x:f>IF(Q288=1,ABS(G288),"")</x:f>
      </x:c>
      <x:c r="I288" s="10" t="str">
        <x:f>IF(Q288=1,INDEX(Produtos!$G$5:$G$104,MATCH(C288,Produtos!$A$5:$A$104,0)),"")</x:f>
      </x:c>
      <x:c r="J288" s="10" t="str">
        <x:f>IF(Q288=1,G288*I288,"")</x:f>
      </x:c>
      <x:c r="K288" s="4"/>
      <x:c r="L288" s="4"/>
      <x:c r="M288" s="4"/>
      <x:c r="N288" s="4"/>
      <x:c r="O288" s="4"/>
      <x:c r="P288" s="8" t="str">
        <x:f>IF(COUNTA(A288:F288,K288:O288)=0,"",IF(OR(NOT(ISNUMBER(A288)),A288&lt;=0,IF(ISNUMBER(A288),A288&lt;&gt;INT(A288),FALSE)),"Data inválida",IF(B288="","ID de inventário ausente",IF(OR(C288="",COUNTIFS(Produtos!$A$5:$A$104,C288)&lt;&gt;1),"Código ausente, desconhecido ou duplicado",IF(IFERROR(INDEX(Produtos!$L$5:$L$104,MATCH(C288,Produtos!$A$5:$A$104,0)),"Inválido")&lt;&gt;"","Cadastro do item inválido",IF(D288="","Abrangência ausente",IF(OR(NOT(ISNUMBER(E288)),E288&lt;0),"Sistema no corte inválido",IF(OR(NOT(ISNUMBER(F288)),F288&lt;0),"Físico inválido",IF(L288="","Contador ausente",IF(AND(N288&lt;&gt;"Pendente revisão",N288&lt;&gt;"Aprovado",N288&lt;&gt;"Ajustado",N288&lt;&gt;"Recontar"),"Status inválido",""))))))))))</x:f>
      </x:c>
      <x:c r="Q288" s="8" t="n">
        <x:f>IF(AND(C288&lt;&gt;"",P288=""),1,0)</x:f>
        <x:v>0</x:v>
      </x:c>
      <x:c r="R288" s="8" t="n">
        <x:v>288</x:v>
      </x:c>
      <x:c r="S288" s="8" t="n">
        <x:f>IF(AND(Q288=1,ISNUMBER(Listas!$C$5),A288&lt;=Listas!$C$5),1,0)</x:f>
        <x:v>0</x:v>
      </x:c>
    </x:row>
    <x:row r="289" ht="24" customHeight="1">
      <x:c r="A289" s="5"/>
      <x:c r="B289" s="4"/>
      <x:c r="C289" s="4"/>
      <x:c r="D289" s="4"/>
      <x:c r="E289" s="4"/>
      <x:c r="F289" s="4"/>
      <x:c r="G289" s="8" t="str">
        <x:f>IF(Q289=1,F289-E289,"")</x:f>
      </x:c>
      <x:c r="H289" s="8" t="str">
        <x:f>IF(Q289=1,ABS(G289),"")</x:f>
      </x:c>
      <x:c r="I289" s="10" t="str">
        <x:f>IF(Q289=1,INDEX(Produtos!$G$5:$G$104,MATCH(C289,Produtos!$A$5:$A$104,0)),"")</x:f>
      </x:c>
      <x:c r="J289" s="10" t="str">
        <x:f>IF(Q289=1,G289*I289,"")</x:f>
      </x:c>
      <x:c r="K289" s="4"/>
      <x:c r="L289" s="4"/>
      <x:c r="M289" s="4"/>
      <x:c r="N289" s="4"/>
      <x:c r="O289" s="4"/>
      <x:c r="P289" s="8" t="str">
        <x:f>IF(COUNTA(A289:F289,K289:O289)=0,"",IF(OR(NOT(ISNUMBER(A289)),A289&lt;=0,IF(ISNUMBER(A289),A289&lt;&gt;INT(A289),FALSE)),"Data inválida",IF(B289="","ID de inventário ausente",IF(OR(C289="",COUNTIFS(Produtos!$A$5:$A$104,C289)&lt;&gt;1),"Código ausente, desconhecido ou duplicado",IF(IFERROR(INDEX(Produtos!$L$5:$L$104,MATCH(C289,Produtos!$A$5:$A$104,0)),"Inválido")&lt;&gt;"","Cadastro do item inválido",IF(D289="","Abrangência ausente",IF(OR(NOT(ISNUMBER(E289)),E289&lt;0),"Sistema no corte inválido",IF(OR(NOT(ISNUMBER(F289)),F289&lt;0),"Físico inválido",IF(L289="","Contador ausente",IF(AND(N289&lt;&gt;"Pendente revisão",N289&lt;&gt;"Aprovado",N289&lt;&gt;"Ajustado",N289&lt;&gt;"Recontar"),"Status inválido",""))))))))))</x:f>
      </x:c>
      <x:c r="Q289" s="8" t="n">
        <x:f>IF(AND(C289&lt;&gt;"",P289=""),1,0)</x:f>
        <x:v>0</x:v>
      </x:c>
      <x:c r="R289" s="8" t="n">
        <x:v>289</x:v>
      </x:c>
      <x:c r="S289" s="8" t="n">
        <x:f>IF(AND(Q289=1,ISNUMBER(Listas!$C$5),A289&lt;=Listas!$C$5),1,0)</x:f>
        <x:v>0</x:v>
      </x:c>
    </x:row>
    <x:row r="290" ht="24" customHeight="1">
      <x:c r="A290" s="5"/>
      <x:c r="B290" s="4"/>
      <x:c r="C290" s="4"/>
      <x:c r="D290" s="4"/>
      <x:c r="E290" s="4"/>
      <x:c r="F290" s="4"/>
      <x:c r="G290" s="8" t="str">
        <x:f>IF(Q290=1,F290-E290,"")</x:f>
      </x:c>
      <x:c r="H290" s="8" t="str">
        <x:f>IF(Q290=1,ABS(G290),"")</x:f>
      </x:c>
      <x:c r="I290" s="10" t="str">
        <x:f>IF(Q290=1,INDEX(Produtos!$G$5:$G$104,MATCH(C290,Produtos!$A$5:$A$104,0)),"")</x:f>
      </x:c>
      <x:c r="J290" s="10" t="str">
        <x:f>IF(Q290=1,G290*I290,"")</x:f>
      </x:c>
      <x:c r="K290" s="4"/>
      <x:c r="L290" s="4"/>
      <x:c r="M290" s="4"/>
      <x:c r="N290" s="4"/>
      <x:c r="O290" s="4"/>
      <x:c r="P290" s="8" t="str">
        <x:f>IF(COUNTA(A290:F290,K290:O290)=0,"",IF(OR(NOT(ISNUMBER(A290)),A290&lt;=0,IF(ISNUMBER(A290),A290&lt;&gt;INT(A290),FALSE)),"Data inválida",IF(B290="","ID de inventário ausente",IF(OR(C290="",COUNTIFS(Produtos!$A$5:$A$104,C290)&lt;&gt;1),"Código ausente, desconhecido ou duplicado",IF(IFERROR(INDEX(Produtos!$L$5:$L$104,MATCH(C290,Produtos!$A$5:$A$104,0)),"Inválido")&lt;&gt;"","Cadastro do item inválido",IF(D290="","Abrangência ausente",IF(OR(NOT(ISNUMBER(E290)),E290&lt;0),"Sistema no corte inválido",IF(OR(NOT(ISNUMBER(F290)),F290&lt;0),"Físico inválido",IF(L290="","Contador ausente",IF(AND(N290&lt;&gt;"Pendente revisão",N290&lt;&gt;"Aprovado",N290&lt;&gt;"Ajustado",N290&lt;&gt;"Recontar"),"Status inválido",""))))))))))</x:f>
      </x:c>
      <x:c r="Q290" s="8" t="n">
        <x:f>IF(AND(C290&lt;&gt;"",P290=""),1,0)</x:f>
        <x:v>0</x:v>
      </x:c>
      <x:c r="R290" s="8" t="n">
        <x:v>290</x:v>
      </x:c>
      <x:c r="S290" s="8" t="n">
        <x:f>IF(AND(Q290=1,ISNUMBER(Listas!$C$5),A290&lt;=Listas!$C$5),1,0)</x:f>
        <x:v>0</x:v>
      </x:c>
    </x:row>
    <x:row r="291" ht="24" customHeight="1">
      <x:c r="A291" s="5"/>
      <x:c r="B291" s="4"/>
      <x:c r="C291" s="4"/>
      <x:c r="D291" s="4"/>
      <x:c r="E291" s="4"/>
      <x:c r="F291" s="4"/>
      <x:c r="G291" s="8" t="str">
        <x:f>IF(Q291=1,F291-E291,"")</x:f>
      </x:c>
      <x:c r="H291" s="8" t="str">
        <x:f>IF(Q291=1,ABS(G291),"")</x:f>
      </x:c>
      <x:c r="I291" s="10" t="str">
        <x:f>IF(Q291=1,INDEX(Produtos!$G$5:$G$104,MATCH(C291,Produtos!$A$5:$A$104,0)),"")</x:f>
      </x:c>
      <x:c r="J291" s="10" t="str">
        <x:f>IF(Q291=1,G291*I291,"")</x:f>
      </x:c>
      <x:c r="K291" s="4"/>
      <x:c r="L291" s="4"/>
      <x:c r="M291" s="4"/>
      <x:c r="N291" s="4"/>
      <x:c r="O291" s="4"/>
      <x:c r="P291" s="8" t="str">
        <x:f>IF(COUNTA(A291:F291,K291:O291)=0,"",IF(OR(NOT(ISNUMBER(A291)),A291&lt;=0,IF(ISNUMBER(A291),A291&lt;&gt;INT(A291),FALSE)),"Data inválida",IF(B291="","ID de inventário ausente",IF(OR(C291="",COUNTIFS(Produtos!$A$5:$A$104,C291)&lt;&gt;1),"Código ausente, desconhecido ou duplicado",IF(IFERROR(INDEX(Produtos!$L$5:$L$104,MATCH(C291,Produtos!$A$5:$A$104,0)),"Inválido")&lt;&gt;"","Cadastro do item inválido",IF(D291="","Abrangência ausente",IF(OR(NOT(ISNUMBER(E291)),E291&lt;0),"Sistema no corte inválido",IF(OR(NOT(ISNUMBER(F291)),F291&lt;0),"Físico inválido",IF(L291="","Contador ausente",IF(AND(N291&lt;&gt;"Pendente revisão",N291&lt;&gt;"Aprovado",N291&lt;&gt;"Ajustado",N291&lt;&gt;"Recontar"),"Status inválido",""))))))))))</x:f>
      </x:c>
      <x:c r="Q291" s="8" t="n">
        <x:f>IF(AND(C291&lt;&gt;"",P291=""),1,0)</x:f>
        <x:v>0</x:v>
      </x:c>
      <x:c r="R291" s="8" t="n">
        <x:v>291</x:v>
      </x:c>
      <x:c r="S291" s="8" t="n">
        <x:f>IF(AND(Q291=1,ISNUMBER(Listas!$C$5),A291&lt;=Listas!$C$5),1,0)</x:f>
        <x:v>0</x:v>
      </x:c>
    </x:row>
    <x:row r="292" ht="24" customHeight="1">
      <x:c r="A292" s="5"/>
      <x:c r="B292" s="4"/>
      <x:c r="C292" s="4"/>
      <x:c r="D292" s="4"/>
      <x:c r="E292" s="4"/>
      <x:c r="F292" s="4"/>
      <x:c r="G292" s="8" t="str">
        <x:f>IF(Q292=1,F292-E292,"")</x:f>
      </x:c>
      <x:c r="H292" s="8" t="str">
        <x:f>IF(Q292=1,ABS(G292),"")</x:f>
      </x:c>
      <x:c r="I292" s="10" t="str">
        <x:f>IF(Q292=1,INDEX(Produtos!$G$5:$G$104,MATCH(C292,Produtos!$A$5:$A$104,0)),"")</x:f>
      </x:c>
      <x:c r="J292" s="10" t="str">
        <x:f>IF(Q292=1,G292*I292,"")</x:f>
      </x:c>
      <x:c r="K292" s="4"/>
      <x:c r="L292" s="4"/>
      <x:c r="M292" s="4"/>
      <x:c r="N292" s="4"/>
      <x:c r="O292" s="4"/>
      <x:c r="P292" s="8" t="str">
        <x:f>IF(COUNTA(A292:F292,K292:O292)=0,"",IF(OR(NOT(ISNUMBER(A292)),A292&lt;=0,IF(ISNUMBER(A292),A292&lt;&gt;INT(A292),FALSE)),"Data inválida",IF(B292="","ID de inventário ausente",IF(OR(C292="",COUNTIFS(Produtos!$A$5:$A$104,C292)&lt;&gt;1),"Código ausente, desconhecido ou duplicado",IF(IFERROR(INDEX(Produtos!$L$5:$L$104,MATCH(C292,Produtos!$A$5:$A$104,0)),"Inválido")&lt;&gt;"","Cadastro do item inválido",IF(D292="","Abrangência ausente",IF(OR(NOT(ISNUMBER(E292)),E292&lt;0),"Sistema no corte inválido",IF(OR(NOT(ISNUMBER(F292)),F292&lt;0),"Físico inválido",IF(L292="","Contador ausente",IF(AND(N292&lt;&gt;"Pendente revisão",N292&lt;&gt;"Aprovado",N292&lt;&gt;"Ajustado",N292&lt;&gt;"Recontar"),"Status inválido",""))))))))))</x:f>
      </x:c>
      <x:c r="Q292" s="8" t="n">
        <x:f>IF(AND(C292&lt;&gt;"",P292=""),1,0)</x:f>
        <x:v>0</x:v>
      </x:c>
      <x:c r="R292" s="8" t="n">
        <x:v>292</x:v>
      </x:c>
      <x:c r="S292" s="8" t="n">
        <x:f>IF(AND(Q292=1,ISNUMBER(Listas!$C$5),A292&lt;=Listas!$C$5),1,0)</x:f>
        <x:v>0</x:v>
      </x:c>
    </x:row>
    <x:row r="293" ht="24" customHeight="1">
      <x:c r="A293" s="5"/>
      <x:c r="B293" s="4"/>
      <x:c r="C293" s="4"/>
      <x:c r="D293" s="4"/>
      <x:c r="E293" s="4"/>
      <x:c r="F293" s="4"/>
      <x:c r="G293" s="8" t="str">
        <x:f>IF(Q293=1,F293-E293,"")</x:f>
      </x:c>
      <x:c r="H293" s="8" t="str">
        <x:f>IF(Q293=1,ABS(G293),"")</x:f>
      </x:c>
      <x:c r="I293" s="10" t="str">
        <x:f>IF(Q293=1,INDEX(Produtos!$G$5:$G$104,MATCH(C293,Produtos!$A$5:$A$104,0)),"")</x:f>
      </x:c>
      <x:c r="J293" s="10" t="str">
        <x:f>IF(Q293=1,G293*I293,"")</x:f>
      </x:c>
      <x:c r="K293" s="4"/>
      <x:c r="L293" s="4"/>
      <x:c r="M293" s="4"/>
      <x:c r="N293" s="4"/>
      <x:c r="O293" s="4"/>
      <x:c r="P293" s="8" t="str">
        <x:f>IF(COUNTA(A293:F293,K293:O293)=0,"",IF(OR(NOT(ISNUMBER(A293)),A293&lt;=0,IF(ISNUMBER(A293),A293&lt;&gt;INT(A293),FALSE)),"Data inválida",IF(B293="","ID de inventário ausente",IF(OR(C293="",COUNTIFS(Produtos!$A$5:$A$104,C293)&lt;&gt;1),"Código ausente, desconhecido ou duplicado",IF(IFERROR(INDEX(Produtos!$L$5:$L$104,MATCH(C293,Produtos!$A$5:$A$104,0)),"Inválido")&lt;&gt;"","Cadastro do item inválido",IF(D293="","Abrangência ausente",IF(OR(NOT(ISNUMBER(E293)),E293&lt;0),"Sistema no corte inválido",IF(OR(NOT(ISNUMBER(F293)),F293&lt;0),"Físico inválido",IF(L293="","Contador ausente",IF(AND(N293&lt;&gt;"Pendente revisão",N293&lt;&gt;"Aprovado",N293&lt;&gt;"Ajustado",N293&lt;&gt;"Recontar"),"Status inválido",""))))))))))</x:f>
      </x:c>
      <x:c r="Q293" s="8" t="n">
        <x:f>IF(AND(C293&lt;&gt;"",P293=""),1,0)</x:f>
        <x:v>0</x:v>
      </x:c>
      <x:c r="R293" s="8" t="n">
        <x:v>293</x:v>
      </x:c>
      <x:c r="S293" s="8" t="n">
        <x:f>IF(AND(Q293=1,ISNUMBER(Listas!$C$5),A293&lt;=Listas!$C$5),1,0)</x:f>
        <x:v>0</x:v>
      </x:c>
    </x:row>
    <x:row r="294" ht="24" customHeight="1">
      <x:c r="A294" s="5"/>
      <x:c r="B294" s="4"/>
      <x:c r="C294" s="4"/>
      <x:c r="D294" s="4"/>
      <x:c r="E294" s="4"/>
      <x:c r="F294" s="4"/>
      <x:c r="G294" s="8" t="str">
        <x:f>IF(Q294=1,F294-E294,"")</x:f>
      </x:c>
      <x:c r="H294" s="8" t="str">
        <x:f>IF(Q294=1,ABS(G294),"")</x:f>
      </x:c>
      <x:c r="I294" s="10" t="str">
        <x:f>IF(Q294=1,INDEX(Produtos!$G$5:$G$104,MATCH(C294,Produtos!$A$5:$A$104,0)),"")</x:f>
      </x:c>
      <x:c r="J294" s="10" t="str">
        <x:f>IF(Q294=1,G294*I294,"")</x:f>
      </x:c>
      <x:c r="K294" s="4"/>
      <x:c r="L294" s="4"/>
      <x:c r="M294" s="4"/>
      <x:c r="N294" s="4"/>
      <x:c r="O294" s="4"/>
      <x:c r="P294" s="8" t="str">
        <x:f>IF(COUNTA(A294:F294,K294:O294)=0,"",IF(OR(NOT(ISNUMBER(A294)),A294&lt;=0,IF(ISNUMBER(A294),A294&lt;&gt;INT(A294),FALSE)),"Data inválida",IF(B294="","ID de inventário ausente",IF(OR(C294="",COUNTIFS(Produtos!$A$5:$A$104,C294)&lt;&gt;1),"Código ausente, desconhecido ou duplicado",IF(IFERROR(INDEX(Produtos!$L$5:$L$104,MATCH(C294,Produtos!$A$5:$A$104,0)),"Inválido")&lt;&gt;"","Cadastro do item inválido",IF(D294="","Abrangência ausente",IF(OR(NOT(ISNUMBER(E294)),E294&lt;0),"Sistema no corte inválido",IF(OR(NOT(ISNUMBER(F294)),F294&lt;0),"Físico inválido",IF(L294="","Contador ausente",IF(AND(N294&lt;&gt;"Pendente revisão",N294&lt;&gt;"Aprovado",N294&lt;&gt;"Ajustado",N294&lt;&gt;"Recontar"),"Status inválido",""))))))))))</x:f>
      </x:c>
      <x:c r="Q294" s="8" t="n">
        <x:f>IF(AND(C294&lt;&gt;"",P294=""),1,0)</x:f>
        <x:v>0</x:v>
      </x:c>
      <x:c r="R294" s="8" t="n">
        <x:v>294</x:v>
      </x:c>
      <x:c r="S294" s="8" t="n">
        <x:f>IF(AND(Q294=1,ISNUMBER(Listas!$C$5),A294&lt;=Listas!$C$5),1,0)</x:f>
        <x:v>0</x:v>
      </x:c>
    </x:row>
    <x:row r="295" ht="24" customHeight="1">
      <x:c r="A295" s="5"/>
      <x:c r="B295" s="4"/>
      <x:c r="C295" s="4"/>
      <x:c r="D295" s="4"/>
      <x:c r="E295" s="4"/>
      <x:c r="F295" s="4"/>
      <x:c r="G295" s="8" t="str">
        <x:f>IF(Q295=1,F295-E295,"")</x:f>
      </x:c>
      <x:c r="H295" s="8" t="str">
        <x:f>IF(Q295=1,ABS(G295),"")</x:f>
      </x:c>
      <x:c r="I295" s="10" t="str">
        <x:f>IF(Q295=1,INDEX(Produtos!$G$5:$G$104,MATCH(C295,Produtos!$A$5:$A$104,0)),"")</x:f>
      </x:c>
      <x:c r="J295" s="10" t="str">
        <x:f>IF(Q295=1,G295*I295,"")</x:f>
      </x:c>
      <x:c r="K295" s="4"/>
      <x:c r="L295" s="4"/>
      <x:c r="M295" s="4"/>
      <x:c r="N295" s="4"/>
      <x:c r="O295" s="4"/>
      <x:c r="P295" s="8" t="str">
        <x:f>IF(COUNTA(A295:F295,K295:O295)=0,"",IF(OR(NOT(ISNUMBER(A295)),A295&lt;=0,IF(ISNUMBER(A295),A295&lt;&gt;INT(A295),FALSE)),"Data inválida",IF(B295="","ID de inventário ausente",IF(OR(C295="",COUNTIFS(Produtos!$A$5:$A$104,C295)&lt;&gt;1),"Código ausente, desconhecido ou duplicado",IF(IFERROR(INDEX(Produtos!$L$5:$L$104,MATCH(C295,Produtos!$A$5:$A$104,0)),"Inválido")&lt;&gt;"","Cadastro do item inválido",IF(D295="","Abrangência ausente",IF(OR(NOT(ISNUMBER(E295)),E295&lt;0),"Sistema no corte inválido",IF(OR(NOT(ISNUMBER(F295)),F295&lt;0),"Físico inválido",IF(L295="","Contador ausente",IF(AND(N295&lt;&gt;"Pendente revisão",N295&lt;&gt;"Aprovado",N295&lt;&gt;"Ajustado",N295&lt;&gt;"Recontar"),"Status inválido",""))))))))))</x:f>
      </x:c>
      <x:c r="Q295" s="8" t="n">
        <x:f>IF(AND(C295&lt;&gt;"",P295=""),1,0)</x:f>
        <x:v>0</x:v>
      </x:c>
      <x:c r="R295" s="8" t="n">
        <x:v>295</x:v>
      </x:c>
      <x:c r="S295" s="8" t="n">
        <x:f>IF(AND(Q295=1,ISNUMBER(Listas!$C$5),A295&lt;=Listas!$C$5),1,0)</x:f>
        <x:v>0</x:v>
      </x:c>
    </x:row>
    <x:row r="296" ht="24" customHeight="1">
      <x:c r="A296" s="5"/>
      <x:c r="B296" s="4"/>
      <x:c r="C296" s="4"/>
      <x:c r="D296" s="4"/>
      <x:c r="E296" s="4"/>
      <x:c r="F296" s="4"/>
      <x:c r="G296" s="8" t="str">
        <x:f>IF(Q296=1,F296-E296,"")</x:f>
      </x:c>
      <x:c r="H296" s="8" t="str">
        <x:f>IF(Q296=1,ABS(G296),"")</x:f>
      </x:c>
      <x:c r="I296" s="10" t="str">
        <x:f>IF(Q296=1,INDEX(Produtos!$G$5:$G$104,MATCH(C296,Produtos!$A$5:$A$104,0)),"")</x:f>
      </x:c>
      <x:c r="J296" s="10" t="str">
        <x:f>IF(Q296=1,G296*I296,"")</x:f>
      </x:c>
      <x:c r="K296" s="4"/>
      <x:c r="L296" s="4"/>
      <x:c r="M296" s="4"/>
      <x:c r="N296" s="4"/>
      <x:c r="O296" s="4"/>
      <x:c r="P296" s="8" t="str">
        <x:f>IF(COUNTA(A296:F296,K296:O296)=0,"",IF(OR(NOT(ISNUMBER(A296)),A296&lt;=0,IF(ISNUMBER(A296),A296&lt;&gt;INT(A296),FALSE)),"Data inválida",IF(B296="","ID de inventário ausente",IF(OR(C296="",COUNTIFS(Produtos!$A$5:$A$104,C296)&lt;&gt;1),"Código ausente, desconhecido ou duplicado",IF(IFERROR(INDEX(Produtos!$L$5:$L$104,MATCH(C296,Produtos!$A$5:$A$104,0)),"Inválido")&lt;&gt;"","Cadastro do item inválido",IF(D296="","Abrangência ausente",IF(OR(NOT(ISNUMBER(E296)),E296&lt;0),"Sistema no corte inválido",IF(OR(NOT(ISNUMBER(F296)),F296&lt;0),"Físico inválido",IF(L296="","Contador ausente",IF(AND(N296&lt;&gt;"Pendente revisão",N296&lt;&gt;"Aprovado",N296&lt;&gt;"Ajustado",N296&lt;&gt;"Recontar"),"Status inválido",""))))))))))</x:f>
      </x:c>
      <x:c r="Q296" s="8" t="n">
        <x:f>IF(AND(C296&lt;&gt;"",P296=""),1,0)</x:f>
        <x:v>0</x:v>
      </x:c>
      <x:c r="R296" s="8" t="n">
        <x:v>296</x:v>
      </x:c>
      <x:c r="S296" s="8" t="n">
        <x:f>IF(AND(Q296=1,ISNUMBER(Listas!$C$5),A296&lt;=Listas!$C$5),1,0)</x:f>
        <x:v>0</x:v>
      </x:c>
    </x:row>
    <x:row r="297" ht="24" customHeight="1">
      <x:c r="A297" s="5"/>
      <x:c r="B297" s="4"/>
      <x:c r="C297" s="4"/>
      <x:c r="D297" s="4"/>
      <x:c r="E297" s="4"/>
      <x:c r="F297" s="4"/>
      <x:c r="G297" s="8" t="str">
        <x:f>IF(Q297=1,F297-E297,"")</x:f>
      </x:c>
      <x:c r="H297" s="8" t="str">
        <x:f>IF(Q297=1,ABS(G297),"")</x:f>
      </x:c>
      <x:c r="I297" s="10" t="str">
        <x:f>IF(Q297=1,INDEX(Produtos!$G$5:$G$104,MATCH(C297,Produtos!$A$5:$A$104,0)),"")</x:f>
      </x:c>
      <x:c r="J297" s="10" t="str">
        <x:f>IF(Q297=1,G297*I297,"")</x:f>
      </x:c>
      <x:c r="K297" s="4"/>
      <x:c r="L297" s="4"/>
      <x:c r="M297" s="4"/>
      <x:c r="N297" s="4"/>
      <x:c r="O297" s="4"/>
      <x:c r="P297" s="8" t="str">
        <x:f>IF(COUNTA(A297:F297,K297:O297)=0,"",IF(OR(NOT(ISNUMBER(A297)),A297&lt;=0,IF(ISNUMBER(A297),A297&lt;&gt;INT(A297),FALSE)),"Data inválida",IF(B297="","ID de inventário ausente",IF(OR(C297="",COUNTIFS(Produtos!$A$5:$A$104,C297)&lt;&gt;1),"Código ausente, desconhecido ou duplicado",IF(IFERROR(INDEX(Produtos!$L$5:$L$104,MATCH(C297,Produtos!$A$5:$A$104,0)),"Inválido")&lt;&gt;"","Cadastro do item inválido",IF(D297="","Abrangência ausente",IF(OR(NOT(ISNUMBER(E297)),E297&lt;0),"Sistema no corte inválido",IF(OR(NOT(ISNUMBER(F297)),F297&lt;0),"Físico inválido",IF(L297="","Contador ausente",IF(AND(N297&lt;&gt;"Pendente revisão",N297&lt;&gt;"Aprovado",N297&lt;&gt;"Ajustado",N297&lt;&gt;"Recontar"),"Status inválido",""))))))))))</x:f>
      </x:c>
      <x:c r="Q297" s="8" t="n">
        <x:f>IF(AND(C297&lt;&gt;"",P297=""),1,0)</x:f>
        <x:v>0</x:v>
      </x:c>
      <x:c r="R297" s="8" t="n">
        <x:v>297</x:v>
      </x:c>
      <x:c r="S297" s="8" t="n">
        <x:f>IF(AND(Q297=1,ISNUMBER(Listas!$C$5),A297&lt;=Listas!$C$5),1,0)</x:f>
        <x:v>0</x:v>
      </x:c>
    </x:row>
    <x:row r="298" ht="24" customHeight="1">
      <x:c r="A298" s="5"/>
      <x:c r="B298" s="4"/>
      <x:c r="C298" s="4"/>
      <x:c r="D298" s="4"/>
      <x:c r="E298" s="4"/>
      <x:c r="F298" s="4"/>
      <x:c r="G298" s="8" t="str">
        <x:f>IF(Q298=1,F298-E298,"")</x:f>
      </x:c>
      <x:c r="H298" s="8" t="str">
        <x:f>IF(Q298=1,ABS(G298),"")</x:f>
      </x:c>
      <x:c r="I298" s="10" t="str">
        <x:f>IF(Q298=1,INDEX(Produtos!$G$5:$G$104,MATCH(C298,Produtos!$A$5:$A$104,0)),"")</x:f>
      </x:c>
      <x:c r="J298" s="10" t="str">
        <x:f>IF(Q298=1,G298*I298,"")</x:f>
      </x:c>
      <x:c r="K298" s="4"/>
      <x:c r="L298" s="4"/>
      <x:c r="M298" s="4"/>
      <x:c r="N298" s="4"/>
      <x:c r="O298" s="4"/>
      <x:c r="P298" s="8" t="str">
        <x:f>IF(COUNTA(A298:F298,K298:O298)=0,"",IF(OR(NOT(ISNUMBER(A298)),A298&lt;=0,IF(ISNUMBER(A298),A298&lt;&gt;INT(A298),FALSE)),"Data inválida",IF(B298="","ID de inventário ausente",IF(OR(C298="",COUNTIFS(Produtos!$A$5:$A$104,C298)&lt;&gt;1),"Código ausente, desconhecido ou duplicado",IF(IFERROR(INDEX(Produtos!$L$5:$L$104,MATCH(C298,Produtos!$A$5:$A$104,0)),"Inválido")&lt;&gt;"","Cadastro do item inválido",IF(D298="","Abrangência ausente",IF(OR(NOT(ISNUMBER(E298)),E298&lt;0),"Sistema no corte inválido",IF(OR(NOT(ISNUMBER(F298)),F298&lt;0),"Físico inválido",IF(L298="","Contador ausente",IF(AND(N298&lt;&gt;"Pendente revisão",N298&lt;&gt;"Aprovado",N298&lt;&gt;"Ajustado",N298&lt;&gt;"Recontar"),"Status inválido",""))))))))))</x:f>
      </x:c>
      <x:c r="Q298" s="8" t="n">
        <x:f>IF(AND(C298&lt;&gt;"",P298=""),1,0)</x:f>
        <x:v>0</x:v>
      </x:c>
      <x:c r="R298" s="8" t="n">
        <x:v>298</x:v>
      </x:c>
      <x:c r="S298" s="8" t="n">
        <x:f>IF(AND(Q298=1,ISNUMBER(Listas!$C$5),A298&lt;=Listas!$C$5),1,0)</x:f>
        <x:v>0</x:v>
      </x:c>
    </x:row>
    <x:row r="299" ht="24" customHeight="1">
      <x:c r="A299" s="5"/>
      <x:c r="B299" s="4"/>
      <x:c r="C299" s="4"/>
      <x:c r="D299" s="4"/>
      <x:c r="E299" s="4"/>
      <x:c r="F299" s="4"/>
      <x:c r="G299" s="8" t="str">
        <x:f>IF(Q299=1,F299-E299,"")</x:f>
      </x:c>
      <x:c r="H299" s="8" t="str">
        <x:f>IF(Q299=1,ABS(G299),"")</x:f>
      </x:c>
      <x:c r="I299" s="10" t="str">
        <x:f>IF(Q299=1,INDEX(Produtos!$G$5:$G$104,MATCH(C299,Produtos!$A$5:$A$104,0)),"")</x:f>
      </x:c>
      <x:c r="J299" s="10" t="str">
        <x:f>IF(Q299=1,G299*I299,"")</x:f>
      </x:c>
      <x:c r="K299" s="4"/>
      <x:c r="L299" s="4"/>
      <x:c r="M299" s="4"/>
      <x:c r="N299" s="4"/>
      <x:c r="O299" s="4"/>
      <x:c r="P299" s="8" t="str">
        <x:f>IF(COUNTA(A299:F299,K299:O299)=0,"",IF(OR(NOT(ISNUMBER(A299)),A299&lt;=0,IF(ISNUMBER(A299),A299&lt;&gt;INT(A299),FALSE)),"Data inválida",IF(B299="","ID de inventário ausente",IF(OR(C299="",COUNTIFS(Produtos!$A$5:$A$104,C299)&lt;&gt;1),"Código ausente, desconhecido ou duplicado",IF(IFERROR(INDEX(Produtos!$L$5:$L$104,MATCH(C299,Produtos!$A$5:$A$104,0)),"Inválido")&lt;&gt;"","Cadastro do item inválido",IF(D299="","Abrangência ausente",IF(OR(NOT(ISNUMBER(E299)),E299&lt;0),"Sistema no corte inválido",IF(OR(NOT(ISNUMBER(F299)),F299&lt;0),"Físico inválido",IF(L299="","Contador ausente",IF(AND(N299&lt;&gt;"Pendente revisão",N299&lt;&gt;"Aprovado",N299&lt;&gt;"Ajustado",N299&lt;&gt;"Recontar"),"Status inválido",""))))))))))</x:f>
      </x:c>
      <x:c r="Q299" s="8" t="n">
        <x:f>IF(AND(C299&lt;&gt;"",P299=""),1,0)</x:f>
        <x:v>0</x:v>
      </x:c>
      <x:c r="R299" s="8" t="n">
        <x:v>299</x:v>
      </x:c>
      <x:c r="S299" s="8" t="n">
        <x:f>IF(AND(Q299=1,ISNUMBER(Listas!$C$5),A299&lt;=Listas!$C$5),1,0)</x:f>
        <x:v>0</x:v>
      </x:c>
    </x:row>
    <x:row r="300" ht="24" customHeight="1">
      <x:c r="A300" s="5"/>
      <x:c r="B300" s="4"/>
      <x:c r="C300" s="4"/>
      <x:c r="D300" s="4"/>
      <x:c r="E300" s="4"/>
      <x:c r="F300" s="4"/>
      <x:c r="G300" s="8" t="str">
        <x:f>IF(Q300=1,F300-E300,"")</x:f>
      </x:c>
      <x:c r="H300" s="8" t="str">
        <x:f>IF(Q300=1,ABS(G300),"")</x:f>
      </x:c>
      <x:c r="I300" s="10" t="str">
        <x:f>IF(Q300=1,INDEX(Produtos!$G$5:$G$104,MATCH(C300,Produtos!$A$5:$A$104,0)),"")</x:f>
      </x:c>
      <x:c r="J300" s="10" t="str">
        <x:f>IF(Q300=1,G300*I300,"")</x:f>
      </x:c>
      <x:c r="K300" s="4"/>
      <x:c r="L300" s="4"/>
      <x:c r="M300" s="4"/>
      <x:c r="N300" s="4"/>
      <x:c r="O300" s="4"/>
      <x:c r="P300" s="8" t="str">
        <x:f>IF(COUNTA(A300:F300,K300:O300)=0,"",IF(OR(NOT(ISNUMBER(A300)),A300&lt;=0,IF(ISNUMBER(A300),A300&lt;&gt;INT(A300),FALSE)),"Data inválida",IF(B300="","ID de inventário ausente",IF(OR(C300="",COUNTIFS(Produtos!$A$5:$A$104,C300)&lt;&gt;1),"Código ausente, desconhecido ou duplicado",IF(IFERROR(INDEX(Produtos!$L$5:$L$104,MATCH(C300,Produtos!$A$5:$A$104,0)),"Inválido")&lt;&gt;"","Cadastro do item inválido",IF(D300="","Abrangência ausente",IF(OR(NOT(ISNUMBER(E300)),E300&lt;0),"Sistema no corte inválido",IF(OR(NOT(ISNUMBER(F300)),F300&lt;0),"Físico inválido",IF(L300="","Contador ausente",IF(AND(N300&lt;&gt;"Pendente revisão",N300&lt;&gt;"Aprovado",N300&lt;&gt;"Ajustado",N300&lt;&gt;"Recontar"),"Status inválido",""))))))))))</x:f>
      </x:c>
      <x:c r="Q300" s="8" t="n">
        <x:f>IF(AND(C300&lt;&gt;"",P300=""),1,0)</x:f>
        <x:v>0</x:v>
      </x:c>
      <x:c r="R300" s="8" t="n">
        <x:v>300</x:v>
      </x:c>
      <x:c r="S300" s="8" t="n">
        <x:f>IF(AND(Q300=1,ISNUMBER(Listas!$C$5),A300&lt;=Listas!$C$5),1,0)</x:f>
        <x:v>0</x:v>
      </x:c>
    </x:row>
    <x:row r="301" ht="24" customHeight="1">
      <x:c r="A301" s="5"/>
      <x:c r="B301" s="4"/>
      <x:c r="C301" s="4"/>
      <x:c r="D301" s="4"/>
      <x:c r="E301" s="4"/>
      <x:c r="F301" s="4"/>
      <x:c r="G301" s="8" t="str">
        <x:f>IF(Q301=1,F301-E301,"")</x:f>
      </x:c>
      <x:c r="H301" s="8" t="str">
        <x:f>IF(Q301=1,ABS(G301),"")</x:f>
      </x:c>
      <x:c r="I301" s="10" t="str">
        <x:f>IF(Q301=1,INDEX(Produtos!$G$5:$G$104,MATCH(C301,Produtos!$A$5:$A$104,0)),"")</x:f>
      </x:c>
      <x:c r="J301" s="10" t="str">
        <x:f>IF(Q301=1,G301*I301,"")</x:f>
      </x:c>
      <x:c r="K301" s="4"/>
      <x:c r="L301" s="4"/>
      <x:c r="M301" s="4"/>
      <x:c r="N301" s="4"/>
      <x:c r="O301" s="4"/>
      <x:c r="P301" s="8" t="str">
        <x:f>IF(COUNTA(A301:F301,K301:O301)=0,"",IF(OR(NOT(ISNUMBER(A301)),A301&lt;=0,IF(ISNUMBER(A301),A301&lt;&gt;INT(A301),FALSE)),"Data inválida",IF(B301="","ID de inventário ausente",IF(OR(C301="",COUNTIFS(Produtos!$A$5:$A$104,C301)&lt;&gt;1),"Código ausente, desconhecido ou duplicado",IF(IFERROR(INDEX(Produtos!$L$5:$L$104,MATCH(C301,Produtos!$A$5:$A$104,0)),"Inválido")&lt;&gt;"","Cadastro do item inválido",IF(D301="","Abrangência ausente",IF(OR(NOT(ISNUMBER(E301)),E301&lt;0),"Sistema no corte inválido",IF(OR(NOT(ISNUMBER(F301)),F301&lt;0),"Físico inválido",IF(L301="","Contador ausente",IF(AND(N301&lt;&gt;"Pendente revisão",N301&lt;&gt;"Aprovado",N301&lt;&gt;"Ajustado",N301&lt;&gt;"Recontar"),"Status inválido",""))))))))))</x:f>
      </x:c>
      <x:c r="Q301" s="8" t="n">
        <x:f>IF(AND(C301&lt;&gt;"",P301=""),1,0)</x:f>
        <x:v>0</x:v>
      </x:c>
      <x:c r="R301" s="8" t="n">
        <x:v>301</x:v>
      </x:c>
      <x:c r="S301" s="8" t="n">
        <x:f>IF(AND(Q301=1,ISNUMBER(Listas!$C$5),A301&lt;=Listas!$C$5),1,0)</x:f>
        <x:v>0</x:v>
      </x:c>
    </x:row>
    <x:row r="302" ht="24" customHeight="1">
      <x:c r="A302" s="5"/>
      <x:c r="B302" s="4"/>
      <x:c r="C302" s="4"/>
      <x:c r="D302" s="4"/>
      <x:c r="E302" s="4"/>
      <x:c r="F302" s="4"/>
      <x:c r="G302" s="8" t="str">
        <x:f>IF(Q302=1,F302-E302,"")</x:f>
      </x:c>
      <x:c r="H302" s="8" t="str">
        <x:f>IF(Q302=1,ABS(G302),"")</x:f>
      </x:c>
      <x:c r="I302" s="10" t="str">
        <x:f>IF(Q302=1,INDEX(Produtos!$G$5:$G$104,MATCH(C302,Produtos!$A$5:$A$104,0)),"")</x:f>
      </x:c>
      <x:c r="J302" s="10" t="str">
        <x:f>IF(Q302=1,G302*I302,"")</x:f>
      </x:c>
      <x:c r="K302" s="4"/>
      <x:c r="L302" s="4"/>
      <x:c r="M302" s="4"/>
      <x:c r="N302" s="4"/>
      <x:c r="O302" s="4"/>
      <x:c r="P302" s="8" t="str">
        <x:f>IF(COUNTA(A302:F302,K302:O302)=0,"",IF(OR(NOT(ISNUMBER(A302)),A302&lt;=0,IF(ISNUMBER(A302),A302&lt;&gt;INT(A302),FALSE)),"Data inválida",IF(B302="","ID de inventário ausente",IF(OR(C302="",COUNTIFS(Produtos!$A$5:$A$104,C302)&lt;&gt;1),"Código ausente, desconhecido ou duplicado",IF(IFERROR(INDEX(Produtos!$L$5:$L$104,MATCH(C302,Produtos!$A$5:$A$104,0)),"Inválido")&lt;&gt;"","Cadastro do item inválido",IF(D302="","Abrangência ausente",IF(OR(NOT(ISNUMBER(E302)),E302&lt;0),"Sistema no corte inválido",IF(OR(NOT(ISNUMBER(F302)),F302&lt;0),"Físico inválido",IF(L302="","Contador ausente",IF(AND(N302&lt;&gt;"Pendente revisão",N302&lt;&gt;"Aprovado",N302&lt;&gt;"Ajustado",N302&lt;&gt;"Recontar"),"Status inválido",""))))))))))</x:f>
      </x:c>
      <x:c r="Q302" s="8" t="n">
        <x:f>IF(AND(C302&lt;&gt;"",P302=""),1,0)</x:f>
        <x:v>0</x:v>
      </x:c>
      <x:c r="R302" s="8" t="n">
        <x:v>302</x:v>
      </x:c>
      <x:c r="S302" s="8" t="n">
        <x:f>IF(AND(Q302=1,ISNUMBER(Listas!$C$5),A302&lt;=Listas!$C$5),1,0)</x:f>
        <x:v>0</x:v>
      </x:c>
    </x:row>
    <x:row r="303" ht="24" customHeight="1">
      <x:c r="A303" s="5"/>
      <x:c r="B303" s="4"/>
      <x:c r="C303" s="4"/>
      <x:c r="D303" s="4"/>
      <x:c r="E303" s="4"/>
      <x:c r="F303" s="4"/>
      <x:c r="G303" s="8" t="str">
        <x:f>IF(Q303=1,F303-E303,"")</x:f>
      </x:c>
      <x:c r="H303" s="8" t="str">
        <x:f>IF(Q303=1,ABS(G303),"")</x:f>
      </x:c>
      <x:c r="I303" s="10" t="str">
        <x:f>IF(Q303=1,INDEX(Produtos!$G$5:$G$104,MATCH(C303,Produtos!$A$5:$A$104,0)),"")</x:f>
      </x:c>
      <x:c r="J303" s="10" t="str">
        <x:f>IF(Q303=1,G303*I303,"")</x:f>
      </x:c>
      <x:c r="K303" s="4"/>
      <x:c r="L303" s="4"/>
      <x:c r="M303" s="4"/>
      <x:c r="N303" s="4"/>
      <x:c r="O303" s="4"/>
      <x:c r="P303" s="8" t="str">
        <x:f>IF(COUNTA(A303:F303,K303:O303)=0,"",IF(OR(NOT(ISNUMBER(A303)),A303&lt;=0,IF(ISNUMBER(A303),A303&lt;&gt;INT(A303),FALSE)),"Data inválida",IF(B303="","ID de inventário ausente",IF(OR(C303="",COUNTIFS(Produtos!$A$5:$A$104,C303)&lt;&gt;1),"Código ausente, desconhecido ou duplicado",IF(IFERROR(INDEX(Produtos!$L$5:$L$104,MATCH(C303,Produtos!$A$5:$A$104,0)),"Inválido")&lt;&gt;"","Cadastro do item inválido",IF(D303="","Abrangência ausente",IF(OR(NOT(ISNUMBER(E303)),E303&lt;0),"Sistema no corte inválido",IF(OR(NOT(ISNUMBER(F303)),F303&lt;0),"Físico inválido",IF(L303="","Contador ausente",IF(AND(N303&lt;&gt;"Pendente revisão",N303&lt;&gt;"Aprovado",N303&lt;&gt;"Ajustado",N303&lt;&gt;"Recontar"),"Status inválido",""))))))))))</x:f>
      </x:c>
      <x:c r="Q303" s="8" t="n">
        <x:f>IF(AND(C303&lt;&gt;"",P303=""),1,0)</x:f>
        <x:v>0</x:v>
      </x:c>
      <x:c r="R303" s="8" t="n">
        <x:v>303</x:v>
      </x:c>
      <x:c r="S303" s="8" t="n">
        <x:f>IF(AND(Q303=1,ISNUMBER(Listas!$C$5),A303&lt;=Listas!$C$5),1,0)</x:f>
        <x:v>0</x:v>
      </x:c>
    </x:row>
    <x:row r="304" ht="24" customHeight="1">
      <x:c r="A304" s="5"/>
      <x:c r="B304" s="4"/>
      <x:c r="C304" s="4"/>
      <x:c r="D304" s="4"/>
      <x:c r="E304" s="4"/>
      <x:c r="F304" s="4"/>
      <x:c r="G304" s="8" t="str">
        <x:f>IF(Q304=1,F304-E304,"")</x:f>
      </x:c>
      <x:c r="H304" s="8" t="str">
        <x:f>IF(Q304=1,ABS(G304),"")</x:f>
      </x:c>
      <x:c r="I304" s="10" t="str">
        <x:f>IF(Q304=1,INDEX(Produtos!$G$5:$G$104,MATCH(C304,Produtos!$A$5:$A$104,0)),"")</x:f>
      </x:c>
      <x:c r="J304" s="10" t="str">
        <x:f>IF(Q304=1,G304*I304,"")</x:f>
      </x:c>
      <x:c r="K304" s="4"/>
      <x:c r="L304" s="4"/>
      <x:c r="M304" s="4"/>
      <x:c r="N304" s="4"/>
      <x:c r="O304" s="4"/>
      <x:c r="P304" s="8" t="str">
        <x:f>IF(COUNTA(A304:F304,K304:O304)=0,"",IF(OR(NOT(ISNUMBER(A304)),A304&lt;=0,IF(ISNUMBER(A304),A304&lt;&gt;INT(A304),FALSE)),"Data inválida",IF(B304="","ID de inventário ausente",IF(OR(C304="",COUNTIFS(Produtos!$A$5:$A$104,C304)&lt;&gt;1),"Código ausente, desconhecido ou duplicado",IF(IFERROR(INDEX(Produtos!$L$5:$L$104,MATCH(C304,Produtos!$A$5:$A$104,0)),"Inválido")&lt;&gt;"","Cadastro do item inválido",IF(D304="","Abrangência ausente",IF(OR(NOT(ISNUMBER(E304)),E304&lt;0),"Sistema no corte inválido",IF(OR(NOT(ISNUMBER(F304)),F304&lt;0),"Físico inválido",IF(L304="","Contador ausente",IF(AND(N304&lt;&gt;"Pendente revisão",N304&lt;&gt;"Aprovado",N304&lt;&gt;"Ajustado",N304&lt;&gt;"Recontar"),"Status inválido",""))))))))))</x:f>
      </x:c>
      <x:c r="Q304" s="8" t="n">
        <x:f>IF(AND(C304&lt;&gt;"",P304=""),1,0)</x:f>
        <x:v>0</x:v>
      </x:c>
      <x:c r="R304" s="8" t="n">
        <x:v>304</x:v>
      </x:c>
      <x:c r="S304" s="8" t="n">
        <x:f>IF(AND(Q304=1,ISNUMBER(Listas!$C$5),A304&lt;=Listas!$C$5),1,0)</x:f>
        <x:v>0</x:v>
      </x:c>
    </x:row>
  </x:sheetData>
  <x:mergeCells>
    <x:mergeCell ref="A2:O2"/>
    <x:mergeCell ref="A3:O3"/>
  </x:mergeCells>
  <x:conditionalFormatting sqref="P5:P304">
    <x:cfRule type="expression" dxfId="1" priority="1">
      <x:formula>P5&lt;&gt;""</x:formula>
    </x:cfRule>
  </x:conditionalFormatting>
  <x:dataValidations count="1">
    <x:dataValidation type="list" sqref="N5:N304">
      <x:formula1>"Pendente revisão,Aprovado,Ajustado,Recontar"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b60ac850f0400d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1" hidden="0" customWidth="1"/>
    <x:col min="3" max="3" width="23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4" customHeight="1">
      <x:c r="A2" s="2"/>
      <x:c r="B2" s="3" t="str">
        <x:v>Configuração do inventário | v2.0</x:v>
      </x:c>
      <x:c r="C2" s="3"/>
      <x:c r="D2" s="3"/>
      <x:c r="E2" s="3"/>
      <x:c r="F2" s="3"/>
      <x:c r="G2" s="3"/>
      <x:c r="H2" s="3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/>
      <x:c r="B4" s="2" t="str">
        <x:v>Parâmetro</x:v>
      </x:c>
      <x:c r="C4" s="2" t="str">
        <x:v>Valor</x:v>
      </x:c>
      <x:c r="D4" s="2"/>
      <x:c r="E4" s="2"/>
      <x:c r="F4" s="2" t="str">
        <x:v>Classe</x:v>
      </x:c>
      <x:c r="G4" s="2" t="str">
        <x:v>Unidade</x:v>
      </x:c>
      <x:c r="H4" s="2" t="str">
        <x:v>Status</x:v>
      </x:c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/>
      <x:c r="B5" s="2" t="str">
        <x:v>Data da análise</x:v>
      </x:c>
      <x:c r="C5" s="5" t="n">
        <x:v>46304</x:v>
      </x:c>
      <x:c r="D5" s="2"/>
      <x:c r="E5" s="2"/>
      <x:c r="F5" s="2" t="str">
        <x:v>A</x:v>
      </x:c>
      <x:c r="G5" s="2" t="str">
        <x:v>UN</x:v>
      </x:c>
      <x:c r="H5" s="2" t="str">
        <x:v>Pendente revisão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 t="str">
        <x:v>Classe ABC</x:v>
      </x:c>
      <x:c r="C6" s="4" t="str">
        <x:v>Todas</x:v>
      </x:c>
      <x:c r="D6" s="2"/>
      <x:c r="E6" s="2"/>
      <x:c r="F6" s="2" t="str">
        <x:v>B</x:v>
      </x:c>
      <x:c r="G6" s="2" t="str">
        <x:v>KG</x:v>
      </x:c>
      <x:c r="H6" s="2" t="str">
        <x:v>Aprovado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4" customHeight="1">
      <x:c r="A7" s="2"/>
      <x:c r="B7" s="2" t="str">
        <x:v>Divergência alta (R$)</x:v>
      </x:c>
      <x:c r="C7" s="6" t="n">
        <x:v>100</x:v>
      </x:c>
      <x:c r="D7" s="2"/>
      <x:c r="E7" s="2"/>
      <x:c r="F7" s="2" t="str">
        <x:v>C</x:v>
      </x:c>
      <x:c r="G7" s="2" t="str">
        <x:v>L</x:v>
      </x:c>
      <x:c r="H7" s="2" t="str">
        <x:v>Ajustado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24" customHeight="1">
      <x:c r="A8" s="2"/>
      <x:c r="B8" s="2"/>
      <x:c r="C8" s="2"/>
      <x:c r="D8" s="2"/>
      <x:c r="E8" s="2"/>
      <x:c r="F8" s="2"/>
      <x:c r="G8" s="2" t="str">
        <x:v>CX</x:v>
      </x:c>
      <x:c r="H8" s="2" t="str">
        <x:v>Recontar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</x:row>
    <x:row r="9" ht="24" customHeight="1">
      <x:c r="A9" s="2"/>
      <x:c r="B9" s="2"/>
      <x:c r="C9" s="2"/>
      <x:c r="D9" s="2"/>
      <x:c r="E9" s="2"/>
      <x:c r="F9" s="2"/>
      <x:c r="G9" s="2" t="str">
        <x:v>GL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</x:row>
    <x:row r="10" ht="27" customHeight="1">
      <x:c r="A10" s="2"/>
      <x:c r="B10" s="7" t="str">
        <x:v>O limite de R$ 100 é uma escolha demonstrativa editável. Classe filtra cartões, gráficos e prioridades. A data seleciona a última contagem válida registrada até o corte; não reconstrói movimentações de ERP.</x:v>
      </x:c>
      <x:c r="C10" s="7"/>
      <x:c r="D10" s="7"/>
      <x:c r="E10" s="7"/>
      <x:c r="F10" s="7"/>
      <x:c r="G10" s="7" t="str">
        <x:v>SC</x:v>
      </x:c>
      <x:c r="H10" s="7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7" customHeight="1">
      <x:c r="A11" s="2"/>
      <x:c r="B11" s="7"/>
      <x:c r="C11" s="7"/>
      <x:c r="D11" s="7"/>
      <x:c r="E11" s="7"/>
      <x:c r="F11" s="7"/>
      <x:c r="G11" s="7" t="str">
        <x:v>M</x:v>
      </x:c>
      <x:c r="H11" s="7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7" customHeight="1">
      <x:c r="A12" s="2"/>
      <x:c r="B12" s="7"/>
      <x:c r="C12" s="7"/>
      <x:c r="D12" s="7"/>
      <x:c r="E12" s="7"/>
      <x:c r="F12" s="7"/>
      <x:c r="G12" s="7"/>
      <x:c r="H12" s="7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7" customHeight="1">
      <x:c r="A14" s="2"/>
      <x:c r="B14" s="7" t="str">
        <x:v>Em empate de data para o mesmo código, prevalece a última linha de Contagens. Uma contagem deve consolidar o SKU inteiro; não some locais em linhas do mesmo dia. Registre recontagens em nova linha.</x:v>
      </x:c>
      <x:c r="C14" s="7"/>
      <x:c r="D14" s="7"/>
      <x:c r="E14" s="7"/>
      <x:c r="F14" s="7"/>
      <x:c r="G14" s="7"/>
      <x:c r="H14" s="7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7" customHeight="1">
      <x:c r="A15" s="2"/>
      <x:c r="B15" s="7"/>
      <x:c r="C15" s="7"/>
      <x:c r="D15" s="7"/>
      <x:c r="E15" s="7"/>
      <x:c r="F15" s="7"/>
      <x:c r="G15" s="7"/>
      <x:c r="H15" s="7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27" customHeight="1">
      <x:c r="A16" s="2"/>
      <x:c r="B16" s="7"/>
      <x:c r="C16" s="7"/>
      <x:c r="D16" s="7"/>
      <x:c r="E16" s="7"/>
      <x:c r="F16" s="7"/>
      <x:c r="G16" s="7"/>
      <x:c r="H16" s="7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</x:sheetData>
  <x:mergeCells>
    <x:mergeCell ref="B2:H2"/>
    <x:mergeCell ref="B10:H12"/>
    <x:mergeCell ref="B14:H16"/>
  </x:mergeCells>
  <x:dataValidations count="1">
    <x:dataValidation type="list" sqref="C6">
      <x:formula1>"Todas,A,B,C"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5" hidden="0" customWidth="1"/>
    <x:col min="3" max="3" width="10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4" customHeight="1">
      <x:c r="A2" s="2"/>
      <x:c r="B2" s="3" t="str">
        <x:v>Rotina do inventário rotativo</x:v>
      </x:c>
      <x:c r="C2" s="3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53" customHeight="1">
      <x:c r="A4" s="2"/>
      <x:c r="B4" s="32" t="str">
        <x:v>Entrega</x:v>
      </x:c>
      <x:c r="C4" s="7" t="str">
        <x:v>Cadastro de 100 SKUs, histórico de 300 contagens e painel de prioridades com responsável, ação e prazo. Exemplos fictícios preservados da versão anterior.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53" customHeight="1">
      <x:c r="A5" s="2"/>
      <x:c r="B5" s="32" t="str">
        <x:v>Entradas</x:v>
      </x:c>
      <x:c r="C5" s="7" t="str">
        <x:v>Produtos A:K; Contagens A:F e K:O; Listas C5:C7. Preserve as demais fórmulas, tabelas e cabeçalhos.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53" customHeight="1">
      <x:c r="A6" s="2"/>
      <x:c r="B6" s="32" t="str">
        <x:v>Cadastro</x:v>
      </x:c>
      <x:c r="C6" s="7" t="str">
        <x:v>Código único e estável; unidade, classe e periodicidade. Saldo cadastrado F é referência operacional e não entra na comparação de cortes.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3" customHeight="1">
      <x:c r="A7" s="2"/>
      <x:c r="B7" s="32" t="str">
        <x:v>Contagem</x:v>
      </x:c>
      <x:c r="C7" s="7" t="str">
        <x:v>Uma linha por SKU inteiro no corte: mesmo instante para sistema E e físico F. Se houver vários locais, consolide antes de registrar.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53" customHeight="1">
      <x:c r="A8" s="2"/>
      <x:c r="B8" s="32" t="str">
        <x:v>Corte</x:v>
      </x:c>
      <x:c r="C8" s="7" t="str">
        <x:v>Data válida até Listas C5. A última data ganha; no mesmo dia, a maior linha ganha. Não ordene Contagens: a linha é o desempate.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</x:row>
    <x:row r="9" ht="53" customHeight="1">
      <x:c r="A9" s="2"/>
      <x:c r="B9" s="32" t="str">
        <x:v>Recontagem</x:v>
      </x:c>
      <x:c r="C9" s="7" t="str">
        <x:v>Acrescente uma linha com o total recontado. Não duplique a mesma contagem. Mantenha ID, contador, revisor e evidência.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</x:row>
    <x:row r="10" ht="53" customHeight="1">
      <x:c r="A10" s="2"/>
      <x:c r="B10" s="32" t="str">
        <x:v>Sem contagem</x:v>
      </x:c>
      <x:c r="C10" s="7" t="str">
        <x:v>Produto sem linha válida até o corte é NUNCA CONTADO; não recebe físico zero nem 100% de correspondência.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53" customHeight="1">
      <x:c r="A11" s="2"/>
      <x:c r="B11" s="32" t="str">
        <x:v>Correspondência</x:v>
      </x:c>
      <x:c r="C11" s="7" t="str">
        <x:v>Número de produtos com sistema igual ao físico no último corte / produtos contados. Não soma unidades diferentes. Sem contados: n.a.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53" customHeight="1">
      <x:c r="A12" s="2"/>
      <x:c r="B12" s="32" t="str">
        <x:v>Cobertura</x:v>
      </x:c>
      <x:c r="C12" s="7" t="str">
        <x:v>Produtos contados / produtos válidos no contexto. Mostre junto da correspondência para não confundir amostra pequena com estoque todo verificado.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53" customHeight="1">
      <x:c r="A13" s="2"/>
      <x:c r="B13" s="32" t="str">
        <x:v>Valor</x:v>
      </x:c>
      <x:c r="C13" s="7" t="str">
        <x:v>Quantidade no corte × custo unitário atual. Mudança de custo reavalia as contagens anteriores; não é apuração contábil histórica.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53" customHeight="1">
      <x:c r="A14" s="2"/>
      <x:c r="B14" s="32" t="str">
        <x:v>Divergência absoluta</x:v>
      </x:c>
      <x:c r="C14" s="7" t="str">
        <x:v>Soma de ABS(físico − sistema no corte) × custo atual. Faltas e sobras não se compensam. Custo zero é válido e não elimina diferença de quantidade.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53" customHeight="1">
      <x:c r="A15" s="2"/>
      <x:c r="B15" s="32" t="str">
        <x:v>Periodicidade</x:v>
      </x:c>
      <x:c r="C15" s="7" t="str">
        <x:v>Próxima contagem = última data + dias do cadastro. Igual à data de análise não é atraso. Escolha a frequência conforme sua operação.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3" customHeight="1">
      <x:c r="A16" s="2"/>
      <x:c r="B16" s="32" t="str">
        <x:v>Prioridades</x:v>
      </x:c>
      <x:c r="C16" s="7" t="str">
        <x:v>1: nunca contado/atrasado; 2: divergência alta ou status Recontar; 3: outra divergência; 4: prazo de ação vencido. Empates seguem cadastro. Painel mostra dez; base contém todas.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53" customHeight="1">
      <x:c r="A17" s="2"/>
      <x:c r="B17" s="32" t="str">
        <x:v>Plano de ação</x:v>
      </x:c>
      <x:c r="C17" s="7" t="str">
        <x:v>Preencha I:K em Produtos. As ações acompanham o código do produto; nunca escreva responsáveis sobre células calculadas do painel.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53" customHeight="1">
      <x:c r="A18" s="2"/>
      <x:c r="B18" s="32" t="str">
        <x:v>Investigação</x:v>
      </x:c>
      <x:c r="C18" s="7" t="str">
        <x:v>Registre em Contagens O a causa, conferência de documentos e evidência. Revise recebimento, baixa, transferência, unidade e localização. Reconte antes de aprovar.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53" customHeight="1">
      <x:c r="A19" s="2"/>
      <x:c r="B19" s="32" t="str">
        <x:v>Status</x:v>
      </x:c>
      <x:c r="C19" s="7" t="str">
        <x:v>Pendente revisão, Aprovado, Ajustado ou Recontar não apagam diferenças. O painel inclui a última contagem válida inclusive provisória. Aprovação e ajuste são decisões externas.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53" customHeight="1">
      <x:c r="A20" s="2"/>
      <x:c r="B20" s="32" t="str">
        <x:v>Erros</x:v>
      </x:c>
      <x:c r="C20" s="7" t="str">
        <x:v>Produtos L e Contagens P sinalizam duplicidade, texto numérico, dados essenciais ausentes e datas inválidas. Registros inválidos são excluídos; corrija antes de usar o painel.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53" customHeight="1">
      <x:c r="A21" s="2"/>
      <x:c r="B21" s="32" t="str">
        <x:v>Filtros</x:v>
      </x:c>
      <x:c r="C21" s="7" t="str">
        <x:v>Listas C6 filtra classe em cartões, gráficos e prioridades; C5 seleciona corte; C7 define divergência alta. Não oferece segmentações ou integração Power BI.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53" customHeight="1">
      <x:c r="A22" s="2"/>
      <x:c r="B22" s="32" t="str">
        <x:v>Cenário fictício</x:v>
      </x:c>
      <x:c r="C22" s="7" t="str">
        <x:v>6 produtos, 6 contados, 1 exato = 16,7%; R$ 15.231 no sistema no corte e R$ 14.441,50 físicos; divergência absoluta R$ 789,50.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53" customHeight="1">
      <x:c r="A23" s="2"/>
      <x:c r="B23" s="32" t="str">
        <x:v>Rotina de reunião</x:v>
      </x:c>
      <x:c r="C23" s="7" t="str">
        <x:v>Confirme cobertura e pendências; trate grupos prioritários, atribua ações e prazo, recolha evidência e registre nova contagem após correção.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53" customHeight="1">
      <x:c r="A24" s="2"/>
      <x:c r="B24" s="32" t="str">
        <x:v>Limites</x:v>
      </x:c>
      <x:c r="C24" s="7" t="str">
        <x:v>100 produtos, linhas 5:104; 300 contagens, 5:304. Expandir exige estender tabelas, validações, fórmulas e referências dos dois painéis e retestar.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53" customHeight="1">
      <x:c r="A25" s="2"/>
      <x:c r="B25" s="32" t="str">
        <x:v>Compatibilidade</x:v>
      </x:c>
      <x:c r="C25" s="7" t="str">
        <x:v>XLSX importado e testado no Google Planilhas: cálculos, gráficos, seleção de classe e casos de borda. Excel não foi testado no aplicativo. Confira a importação antes de substituir seus dados.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53" customHeight="1">
      <x:c r="A26" s="2"/>
      <x:c r="B26" s="32" t="str">
        <x:v>Versões</x:v>
      </x:c>
      <x:c r="C26" s="7" t="str">
        <x:v>v2.0: comparação por item, cortes alinhados, desempate de recontagem, cobertura, filtros e prioridades ligadas ao cadastro.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</x:sheetData>
  <x:mergeCells>
    <x:mergeCell ref="B2:C2"/>
  </x:mergeCells>
  <x:pageMargins left="0.7" right="0.7" top="0.75" bottom="0.75" header="0.3" footer="0.3"/>
</x:worksheet>
</file>