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615aba048345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shboard" sheetId="1" r:id="R35821f9a6a354c55"/>
    <x:sheet xmlns:r="http://schemas.openxmlformats.org/officeDocument/2006/relationships" name="Dividas" sheetId="2" r:id="Ra0f0d1505a194e55"/>
    <x:sheet xmlns:r="http://schemas.openxmlformats.org/officeDocument/2006/relationships" name="Pagamentos" sheetId="3" r:id="R73fd920a52674c8d"/>
    <x:sheet xmlns:r="http://schemas.openxmlformats.org/officeDocument/2006/relationships" name="Plano_18_Meses" sheetId="4" r:id="R276211cb3a2f4d2b"/>
    <x:sheet xmlns:r="http://schemas.openxmlformats.org/officeDocument/2006/relationships" name="Listas" sheetId="5" r:id="Rbf2a378d1aaf4881"/>
    <x:sheet xmlns:r="http://schemas.openxmlformats.org/officeDocument/2006/relationships" name="Instrucoes" sheetId="6" r:id="Rcbb0e8cda6c4450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&quot;R$&quot; #,##0.00"/>
    <x:numFmt numFmtId="201" formatCode="0.0%"/>
    <x:numFmt numFmtId="202" formatCode="dd/mm/yyyy"/>
    <x:numFmt numFmtId="203" formatCode="0"/>
    <x:numFmt numFmtId="204" formatCode="&quot;R$&quot; #,##0"/>
  </x:numFmts>
  <x:fonts count="11">
    <x:font>
      <x:sz val="11"/>
      <x:name val="Carlito"/>
    </x:font>
    <x:font>
      <x:b/>
      <x:sz val="18"/>
      <x:color rgb="FFFFFFFF"/>
      <x:name val="Carlito"/>
    </x:font>
    <x:font>
      <x:i/>
      <x:sz val="11"/>
      <x:color rgb="FF245B91"/>
      <x:name val="Carlito"/>
    </x:font>
    <x:font>
      <x:b/>
      <x:sz val="11"/>
      <x:color rgb="FFFFFFFF"/>
      <x:name val="Carlito"/>
    </x:font>
    <x:font>
      <x:i/>
      <x:sz val="11"/>
      <x:color rgb="FF5D6B63"/>
      <x:name val="Carlito"/>
    </x:font>
    <x:font>
      <x:b/>
      <x:sz val="11"/>
      <x:color rgb="FF25352C"/>
      <x:name val="Carlito"/>
    </x:font>
    <x:font>
      <x:b/>
      <x:sz val="16"/>
      <x:color rgb="FF173D2B"/>
      <x:name val="Carlito"/>
    </x:font>
    <x:font>
      <x:sz val="11"/>
      <x:color rgb="FF245B91"/>
      <x:name val="Carlito"/>
    </x:font>
    <x:font>
      <x:b/>
      <x:sz val="11"/>
      <x:color rgb="FF173D2B"/>
      <x:name val="Carlito"/>
    </x:font>
    <x:font>
      <x:sz val="11"/>
      <x:color rgb="FF25352C"/>
      <x:name val="Carlito"/>
    </x:font>
    <x:font>
      <x:b/>
      <x:sz val="11"/>
      <x:color rgb="FF6F5200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173D2B"/>
      </x:patternFill>
    </x:fill>
    <x:fill>
      <x:patternFill patternType="solid">
        <x:fgColor rgb="FFE7F0FA"/>
      </x:patternFill>
    </x:fill>
    <x:fill>
      <x:patternFill patternType="solid">
        <x:fgColor rgb="FF2F7D4A"/>
      </x:patternFill>
    </x:fill>
    <x:fill>
      <x:patternFill patternType="solid">
        <x:fgColor rgb="FFFFF4CC"/>
      </x:patternFill>
    </x:fill>
    <x:fill>
      <x:patternFill patternType="solid">
        <x:fgColor rgb="FFF4F7F5"/>
      </x:patternFill>
    </x:fill>
    <x:fill>
      <x:patternFill patternType="solid">
        <x:fgColor rgb="FFDFF2E5"/>
      </x:patternFill>
    </x:fill>
  </x:fills>
  <x:borders count="13">
    <x:border/>
    <x:border>
      <x:left style="thin">
        <x:color rgb="FFCFD9D2"/>
      </x:left>
      <x:right style="thin">
        <x:color rgb="FFCFD9D2"/>
      </x:right>
      <x:top style="thin">
        <x:color rgb="FFCFD9D2"/>
      </x:top>
      <x:bottom style="thin">
        <x:color rgb="FFCFD9D2"/>
      </x:bottom>
    </x:border>
    <x:border>
      <x:left style="thin">
        <x:color rgb="FFCFD9D2"/>
      </x:left>
      <x:top style="thin">
        <x:color rgb="FFCFD9D2"/>
      </x:top>
    </x:border>
    <x:border>
      <x:top style="thin">
        <x:color rgb="FFCFD9D2"/>
      </x:top>
    </x:border>
    <x:border>
      <x:right style="thin">
        <x:color rgb="FFCFD9D2"/>
      </x:right>
      <x:top style="thin">
        <x:color rgb="FFCFD9D2"/>
      </x:top>
    </x:border>
    <x:border>
      <x:left style="thin">
        <x:color rgb="FFCFD9D2"/>
      </x:left>
      <x:bottom style="thin">
        <x:color rgb="FFCFD9D2"/>
      </x:bottom>
    </x:border>
    <x:border>
      <x:bottom style="thin">
        <x:color rgb="FFCFD9D2"/>
      </x:bottom>
    </x:border>
    <x:border>
      <x:right style="thin">
        <x:color rgb="FFCFD9D2"/>
      </x:right>
      <x:bottom style="thin">
        <x:color rgb="FFCFD9D2"/>
      </x:bottom>
    </x:border>
    <x:border>
      <x:left style="thin">
        <x:color rgb="FFCFD9D2"/>
      </x:left>
      <x:top style="thin">
        <x:color rgb="FFCFD9D2"/>
      </x:top>
      <x:bottom style="thin">
        <x:color rgb="FFCFD9D2"/>
      </x:bottom>
    </x:border>
    <x:border>
      <x:top style="thin">
        <x:color rgb="FFCFD9D2"/>
      </x:top>
      <x:bottom style="thin">
        <x:color rgb="FFCFD9D2"/>
      </x:bottom>
    </x:border>
    <x:border>
      <x:right style="thin">
        <x:color rgb="FFCFD9D2"/>
      </x:right>
      <x:top style="thin">
        <x:color rgb="FFCFD9D2"/>
      </x:top>
      <x:bottom style="thin">
        <x:color rgb="FFCFD9D2"/>
      </x:bottom>
    </x:border>
    <x:border>
      <x:left style="thin">
        <x:color rgb="FFCFD9D2"/>
      </x:left>
    </x:border>
    <x:border>
      <x:right style="thin">
        <x:color rgb="FFCFD9D2"/>
      </x:right>
    </x:border>
  </x:borders>
  <x:cellStyleXfs count="1">
    <x:xf numFmtId="0" fontId="0" fillId="0" borderId="0"/>
  </x:cellStyleXfs>
  <x:cellXfs count="1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200" fontId="0" fillId="5" borderId="0" xfId="0" applyNumberFormat="1" applyFont="1" applyFill="1" applyBorder="1"/>
    <x:xf numFmtId="201" fontId="0" fillId="5" borderId="0" xfId="0" applyNumberFormat="1" applyFont="1" applyFill="1" applyBorder="1"/>
    <x:xf numFmtId="200" fontId="0" fillId="0" borderId="0" xfId="0" applyNumberFormat="1" applyFont="1" applyFill="1" applyBorder="1"/>
    <x:xf numFmtId="202" fontId="0" fillId="5" borderId="0" xfId="0" applyNumberFormat="1" applyFont="1" applyFill="1" applyBorder="1"/>
    <x:xf numFmtId="0" fontId="0" fillId="6" borderId="0" xfId="0" applyNumberFormat="1" applyFont="1" applyFill="1" applyBorder="1"/>
    <x:xf numFmtId="0" fontId="4" fillId="6" borderId="0" xfId="0" applyNumberFormat="1" applyFont="1" applyFill="1" applyBorder="1"/>
    <x:xf numFmtId="0" fontId="5" fillId="5" borderId="0" xfId="0" applyNumberFormat="1" applyFont="1" applyFill="1" applyBorder="1"/>
    <x:xf numFmtId="200" fontId="5" fillId="5" borderId="0" xfId="0" applyNumberFormat="1" applyFont="1" applyFill="1" applyBorder="1"/>
    <x:xf numFmtId="201" fontId="5" fillId="5" borderId="0" xfId="0" applyNumberFormat="1" applyFont="1" applyFill="1" applyBorder="1"/>
    <x:xf numFmtId="0" fontId="3" fillId="4" borderId="0" xfId="0" applyNumberFormat="1" applyFont="1" applyFill="1" applyBorder="1" applyAlignment="1">
      <x:alignment horizontal="center"/>
    </x:xf>
    <x:xf numFmtId="0" fontId="3" fillId="4" borderId="0" xfId="0" applyNumberFormat="1" applyFont="1" applyFill="1" applyBorder="1" applyAlignment="1">
      <x:alignment horizontal="center" vertical="center"/>
    </x:xf>
    <x:xf numFmtId="0" fontId="0" fillId="7" borderId="0" xfId="0" applyNumberFormat="1" applyFont="1" applyFill="1" applyBorder="1"/>
    <x:xf numFmtId="0" fontId="6" fillId="7" borderId="0" xfId="0" applyNumberFormat="1" applyFont="1" applyFill="1" applyBorder="1"/>
    <x:xf numFmtId="0" fontId="6" fillId="7" borderId="2" xfId="0" applyNumberFormat="1" applyFont="1" applyFill="1" applyBorder="1"/>
    <x:xf numFmtId="0" fontId="6" fillId="7" borderId="3" xfId="0" applyNumberFormat="1" applyFont="1" applyFill="1" applyBorder="1"/>
    <x:xf numFmtId="0" fontId="6" fillId="7" borderId="4" xfId="0" applyNumberFormat="1" applyFont="1" applyFill="1" applyBorder="1"/>
    <x:xf numFmtId="0" fontId="6" fillId="7" borderId="5" xfId="0" applyNumberFormat="1" applyFont="1" applyFill="1" applyBorder="1"/>
    <x:xf numFmtId="0" fontId="6" fillId="7" borderId="6" xfId="0" applyNumberFormat="1" applyFont="1" applyFill="1" applyBorder="1"/>
    <x:xf numFmtId="0" fontId="6" fillId="7" borderId="7" xfId="0" applyNumberFormat="1" applyFont="1" applyFill="1" applyBorder="1"/>
    <x:xf numFmtId="0" fontId="6" fillId="7" borderId="2" xfId="0" applyNumberFormat="1" applyFont="1" applyFill="1" applyBorder="1" applyAlignment="1">
      <x:alignment horizontal="center"/>
    </x:xf>
    <x:xf numFmtId="0" fontId="6" fillId="7" borderId="3" xfId="0" applyNumberFormat="1" applyFont="1" applyFill="1" applyBorder="1" applyAlignment="1">
      <x:alignment horizontal="center"/>
    </x:xf>
    <x:xf numFmtId="0" fontId="6" fillId="7" borderId="4" xfId="0" applyNumberFormat="1" applyFont="1" applyFill="1" applyBorder="1" applyAlignment="1">
      <x:alignment horizontal="center"/>
    </x:xf>
    <x:xf numFmtId="0" fontId="6" fillId="7" borderId="5" xfId="0" applyNumberFormat="1" applyFont="1" applyFill="1" applyBorder="1" applyAlignment="1">
      <x:alignment horizontal="center"/>
    </x:xf>
    <x:xf numFmtId="0" fontId="6" fillId="7" borderId="6" xfId="0" applyNumberFormat="1" applyFont="1" applyFill="1" applyBorder="1" applyAlignment="1">
      <x:alignment horizontal="center"/>
    </x:xf>
    <x:xf numFmtId="0" fontId="6" fillId="7" borderId="7" xfId="0" applyNumberFormat="1" applyFont="1" applyFill="1" applyBorder="1" applyAlignment="1">
      <x:alignment horizontal="center"/>
    </x:xf>
    <x:xf numFmtId="0" fontId="6" fillId="7" borderId="2" xfId="0" applyNumberFormat="1" applyFont="1" applyFill="1" applyBorder="1" applyAlignment="1">
      <x:alignment horizontal="center" vertical="center"/>
    </x:xf>
    <x:xf numFmtId="0" fontId="6" fillId="7" borderId="3" xfId="0" applyNumberFormat="1" applyFont="1" applyFill="1" applyBorder="1" applyAlignment="1">
      <x:alignment horizontal="center" vertical="center"/>
    </x:xf>
    <x:xf numFmtId="0" fontId="6" fillId="7" borderId="4" xfId="0" applyNumberFormat="1" applyFont="1" applyFill="1" applyBorder="1" applyAlignment="1">
      <x:alignment horizontal="center" vertical="center"/>
    </x:xf>
    <x:xf numFmtId="0" fontId="6" fillId="7" borderId="5" xfId="0" applyNumberFormat="1" applyFont="1" applyFill="1" applyBorder="1" applyAlignment="1">
      <x:alignment horizontal="center" vertical="center"/>
    </x:xf>
    <x:xf numFmtId="0" fontId="6" fillId="7" borderId="6" xfId="0" applyNumberFormat="1" applyFont="1" applyFill="1" applyBorder="1" applyAlignment="1">
      <x:alignment horizontal="center" vertical="center"/>
    </x:xf>
    <x:xf numFmtId="0" fontId="6" fillId="7" borderId="7" xfId="0" applyNumberFormat="1" applyFont="1" applyFill="1" applyBorder="1" applyAlignment="1">
      <x:alignment horizontal="center" vertical="center"/>
    </x:xf>
    <x:xf numFmtId="200" fontId="6" fillId="7" borderId="2" xfId="0" applyNumberFormat="1" applyFont="1" applyFill="1" applyBorder="1" applyAlignment="1">
      <x:alignment horizontal="center" vertical="center"/>
    </x:xf>
    <x:xf numFmtId="200" fontId="6" fillId="7" borderId="3" xfId="0" applyNumberFormat="1" applyFont="1" applyFill="1" applyBorder="1" applyAlignment="1">
      <x:alignment horizontal="center" vertical="center"/>
    </x:xf>
    <x:xf numFmtId="200" fontId="6" fillId="7" borderId="4" xfId="0" applyNumberFormat="1" applyFont="1" applyFill="1" applyBorder="1" applyAlignment="1">
      <x:alignment horizontal="center" vertical="center"/>
    </x:xf>
    <x:xf numFmtId="200" fontId="6" fillId="7" borderId="5" xfId="0" applyNumberFormat="1" applyFont="1" applyFill="1" applyBorder="1" applyAlignment="1">
      <x:alignment horizontal="center" vertical="center"/>
    </x:xf>
    <x:xf numFmtId="200" fontId="6" fillId="7" borderId="6" xfId="0" applyNumberFormat="1" applyFont="1" applyFill="1" applyBorder="1" applyAlignment="1">
      <x:alignment horizontal="center" vertical="center"/>
    </x:xf>
    <x:xf numFmtId="200" fontId="6" fillId="7" borderId="7" xfId="0" applyNumberFormat="1" applyFont="1" applyFill="1" applyBorder="1" applyAlignment="1">
      <x:alignment horizontal="center" vertical="center"/>
    </x:xf>
    <x:xf numFmtId="203" fontId="6" fillId="7" borderId="2" xfId="0" applyNumberFormat="1" applyFont="1" applyFill="1" applyBorder="1" applyAlignment="1">
      <x:alignment horizontal="center" vertical="center"/>
    </x:xf>
    <x:xf numFmtId="203" fontId="6" fillId="7" borderId="4" xfId="0" applyNumberFormat="1" applyFont="1" applyFill="1" applyBorder="1" applyAlignment="1">
      <x:alignment horizontal="center" vertical="center"/>
    </x:xf>
    <x:xf numFmtId="203" fontId="6" fillId="7" borderId="5" xfId="0" applyNumberFormat="1" applyFont="1" applyFill="1" applyBorder="1" applyAlignment="1">
      <x:alignment horizontal="center" vertical="center"/>
    </x:xf>
    <x:xf numFmtId="203" fontId="6" fillId="7" borderId="7" xfId="0" applyNumberFormat="1" applyFont="1" applyFill="1" applyBorder="1" applyAlignment="1">
      <x:alignment horizontal="center" vertical="center"/>
    </x:xf>
    <x:xf numFmtId="0" fontId="3" fillId="2" borderId="0" xfId="0" applyNumberFormat="1" applyFont="1" applyFill="1" applyBorder="1"/>
    <x:xf numFmtId="201" fontId="0" fillId="0" borderId="0" xfId="0" applyNumberFormat="1" applyFont="1" applyFill="1" applyBorder="1"/>
    <x:xf numFmtId="0" fontId="0" fillId="0" borderId="8" xfId="0" applyNumberFormat="1" applyFont="1" applyFill="1" applyBorder="1"/>
    <x:xf numFmtId="0" fontId="0" fillId="0" borderId="9" xfId="0" applyNumberFormat="1" applyFont="1" applyFill="1" applyBorder="1"/>
    <x:xf numFmtId="200" fontId="0" fillId="0" borderId="9" xfId="0" applyNumberFormat="1" applyFont="1" applyFill="1" applyBorder="1"/>
    <x:xf numFmtId="201" fontId="0" fillId="0" borderId="9" xfId="0" applyNumberFormat="1" applyFont="1" applyFill="1" applyBorder="1"/>
    <x:xf numFmtId="0" fontId="0" fillId="0" borderId="10" xfId="0" applyNumberFormat="1" applyFont="1" applyFill="1" applyBorder="1"/>
    <x:xf numFmtId="204" fontId="0" fillId="0" borderId="0" xfId="0" applyNumberFormat="1" applyFont="1" applyFill="1" applyBorder="1"/>
    <x:xf numFmtId="0" fontId="7" fillId="3" borderId="0" xfId="0" applyNumberFormat="1" applyFont="1" applyFill="1" applyBorder="1"/>
    <x:xf numFmtId="0" fontId="7" fillId="3" borderId="2" xfId="0" applyNumberFormat="1" applyFont="1" applyFill="1" applyBorder="1"/>
    <x:xf numFmtId="0" fontId="7" fillId="3" borderId="3" xfId="0" applyNumberFormat="1" applyFont="1" applyFill="1" applyBorder="1"/>
    <x:xf numFmtId="0" fontId="7" fillId="3" borderId="4" xfId="0" applyNumberFormat="1" applyFont="1" applyFill="1" applyBorder="1"/>
    <x:xf numFmtId="0" fontId="7" fillId="3" borderId="5" xfId="0" applyNumberFormat="1" applyFont="1" applyFill="1" applyBorder="1"/>
    <x:xf numFmtId="0" fontId="7" fillId="3" borderId="6" xfId="0" applyNumberFormat="1" applyFont="1" applyFill="1" applyBorder="1"/>
    <x:xf numFmtId="0" fontId="7" fillId="3" borderId="7" xfId="0" applyNumberFormat="1" applyFont="1" applyFill="1" applyBorder="1"/>
    <x:xf numFmtId="0" fontId="7" fillId="3" borderId="2" xfId="0" applyNumberFormat="1" applyFont="1" applyFill="1" applyBorder="1" applyAlignment="1">
      <x:alignment wrapText="1"/>
    </x:xf>
    <x:xf numFmtId="0" fontId="7" fillId="3" borderId="3" xfId="0" applyNumberFormat="1" applyFont="1" applyFill="1" applyBorder="1" applyAlignment="1">
      <x:alignment wrapText="1"/>
    </x:xf>
    <x:xf numFmtId="0" fontId="7" fillId="3" borderId="4" xfId="0" applyNumberFormat="1" applyFont="1" applyFill="1" applyBorder="1" applyAlignment="1">
      <x:alignment wrapText="1"/>
    </x:xf>
    <x:xf numFmtId="0" fontId="7" fillId="3" borderId="5" xfId="0" applyNumberFormat="1" applyFont="1" applyFill="1" applyBorder="1" applyAlignment="1">
      <x:alignment wrapText="1"/>
    </x:xf>
    <x:xf numFmtId="0" fontId="7" fillId="3" borderId="6" xfId="0" applyNumberFormat="1" applyFont="1" applyFill="1" applyBorder="1" applyAlignment="1">
      <x:alignment wrapText="1"/>
    </x:xf>
    <x:xf numFmtId="0" fontId="7" fillId="3" borderId="7" xfId="0" applyNumberFormat="1" applyFont="1" applyFill="1" applyBorder="1" applyAlignment="1">
      <x:alignment wrapText="1"/>
    </x:xf>
    <x:xf numFmtId="0" fontId="7" fillId="3" borderId="2" xfId="0" applyNumberFormat="1" applyFont="1" applyFill="1" applyBorder="1" applyAlignment="1">
      <x:alignment vertical="center" wrapText="1"/>
    </x:xf>
    <x:xf numFmtId="0" fontId="7" fillId="3" borderId="3" xfId="0" applyNumberFormat="1" applyFont="1" applyFill="1" applyBorder="1" applyAlignment="1">
      <x:alignment vertical="center" wrapText="1"/>
    </x:xf>
    <x:xf numFmtId="0" fontId="7" fillId="3" borderId="4" xfId="0" applyNumberFormat="1" applyFont="1" applyFill="1" applyBorder="1" applyAlignment="1">
      <x:alignment vertical="center" wrapText="1"/>
    </x:xf>
    <x:xf numFmtId="0" fontId="7" fillId="3" borderId="5" xfId="0" applyNumberFormat="1" applyFont="1" applyFill="1" applyBorder="1" applyAlignment="1">
      <x:alignment vertical="center" wrapText="1"/>
    </x:xf>
    <x:xf numFmtId="0" fontId="7" fillId="3" borderId="6" xfId="0" applyNumberFormat="1" applyFont="1" applyFill="1" applyBorder="1" applyAlignment="1">
      <x:alignment vertical="center" wrapText="1"/>
    </x:xf>
    <x:xf numFmtId="0" fontId="7" fillId="3" borderId="7" xfId="0" applyNumberFormat="1" applyFont="1" applyFill="1" applyBorder="1" applyAlignment="1">
      <x:alignment vertical="center" wrapText="1"/>
    </x:xf>
    <x:xf numFmtId="0" fontId="8" fillId="7" borderId="0" xfId="0" applyNumberFormat="1" applyFont="1" applyFill="1" applyBorder="1"/>
    <x:xf numFmtId="0" fontId="8" fillId="7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center" wrapText="1"/>
    </x:xf>
    <x:xf numFmtId="0" fontId="9" fillId="6" borderId="0" xfId="0" applyNumberFormat="1" applyFont="1" applyFill="1" applyBorder="1"/>
    <x:xf numFmtId="0" fontId="9" fillId="6" borderId="1" xfId="0" applyNumberFormat="1" applyFont="1" applyFill="1" applyBorder="1"/>
    <x:xf numFmtId="0" fontId="9" fillId="6" borderId="1" xfId="0" applyNumberFormat="1" applyFont="1" applyFill="1" applyBorder="1" applyAlignment="1">
      <x:alignment wrapText="1"/>
    </x:xf>
    <x:xf numFmtId="0" fontId="9" fillId="6" borderId="1" xfId="0" applyNumberFormat="1" applyFont="1" applyFill="1" applyBorder="1" applyAlignment="1">
      <x:alignment vertical="center" wrapText="1"/>
    </x:xf>
    <x:xf numFmtId="0" fontId="10" fillId="5" borderId="0" xfId="0" applyNumberFormat="1" applyFont="1" applyFill="1" applyBorder="1"/>
    <x:xf numFmtId="0" fontId="10" fillId="5" borderId="2" xfId="0" applyNumberFormat="1" applyFont="1" applyFill="1" applyBorder="1"/>
    <x:xf numFmtId="0" fontId="10" fillId="5" borderId="3" xfId="0" applyNumberFormat="1" applyFont="1" applyFill="1" applyBorder="1"/>
    <x:xf numFmtId="0" fontId="10" fillId="5" borderId="4" xfId="0" applyNumberFormat="1" applyFont="1" applyFill="1" applyBorder="1"/>
    <x:xf numFmtId="0" fontId="10" fillId="5" borderId="11" xfId="0" applyNumberFormat="1" applyFont="1" applyFill="1" applyBorder="1"/>
    <x:xf numFmtId="0" fontId="10" fillId="5" borderId="12" xfId="0" applyNumberFormat="1" applyFont="1" applyFill="1" applyBorder="1"/>
    <x:xf numFmtId="0" fontId="10" fillId="5" borderId="5" xfId="0" applyNumberFormat="1" applyFont="1" applyFill="1" applyBorder="1"/>
    <x:xf numFmtId="0" fontId="10" fillId="5" borderId="6" xfId="0" applyNumberFormat="1" applyFont="1" applyFill="1" applyBorder="1"/>
    <x:xf numFmtId="0" fontId="10" fillId="5" borderId="7" xfId="0" applyNumberFormat="1" applyFont="1" applyFill="1" applyBorder="1"/>
    <x:xf numFmtId="0" fontId="10" fillId="5" borderId="2" xfId="0" applyNumberFormat="1" applyFont="1" applyFill="1" applyBorder="1" applyAlignment="1">
      <x:alignment wrapText="1"/>
    </x:xf>
    <x:xf numFmtId="0" fontId="10" fillId="5" borderId="3" xfId="0" applyNumberFormat="1" applyFont="1" applyFill="1" applyBorder="1" applyAlignment="1">
      <x:alignment wrapText="1"/>
    </x:xf>
    <x:xf numFmtId="0" fontId="10" fillId="5" borderId="4" xfId="0" applyNumberFormat="1" applyFont="1" applyFill="1" applyBorder="1" applyAlignment="1">
      <x:alignment wrapText="1"/>
    </x:xf>
    <x:xf numFmtId="0" fontId="10" fillId="5" borderId="11" xfId="0" applyNumberFormat="1" applyFont="1" applyFill="1" applyBorder="1" applyAlignment="1">
      <x:alignment wrapText="1"/>
    </x:xf>
    <x:xf numFmtId="0" fontId="10" fillId="5" borderId="0" xfId="0" applyNumberFormat="1" applyFont="1" applyFill="1" applyBorder="1" applyAlignment="1">
      <x:alignment wrapText="1"/>
    </x:xf>
    <x:xf numFmtId="0" fontId="10" fillId="5" borderId="12" xfId="0" applyNumberFormat="1" applyFont="1" applyFill="1" applyBorder="1" applyAlignment="1">
      <x:alignment wrapText="1"/>
    </x:xf>
    <x:xf numFmtId="0" fontId="10" fillId="5" borderId="5" xfId="0" applyNumberFormat="1" applyFont="1" applyFill="1" applyBorder="1" applyAlignment="1">
      <x:alignment wrapText="1"/>
    </x:xf>
    <x:xf numFmtId="0" fontId="10" fillId="5" borderId="6" xfId="0" applyNumberFormat="1" applyFont="1" applyFill="1" applyBorder="1" applyAlignment="1">
      <x:alignment wrapText="1"/>
    </x:xf>
    <x:xf numFmtId="0" fontId="10" fillId="5" borderId="7" xfId="0" applyNumberFormat="1" applyFont="1" applyFill="1" applyBorder="1" applyAlignment="1">
      <x:alignment wrapText="1"/>
    </x:xf>
    <x:xf numFmtId="0" fontId="10" fillId="5" borderId="2" xfId="0" applyNumberFormat="1" applyFont="1" applyFill="1" applyBorder="1" applyAlignment="1">
      <x:alignment vertical="center" wrapText="1"/>
    </x:xf>
    <x:xf numFmtId="0" fontId="10" fillId="5" borderId="3" xfId="0" applyNumberFormat="1" applyFont="1" applyFill="1" applyBorder="1" applyAlignment="1">
      <x:alignment vertical="center" wrapText="1"/>
    </x:xf>
    <x:xf numFmtId="0" fontId="10" fillId="5" borderId="4" xfId="0" applyNumberFormat="1" applyFont="1" applyFill="1" applyBorder="1" applyAlignment="1">
      <x:alignment vertical="center" wrapText="1"/>
    </x:xf>
    <x:xf numFmtId="0" fontId="10" fillId="5" borderId="11" xfId="0" applyNumberFormat="1" applyFont="1" applyFill="1" applyBorder="1" applyAlignment="1">
      <x:alignment vertical="center" wrapText="1"/>
    </x:xf>
    <x:xf numFmtId="0" fontId="10" fillId="5" borderId="0" xfId="0" applyNumberFormat="1" applyFont="1" applyFill="1" applyBorder="1" applyAlignment="1">
      <x:alignment vertical="center" wrapText="1"/>
    </x:xf>
    <x:xf numFmtId="0" fontId="10" fillId="5" borderId="12" xfId="0" applyNumberFormat="1" applyFont="1" applyFill="1" applyBorder="1" applyAlignment="1">
      <x:alignment vertical="center" wrapText="1"/>
    </x:xf>
    <x:xf numFmtId="0" fontId="10" fillId="5" borderId="5" xfId="0" applyNumberFormat="1" applyFont="1" applyFill="1" applyBorder="1" applyAlignment="1">
      <x:alignment vertical="center" wrapText="1"/>
    </x:xf>
    <x:xf numFmtId="0" fontId="10" fillId="5" borderId="6" xfId="0" applyNumberFormat="1" applyFont="1" applyFill="1" applyBorder="1" applyAlignment="1">
      <x:alignment vertical="center" wrapText="1"/>
    </x:xf>
    <x:xf numFmtId="0" fontId="10" fillId="5" borderId="7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1">
    <x:dxf>
      <x:font>
        <x:b/>
        <x:color rgb="FFA12828"/>
      </x:font>
      <x:fill>
        <x:patternFill>
          <x:bgColor rgb="FFFCE4E4"/>
        </x:patternFill>
      </x:fill>
    </x:dxf>
    <x:dxf>
      <x:font>
        <x:b/>
        <x:color rgb="FF9A4F00"/>
      </x:font>
      <x:fill>
        <x:patternFill>
          <x:bgColor rgb="FFFCE9D8"/>
        </x:patternFill>
      </x:fill>
    </x:dxf>
    <x:dxf>
      <x:font>
        <x:b/>
        <x:color rgb="FF7A5700"/>
      </x:font>
      <x:fill>
        <x:patternFill>
          <x:bgColor rgb="FFFFF4CC"/>
        </x:patternFill>
      </x:fill>
    </x:dxf>
    <x:dxf>
      <x:font>
        <x:b/>
        <x:color rgb="FF2F7D4A"/>
      </x:font>
      <x:fill>
        <x:patternFill>
          <x:bgColor rgb="FFDFF2E5"/>
        </x:patternFill>
      </x:fill>
    </x:dxf>
    <x:dxf>
      <x:font>
        <x:b/>
        <x:color rgb="FF9A4F00"/>
      </x:font>
      <x:fill>
        <x:patternFill>
          <x:bgColor rgb="FFFCE9D8"/>
        </x:patternFill>
      </x:fill>
    </x:dxf>
    <x:dxf>
      <x:font>
        <x:b/>
        <x:color rgb="FFA12828"/>
      </x:font>
      <x:fill>
        <x:patternFill>
          <x:bgColor rgb="FFFCE4E4"/>
        </x:patternFill>
      </x:fill>
    </x:dxf>
    <x:dxf>
      <x:font>
        <x:b/>
        <x:color rgb="FF2F7D4A"/>
      </x:font>
      <x:fill>
        <x:patternFill>
          <x:bgColor rgb="FFDFF2E5"/>
        </x:patternFill>
      </x:fill>
    </x:dxf>
    <x:dxf>
      <x:font>
        <x:b/>
        <x:color rgb="FFA12828"/>
      </x:font>
      <x:fill>
        <x:patternFill>
          <x:bgColor rgb="FFFCE4E4"/>
        </x:patternFill>
      </x:fill>
    </x:dxf>
    <x:dxf>
      <x:font>
        <x:b/>
        <x:color rgb="FF9A4F00"/>
      </x:font>
      <x:fill>
        <x:patternFill>
          <x:bgColor rgb="FFFCE9D8"/>
        </x:patternFill>
      </x:fill>
    </x:dxf>
    <x:dxf>
      <x:font>
        <x:b/>
        <x:color rgb="FF7A5700"/>
      </x:font>
      <x:fill>
        <x:patternFill>
          <x:bgColor rgb="FFFFF4CC"/>
        </x:patternFill>
      </x:fill>
    </x:dxf>
    <x:dxf>
      <x:font>
        <x:b/>
        <x:color rgb="FFA12828"/>
      </x:font>
      <x:fill>
        <x:patternFill>
          <x:bgColor rgb="FFFCE4E4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cf5789669d4a21" /><Relationship Type="http://schemas.openxmlformats.org/officeDocument/2006/relationships/theme" Target="/xl/theme/theme1.xml" Id="Rcd10ae03b9794b33" /><Relationship Type="http://schemas.openxmlformats.org/officeDocument/2006/relationships/sharedStrings" Target="/xl/sharedStrings.xml" Id="R5a52f9df9de7475b" /><Relationship Type="http://schemas.openxmlformats.org/officeDocument/2006/relationships/worksheet" Target="/xl/worksheets/sheet1.xml" Id="R35821f9a6a354c55" /><Relationship Type="http://schemas.openxmlformats.org/officeDocument/2006/relationships/worksheet" Target="/xl/worksheets/sheet2.xml" Id="Ra0f0d1505a194e55" /><Relationship Type="http://schemas.openxmlformats.org/officeDocument/2006/relationships/worksheet" Target="/xl/worksheets/sheet3.xml" Id="R73fd920a52674c8d" /><Relationship Type="http://schemas.openxmlformats.org/officeDocument/2006/relationships/worksheet" Target="/xl/worksheets/sheet4.xml" Id="R276211cb3a2f4d2b" /><Relationship Type="http://schemas.openxmlformats.org/officeDocument/2006/relationships/worksheet" Target="/xl/worksheets/sheet5.xml" Id="Rbf2a378d1aaf4881" /><Relationship Type="http://schemas.openxmlformats.org/officeDocument/2006/relationships/worksheet" Target="/xl/worksheets/sheet6.xml" Id="Rcbb0e8cda6c44502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50c52eeddf7242de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Evolução projetada do saldo</a:t>
            </a:r>
          </a:p>
        </c:rich>
      </c:tx>
      <c:overlay val="0"/>
    </c:title>
    <c:plotArea>
      <c:lineChart>
        <c:grouping val="standard"/>
        <c:varyColors val="0"/>
        <c:ser>
          <c:idx val="0"/>
          <c:order val="0"/>
          <c:tx>
            <c:v>Saldo projetado</c:v>
          </c:tx>
          <c:marker>
            <c:symbol val="none"/>
          </c:marker>
          <c:cat>
            <c:strRef>
              <c:f>'Dashboard'!$J$10:$J$27</c:f>
              <c:strCache>
                <c:ptCount val="0"/>
              </c:strCache>
            </c:strRef>
          </c:cat>
          <c:val>
            <c:numRef>
              <c:f>'Dashboard'!$K$10:$K$27</c:f>
              <c:numCache>
                <c:formatCode>"R$" #,##0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  <c:max val="55000"/>
          <c:min val="0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&quot;R$&quot; #,##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/>
            </a:pPr>
          </a:p>
        </c:txPr>
        <c:crossAx val="48650112"/>
        <c:crossBetween val="between"/>
        <c:majorUnit val="10000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9</xdr:col>
      <xdr:colOff>0</xdr:colOff>
      <xdr:row>8</xdr:row>
      <xdr:rowOff>0</xdr:rowOff>
    </xdr:from>
    <xdr:to>
      <xdr:col>14</xdr:col>
      <xdr:colOff>0</xdr:colOff>
      <xdr:row>27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50c52eeddf7242de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TabelaDividas" displayName="TabelaDividas" ref="A4:Q104" headerRowCount="1" totalsRowCount="0" totalsRowShown="0">
  <x:tableColumns count="17">
    <x:tableColumn id="1" name="ID"/>
    <x:tableColumn id="2" name="Credor / dívida"/>
    <x:tableColumn id="3" name="Tipo"/>
    <x:tableColumn id="4" name="Saldo atual"/>
    <x:tableColumn id="5" name="Juros ao mês"/>
    <x:tableColumn id="6" name="Parcela mínima"/>
    <x:tableColumn id="7" name="Dia vencimento"/>
    <x:tableColumn id="8" name="Prioridade bola de neve"/>
    <x:tableColumn id="9" name="Prioridade avalanche"/>
    <x:tableColumn id="10" name="Prioridade escolhida"/>
    <x:tableColumn id="11" name="Extra recomendado"/>
    <x:tableColumn id="12" name="Pagamento planejado"/>
    <x:tableColumn id="13" name="Juros estimados mês"/>
    <x:tableColumn id="14" name="Amortização estimada"/>
    <x:tableColumn id="15" name="Saldo após pagamento"/>
    <x:tableColumn id="16" name="Meses estimados"/>
    <x:tableColumn id="17" name="Situação"/>
  </x:tableColumns>
  <x:tableStyleInfo name="TableStyleMedium4" showFirstColumn="0" showLastColumn="0" showRowStripes="1" showColumnStripes="0"/>
</x:table>
</file>

<file path=xl/tables/table2.xml><?xml version="1.0" encoding="utf-8"?>
<x:table xmlns:x="http://schemas.openxmlformats.org/spreadsheetml/2006/main" id="2" name="TabelaPagamentos" displayName="TabelaPagamentos" ref="A4:I204" headerRowCount="1" totalsRowCount="0" totalsRowShown="0">
  <x:tableColumns count="9">
    <x:tableColumn id="1" name="ID pagamento"/>
    <x:tableColumn id="2" name="Data"/>
    <x:tableColumn id="3" name="ID dívida"/>
    <x:tableColumn id="4" name="Valor planejado"/>
    <x:tableColumn id="5" name="Valor pago"/>
    <x:tableColumn id="6" name="Juros cobrados"/>
    <x:tableColumn id="7" name="Amortização"/>
    <x:tableColumn id="8" name="Situação"/>
    <x:tableColumn id="9" name="Observações"/>
  </x:tableColumns>
  <x:tableStyleInfo name="TableStyleMedium4" showFirstColumn="0" showLastColumn="0" showRowStripes="1" showColumnStripes="0"/>
</x:table>
</file>

<file path=xl/tables/table3.xml><?xml version="1.0" encoding="utf-8"?>
<x:table xmlns:x="http://schemas.openxmlformats.org/spreadsheetml/2006/main" id="3" name="TabelaPlano" displayName="TabelaPlano" ref="A4:F22" headerRowCount="1" totalsRowCount="0" totalsRowShown="0">
  <x:tableColumns count="6">
    <x:tableColumn id="1" name="Mês"/>
    <x:tableColumn id="2" name="Saldo inicial"/>
    <x:tableColumn id="3" name="Juros estimados"/>
    <x:tableColumn id="4" name="Pagamento"/>
    <x:tableColumn id="5" name="Amortização"/>
    <x:tableColumn id="6" name="Saldo final"/>
  </x:tableColumns>
  <x:tableStyleInfo name="TableStyleMedium4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8ffd9464262e42d9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f21736a45f014ca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78e2bd3117f94d3f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70431b782a24473e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4" hidden="0" customWidth="1"/>
    <x:col min="2" max="2" width="25" hidden="0" customWidth="1"/>
    <x:col min="3" max="3" width="18" hidden="0" customWidth="1"/>
    <x:col min="4" max="4" width="16" hidden="0" customWidth="1"/>
    <x:col min="5" max="5" width="17" hidden="0" customWidth="1"/>
    <x:col min="6" max="6" width="16" hidden="0" customWidth="1"/>
    <x:col min="7" max="7" width="18" hidden="0" customWidth="1"/>
    <x:col min="8" max="8" width="24" hidden="0" customWidth="1"/>
    <x:col min="9" max="9" width="3" hidden="0" customWidth="1"/>
    <x:col min="10" max="10" width="12" hidden="0" customWidth="1"/>
    <x:col min="11" max="11" width="20" hidden="0" customWidth="1"/>
    <x:col min="12" max="12" width="14" hidden="0" customWidth="1"/>
    <x:col min="13" max="13" width="14" hidden="0" customWidth="1"/>
    <x:col min="14" max="14" width="14" hidden="0" customWidth="1"/>
  </x:cols>
  <x:sheetData>
    <x:row r="1" ht="34" customHeight="1">
      <x:c r="A1" s="3" t="str">
        <x:v>DASHBOARD DE DÍVIDAS E PLANO DE QUITAÇÃO</x:v>
      </x:c>
      <x:c r="B1" s="3" t="str">
        <x:v>DASHBOARD DE DÍVIDAS E PLANO DE QUITAÇÃO</x:v>
      </x:c>
      <x:c r="C1" s="3" t="str">
        <x:v>DASHBOARD DE DÍVIDAS E PLANO DE QUITAÇÃO</x:v>
      </x:c>
      <x:c r="D1" s="3" t="str">
        <x:v>DASHBOARD DE DÍVIDAS E PLANO DE QUITAÇÃO</x:v>
      </x:c>
      <x:c r="E1" s="3" t="str">
        <x:v>DASHBOARD DE DÍVIDAS E PLANO DE QUITAÇÃO</x:v>
      </x:c>
      <x:c r="F1" s="3" t="str">
        <x:v>DASHBOARD DE DÍVIDAS E PLANO DE QUITAÇÃO</x:v>
      </x:c>
      <x:c r="G1" s="3" t="str">
        <x:v>DASHBOARD DE DÍVIDAS E PLANO DE QUITAÇÃO</x:v>
      </x:c>
      <x:c r="H1" s="3" t="str">
        <x:v>DASHBOARD DE DÍVIDAS E PLANO DE QUITAÇÃO</x:v>
      </x:c>
      <x:c r="I1" s="3" t="str">
        <x:v>DASHBOARD DE DÍVIDAS E PLANO DE QUITAÇÃO</x:v>
      </x:c>
      <x:c r="J1" s="3" t="str">
        <x:v>DASHBOARD DE DÍVIDAS E PLANO DE QUITAÇÃO</x:v>
      </x:c>
      <x:c r="K1" s="3" t="str">
        <x:v>DASHBOARD DE DÍVIDAS E PLANO DE QUITAÇÃO</x:v>
      </x:c>
      <x:c r="L1" s="3" t="str">
        <x:v>DASHBOARD DE DÍVIDAS E PLANO DE QUITAÇÃO</x:v>
      </x:c>
      <x:c r="M1" s="3" t="str">
        <x:v>DASHBOARD DE DÍVIDAS E PLANO DE QUITAÇÃO</x:v>
      </x:c>
      <x:c r="N1" s="3" t="str">
        <x:v>DASHBOARD DE DÍVIDAS E PLANO DE QUITAÇÃO</x:v>
      </x:c>
    </x:row>
    <x:row r="2">
      <x:c r="A2" s="19" t="str">
        <x:v>Escolha uma estratégia, defina o valor extra mensal e concentre esforços sem deixar as demais parcelas mínimas em atraso.</x:v>
      </x:c>
      <x:c r="B2" s="19" t="str">
        <x:v>Escolha uma estratégia, defina o valor extra mensal e concentre esforços sem deixar as demais parcelas mínimas em atraso.</x:v>
      </x:c>
      <x:c r="C2" s="19" t="str">
        <x:v>Escolha uma estratégia, defina o valor extra mensal e concentre esforços sem deixar as demais parcelas mínimas em atraso.</x:v>
      </x:c>
      <x:c r="D2" s="19" t="str">
        <x:v>Escolha uma estratégia, defina o valor extra mensal e concentre esforços sem deixar as demais parcelas mínimas em atraso.</x:v>
      </x:c>
      <x:c r="E2" s="19" t="str">
        <x:v>Escolha uma estratégia, defina o valor extra mensal e concentre esforços sem deixar as demais parcelas mínimas em atraso.</x:v>
      </x:c>
      <x:c r="F2" s="19" t="str">
        <x:v>Escolha uma estratégia, defina o valor extra mensal e concentre esforços sem deixar as demais parcelas mínimas em atraso.</x:v>
      </x:c>
      <x:c r="G2" s="19" t="str">
        <x:v>Escolha uma estratégia, defina o valor extra mensal e concentre esforços sem deixar as demais parcelas mínimas em atraso.</x:v>
      </x:c>
      <x:c r="H2" s="19" t="str">
        <x:v>Escolha uma estratégia, defina o valor extra mensal e concentre esforços sem deixar as demais parcelas mínimas em atraso.</x:v>
      </x:c>
      <x:c r="I2" s="19" t="str">
        <x:v>Escolha uma estratégia, defina o valor extra mensal e concentre esforços sem deixar as demais parcelas mínimas em atraso.</x:v>
      </x:c>
      <x:c r="J2" s="19" t="str">
        <x:v>Escolha uma estratégia, defina o valor extra mensal e concentre esforços sem deixar as demais parcelas mínimas em atraso.</x:v>
      </x:c>
      <x:c r="K2" s="19" t="str">
        <x:v>Escolha uma estratégia, defina o valor extra mensal e concentre esforços sem deixar as demais parcelas mínimas em atraso.</x:v>
      </x:c>
      <x:c r="L2" s="19" t="str">
        <x:v>Escolha uma estratégia, defina o valor extra mensal e concentre esforços sem deixar as demais parcelas mínimas em atraso.</x:v>
      </x:c>
      <x:c r="M2" s="19" t="str">
        <x:v>Escolha uma estratégia, defina o valor extra mensal e concentre esforços sem deixar as demais parcelas mínimas em atraso.</x:v>
      </x:c>
      <x:c r="N2" s="19" t="str">
        <x:v>Escolha uma estratégia, defina o valor extra mensal e concentre esforços sem deixar as demais parcelas mínimas em atraso.</x:v>
      </x:c>
    </x:row>
    <x:row r="3">
      <x:c r="A3" s="20" t="str">
        <x:v>Estratégia</x:v>
      </x:c>
      <x:c r="B3" s="20" t="str">
        <x:v>Avalanche</x:v>
      </x:c>
      <x:c r="C3" s="20" t="str">
        <x:v>Extra mensal</x:v>
      </x:c>
      <x:c r="D3" s="21" t="n">
        <x:v>900</x:v>
      </x:c>
      <x:c r="E3" s="20" t="str">
        <x:v>Taxa média</x:v>
      </x:c>
      <x:c r="F3" s="22" t="n">
        <x:f>IF(A6=0,0,J6/A6)</x:f>
        <x:v>0.03987818696883852</x:v>
      </x:c>
    </x:row>
    <x:row r="5">
      <x:c r="A5" s="24" t="str">
        <x:v>TOTAL DAS DÍVIDAS</x:v>
      </x:c>
      <x:c r="B5" s="24" t="str">
        <x:v>TOTAL DAS DÍVIDAS</x:v>
      </x:c>
      <x:c r="C5" s="24" t="str">
        <x:v>TOTAL DAS DÍVIDAS</x:v>
      </x:c>
      <x:c r="D5" s="24" t="str">
        <x:v>PARCELAS MÍNIMAS</x:v>
      </x:c>
      <x:c r="E5" s="24" t="str">
        <x:v>PARCELAS MÍNIMAS</x:v>
      </x:c>
      <x:c r="F5" s="24" t="str">
        <x:v>PARCELAS MÍNIMAS</x:v>
      </x:c>
      <x:c r="G5" s="24" t="str">
        <x:v>PAGAMENTO PLANEJADO</x:v>
      </x:c>
      <x:c r="H5" s="24" t="str">
        <x:v>PAGAMENTO PLANEJADO</x:v>
      </x:c>
      <x:c r="I5" s="24" t="str">
        <x:v>PAGAMENTO PLANEJADO</x:v>
      </x:c>
      <x:c r="J5" s="24" t="str">
        <x:v>JUROS DO 1º MÊS</x:v>
      </x:c>
      <x:c r="K5" s="24" t="str">
        <x:v>JUROS DO 1º MÊS</x:v>
      </x:c>
      <x:c r="L5" s="24" t="str">
        <x:v>JUROS DO 1º MÊS</x:v>
      </x:c>
      <x:c r="M5" s="24" t="str">
        <x:v>DÍVIDAS ATIVAS</x:v>
      </x:c>
      <x:c r="N5" s="24" t="str">
        <x:v>DÍVIDAS ATIVAS</x:v>
      </x:c>
    </x:row>
    <x:row r="6">
      <x:c r="A6" s="45" t="n">
        <x:f>SUMIFS(Dividas!$D$5:$D$104,Dividas!$R$5:$R$104,"OK")</x:f>
        <x:v>52950</x:v>
      </x:c>
      <x:c r="B6" s="46"/>
      <x:c r="C6" s="47"/>
      <x:c r="D6" s="45" t="n">
        <x:f>SUMIFS(Dividas!$F$5:$F$104,Dividas!$R$5:$R$104,"OK")</x:f>
        <x:v>3440</x:v>
      </x:c>
      <x:c r="E6" s="46"/>
      <x:c r="F6" s="47"/>
      <x:c r="G6" s="45" t="n">
        <x:f>SUM(Dividas!$L$5:$L$104)</x:f>
        <x:v>4340</x:v>
      </x:c>
      <x:c r="H6" s="46"/>
      <x:c r="I6" s="47"/>
      <x:c r="J6" s="45" t="n">
        <x:f>SUM(Dividas!$M$5:$M$104)</x:f>
        <x:v>2111.5499999999997</x:v>
      </x:c>
      <x:c r="K6" s="46"/>
      <x:c r="L6" s="47"/>
      <x:c r="M6" s="51" t="n">
        <x:f>COUNTIF(Dividas!$R$5:$R$104,"OK")</x:f>
        <x:v>5</x:v>
      </x:c>
      <x:c r="N6" s="52"/>
    </x:row>
    <x:row r="7">
      <x:c r="A7" s="48"/>
      <x:c r="B7" s="49"/>
      <x:c r="C7" s="50"/>
      <x:c r="D7" s="48"/>
      <x:c r="E7" s="49"/>
      <x:c r="F7" s="50"/>
      <x:c r="G7" s="48"/>
      <x:c r="H7" s="49"/>
      <x:c r="I7" s="50"/>
      <x:c r="J7" s="48"/>
      <x:c r="K7" s="49"/>
      <x:c r="L7" s="50"/>
      <x:c r="M7" s="53"/>
      <x:c r="N7" s="54"/>
    </x:row>
    <x:row r="8" ht="38" customHeight="1">
      <x:c r="A8" s="117" t="str">
        <x:v>Confirme REVISAR DADOS antes dos totais. Extra limitado à prioridade 1; sobra não redistribuída. Projeção agregada, não simulação das estratégias.</x:v>
      </x:c>
      <x:c r="B8" s="117"/>
      <x:c r="C8" s="117"/>
      <x:c r="D8" s="117"/>
      <x:c r="E8" s="117"/>
      <x:c r="F8" s="117"/>
      <x:c r="G8" s="117"/>
      <x:c r="H8" s="117"/>
      <x:c r="I8" s="117"/>
      <x:c r="J8" s="117"/>
      <x:c r="K8" s="117"/>
      <x:c r="L8" s="117"/>
      <x:c r="M8" s="117"/>
      <x:c r="N8" s="117"/>
    </x:row>
    <x:row r="9" ht="40" customHeight="1">
      <x:c r="A9" s="55" t="str">
        <x:v>PRIORIDADES DOS PRIMEIROS 5 CADASTROS — NÃO ORDENADOS</x:v>
      </x:c>
      <x:c r="B9" s="55" t="str">
        <x:v>ORDEM DE ATAQUE</x:v>
      </x:c>
      <x:c r="C9" s="55" t="str">
        <x:v>ORDEM DE ATAQUE</x:v>
      </x:c>
      <x:c r="D9" s="55" t="str">
        <x:v>ORDEM DE ATAQUE</x:v>
      </x:c>
      <x:c r="E9" s="55" t="str">
        <x:v>ORDEM DE ATAQUE</x:v>
      </x:c>
      <x:c r="F9" s="55" t="str">
        <x:v>ORDEM DE ATAQUE</x:v>
      </x:c>
      <x:c r="G9" s="55" t="str">
        <x:v>ORDEM DE ATAQUE</x:v>
      </x:c>
      <x:c r="H9" s="55" t="str">
        <x:v>ORDEM DE ATAQUE</x:v>
      </x:c>
      <x:c r="J9" s="12" t="str">
        <x:v>Mês</x:v>
      </x:c>
      <x:c r="K9" s="12" t="str">
        <x:v>Saldo projetado</x:v>
      </x:c>
      <x:c r="L9" s="12"/>
      <x:c r="M9" s="12"/>
      <x:c r="N9" s="12"/>
    </x:row>
    <x:row r="10" ht="40" customHeight="1">
      <x:c r="A10" s="12" t="str">
        <x:v>Prioridade</x:v>
      </x:c>
      <x:c r="B10" s="12" t="str">
        <x:v>Dívida</x:v>
      </x:c>
      <x:c r="C10" s="12" t="str">
        <x:v>Saldo</x:v>
      </x:c>
      <x:c r="D10" s="12" t="str">
        <x:v>Juros a.m.</x:v>
      </x:c>
      <x:c r="E10" s="12" t="str">
        <x:v>Mínimo</x:v>
      </x:c>
      <x:c r="F10" s="12" t="str">
        <x:v>Extra</x:v>
      </x:c>
      <x:c r="G10" s="12" t="str">
        <x:v>Pagamento</x:v>
      </x:c>
      <x:c r="H10" s="12" t="str">
        <x:v>Situação</x:v>
      </x:c>
      <x:c r="J10" t="n">
        <x:f>Plano_18_Meses!A5</x:f>
        <x:v>1</x:v>
      </x:c>
      <x:c r="K10" s="62" t="n">
        <x:f>Plano_18_Meses!F5</x:f>
        <x:v>50721.55</x:v>
      </x:c>
    </x:row>
    <x:row r="11">
      <x:c r="A11" s="57" t="n">
        <x:f>Dividas!J5</x:f>
        <x:v>1</x:v>
      </x:c>
      <x:c r="B11" s="58" t="str">
        <x:f>Dividas!B5</x:f>
        <x:v>Cartão principal</x:v>
      </x:c>
      <x:c r="C11" s="59" t="n">
        <x:f>Dividas!D5</x:f>
        <x:v>7800</x:v>
      </x:c>
      <x:c r="D11" s="60" t="n">
        <x:f>Dividas!E5</x:f>
        <x:v>0.124</x:v>
      </x:c>
      <x:c r="E11" s="59" t="n">
        <x:f>Dividas!F5</x:f>
        <x:v>950</x:v>
      </x:c>
      <x:c r="F11" s="59" t="n">
        <x:f>Dividas!K5</x:f>
        <x:v>900</x:v>
      </x:c>
      <x:c r="G11" s="59" t="n">
        <x:f>Dividas!L5</x:f>
        <x:v>1850</x:v>
      </x:c>
      <x:c r="H11" s="61" t="str">
        <x:f>Dividas!Q5</x:f>
        <x:v>JURO MUITO ALTO</x:v>
      </x:c>
      <x:c r="J11" t="n">
        <x:f>Plano_18_Meses!A6</x:f>
        <x:v>2</x:v>
      </x:c>
      <x:c r="K11" s="62" t="n">
        <x:f>Plano_18_Meses!F6</x:f>
        <x:v>48404.2334542493</x:v>
      </x:c>
    </x:row>
    <x:row r="12">
      <x:c r="A12" s="57" t="n">
        <x:f>Dividas!J6</x:f>
        <x:v>2</x:v>
      </x:c>
      <x:c r="B12" s="58" t="str">
        <x:f>Dividas!B6</x:f>
        <x:v>Cheque especial</x:v>
      </x:c>
      <x:c r="C12" s="59" t="n">
        <x:f>Dividas!D6</x:f>
        <x:v>2400</x:v>
      </x:c>
      <x:c r="D12" s="60" t="n">
        <x:f>Dividas!E6</x:f>
        <x:v>0.089</x:v>
      </x:c>
      <x:c r="E12" s="59" t="n">
        <x:f>Dividas!F6</x:f>
        <x:v>350</x:v>
      </x:c>
      <x:c r="F12" s="59" t="n">
        <x:f>Dividas!K6</x:f>
        <x:v>0</x:v>
      </x:c>
      <x:c r="G12" s="59" t="n">
        <x:f>Dividas!L6</x:f>
        <x:v>350</x:v>
      </x:c>
      <x:c r="H12" s="61" t="str">
        <x:f>Dividas!Q6</x:f>
        <x:v>JURO MUITO ALTO</x:v>
      </x:c>
      <x:c r="J12" t="n">
        <x:f>Plano_18_Meses!A7</x:f>
        <x:v>3</x:v>
      </x:c>
      <x:c r="K12" s="62" t="n">
        <x:f>Plano_18_Meses!F7</x:f>
        <x:v>45994.506526021156</x:v>
      </x:c>
    </x:row>
    <x:row r="13">
      <x:c r="A13" s="57" t="n">
        <x:f>Dividas!J7</x:f>
        <x:v>3</x:v>
      </x:c>
      <x:c r="B13" s="58" t="str">
        <x:f>Dividas!B7</x:f>
        <x:v>Empréstimo pessoal</x:v>
      </x:c>
      <x:c r="C13" s="59" t="n">
        <x:f>Dividas!D7</x:f>
        <x:v>12500</x:v>
      </x:c>
      <x:c r="D13" s="60" t="n">
        <x:f>Dividas!E7</x:f>
        <x:v>0.035</x:v>
      </x:c>
      <x:c r="E13" s="59" t="n">
        <x:f>Dividas!F7</x:f>
        <x:v>720</x:v>
      </x:c>
      <x:c r="F13" s="59" t="n">
        <x:f>Dividas!K7</x:f>
        <x:v>0</x:v>
      </x:c>
      <x:c r="G13" s="59" t="n">
        <x:f>Dividas!L7</x:f>
        <x:v>720</x:v>
      </x:c>
      <x:c r="H13" s="61" t="str">
        <x:f>Dividas!Q7</x:f>
        <x:v>ACOMPANHAR</x:v>
      </x:c>
      <x:c r="J13" t="n">
        <x:f>Plano_18_Meses!A8</x:f>
        <x:v>4</x:v>
      </x:c>
      <x:c r="K13" s="62" t="n">
        <x:f>Plano_18_Meses!F8</x:f>
        <x:v>43488.684056805294</x:v>
      </x:c>
    </x:row>
    <x:row r="14">
      <x:c r="A14" s="57" t="n">
        <x:f>Dividas!J8</x:f>
        <x:v>4</x:v>
      </x:c>
      <x:c r="B14" s="58" t="str">
        <x:f>Dividas!B8</x:f>
        <x:v>Parcelamento loja</x:v>
      </x:c>
      <x:c r="C14" s="59" t="n">
        <x:f>Dividas!D8</x:f>
        <x:v>1850</x:v>
      </x:c>
      <x:c r="D14" s="60" t="n">
        <x:f>Dividas!E8</x:f>
        <x:v>0.021</x:v>
      </x:c>
      <x:c r="E14" s="59" t="n">
        <x:f>Dividas!F8</x:f>
        <x:v>240</x:v>
      </x:c>
      <x:c r="F14" s="59" t="n">
        <x:f>Dividas!K8</x:f>
        <x:v>0</x:v>
      </x:c>
      <x:c r="G14" s="59" t="n">
        <x:f>Dividas!L8</x:f>
        <x:v>240</x:v>
      </x:c>
      <x:c r="H14" s="61" t="str">
        <x:f>Dividas!Q8</x:f>
        <x:v>ACOMPANHAR</x:v>
      </x:c>
      <x:c r="J14" t="n">
        <x:f>Plano_18_Meses!A9</x:f>
        <x:v>5</x:v>
      </x:c>
      <x:c r="K14" s="62" t="n">
        <x:f>Plano_18_Meses!F9</x:f>
        <x:v>40882.93393065132</x:v>
      </x:c>
    </x:row>
    <x:row r="15">
      <x:c r="A15" s="57" t="n">
        <x:f>Dividas!J9</x:f>
        <x:v>5</x:v>
      </x:c>
      <x:c r="B15" s="58" t="str">
        <x:f>Dividas!B9</x:f>
        <x:v>Financiamento veículo</x:v>
      </x:c>
      <x:c r="C15" s="59" t="n">
        <x:f>Dividas!D9</x:f>
        <x:v>28400</x:v>
      </x:c>
      <x:c r="D15" s="60" t="n">
        <x:f>Dividas!E9</x:f>
        <x:v>0.016</x:v>
      </x:c>
      <x:c r="E15" s="59" t="n">
        <x:f>Dividas!F9</x:f>
        <x:v>1180</x:v>
      </x:c>
      <x:c r="F15" s="59" t="n">
        <x:f>Dividas!K9</x:f>
        <x:v>0</x:v>
      </x:c>
      <x:c r="G15" s="59" t="n">
        <x:f>Dividas!L9</x:f>
        <x:v>1180</x:v>
      </x:c>
      <x:c r="H15" s="61" t="str">
        <x:f>Dividas!Q9</x:f>
        <x:v>ACOMPANHAR</x:v>
      </x:c>
      <x:c r="J15" t="n">
        <x:f>Plano_18_Meses!A10</x:f>
        <x:v>6</x:v>
      </x:c>
      <x:c r="K15" s="62" t="n">
        <x:f>Plano_18_Meses!F10</x:f>
        <x:v>38173.27121377251</x:v>
      </x:c>
    </x:row>
    <x:row r="16">
      <x:c r="J16" t="n">
        <x:f>Plano_18_Meses!A11</x:f>
        <x:v>7</x:v>
      </x:c>
      <x:c r="K16" s="62" t="n">
        <x:f>Plano_18_Meses!F11</x:f>
        <x:v>35355.55206044751</x:v>
      </x:c>
    </x:row>
    <x:row r="17">
      <x:c r="J17" t="n">
        <x:f>Plano_18_Meses!A12</x:f>
        <x:v>8</x:v>
      </x:c>
      <x:c r="K17" s="62" t="n">
        <x:f>Plano_18_Meses!F12</x:f>
        <x:v>32425.467375900538</x:v>
      </x:c>
    </x:row>
    <x:row r="18">
      <x:c r="A18" s="55" t="str">
        <x:v>EFEITO DO PRÓXIMO PAGAMENTO</x:v>
      </x:c>
      <x:c r="B18" s="55" t="str">
        <x:v>EFEITO DO PRÓXIMO PAGAMENTO</x:v>
      </x:c>
      <x:c r="C18" s="55" t="str">
        <x:v>EFEITO DO PRÓXIMO PAGAMENTO</x:v>
      </x:c>
      <x:c r="D18" s="55" t="str">
        <x:v>EFEITO DO PRÓXIMO PAGAMENTO</x:v>
      </x:c>
      <x:c r="E18" s="55" t="str">
        <x:v>EFEITO DO PRÓXIMO PAGAMENTO</x:v>
      </x:c>
      <x:c r="F18" s="55" t="str">
        <x:v>EFEITO DO PRÓXIMO PAGAMENTO</x:v>
      </x:c>
      <x:c r="G18" s="55" t="str">
        <x:v>EFEITO DO PRÓXIMO PAGAMENTO</x:v>
      </x:c>
      <x:c r="H18" s="55" t="str">
        <x:v>EFEITO DO PRÓXIMO PAGAMENTO</x:v>
      </x:c>
      <x:c r="J18" t="n">
        <x:f>Plano_18_Meses!A13</x:f>
        <x:v>9</x:v>
      </x:c>
      <x:c r="K18" s="62" t="n">
        <x:f>Plano_18_Meses!F13</x:f>
        <x:v>29378.53622646867</x:v>
      </x:c>
    </x:row>
    <x:row r="19" ht="40" customHeight="1">
      <x:c r="A19" s="12" t="str">
        <x:v>Dívida</x:v>
      </x:c>
      <x:c r="B19" s="12" t="str">
        <x:v>Juros</x:v>
      </x:c>
      <x:c r="C19" s="12" t="str">
        <x:v>Pagamento</x:v>
      </x:c>
      <x:c r="D19" s="12" t="str">
        <x:v>Amortização</x:v>
      </x:c>
      <x:c r="E19" s="12" t="str">
        <x:v>Saldo projetado</x:v>
      </x:c>
      <x:c r="F19" s="12" t="str">
        <x:v>Meses estimados</x:v>
      </x:c>
      <x:c r="G19" s="12" t="str">
        <x:v>Prioridade</x:v>
      </x:c>
      <x:c r="H19" s="12" t="str">
        <x:v>Ação</x:v>
      </x:c>
      <x:c r="J19" t="n">
        <x:f>Plano_18_Meses!A14</x:f>
        <x:v>10</x:v>
      </x:c>
      <x:c r="K19" s="62" t="n">
        <x:f>Plano_18_Meses!F14</x:f>
        <x:v>26210.098986978584</x:v>
      </x:c>
    </x:row>
    <x:row r="20">
      <x:c r="A20" s="57" t="str">
        <x:f>Dividas!B5</x:f>
        <x:v>Cartão principal</x:v>
      </x:c>
      <x:c r="B20" s="59" t="n">
        <x:f>Dividas!M5</x:f>
        <x:v>967.2</x:v>
      </x:c>
      <x:c r="C20" s="59" t="n">
        <x:f>Dividas!L5</x:f>
        <x:v>1850</x:v>
      </x:c>
      <x:c r="D20" s="59" t="n">
        <x:f>Dividas!N5</x:f>
        <x:v>882.8</x:v>
      </x:c>
      <x:c r="E20" s="59" t="n">
        <x:f>Dividas!O5</x:f>
        <x:v>6917.200000000001</x:v>
      </x:c>
      <x:c r="F20" s="58" t="n">
        <x:f>Dividas!P5</x:f>
        <x:v>7</x:v>
      </x:c>
      <x:c r="G20" s="58" t="n">
        <x:f>Dividas!J5</x:f>
        <x:v>1</x:v>
      </x:c>
      <x:c r="H20" s="61" t="str">
        <x:f>Dividas!Q5</x:f>
        <x:v>JURO MUITO ALTO</x:v>
      </x:c>
      <x:c r="J20" t="n">
        <x:f>Plano_18_Meses!A15</x:f>
        <x:v>11</x:v>
      </x:c>
      <x:c r="K20" s="62" t="n">
        <x:f>Plano_18_Meses!F15</x:f>
        <x:v>22915.31021485308</x:v>
      </x:c>
    </x:row>
    <x:row r="21">
      <x:c r="A21" s="57" t="str">
        <x:f>Dividas!B6</x:f>
        <x:v>Cheque especial</x:v>
      </x:c>
      <x:c r="B21" s="59" t="n">
        <x:f>Dividas!M6</x:f>
        <x:v>213.6</x:v>
      </x:c>
      <x:c r="C21" s="59" t="n">
        <x:f>Dividas!L6</x:f>
        <x:v>350</x:v>
      </x:c>
      <x:c r="D21" s="59" t="n">
        <x:f>Dividas!N6</x:f>
        <x:v>136.4</x:v>
      </x:c>
      <x:c r="E21" s="59" t="n">
        <x:f>Dividas!O6</x:f>
        <x:v>2263.6</x:v>
      </x:c>
      <x:c r="F21" s="58" t="n">
        <x:f>Dividas!P6</x:f>
        <x:v>12</x:v>
      </x:c>
      <x:c r="G21" s="58" t="n">
        <x:f>Dividas!J6</x:f>
        <x:v>2</x:v>
      </x:c>
      <x:c r="H21" s="61" t="str">
        <x:f>Dividas!Q6</x:f>
        <x:v>JURO MUITO ALTO</x:v>
      </x:c>
      <x:c r="J21" t="n">
        <x:f>Plano_18_Meses!A16</x:f>
        <x:v>12</x:v>
      </x:c>
      <x:c r="K21" s="62" t="n">
        <x:f>Plano_18_Meses!F16</x:f>
        <x:v>19489.131240049926</x:v>
      </x:c>
    </x:row>
    <x:row r="22">
      <x:c r="A22" s="57" t="str">
        <x:f>Dividas!B7</x:f>
        <x:v>Empréstimo pessoal</x:v>
      </x:c>
      <x:c r="B22" s="59" t="n">
        <x:f>Dividas!M7</x:f>
        <x:v>437.50000000000006</x:v>
      </x:c>
      <x:c r="C22" s="59" t="n">
        <x:f>Dividas!L7</x:f>
        <x:v>720</x:v>
      </x:c>
      <x:c r="D22" s="59" t="n">
        <x:f>Dividas!N7</x:f>
        <x:v>282.49999999999994</x:v>
      </x:c>
      <x:c r="E22" s="59" t="n">
        <x:f>Dividas!O7</x:f>
        <x:v>12217.5</x:v>
      </x:c>
      <x:c r="F22" s="58" t="n">
        <x:f>Dividas!P7</x:f>
        <x:v>28</x:v>
      </x:c>
      <x:c r="G22" s="58" t="n">
        <x:f>Dividas!J7</x:f>
        <x:v>3</x:v>
      </x:c>
      <x:c r="H22" s="61" t="str">
        <x:f>Dividas!Q7</x:f>
        <x:v>ACOMPANHAR</x:v>
      </x:c>
      <x:c r="J22" t="n">
        <x:f>Plano_18_Meses!A17</x:f>
        <x:v>13</x:v>
      </x:c>
      <x:c r="K22" s="62" t="n">
        <x:f>Plano_18_Meses!F17</x:f>
        <x:v>15926.322459500869</x:v>
      </x:c>
    </x:row>
    <x:row r="23">
      <x:c r="A23" s="57" t="str">
        <x:f>Dividas!B8</x:f>
        <x:v>Parcelamento loja</x:v>
      </x:c>
      <x:c r="B23" s="59" t="n">
        <x:f>Dividas!M8</x:f>
        <x:v>38.85</x:v>
      </x:c>
      <x:c r="C23" s="59" t="n">
        <x:f>Dividas!L8</x:f>
        <x:v>240</x:v>
      </x:c>
      <x:c r="D23" s="59" t="n">
        <x:f>Dividas!N8</x:f>
        <x:v>201.15</x:v>
      </x:c>
      <x:c r="E23" s="59" t="n">
        <x:f>Dividas!O8</x:f>
        <x:v>1648.85</x:v>
      </x:c>
      <x:c r="F23" s="58" t="n">
        <x:f>Dividas!P8</x:f>
        <x:v>9</x:v>
      </x:c>
      <x:c r="G23" s="58" t="n">
        <x:f>Dividas!J8</x:f>
        <x:v>4</x:v>
      </x:c>
      <x:c r="H23" s="61" t="str">
        <x:f>Dividas!Q8</x:f>
        <x:v>ACOMPANHAR</x:v>
      </x:c>
      <x:c r="J23" t="n">
        <x:f>Plano_18_Meses!A18</x:f>
        <x:v>14</x:v>
      </x:c>
      <x:c r="K23" s="62" t="n">
        <x:f>Plano_18_Meses!F18</x:f>
        <x:v>12221.435324266855</x:v>
      </x:c>
    </x:row>
    <x:row r="24">
      <x:c r="A24" s="57" t="str">
        <x:f>Dividas!B9</x:f>
        <x:v>Financiamento veículo</x:v>
      </x:c>
      <x:c r="B24" s="59" t="n">
        <x:f>Dividas!M9</x:f>
        <x:v>454.40000000000003</x:v>
      </x:c>
      <x:c r="C24" s="59" t="n">
        <x:f>Dividas!L9</x:f>
        <x:v>1180</x:v>
      </x:c>
      <x:c r="D24" s="59" t="n">
        <x:f>Dividas!N9</x:f>
        <x:v>725.5999999999999</x:v>
      </x:c>
      <x:c r="E24" s="59" t="n">
        <x:f>Dividas!O9</x:f>
        <x:v>27674.4</x:v>
      </x:c>
      <x:c r="F24" s="58" t="n">
        <x:f>Dividas!P9</x:f>
        <x:v>31</x:v>
      </x:c>
      <x:c r="G24" s="58" t="n">
        <x:f>Dividas!J9</x:f>
        <x:v>5</x:v>
      </x:c>
      <x:c r="H24" s="61" t="str">
        <x:f>Dividas!Q9</x:f>
        <x:v>ACOMPANHAR</x:v>
      </x:c>
      <x:c r="J24" t="n">
        <x:f>Plano_18_Meses!A19</x:f>
        <x:v>15</x:v>
      </x:c>
      <x:c r="K24" s="62" t="n">
        <x:f>Plano_18_Meses!F19</x:f>
        <x:v>8368.804007155537</x:v>
      </x:c>
    </x:row>
    <x:row r="25">
      <x:c r="J25" t="n">
        <x:f>Plano_18_Meses!A20</x:f>
        <x:v>16</x:v>
      </x:c>
      <x:c r="K25" s="62" t="n">
        <x:f>Plano_18_Meses!F20</x:f>
        <x:v>4362.53673805845</x:v>
      </x:c>
    </x:row>
    <x:row r="26">
      <x:c r="A26" s="76" t="str">
        <x:v>Avalanche prioriza a maior taxa e tende a reduzir juros. Bola de neve prioriza o menor saldo e pode gerar motivação com quitações rápidas. Antes de pagar antecipado, confira contrato, encargos e condições de renegociação.</x:v>
      </x:c>
      <x:c r="B26" s="77" t="str">
        <x:v>Avalanche prioriza a maior taxa e tende a reduzir juros. Bola de neve prioriza o menor saldo e pode gerar motivação com quitações rápidas. Antes de pagar antecipado, confira contrato, encargos e condições de renegociação.</x:v>
      </x:c>
      <x:c r="C26" s="77" t="str">
        <x:v>Avalanche prioriza a maior taxa e tende a reduzir juros. Bola de neve prioriza o menor saldo e pode gerar motivação com quitações rápidas. Antes de pagar antecipado, confira contrato, encargos e condições de renegociação.</x:v>
      </x:c>
      <x:c r="D26" s="77" t="str">
        <x:v>Avalanche prioriza a maior taxa e tende a reduzir juros. Bola de neve prioriza o menor saldo e pode gerar motivação com quitações rápidas. Antes de pagar antecipado, confira contrato, encargos e condições de renegociação.</x:v>
      </x:c>
      <x:c r="E26" s="77" t="str">
        <x:v>Avalanche prioriza a maior taxa e tende a reduzir juros. Bola de neve prioriza o menor saldo e pode gerar motivação com quitações rápidas. Antes de pagar antecipado, confira contrato, encargos e condições de renegociação.</x:v>
      </x:c>
      <x:c r="F26" s="77" t="str">
        <x:v>Avalanche prioriza a maior taxa e tende a reduzir juros. Bola de neve prioriza o menor saldo e pode gerar motivação com quitações rápidas. Antes de pagar antecipado, confira contrato, encargos e condições de renegociação.</x:v>
      </x:c>
      <x:c r="G26" s="77" t="str">
        <x:v>Avalanche prioriza a maior taxa e tende a reduzir juros. Bola de neve prioriza o menor saldo e pode gerar motivação com quitações rápidas. Antes de pagar antecipado, confira contrato, encargos e condições de renegociação.</x:v>
      </x:c>
      <x:c r="H26" s="78" t="str">
        <x:v>Avalanche prioriza a maior taxa e tende a reduzir juros. Bola de neve prioriza o menor saldo e pode gerar motivação com quitações rápidas. Antes de pagar antecipado, confira contrato, encargos e condições de renegociação.</x:v>
      </x:c>
      <x:c r="J26" t="n">
        <x:f>Plano_18_Meses!A21</x:f>
        <x:v>17</x:v>
      </x:c>
      <x:c r="K26" s="62" t="n">
        <x:f>Plano_18_Meses!F21</x:f>
        <x:v>196.5067937571721</x:v>
      </x:c>
    </x:row>
    <x:row r="27">
      <x:c r="A27" s="79" t="str">
        <x:v>Avalanche prioriza a maior taxa e tende a reduzir juros. Bola de neve prioriza o menor saldo e pode gerar motivação com quitações rápidas. Antes de pagar antecipado, confira contrato, encargos e condições de renegociação.</x:v>
      </x:c>
      <x:c r="B27" s="80" t="str">
        <x:v>Avalanche prioriza a maior taxa e tende a reduzir juros. Bola de neve prioriza o menor saldo e pode gerar motivação com quitações rápidas. Antes de pagar antecipado, confira contrato, encargos e condições de renegociação.</x:v>
      </x:c>
      <x:c r="C27" s="80" t="str">
        <x:v>Avalanche prioriza a maior taxa e tende a reduzir juros. Bola de neve prioriza o menor saldo e pode gerar motivação com quitações rápidas. Antes de pagar antecipado, confira contrato, encargos e condições de renegociação.</x:v>
      </x:c>
      <x:c r="D27" s="80" t="str">
        <x:v>Avalanche prioriza a maior taxa e tende a reduzir juros. Bola de neve prioriza o menor saldo e pode gerar motivação com quitações rápidas. Antes de pagar antecipado, confira contrato, encargos e condições de renegociação.</x:v>
      </x:c>
      <x:c r="E27" s="80" t="str">
        <x:v>Avalanche prioriza a maior taxa e tende a reduzir juros. Bola de neve prioriza o menor saldo e pode gerar motivação com quitações rápidas. Antes de pagar antecipado, confira contrato, encargos e condições de renegociação.</x:v>
      </x:c>
      <x:c r="F27" s="80" t="str">
        <x:v>Avalanche prioriza a maior taxa e tende a reduzir juros. Bola de neve prioriza o menor saldo e pode gerar motivação com quitações rápidas. Antes de pagar antecipado, confira contrato, encargos e condições de renegociação.</x:v>
      </x:c>
      <x:c r="G27" s="80" t="str">
        <x:v>Avalanche prioriza a maior taxa e tende a reduzir juros. Bola de neve prioriza o menor saldo e pode gerar motivação com quitações rápidas. Antes de pagar antecipado, confira contrato, encargos e condições de renegociação.</x:v>
      </x:c>
      <x:c r="H27" s="81" t="str">
        <x:v>Avalanche prioriza a maior taxa e tende a reduzir juros. Bola de neve prioriza o menor saldo e pode gerar motivação com quitações rápidas. Antes de pagar antecipado, confira contrato, encargos e condições de renegociação.</x:v>
      </x:c>
      <x:c r="J27" t="n">
        <x:f>Plano_18_Meses!A22</x:f>
        <x:v>18</x:v>
      </x:c>
      <x:c r="K27" s="62" t="n">
        <x:f>Plano_18_Meses!F22</x:f>
        <x:v>0</x:v>
      </x:c>
    </x:row>
  </x:sheetData>
  <x:mergeCells>
    <x:mergeCell ref="A1:N1"/>
    <x:mergeCell ref="A2:N2"/>
    <x:mergeCell ref="A5:C5"/>
    <x:mergeCell ref="A6:C7"/>
    <x:mergeCell ref="D5:F5"/>
    <x:mergeCell ref="D6:F7"/>
    <x:mergeCell ref="G5:I5"/>
    <x:mergeCell ref="G6:I7"/>
    <x:mergeCell ref="J5:L5"/>
    <x:mergeCell ref="J6:L7"/>
    <x:mergeCell ref="M5:N5"/>
    <x:mergeCell ref="M6:N7"/>
    <x:mergeCell ref="A9:H9"/>
    <x:mergeCell ref="A18:H18"/>
    <x:mergeCell ref="A26:H27"/>
    <x:mergeCell ref="A8:N8"/>
  </x:mergeCells>
  <x:conditionalFormatting sqref="H11:H15">
    <x:cfRule type="containsText" dxfId="7" priority="1" operator="containsText" text="INSUFICIENTE"/>
    <x:cfRule type="containsText" dxfId="8" priority="2" operator="containsText" text="MUITO ALTO"/>
    <x:cfRule type="containsText" dxfId="9" priority="3" operator="containsText" text="PRIORIDADE"/>
  </x:conditionalFormatting>
  <x:conditionalFormatting sqref="H20:H24">
    <x:cfRule type="containsText" dxfId="10" priority="4" operator="containsText" text="INSUFICIENTE"/>
  </x:conditionalFormatting>
  <x:dataValidations count="1">
    <x:dataValidation type="list" sqref="B3">
      <x:formula1>"Avalanche,Bola de neve"</x:formula1>
    </x:dataValidation>
  </x:dataValidations>
  <x:pageMargins left="0.7" right="0.7" top="0.75" bottom="0.75" header="0.3" footer="0.3"/>
  <x:drawing xmlns:r="http://schemas.openxmlformats.org/officeDocument/2006/relationships" r:id="R8ffd9464262e42d9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14" hidden="0" customWidth="1"/>
    <x:col min="2" max="2" width="24" hidden="0" customWidth="1"/>
    <x:col min="3" max="3" width="20" hidden="0" customWidth="1"/>
    <x:col min="4" max="4" width="17" hidden="0" customWidth="1"/>
    <x:col min="5" max="5" width="16" hidden="0" customWidth="1"/>
    <x:col min="6" max="6" width="18" hidden="0" customWidth="1"/>
    <x:col min="7" max="7" width="16" hidden="0" customWidth="1"/>
    <x:col min="8" max="8" width="20" hidden="0" customWidth="1"/>
    <x:col min="9" max="9" width="19" hidden="0" customWidth="1"/>
    <x:col min="10" max="10" width="19" hidden="0" customWidth="1"/>
    <x:col min="11" max="11" width="18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  <x:col min="16" max="16" width="18" hidden="0" customWidth="1"/>
    <x:col min="17" max="17" width="24" hidden="0" customWidth="1"/>
    <x:col min="18" max="18" width="24" hidden="0" customWidth="1"/>
  </x:cols>
  <x:sheetData>
    <x:row r="1" ht="34" customHeight="1">
      <x:c r="A1" s="3" t="str">
        <x:v>CARTEIRA DE DÍVIDAS E PRIORIDADE DE QUITAÇÃO</x:v>
      </x:c>
      <x:c r="B1" s="3" t="str">
        <x:v>CARTEIRA DE DÍVIDAS E PRIORIDADE DE QUITAÇÃO</x:v>
      </x:c>
      <x:c r="C1" s="3" t="str">
        <x:v>CARTEIRA DE DÍVIDAS E PRIORIDADE DE QUITAÇÃO</x:v>
      </x:c>
      <x:c r="D1" s="3" t="str">
        <x:v>CARTEIRA DE DÍVIDAS E PRIORIDADE DE QUITAÇÃO</x:v>
      </x:c>
      <x:c r="E1" s="3" t="str">
        <x:v>CARTEIRA DE DÍVIDAS E PRIORIDADE DE QUITAÇÃO</x:v>
      </x:c>
      <x:c r="F1" s="3" t="str">
        <x:v>CARTEIRA DE DÍVIDAS E PRIORIDADE DE QUITAÇÃO</x:v>
      </x:c>
      <x:c r="G1" s="3" t="str">
        <x:v>CARTEIRA DE DÍVIDAS E PRIORIDADE DE QUITAÇÃO</x:v>
      </x:c>
      <x:c r="H1" s="3" t="str">
        <x:v>CARTEIRA DE DÍVIDAS E PRIORIDADE DE QUITAÇÃO</x:v>
      </x:c>
      <x:c r="I1" s="3" t="str">
        <x:v>CARTEIRA DE DÍVIDAS E PRIORIDADE DE QUITAÇÃO</x:v>
      </x:c>
      <x:c r="J1" s="3" t="str">
        <x:v>CARTEIRA DE DÍVIDAS E PRIORIDADE DE QUITAÇÃO</x:v>
      </x:c>
      <x:c r="K1" s="3" t="str">
        <x:v>CARTEIRA DE DÍVIDAS E PRIORIDADE DE QUITAÇÃO</x:v>
      </x:c>
      <x:c r="L1" s="3" t="str">
        <x:v>CARTEIRA DE DÍVIDAS E PRIORIDADE DE QUITAÇÃO</x:v>
      </x:c>
      <x:c r="M1" s="3" t="str">
        <x:v>CARTEIRA DE DÍVIDAS E PRIORIDADE DE QUITAÇÃO</x:v>
      </x:c>
      <x:c r="N1" s="3" t="str">
        <x:v>CARTEIRA DE DÍVIDAS E PRIORIDADE DE QUITAÇÃO</x:v>
      </x:c>
      <x:c r="O1" s="3" t="str">
        <x:v>CARTEIRA DE DÍVIDAS E PRIORIDADE DE QUITAÇÃO</x:v>
      </x:c>
      <x:c r="P1" s="3" t="str">
        <x:v>CARTEIRA DE DÍVIDAS E PRIORIDADE DE QUITAÇÃO</x:v>
      </x:c>
      <x:c r="Q1" s="3" t="str">
        <x:v>CARTEIRA DE DÍVIDAS E PRIORIDADE DE QUITAÇÃO</x:v>
      </x:c>
    </x:row>
    <x:row r="2">
      <x:c r="A2" s="6" t="str">
        <x:v>Preencha os campos amarelos com os dados atuais. Prioridades, juros, amortização, saldo projetado e alertas são calculados automaticamente.</x:v>
      </x:c>
      <x:c r="B2" s="6" t="str">
        <x:v>Preencha os campos amarelos com os dados atuais. Prioridades, juros, amortização, saldo projetado e alertas são calculados automaticamente.</x:v>
      </x:c>
      <x:c r="C2" s="6" t="str">
        <x:v>Preencha os campos amarelos com os dados atuais. Prioridades, juros, amortização, saldo projetado e alertas são calculados automaticamente.</x:v>
      </x:c>
      <x:c r="D2" s="6" t="str">
        <x:v>Preencha os campos amarelos com os dados atuais. Prioridades, juros, amortização, saldo projetado e alertas são calculados automaticamente.</x:v>
      </x:c>
      <x:c r="E2" s="6" t="str">
        <x:v>Preencha os campos amarelos com os dados atuais. Prioridades, juros, amortização, saldo projetado e alertas são calculados automaticamente.</x:v>
      </x:c>
      <x:c r="F2" s="6" t="str">
        <x:v>Preencha os campos amarelos com os dados atuais. Prioridades, juros, amortização, saldo projetado e alertas são calculados automaticamente.</x:v>
      </x:c>
      <x:c r="G2" s="6" t="str">
        <x:v>Preencha os campos amarelos com os dados atuais. Prioridades, juros, amortização, saldo projetado e alertas são calculados automaticamente.</x:v>
      </x:c>
      <x:c r="H2" s="6" t="str">
        <x:v>Preencha os campos amarelos com os dados atuais. Prioridades, juros, amortização, saldo projetado e alertas são calculados automaticamente.</x:v>
      </x:c>
      <x:c r="I2" s="6" t="str">
        <x:v>Preencha os campos amarelos com os dados atuais. Prioridades, juros, amortização, saldo projetado e alertas são calculados automaticamente.</x:v>
      </x:c>
      <x:c r="J2" s="6" t="str">
        <x:v>Preencha os campos amarelos com os dados atuais. Prioridades, juros, amortização, saldo projetado e alertas são calculados automaticamente.</x:v>
      </x:c>
      <x:c r="K2" s="6" t="str">
        <x:v>Preencha os campos amarelos com os dados atuais. Prioridades, juros, amortização, saldo projetado e alertas são calculados automaticamente.</x:v>
      </x:c>
      <x:c r="L2" s="6" t="str">
        <x:v>Preencha os campos amarelos com os dados atuais. Prioridades, juros, amortização, saldo projetado e alertas são calculados automaticamente.</x:v>
      </x:c>
      <x:c r="M2" s="6" t="str">
        <x:v>Preencha os campos amarelos com os dados atuais. Prioridades, juros, amortização, saldo projetado e alertas são calculados automaticamente.</x:v>
      </x:c>
      <x:c r="N2" s="6" t="str">
        <x:v>Preencha os campos amarelos com os dados atuais. Prioridades, juros, amortização, saldo projetado e alertas são calculados automaticamente.</x:v>
      </x:c>
      <x:c r="O2" s="6" t="str">
        <x:v>Preencha os campos amarelos com os dados atuais. Prioridades, juros, amortização, saldo projetado e alertas são calculados automaticamente.</x:v>
      </x:c>
      <x:c r="P2" s="6" t="str">
        <x:v>Preencha os campos amarelos com os dados atuais. Prioridades, juros, amortização, saldo projetado e alertas são calculados automaticamente.</x:v>
      </x:c>
      <x:c r="Q2" s="6" t="str">
        <x:v>Preencha os campos amarelos com os dados atuais. Prioridades, juros, amortização, saldo projetado e alertas são calculados automaticamente.</x:v>
      </x:c>
    </x:row>
    <x:row r="4" ht="40" customHeight="1">
      <x:c r="A4" s="12" t="str">
        <x:v>ID</x:v>
      </x:c>
      <x:c r="B4" s="12" t="str">
        <x:v>Credor / dívida</x:v>
      </x:c>
      <x:c r="C4" s="12" t="str">
        <x:v>Tipo</x:v>
      </x:c>
      <x:c r="D4" s="12" t="str">
        <x:v>Saldo atual</x:v>
      </x:c>
      <x:c r="E4" s="12" t="str">
        <x:v>Juros ao mês</x:v>
      </x:c>
      <x:c r="F4" s="12" t="str">
        <x:v>Parcela mínima</x:v>
      </x:c>
      <x:c r="G4" s="12" t="str">
        <x:v>Dia vencimento</x:v>
      </x:c>
      <x:c r="H4" s="12" t="str">
        <x:v>Prioridade bola de neve</x:v>
      </x:c>
      <x:c r="I4" s="12" t="str">
        <x:v>Prioridade avalanche</x:v>
      </x:c>
      <x:c r="J4" s="12" t="str">
        <x:v>Prioridade escolhida</x:v>
      </x:c>
      <x:c r="K4" s="12" t="str">
        <x:v>Extra recomendado</x:v>
      </x:c>
      <x:c r="L4" s="12" t="str">
        <x:v>Pagamento planejado</x:v>
      </x:c>
      <x:c r="M4" s="12" t="str">
        <x:v>Juros estimados mês</x:v>
      </x:c>
      <x:c r="N4" s="12" t="str">
        <x:v>Redução líquida (negativa = aumento)</x:v>
      </x:c>
      <x:c r="O4" s="12" t="str">
        <x:v>Saldo após pagamento</x:v>
      </x:c>
      <x:c r="P4" s="12" t="str">
        <x:v>Meses estimados</x:v>
      </x:c>
      <x:c r="Q4" s="12" t="str">
        <x:v>Situação</x:v>
      </x:c>
      <x:c r="R4" s="12" t="str">
        <x:v>Conferência dos dados</x:v>
      </x:c>
    </x:row>
    <x:row r="5">
      <x:c r="A5" s="13" t="str">
        <x:v>DIV-001</x:v>
      </x:c>
      <x:c r="B5" s="13" t="str">
        <x:v>Cartão principal</x:v>
      </x:c>
      <x:c r="C5" s="13" t="str">
        <x:v>Cartão de crédito</x:v>
      </x:c>
      <x:c r="D5" s="14" t="n">
        <x:v>7800</x:v>
      </x:c>
      <x:c r="E5" s="15" t="n">
        <x:v>0.124</x:v>
      </x:c>
      <x:c r="F5" s="14" t="n">
        <x:v>950</x:v>
      </x:c>
      <x:c r="G5" s="13" t="n">
        <x:v>10</x:v>
      </x:c>
      <x:c r="H5" t="n">
        <x:f>IF(R5&lt;&gt;"OK","",1+COUNTIFS($R$5:$R$104,"OK",$D$5:$D$104,"&lt;"&amp;D5)+COUNTIFS($R$5:$R5,"OK",$D$5:$D5,D5)-1)</x:f>
        <x:v>3</x:v>
      </x:c>
      <x:c r="I5" t="n">
        <x:f>IF(R5&lt;&gt;"OK","",1+COUNTIFS($R$5:$R$104,"OK",$E$5:$E$104,"&gt;"&amp;E5)+COUNTIFS($R$5:$R5,"OK",$E$5:$E5,E5)-1)</x:f>
        <x:v>1</x:v>
      </x:c>
      <x:c r="J5" t="n">
        <x:f>IF(R5&lt;&gt;"OK","",IF(Dashboard!$B$3="Avalanche",I5,H5))</x:f>
        <x:v>1</x:v>
      </x:c>
      <x:c r="K5" s="16" t="n">
        <x:f>IF(R5&lt;&gt;"OK",0,IF(J5=1,MIN(Dashboard!$D$3,MAX(0,D5+M5-F5)),0))</x:f>
        <x:v>900</x:v>
      </x:c>
      <x:c r="L5" s="16" t="n">
        <x:f>IF(R5&lt;&gt;"OK",0,MIN(D5+M5,F5+K5))</x:f>
        <x:v>1850</x:v>
      </x:c>
      <x:c r="M5" s="16" t="n">
        <x:f>IF(R5&lt;&gt;"OK",0,D5*E5)</x:f>
        <x:v>967.2</x:v>
      </x:c>
      <x:c r="N5" s="16" t="n">
        <x:f>IF(R5&lt;&gt;"OK",0,L5-M5)</x:f>
        <x:v>882.8</x:v>
      </x:c>
      <x:c r="O5" s="16" t="n">
        <x:f>IF(R5="QUITADA",0,IF(R5&lt;&gt;"OK","",MAX(0,D5+M5-L5)))</x:f>
        <x:v>6917.200000000001</x:v>
      </x:c>
      <x:c r="P5" t="n">
        <x:f>IF(R5="QUITADA",0,IF(R5&lt;&gt;"OK","",IF(L5&lt;=M5,"SEM QUITAÇÃO",IF(E5=0,ROUNDUP(D5/L5,0),ROUNDUP(NPER(E5,-L5,D5,0,0),0)))))</x:f>
        <x:v>7</x:v>
      </x:c>
      <x:c r="Q5" t="str">
        <x:f>IF(A5="","",IF(R5&lt;&gt;"OK",R5,IF(L5&lt;=M5,"PAGAMENTO INSUFICIENTE",IF(E5&gt;=0.05,"JURO MUITO ALTO",IF(J5=1,"PRIORIDADE","ACOMPANHAR")))))</x:f>
        <x:v>JURO MUITO ALTO</x:v>
      </x:c>
      <x:c r="R5" t="str">
        <x:f>IF(A5="","",IF(OR(COUNTIF($A$5:$A$104,A5)&lt;&gt;1,NOT(ISNUMBER(D5)),D5&lt;0,NOT(ISNUMBER(E5)),E5&lt;0,NOT(ISNUMBER(F5)),F5&lt;0,NOT(ISNUMBER(Dashboard!$D$3)),Dashboard!$D$3&lt;0,AND(Dashboard!$B$3&lt;&gt;"Avalanche",Dashboard!$B$3&lt;&gt;"Bola de neve")),"REVISAR DADOS",IF(D5=0,"QUITADA","OK")))</x:f>
        <x:v>OK</x:v>
      </x:c>
    </x:row>
    <x:row r="6">
      <x:c r="A6" s="13" t="str">
        <x:v>DIV-004</x:v>
      </x:c>
      <x:c r="B6" s="13" t="str">
        <x:v>Cheque especial</x:v>
      </x:c>
      <x:c r="C6" s="13" t="str">
        <x:v>Cheque especial</x:v>
      </x:c>
      <x:c r="D6" s="14" t="n">
        <x:v>2400</x:v>
      </x:c>
      <x:c r="E6" s="15" t="n">
        <x:v>0.089</x:v>
      </x:c>
      <x:c r="F6" s="14" t="n">
        <x:v>350</x:v>
      </x:c>
      <x:c r="G6" s="13" t="n">
        <x:v>5</x:v>
      </x:c>
      <x:c r="H6" t="n">
        <x:f>IF(R6&lt;&gt;"OK","",1+COUNTIFS($R$5:$R$104,"OK",$D$5:$D$104,"&lt;"&amp;D6)+COUNTIFS($R$5:$R6,"OK",$D$5:$D6,D6)-1)</x:f>
        <x:v>2</x:v>
      </x:c>
      <x:c r="I6" t="n">
        <x:f>IF(R6&lt;&gt;"OK","",1+COUNTIFS($R$5:$R$104,"OK",$E$5:$E$104,"&gt;"&amp;E6)+COUNTIFS($R$5:$R6,"OK",$E$5:$E6,E6)-1)</x:f>
        <x:v>2</x:v>
      </x:c>
      <x:c r="J6" t="n">
        <x:f>IF(R6&lt;&gt;"OK","",IF(Dashboard!$B$3="Avalanche",I6,H6))</x:f>
        <x:v>2</x:v>
      </x:c>
      <x:c r="K6" s="16" t="n">
        <x:f>IF(R6&lt;&gt;"OK",0,IF(J6=1,MIN(Dashboard!$D$3,MAX(0,D6+M6-F6)),0))</x:f>
        <x:v>0</x:v>
      </x:c>
      <x:c r="L6" s="16" t="n">
        <x:f>IF(R6&lt;&gt;"OK",0,MIN(D6+M6,F6+K6))</x:f>
        <x:v>350</x:v>
      </x:c>
      <x:c r="M6" s="16" t="n">
        <x:f>IF(R6&lt;&gt;"OK",0,D6*E6)</x:f>
        <x:v>213.6</x:v>
      </x:c>
      <x:c r="N6" s="16" t="n">
        <x:f>IF(R6&lt;&gt;"OK",0,L6-M6)</x:f>
        <x:v>136.4</x:v>
      </x:c>
      <x:c r="O6" s="16" t="n">
        <x:f>IF(R6="QUITADA",0,IF(R6&lt;&gt;"OK","",MAX(0,D6+M6-L6)))</x:f>
        <x:v>2263.6</x:v>
      </x:c>
      <x:c r="P6" t="n">
        <x:f>IF(R6="QUITADA",0,IF(R6&lt;&gt;"OK","",IF(L6&lt;=M6,"SEM QUITAÇÃO",IF(E6=0,ROUNDUP(D6/L6,0),ROUNDUP(NPER(E6,-L6,D6,0,0),0)))))</x:f>
        <x:v>12</x:v>
      </x:c>
      <x:c r="Q6" t="str">
        <x:f>IF(A6="","",IF(R6&lt;&gt;"OK",R6,IF(L6&lt;=M6,"PAGAMENTO INSUFICIENTE",IF(E6&gt;=0.05,"JURO MUITO ALTO",IF(J6=1,"PRIORIDADE","ACOMPANHAR")))))</x:f>
        <x:v>JURO MUITO ALTO</x:v>
      </x:c>
      <x:c r="R6" t="str">
        <x:f>IF(A6="","",IF(OR(COUNTIF($A$5:$A$104,A6)&lt;&gt;1,NOT(ISNUMBER(D6)),D6&lt;0,NOT(ISNUMBER(E6)),E6&lt;0,NOT(ISNUMBER(F6)),F6&lt;0,NOT(ISNUMBER(Dashboard!$D$3)),Dashboard!$D$3&lt;0,AND(Dashboard!$B$3&lt;&gt;"Avalanche",Dashboard!$B$3&lt;&gt;"Bola de neve")),"REVISAR DADOS",IF(D6=0,"QUITADA","OK")))</x:f>
        <x:v>OK</x:v>
      </x:c>
    </x:row>
    <x:row r="7">
      <x:c r="A7" s="13" t="str">
        <x:v>DIV-002</x:v>
      </x:c>
      <x:c r="B7" s="13" t="str">
        <x:v>Empréstimo pessoal</x:v>
      </x:c>
      <x:c r="C7" s="13" t="str">
        <x:v>Empréstimo</x:v>
      </x:c>
      <x:c r="D7" s="14" t="n">
        <x:v>12500</x:v>
      </x:c>
      <x:c r="E7" s="15" t="n">
        <x:v>0.035</x:v>
      </x:c>
      <x:c r="F7" s="14" t="n">
        <x:v>720</x:v>
      </x:c>
      <x:c r="G7" s="13" t="n">
        <x:v>15</x:v>
      </x:c>
      <x:c r="H7" t="n">
        <x:f>IF(R7&lt;&gt;"OK","",1+COUNTIFS($R$5:$R$104,"OK",$D$5:$D$104,"&lt;"&amp;D7)+COUNTIFS($R$5:$R7,"OK",$D$5:$D7,D7)-1)</x:f>
        <x:v>4</x:v>
      </x:c>
      <x:c r="I7" t="n">
        <x:f>IF(R7&lt;&gt;"OK","",1+COUNTIFS($R$5:$R$104,"OK",$E$5:$E$104,"&gt;"&amp;E7)+COUNTIFS($R$5:$R7,"OK",$E$5:$E7,E7)-1)</x:f>
        <x:v>3</x:v>
      </x:c>
      <x:c r="J7" t="n">
        <x:f>IF(R7&lt;&gt;"OK","",IF(Dashboard!$B$3="Avalanche",I7,H7))</x:f>
        <x:v>3</x:v>
      </x:c>
      <x:c r="K7" s="16" t="n">
        <x:f>IF(R7&lt;&gt;"OK",0,IF(J7=1,MIN(Dashboard!$D$3,MAX(0,D7+M7-F7)),0))</x:f>
        <x:v>0</x:v>
      </x:c>
      <x:c r="L7" s="16" t="n">
        <x:f>IF(R7&lt;&gt;"OK",0,MIN(D7+M7,F7+K7))</x:f>
        <x:v>720</x:v>
      </x:c>
      <x:c r="M7" s="16" t="n">
        <x:f>IF(R7&lt;&gt;"OK",0,D7*E7)</x:f>
        <x:v>437.50000000000006</x:v>
      </x:c>
      <x:c r="N7" s="16" t="n">
        <x:f>IF(R7&lt;&gt;"OK",0,L7-M7)</x:f>
        <x:v>282.49999999999994</x:v>
      </x:c>
      <x:c r="O7" s="16" t="n">
        <x:f>IF(R7="QUITADA",0,IF(R7&lt;&gt;"OK","",MAX(0,D7+M7-L7)))</x:f>
        <x:v>12217.5</x:v>
      </x:c>
      <x:c r="P7" t="n">
        <x:f>IF(R7="QUITADA",0,IF(R7&lt;&gt;"OK","",IF(L7&lt;=M7,"SEM QUITAÇÃO",IF(E7=0,ROUNDUP(D7/L7,0),ROUNDUP(NPER(E7,-L7,D7,0,0),0)))))</x:f>
        <x:v>28</x:v>
      </x:c>
      <x:c r="Q7" t="str">
        <x:f>IF(A7="","",IF(R7&lt;&gt;"OK",R7,IF(L7&lt;=M7,"PAGAMENTO INSUFICIENTE",IF(E7&gt;=0.05,"JURO MUITO ALTO",IF(J7=1,"PRIORIDADE","ACOMPANHAR")))))</x:f>
        <x:v>ACOMPANHAR</x:v>
      </x:c>
      <x:c r="R7" t="str">
        <x:f>IF(A7="","",IF(OR(COUNTIF($A$5:$A$104,A7)&lt;&gt;1,NOT(ISNUMBER(D7)),D7&lt;0,NOT(ISNUMBER(E7)),E7&lt;0,NOT(ISNUMBER(F7)),F7&lt;0,NOT(ISNUMBER(Dashboard!$D$3)),Dashboard!$D$3&lt;0,AND(Dashboard!$B$3&lt;&gt;"Avalanche",Dashboard!$B$3&lt;&gt;"Bola de neve")),"REVISAR DADOS",IF(D7=0,"QUITADA","OK")))</x:f>
        <x:v>OK</x:v>
      </x:c>
    </x:row>
    <x:row r="8">
      <x:c r="A8" s="13" t="str">
        <x:v>DIV-005</x:v>
      </x:c>
      <x:c r="B8" s="13" t="str">
        <x:v>Parcelamento loja</x:v>
      </x:c>
      <x:c r="C8" s="13" t="str">
        <x:v>Crediário</x:v>
      </x:c>
      <x:c r="D8" s="14" t="n">
        <x:v>1850</x:v>
      </x:c>
      <x:c r="E8" s="15" t="n">
        <x:v>0.021</x:v>
      </x:c>
      <x:c r="F8" s="14" t="n">
        <x:v>240</x:v>
      </x:c>
      <x:c r="G8" s="13" t="n">
        <x:v>28</x:v>
      </x:c>
      <x:c r="H8" t="n">
        <x:f>IF(R8&lt;&gt;"OK","",1+COUNTIFS($R$5:$R$104,"OK",$D$5:$D$104,"&lt;"&amp;D8)+COUNTIFS($R$5:$R8,"OK",$D$5:$D8,D8)-1)</x:f>
        <x:v>1</x:v>
      </x:c>
      <x:c r="I8" t="n">
        <x:f>IF(R8&lt;&gt;"OK","",1+COUNTIFS($R$5:$R$104,"OK",$E$5:$E$104,"&gt;"&amp;E8)+COUNTIFS($R$5:$R8,"OK",$E$5:$E8,E8)-1)</x:f>
        <x:v>4</x:v>
      </x:c>
      <x:c r="J8" t="n">
        <x:f>IF(R8&lt;&gt;"OK","",IF(Dashboard!$B$3="Avalanche",I8,H8))</x:f>
        <x:v>4</x:v>
      </x:c>
      <x:c r="K8" s="16" t="n">
        <x:f>IF(R8&lt;&gt;"OK",0,IF(J8=1,MIN(Dashboard!$D$3,MAX(0,D8+M8-F8)),0))</x:f>
        <x:v>0</x:v>
      </x:c>
      <x:c r="L8" s="16" t="n">
        <x:f>IF(R8&lt;&gt;"OK",0,MIN(D8+M8,F8+K8))</x:f>
        <x:v>240</x:v>
      </x:c>
      <x:c r="M8" s="16" t="n">
        <x:f>IF(R8&lt;&gt;"OK",0,D8*E8)</x:f>
        <x:v>38.85</x:v>
      </x:c>
      <x:c r="N8" s="16" t="n">
        <x:f>IF(R8&lt;&gt;"OK",0,L8-M8)</x:f>
        <x:v>201.15</x:v>
      </x:c>
      <x:c r="O8" s="16" t="n">
        <x:f>IF(R8="QUITADA",0,IF(R8&lt;&gt;"OK","",MAX(0,D8+M8-L8)))</x:f>
        <x:v>1648.85</x:v>
      </x:c>
      <x:c r="P8" t="n">
        <x:f>IF(R8="QUITADA",0,IF(R8&lt;&gt;"OK","",IF(L8&lt;=M8,"SEM QUITAÇÃO",IF(E8=0,ROUNDUP(D8/L8,0),ROUNDUP(NPER(E8,-L8,D8,0,0),0)))))</x:f>
        <x:v>9</x:v>
      </x:c>
      <x:c r="Q8" t="str">
        <x:f>IF(A8="","",IF(R8&lt;&gt;"OK",R8,IF(L8&lt;=M8,"PAGAMENTO INSUFICIENTE",IF(E8&gt;=0.05,"JURO MUITO ALTO",IF(J8=1,"PRIORIDADE","ACOMPANHAR")))))</x:f>
        <x:v>ACOMPANHAR</x:v>
      </x:c>
      <x:c r="R8" t="str">
        <x:f>IF(A8="","",IF(OR(COUNTIF($A$5:$A$104,A8)&lt;&gt;1,NOT(ISNUMBER(D8)),D8&lt;0,NOT(ISNUMBER(E8)),E8&lt;0,NOT(ISNUMBER(F8)),F8&lt;0,NOT(ISNUMBER(Dashboard!$D$3)),Dashboard!$D$3&lt;0,AND(Dashboard!$B$3&lt;&gt;"Avalanche",Dashboard!$B$3&lt;&gt;"Bola de neve")),"REVISAR DADOS",IF(D8=0,"QUITADA","OK")))</x:f>
        <x:v>OK</x:v>
      </x:c>
    </x:row>
    <x:row r="9">
      <x:c r="A9" s="13" t="str">
        <x:v>DIV-003</x:v>
      </x:c>
      <x:c r="B9" s="13" t="str">
        <x:v>Financiamento veículo</x:v>
      </x:c>
      <x:c r="C9" s="13" t="str">
        <x:v>Financiamento</x:v>
      </x:c>
      <x:c r="D9" s="14" t="n">
        <x:v>28400</x:v>
      </x:c>
      <x:c r="E9" s="15" t="n">
        <x:v>0.016</x:v>
      </x:c>
      <x:c r="F9" s="14" t="n">
        <x:v>1180</x:v>
      </x:c>
      <x:c r="G9" s="13" t="n">
        <x:v>22</x:v>
      </x:c>
      <x:c r="H9" t="n">
        <x:f>IF(R9&lt;&gt;"OK","",1+COUNTIFS($R$5:$R$104,"OK",$D$5:$D$104,"&lt;"&amp;D9)+COUNTIFS($R$5:$R9,"OK",$D$5:$D9,D9)-1)</x:f>
        <x:v>5</x:v>
      </x:c>
      <x:c r="I9" t="n">
        <x:f>IF(R9&lt;&gt;"OK","",1+COUNTIFS($R$5:$R$104,"OK",$E$5:$E$104,"&gt;"&amp;E9)+COUNTIFS($R$5:$R9,"OK",$E$5:$E9,E9)-1)</x:f>
        <x:v>5</x:v>
      </x:c>
      <x:c r="J9" t="n">
        <x:f>IF(R9&lt;&gt;"OK","",IF(Dashboard!$B$3="Avalanche",I9,H9))</x:f>
        <x:v>5</x:v>
      </x:c>
      <x:c r="K9" s="16" t="n">
        <x:f>IF(R9&lt;&gt;"OK",0,IF(J9=1,MIN(Dashboard!$D$3,MAX(0,D9+M9-F9)),0))</x:f>
        <x:v>0</x:v>
      </x:c>
      <x:c r="L9" s="16" t="n">
        <x:f>IF(R9&lt;&gt;"OK",0,MIN(D9+M9,F9+K9))</x:f>
        <x:v>1180</x:v>
      </x:c>
      <x:c r="M9" s="16" t="n">
        <x:f>IF(R9&lt;&gt;"OK",0,D9*E9)</x:f>
        <x:v>454.40000000000003</x:v>
      </x:c>
      <x:c r="N9" s="16" t="n">
        <x:f>IF(R9&lt;&gt;"OK",0,L9-M9)</x:f>
        <x:v>725.5999999999999</x:v>
      </x:c>
      <x:c r="O9" s="16" t="n">
        <x:f>IF(R9="QUITADA",0,IF(R9&lt;&gt;"OK","",MAX(0,D9+M9-L9)))</x:f>
        <x:v>27674.4</x:v>
      </x:c>
      <x:c r="P9" t="n">
        <x:f>IF(R9="QUITADA",0,IF(R9&lt;&gt;"OK","",IF(L9&lt;=M9,"SEM QUITAÇÃO",IF(E9=0,ROUNDUP(D9/L9,0),ROUNDUP(NPER(E9,-L9,D9,0,0),0)))))</x:f>
        <x:v>31</x:v>
      </x:c>
      <x:c r="Q9" t="str">
        <x:f>IF(A9="","",IF(R9&lt;&gt;"OK",R9,IF(L9&lt;=M9,"PAGAMENTO INSUFICIENTE",IF(E9&gt;=0.05,"JURO MUITO ALTO",IF(J9=1,"PRIORIDADE","ACOMPANHAR")))))</x:f>
        <x:v>ACOMPANHAR</x:v>
      </x:c>
      <x:c r="R9" t="str">
        <x:f>IF(A9="","",IF(OR(COUNTIF($A$5:$A$104,A9)&lt;&gt;1,NOT(ISNUMBER(D9)),D9&lt;0,NOT(ISNUMBER(E9)),E9&lt;0,NOT(ISNUMBER(F9)),F9&lt;0,NOT(ISNUMBER(Dashboard!$D$3)),Dashboard!$D$3&lt;0,AND(Dashboard!$B$3&lt;&gt;"Avalanche",Dashboard!$B$3&lt;&gt;"Bola de neve")),"REVISAR DADOS",IF(D9=0,"QUITADA","OK")))</x:f>
        <x:v>OK</x:v>
      </x:c>
    </x:row>
    <x:row r="10">
      <x:c r="A10" s="13"/>
      <x:c r="B10" s="13"/>
      <x:c r="C10" s="13"/>
      <x:c r="D10" s="14"/>
      <x:c r="E10" s="15"/>
      <x:c r="F10" s="14"/>
      <x:c r="G10" s="13"/>
      <x:c r="H10" t="str">
        <x:f>IF(R10&lt;&gt;"OK","",1+COUNTIFS($R$5:$R$104,"OK",$D$5:$D$104,"&lt;"&amp;D10)+COUNTIFS($R$5:$R10,"OK",$D$5:$D10,D10)-1)</x:f>
      </x:c>
      <x:c r="I10" t="str">
        <x:f>IF(R10&lt;&gt;"OK","",1+COUNTIFS($R$5:$R$104,"OK",$E$5:$E$104,"&gt;"&amp;E10)+COUNTIFS($R$5:$R10,"OK",$E$5:$E10,E10)-1)</x:f>
      </x:c>
      <x:c r="J10" t="str">
        <x:f>IF(R10&lt;&gt;"OK","",IF(Dashboard!$B$3="Avalanche",I10,H10))</x:f>
      </x:c>
      <x:c r="K10" s="16" t="n">
        <x:f>IF(R10&lt;&gt;"OK",0,IF(J10=1,MIN(Dashboard!$D$3,MAX(0,D10+M10-F10)),0))</x:f>
        <x:v>0</x:v>
      </x:c>
      <x:c r="L10" s="16" t="n">
        <x:f>IF(R10&lt;&gt;"OK",0,MIN(D10+M10,F10+K10))</x:f>
        <x:v>0</x:v>
      </x:c>
      <x:c r="M10" s="16" t="n">
        <x:f>IF(R10&lt;&gt;"OK",0,D10*E10)</x:f>
        <x:v>0</x:v>
      </x:c>
      <x:c r="N10" s="16" t="n">
        <x:f>IF(R10&lt;&gt;"OK",0,L10-M10)</x:f>
        <x:v>0</x:v>
      </x:c>
      <x:c r="O10" s="16" t="str">
        <x:f>IF(R10="QUITADA",0,IF(R10&lt;&gt;"OK","",MAX(0,D10+M10-L10)))</x:f>
      </x:c>
      <x:c r="P10" t="str">
        <x:f>IF(R10="QUITADA",0,IF(R10&lt;&gt;"OK","",IF(L10&lt;=M10,"SEM QUITAÇÃO",IF(E10=0,ROUNDUP(D10/L10,0),ROUNDUP(NPER(E10,-L10,D10,0,0),0)))))</x:f>
      </x:c>
      <x:c r="Q10" t="str">
        <x:f>IF(A10="","",IF(R10&lt;&gt;"OK",R10,IF(L10&lt;=M10,"PAGAMENTO INSUFICIENTE",IF(E10&gt;=0.05,"JURO MUITO ALTO",IF(J10=1,"PRIORIDADE","ACOMPANHAR")))))</x:f>
      </x:c>
      <x:c r="R10" t="str">
        <x:f>IF(A10="","",IF(OR(COUNTIF($A$5:$A$104,A10)&lt;&gt;1,NOT(ISNUMBER(D10)),D10&lt;0,NOT(ISNUMBER(E10)),E10&lt;0,NOT(ISNUMBER(F10)),F10&lt;0,NOT(ISNUMBER(Dashboard!$D$3)),Dashboard!$D$3&lt;0,AND(Dashboard!$B$3&lt;&gt;"Avalanche",Dashboard!$B$3&lt;&gt;"Bola de neve")),"REVISAR DADOS",IF(D10=0,"QUITADA","OK")))</x:f>
      </x:c>
    </x:row>
    <x:row r="11">
      <x:c r="A11" s="13"/>
      <x:c r="B11" s="13"/>
      <x:c r="C11" s="13"/>
      <x:c r="D11" s="14"/>
      <x:c r="E11" s="15"/>
      <x:c r="F11" s="14"/>
      <x:c r="G11" s="13"/>
      <x:c r="H11" t="str">
        <x:f>IF(R11&lt;&gt;"OK","",1+COUNTIFS($R$5:$R$104,"OK",$D$5:$D$104,"&lt;"&amp;D11)+COUNTIFS($R$5:$R11,"OK",$D$5:$D11,D11)-1)</x:f>
      </x:c>
      <x:c r="I11" t="str">
        <x:f>IF(R11&lt;&gt;"OK","",1+COUNTIFS($R$5:$R$104,"OK",$E$5:$E$104,"&gt;"&amp;E11)+COUNTIFS($R$5:$R11,"OK",$E$5:$E11,E11)-1)</x:f>
      </x:c>
      <x:c r="J11" t="str">
        <x:f>IF(R11&lt;&gt;"OK","",IF(Dashboard!$B$3="Avalanche",I11,H11))</x:f>
      </x:c>
      <x:c r="K11" s="16" t="n">
        <x:f>IF(R11&lt;&gt;"OK",0,IF(J11=1,MIN(Dashboard!$D$3,MAX(0,D11+M11-F11)),0))</x:f>
        <x:v>0</x:v>
      </x:c>
      <x:c r="L11" s="16" t="n">
        <x:f>IF(R11&lt;&gt;"OK",0,MIN(D11+M11,F11+K11))</x:f>
        <x:v>0</x:v>
      </x:c>
      <x:c r="M11" s="16" t="n">
        <x:f>IF(R11&lt;&gt;"OK",0,D11*E11)</x:f>
        <x:v>0</x:v>
      </x:c>
      <x:c r="N11" s="16" t="n">
        <x:f>IF(R11&lt;&gt;"OK",0,L11-M11)</x:f>
        <x:v>0</x:v>
      </x:c>
      <x:c r="O11" s="16" t="str">
        <x:f>IF(R11="QUITADA",0,IF(R11&lt;&gt;"OK","",MAX(0,D11+M11-L11)))</x:f>
      </x:c>
      <x:c r="P11" t="str">
        <x:f>IF(R11="QUITADA",0,IF(R11&lt;&gt;"OK","",IF(L11&lt;=M11,"SEM QUITAÇÃO",IF(E11=0,ROUNDUP(D11/L11,0),ROUNDUP(NPER(E11,-L11,D11,0,0),0)))))</x:f>
      </x:c>
      <x:c r="Q11" t="str">
        <x:f>IF(A11="","",IF(R11&lt;&gt;"OK",R11,IF(L11&lt;=M11,"PAGAMENTO INSUFICIENTE",IF(E11&gt;=0.05,"JURO MUITO ALTO",IF(J11=1,"PRIORIDADE","ACOMPANHAR")))))</x:f>
      </x:c>
      <x:c r="R11" t="str">
        <x:f>IF(A11="","",IF(OR(COUNTIF($A$5:$A$104,A11)&lt;&gt;1,NOT(ISNUMBER(D11)),D11&lt;0,NOT(ISNUMBER(E11)),E11&lt;0,NOT(ISNUMBER(F11)),F11&lt;0,NOT(ISNUMBER(Dashboard!$D$3)),Dashboard!$D$3&lt;0,AND(Dashboard!$B$3&lt;&gt;"Avalanche",Dashboard!$B$3&lt;&gt;"Bola de neve")),"REVISAR DADOS",IF(D11=0,"QUITADA","OK")))</x:f>
      </x:c>
    </x:row>
    <x:row r="12">
      <x:c r="A12" s="13"/>
      <x:c r="B12" s="13"/>
      <x:c r="C12" s="13"/>
      <x:c r="D12" s="14"/>
      <x:c r="E12" s="15"/>
      <x:c r="F12" s="14"/>
      <x:c r="G12" s="13"/>
      <x:c r="H12" t="str">
        <x:f>IF(R12&lt;&gt;"OK","",1+COUNTIFS($R$5:$R$104,"OK",$D$5:$D$104,"&lt;"&amp;D12)+COUNTIFS($R$5:$R12,"OK",$D$5:$D12,D12)-1)</x:f>
      </x:c>
      <x:c r="I12" t="str">
        <x:f>IF(R12&lt;&gt;"OK","",1+COUNTIFS($R$5:$R$104,"OK",$E$5:$E$104,"&gt;"&amp;E12)+COUNTIFS($R$5:$R12,"OK",$E$5:$E12,E12)-1)</x:f>
      </x:c>
      <x:c r="J12" t="str">
        <x:f>IF(R12&lt;&gt;"OK","",IF(Dashboard!$B$3="Avalanche",I12,H12))</x:f>
      </x:c>
      <x:c r="K12" s="16" t="n">
        <x:f>IF(R12&lt;&gt;"OK",0,IF(J12=1,MIN(Dashboard!$D$3,MAX(0,D12+M12-F12)),0))</x:f>
        <x:v>0</x:v>
      </x:c>
      <x:c r="L12" s="16" t="n">
        <x:f>IF(R12&lt;&gt;"OK",0,MIN(D12+M12,F12+K12))</x:f>
        <x:v>0</x:v>
      </x:c>
      <x:c r="M12" s="16" t="n">
        <x:f>IF(R12&lt;&gt;"OK",0,D12*E12)</x:f>
        <x:v>0</x:v>
      </x:c>
      <x:c r="N12" s="16" t="n">
        <x:f>IF(R12&lt;&gt;"OK",0,L12-M12)</x:f>
        <x:v>0</x:v>
      </x:c>
      <x:c r="O12" s="16" t="str">
        <x:f>IF(R12="QUITADA",0,IF(R12&lt;&gt;"OK","",MAX(0,D12+M12-L12)))</x:f>
      </x:c>
      <x:c r="P12" t="str">
        <x:f>IF(R12="QUITADA",0,IF(R12&lt;&gt;"OK","",IF(L12&lt;=M12,"SEM QUITAÇÃO",IF(E12=0,ROUNDUP(D12/L12,0),ROUNDUP(NPER(E12,-L12,D12,0,0),0)))))</x:f>
      </x:c>
      <x:c r="Q12" t="str">
        <x:f>IF(A12="","",IF(R12&lt;&gt;"OK",R12,IF(L12&lt;=M12,"PAGAMENTO INSUFICIENTE",IF(E12&gt;=0.05,"JURO MUITO ALTO",IF(J12=1,"PRIORIDADE","ACOMPANHAR")))))</x:f>
      </x:c>
      <x:c r="R12" t="str">
        <x:f>IF(A12="","",IF(OR(COUNTIF($A$5:$A$104,A12)&lt;&gt;1,NOT(ISNUMBER(D12)),D12&lt;0,NOT(ISNUMBER(E12)),E12&lt;0,NOT(ISNUMBER(F12)),F12&lt;0,NOT(ISNUMBER(Dashboard!$D$3)),Dashboard!$D$3&lt;0,AND(Dashboard!$B$3&lt;&gt;"Avalanche",Dashboard!$B$3&lt;&gt;"Bola de neve")),"REVISAR DADOS",IF(D12=0,"QUITADA","OK")))</x:f>
      </x:c>
    </x:row>
    <x:row r="13">
      <x:c r="A13" s="13"/>
      <x:c r="B13" s="13"/>
      <x:c r="C13" s="13"/>
      <x:c r="D13" s="14"/>
      <x:c r="E13" s="15"/>
      <x:c r="F13" s="14"/>
      <x:c r="G13" s="13"/>
      <x:c r="H13" t="str">
        <x:f>IF(R13&lt;&gt;"OK","",1+COUNTIFS($R$5:$R$104,"OK",$D$5:$D$104,"&lt;"&amp;D13)+COUNTIFS($R$5:$R13,"OK",$D$5:$D13,D13)-1)</x:f>
      </x:c>
      <x:c r="I13" t="str">
        <x:f>IF(R13&lt;&gt;"OK","",1+COUNTIFS($R$5:$R$104,"OK",$E$5:$E$104,"&gt;"&amp;E13)+COUNTIFS($R$5:$R13,"OK",$E$5:$E13,E13)-1)</x:f>
      </x:c>
      <x:c r="J13" t="str">
        <x:f>IF(R13&lt;&gt;"OK","",IF(Dashboard!$B$3="Avalanche",I13,H13))</x:f>
      </x:c>
      <x:c r="K13" s="16" t="n">
        <x:f>IF(R13&lt;&gt;"OK",0,IF(J13=1,MIN(Dashboard!$D$3,MAX(0,D13+M13-F13)),0))</x:f>
        <x:v>0</x:v>
      </x:c>
      <x:c r="L13" s="16" t="n">
        <x:f>IF(R13&lt;&gt;"OK",0,MIN(D13+M13,F13+K13))</x:f>
        <x:v>0</x:v>
      </x:c>
      <x:c r="M13" s="16" t="n">
        <x:f>IF(R13&lt;&gt;"OK",0,D13*E13)</x:f>
        <x:v>0</x:v>
      </x:c>
      <x:c r="N13" s="16" t="n">
        <x:f>IF(R13&lt;&gt;"OK",0,L13-M13)</x:f>
        <x:v>0</x:v>
      </x:c>
      <x:c r="O13" s="16" t="str">
        <x:f>IF(R13="QUITADA",0,IF(R13&lt;&gt;"OK","",MAX(0,D13+M13-L13)))</x:f>
      </x:c>
      <x:c r="P13" t="str">
        <x:f>IF(R13="QUITADA",0,IF(R13&lt;&gt;"OK","",IF(L13&lt;=M13,"SEM QUITAÇÃO",IF(E13=0,ROUNDUP(D13/L13,0),ROUNDUP(NPER(E13,-L13,D13,0,0),0)))))</x:f>
      </x:c>
      <x:c r="Q13" t="str">
        <x:f>IF(A13="","",IF(R13&lt;&gt;"OK",R13,IF(L13&lt;=M13,"PAGAMENTO INSUFICIENTE",IF(E13&gt;=0.05,"JURO MUITO ALTO",IF(J13=1,"PRIORIDADE","ACOMPANHAR")))))</x:f>
      </x:c>
      <x:c r="R13" t="str">
        <x:f>IF(A13="","",IF(OR(COUNTIF($A$5:$A$104,A13)&lt;&gt;1,NOT(ISNUMBER(D13)),D13&lt;0,NOT(ISNUMBER(E13)),E13&lt;0,NOT(ISNUMBER(F13)),F13&lt;0,NOT(ISNUMBER(Dashboard!$D$3)),Dashboard!$D$3&lt;0,AND(Dashboard!$B$3&lt;&gt;"Avalanche",Dashboard!$B$3&lt;&gt;"Bola de neve")),"REVISAR DADOS",IF(D13=0,"QUITADA","OK")))</x:f>
      </x:c>
    </x:row>
    <x:row r="14">
      <x:c r="A14" s="13"/>
      <x:c r="B14" s="13"/>
      <x:c r="C14" s="13"/>
      <x:c r="D14" s="14"/>
      <x:c r="E14" s="15"/>
      <x:c r="F14" s="14"/>
      <x:c r="G14" s="13"/>
      <x:c r="H14" t="str">
        <x:f>IF(R14&lt;&gt;"OK","",1+COUNTIFS($R$5:$R$104,"OK",$D$5:$D$104,"&lt;"&amp;D14)+COUNTIFS($R$5:$R14,"OK",$D$5:$D14,D14)-1)</x:f>
      </x:c>
      <x:c r="I14" t="str">
        <x:f>IF(R14&lt;&gt;"OK","",1+COUNTIFS($R$5:$R$104,"OK",$E$5:$E$104,"&gt;"&amp;E14)+COUNTIFS($R$5:$R14,"OK",$E$5:$E14,E14)-1)</x:f>
      </x:c>
      <x:c r="J14" t="str">
        <x:f>IF(R14&lt;&gt;"OK","",IF(Dashboard!$B$3="Avalanche",I14,H14))</x:f>
      </x:c>
      <x:c r="K14" s="16" t="n">
        <x:f>IF(R14&lt;&gt;"OK",0,IF(J14=1,MIN(Dashboard!$D$3,MAX(0,D14+M14-F14)),0))</x:f>
        <x:v>0</x:v>
      </x:c>
      <x:c r="L14" s="16" t="n">
        <x:f>IF(R14&lt;&gt;"OK",0,MIN(D14+M14,F14+K14))</x:f>
        <x:v>0</x:v>
      </x:c>
      <x:c r="M14" s="16" t="n">
        <x:f>IF(R14&lt;&gt;"OK",0,D14*E14)</x:f>
        <x:v>0</x:v>
      </x:c>
      <x:c r="N14" s="16" t="n">
        <x:f>IF(R14&lt;&gt;"OK",0,L14-M14)</x:f>
        <x:v>0</x:v>
      </x:c>
      <x:c r="O14" s="16" t="str">
        <x:f>IF(R14="QUITADA",0,IF(R14&lt;&gt;"OK","",MAX(0,D14+M14-L14)))</x:f>
      </x:c>
      <x:c r="P14" t="str">
        <x:f>IF(R14="QUITADA",0,IF(R14&lt;&gt;"OK","",IF(L14&lt;=M14,"SEM QUITAÇÃO",IF(E14=0,ROUNDUP(D14/L14,0),ROUNDUP(NPER(E14,-L14,D14,0,0),0)))))</x:f>
      </x:c>
      <x:c r="Q14" t="str">
        <x:f>IF(A14="","",IF(R14&lt;&gt;"OK",R14,IF(L14&lt;=M14,"PAGAMENTO INSUFICIENTE",IF(E14&gt;=0.05,"JURO MUITO ALTO",IF(J14=1,"PRIORIDADE","ACOMPANHAR")))))</x:f>
      </x:c>
      <x:c r="R14" t="str">
        <x:f>IF(A14="","",IF(OR(COUNTIF($A$5:$A$104,A14)&lt;&gt;1,NOT(ISNUMBER(D14)),D14&lt;0,NOT(ISNUMBER(E14)),E14&lt;0,NOT(ISNUMBER(F14)),F14&lt;0,NOT(ISNUMBER(Dashboard!$D$3)),Dashboard!$D$3&lt;0,AND(Dashboard!$B$3&lt;&gt;"Avalanche",Dashboard!$B$3&lt;&gt;"Bola de neve")),"REVISAR DADOS",IF(D14=0,"QUITADA","OK")))</x:f>
      </x:c>
    </x:row>
    <x:row r="15">
      <x:c r="A15" s="13"/>
      <x:c r="B15" s="13"/>
      <x:c r="C15" s="13"/>
      <x:c r="D15" s="14"/>
      <x:c r="E15" s="15"/>
      <x:c r="F15" s="14"/>
      <x:c r="G15" s="13"/>
      <x:c r="H15" t="str">
        <x:f>IF(R15&lt;&gt;"OK","",1+COUNTIFS($R$5:$R$104,"OK",$D$5:$D$104,"&lt;"&amp;D15)+COUNTIFS($R$5:$R15,"OK",$D$5:$D15,D15)-1)</x:f>
      </x:c>
      <x:c r="I15" t="str">
        <x:f>IF(R15&lt;&gt;"OK","",1+COUNTIFS($R$5:$R$104,"OK",$E$5:$E$104,"&gt;"&amp;E15)+COUNTIFS($R$5:$R15,"OK",$E$5:$E15,E15)-1)</x:f>
      </x:c>
      <x:c r="J15" t="str">
        <x:f>IF(R15&lt;&gt;"OK","",IF(Dashboard!$B$3="Avalanche",I15,H15))</x:f>
      </x:c>
      <x:c r="K15" s="16" t="n">
        <x:f>IF(R15&lt;&gt;"OK",0,IF(J15=1,MIN(Dashboard!$D$3,MAX(0,D15+M15-F15)),0))</x:f>
        <x:v>0</x:v>
      </x:c>
      <x:c r="L15" s="16" t="n">
        <x:f>IF(R15&lt;&gt;"OK",0,MIN(D15+M15,F15+K15))</x:f>
        <x:v>0</x:v>
      </x:c>
      <x:c r="M15" s="16" t="n">
        <x:f>IF(R15&lt;&gt;"OK",0,D15*E15)</x:f>
        <x:v>0</x:v>
      </x:c>
      <x:c r="N15" s="16" t="n">
        <x:f>IF(R15&lt;&gt;"OK",0,L15-M15)</x:f>
        <x:v>0</x:v>
      </x:c>
      <x:c r="O15" s="16" t="str">
        <x:f>IF(R15="QUITADA",0,IF(R15&lt;&gt;"OK","",MAX(0,D15+M15-L15)))</x:f>
      </x:c>
      <x:c r="P15" t="str">
        <x:f>IF(R15="QUITADA",0,IF(R15&lt;&gt;"OK","",IF(L15&lt;=M15,"SEM QUITAÇÃO",IF(E15=0,ROUNDUP(D15/L15,0),ROUNDUP(NPER(E15,-L15,D15,0,0),0)))))</x:f>
      </x:c>
      <x:c r="Q15" t="str">
        <x:f>IF(A15="","",IF(R15&lt;&gt;"OK",R15,IF(L15&lt;=M15,"PAGAMENTO INSUFICIENTE",IF(E15&gt;=0.05,"JURO MUITO ALTO",IF(J15=1,"PRIORIDADE","ACOMPANHAR")))))</x:f>
      </x:c>
      <x:c r="R15" t="str">
        <x:f>IF(A15="","",IF(OR(COUNTIF($A$5:$A$104,A15)&lt;&gt;1,NOT(ISNUMBER(D15)),D15&lt;0,NOT(ISNUMBER(E15)),E15&lt;0,NOT(ISNUMBER(F15)),F15&lt;0,NOT(ISNUMBER(Dashboard!$D$3)),Dashboard!$D$3&lt;0,AND(Dashboard!$B$3&lt;&gt;"Avalanche",Dashboard!$B$3&lt;&gt;"Bola de neve")),"REVISAR DADOS",IF(D15=0,"QUITADA","OK")))</x:f>
      </x:c>
    </x:row>
    <x:row r="16">
      <x:c r="A16" s="13"/>
      <x:c r="B16" s="13"/>
      <x:c r="C16" s="13"/>
      <x:c r="D16" s="14"/>
      <x:c r="E16" s="15"/>
      <x:c r="F16" s="14"/>
      <x:c r="G16" s="13"/>
      <x:c r="H16" t="str">
        <x:f>IF(R16&lt;&gt;"OK","",1+COUNTIFS($R$5:$R$104,"OK",$D$5:$D$104,"&lt;"&amp;D16)+COUNTIFS($R$5:$R16,"OK",$D$5:$D16,D16)-1)</x:f>
      </x:c>
      <x:c r="I16" t="str">
        <x:f>IF(R16&lt;&gt;"OK","",1+COUNTIFS($R$5:$R$104,"OK",$E$5:$E$104,"&gt;"&amp;E16)+COUNTIFS($R$5:$R16,"OK",$E$5:$E16,E16)-1)</x:f>
      </x:c>
      <x:c r="J16" t="str">
        <x:f>IF(R16&lt;&gt;"OK","",IF(Dashboard!$B$3="Avalanche",I16,H16))</x:f>
      </x:c>
      <x:c r="K16" s="16" t="n">
        <x:f>IF(R16&lt;&gt;"OK",0,IF(J16=1,MIN(Dashboard!$D$3,MAX(0,D16+M16-F16)),0))</x:f>
        <x:v>0</x:v>
      </x:c>
      <x:c r="L16" s="16" t="n">
        <x:f>IF(R16&lt;&gt;"OK",0,MIN(D16+M16,F16+K16))</x:f>
        <x:v>0</x:v>
      </x:c>
      <x:c r="M16" s="16" t="n">
        <x:f>IF(R16&lt;&gt;"OK",0,D16*E16)</x:f>
        <x:v>0</x:v>
      </x:c>
      <x:c r="N16" s="16" t="n">
        <x:f>IF(R16&lt;&gt;"OK",0,L16-M16)</x:f>
        <x:v>0</x:v>
      </x:c>
      <x:c r="O16" s="16" t="str">
        <x:f>IF(R16="QUITADA",0,IF(R16&lt;&gt;"OK","",MAX(0,D16+M16-L16)))</x:f>
      </x:c>
      <x:c r="P16" t="str">
        <x:f>IF(R16="QUITADA",0,IF(R16&lt;&gt;"OK","",IF(L16&lt;=M16,"SEM QUITAÇÃO",IF(E16=0,ROUNDUP(D16/L16,0),ROUNDUP(NPER(E16,-L16,D16,0,0),0)))))</x:f>
      </x:c>
      <x:c r="Q16" t="str">
        <x:f>IF(A16="","",IF(R16&lt;&gt;"OK",R16,IF(L16&lt;=M16,"PAGAMENTO INSUFICIENTE",IF(E16&gt;=0.05,"JURO MUITO ALTO",IF(J16=1,"PRIORIDADE","ACOMPANHAR")))))</x:f>
      </x:c>
      <x:c r="R16" t="str">
        <x:f>IF(A16="","",IF(OR(COUNTIF($A$5:$A$104,A16)&lt;&gt;1,NOT(ISNUMBER(D16)),D16&lt;0,NOT(ISNUMBER(E16)),E16&lt;0,NOT(ISNUMBER(F16)),F16&lt;0,NOT(ISNUMBER(Dashboard!$D$3)),Dashboard!$D$3&lt;0,AND(Dashboard!$B$3&lt;&gt;"Avalanche",Dashboard!$B$3&lt;&gt;"Bola de neve")),"REVISAR DADOS",IF(D16=0,"QUITADA","OK")))</x:f>
      </x:c>
    </x:row>
    <x:row r="17">
      <x:c r="A17" s="13"/>
      <x:c r="B17" s="13"/>
      <x:c r="C17" s="13"/>
      <x:c r="D17" s="14"/>
      <x:c r="E17" s="15"/>
      <x:c r="F17" s="14"/>
      <x:c r="G17" s="13"/>
      <x:c r="H17" t="str">
        <x:f>IF(R17&lt;&gt;"OK","",1+COUNTIFS($R$5:$R$104,"OK",$D$5:$D$104,"&lt;"&amp;D17)+COUNTIFS($R$5:$R17,"OK",$D$5:$D17,D17)-1)</x:f>
      </x:c>
      <x:c r="I17" t="str">
        <x:f>IF(R17&lt;&gt;"OK","",1+COUNTIFS($R$5:$R$104,"OK",$E$5:$E$104,"&gt;"&amp;E17)+COUNTIFS($R$5:$R17,"OK",$E$5:$E17,E17)-1)</x:f>
      </x:c>
      <x:c r="J17" t="str">
        <x:f>IF(R17&lt;&gt;"OK","",IF(Dashboard!$B$3="Avalanche",I17,H17))</x:f>
      </x:c>
      <x:c r="K17" s="16" t="n">
        <x:f>IF(R17&lt;&gt;"OK",0,IF(J17=1,MIN(Dashboard!$D$3,MAX(0,D17+M17-F17)),0))</x:f>
        <x:v>0</x:v>
      </x:c>
      <x:c r="L17" s="16" t="n">
        <x:f>IF(R17&lt;&gt;"OK",0,MIN(D17+M17,F17+K17))</x:f>
        <x:v>0</x:v>
      </x:c>
      <x:c r="M17" s="16" t="n">
        <x:f>IF(R17&lt;&gt;"OK",0,D17*E17)</x:f>
        <x:v>0</x:v>
      </x:c>
      <x:c r="N17" s="16" t="n">
        <x:f>IF(R17&lt;&gt;"OK",0,L17-M17)</x:f>
        <x:v>0</x:v>
      </x:c>
      <x:c r="O17" s="16" t="str">
        <x:f>IF(R17="QUITADA",0,IF(R17&lt;&gt;"OK","",MAX(0,D17+M17-L17)))</x:f>
      </x:c>
      <x:c r="P17" t="str">
        <x:f>IF(R17="QUITADA",0,IF(R17&lt;&gt;"OK","",IF(L17&lt;=M17,"SEM QUITAÇÃO",IF(E17=0,ROUNDUP(D17/L17,0),ROUNDUP(NPER(E17,-L17,D17,0,0),0)))))</x:f>
      </x:c>
      <x:c r="Q17" t="str">
        <x:f>IF(A17="","",IF(R17&lt;&gt;"OK",R17,IF(L17&lt;=M17,"PAGAMENTO INSUFICIENTE",IF(E17&gt;=0.05,"JURO MUITO ALTO",IF(J17=1,"PRIORIDADE","ACOMPANHAR")))))</x:f>
      </x:c>
      <x:c r="R17" t="str">
        <x:f>IF(A17="","",IF(OR(COUNTIF($A$5:$A$104,A17)&lt;&gt;1,NOT(ISNUMBER(D17)),D17&lt;0,NOT(ISNUMBER(E17)),E17&lt;0,NOT(ISNUMBER(F17)),F17&lt;0,NOT(ISNUMBER(Dashboard!$D$3)),Dashboard!$D$3&lt;0,AND(Dashboard!$B$3&lt;&gt;"Avalanche",Dashboard!$B$3&lt;&gt;"Bola de neve")),"REVISAR DADOS",IF(D17=0,"QUITADA","OK")))</x:f>
      </x:c>
    </x:row>
    <x:row r="18">
      <x:c r="A18" s="13"/>
      <x:c r="B18" s="13"/>
      <x:c r="C18" s="13"/>
      <x:c r="D18" s="14"/>
      <x:c r="E18" s="15"/>
      <x:c r="F18" s="14"/>
      <x:c r="G18" s="13"/>
      <x:c r="H18" t="str">
        <x:f>IF(R18&lt;&gt;"OK","",1+COUNTIFS($R$5:$R$104,"OK",$D$5:$D$104,"&lt;"&amp;D18)+COUNTIFS($R$5:$R18,"OK",$D$5:$D18,D18)-1)</x:f>
      </x:c>
      <x:c r="I18" t="str">
        <x:f>IF(R18&lt;&gt;"OK","",1+COUNTIFS($R$5:$R$104,"OK",$E$5:$E$104,"&gt;"&amp;E18)+COUNTIFS($R$5:$R18,"OK",$E$5:$E18,E18)-1)</x:f>
      </x:c>
      <x:c r="J18" t="str">
        <x:f>IF(R18&lt;&gt;"OK","",IF(Dashboard!$B$3="Avalanche",I18,H18))</x:f>
      </x:c>
      <x:c r="K18" s="16" t="n">
        <x:f>IF(R18&lt;&gt;"OK",0,IF(J18=1,MIN(Dashboard!$D$3,MAX(0,D18+M18-F18)),0))</x:f>
        <x:v>0</x:v>
      </x:c>
      <x:c r="L18" s="16" t="n">
        <x:f>IF(R18&lt;&gt;"OK",0,MIN(D18+M18,F18+K18))</x:f>
        <x:v>0</x:v>
      </x:c>
      <x:c r="M18" s="16" t="n">
        <x:f>IF(R18&lt;&gt;"OK",0,D18*E18)</x:f>
        <x:v>0</x:v>
      </x:c>
      <x:c r="N18" s="16" t="n">
        <x:f>IF(R18&lt;&gt;"OK",0,L18-M18)</x:f>
        <x:v>0</x:v>
      </x:c>
      <x:c r="O18" s="16" t="str">
        <x:f>IF(R18="QUITADA",0,IF(R18&lt;&gt;"OK","",MAX(0,D18+M18-L18)))</x:f>
      </x:c>
      <x:c r="P18" t="str">
        <x:f>IF(R18="QUITADA",0,IF(R18&lt;&gt;"OK","",IF(L18&lt;=M18,"SEM QUITAÇÃO",IF(E18=0,ROUNDUP(D18/L18,0),ROUNDUP(NPER(E18,-L18,D18,0,0),0)))))</x:f>
      </x:c>
      <x:c r="Q18" t="str">
        <x:f>IF(A18="","",IF(R18&lt;&gt;"OK",R18,IF(L18&lt;=M18,"PAGAMENTO INSUFICIENTE",IF(E18&gt;=0.05,"JURO MUITO ALTO",IF(J18=1,"PRIORIDADE","ACOMPANHAR")))))</x:f>
      </x:c>
      <x:c r="R18" t="str">
        <x:f>IF(A18="","",IF(OR(COUNTIF($A$5:$A$104,A18)&lt;&gt;1,NOT(ISNUMBER(D18)),D18&lt;0,NOT(ISNUMBER(E18)),E18&lt;0,NOT(ISNUMBER(F18)),F18&lt;0,NOT(ISNUMBER(Dashboard!$D$3)),Dashboard!$D$3&lt;0,AND(Dashboard!$B$3&lt;&gt;"Avalanche",Dashboard!$B$3&lt;&gt;"Bola de neve")),"REVISAR DADOS",IF(D18=0,"QUITADA","OK")))</x:f>
      </x:c>
    </x:row>
    <x:row r="19">
      <x:c r="A19" s="13"/>
      <x:c r="B19" s="13"/>
      <x:c r="C19" s="13"/>
      <x:c r="D19" s="14"/>
      <x:c r="E19" s="15"/>
      <x:c r="F19" s="14"/>
      <x:c r="G19" s="13"/>
      <x:c r="H19" t="str">
        <x:f>IF(R19&lt;&gt;"OK","",1+COUNTIFS($R$5:$R$104,"OK",$D$5:$D$104,"&lt;"&amp;D19)+COUNTIFS($R$5:$R19,"OK",$D$5:$D19,D19)-1)</x:f>
      </x:c>
      <x:c r="I19" t="str">
        <x:f>IF(R19&lt;&gt;"OK","",1+COUNTIFS($R$5:$R$104,"OK",$E$5:$E$104,"&gt;"&amp;E19)+COUNTIFS($R$5:$R19,"OK",$E$5:$E19,E19)-1)</x:f>
      </x:c>
      <x:c r="J19" t="str">
        <x:f>IF(R19&lt;&gt;"OK","",IF(Dashboard!$B$3="Avalanche",I19,H19))</x:f>
      </x:c>
      <x:c r="K19" s="16" t="n">
        <x:f>IF(R19&lt;&gt;"OK",0,IF(J19=1,MIN(Dashboard!$D$3,MAX(0,D19+M19-F19)),0))</x:f>
        <x:v>0</x:v>
      </x:c>
      <x:c r="L19" s="16" t="n">
        <x:f>IF(R19&lt;&gt;"OK",0,MIN(D19+M19,F19+K19))</x:f>
        <x:v>0</x:v>
      </x:c>
      <x:c r="M19" s="16" t="n">
        <x:f>IF(R19&lt;&gt;"OK",0,D19*E19)</x:f>
        <x:v>0</x:v>
      </x:c>
      <x:c r="N19" s="16" t="n">
        <x:f>IF(R19&lt;&gt;"OK",0,L19-M19)</x:f>
        <x:v>0</x:v>
      </x:c>
      <x:c r="O19" s="16" t="str">
        <x:f>IF(R19="QUITADA",0,IF(R19&lt;&gt;"OK","",MAX(0,D19+M19-L19)))</x:f>
      </x:c>
      <x:c r="P19" t="str">
        <x:f>IF(R19="QUITADA",0,IF(R19&lt;&gt;"OK","",IF(L19&lt;=M19,"SEM QUITAÇÃO",IF(E19=0,ROUNDUP(D19/L19,0),ROUNDUP(NPER(E19,-L19,D19,0,0),0)))))</x:f>
      </x:c>
      <x:c r="Q19" t="str">
        <x:f>IF(A19="","",IF(R19&lt;&gt;"OK",R19,IF(L19&lt;=M19,"PAGAMENTO INSUFICIENTE",IF(E19&gt;=0.05,"JURO MUITO ALTO",IF(J19=1,"PRIORIDADE","ACOMPANHAR")))))</x:f>
      </x:c>
      <x:c r="R19" t="str">
        <x:f>IF(A19="","",IF(OR(COUNTIF($A$5:$A$104,A19)&lt;&gt;1,NOT(ISNUMBER(D19)),D19&lt;0,NOT(ISNUMBER(E19)),E19&lt;0,NOT(ISNUMBER(F19)),F19&lt;0,NOT(ISNUMBER(Dashboard!$D$3)),Dashboard!$D$3&lt;0,AND(Dashboard!$B$3&lt;&gt;"Avalanche",Dashboard!$B$3&lt;&gt;"Bola de neve")),"REVISAR DADOS",IF(D19=0,"QUITADA","OK")))</x:f>
      </x:c>
    </x:row>
    <x:row r="20">
      <x:c r="A20" s="13"/>
      <x:c r="B20" s="13"/>
      <x:c r="C20" s="13"/>
      <x:c r="D20" s="14"/>
      <x:c r="E20" s="15"/>
      <x:c r="F20" s="14"/>
      <x:c r="G20" s="13"/>
      <x:c r="H20" t="str">
        <x:f>IF(R20&lt;&gt;"OK","",1+COUNTIFS($R$5:$R$104,"OK",$D$5:$D$104,"&lt;"&amp;D20)+COUNTIFS($R$5:$R20,"OK",$D$5:$D20,D20)-1)</x:f>
      </x:c>
      <x:c r="I20" t="str">
        <x:f>IF(R20&lt;&gt;"OK","",1+COUNTIFS($R$5:$R$104,"OK",$E$5:$E$104,"&gt;"&amp;E20)+COUNTIFS($R$5:$R20,"OK",$E$5:$E20,E20)-1)</x:f>
      </x:c>
      <x:c r="J20" t="str">
        <x:f>IF(R20&lt;&gt;"OK","",IF(Dashboard!$B$3="Avalanche",I20,H20))</x:f>
      </x:c>
      <x:c r="K20" s="16" t="n">
        <x:f>IF(R20&lt;&gt;"OK",0,IF(J20=1,MIN(Dashboard!$D$3,MAX(0,D20+M20-F20)),0))</x:f>
        <x:v>0</x:v>
      </x:c>
      <x:c r="L20" s="16" t="n">
        <x:f>IF(R20&lt;&gt;"OK",0,MIN(D20+M20,F20+K20))</x:f>
        <x:v>0</x:v>
      </x:c>
      <x:c r="M20" s="16" t="n">
        <x:f>IF(R20&lt;&gt;"OK",0,D20*E20)</x:f>
        <x:v>0</x:v>
      </x:c>
      <x:c r="N20" s="16" t="n">
        <x:f>IF(R20&lt;&gt;"OK",0,L20-M20)</x:f>
        <x:v>0</x:v>
      </x:c>
      <x:c r="O20" s="16" t="str">
        <x:f>IF(R20="QUITADA",0,IF(R20&lt;&gt;"OK","",MAX(0,D20+M20-L20)))</x:f>
      </x:c>
      <x:c r="P20" t="str">
        <x:f>IF(R20="QUITADA",0,IF(R20&lt;&gt;"OK","",IF(L20&lt;=M20,"SEM QUITAÇÃO",IF(E20=0,ROUNDUP(D20/L20,0),ROUNDUP(NPER(E20,-L20,D20,0,0),0)))))</x:f>
      </x:c>
      <x:c r="Q20" t="str">
        <x:f>IF(A20="","",IF(R20&lt;&gt;"OK",R20,IF(L20&lt;=M20,"PAGAMENTO INSUFICIENTE",IF(E20&gt;=0.05,"JURO MUITO ALTO",IF(J20=1,"PRIORIDADE","ACOMPANHAR")))))</x:f>
      </x:c>
      <x:c r="R20" t="str">
        <x:f>IF(A20="","",IF(OR(COUNTIF($A$5:$A$104,A20)&lt;&gt;1,NOT(ISNUMBER(D20)),D20&lt;0,NOT(ISNUMBER(E20)),E20&lt;0,NOT(ISNUMBER(F20)),F20&lt;0,NOT(ISNUMBER(Dashboard!$D$3)),Dashboard!$D$3&lt;0,AND(Dashboard!$B$3&lt;&gt;"Avalanche",Dashboard!$B$3&lt;&gt;"Bola de neve")),"REVISAR DADOS",IF(D20=0,"QUITADA","OK")))</x:f>
      </x:c>
    </x:row>
    <x:row r="21">
      <x:c r="A21" s="13"/>
      <x:c r="B21" s="13"/>
      <x:c r="C21" s="13"/>
      <x:c r="D21" s="14"/>
      <x:c r="E21" s="15"/>
      <x:c r="F21" s="14"/>
      <x:c r="G21" s="13"/>
      <x:c r="H21" t="str">
        <x:f>IF(R21&lt;&gt;"OK","",1+COUNTIFS($R$5:$R$104,"OK",$D$5:$D$104,"&lt;"&amp;D21)+COUNTIFS($R$5:$R21,"OK",$D$5:$D21,D21)-1)</x:f>
      </x:c>
      <x:c r="I21" t="str">
        <x:f>IF(R21&lt;&gt;"OK","",1+COUNTIFS($R$5:$R$104,"OK",$E$5:$E$104,"&gt;"&amp;E21)+COUNTIFS($R$5:$R21,"OK",$E$5:$E21,E21)-1)</x:f>
      </x:c>
      <x:c r="J21" t="str">
        <x:f>IF(R21&lt;&gt;"OK","",IF(Dashboard!$B$3="Avalanche",I21,H21))</x:f>
      </x:c>
      <x:c r="K21" s="16" t="n">
        <x:f>IF(R21&lt;&gt;"OK",0,IF(J21=1,MIN(Dashboard!$D$3,MAX(0,D21+M21-F21)),0))</x:f>
        <x:v>0</x:v>
      </x:c>
      <x:c r="L21" s="16" t="n">
        <x:f>IF(R21&lt;&gt;"OK",0,MIN(D21+M21,F21+K21))</x:f>
        <x:v>0</x:v>
      </x:c>
      <x:c r="M21" s="16" t="n">
        <x:f>IF(R21&lt;&gt;"OK",0,D21*E21)</x:f>
        <x:v>0</x:v>
      </x:c>
      <x:c r="N21" s="16" t="n">
        <x:f>IF(R21&lt;&gt;"OK",0,L21-M21)</x:f>
        <x:v>0</x:v>
      </x:c>
      <x:c r="O21" s="16" t="str">
        <x:f>IF(R21="QUITADA",0,IF(R21&lt;&gt;"OK","",MAX(0,D21+M21-L21)))</x:f>
      </x:c>
      <x:c r="P21" t="str">
        <x:f>IF(R21="QUITADA",0,IF(R21&lt;&gt;"OK","",IF(L21&lt;=M21,"SEM QUITAÇÃO",IF(E21=0,ROUNDUP(D21/L21,0),ROUNDUP(NPER(E21,-L21,D21,0,0),0)))))</x:f>
      </x:c>
      <x:c r="Q21" t="str">
        <x:f>IF(A21="","",IF(R21&lt;&gt;"OK",R21,IF(L21&lt;=M21,"PAGAMENTO INSUFICIENTE",IF(E21&gt;=0.05,"JURO MUITO ALTO",IF(J21=1,"PRIORIDADE","ACOMPANHAR")))))</x:f>
      </x:c>
      <x:c r="R21" t="str">
        <x:f>IF(A21="","",IF(OR(COUNTIF($A$5:$A$104,A21)&lt;&gt;1,NOT(ISNUMBER(D21)),D21&lt;0,NOT(ISNUMBER(E21)),E21&lt;0,NOT(ISNUMBER(F21)),F21&lt;0,NOT(ISNUMBER(Dashboard!$D$3)),Dashboard!$D$3&lt;0,AND(Dashboard!$B$3&lt;&gt;"Avalanche",Dashboard!$B$3&lt;&gt;"Bola de neve")),"REVISAR DADOS",IF(D21=0,"QUITADA","OK")))</x:f>
      </x:c>
    </x:row>
    <x:row r="22">
      <x:c r="A22" s="13"/>
      <x:c r="B22" s="13"/>
      <x:c r="C22" s="13"/>
      <x:c r="D22" s="14"/>
      <x:c r="E22" s="15"/>
      <x:c r="F22" s="14"/>
      <x:c r="G22" s="13"/>
      <x:c r="H22" t="str">
        <x:f>IF(R22&lt;&gt;"OK","",1+COUNTIFS($R$5:$R$104,"OK",$D$5:$D$104,"&lt;"&amp;D22)+COUNTIFS($R$5:$R22,"OK",$D$5:$D22,D22)-1)</x:f>
      </x:c>
      <x:c r="I22" t="str">
        <x:f>IF(R22&lt;&gt;"OK","",1+COUNTIFS($R$5:$R$104,"OK",$E$5:$E$104,"&gt;"&amp;E22)+COUNTIFS($R$5:$R22,"OK",$E$5:$E22,E22)-1)</x:f>
      </x:c>
      <x:c r="J22" t="str">
        <x:f>IF(R22&lt;&gt;"OK","",IF(Dashboard!$B$3="Avalanche",I22,H22))</x:f>
      </x:c>
      <x:c r="K22" s="16" t="n">
        <x:f>IF(R22&lt;&gt;"OK",0,IF(J22=1,MIN(Dashboard!$D$3,MAX(0,D22+M22-F22)),0))</x:f>
        <x:v>0</x:v>
      </x:c>
      <x:c r="L22" s="16" t="n">
        <x:f>IF(R22&lt;&gt;"OK",0,MIN(D22+M22,F22+K22))</x:f>
        <x:v>0</x:v>
      </x:c>
      <x:c r="M22" s="16" t="n">
        <x:f>IF(R22&lt;&gt;"OK",0,D22*E22)</x:f>
        <x:v>0</x:v>
      </x:c>
      <x:c r="N22" s="16" t="n">
        <x:f>IF(R22&lt;&gt;"OK",0,L22-M22)</x:f>
        <x:v>0</x:v>
      </x:c>
      <x:c r="O22" s="16" t="str">
        <x:f>IF(R22="QUITADA",0,IF(R22&lt;&gt;"OK","",MAX(0,D22+M22-L22)))</x:f>
      </x:c>
      <x:c r="P22" t="str">
        <x:f>IF(R22="QUITADA",0,IF(R22&lt;&gt;"OK","",IF(L22&lt;=M22,"SEM QUITAÇÃO",IF(E22=0,ROUNDUP(D22/L22,0),ROUNDUP(NPER(E22,-L22,D22,0,0),0)))))</x:f>
      </x:c>
      <x:c r="Q22" t="str">
        <x:f>IF(A22="","",IF(R22&lt;&gt;"OK",R22,IF(L22&lt;=M22,"PAGAMENTO INSUFICIENTE",IF(E22&gt;=0.05,"JURO MUITO ALTO",IF(J22=1,"PRIORIDADE","ACOMPANHAR")))))</x:f>
      </x:c>
      <x:c r="R22" t="str">
        <x:f>IF(A22="","",IF(OR(COUNTIF($A$5:$A$104,A22)&lt;&gt;1,NOT(ISNUMBER(D22)),D22&lt;0,NOT(ISNUMBER(E22)),E22&lt;0,NOT(ISNUMBER(F22)),F22&lt;0,NOT(ISNUMBER(Dashboard!$D$3)),Dashboard!$D$3&lt;0,AND(Dashboard!$B$3&lt;&gt;"Avalanche",Dashboard!$B$3&lt;&gt;"Bola de neve")),"REVISAR DADOS",IF(D22=0,"QUITADA","OK")))</x:f>
      </x:c>
    </x:row>
    <x:row r="23">
      <x:c r="A23" s="13"/>
      <x:c r="B23" s="13"/>
      <x:c r="C23" s="13"/>
      <x:c r="D23" s="14"/>
      <x:c r="E23" s="15"/>
      <x:c r="F23" s="14"/>
      <x:c r="G23" s="13"/>
      <x:c r="H23" t="str">
        <x:f>IF(R23&lt;&gt;"OK","",1+COUNTIFS($R$5:$R$104,"OK",$D$5:$D$104,"&lt;"&amp;D23)+COUNTIFS($R$5:$R23,"OK",$D$5:$D23,D23)-1)</x:f>
      </x:c>
      <x:c r="I23" t="str">
        <x:f>IF(R23&lt;&gt;"OK","",1+COUNTIFS($R$5:$R$104,"OK",$E$5:$E$104,"&gt;"&amp;E23)+COUNTIFS($R$5:$R23,"OK",$E$5:$E23,E23)-1)</x:f>
      </x:c>
      <x:c r="J23" t="str">
        <x:f>IF(R23&lt;&gt;"OK","",IF(Dashboard!$B$3="Avalanche",I23,H23))</x:f>
      </x:c>
      <x:c r="K23" s="16" t="n">
        <x:f>IF(R23&lt;&gt;"OK",0,IF(J23=1,MIN(Dashboard!$D$3,MAX(0,D23+M23-F23)),0))</x:f>
        <x:v>0</x:v>
      </x:c>
      <x:c r="L23" s="16" t="n">
        <x:f>IF(R23&lt;&gt;"OK",0,MIN(D23+M23,F23+K23))</x:f>
        <x:v>0</x:v>
      </x:c>
      <x:c r="M23" s="16" t="n">
        <x:f>IF(R23&lt;&gt;"OK",0,D23*E23)</x:f>
        <x:v>0</x:v>
      </x:c>
      <x:c r="N23" s="16" t="n">
        <x:f>IF(R23&lt;&gt;"OK",0,L23-M23)</x:f>
        <x:v>0</x:v>
      </x:c>
      <x:c r="O23" s="16" t="str">
        <x:f>IF(R23="QUITADA",0,IF(R23&lt;&gt;"OK","",MAX(0,D23+M23-L23)))</x:f>
      </x:c>
      <x:c r="P23" t="str">
        <x:f>IF(R23="QUITADA",0,IF(R23&lt;&gt;"OK","",IF(L23&lt;=M23,"SEM QUITAÇÃO",IF(E23=0,ROUNDUP(D23/L23,0),ROUNDUP(NPER(E23,-L23,D23,0,0),0)))))</x:f>
      </x:c>
      <x:c r="Q23" t="str">
        <x:f>IF(A23="","",IF(R23&lt;&gt;"OK",R23,IF(L23&lt;=M23,"PAGAMENTO INSUFICIENTE",IF(E23&gt;=0.05,"JURO MUITO ALTO",IF(J23=1,"PRIORIDADE","ACOMPANHAR")))))</x:f>
      </x:c>
      <x:c r="R23" t="str">
        <x:f>IF(A23="","",IF(OR(COUNTIF($A$5:$A$104,A23)&lt;&gt;1,NOT(ISNUMBER(D23)),D23&lt;0,NOT(ISNUMBER(E23)),E23&lt;0,NOT(ISNUMBER(F23)),F23&lt;0,NOT(ISNUMBER(Dashboard!$D$3)),Dashboard!$D$3&lt;0,AND(Dashboard!$B$3&lt;&gt;"Avalanche",Dashboard!$B$3&lt;&gt;"Bola de neve")),"REVISAR DADOS",IF(D23=0,"QUITADA","OK")))</x:f>
      </x:c>
    </x:row>
    <x:row r="24">
      <x:c r="A24" s="13"/>
      <x:c r="B24" s="13"/>
      <x:c r="C24" s="13"/>
      <x:c r="D24" s="14"/>
      <x:c r="E24" s="15"/>
      <x:c r="F24" s="14"/>
      <x:c r="G24" s="13"/>
      <x:c r="H24" t="str">
        <x:f>IF(R24&lt;&gt;"OK","",1+COUNTIFS($R$5:$R$104,"OK",$D$5:$D$104,"&lt;"&amp;D24)+COUNTIFS($R$5:$R24,"OK",$D$5:$D24,D24)-1)</x:f>
      </x:c>
      <x:c r="I24" t="str">
        <x:f>IF(R24&lt;&gt;"OK","",1+COUNTIFS($R$5:$R$104,"OK",$E$5:$E$104,"&gt;"&amp;E24)+COUNTIFS($R$5:$R24,"OK",$E$5:$E24,E24)-1)</x:f>
      </x:c>
      <x:c r="J24" t="str">
        <x:f>IF(R24&lt;&gt;"OK","",IF(Dashboard!$B$3="Avalanche",I24,H24))</x:f>
      </x:c>
      <x:c r="K24" s="16" t="n">
        <x:f>IF(R24&lt;&gt;"OK",0,IF(J24=1,MIN(Dashboard!$D$3,MAX(0,D24+M24-F24)),0))</x:f>
        <x:v>0</x:v>
      </x:c>
      <x:c r="L24" s="16" t="n">
        <x:f>IF(R24&lt;&gt;"OK",0,MIN(D24+M24,F24+K24))</x:f>
        <x:v>0</x:v>
      </x:c>
      <x:c r="M24" s="16" t="n">
        <x:f>IF(R24&lt;&gt;"OK",0,D24*E24)</x:f>
        <x:v>0</x:v>
      </x:c>
      <x:c r="N24" s="16" t="n">
        <x:f>IF(R24&lt;&gt;"OK",0,L24-M24)</x:f>
        <x:v>0</x:v>
      </x:c>
      <x:c r="O24" s="16" t="str">
        <x:f>IF(R24="QUITADA",0,IF(R24&lt;&gt;"OK","",MAX(0,D24+M24-L24)))</x:f>
      </x:c>
      <x:c r="P24" t="str">
        <x:f>IF(R24="QUITADA",0,IF(R24&lt;&gt;"OK","",IF(L24&lt;=M24,"SEM QUITAÇÃO",IF(E24=0,ROUNDUP(D24/L24,0),ROUNDUP(NPER(E24,-L24,D24,0,0),0)))))</x:f>
      </x:c>
      <x:c r="Q24" t="str">
        <x:f>IF(A24="","",IF(R24&lt;&gt;"OK",R24,IF(L24&lt;=M24,"PAGAMENTO INSUFICIENTE",IF(E24&gt;=0.05,"JURO MUITO ALTO",IF(J24=1,"PRIORIDADE","ACOMPANHAR")))))</x:f>
      </x:c>
      <x:c r="R24" t="str">
        <x:f>IF(A24="","",IF(OR(COUNTIF($A$5:$A$104,A24)&lt;&gt;1,NOT(ISNUMBER(D24)),D24&lt;0,NOT(ISNUMBER(E24)),E24&lt;0,NOT(ISNUMBER(F24)),F24&lt;0,NOT(ISNUMBER(Dashboard!$D$3)),Dashboard!$D$3&lt;0,AND(Dashboard!$B$3&lt;&gt;"Avalanche",Dashboard!$B$3&lt;&gt;"Bola de neve")),"REVISAR DADOS",IF(D24=0,"QUITADA","OK")))</x:f>
      </x:c>
    </x:row>
    <x:row r="25">
      <x:c r="A25" s="13"/>
      <x:c r="B25" s="13"/>
      <x:c r="C25" s="13"/>
      <x:c r="D25" s="14"/>
      <x:c r="E25" s="15"/>
      <x:c r="F25" s="14"/>
      <x:c r="G25" s="13"/>
      <x:c r="H25" t="str">
        <x:f>IF(R25&lt;&gt;"OK","",1+COUNTIFS($R$5:$R$104,"OK",$D$5:$D$104,"&lt;"&amp;D25)+COUNTIFS($R$5:$R25,"OK",$D$5:$D25,D25)-1)</x:f>
      </x:c>
      <x:c r="I25" t="str">
        <x:f>IF(R25&lt;&gt;"OK","",1+COUNTIFS($R$5:$R$104,"OK",$E$5:$E$104,"&gt;"&amp;E25)+COUNTIFS($R$5:$R25,"OK",$E$5:$E25,E25)-1)</x:f>
      </x:c>
      <x:c r="J25" t="str">
        <x:f>IF(R25&lt;&gt;"OK","",IF(Dashboard!$B$3="Avalanche",I25,H25))</x:f>
      </x:c>
      <x:c r="K25" s="16" t="n">
        <x:f>IF(R25&lt;&gt;"OK",0,IF(J25=1,MIN(Dashboard!$D$3,MAX(0,D25+M25-F25)),0))</x:f>
        <x:v>0</x:v>
      </x:c>
      <x:c r="L25" s="16" t="n">
        <x:f>IF(R25&lt;&gt;"OK",0,MIN(D25+M25,F25+K25))</x:f>
        <x:v>0</x:v>
      </x:c>
      <x:c r="M25" s="16" t="n">
        <x:f>IF(R25&lt;&gt;"OK",0,D25*E25)</x:f>
        <x:v>0</x:v>
      </x:c>
      <x:c r="N25" s="16" t="n">
        <x:f>IF(R25&lt;&gt;"OK",0,L25-M25)</x:f>
        <x:v>0</x:v>
      </x:c>
      <x:c r="O25" s="16" t="str">
        <x:f>IF(R25="QUITADA",0,IF(R25&lt;&gt;"OK","",MAX(0,D25+M25-L25)))</x:f>
      </x:c>
      <x:c r="P25" t="str">
        <x:f>IF(R25="QUITADA",0,IF(R25&lt;&gt;"OK","",IF(L25&lt;=M25,"SEM QUITAÇÃO",IF(E25=0,ROUNDUP(D25/L25,0),ROUNDUP(NPER(E25,-L25,D25,0,0),0)))))</x:f>
      </x:c>
      <x:c r="Q25" t="str">
        <x:f>IF(A25="","",IF(R25&lt;&gt;"OK",R25,IF(L25&lt;=M25,"PAGAMENTO INSUFICIENTE",IF(E25&gt;=0.05,"JURO MUITO ALTO",IF(J25=1,"PRIORIDADE","ACOMPANHAR")))))</x:f>
      </x:c>
      <x:c r="R25" t="str">
        <x:f>IF(A25="","",IF(OR(COUNTIF($A$5:$A$104,A25)&lt;&gt;1,NOT(ISNUMBER(D25)),D25&lt;0,NOT(ISNUMBER(E25)),E25&lt;0,NOT(ISNUMBER(F25)),F25&lt;0,NOT(ISNUMBER(Dashboard!$D$3)),Dashboard!$D$3&lt;0,AND(Dashboard!$B$3&lt;&gt;"Avalanche",Dashboard!$B$3&lt;&gt;"Bola de neve")),"REVISAR DADOS",IF(D25=0,"QUITADA","OK")))</x:f>
      </x:c>
    </x:row>
    <x:row r="26">
      <x:c r="A26" s="13"/>
      <x:c r="B26" s="13"/>
      <x:c r="C26" s="13"/>
      <x:c r="D26" s="14"/>
      <x:c r="E26" s="15"/>
      <x:c r="F26" s="14"/>
      <x:c r="G26" s="13"/>
      <x:c r="H26" t="str">
        <x:f>IF(R26&lt;&gt;"OK","",1+COUNTIFS($R$5:$R$104,"OK",$D$5:$D$104,"&lt;"&amp;D26)+COUNTIFS($R$5:$R26,"OK",$D$5:$D26,D26)-1)</x:f>
      </x:c>
      <x:c r="I26" t="str">
        <x:f>IF(R26&lt;&gt;"OK","",1+COUNTIFS($R$5:$R$104,"OK",$E$5:$E$104,"&gt;"&amp;E26)+COUNTIFS($R$5:$R26,"OK",$E$5:$E26,E26)-1)</x:f>
      </x:c>
      <x:c r="J26" t="str">
        <x:f>IF(R26&lt;&gt;"OK","",IF(Dashboard!$B$3="Avalanche",I26,H26))</x:f>
      </x:c>
      <x:c r="K26" s="16" t="n">
        <x:f>IF(R26&lt;&gt;"OK",0,IF(J26=1,MIN(Dashboard!$D$3,MAX(0,D26+M26-F26)),0))</x:f>
        <x:v>0</x:v>
      </x:c>
      <x:c r="L26" s="16" t="n">
        <x:f>IF(R26&lt;&gt;"OK",0,MIN(D26+M26,F26+K26))</x:f>
        <x:v>0</x:v>
      </x:c>
      <x:c r="M26" s="16" t="n">
        <x:f>IF(R26&lt;&gt;"OK",0,D26*E26)</x:f>
        <x:v>0</x:v>
      </x:c>
      <x:c r="N26" s="16" t="n">
        <x:f>IF(R26&lt;&gt;"OK",0,L26-M26)</x:f>
        <x:v>0</x:v>
      </x:c>
      <x:c r="O26" s="16" t="str">
        <x:f>IF(R26="QUITADA",0,IF(R26&lt;&gt;"OK","",MAX(0,D26+M26-L26)))</x:f>
      </x:c>
      <x:c r="P26" t="str">
        <x:f>IF(R26="QUITADA",0,IF(R26&lt;&gt;"OK","",IF(L26&lt;=M26,"SEM QUITAÇÃO",IF(E26=0,ROUNDUP(D26/L26,0),ROUNDUP(NPER(E26,-L26,D26,0,0),0)))))</x:f>
      </x:c>
      <x:c r="Q26" t="str">
        <x:f>IF(A26="","",IF(R26&lt;&gt;"OK",R26,IF(L26&lt;=M26,"PAGAMENTO INSUFICIENTE",IF(E26&gt;=0.05,"JURO MUITO ALTO",IF(J26=1,"PRIORIDADE","ACOMPANHAR")))))</x:f>
      </x:c>
      <x:c r="R26" t="str">
        <x:f>IF(A26="","",IF(OR(COUNTIF($A$5:$A$104,A26)&lt;&gt;1,NOT(ISNUMBER(D26)),D26&lt;0,NOT(ISNUMBER(E26)),E26&lt;0,NOT(ISNUMBER(F26)),F26&lt;0,NOT(ISNUMBER(Dashboard!$D$3)),Dashboard!$D$3&lt;0,AND(Dashboard!$B$3&lt;&gt;"Avalanche",Dashboard!$B$3&lt;&gt;"Bola de neve")),"REVISAR DADOS",IF(D26=0,"QUITADA","OK")))</x:f>
      </x:c>
    </x:row>
    <x:row r="27">
      <x:c r="A27" s="13"/>
      <x:c r="B27" s="13"/>
      <x:c r="C27" s="13"/>
      <x:c r="D27" s="14"/>
      <x:c r="E27" s="15"/>
      <x:c r="F27" s="14"/>
      <x:c r="G27" s="13"/>
      <x:c r="H27" t="str">
        <x:f>IF(R27&lt;&gt;"OK","",1+COUNTIFS($R$5:$R$104,"OK",$D$5:$D$104,"&lt;"&amp;D27)+COUNTIFS($R$5:$R27,"OK",$D$5:$D27,D27)-1)</x:f>
      </x:c>
      <x:c r="I27" t="str">
        <x:f>IF(R27&lt;&gt;"OK","",1+COUNTIFS($R$5:$R$104,"OK",$E$5:$E$104,"&gt;"&amp;E27)+COUNTIFS($R$5:$R27,"OK",$E$5:$E27,E27)-1)</x:f>
      </x:c>
      <x:c r="J27" t="str">
        <x:f>IF(R27&lt;&gt;"OK","",IF(Dashboard!$B$3="Avalanche",I27,H27))</x:f>
      </x:c>
      <x:c r="K27" s="16" t="n">
        <x:f>IF(R27&lt;&gt;"OK",0,IF(J27=1,MIN(Dashboard!$D$3,MAX(0,D27+M27-F27)),0))</x:f>
        <x:v>0</x:v>
      </x:c>
      <x:c r="L27" s="16" t="n">
        <x:f>IF(R27&lt;&gt;"OK",0,MIN(D27+M27,F27+K27))</x:f>
        <x:v>0</x:v>
      </x:c>
      <x:c r="M27" s="16" t="n">
        <x:f>IF(R27&lt;&gt;"OK",0,D27*E27)</x:f>
        <x:v>0</x:v>
      </x:c>
      <x:c r="N27" s="16" t="n">
        <x:f>IF(R27&lt;&gt;"OK",0,L27-M27)</x:f>
        <x:v>0</x:v>
      </x:c>
      <x:c r="O27" s="16" t="str">
        <x:f>IF(R27="QUITADA",0,IF(R27&lt;&gt;"OK","",MAX(0,D27+M27-L27)))</x:f>
      </x:c>
      <x:c r="P27" t="str">
        <x:f>IF(R27="QUITADA",0,IF(R27&lt;&gt;"OK","",IF(L27&lt;=M27,"SEM QUITAÇÃO",IF(E27=0,ROUNDUP(D27/L27,0),ROUNDUP(NPER(E27,-L27,D27,0,0),0)))))</x:f>
      </x:c>
      <x:c r="Q27" t="str">
        <x:f>IF(A27="","",IF(R27&lt;&gt;"OK",R27,IF(L27&lt;=M27,"PAGAMENTO INSUFICIENTE",IF(E27&gt;=0.05,"JURO MUITO ALTO",IF(J27=1,"PRIORIDADE","ACOMPANHAR")))))</x:f>
      </x:c>
      <x:c r="R27" t="str">
        <x:f>IF(A27="","",IF(OR(COUNTIF($A$5:$A$104,A27)&lt;&gt;1,NOT(ISNUMBER(D27)),D27&lt;0,NOT(ISNUMBER(E27)),E27&lt;0,NOT(ISNUMBER(F27)),F27&lt;0,NOT(ISNUMBER(Dashboard!$D$3)),Dashboard!$D$3&lt;0,AND(Dashboard!$B$3&lt;&gt;"Avalanche",Dashboard!$B$3&lt;&gt;"Bola de neve")),"REVISAR DADOS",IF(D27=0,"QUITADA","OK")))</x:f>
      </x:c>
    </x:row>
    <x:row r="28">
      <x:c r="A28" s="13"/>
      <x:c r="B28" s="13"/>
      <x:c r="C28" s="13"/>
      <x:c r="D28" s="14"/>
      <x:c r="E28" s="15"/>
      <x:c r="F28" s="14"/>
      <x:c r="G28" s="13"/>
      <x:c r="H28" t="str">
        <x:f>IF(R28&lt;&gt;"OK","",1+COUNTIFS($R$5:$R$104,"OK",$D$5:$D$104,"&lt;"&amp;D28)+COUNTIFS($R$5:$R28,"OK",$D$5:$D28,D28)-1)</x:f>
      </x:c>
      <x:c r="I28" t="str">
        <x:f>IF(R28&lt;&gt;"OK","",1+COUNTIFS($R$5:$R$104,"OK",$E$5:$E$104,"&gt;"&amp;E28)+COUNTIFS($R$5:$R28,"OK",$E$5:$E28,E28)-1)</x:f>
      </x:c>
      <x:c r="J28" t="str">
        <x:f>IF(R28&lt;&gt;"OK","",IF(Dashboard!$B$3="Avalanche",I28,H28))</x:f>
      </x:c>
      <x:c r="K28" s="16" t="n">
        <x:f>IF(R28&lt;&gt;"OK",0,IF(J28=1,MIN(Dashboard!$D$3,MAX(0,D28+M28-F28)),0))</x:f>
        <x:v>0</x:v>
      </x:c>
      <x:c r="L28" s="16" t="n">
        <x:f>IF(R28&lt;&gt;"OK",0,MIN(D28+M28,F28+K28))</x:f>
        <x:v>0</x:v>
      </x:c>
      <x:c r="M28" s="16" t="n">
        <x:f>IF(R28&lt;&gt;"OK",0,D28*E28)</x:f>
        <x:v>0</x:v>
      </x:c>
      <x:c r="N28" s="16" t="n">
        <x:f>IF(R28&lt;&gt;"OK",0,L28-M28)</x:f>
        <x:v>0</x:v>
      </x:c>
      <x:c r="O28" s="16" t="str">
        <x:f>IF(R28="QUITADA",0,IF(R28&lt;&gt;"OK","",MAX(0,D28+M28-L28)))</x:f>
      </x:c>
      <x:c r="P28" t="str">
        <x:f>IF(R28="QUITADA",0,IF(R28&lt;&gt;"OK","",IF(L28&lt;=M28,"SEM QUITAÇÃO",IF(E28=0,ROUNDUP(D28/L28,0),ROUNDUP(NPER(E28,-L28,D28,0,0),0)))))</x:f>
      </x:c>
      <x:c r="Q28" t="str">
        <x:f>IF(A28="","",IF(R28&lt;&gt;"OK",R28,IF(L28&lt;=M28,"PAGAMENTO INSUFICIENTE",IF(E28&gt;=0.05,"JURO MUITO ALTO",IF(J28=1,"PRIORIDADE","ACOMPANHAR")))))</x:f>
      </x:c>
      <x:c r="R28" t="str">
        <x:f>IF(A28="","",IF(OR(COUNTIF($A$5:$A$104,A28)&lt;&gt;1,NOT(ISNUMBER(D28)),D28&lt;0,NOT(ISNUMBER(E28)),E28&lt;0,NOT(ISNUMBER(F28)),F28&lt;0,NOT(ISNUMBER(Dashboard!$D$3)),Dashboard!$D$3&lt;0,AND(Dashboard!$B$3&lt;&gt;"Avalanche",Dashboard!$B$3&lt;&gt;"Bola de neve")),"REVISAR DADOS",IF(D28=0,"QUITADA","OK")))</x:f>
      </x:c>
    </x:row>
    <x:row r="29">
      <x:c r="A29" s="13"/>
      <x:c r="B29" s="13"/>
      <x:c r="C29" s="13"/>
      <x:c r="D29" s="14"/>
      <x:c r="E29" s="15"/>
      <x:c r="F29" s="14"/>
      <x:c r="G29" s="13"/>
      <x:c r="H29" t="str">
        <x:f>IF(R29&lt;&gt;"OK","",1+COUNTIFS($R$5:$R$104,"OK",$D$5:$D$104,"&lt;"&amp;D29)+COUNTIFS($R$5:$R29,"OK",$D$5:$D29,D29)-1)</x:f>
      </x:c>
      <x:c r="I29" t="str">
        <x:f>IF(R29&lt;&gt;"OK","",1+COUNTIFS($R$5:$R$104,"OK",$E$5:$E$104,"&gt;"&amp;E29)+COUNTIFS($R$5:$R29,"OK",$E$5:$E29,E29)-1)</x:f>
      </x:c>
      <x:c r="J29" t="str">
        <x:f>IF(R29&lt;&gt;"OK","",IF(Dashboard!$B$3="Avalanche",I29,H29))</x:f>
      </x:c>
      <x:c r="K29" s="16" t="n">
        <x:f>IF(R29&lt;&gt;"OK",0,IF(J29=1,MIN(Dashboard!$D$3,MAX(0,D29+M29-F29)),0))</x:f>
        <x:v>0</x:v>
      </x:c>
      <x:c r="L29" s="16" t="n">
        <x:f>IF(R29&lt;&gt;"OK",0,MIN(D29+M29,F29+K29))</x:f>
        <x:v>0</x:v>
      </x:c>
      <x:c r="M29" s="16" t="n">
        <x:f>IF(R29&lt;&gt;"OK",0,D29*E29)</x:f>
        <x:v>0</x:v>
      </x:c>
      <x:c r="N29" s="16" t="n">
        <x:f>IF(R29&lt;&gt;"OK",0,L29-M29)</x:f>
        <x:v>0</x:v>
      </x:c>
      <x:c r="O29" s="16" t="str">
        <x:f>IF(R29="QUITADA",0,IF(R29&lt;&gt;"OK","",MAX(0,D29+M29-L29)))</x:f>
      </x:c>
      <x:c r="P29" t="str">
        <x:f>IF(R29="QUITADA",0,IF(R29&lt;&gt;"OK","",IF(L29&lt;=M29,"SEM QUITAÇÃO",IF(E29=0,ROUNDUP(D29/L29,0),ROUNDUP(NPER(E29,-L29,D29,0,0),0)))))</x:f>
      </x:c>
      <x:c r="Q29" t="str">
        <x:f>IF(A29="","",IF(R29&lt;&gt;"OK",R29,IF(L29&lt;=M29,"PAGAMENTO INSUFICIENTE",IF(E29&gt;=0.05,"JURO MUITO ALTO",IF(J29=1,"PRIORIDADE","ACOMPANHAR")))))</x:f>
      </x:c>
      <x:c r="R29" t="str">
        <x:f>IF(A29="","",IF(OR(COUNTIF($A$5:$A$104,A29)&lt;&gt;1,NOT(ISNUMBER(D29)),D29&lt;0,NOT(ISNUMBER(E29)),E29&lt;0,NOT(ISNUMBER(F29)),F29&lt;0,NOT(ISNUMBER(Dashboard!$D$3)),Dashboard!$D$3&lt;0,AND(Dashboard!$B$3&lt;&gt;"Avalanche",Dashboard!$B$3&lt;&gt;"Bola de neve")),"REVISAR DADOS",IF(D29=0,"QUITADA","OK")))</x:f>
      </x:c>
    </x:row>
    <x:row r="30">
      <x:c r="A30" s="13"/>
      <x:c r="B30" s="13"/>
      <x:c r="C30" s="13"/>
      <x:c r="D30" s="14"/>
      <x:c r="E30" s="15"/>
      <x:c r="F30" s="14"/>
      <x:c r="G30" s="13"/>
      <x:c r="H30" t="str">
        <x:f>IF(R30&lt;&gt;"OK","",1+COUNTIFS($R$5:$R$104,"OK",$D$5:$D$104,"&lt;"&amp;D30)+COUNTIFS($R$5:$R30,"OK",$D$5:$D30,D30)-1)</x:f>
      </x:c>
      <x:c r="I30" t="str">
        <x:f>IF(R30&lt;&gt;"OK","",1+COUNTIFS($R$5:$R$104,"OK",$E$5:$E$104,"&gt;"&amp;E30)+COUNTIFS($R$5:$R30,"OK",$E$5:$E30,E30)-1)</x:f>
      </x:c>
      <x:c r="J30" t="str">
        <x:f>IF(R30&lt;&gt;"OK","",IF(Dashboard!$B$3="Avalanche",I30,H30))</x:f>
      </x:c>
      <x:c r="K30" s="16" t="n">
        <x:f>IF(R30&lt;&gt;"OK",0,IF(J30=1,MIN(Dashboard!$D$3,MAX(0,D30+M30-F30)),0))</x:f>
        <x:v>0</x:v>
      </x:c>
      <x:c r="L30" s="16" t="n">
        <x:f>IF(R30&lt;&gt;"OK",0,MIN(D30+M30,F30+K30))</x:f>
        <x:v>0</x:v>
      </x:c>
      <x:c r="M30" s="16" t="n">
        <x:f>IF(R30&lt;&gt;"OK",0,D30*E30)</x:f>
        <x:v>0</x:v>
      </x:c>
      <x:c r="N30" s="16" t="n">
        <x:f>IF(R30&lt;&gt;"OK",0,L30-M30)</x:f>
        <x:v>0</x:v>
      </x:c>
      <x:c r="O30" s="16" t="str">
        <x:f>IF(R30="QUITADA",0,IF(R30&lt;&gt;"OK","",MAX(0,D30+M30-L30)))</x:f>
      </x:c>
      <x:c r="P30" t="str">
        <x:f>IF(R30="QUITADA",0,IF(R30&lt;&gt;"OK","",IF(L30&lt;=M30,"SEM QUITAÇÃO",IF(E30=0,ROUNDUP(D30/L30,0),ROUNDUP(NPER(E30,-L30,D30,0,0),0)))))</x:f>
      </x:c>
      <x:c r="Q30" t="str">
        <x:f>IF(A30="","",IF(R30&lt;&gt;"OK",R30,IF(L30&lt;=M30,"PAGAMENTO INSUFICIENTE",IF(E30&gt;=0.05,"JURO MUITO ALTO",IF(J30=1,"PRIORIDADE","ACOMPANHAR")))))</x:f>
      </x:c>
      <x:c r="R30" t="str">
        <x:f>IF(A30="","",IF(OR(COUNTIF($A$5:$A$104,A30)&lt;&gt;1,NOT(ISNUMBER(D30)),D30&lt;0,NOT(ISNUMBER(E30)),E30&lt;0,NOT(ISNUMBER(F30)),F30&lt;0,NOT(ISNUMBER(Dashboard!$D$3)),Dashboard!$D$3&lt;0,AND(Dashboard!$B$3&lt;&gt;"Avalanche",Dashboard!$B$3&lt;&gt;"Bola de neve")),"REVISAR DADOS",IF(D30=0,"QUITADA","OK")))</x:f>
      </x:c>
    </x:row>
    <x:row r="31">
      <x:c r="A31" s="13"/>
      <x:c r="B31" s="13"/>
      <x:c r="C31" s="13"/>
      <x:c r="D31" s="14"/>
      <x:c r="E31" s="15"/>
      <x:c r="F31" s="14"/>
      <x:c r="G31" s="13"/>
      <x:c r="H31" t="str">
        <x:f>IF(R31&lt;&gt;"OK","",1+COUNTIFS($R$5:$R$104,"OK",$D$5:$D$104,"&lt;"&amp;D31)+COUNTIFS($R$5:$R31,"OK",$D$5:$D31,D31)-1)</x:f>
      </x:c>
      <x:c r="I31" t="str">
        <x:f>IF(R31&lt;&gt;"OK","",1+COUNTIFS($R$5:$R$104,"OK",$E$5:$E$104,"&gt;"&amp;E31)+COUNTIFS($R$5:$R31,"OK",$E$5:$E31,E31)-1)</x:f>
      </x:c>
      <x:c r="J31" t="str">
        <x:f>IF(R31&lt;&gt;"OK","",IF(Dashboard!$B$3="Avalanche",I31,H31))</x:f>
      </x:c>
      <x:c r="K31" s="16" t="n">
        <x:f>IF(R31&lt;&gt;"OK",0,IF(J31=1,MIN(Dashboard!$D$3,MAX(0,D31+M31-F31)),0))</x:f>
        <x:v>0</x:v>
      </x:c>
      <x:c r="L31" s="16" t="n">
        <x:f>IF(R31&lt;&gt;"OK",0,MIN(D31+M31,F31+K31))</x:f>
        <x:v>0</x:v>
      </x:c>
      <x:c r="M31" s="16" t="n">
        <x:f>IF(R31&lt;&gt;"OK",0,D31*E31)</x:f>
        <x:v>0</x:v>
      </x:c>
      <x:c r="N31" s="16" t="n">
        <x:f>IF(R31&lt;&gt;"OK",0,L31-M31)</x:f>
        <x:v>0</x:v>
      </x:c>
      <x:c r="O31" s="16" t="str">
        <x:f>IF(R31="QUITADA",0,IF(R31&lt;&gt;"OK","",MAX(0,D31+M31-L31)))</x:f>
      </x:c>
      <x:c r="P31" t="str">
        <x:f>IF(R31="QUITADA",0,IF(R31&lt;&gt;"OK","",IF(L31&lt;=M31,"SEM QUITAÇÃO",IF(E31=0,ROUNDUP(D31/L31,0),ROUNDUP(NPER(E31,-L31,D31,0,0),0)))))</x:f>
      </x:c>
      <x:c r="Q31" t="str">
        <x:f>IF(A31="","",IF(R31&lt;&gt;"OK",R31,IF(L31&lt;=M31,"PAGAMENTO INSUFICIENTE",IF(E31&gt;=0.05,"JURO MUITO ALTO",IF(J31=1,"PRIORIDADE","ACOMPANHAR")))))</x:f>
      </x:c>
      <x:c r="R31" t="str">
        <x:f>IF(A31="","",IF(OR(COUNTIF($A$5:$A$104,A31)&lt;&gt;1,NOT(ISNUMBER(D31)),D31&lt;0,NOT(ISNUMBER(E31)),E31&lt;0,NOT(ISNUMBER(F31)),F31&lt;0,NOT(ISNUMBER(Dashboard!$D$3)),Dashboard!$D$3&lt;0,AND(Dashboard!$B$3&lt;&gt;"Avalanche",Dashboard!$B$3&lt;&gt;"Bola de neve")),"REVISAR DADOS",IF(D31=0,"QUITADA","OK")))</x:f>
      </x:c>
    </x:row>
    <x:row r="32">
      <x:c r="A32" s="13"/>
      <x:c r="B32" s="13"/>
      <x:c r="C32" s="13"/>
      <x:c r="D32" s="14"/>
      <x:c r="E32" s="15"/>
      <x:c r="F32" s="14"/>
      <x:c r="G32" s="13"/>
      <x:c r="H32" t="str">
        <x:f>IF(R32&lt;&gt;"OK","",1+COUNTIFS($R$5:$R$104,"OK",$D$5:$D$104,"&lt;"&amp;D32)+COUNTIFS($R$5:$R32,"OK",$D$5:$D32,D32)-1)</x:f>
      </x:c>
      <x:c r="I32" t="str">
        <x:f>IF(R32&lt;&gt;"OK","",1+COUNTIFS($R$5:$R$104,"OK",$E$5:$E$104,"&gt;"&amp;E32)+COUNTIFS($R$5:$R32,"OK",$E$5:$E32,E32)-1)</x:f>
      </x:c>
      <x:c r="J32" t="str">
        <x:f>IF(R32&lt;&gt;"OK","",IF(Dashboard!$B$3="Avalanche",I32,H32))</x:f>
      </x:c>
      <x:c r="K32" s="16" t="n">
        <x:f>IF(R32&lt;&gt;"OK",0,IF(J32=1,MIN(Dashboard!$D$3,MAX(0,D32+M32-F32)),0))</x:f>
        <x:v>0</x:v>
      </x:c>
      <x:c r="L32" s="16" t="n">
        <x:f>IF(R32&lt;&gt;"OK",0,MIN(D32+M32,F32+K32))</x:f>
        <x:v>0</x:v>
      </x:c>
      <x:c r="M32" s="16" t="n">
        <x:f>IF(R32&lt;&gt;"OK",0,D32*E32)</x:f>
        <x:v>0</x:v>
      </x:c>
      <x:c r="N32" s="16" t="n">
        <x:f>IF(R32&lt;&gt;"OK",0,L32-M32)</x:f>
        <x:v>0</x:v>
      </x:c>
      <x:c r="O32" s="16" t="str">
        <x:f>IF(R32="QUITADA",0,IF(R32&lt;&gt;"OK","",MAX(0,D32+M32-L32)))</x:f>
      </x:c>
      <x:c r="P32" t="str">
        <x:f>IF(R32="QUITADA",0,IF(R32&lt;&gt;"OK","",IF(L32&lt;=M32,"SEM QUITAÇÃO",IF(E32=0,ROUNDUP(D32/L32,0),ROUNDUP(NPER(E32,-L32,D32,0,0),0)))))</x:f>
      </x:c>
      <x:c r="Q32" t="str">
        <x:f>IF(A32="","",IF(R32&lt;&gt;"OK",R32,IF(L32&lt;=M32,"PAGAMENTO INSUFICIENTE",IF(E32&gt;=0.05,"JURO MUITO ALTO",IF(J32=1,"PRIORIDADE","ACOMPANHAR")))))</x:f>
      </x:c>
      <x:c r="R32" t="str">
        <x:f>IF(A32="","",IF(OR(COUNTIF($A$5:$A$104,A32)&lt;&gt;1,NOT(ISNUMBER(D32)),D32&lt;0,NOT(ISNUMBER(E32)),E32&lt;0,NOT(ISNUMBER(F32)),F32&lt;0,NOT(ISNUMBER(Dashboard!$D$3)),Dashboard!$D$3&lt;0,AND(Dashboard!$B$3&lt;&gt;"Avalanche",Dashboard!$B$3&lt;&gt;"Bola de neve")),"REVISAR DADOS",IF(D32=0,"QUITADA","OK")))</x:f>
      </x:c>
    </x:row>
    <x:row r="33">
      <x:c r="A33" s="13"/>
      <x:c r="B33" s="13"/>
      <x:c r="C33" s="13"/>
      <x:c r="D33" s="14"/>
      <x:c r="E33" s="15"/>
      <x:c r="F33" s="14"/>
      <x:c r="G33" s="13"/>
      <x:c r="H33" t="str">
        <x:f>IF(R33&lt;&gt;"OK","",1+COUNTIFS($R$5:$R$104,"OK",$D$5:$D$104,"&lt;"&amp;D33)+COUNTIFS($R$5:$R33,"OK",$D$5:$D33,D33)-1)</x:f>
      </x:c>
      <x:c r="I33" t="str">
        <x:f>IF(R33&lt;&gt;"OK","",1+COUNTIFS($R$5:$R$104,"OK",$E$5:$E$104,"&gt;"&amp;E33)+COUNTIFS($R$5:$R33,"OK",$E$5:$E33,E33)-1)</x:f>
      </x:c>
      <x:c r="J33" t="str">
        <x:f>IF(R33&lt;&gt;"OK","",IF(Dashboard!$B$3="Avalanche",I33,H33))</x:f>
      </x:c>
      <x:c r="K33" s="16" t="n">
        <x:f>IF(R33&lt;&gt;"OK",0,IF(J33=1,MIN(Dashboard!$D$3,MAX(0,D33+M33-F33)),0))</x:f>
        <x:v>0</x:v>
      </x:c>
      <x:c r="L33" s="16" t="n">
        <x:f>IF(R33&lt;&gt;"OK",0,MIN(D33+M33,F33+K33))</x:f>
        <x:v>0</x:v>
      </x:c>
      <x:c r="M33" s="16" t="n">
        <x:f>IF(R33&lt;&gt;"OK",0,D33*E33)</x:f>
        <x:v>0</x:v>
      </x:c>
      <x:c r="N33" s="16" t="n">
        <x:f>IF(R33&lt;&gt;"OK",0,L33-M33)</x:f>
        <x:v>0</x:v>
      </x:c>
      <x:c r="O33" s="16" t="str">
        <x:f>IF(R33="QUITADA",0,IF(R33&lt;&gt;"OK","",MAX(0,D33+M33-L33)))</x:f>
      </x:c>
      <x:c r="P33" t="str">
        <x:f>IF(R33="QUITADA",0,IF(R33&lt;&gt;"OK","",IF(L33&lt;=M33,"SEM QUITAÇÃO",IF(E33=0,ROUNDUP(D33/L33,0),ROUNDUP(NPER(E33,-L33,D33,0,0),0)))))</x:f>
      </x:c>
      <x:c r="Q33" t="str">
        <x:f>IF(A33="","",IF(R33&lt;&gt;"OK",R33,IF(L33&lt;=M33,"PAGAMENTO INSUFICIENTE",IF(E33&gt;=0.05,"JURO MUITO ALTO",IF(J33=1,"PRIORIDADE","ACOMPANHAR")))))</x:f>
      </x:c>
      <x:c r="R33" t="str">
        <x:f>IF(A33="","",IF(OR(COUNTIF($A$5:$A$104,A33)&lt;&gt;1,NOT(ISNUMBER(D33)),D33&lt;0,NOT(ISNUMBER(E33)),E33&lt;0,NOT(ISNUMBER(F33)),F33&lt;0,NOT(ISNUMBER(Dashboard!$D$3)),Dashboard!$D$3&lt;0,AND(Dashboard!$B$3&lt;&gt;"Avalanche",Dashboard!$B$3&lt;&gt;"Bola de neve")),"REVISAR DADOS",IF(D33=0,"QUITADA","OK")))</x:f>
      </x:c>
    </x:row>
    <x:row r="34">
      <x:c r="A34" s="13"/>
      <x:c r="B34" s="13"/>
      <x:c r="C34" s="13"/>
      <x:c r="D34" s="14"/>
      <x:c r="E34" s="15"/>
      <x:c r="F34" s="14"/>
      <x:c r="G34" s="13"/>
      <x:c r="H34" t="str">
        <x:f>IF(R34&lt;&gt;"OK","",1+COUNTIFS($R$5:$R$104,"OK",$D$5:$D$104,"&lt;"&amp;D34)+COUNTIFS($R$5:$R34,"OK",$D$5:$D34,D34)-1)</x:f>
      </x:c>
      <x:c r="I34" t="str">
        <x:f>IF(R34&lt;&gt;"OK","",1+COUNTIFS($R$5:$R$104,"OK",$E$5:$E$104,"&gt;"&amp;E34)+COUNTIFS($R$5:$R34,"OK",$E$5:$E34,E34)-1)</x:f>
      </x:c>
      <x:c r="J34" t="str">
        <x:f>IF(R34&lt;&gt;"OK","",IF(Dashboard!$B$3="Avalanche",I34,H34))</x:f>
      </x:c>
      <x:c r="K34" s="16" t="n">
        <x:f>IF(R34&lt;&gt;"OK",0,IF(J34=1,MIN(Dashboard!$D$3,MAX(0,D34+M34-F34)),0))</x:f>
        <x:v>0</x:v>
      </x:c>
      <x:c r="L34" s="16" t="n">
        <x:f>IF(R34&lt;&gt;"OK",0,MIN(D34+M34,F34+K34))</x:f>
        <x:v>0</x:v>
      </x:c>
      <x:c r="M34" s="16" t="n">
        <x:f>IF(R34&lt;&gt;"OK",0,D34*E34)</x:f>
        <x:v>0</x:v>
      </x:c>
      <x:c r="N34" s="16" t="n">
        <x:f>IF(R34&lt;&gt;"OK",0,L34-M34)</x:f>
        <x:v>0</x:v>
      </x:c>
      <x:c r="O34" s="16" t="str">
        <x:f>IF(R34="QUITADA",0,IF(R34&lt;&gt;"OK","",MAX(0,D34+M34-L34)))</x:f>
      </x:c>
      <x:c r="P34" t="str">
        <x:f>IF(R34="QUITADA",0,IF(R34&lt;&gt;"OK","",IF(L34&lt;=M34,"SEM QUITAÇÃO",IF(E34=0,ROUNDUP(D34/L34,0),ROUNDUP(NPER(E34,-L34,D34,0,0),0)))))</x:f>
      </x:c>
      <x:c r="Q34" t="str">
        <x:f>IF(A34="","",IF(R34&lt;&gt;"OK",R34,IF(L34&lt;=M34,"PAGAMENTO INSUFICIENTE",IF(E34&gt;=0.05,"JURO MUITO ALTO",IF(J34=1,"PRIORIDADE","ACOMPANHAR")))))</x:f>
      </x:c>
      <x:c r="R34" t="str">
        <x:f>IF(A34="","",IF(OR(COUNTIF($A$5:$A$104,A34)&lt;&gt;1,NOT(ISNUMBER(D34)),D34&lt;0,NOT(ISNUMBER(E34)),E34&lt;0,NOT(ISNUMBER(F34)),F34&lt;0,NOT(ISNUMBER(Dashboard!$D$3)),Dashboard!$D$3&lt;0,AND(Dashboard!$B$3&lt;&gt;"Avalanche",Dashboard!$B$3&lt;&gt;"Bola de neve")),"REVISAR DADOS",IF(D34=0,"QUITADA","OK")))</x:f>
      </x:c>
    </x:row>
    <x:row r="35">
      <x:c r="A35" s="13"/>
      <x:c r="B35" s="13"/>
      <x:c r="C35" s="13"/>
      <x:c r="D35" s="14"/>
      <x:c r="E35" s="15"/>
      <x:c r="F35" s="14"/>
      <x:c r="G35" s="13"/>
      <x:c r="H35" t="str">
        <x:f>IF(R35&lt;&gt;"OK","",1+COUNTIFS($R$5:$R$104,"OK",$D$5:$D$104,"&lt;"&amp;D35)+COUNTIFS($R$5:$R35,"OK",$D$5:$D35,D35)-1)</x:f>
      </x:c>
      <x:c r="I35" t="str">
        <x:f>IF(R35&lt;&gt;"OK","",1+COUNTIFS($R$5:$R$104,"OK",$E$5:$E$104,"&gt;"&amp;E35)+COUNTIFS($R$5:$R35,"OK",$E$5:$E35,E35)-1)</x:f>
      </x:c>
      <x:c r="J35" t="str">
        <x:f>IF(R35&lt;&gt;"OK","",IF(Dashboard!$B$3="Avalanche",I35,H35))</x:f>
      </x:c>
      <x:c r="K35" s="16" t="n">
        <x:f>IF(R35&lt;&gt;"OK",0,IF(J35=1,MIN(Dashboard!$D$3,MAX(0,D35+M35-F35)),0))</x:f>
        <x:v>0</x:v>
      </x:c>
      <x:c r="L35" s="16" t="n">
        <x:f>IF(R35&lt;&gt;"OK",0,MIN(D35+M35,F35+K35))</x:f>
        <x:v>0</x:v>
      </x:c>
      <x:c r="M35" s="16" t="n">
        <x:f>IF(R35&lt;&gt;"OK",0,D35*E35)</x:f>
        <x:v>0</x:v>
      </x:c>
      <x:c r="N35" s="16" t="n">
        <x:f>IF(R35&lt;&gt;"OK",0,L35-M35)</x:f>
        <x:v>0</x:v>
      </x:c>
      <x:c r="O35" s="16" t="str">
        <x:f>IF(R35="QUITADA",0,IF(R35&lt;&gt;"OK","",MAX(0,D35+M35-L35)))</x:f>
      </x:c>
      <x:c r="P35" t="str">
        <x:f>IF(R35="QUITADA",0,IF(R35&lt;&gt;"OK","",IF(L35&lt;=M35,"SEM QUITAÇÃO",IF(E35=0,ROUNDUP(D35/L35,0),ROUNDUP(NPER(E35,-L35,D35,0,0),0)))))</x:f>
      </x:c>
      <x:c r="Q35" t="str">
        <x:f>IF(A35="","",IF(R35&lt;&gt;"OK",R35,IF(L35&lt;=M35,"PAGAMENTO INSUFICIENTE",IF(E35&gt;=0.05,"JURO MUITO ALTO",IF(J35=1,"PRIORIDADE","ACOMPANHAR")))))</x:f>
      </x:c>
      <x:c r="R35" t="str">
        <x:f>IF(A35="","",IF(OR(COUNTIF($A$5:$A$104,A35)&lt;&gt;1,NOT(ISNUMBER(D35)),D35&lt;0,NOT(ISNUMBER(E35)),E35&lt;0,NOT(ISNUMBER(F35)),F35&lt;0,NOT(ISNUMBER(Dashboard!$D$3)),Dashboard!$D$3&lt;0,AND(Dashboard!$B$3&lt;&gt;"Avalanche",Dashboard!$B$3&lt;&gt;"Bola de neve")),"REVISAR DADOS",IF(D35=0,"QUITADA","OK")))</x:f>
      </x:c>
    </x:row>
    <x:row r="36">
      <x:c r="A36" s="13"/>
      <x:c r="B36" s="13"/>
      <x:c r="C36" s="13"/>
      <x:c r="D36" s="14"/>
      <x:c r="E36" s="15"/>
      <x:c r="F36" s="14"/>
      <x:c r="G36" s="13"/>
      <x:c r="H36" t="str">
        <x:f>IF(R36&lt;&gt;"OK","",1+COUNTIFS($R$5:$R$104,"OK",$D$5:$D$104,"&lt;"&amp;D36)+COUNTIFS($R$5:$R36,"OK",$D$5:$D36,D36)-1)</x:f>
      </x:c>
      <x:c r="I36" t="str">
        <x:f>IF(R36&lt;&gt;"OK","",1+COUNTIFS($R$5:$R$104,"OK",$E$5:$E$104,"&gt;"&amp;E36)+COUNTIFS($R$5:$R36,"OK",$E$5:$E36,E36)-1)</x:f>
      </x:c>
      <x:c r="J36" t="str">
        <x:f>IF(R36&lt;&gt;"OK","",IF(Dashboard!$B$3="Avalanche",I36,H36))</x:f>
      </x:c>
      <x:c r="K36" s="16" t="n">
        <x:f>IF(R36&lt;&gt;"OK",0,IF(J36=1,MIN(Dashboard!$D$3,MAX(0,D36+M36-F36)),0))</x:f>
        <x:v>0</x:v>
      </x:c>
      <x:c r="L36" s="16" t="n">
        <x:f>IF(R36&lt;&gt;"OK",0,MIN(D36+M36,F36+K36))</x:f>
        <x:v>0</x:v>
      </x:c>
      <x:c r="M36" s="16" t="n">
        <x:f>IF(R36&lt;&gt;"OK",0,D36*E36)</x:f>
        <x:v>0</x:v>
      </x:c>
      <x:c r="N36" s="16" t="n">
        <x:f>IF(R36&lt;&gt;"OK",0,L36-M36)</x:f>
        <x:v>0</x:v>
      </x:c>
      <x:c r="O36" s="16" t="str">
        <x:f>IF(R36="QUITADA",0,IF(R36&lt;&gt;"OK","",MAX(0,D36+M36-L36)))</x:f>
      </x:c>
      <x:c r="P36" t="str">
        <x:f>IF(R36="QUITADA",0,IF(R36&lt;&gt;"OK","",IF(L36&lt;=M36,"SEM QUITAÇÃO",IF(E36=0,ROUNDUP(D36/L36,0),ROUNDUP(NPER(E36,-L36,D36,0,0),0)))))</x:f>
      </x:c>
      <x:c r="Q36" t="str">
        <x:f>IF(A36="","",IF(R36&lt;&gt;"OK",R36,IF(L36&lt;=M36,"PAGAMENTO INSUFICIENTE",IF(E36&gt;=0.05,"JURO MUITO ALTO",IF(J36=1,"PRIORIDADE","ACOMPANHAR")))))</x:f>
      </x:c>
      <x:c r="R36" t="str">
        <x:f>IF(A36="","",IF(OR(COUNTIF($A$5:$A$104,A36)&lt;&gt;1,NOT(ISNUMBER(D36)),D36&lt;0,NOT(ISNUMBER(E36)),E36&lt;0,NOT(ISNUMBER(F36)),F36&lt;0,NOT(ISNUMBER(Dashboard!$D$3)),Dashboard!$D$3&lt;0,AND(Dashboard!$B$3&lt;&gt;"Avalanche",Dashboard!$B$3&lt;&gt;"Bola de neve")),"REVISAR DADOS",IF(D36=0,"QUITADA","OK")))</x:f>
      </x:c>
    </x:row>
    <x:row r="37">
      <x:c r="A37" s="13"/>
      <x:c r="B37" s="13"/>
      <x:c r="C37" s="13"/>
      <x:c r="D37" s="14"/>
      <x:c r="E37" s="15"/>
      <x:c r="F37" s="14"/>
      <x:c r="G37" s="13"/>
      <x:c r="H37" t="str">
        <x:f>IF(R37&lt;&gt;"OK","",1+COUNTIFS($R$5:$R$104,"OK",$D$5:$D$104,"&lt;"&amp;D37)+COUNTIFS($R$5:$R37,"OK",$D$5:$D37,D37)-1)</x:f>
      </x:c>
      <x:c r="I37" t="str">
        <x:f>IF(R37&lt;&gt;"OK","",1+COUNTIFS($R$5:$R$104,"OK",$E$5:$E$104,"&gt;"&amp;E37)+COUNTIFS($R$5:$R37,"OK",$E$5:$E37,E37)-1)</x:f>
      </x:c>
      <x:c r="J37" t="str">
        <x:f>IF(R37&lt;&gt;"OK","",IF(Dashboard!$B$3="Avalanche",I37,H37))</x:f>
      </x:c>
      <x:c r="K37" s="16" t="n">
        <x:f>IF(R37&lt;&gt;"OK",0,IF(J37=1,MIN(Dashboard!$D$3,MAX(0,D37+M37-F37)),0))</x:f>
        <x:v>0</x:v>
      </x:c>
      <x:c r="L37" s="16" t="n">
        <x:f>IF(R37&lt;&gt;"OK",0,MIN(D37+M37,F37+K37))</x:f>
        <x:v>0</x:v>
      </x:c>
      <x:c r="M37" s="16" t="n">
        <x:f>IF(R37&lt;&gt;"OK",0,D37*E37)</x:f>
        <x:v>0</x:v>
      </x:c>
      <x:c r="N37" s="16" t="n">
        <x:f>IF(R37&lt;&gt;"OK",0,L37-M37)</x:f>
        <x:v>0</x:v>
      </x:c>
      <x:c r="O37" s="16" t="str">
        <x:f>IF(R37="QUITADA",0,IF(R37&lt;&gt;"OK","",MAX(0,D37+M37-L37)))</x:f>
      </x:c>
      <x:c r="P37" t="str">
        <x:f>IF(R37="QUITADA",0,IF(R37&lt;&gt;"OK","",IF(L37&lt;=M37,"SEM QUITAÇÃO",IF(E37=0,ROUNDUP(D37/L37,0),ROUNDUP(NPER(E37,-L37,D37,0,0),0)))))</x:f>
      </x:c>
      <x:c r="Q37" t="str">
        <x:f>IF(A37="","",IF(R37&lt;&gt;"OK",R37,IF(L37&lt;=M37,"PAGAMENTO INSUFICIENTE",IF(E37&gt;=0.05,"JURO MUITO ALTO",IF(J37=1,"PRIORIDADE","ACOMPANHAR")))))</x:f>
      </x:c>
      <x:c r="R37" t="str">
        <x:f>IF(A37="","",IF(OR(COUNTIF($A$5:$A$104,A37)&lt;&gt;1,NOT(ISNUMBER(D37)),D37&lt;0,NOT(ISNUMBER(E37)),E37&lt;0,NOT(ISNUMBER(F37)),F37&lt;0,NOT(ISNUMBER(Dashboard!$D$3)),Dashboard!$D$3&lt;0,AND(Dashboard!$B$3&lt;&gt;"Avalanche",Dashboard!$B$3&lt;&gt;"Bola de neve")),"REVISAR DADOS",IF(D37=0,"QUITADA","OK")))</x:f>
      </x:c>
    </x:row>
    <x:row r="38">
      <x:c r="A38" s="13"/>
      <x:c r="B38" s="13"/>
      <x:c r="C38" s="13"/>
      <x:c r="D38" s="14"/>
      <x:c r="E38" s="15"/>
      <x:c r="F38" s="14"/>
      <x:c r="G38" s="13"/>
      <x:c r="H38" t="str">
        <x:f>IF(R38&lt;&gt;"OK","",1+COUNTIFS($R$5:$R$104,"OK",$D$5:$D$104,"&lt;"&amp;D38)+COUNTIFS($R$5:$R38,"OK",$D$5:$D38,D38)-1)</x:f>
      </x:c>
      <x:c r="I38" t="str">
        <x:f>IF(R38&lt;&gt;"OK","",1+COUNTIFS($R$5:$R$104,"OK",$E$5:$E$104,"&gt;"&amp;E38)+COUNTIFS($R$5:$R38,"OK",$E$5:$E38,E38)-1)</x:f>
      </x:c>
      <x:c r="J38" t="str">
        <x:f>IF(R38&lt;&gt;"OK","",IF(Dashboard!$B$3="Avalanche",I38,H38))</x:f>
      </x:c>
      <x:c r="K38" s="16" t="n">
        <x:f>IF(R38&lt;&gt;"OK",0,IF(J38=1,MIN(Dashboard!$D$3,MAX(0,D38+M38-F38)),0))</x:f>
        <x:v>0</x:v>
      </x:c>
      <x:c r="L38" s="16" t="n">
        <x:f>IF(R38&lt;&gt;"OK",0,MIN(D38+M38,F38+K38))</x:f>
        <x:v>0</x:v>
      </x:c>
      <x:c r="M38" s="16" t="n">
        <x:f>IF(R38&lt;&gt;"OK",0,D38*E38)</x:f>
        <x:v>0</x:v>
      </x:c>
      <x:c r="N38" s="16" t="n">
        <x:f>IF(R38&lt;&gt;"OK",0,L38-M38)</x:f>
        <x:v>0</x:v>
      </x:c>
      <x:c r="O38" s="16" t="str">
        <x:f>IF(R38="QUITADA",0,IF(R38&lt;&gt;"OK","",MAX(0,D38+M38-L38)))</x:f>
      </x:c>
      <x:c r="P38" t="str">
        <x:f>IF(R38="QUITADA",0,IF(R38&lt;&gt;"OK","",IF(L38&lt;=M38,"SEM QUITAÇÃO",IF(E38=0,ROUNDUP(D38/L38,0),ROUNDUP(NPER(E38,-L38,D38,0,0),0)))))</x:f>
      </x:c>
      <x:c r="Q38" t="str">
        <x:f>IF(A38="","",IF(R38&lt;&gt;"OK",R38,IF(L38&lt;=M38,"PAGAMENTO INSUFICIENTE",IF(E38&gt;=0.05,"JURO MUITO ALTO",IF(J38=1,"PRIORIDADE","ACOMPANHAR")))))</x:f>
      </x:c>
      <x:c r="R38" t="str">
        <x:f>IF(A38="","",IF(OR(COUNTIF($A$5:$A$104,A38)&lt;&gt;1,NOT(ISNUMBER(D38)),D38&lt;0,NOT(ISNUMBER(E38)),E38&lt;0,NOT(ISNUMBER(F38)),F38&lt;0,NOT(ISNUMBER(Dashboard!$D$3)),Dashboard!$D$3&lt;0,AND(Dashboard!$B$3&lt;&gt;"Avalanche",Dashboard!$B$3&lt;&gt;"Bola de neve")),"REVISAR DADOS",IF(D38=0,"QUITADA","OK")))</x:f>
      </x:c>
    </x:row>
    <x:row r="39">
      <x:c r="A39" s="13"/>
      <x:c r="B39" s="13"/>
      <x:c r="C39" s="13"/>
      <x:c r="D39" s="14"/>
      <x:c r="E39" s="15"/>
      <x:c r="F39" s="14"/>
      <x:c r="G39" s="13"/>
      <x:c r="H39" t="str">
        <x:f>IF(R39&lt;&gt;"OK","",1+COUNTIFS($R$5:$R$104,"OK",$D$5:$D$104,"&lt;"&amp;D39)+COUNTIFS($R$5:$R39,"OK",$D$5:$D39,D39)-1)</x:f>
      </x:c>
      <x:c r="I39" t="str">
        <x:f>IF(R39&lt;&gt;"OK","",1+COUNTIFS($R$5:$R$104,"OK",$E$5:$E$104,"&gt;"&amp;E39)+COUNTIFS($R$5:$R39,"OK",$E$5:$E39,E39)-1)</x:f>
      </x:c>
      <x:c r="J39" t="str">
        <x:f>IF(R39&lt;&gt;"OK","",IF(Dashboard!$B$3="Avalanche",I39,H39))</x:f>
      </x:c>
      <x:c r="K39" s="16" t="n">
        <x:f>IF(R39&lt;&gt;"OK",0,IF(J39=1,MIN(Dashboard!$D$3,MAX(0,D39+M39-F39)),0))</x:f>
        <x:v>0</x:v>
      </x:c>
      <x:c r="L39" s="16" t="n">
        <x:f>IF(R39&lt;&gt;"OK",0,MIN(D39+M39,F39+K39))</x:f>
        <x:v>0</x:v>
      </x:c>
      <x:c r="M39" s="16" t="n">
        <x:f>IF(R39&lt;&gt;"OK",0,D39*E39)</x:f>
        <x:v>0</x:v>
      </x:c>
      <x:c r="N39" s="16" t="n">
        <x:f>IF(R39&lt;&gt;"OK",0,L39-M39)</x:f>
        <x:v>0</x:v>
      </x:c>
      <x:c r="O39" s="16" t="str">
        <x:f>IF(R39="QUITADA",0,IF(R39&lt;&gt;"OK","",MAX(0,D39+M39-L39)))</x:f>
      </x:c>
      <x:c r="P39" t="str">
        <x:f>IF(R39="QUITADA",0,IF(R39&lt;&gt;"OK","",IF(L39&lt;=M39,"SEM QUITAÇÃO",IF(E39=0,ROUNDUP(D39/L39,0),ROUNDUP(NPER(E39,-L39,D39,0,0),0)))))</x:f>
      </x:c>
      <x:c r="Q39" t="str">
        <x:f>IF(A39="","",IF(R39&lt;&gt;"OK",R39,IF(L39&lt;=M39,"PAGAMENTO INSUFICIENTE",IF(E39&gt;=0.05,"JURO MUITO ALTO",IF(J39=1,"PRIORIDADE","ACOMPANHAR")))))</x:f>
      </x:c>
      <x:c r="R39" t="str">
        <x:f>IF(A39="","",IF(OR(COUNTIF($A$5:$A$104,A39)&lt;&gt;1,NOT(ISNUMBER(D39)),D39&lt;0,NOT(ISNUMBER(E39)),E39&lt;0,NOT(ISNUMBER(F39)),F39&lt;0,NOT(ISNUMBER(Dashboard!$D$3)),Dashboard!$D$3&lt;0,AND(Dashboard!$B$3&lt;&gt;"Avalanche",Dashboard!$B$3&lt;&gt;"Bola de neve")),"REVISAR DADOS",IF(D39=0,"QUITADA","OK")))</x:f>
      </x:c>
    </x:row>
    <x:row r="40">
      <x:c r="A40" s="13"/>
      <x:c r="B40" s="13"/>
      <x:c r="C40" s="13"/>
      <x:c r="D40" s="14"/>
      <x:c r="E40" s="15"/>
      <x:c r="F40" s="14"/>
      <x:c r="G40" s="13"/>
      <x:c r="H40" t="str">
        <x:f>IF(R40&lt;&gt;"OK","",1+COUNTIFS($R$5:$R$104,"OK",$D$5:$D$104,"&lt;"&amp;D40)+COUNTIFS($R$5:$R40,"OK",$D$5:$D40,D40)-1)</x:f>
      </x:c>
      <x:c r="I40" t="str">
        <x:f>IF(R40&lt;&gt;"OK","",1+COUNTIFS($R$5:$R$104,"OK",$E$5:$E$104,"&gt;"&amp;E40)+COUNTIFS($R$5:$R40,"OK",$E$5:$E40,E40)-1)</x:f>
      </x:c>
      <x:c r="J40" t="str">
        <x:f>IF(R40&lt;&gt;"OK","",IF(Dashboard!$B$3="Avalanche",I40,H40))</x:f>
      </x:c>
      <x:c r="K40" s="16" t="n">
        <x:f>IF(R40&lt;&gt;"OK",0,IF(J40=1,MIN(Dashboard!$D$3,MAX(0,D40+M40-F40)),0))</x:f>
        <x:v>0</x:v>
      </x:c>
      <x:c r="L40" s="16" t="n">
        <x:f>IF(R40&lt;&gt;"OK",0,MIN(D40+M40,F40+K40))</x:f>
        <x:v>0</x:v>
      </x:c>
      <x:c r="M40" s="16" t="n">
        <x:f>IF(R40&lt;&gt;"OK",0,D40*E40)</x:f>
        <x:v>0</x:v>
      </x:c>
      <x:c r="N40" s="16" t="n">
        <x:f>IF(R40&lt;&gt;"OK",0,L40-M40)</x:f>
        <x:v>0</x:v>
      </x:c>
      <x:c r="O40" s="16" t="str">
        <x:f>IF(R40="QUITADA",0,IF(R40&lt;&gt;"OK","",MAX(0,D40+M40-L40)))</x:f>
      </x:c>
      <x:c r="P40" t="str">
        <x:f>IF(R40="QUITADA",0,IF(R40&lt;&gt;"OK","",IF(L40&lt;=M40,"SEM QUITAÇÃO",IF(E40=0,ROUNDUP(D40/L40,0),ROUNDUP(NPER(E40,-L40,D40,0,0),0)))))</x:f>
      </x:c>
      <x:c r="Q40" t="str">
        <x:f>IF(A40="","",IF(R40&lt;&gt;"OK",R40,IF(L40&lt;=M40,"PAGAMENTO INSUFICIENTE",IF(E40&gt;=0.05,"JURO MUITO ALTO",IF(J40=1,"PRIORIDADE","ACOMPANHAR")))))</x:f>
      </x:c>
      <x:c r="R40" t="str">
        <x:f>IF(A40="","",IF(OR(COUNTIF($A$5:$A$104,A40)&lt;&gt;1,NOT(ISNUMBER(D40)),D40&lt;0,NOT(ISNUMBER(E40)),E40&lt;0,NOT(ISNUMBER(F40)),F40&lt;0,NOT(ISNUMBER(Dashboard!$D$3)),Dashboard!$D$3&lt;0,AND(Dashboard!$B$3&lt;&gt;"Avalanche",Dashboard!$B$3&lt;&gt;"Bola de neve")),"REVISAR DADOS",IF(D40=0,"QUITADA","OK")))</x:f>
      </x:c>
    </x:row>
    <x:row r="41">
      <x:c r="A41" s="13"/>
      <x:c r="B41" s="13"/>
      <x:c r="C41" s="13"/>
      <x:c r="D41" s="14"/>
      <x:c r="E41" s="15"/>
      <x:c r="F41" s="14"/>
      <x:c r="G41" s="13"/>
      <x:c r="H41" t="str">
        <x:f>IF(R41&lt;&gt;"OK","",1+COUNTIFS($R$5:$R$104,"OK",$D$5:$D$104,"&lt;"&amp;D41)+COUNTIFS($R$5:$R41,"OK",$D$5:$D41,D41)-1)</x:f>
      </x:c>
      <x:c r="I41" t="str">
        <x:f>IF(R41&lt;&gt;"OK","",1+COUNTIFS($R$5:$R$104,"OK",$E$5:$E$104,"&gt;"&amp;E41)+COUNTIFS($R$5:$R41,"OK",$E$5:$E41,E41)-1)</x:f>
      </x:c>
      <x:c r="J41" t="str">
        <x:f>IF(R41&lt;&gt;"OK","",IF(Dashboard!$B$3="Avalanche",I41,H41))</x:f>
      </x:c>
      <x:c r="K41" s="16" t="n">
        <x:f>IF(R41&lt;&gt;"OK",0,IF(J41=1,MIN(Dashboard!$D$3,MAX(0,D41+M41-F41)),0))</x:f>
        <x:v>0</x:v>
      </x:c>
      <x:c r="L41" s="16" t="n">
        <x:f>IF(R41&lt;&gt;"OK",0,MIN(D41+M41,F41+K41))</x:f>
        <x:v>0</x:v>
      </x:c>
      <x:c r="M41" s="16" t="n">
        <x:f>IF(R41&lt;&gt;"OK",0,D41*E41)</x:f>
        <x:v>0</x:v>
      </x:c>
      <x:c r="N41" s="16" t="n">
        <x:f>IF(R41&lt;&gt;"OK",0,L41-M41)</x:f>
        <x:v>0</x:v>
      </x:c>
      <x:c r="O41" s="16" t="str">
        <x:f>IF(R41="QUITADA",0,IF(R41&lt;&gt;"OK","",MAX(0,D41+M41-L41)))</x:f>
      </x:c>
      <x:c r="P41" t="str">
        <x:f>IF(R41="QUITADA",0,IF(R41&lt;&gt;"OK","",IF(L41&lt;=M41,"SEM QUITAÇÃO",IF(E41=0,ROUNDUP(D41/L41,0),ROUNDUP(NPER(E41,-L41,D41,0,0),0)))))</x:f>
      </x:c>
      <x:c r="Q41" t="str">
        <x:f>IF(A41="","",IF(R41&lt;&gt;"OK",R41,IF(L41&lt;=M41,"PAGAMENTO INSUFICIENTE",IF(E41&gt;=0.05,"JURO MUITO ALTO",IF(J41=1,"PRIORIDADE","ACOMPANHAR")))))</x:f>
      </x:c>
      <x:c r="R41" t="str">
        <x:f>IF(A41="","",IF(OR(COUNTIF($A$5:$A$104,A41)&lt;&gt;1,NOT(ISNUMBER(D41)),D41&lt;0,NOT(ISNUMBER(E41)),E41&lt;0,NOT(ISNUMBER(F41)),F41&lt;0,NOT(ISNUMBER(Dashboard!$D$3)),Dashboard!$D$3&lt;0,AND(Dashboard!$B$3&lt;&gt;"Avalanche",Dashboard!$B$3&lt;&gt;"Bola de neve")),"REVISAR DADOS",IF(D41=0,"QUITADA","OK")))</x:f>
      </x:c>
    </x:row>
    <x:row r="42">
      <x:c r="A42" s="13"/>
      <x:c r="B42" s="13"/>
      <x:c r="C42" s="13"/>
      <x:c r="D42" s="14"/>
      <x:c r="E42" s="15"/>
      <x:c r="F42" s="14"/>
      <x:c r="G42" s="13"/>
      <x:c r="H42" t="str">
        <x:f>IF(R42&lt;&gt;"OK","",1+COUNTIFS($R$5:$R$104,"OK",$D$5:$D$104,"&lt;"&amp;D42)+COUNTIFS($R$5:$R42,"OK",$D$5:$D42,D42)-1)</x:f>
      </x:c>
      <x:c r="I42" t="str">
        <x:f>IF(R42&lt;&gt;"OK","",1+COUNTIFS($R$5:$R$104,"OK",$E$5:$E$104,"&gt;"&amp;E42)+COUNTIFS($R$5:$R42,"OK",$E$5:$E42,E42)-1)</x:f>
      </x:c>
      <x:c r="J42" t="str">
        <x:f>IF(R42&lt;&gt;"OK","",IF(Dashboard!$B$3="Avalanche",I42,H42))</x:f>
      </x:c>
      <x:c r="K42" s="16" t="n">
        <x:f>IF(R42&lt;&gt;"OK",0,IF(J42=1,MIN(Dashboard!$D$3,MAX(0,D42+M42-F42)),0))</x:f>
        <x:v>0</x:v>
      </x:c>
      <x:c r="L42" s="16" t="n">
        <x:f>IF(R42&lt;&gt;"OK",0,MIN(D42+M42,F42+K42))</x:f>
        <x:v>0</x:v>
      </x:c>
      <x:c r="M42" s="16" t="n">
        <x:f>IF(R42&lt;&gt;"OK",0,D42*E42)</x:f>
        <x:v>0</x:v>
      </x:c>
      <x:c r="N42" s="16" t="n">
        <x:f>IF(R42&lt;&gt;"OK",0,L42-M42)</x:f>
        <x:v>0</x:v>
      </x:c>
      <x:c r="O42" s="16" t="str">
        <x:f>IF(R42="QUITADA",0,IF(R42&lt;&gt;"OK","",MAX(0,D42+M42-L42)))</x:f>
      </x:c>
      <x:c r="P42" t="str">
        <x:f>IF(R42="QUITADA",0,IF(R42&lt;&gt;"OK","",IF(L42&lt;=M42,"SEM QUITAÇÃO",IF(E42=0,ROUNDUP(D42/L42,0),ROUNDUP(NPER(E42,-L42,D42,0,0),0)))))</x:f>
      </x:c>
      <x:c r="Q42" t="str">
        <x:f>IF(A42="","",IF(R42&lt;&gt;"OK",R42,IF(L42&lt;=M42,"PAGAMENTO INSUFICIENTE",IF(E42&gt;=0.05,"JURO MUITO ALTO",IF(J42=1,"PRIORIDADE","ACOMPANHAR")))))</x:f>
      </x:c>
      <x:c r="R42" t="str">
        <x:f>IF(A42="","",IF(OR(COUNTIF($A$5:$A$104,A42)&lt;&gt;1,NOT(ISNUMBER(D42)),D42&lt;0,NOT(ISNUMBER(E42)),E42&lt;0,NOT(ISNUMBER(F42)),F42&lt;0,NOT(ISNUMBER(Dashboard!$D$3)),Dashboard!$D$3&lt;0,AND(Dashboard!$B$3&lt;&gt;"Avalanche",Dashboard!$B$3&lt;&gt;"Bola de neve")),"REVISAR DADOS",IF(D42=0,"QUITADA","OK")))</x:f>
      </x:c>
    </x:row>
    <x:row r="43">
      <x:c r="A43" s="13"/>
      <x:c r="B43" s="13"/>
      <x:c r="C43" s="13"/>
      <x:c r="D43" s="14"/>
      <x:c r="E43" s="15"/>
      <x:c r="F43" s="14"/>
      <x:c r="G43" s="13"/>
      <x:c r="H43" t="str">
        <x:f>IF(R43&lt;&gt;"OK","",1+COUNTIFS($R$5:$R$104,"OK",$D$5:$D$104,"&lt;"&amp;D43)+COUNTIFS($R$5:$R43,"OK",$D$5:$D43,D43)-1)</x:f>
      </x:c>
      <x:c r="I43" t="str">
        <x:f>IF(R43&lt;&gt;"OK","",1+COUNTIFS($R$5:$R$104,"OK",$E$5:$E$104,"&gt;"&amp;E43)+COUNTIFS($R$5:$R43,"OK",$E$5:$E43,E43)-1)</x:f>
      </x:c>
      <x:c r="J43" t="str">
        <x:f>IF(R43&lt;&gt;"OK","",IF(Dashboard!$B$3="Avalanche",I43,H43))</x:f>
      </x:c>
      <x:c r="K43" s="16" t="n">
        <x:f>IF(R43&lt;&gt;"OK",0,IF(J43=1,MIN(Dashboard!$D$3,MAX(0,D43+M43-F43)),0))</x:f>
        <x:v>0</x:v>
      </x:c>
      <x:c r="L43" s="16" t="n">
        <x:f>IF(R43&lt;&gt;"OK",0,MIN(D43+M43,F43+K43))</x:f>
        <x:v>0</x:v>
      </x:c>
      <x:c r="M43" s="16" t="n">
        <x:f>IF(R43&lt;&gt;"OK",0,D43*E43)</x:f>
        <x:v>0</x:v>
      </x:c>
      <x:c r="N43" s="16" t="n">
        <x:f>IF(R43&lt;&gt;"OK",0,L43-M43)</x:f>
        <x:v>0</x:v>
      </x:c>
      <x:c r="O43" s="16" t="str">
        <x:f>IF(R43="QUITADA",0,IF(R43&lt;&gt;"OK","",MAX(0,D43+M43-L43)))</x:f>
      </x:c>
      <x:c r="P43" t="str">
        <x:f>IF(R43="QUITADA",0,IF(R43&lt;&gt;"OK","",IF(L43&lt;=M43,"SEM QUITAÇÃO",IF(E43=0,ROUNDUP(D43/L43,0),ROUNDUP(NPER(E43,-L43,D43,0,0),0)))))</x:f>
      </x:c>
      <x:c r="Q43" t="str">
        <x:f>IF(A43="","",IF(R43&lt;&gt;"OK",R43,IF(L43&lt;=M43,"PAGAMENTO INSUFICIENTE",IF(E43&gt;=0.05,"JURO MUITO ALTO",IF(J43=1,"PRIORIDADE","ACOMPANHAR")))))</x:f>
      </x:c>
      <x:c r="R43" t="str">
        <x:f>IF(A43="","",IF(OR(COUNTIF($A$5:$A$104,A43)&lt;&gt;1,NOT(ISNUMBER(D43)),D43&lt;0,NOT(ISNUMBER(E43)),E43&lt;0,NOT(ISNUMBER(F43)),F43&lt;0,NOT(ISNUMBER(Dashboard!$D$3)),Dashboard!$D$3&lt;0,AND(Dashboard!$B$3&lt;&gt;"Avalanche",Dashboard!$B$3&lt;&gt;"Bola de neve")),"REVISAR DADOS",IF(D43=0,"QUITADA","OK")))</x:f>
      </x:c>
    </x:row>
    <x:row r="44">
      <x:c r="A44" s="13"/>
      <x:c r="B44" s="13"/>
      <x:c r="C44" s="13"/>
      <x:c r="D44" s="14"/>
      <x:c r="E44" s="15"/>
      <x:c r="F44" s="14"/>
      <x:c r="G44" s="13"/>
      <x:c r="H44" t="str">
        <x:f>IF(R44&lt;&gt;"OK","",1+COUNTIFS($R$5:$R$104,"OK",$D$5:$D$104,"&lt;"&amp;D44)+COUNTIFS($R$5:$R44,"OK",$D$5:$D44,D44)-1)</x:f>
      </x:c>
      <x:c r="I44" t="str">
        <x:f>IF(R44&lt;&gt;"OK","",1+COUNTIFS($R$5:$R$104,"OK",$E$5:$E$104,"&gt;"&amp;E44)+COUNTIFS($R$5:$R44,"OK",$E$5:$E44,E44)-1)</x:f>
      </x:c>
      <x:c r="J44" t="str">
        <x:f>IF(R44&lt;&gt;"OK","",IF(Dashboard!$B$3="Avalanche",I44,H44))</x:f>
      </x:c>
      <x:c r="K44" s="16" t="n">
        <x:f>IF(R44&lt;&gt;"OK",0,IF(J44=1,MIN(Dashboard!$D$3,MAX(0,D44+M44-F44)),0))</x:f>
        <x:v>0</x:v>
      </x:c>
      <x:c r="L44" s="16" t="n">
        <x:f>IF(R44&lt;&gt;"OK",0,MIN(D44+M44,F44+K44))</x:f>
        <x:v>0</x:v>
      </x:c>
      <x:c r="M44" s="16" t="n">
        <x:f>IF(R44&lt;&gt;"OK",0,D44*E44)</x:f>
        <x:v>0</x:v>
      </x:c>
      <x:c r="N44" s="16" t="n">
        <x:f>IF(R44&lt;&gt;"OK",0,L44-M44)</x:f>
        <x:v>0</x:v>
      </x:c>
      <x:c r="O44" s="16" t="str">
        <x:f>IF(R44="QUITADA",0,IF(R44&lt;&gt;"OK","",MAX(0,D44+M44-L44)))</x:f>
      </x:c>
      <x:c r="P44" t="str">
        <x:f>IF(R44="QUITADA",0,IF(R44&lt;&gt;"OK","",IF(L44&lt;=M44,"SEM QUITAÇÃO",IF(E44=0,ROUNDUP(D44/L44,0),ROUNDUP(NPER(E44,-L44,D44,0,0),0)))))</x:f>
      </x:c>
      <x:c r="Q44" t="str">
        <x:f>IF(A44="","",IF(R44&lt;&gt;"OK",R44,IF(L44&lt;=M44,"PAGAMENTO INSUFICIENTE",IF(E44&gt;=0.05,"JURO MUITO ALTO",IF(J44=1,"PRIORIDADE","ACOMPANHAR")))))</x:f>
      </x:c>
      <x:c r="R44" t="str">
        <x:f>IF(A44="","",IF(OR(COUNTIF($A$5:$A$104,A44)&lt;&gt;1,NOT(ISNUMBER(D44)),D44&lt;0,NOT(ISNUMBER(E44)),E44&lt;0,NOT(ISNUMBER(F44)),F44&lt;0,NOT(ISNUMBER(Dashboard!$D$3)),Dashboard!$D$3&lt;0,AND(Dashboard!$B$3&lt;&gt;"Avalanche",Dashboard!$B$3&lt;&gt;"Bola de neve")),"REVISAR DADOS",IF(D44=0,"QUITADA","OK")))</x:f>
      </x:c>
    </x:row>
    <x:row r="45">
      <x:c r="A45" s="13"/>
      <x:c r="B45" s="13"/>
      <x:c r="C45" s="13"/>
      <x:c r="D45" s="14"/>
      <x:c r="E45" s="15"/>
      <x:c r="F45" s="14"/>
      <x:c r="G45" s="13"/>
      <x:c r="H45" t="str">
        <x:f>IF(R45&lt;&gt;"OK","",1+COUNTIFS($R$5:$R$104,"OK",$D$5:$D$104,"&lt;"&amp;D45)+COUNTIFS($R$5:$R45,"OK",$D$5:$D45,D45)-1)</x:f>
      </x:c>
      <x:c r="I45" t="str">
        <x:f>IF(R45&lt;&gt;"OK","",1+COUNTIFS($R$5:$R$104,"OK",$E$5:$E$104,"&gt;"&amp;E45)+COUNTIFS($R$5:$R45,"OK",$E$5:$E45,E45)-1)</x:f>
      </x:c>
      <x:c r="J45" t="str">
        <x:f>IF(R45&lt;&gt;"OK","",IF(Dashboard!$B$3="Avalanche",I45,H45))</x:f>
      </x:c>
      <x:c r="K45" s="16" t="n">
        <x:f>IF(R45&lt;&gt;"OK",0,IF(J45=1,MIN(Dashboard!$D$3,MAX(0,D45+M45-F45)),0))</x:f>
        <x:v>0</x:v>
      </x:c>
      <x:c r="L45" s="16" t="n">
        <x:f>IF(R45&lt;&gt;"OK",0,MIN(D45+M45,F45+K45))</x:f>
        <x:v>0</x:v>
      </x:c>
      <x:c r="M45" s="16" t="n">
        <x:f>IF(R45&lt;&gt;"OK",0,D45*E45)</x:f>
        <x:v>0</x:v>
      </x:c>
      <x:c r="N45" s="16" t="n">
        <x:f>IF(R45&lt;&gt;"OK",0,L45-M45)</x:f>
        <x:v>0</x:v>
      </x:c>
      <x:c r="O45" s="16" t="str">
        <x:f>IF(R45="QUITADA",0,IF(R45&lt;&gt;"OK","",MAX(0,D45+M45-L45)))</x:f>
      </x:c>
      <x:c r="P45" t="str">
        <x:f>IF(R45="QUITADA",0,IF(R45&lt;&gt;"OK","",IF(L45&lt;=M45,"SEM QUITAÇÃO",IF(E45=0,ROUNDUP(D45/L45,0),ROUNDUP(NPER(E45,-L45,D45,0,0),0)))))</x:f>
      </x:c>
      <x:c r="Q45" t="str">
        <x:f>IF(A45="","",IF(R45&lt;&gt;"OK",R45,IF(L45&lt;=M45,"PAGAMENTO INSUFICIENTE",IF(E45&gt;=0.05,"JURO MUITO ALTO",IF(J45=1,"PRIORIDADE","ACOMPANHAR")))))</x:f>
      </x:c>
      <x:c r="R45" t="str">
        <x:f>IF(A45="","",IF(OR(COUNTIF($A$5:$A$104,A45)&lt;&gt;1,NOT(ISNUMBER(D45)),D45&lt;0,NOT(ISNUMBER(E45)),E45&lt;0,NOT(ISNUMBER(F45)),F45&lt;0,NOT(ISNUMBER(Dashboard!$D$3)),Dashboard!$D$3&lt;0,AND(Dashboard!$B$3&lt;&gt;"Avalanche",Dashboard!$B$3&lt;&gt;"Bola de neve")),"REVISAR DADOS",IF(D45=0,"QUITADA","OK")))</x:f>
      </x:c>
    </x:row>
    <x:row r="46">
      <x:c r="A46" s="13"/>
      <x:c r="B46" s="13"/>
      <x:c r="C46" s="13"/>
      <x:c r="D46" s="14"/>
      <x:c r="E46" s="15"/>
      <x:c r="F46" s="14"/>
      <x:c r="G46" s="13"/>
      <x:c r="H46" t="str">
        <x:f>IF(R46&lt;&gt;"OK","",1+COUNTIFS($R$5:$R$104,"OK",$D$5:$D$104,"&lt;"&amp;D46)+COUNTIFS($R$5:$R46,"OK",$D$5:$D46,D46)-1)</x:f>
      </x:c>
      <x:c r="I46" t="str">
        <x:f>IF(R46&lt;&gt;"OK","",1+COUNTIFS($R$5:$R$104,"OK",$E$5:$E$104,"&gt;"&amp;E46)+COUNTIFS($R$5:$R46,"OK",$E$5:$E46,E46)-1)</x:f>
      </x:c>
      <x:c r="J46" t="str">
        <x:f>IF(R46&lt;&gt;"OK","",IF(Dashboard!$B$3="Avalanche",I46,H46))</x:f>
      </x:c>
      <x:c r="K46" s="16" t="n">
        <x:f>IF(R46&lt;&gt;"OK",0,IF(J46=1,MIN(Dashboard!$D$3,MAX(0,D46+M46-F46)),0))</x:f>
        <x:v>0</x:v>
      </x:c>
      <x:c r="L46" s="16" t="n">
        <x:f>IF(R46&lt;&gt;"OK",0,MIN(D46+M46,F46+K46))</x:f>
        <x:v>0</x:v>
      </x:c>
      <x:c r="M46" s="16" t="n">
        <x:f>IF(R46&lt;&gt;"OK",0,D46*E46)</x:f>
        <x:v>0</x:v>
      </x:c>
      <x:c r="N46" s="16" t="n">
        <x:f>IF(R46&lt;&gt;"OK",0,L46-M46)</x:f>
        <x:v>0</x:v>
      </x:c>
      <x:c r="O46" s="16" t="str">
        <x:f>IF(R46="QUITADA",0,IF(R46&lt;&gt;"OK","",MAX(0,D46+M46-L46)))</x:f>
      </x:c>
      <x:c r="P46" t="str">
        <x:f>IF(R46="QUITADA",0,IF(R46&lt;&gt;"OK","",IF(L46&lt;=M46,"SEM QUITAÇÃO",IF(E46=0,ROUNDUP(D46/L46,0),ROUNDUP(NPER(E46,-L46,D46,0,0),0)))))</x:f>
      </x:c>
      <x:c r="Q46" t="str">
        <x:f>IF(A46="","",IF(R46&lt;&gt;"OK",R46,IF(L46&lt;=M46,"PAGAMENTO INSUFICIENTE",IF(E46&gt;=0.05,"JURO MUITO ALTO",IF(J46=1,"PRIORIDADE","ACOMPANHAR")))))</x:f>
      </x:c>
      <x:c r="R46" t="str">
        <x:f>IF(A46="","",IF(OR(COUNTIF($A$5:$A$104,A46)&lt;&gt;1,NOT(ISNUMBER(D46)),D46&lt;0,NOT(ISNUMBER(E46)),E46&lt;0,NOT(ISNUMBER(F46)),F46&lt;0,NOT(ISNUMBER(Dashboard!$D$3)),Dashboard!$D$3&lt;0,AND(Dashboard!$B$3&lt;&gt;"Avalanche",Dashboard!$B$3&lt;&gt;"Bola de neve")),"REVISAR DADOS",IF(D46=0,"QUITADA","OK")))</x:f>
      </x:c>
    </x:row>
    <x:row r="47">
      <x:c r="A47" s="13"/>
      <x:c r="B47" s="13"/>
      <x:c r="C47" s="13"/>
      <x:c r="D47" s="14"/>
      <x:c r="E47" s="15"/>
      <x:c r="F47" s="14"/>
      <x:c r="G47" s="13"/>
      <x:c r="H47" t="str">
        <x:f>IF(R47&lt;&gt;"OK","",1+COUNTIFS($R$5:$R$104,"OK",$D$5:$D$104,"&lt;"&amp;D47)+COUNTIFS($R$5:$R47,"OK",$D$5:$D47,D47)-1)</x:f>
      </x:c>
      <x:c r="I47" t="str">
        <x:f>IF(R47&lt;&gt;"OK","",1+COUNTIFS($R$5:$R$104,"OK",$E$5:$E$104,"&gt;"&amp;E47)+COUNTIFS($R$5:$R47,"OK",$E$5:$E47,E47)-1)</x:f>
      </x:c>
      <x:c r="J47" t="str">
        <x:f>IF(R47&lt;&gt;"OK","",IF(Dashboard!$B$3="Avalanche",I47,H47))</x:f>
      </x:c>
      <x:c r="K47" s="16" t="n">
        <x:f>IF(R47&lt;&gt;"OK",0,IF(J47=1,MIN(Dashboard!$D$3,MAX(0,D47+M47-F47)),0))</x:f>
        <x:v>0</x:v>
      </x:c>
      <x:c r="L47" s="16" t="n">
        <x:f>IF(R47&lt;&gt;"OK",0,MIN(D47+M47,F47+K47))</x:f>
        <x:v>0</x:v>
      </x:c>
      <x:c r="M47" s="16" t="n">
        <x:f>IF(R47&lt;&gt;"OK",0,D47*E47)</x:f>
        <x:v>0</x:v>
      </x:c>
      <x:c r="N47" s="16" t="n">
        <x:f>IF(R47&lt;&gt;"OK",0,L47-M47)</x:f>
        <x:v>0</x:v>
      </x:c>
      <x:c r="O47" s="16" t="str">
        <x:f>IF(R47="QUITADA",0,IF(R47&lt;&gt;"OK","",MAX(0,D47+M47-L47)))</x:f>
      </x:c>
      <x:c r="P47" t="str">
        <x:f>IF(R47="QUITADA",0,IF(R47&lt;&gt;"OK","",IF(L47&lt;=M47,"SEM QUITAÇÃO",IF(E47=0,ROUNDUP(D47/L47,0),ROUNDUP(NPER(E47,-L47,D47,0,0),0)))))</x:f>
      </x:c>
      <x:c r="Q47" t="str">
        <x:f>IF(A47="","",IF(R47&lt;&gt;"OK",R47,IF(L47&lt;=M47,"PAGAMENTO INSUFICIENTE",IF(E47&gt;=0.05,"JURO MUITO ALTO",IF(J47=1,"PRIORIDADE","ACOMPANHAR")))))</x:f>
      </x:c>
      <x:c r="R47" t="str">
        <x:f>IF(A47="","",IF(OR(COUNTIF($A$5:$A$104,A47)&lt;&gt;1,NOT(ISNUMBER(D47)),D47&lt;0,NOT(ISNUMBER(E47)),E47&lt;0,NOT(ISNUMBER(F47)),F47&lt;0,NOT(ISNUMBER(Dashboard!$D$3)),Dashboard!$D$3&lt;0,AND(Dashboard!$B$3&lt;&gt;"Avalanche",Dashboard!$B$3&lt;&gt;"Bola de neve")),"REVISAR DADOS",IF(D47=0,"QUITADA","OK")))</x:f>
      </x:c>
    </x:row>
    <x:row r="48">
      <x:c r="A48" s="13"/>
      <x:c r="B48" s="13"/>
      <x:c r="C48" s="13"/>
      <x:c r="D48" s="14"/>
      <x:c r="E48" s="15"/>
      <x:c r="F48" s="14"/>
      <x:c r="G48" s="13"/>
      <x:c r="H48" t="str">
        <x:f>IF(R48&lt;&gt;"OK","",1+COUNTIFS($R$5:$R$104,"OK",$D$5:$D$104,"&lt;"&amp;D48)+COUNTIFS($R$5:$R48,"OK",$D$5:$D48,D48)-1)</x:f>
      </x:c>
      <x:c r="I48" t="str">
        <x:f>IF(R48&lt;&gt;"OK","",1+COUNTIFS($R$5:$R$104,"OK",$E$5:$E$104,"&gt;"&amp;E48)+COUNTIFS($R$5:$R48,"OK",$E$5:$E48,E48)-1)</x:f>
      </x:c>
      <x:c r="J48" t="str">
        <x:f>IF(R48&lt;&gt;"OK","",IF(Dashboard!$B$3="Avalanche",I48,H48))</x:f>
      </x:c>
      <x:c r="K48" s="16" t="n">
        <x:f>IF(R48&lt;&gt;"OK",0,IF(J48=1,MIN(Dashboard!$D$3,MAX(0,D48+M48-F48)),0))</x:f>
        <x:v>0</x:v>
      </x:c>
      <x:c r="L48" s="16" t="n">
        <x:f>IF(R48&lt;&gt;"OK",0,MIN(D48+M48,F48+K48))</x:f>
        <x:v>0</x:v>
      </x:c>
      <x:c r="M48" s="16" t="n">
        <x:f>IF(R48&lt;&gt;"OK",0,D48*E48)</x:f>
        <x:v>0</x:v>
      </x:c>
      <x:c r="N48" s="16" t="n">
        <x:f>IF(R48&lt;&gt;"OK",0,L48-M48)</x:f>
        <x:v>0</x:v>
      </x:c>
      <x:c r="O48" s="16" t="str">
        <x:f>IF(R48="QUITADA",0,IF(R48&lt;&gt;"OK","",MAX(0,D48+M48-L48)))</x:f>
      </x:c>
      <x:c r="P48" t="str">
        <x:f>IF(R48="QUITADA",0,IF(R48&lt;&gt;"OK","",IF(L48&lt;=M48,"SEM QUITAÇÃO",IF(E48=0,ROUNDUP(D48/L48,0),ROUNDUP(NPER(E48,-L48,D48,0,0),0)))))</x:f>
      </x:c>
      <x:c r="Q48" t="str">
        <x:f>IF(A48="","",IF(R48&lt;&gt;"OK",R48,IF(L48&lt;=M48,"PAGAMENTO INSUFICIENTE",IF(E48&gt;=0.05,"JURO MUITO ALTO",IF(J48=1,"PRIORIDADE","ACOMPANHAR")))))</x:f>
      </x:c>
      <x:c r="R48" t="str">
        <x:f>IF(A48="","",IF(OR(COUNTIF($A$5:$A$104,A48)&lt;&gt;1,NOT(ISNUMBER(D48)),D48&lt;0,NOT(ISNUMBER(E48)),E48&lt;0,NOT(ISNUMBER(F48)),F48&lt;0,NOT(ISNUMBER(Dashboard!$D$3)),Dashboard!$D$3&lt;0,AND(Dashboard!$B$3&lt;&gt;"Avalanche",Dashboard!$B$3&lt;&gt;"Bola de neve")),"REVISAR DADOS",IF(D48=0,"QUITADA","OK")))</x:f>
      </x:c>
    </x:row>
    <x:row r="49">
      <x:c r="A49" s="13"/>
      <x:c r="B49" s="13"/>
      <x:c r="C49" s="13"/>
      <x:c r="D49" s="14"/>
      <x:c r="E49" s="15"/>
      <x:c r="F49" s="14"/>
      <x:c r="G49" s="13"/>
      <x:c r="H49" t="str">
        <x:f>IF(R49&lt;&gt;"OK","",1+COUNTIFS($R$5:$R$104,"OK",$D$5:$D$104,"&lt;"&amp;D49)+COUNTIFS($R$5:$R49,"OK",$D$5:$D49,D49)-1)</x:f>
      </x:c>
      <x:c r="I49" t="str">
        <x:f>IF(R49&lt;&gt;"OK","",1+COUNTIFS($R$5:$R$104,"OK",$E$5:$E$104,"&gt;"&amp;E49)+COUNTIFS($R$5:$R49,"OK",$E$5:$E49,E49)-1)</x:f>
      </x:c>
      <x:c r="J49" t="str">
        <x:f>IF(R49&lt;&gt;"OK","",IF(Dashboard!$B$3="Avalanche",I49,H49))</x:f>
      </x:c>
      <x:c r="K49" s="16" t="n">
        <x:f>IF(R49&lt;&gt;"OK",0,IF(J49=1,MIN(Dashboard!$D$3,MAX(0,D49+M49-F49)),0))</x:f>
        <x:v>0</x:v>
      </x:c>
      <x:c r="L49" s="16" t="n">
        <x:f>IF(R49&lt;&gt;"OK",0,MIN(D49+M49,F49+K49))</x:f>
        <x:v>0</x:v>
      </x:c>
      <x:c r="M49" s="16" t="n">
        <x:f>IF(R49&lt;&gt;"OK",0,D49*E49)</x:f>
        <x:v>0</x:v>
      </x:c>
      <x:c r="N49" s="16" t="n">
        <x:f>IF(R49&lt;&gt;"OK",0,L49-M49)</x:f>
        <x:v>0</x:v>
      </x:c>
      <x:c r="O49" s="16" t="str">
        <x:f>IF(R49="QUITADA",0,IF(R49&lt;&gt;"OK","",MAX(0,D49+M49-L49)))</x:f>
      </x:c>
      <x:c r="P49" t="str">
        <x:f>IF(R49="QUITADA",0,IF(R49&lt;&gt;"OK","",IF(L49&lt;=M49,"SEM QUITAÇÃO",IF(E49=0,ROUNDUP(D49/L49,0),ROUNDUP(NPER(E49,-L49,D49,0,0),0)))))</x:f>
      </x:c>
      <x:c r="Q49" t="str">
        <x:f>IF(A49="","",IF(R49&lt;&gt;"OK",R49,IF(L49&lt;=M49,"PAGAMENTO INSUFICIENTE",IF(E49&gt;=0.05,"JURO MUITO ALTO",IF(J49=1,"PRIORIDADE","ACOMPANHAR")))))</x:f>
      </x:c>
      <x:c r="R49" t="str">
        <x:f>IF(A49="","",IF(OR(COUNTIF($A$5:$A$104,A49)&lt;&gt;1,NOT(ISNUMBER(D49)),D49&lt;0,NOT(ISNUMBER(E49)),E49&lt;0,NOT(ISNUMBER(F49)),F49&lt;0,NOT(ISNUMBER(Dashboard!$D$3)),Dashboard!$D$3&lt;0,AND(Dashboard!$B$3&lt;&gt;"Avalanche",Dashboard!$B$3&lt;&gt;"Bola de neve")),"REVISAR DADOS",IF(D49=0,"QUITADA","OK")))</x:f>
      </x:c>
    </x:row>
    <x:row r="50">
      <x:c r="A50" s="13"/>
      <x:c r="B50" s="13"/>
      <x:c r="C50" s="13"/>
      <x:c r="D50" s="14"/>
      <x:c r="E50" s="15"/>
      <x:c r="F50" s="14"/>
      <x:c r="G50" s="13"/>
      <x:c r="H50" t="str">
        <x:f>IF(R50&lt;&gt;"OK","",1+COUNTIFS($R$5:$R$104,"OK",$D$5:$D$104,"&lt;"&amp;D50)+COUNTIFS($R$5:$R50,"OK",$D$5:$D50,D50)-1)</x:f>
      </x:c>
      <x:c r="I50" t="str">
        <x:f>IF(R50&lt;&gt;"OK","",1+COUNTIFS($R$5:$R$104,"OK",$E$5:$E$104,"&gt;"&amp;E50)+COUNTIFS($R$5:$R50,"OK",$E$5:$E50,E50)-1)</x:f>
      </x:c>
      <x:c r="J50" t="str">
        <x:f>IF(R50&lt;&gt;"OK","",IF(Dashboard!$B$3="Avalanche",I50,H50))</x:f>
      </x:c>
      <x:c r="K50" s="16" t="n">
        <x:f>IF(R50&lt;&gt;"OK",0,IF(J50=1,MIN(Dashboard!$D$3,MAX(0,D50+M50-F50)),0))</x:f>
        <x:v>0</x:v>
      </x:c>
      <x:c r="L50" s="16" t="n">
        <x:f>IF(R50&lt;&gt;"OK",0,MIN(D50+M50,F50+K50))</x:f>
        <x:v>0</x:v>
      </x:c>
      <x:c r="M50" s="16" t="n">
        <x:f>IF(R50&lt;&gt;"OK",0,D50*E50)</x:f>
        <x:v>0</x:v>
      </x:c>
      <x:c r="N50" s="16" t="n">
        <x:f>IF(R50&lt;&gt;"OK",0,L50-M50)</x:f>
        <x:v>0</x:v>
      </x:c>
      <x:c r="O50" s="16" t="str">
        <x:f>IF(R50="QUITADA",0,IF(R50&lt;&gt;"OK","",MAX(0,D50+M50-L50)))</x:f>
      </x:c>
      <x:c r="P50" t="str">
        <x:f>IF(R50="QUITADA",0,IF(R50&lt;&gt;"OK","",IF(L50&lt;=M50,"SEM QUITAÇÃO",IF(E50=0,ROUNDUP(D50/L50,0),ROUNDUP(NPER(E50,-L50,D50,0,0),0)))))</x:f>
      </x:c>
      <x:c r="Q50" t="str">
        <x:f>IF(A50="","",IF(R50&lt;&gt;"OK",R50,IF(L50&lt;=M50,"PAGAMENTO INSUFICIENTE",IF(E50&gt;=0.05,"JURO MUITO ALTO",IF(J50=1,"PRIORIDADE","ACOMPANHAR")))))</x:f>
      </x:c>
      <x:c r="R50" t="str">
        <x:f>IF(A50="","",IF(OR(COUNTIF($A$5:$A$104,A50)&lt;&gt;1,NOT(ISNUMBER(D50)),D50&lt;0,NOT(ISNUMBER(E50)),E50&lt;0,NOT(ISNUMBER(F50)),F50&lt;0,NOT(ISNUMBER(Dashboard!$D$3)),Dashboard!$D$3&lt;0,AND(Dashboard!$B$3&lt;&gt;"Avalanche",Dashboard!$B$3&lt;&gt;"Bola de neve")),"REVISAR DADOS",IF(D50=0,"QUITADA","OK")))</x:f>
      </x:c>
    </x:row>
    <x:row r="51">
      <x:c r="A51" s="13"/>
      <x:c r="B51" s="13"/>
      <x:c r="C51" s="13"/>
      <x:c r="D51" s="14"/>
      <x:c r="E51" s="15"/>
      <x:c r="F51" s="14"/>
      <x:c r="G51" s="13"/>
      <x:c r="H51" t="str">
        <x:f>IF(R51&lt;&gt;"OK","",1+COUNTIFS($R$5:$R$104,"OK",$D$5:$D$104,"&lt;"&amp;D51)+COUNTIFS($R$5:$R51,"OK",$D$5:$D51,D51)-1)</x:f>
      </x:c>
      <x:c r="I51" t="str">
        <x:f>IF(R51&lt;&gt;"OK","",1+COUNTIFS($R$5:$R$104,"OK",$E$5:$E$104,"&gt;"&amp;E51)+COUNTIFS($R$5:$R51,"OK",$E$5:$E51,E51)-1)</x:f>
      </x:c>
      <x:c r="J51" t="str">
        <x:f>IF(R51&lt;&gt;"OK","",IF(Dashboard!$B$3="Avalanche",I51,H51))</x:f>
      </x:c>
      <x:c r="K51" s="16" t="n">
        <x:f>IF(R51&lt;&gt;"OK",0,IF(J51=1,MIN(Dashboard!$D$3,MAX(0,D51+M51-F51)),0))</x:f>
        <x:v>0</x:v>
      </x:c>
      <x:c r="L51" s="16" t="n">
        <x:f>IF(R51&lt;&gt;"OK",0,MIN(D51+M51,F51+K51))</x:f>
        <x:v>0</x:v>
      </x:c>
      <x:c r="M51" s="16" t="n">
        <x:f>IF(R51&lt;&gt;"OK",0,D51*E51)</x:f>
        <x:v>0</x:v>
      </x:c>
      <x:c r="N51" s="16" t="n">
        <x:f>IF(R51&lt;&gt;"OK",0,L51-M51)</x:f>
        <x:v>0</x:v>
      </x:c>
      <x:c r="O51" s="16" t="str">
        <x:f>IF(R51="QUITADA",0,IF(R51&lt;&gt;"OK","",MAX(0,D51+M51-L51)))</x:f>
      </x:c>
      <x:c r="P51" t="str">
        <x:f>IF(R51="QUITADA",0,IF(R51&lt;&gt;"OK","",IF(L51&lt;=M51,"SEM QUITAÇÃO",IF(E51=0,ROUNDUP(D51/L51,0),ROUNDUP(NPER(E51,-L51,D51,0,0),0)))))</x:f>
      </x:c>
      <x:c r="Q51" t="str">
        <x:f>IF(A51="","",IF(R51&lt;&gt;"OK",R51,IF(L51&lt;=M51,"PAGAMENTO INSUFICIENTE",IF(E51&gt;=0.05,"JURO MUITO ALTO",IF(J51=1,"PRIORIDADE","ACOMPANHAR")))))</x:f>
      </x:c>
      <x:c r="R51" t="str">
        <x:f>IF(A51="","",IF(OR(COUNTIF($A$5:$A$104,A51)&lt;&gt;1,NOT(ISNUMBER(D51)),D51&lt;0,NOT(ISNUMBER(E51)),E51&lt;0,NOT(ISNUMBER(F51)),F51&lt;0,NOT(ISNUMBER(Dashboard!$D$3)),Dashboard!$D$3&lt;0,AND(Dashboard!$B$3&lt;&gt;"Avalanche",Dashboard!$B$3&lt;&gt;"Bola de neve")),"REVISAR DADOS",IF(D51=0,"QUITADA","OK")))</x:f>
      </x:c>
    </x:row>
    <x:row r="52">
      <x:c r="A52" s="13"/>
      <x:c r="B52" s="13"/>
      <x:c r="C52" s="13"/>
      <x:c r="D52" s="14"/>
      <x:c r="E52" s="15"/>
      <x:c r="F52" s="14"/>
      <x:c r="G52" s="13"/>
      <x:c r="H52" t="str">
        <x:f>IF(R52&lt;&gt;"OK","",1+COUNTIFS($R$5:$R$104,"OK",$D$5:$D$104,"&lt;"&amp;D52)+COUNTIFS($R$5:$R52,"OK",$D$5:$D52,D52)-1)</x:f>
      </x:c>
      <x:c r="I52" t="str">
        <x:f>IF(R52&lt;&gt;"OK","",1+COUNTIFS($R$5:$R$104,"OK",$E$5:$E$104,"&gt;"&amp;E52)+COUNTIFS($R$5:$R52,"OK",$E$5:$E52,E52)-1)</x:f>
      </x:c>
      <x:c r="J52" t="str">
        <x:f>IF(R52&lt;&gt;"OK","",IF(Dashboard!$B$3="Avalanche",I52,H52))</x:f>
      </x:c>
      <x:c r="K52" s="16" t="n">
        <x:f>IF(R52&lt;&gt;"OK",0,IF(J52=1,MIN(Dashboard!$D$3,MAX(0,D52+M52-F52)),0))</x:f>
        <x:v>0</x:v>
      </x:c>
      <x:c r="L52" s="16" t="n">
        <x:f>IF(R52&lt;&gt;"OK",0,MIN(D52+M52,F52+K52))</x:f>
        <x:v>0</x:v>
      </x:c>
      <x:c r="M52" s="16" t="n">
        <x:f>IF(R52&lt;&gt;"OK",0,D52*E52)</x:f>
        <x:v>0</x:v>
      </x:c>
      <x:c r="N52" s="16" t="n">
        <x:f>IF(R52&lt;&gt;"OK",0,L52-M52)</x:f>
        <x:v>0</x:v>
      </x:c>
      <x:c r="O52" s="16" t="str">
        <x:f>IF(R52="QUITADA",0,IF(R52&lt;&gt;"OK","",MAX(0,D52+M52-L52)))</x:f>
      </x:c>
      <x:c r="P52" t="str">
        <x:f>IF(R52="QUITADA",0,IF(R52&lt;&gt;"OK","",IF(L52&lt;=M52,"SEM QUITAÇÃO",IF(E52=0,ROUNDUP(D52/L52,0),ROUNDUP(NPER(E52,-L52,D52,0,0),0)))))</x:f>
      </x:c>
      <x:c r="Q52" t="str">
        <x:f>IF(A52="","",IF(R52&lt;&gt;"OK",R52,IF(L52&lt;=M52,"PAGAMENTO INSUFICIENTE",IF(E52&gt;=0.05,"JURO MUITO ALTO",IF(J52=1,"PRIORIDADE","ACOMPANHAR")))))</x:f>
      </x:c>
      <x:c r="R52" t="str">
        <x:f>IF(A52="","",IF(OR(COUNTIF($A$5:$A$104,A52)&lt;&gt;1,NOT(ISNUMBER(D52)),D52&lt;0,NOT(ISNUMBER(E52)),E52&lt;0,NOT(ISNUMBER(F52)),F52&lt;0,NOT(ISNUMBER(Dashboard!$D$3)),Dashboard!$D$3&lt;0,AND(Dashboard!$B$3&lt;&gt;"Avalanche",Dashboard!$B$3&lt;&gt;"Bola de neve")),"REVISAR DADOS",IF(D52=0,"QUITADA","OK")))</x:f>
      </x:c>
    </x:row>
    <x:row r="53">
      <x:c r="A53" s="13"/>
      <x:c r="B53" s="13"/>
      <x:c r="C53" s="13"/>
      <x:c r="D53" s="14"/>
      <x:c r="E53" s="15"/>
      <x:c r="F53" s="14"/>
      <x:c r="G53" s="13"/>
      <x:c r="H53" t="str">
        <x:f>IF(R53&lt;&gt;"OK","",1+COUNTIFS($R$5:$R$104,"OK",$D$5:$D$104,"&lt;"&amp;D53)+COUNTIFS($R$5:$R53,"OK",$D$5:$D53,D53)-1)</x:f>
      </x:c>
      <x:c r="I53" t="str">
        <x:f>IF(R53&lt;&gt;"OK","",1+COUNTIFS($R$5:$R$104,"OK",$E$5:$E$104,"&gt;"&amp;E53)+COUNTIFS($R$5:$R53,"OK",$E$5:$E53,E53)-1)</x:f>
      </x:c>
      <x:c r="J53" t="str">
        <x:f>IF(R53&lt;&gt;"OK","",IF(Dashboard!$B$3="Avalanche",I53,H53))</x:f>
      </x:c>
      <x:c r="K53" s="16" t="n">
        <x:f>IF(R53&lt;&gt;"OK",0,IF(J53=1,MIN(Dashboard!$D$3,MAX(0,D53+M53-F53)),0))</x:f>
        <x:v>0</x:v>
      </x:c>
      <x:c r="L53" s="16" t="n">
        <x:f>IF(R53&lt;&gt;"OK",0,MIN(D53+M53,F53+K53))</x:f>
        <x:v>0</x:v>
      </x:c>
      <x:c r="M53" s="16" t="n">
        <x:f>IF(R53&lt;&gt;"OK",0,D53*E53)</x:f>
        <x:v>0</x:v>
      </x:c>
      <x:c r="N53" s="16" t="n">
        <x:f>IF(R53&lt;&gt;"OK",0,L53-M53)</x:f>
        <x:v>0</x:v>
      </x:c>
      <x:c r="O53" s="16" t="str">
        <x:f>IF(R53="QUITADA",0,IF(R53&lt;&gt;"OK","",MAX(0,D53+M53-L53)))</x:f>
      </x:c>
      <x:c r="P53" t="str">
        <x:f>IF(R53="QUITADA",0,IF(R53&lt;&gt;"OK","",IF(L53&lt;=M53,"SEM QUITAÇÃO",IF(E53=0,ROUNDUP(D53/L53,0),ROUNDUP(NPER(E53,-L53,D53,0,0),0)))))</x:f>
      </x:c>
      <x:c r="Q53" t="str">
        <x:f>IF(A53="","",IF(R53&lt;&gt;"OK",R53,IF(L53&lt;=M53,"PAGAMENTO INSUFICIENTE",IF(E53&gt;=0.05,"JURO MUITO ALTO",IF(J53=1,"PRIORIDADE","ACOMPANHAR")))))</x:f>
      </x:c>
      <x:c r="R53" t="str">
        <x:f>IF(A53="","",IF(OR(COUNTIF($A$5:$A$104,A53)&lt;&gt;1,NOT(ISNUMBER(D53)),D53&lt;0,NOT(ISNUMBER(E53)),E53&lt;0,NOT(ISNUMBER(F53)),F53&lt;0,NOT(ISNUMBER(Dashboard!$D$3)),Dashboard!$D$3&lt;0,AND(Dashboard!$B$3&lt;&gt;"Avalanche",Dashboard!$B$3&lt;&gt;"Bola de neve")),"REVISAR DADOS",IF(D53=0,"QUITADA","OK")))</x:f>
      </x:c>
    </x:row>
    <x:row r="54">
      <x:c r="A54" s="13"/>
      <x:c r="B54" s="13"/>
      <x:c r="C54" s="13"/>
      <x:c r="D54" s="14"/>
      <x:c r="E54" s="15"/>
      <x:c r="F54" s="14"/>
      <x:c r="G54" s="13"/>
      <x:c r="H54" t="str">
        <x:f>IF(R54&lt;&gt;"OK","",1+COUNTIFS($R$5:$R$104,"OK",$D$5:$D$104,"&lt;"&amp;D54)+COUNTIFS($R$5:$R54,"OK",$D$5:$D54,D54)-1)</x:f>
      </x:c>
      <x:c r="I54" t="str">
        <x:f>IF(R54&lt;&gt;"OK","",1+COUNTIFS($R$5:$R$104,"OK",$E$5:$E$104,"&gt;"&amp;E54)+COUNTIFS($R$5:$R54,"OK",$E$5:$E54,E54)-1)</x:f>
      </x:c>
      <x:c r="J54" t="str">
        <x:f>IF(R54&lt;&gt;"OK","",IF(Dashboard!$B$3="Avalanche",I54,H54))</x:f>
      </x:c>
      <x:c r="K54" s="16" t="n">
        <x:f>IF(R54&lt;&gt;"OK",0,IF(J54=1,MIN(Dashboard!$D$3,MAX(0,D54+M54-F54)),0))</x:f>
        <x:v>0</x:v>
      </x:c>
      <x:c r="L54" s="16" t="n">
        <x:f>IF(R54&lt;&gt;"OK",0,MIN(D54+M54,F54+K54))</x:f>
        <x:v>0</x:v>
      </x:c>
      <x:c r="M54" s="16" t="n">
        <x:f>IF(R54&lt;&gt;"OK",0,D54*E54)</x:f>
        <x:v>0</x:v>
      </x:c>
      <x:c r="N54" s="16" t="n">
        <x:f>IF(R54&lt;&gt;"OK",0,L54-M54)</x:f>
        <x:v>0</x:v>
      </x:c>
      <x:c r="O54" s="16" t="str">
        <x:f>IF(R54="QUITADA",0,IF(R54&lt;&gt;"OK","",MAX(0,D54+M54-L54)))</x:f>
      </x:c>
      <x:c r="P54" t="str">
        <x:f>IF(R54="QUITADA",0,IF(R54&lt;&gt;"OK","",IF(L54&lt;=M54,"SEM QUITAÇÃO",IF(E54=0,ROUNDUP(D54/L54,0),ROUNDUP(NPER(E54,-L54,D54,0,0),0)))))</x:f>
      </x:c>
      <x:c r="Q54" t="str">
        <x:f>IF(A54="","",IF(R54&lt;&gt;"OK",R54,IF(L54&lt;=M54,"PAGAMENTO INSUFICIENTE",IF(E54&gt;=0.05,"JURO MUITO ALTO",IF(J54=1,"PRIORIDADE","ACOMPANHAR")))))</x:f>
      </x:c>
      <x:c r="R54" t="str">
        <x:f>IF(A54="","",IF(OR(COUNTIF($A$5:$A$104,A54)&lt;&gt;1,NOT(ISNUMBER(D54)),D54&lt;0,NOT(ISNUMBER(E54)),E54&lt;0,NOT(ISNUMBER(F54)),F54&lt;0,NOT(ISNUMBER(Dashboard!$D$3)),Dashboard!$D$3&lt;0,AND(Dashboard!$B$3&lt;&gt;"Avalanche",Dashboard!$B$3&lt;&gt;"Bola de neve")),"REVISAR DADOS",IF(D54=0,"QUITADA","OK")))</x:f>
      </x:c>
    </x:row>
    <x:row r="55">
      <x:c r="A55" s="13"/>
      <x:c r="B55" s="13"/>
      <x:c r="C55" s="13"/>
      <x:c r="D55" s="14"/>
      <x:c r="E55" s="15"/>
      <x:c r="F55" s="14"/>
      <x:c r="G55" s="13"/>
      <x:c r="H55" t="str">
        <x:f>IF(R55&lt;&gt;"OK","",1+COUNTIFS($R$5:$R$104,"OK",$D$5:$D$104,"&lt;"&amp;D55)+COUNTIFS($R$5:$R55,"OK",$D$5:$D55,D55)-1)</x:f>
      </x:c>
      <x:c r="I55" t="str">
        <x:f>IF(R55&lt;&gt;"OK","",1+COUNTIFS($R$5:$R$104,"OK",$E$5:$E$104,"&gt;"&amp;E55)+COUNTIFS($R$5:$R55,"OK",$E$5:$E55,E55)-1)</x:f>
      </x:c>
      <x:c r="J55" t="str">
        <x:f>IF(R55&lt;&gt;"OK","",IF(Dashboard!$B$3="Avalanche",I55,H55))</x:f>
      </x:c>
      <x:c r="K55" s="16" t="n">
        <x:f>IF(R55&lt;&gt;"OK",0,IF(J55=1,MIN(Dashboard!$D$3,MAX(0,D55+M55-F55)),0))</x:f>
        <x:v>0</x:v>
      </x:c>
      <x:c r="L55" s="16" t="n">
        <x:f>IF(R55&lt;&gt;"OK",0,MIN(D55+M55,F55+K55))</x:f>
        <x:v>0</x:v>
      </x:c>
      <x:c r="M55" s="16" t="n">
        <x:f>IF(R55&lt;&gt;"OK",0,D55*E55)</x:f>
        <x:v>0</x:v>
      </x:c>
      <x:c r="N55" s="16" t="n">
        <x:f>IF(R55&lt;&gt;"OK",0,L55-M55)</x:f>
        <x:v>0</x:v>
      </x:c>
      <x:c r="O55" s="16" t="str">
        <x:f>IF(R55="QUITADA",0,IF(R55&lt;&gt;"OK","",MAX(0,D55+M55-L55)))</x:f>
      </x:c>
      <x:c r="P55" t="str">
        <x:f>IF(R55="QUITADA",0,IF(R55&lt;&gt;"OK","",IF(L55&lt;=M55,"SEM QUITAÇÃO",IF(E55=0,ROUNDUP(D55/L55,0),ROUNDUP(NPER(E55,-L55,D55,0,0),0)))))</x:f>
      </x:c>
      <x:c r="Q55" t="str">
        <x:f>IF(A55="","",IF(R55&lt;&gt;"OK",R55,IF(L55&lt;=M55,"PAGAMENTO INSUFICIENTE",IF(E55&gt;=0.05,"JURO MUITO ALTO",IF(J55=1,"PRIORIDADE","ACOMPANHAR")))))</x:f>
      </x:c>
      <x:c r="R55" t="str">
        <x:f>IF(A55="","",IF(OR(COUNTIF($A$5:$A$104,A55)&lt;&gt;1,NOT(ISNUMBER(D55)),D55&lt;0,NOT(ISNUMBER(E55)),E55&lt;0,NOT(ISNUMBER(F55)),F55&lt;0,NOT(ISNUMBER(Dashboard!$D$3)),Dashboard!$D$3&lt;0,AND(Dashboard!$B$3&lt;&gt;"Avalanche",Dashboard!$B$3&lt;&gt;"Bola de neve")),"REVISAR DADOS",IF(D55=0,"QUITADA","OK")))</x:f>
      </x:c>
    </x:row>
    <x:row r="56">
      <x:c r="A56" s="13"/>
      <x:c r="B56" s="13"/>
      <x:c r="C56" s="13"/>
      <x:c r="D56" s="14"/>
      <x:c r="E56" s="15"/>
      <x:c r="F56" s="14"/>
      <x:c r="G56" s="13"/>
      <x:c r="H56" t="str">
        <x:f>IF(R56&lt;&gt;"OK","",1+COUNTIFS($R$5:$R$104,"OK",$D$5:$D$104,"&lt;"&amp;D56)+COUNTIFS($R$5:$R56,"OK",$D$5:$D56,D56)-1)</x:f>
      </x:c>
      <x:c r="I56" t="str">
        <x:f>IF(R56&lt;&gt;"OK","",1+COUNTIFS($R$5:$R$104,"OK",$E$5:$E$104,"&gt;"&amp;E56)+COUNTIFS($R$5:$R56,"OK",$E$5:$E56,E56)-1)</x:f>
      </x:c>
      <x:c r="J56" t="str">
        <x:f>IF(R56&lt;&gt;"OK","",IF(Dashboard!$B$3="Avalanche",I56,H56))</x:f>
      </x:c>
      <x:c r="K56" s="16" t="n">
        <x:f>IF(R56&lt;&gt;"OK",0,IF(J56=1,MIN(Dashboard!$D$3,MAX(0,D56+M56-F56)),0))</x:f>
        <x:v>0</x:v>
      </x:c>
      <x:c r="L56" s="16" t="n">
        <x:f>IF(R56&lt;&gt;"OK",0,MIN(D56+M56,F56+K56))</x:f>
        <x:v>0</x:v>
      </x:c>
      <x:c r="M56" s="16" t="n">
        <x:f>IF(R56&lt;&gt;"OK",0,D56*E56)</x:f>
        <x:v>0</x:v>
      </x:c>
      <x:c r="N56" s="16" t="n">
        <x:f>IF(R56&lt;&gt;"OK",0,L56-M56)</x:f>
        <x:v>0</x:v>
      </x:c>
      <x:c r="O56" s="16" t="str">
        <x:f>IF(R56="QUITADA",0,IF(R56&lt;&gt;"OK","",MAX(0,D56+M56-L56)))</x:f>
      </x:c>
      <x:c r="P56" t="str">
        <x:f>IF(R56="QUITADA",0,IF(R56&lt;&gt;"OK","",IF(L56&lt;=M56,"SEM QUITAÇÃO",IF(E56=0,ROUNDUP(D56/L56,0),ROUNDUP(NPER(E56,-L56,D56,0,0),0)))))</x:f>
      </x:c>
      <x:c r="Q56" t="str">
        <x:f>IF(A56="","",IF(R56&lt;&gt;"OK",R56,IF(L56&lt;=M56,"PAGAMENTO INSUFICIENTE",IF(E56&gt;=0.05,"JURO MUITO ALTO",IF(J56=1,"PRIORIDADE","ACOMPANHAR")))))</x:f>
      </x:c>
      <x:c r="R56" t="str">
        <x:f>IF(A56="","",IF(OR(COUNTIF($A$5:$A$104,A56)&lt;&gt;1,NOT(ISNUMBER(D56)),D56&lt;0,NOT(ISNUMBER(E56)),E56&lt;0,NOT(ISNUMBER(F56)),F56&lt;0,NOT(ISNUMBER(Dashboard!$D$3)),Dashboard!$D$3&lt;0,AND(Dashboard!$B$3&lt;&gt;"Avalanche",Dashboard!$B$3&lt;&gt;"Bola de neve")),"REVISAR DADOS",IF(D56=0,"QUITADA","OK")))</x:f>
      </x:c>
    </x:row>
    <x:row r="57">
      <x:c r="A57" s="13"/>
      <x:c r="B57" s="13"/>
      <x:c r="C57" s="13"/>
      <x:c r="D57" s="14"/>
      <x:c r="E57" s="15"/>
      <x:c r="F57" s="14"/>
      <x:c r="G57" s="13"/>
      <x:c r="H57" t="str">
        <x:f>IF(R57&lt;&gt;"OK","",1+COUNTIFS($R$5:$R$104,"OK",$D$5:$D$104,"&lt;"&amp;D57)+COUNTIFS($R$5:$R57,"OK",$D$5:$D57,D57)-1)</x:f>
      </x:c>
      <x:c r="I57" t="str">
        <x:f>IF(R57&lt;&gt;"OK","",1+COUNTIFS($R$5:$R$104,"OK",$E$5:$E$104,"&gt;"&amp;E57)+COUNTIFS($R$5:$R57,"OK",$E$5:$E57,E57)-1)</x:f>
      </x:c>
      <x:c r="J57" t="str">
        <x:f>IF(R57&lt;&gt;"OK","",IF(Dashboard!$B$3="Avalanche",I57,H57))</x:f>
      </x:c>
      <x:c r="K57" s="16" t="n">
        <x:f>IF(R57&lt;&gt;"OK",0,IF(J57=1,MIN(Dashboard!$D$3,MAX(0,D57+M57-F57)),0))</x:f>
        <x:v>0</x:v>
      </x:c>
      <x:c r="L57" s="16" t="n">
        <x:f>IF(R57&lt;&gt;"OK",0,MIN(D57+M57,F57+K57))</x:f>
        <x:v>0</x:v>
      </x:c>
      <x:c r="M57" s="16" t="n">
        <x:f>IF(R57&lt;&gt;"OK",0,D57*E57)</x:f>
        <x:v>0</x:v>
      </x:c>
      <x:c r="N57" s="16" t="n">
        <x:f>IF(R57&lt;&gt;"OK",0,L57-M57)</x:f>
        <x:v>0</x:v>
      </x:c>
      <x:c r="O57" s="16" t="str">
        <x:f>IF(R57="QUITADA",0,IF(R57&lt;&gt;"OK","",MAX(0,D57+M57-L57)))</x:f>
      </x:c>
      <x:c r="P57" t="str">
        <x:f>IF(R57="QUITADA",0,IF(R57&lt;&gt;"OK","",IF(L57&lt;=M57,"SEM QUITAÇÃO",IF(E57=0,ROUNDUP(D57/L57,0),ROUNDUP(NPER(E57,-L57,D57,0,0),0)))))</x:f>
      </x:c>
      <x:c r="Q57" t="str">
        <x:f>IF(A57="","",IF(R57&lt;&gt;"OK",R57,IF(L57&lt;=M57,"PAGAMENTO INSUFICIENTE",IF(E57&gt;=0.05,"JURO MUITO ALTO",IF(J57=1,"PRIORIDADE","ACOMPANHAR")))))</x:f>
      </x:c>
      <x:c r="R57" t="str">
        <x:f>IF(A57="","",IF(OR(COUNTIF($A$5:$A$104,A57)&lt;&gt;1,NOT(ISNUMBER(D57)),D57&lt;0,NOT(ISNUMBER(E57)),E57&lt;0,NOT(ISNUMBER(F57)),F57&lt;0,NOT(ISNUMBER(Dashboard!$D$3)),Dashboard!$D$3&lt;0,AND(Dashboard!$B$3&lt;&gt;"Avalanche",Dashboard!$B$3&lt;&gt;"Bola de neve")),"REVISAR DADOS",IF(D57=0,"QUITADA","OK")))</x:f>
      </x:c>
    </x:row>
    <x:row r="58">
      <x:c r="A58" s="13"/>
      <x:c r="B58" s="13"/>
      <x:c r="C58" s="13"/>
      <x:c r="D58" s="14"/>
      <x:c r="E58" s="15"/>
      <x:c r="F58" s="14"/>
      <x:c r="G58" s="13"/>
      <x:c r="H58" t="str">
        <x:f>IF(R58&lt;&gt;"OK","",1+COUNTIFS($R$5:$R$104,"OK",$D$5:$D$104,"&lt;"&amp;D58)+COUNTIFS($R$5:$R58,"OK",$D$5:$D58,D58)-1)</x:f>
      </x:c>
      <x:c r="I58" t="str">
        <x:f>IF(R58&lt;&gt;"OK","",1+COUNTIFS($R$5:$R$104,"OK",$E$5:$E$104,"&gt;"&amp;E58)+COUNTIFS($R$5:$R58,"OK",$E$5:$E58,E58)-1)</x:f>
      </x:c>
      <x:c r="J58" t="str">
        <x:f>IF(R58&lt;&gt;"OK","",IF(Dashboard!$B$3="Avalanche",I58,H58))</x:f>
      </x:c>
      <x:c r="K58" s="16" t="n">
        <x:f>IF(R58&lt;&gt;"OK",0,IF(J58=1,MIN(Dashboard!$D$3,MAX(0,D58+M58-F58)),0))</x:f>
        <x:v>0</x:v>
      </x:c>
      <x:c r="L58" s="16" t="n">
        <x:f>IF(R58&lt;&gt;"OK",0,MIN(D58+M58,F58+K58))</x:f>
        <x:v>0</x:v>
      </x:c>
      <x:c r="M58" s="16" t="n">
        <x:f>IF(R58&lt;&gt;"OK",0,D58*E58)</x:f>
        <x:v>0</x:v>
      </x:c>
      <x:c r="N58" s="16" t="n">
        <x:f>IF(R58&lt;&gt;"OK",0,L58-M58)</x:f>
        <x:v>0</x:v>
      </x:c>
      <x:c r="O58" s="16" t="str">
        <x:f>IF(R58="QUITADA",0,IF(R58&lt;&gt;"OK","",MAX(0,D58+M58-L58)))</x:f>
      </x:c>
      <x:c r="P58" t="str">
        <x:f>IF(R58="QUITADA",0,IF(R58&lt;&gt;"OK","",IF(L58&lt;=M58,"SEM QUITAÇÃO",IF(E58=0,ROUNDUP(D58/L58,0),ROUNDUP(NPER(E58,-L58,D58,0,0),0)))))</x:f>
      </x:c>
      <x:c r="Q58" t="str">
        <x:f>IF(A58="","",IF(R58&lt;&gt;"OK",R58,IF(L58&lt;=M58,"PAGAMENTO INSUFICIENTE",IF(E58&gt;=0.05,"JURO MUITO ALTO",IF(J58=1,"PRIORIDADE","ACOMPANHAR")))))</x:f>
      </x:c>
      <x:c r="R58" t="str">
        <x:f>IF(A58="","",IF(OR(COUNTIF($A$5:$A$104,A58)&lt;&gt;1,NOT(ISNUMBER(D58)),D58&lt;0,NOT(ISNUMBER(E58)),E58&lt;0,NOT(ISNUMBER(F58)),F58&lt;0,NOT(ISNUMBER(Dashboard!$D$3)),Dashboard!$D$3&lt;0,AND(Dashboard!$B$3&lt;&gt;"Avalanche",Dashboard!$B$3&lt;&gt;"Bola de neve")),"REVISAR DADOS",IF(D58=0,"QUITADA","OK")))</x:f>
      </x:c>
    </x:row>
    <x:row r="59">
      <x:c r="A59" s="13"/>
      <x:c r="B59" s="13"/>
      <x:c r="C59" s="13"/>
      <x:c r="D59" s="14"/>
      <x:c r="E59" s="15"/>
      <x:c r="F59" s="14"/>
      <x:c r="G59" s="13"/>
      <x:c r="H59" t="str">
        <x:f>IF(R59&lt;&gt;"OK","",1+COUNTIFS($R$5:$R$104,"OK",$D$5:$D$104,"&lt;"&amp;D59)+COUNTIFS($R$5:$R59,"OK",$D$5:$D59,D59)-1)</x:f>
      </x:c>
      <x:c r="I59" t="str">
        <x:f>IF(R59&lt;&gt;"OK","",1+COUNTIFS($R$5:$R$104,"OK",$E$5:$E$104,"&gt;"&amp;E59)+COUNTIFS($R$5:$R59,"OK",$E$5:$E59,E59)-1)</x:f>
      </x:c>
      <x:c r="J59" t="str">
        <x:f>IF(R59&lt;&gt;"OK","",IF(Dashboard!$B$3="Avalanche",I59,H59))</x:f>
      </x:c>
      <x:c r="K59" s="16" t="n">
        <x:f>IF(R59&lt;&gt;"OK",0,IF(J59=1,MIN(Dashboard!$D$3,MAX(0,D59+M59-F59)),0))</x:f>
        <x:v>0</x:v>
      </x:c>
      <x:c r="L59" s="16" t="n">
        <x:f>IF(R59&lt;&gt;"OK",0,MIN(D59+M59,F59+K59))</x:f>
        <x:v>0</x:v>
      </x:c>
      <x:c r="M59" s="16" t="n">
        <x:f>IF(R59&lt;&gt;"OK",0,D59*E59)</x:f>
        <x:v>0</x:v>
      </x:c>
      <x:c r="N59" s="16" t="n">
        <x:f>IF(R59&lt;&gt;"OK",0,L59-M59)</x:f>
        <x:v>0</x:v>
      </x:c>
      <x:c r="O59" s="16" t="str">
        <x:f>IF(R59="QUITADA",0,IF(R59&lt;&gt;"OK","",MAX(0,D59+M59-L59)))</x:f>
      </x:c>
      <x:c r="P59" t="str">
        <x:f>IF(R59="QUITADA",0,IF(R59&lt;&gt;"OK","",IF(L59&lt;=M59,"SEM QUITAÇÃO",IF(E59=0,ROUNDUP(D59/L59,0),ROUNDUP(NPER(E59,-L59,D59,0,0),0)))))</x:f>
      </x:c>
      <x:c r="Q59" t="str">
        <x:f>IF(A59="","",IF(R59&lt;&gt;"OK",R59,IF(L59&lt;=M59,"PAGAMENTO INSUFICIENTE",IF(E59&gt;=0.05,"JURO MUITO ALTO",IF(J59=1,"PRIORIDADE","ACOMPANHAR")))))</x:f>
      </x:c>
      <x:c r="R59" t="str">
        <x:f>IF(A59="","",IF(OR(COUNTIF($A$5:$A$104,A59)&lt;&gt;1,NOT(ISNUMBER(D59)),D59&lt;0,NOT(ISNUMBER(E59)),E59&lt;0,NOT(ISNUMBER(F59)),F59&lt;0,NOT(ISNUMBER(Dashboard!$D$3)),Dashboard!$D$3&lt;0,AND(Dashboard!$B$3&lt;&gt;"Avalanche",Dashboard!$B$3&lt;&gt;"Bola de neve")),"REVISAR DADOS",IF(D59=0,"QUITADA","OK")))</x:f>
      </x:c>
    </x:row>
    <x:row r="60">
      <x:c r="A60" s="13"/>
      <x:c r="B60" s="13"/>
      <x:c r="C60" s="13"/>
      <x:c r="D60" s="14"/>
      <x:c r="E60" s="15"/>
      <x:c r="F60" s="14"/>
      <x:c r="G60" s="13"/>
      <x:c r="H60" t="str">
        <x:f>IF(R60&lt;&gt;"OK","",1+COUNTIFS($R$5:$R$104,"OK",$D$5:$D$104,"&lt;"&amp;D60)+COUNTIFS($R$5:$R60,"OK",$D$5:$D60,D60)-1)</x:f>
      </x:c>
      <x:c r="I60" t="str">
        <x:f>IF(R60&lt;&gt;"OK","",1+COUNTIFS($R$5:$R$104,"OK",$E$5:$E$104,"&gt;"&amp;E60)+COUNTIFS($R$5:$R60,"OK",$E$5:$E60,E60)-1)</x:f>
      </x:c>
      <x:c r="J60" t="str">
        <x:f>IF(R60&lt;&gt;"OK","",IF(Dashboard!$B$3="Avalanche",I60,H60))</x:f>
      </x:c>
      <x:c r="K60" s="16" t="n">
        <x:f>IF(R60&lt;&gt;"OK",0,IF(J60=1,MIN(Dashboard!$D$3,MAX(0,D60+M60-F60)),0))</x:f>
        <x:v>0</x:v>
      </x:c>
      <x:c r="L60" s="16" t="n">
        <x:f>IF(R60&lt;&gt;"OK",0,MIN(D60+M60,F60+K60))</x:f>
        <x:v>0</x:v>
      </x:c>
      <x:c r="M60" s="16" t="n">
        <x:f>IF(R60&lt;&gt;"OK",0,D60*E60)</x:f>
        <x:v>0</x:v>
      </x:c>
      <x:c r="N60" s="16" t="n">
        <x:f>IF(R60&lt;&gt;"OK",0,L60-M60)</x:f>
        <x:v>0</x:v>
      </x:c>
      <x:c r="O60" s="16" t="str">
        <x:f>IF(R60="QUITADA",0,IF(R60&lt;&gt;"OK","",MAX(0,D60+M60-L60)))</x:f>
      </x:c>
      <x:c r="P60" t="str">
        <x:f>IF(R60="QUITADA",0,IF(R60&lt;&gt;"OK","",IF(L60&lt;=M60,"SEM QUITAÇÃO",IF(E60=0,ROUNDUP(D60/L60,0),ROUNDUP(NPER(E60,-L60,D60,0,0),0)))))</x:f>
      </x:c>
      <x:c r="Q60" t="str">
        <x:f>IF(A60="","",IF(R60&lt;&gt;"OK",R60,IF(L60&lt;=M60,"PAGAMENTO INSUFICIENTE",IF(E60&gt;=0.05,"JURO MUITO ALTO",IF(J60=1,"PRIORIDADE","ACOMPANHAR")))))</x:f>
      </x:c>
      <x:c r="R60" t="str">
        <x:f>IF(A60="","",IF(OR(COUNTIF($A$5:$A$104,A60)&lt;&gt;1,NOT(ISNUMBER(D60)),D60&lt;0,NOT(ISNUMBER(E60)),E60&lt;0,NOT(ISNUMBER(F60)),F60&lt;0,NOT(ISNUMBER(Dashboard!$D$3)),Dashboard!$D$3&lt;0,AND(Dashboard!$B$3&lt;&gt;"Avalanche",Dashboard!$B$3&lt;&gt;"Bola de neve")),"REVISAR DADOS",IF(D60=0,"QUITADA","OK")))</x:f>
      </x:c>
    </x:row>
    <x:row r="61">
      <x:c r="A61" s="13"/>
      <x:c r="B61" s="13"/>
      <x:c r="C61" s="13"/>
      <x:c r="D61" s="14"/>
      <x:c r="E61" s="15"/>
      <x:c r="F61" s="14"/>
      <x:c r="G61" s="13"/>
      <x:c r="H61" t="str">
        <x:f>IF(R61&lt;&gt;"OK","",1+COUNTIFS($R$5:$R$104,"OK",$D$5:$D$104,"&lt;"&amp;D61)+COUNTIFS($R$5:$R61,"OK",$D$5:$D61,D61)-1)</x:f>
      </x:c>
      <x:c r="I61" t="str">
        <x:f>IF(R61&lt;&gt;"OK","",1+COUNTIFS($R$5:$R$104,"OK",$E$5:$E$104,"&gt;"&amp;E61)+COUNTIFS($R$5:$R61,"OK",$E$5:$E61,E61)-1)</x:f>
      </x:c>
      <x:c r="J61" t="str">
        <x:f>IF(R61&lt;&gt;"OK","",IF(Dashboard!$B$3="Avalanche",I61,H61))</x:f>
      </x:c>
      <x:c r="K61" s="16" t="n">
        <x:f>IF(R61&lt;&gt;"OK",0,IF(J61=1,MIN(Dashboard!$D$3,MAX(0,D61+M61-F61)),0))</x:f>
        <x:v>0</x:v>
      </x:c>
      <x:c r="L61" s="16" t="n">
        <x:f>IF(R61&lt;&gt;"OK",0,MIN(D61+M61,F61+K61))</x:f>
        <x:v>0</x:v>
      </x:c>
      <x:c r="M61" s="16" t="n">
        <x:f>IF(R61&lt;&gt;"OK",0,D61*E61)</x:f>
        <x:v>0</x:v>
      </x:c>
      <x:c r="N61" s="16" t="n">
        <x:f>IF(R61&lt;&gt;"OK",0,L61-M61)</x:f>
        <x:v>0</x:v>
      </x:c>
      <x:c r="O61" s="16" t="str">
        <x:f>IF(R61="QUITADA",0,IF(R61&lt;&gt;"OK","",MAX(0,D61+M61-L61)))</x:f>
      </x:c>
      <x:c r="P61" t="str">
        <x:f>IF(R61="QUITADA",0,IF(R61&lt;&gt;"OK","",IF(L61&lt;=M61,"SEM QUITAÇÃO",IF(E61=0,ROUNDUP(D61/L61,0),ROUNDUP(NPER(E61,-L61,D61,0,0),0)))))</x:f>
      </x:c>
      <x:c r="Q61" t="str">
        <x:f>IF(A61="","",IF(R61&lt;&gt;"OK",R61,IF(L61&lt;=M61,"PAGAMENTO INSUFICIENTE",IF(E61&gt;=0.05,"JURO MUITO ALTO",IF(J61=1,"PRIORIDADE","ACOMPANHAR")))))</x:f>
      </x:c>
      <x:c r="R61" t="str">
        <x:f>IF(A61="","",IF(OR(COUNTIF($A$5:$A$104,A61)&lt;&gt;1,NOT(ISNUMBER(D61)),D61&lt;0,NOT(ISNUMBER(E61)),E61&lt;0,NOT(ISNUMBER(F61)),F61&lt;0,NOT(ISNUMBER(Dashboard!$D$3)),Dashboard!$D$3&lt;0,AND(Dashboard!$B$3&lt;&gt;"Avalanche",Dashboard!$B$3&lt;&gt;"Bola de neve")),"REVISAR DADOS",IF(D61=0,"QUITADA","OK")))</x:f>
      </x:c>
    </x:row>
    <x:row r="62">
      <x:c r="A62" s="13"/>
      <x:c r="B62" s="13"/>
      <x:c r="C62" s="13"/>
      <x:c r="D62" s="14"/>
      <x:c r="E62" s="15"/>
      <x:c r="F62" s="14"/>
      <x:c r="G62" s="13"/>
      <x:c r="H62" t="str">
        <x:f>IF(R62&lt;&gt;"OK","",1+COUNTIFS($R$5:$R$104,"OK",$D$5:$D$104,"&lt;"&amp;D62)+COUNTIFS($R$5:$R62,"OK",$D$5:$D62,D62)-1)</x:f>
      </x:c>
      <x:c r="I62" t="str">
        <x:f>IF(R62&lt;&gt;"OK","",1+COUNTIFS($R$5:$R$104,"OK",$E$5:$E$104,"&gt;"&amp;E62)+COUNTIFS($R$5:$R62,"OK",$E$5:$E62,E62)-1)</x:f>
      </x:c>
      <x:c r="J62" t="str">
        <x:f>IF(R62&lt;&gt;"OK","",IF(Dashboard!$B$3="Avalanche",I62,H62))</x:f>
      </x:c>
      <x:c r="K62" s="16" t="n">
        <x:f>IF(R62&lt;&gt;"OK",0,IF(J62=1,MIN(Dashboard!$D$3,MAX(0,D62+M62-F62)),0))</x:f>
        <x:v>0</x:v>
      </x:c>
      <x:c r="L62" s="16" t="n">
        <x:f>IF(R62&lt;&gt;"OK",0,MIN(D62+M62,F62+K62))</x:f>
        <x:v>0</x:v>
      </x:c>
      <x:c r="M62" s="16" t="n">
        <x:f>IF(R62&lt;&gt;"OK",0,D62*E62)</x:f>
        <x:v>0</x:v>
      </x:c>
      <x:c r="N62" s="16" t="n">
        <x:f>IF(R62&lt;&gt;"OK",0,L62-M62)</x:f>
        <x:v>0</x:v>
      </x:c>
      <x:c r="O62" s="16" t="str">
        <x:f>IF(R62="QUITADA",0,IF(R62&lt;&gt;"OK","",MAX(0,D62+M62-L62)))</x:f>
      </x:c>
      <x:c r="P62" t="str">
        <x:f>IF(R62="QUITADA",0,IF(R62&lt;&gt;"OK","",IF(L62&lt;=M62,"SEM QUITAÇÃO",IF(E62=0,ROUNDUP(D62/L62,0),ROUNDUP(NPER(E62,-L62,D62,0,0),0)))))</x:f>
      </x:c>
      <x:c r="Q62" t="str">
        <x:f>IF(A62="","",IF(R62&lt;&gt;"OK",R62,IF(L62&lt;=M62,"PAGAMENTO INSUFICIENTE",IF(E62&gt;=0.05,"JURO MUITO ALTO",IF(J62=1,"PRIORIDADE","ACOMPANHAR")))))</x:f>
      </x:c>
      <x:c r="R62" t="str">
        <x:f>IF(A62="","",IF(OR(COUNTIF($A$5:$A$104,A62)&lt;&gt;1,NOT(ISNUMBER(D62)),D62&lt;0,NOT(ISNUMBER(E62)),E62&lt;0,NOT(ISNUMBER(F62)),F62&lt;0,NOT(ISNUMBER(Dashboard!$D$3)),Dashboard!$D$3&lt;0,AND(Dashboard!$B$3&lt;&gt;"Avalanche",Dashboard!$B$3&lt;&gt;"Bola de neve")),"REVISAR DADOS",IF(D62=0,"QUITADA","OK")))</x:f>
      </x:c>
    </x:row>
    <x:row r="63">
      <x:c r="A63" s="13"/>
      <x:c r="B63" s="13"/>
      <x:c r="C63" s="13"/>
      <x:c r="D63" s="14"/>
      <x:c r="E63" s="15"/>
      <x:c r="F63" s="14"/>
      <x:c r="G63" s="13"/>
      <x:c r="H63" t="str">
        <x:f>IF(R63&lt;&gt;"OK","",1+COUNTIFS($R$5:$R$104,"OK",$D$5:$D$104,"&lt;"&amp;D63)+COUNTIFS($R$5:$R63,"OK",$D$5:$D63,D63)-1)</x:f>
      </x:c>
      <x:c r="I63" t="str">
        <x:f>IF(R63&lt;&gt;"OK","",1+COUNTIFS($R$5:$R$104,"OK",$E$5:$E$104,"&gt;"&amp;E63)+COUNTIFS($R$5:$R63,"OK",$E$5:$E63,E63)-1)</x:f>
      </x:c>
      <x:c r="J63" t="str">
        <x:f>IF(R63&lt;&gt;"OK","",IF(Dashboard!$B$3="Avalanche",I63,H63))</x:f>
      </x:c>
      <x:c r="K63" s="16" t="n">
        <x:f>IF(R63&lt;&gt;"OK",0,IF(J63=1,MIN(Dashboard!$D$3,MAX(0,D63+M63-F63)),0))</x:f>
        <x:v>0</x:v>
      </x:c>
      <x:c r="L63" s="16" t="n">
        <x:f>IF(R63&lt;&gt;"OK",0,MIN(D63+M63,F63+K63))</x:f>
        <x:v>0</x:v>
      </x:c>
      <x:c r="M63" s="16" t="n">
        <x:f>IF(R63&lt;&gt;"OK",0,D63*E63)</x:f>
        <x:v>0</x:v>
      </x:c>
      <x:c r="N63" s="16" t="n">
        <x:f>IF(R63&lt;&gt;"OK",0,L63-M63)</x:f>
        <x:v>0</x:v>
      </x:c>
      <x:c r="O63" s="16" t="str">
        <x:f>IF(R63="QUITADA",0,IF(R63&lt;&gt;"OK","",MAX(0,D63+M63-L63)))</x:f>
      </x:c>
      <x:c r="P63" t="str">
        <x:f>IF(R63="QUITADA",0,IF(R63&lt;&gt;"OK","",IF(L63&lt;=M63,"SEM QUITAÇÃO",IF(E63=0,ROUNDUP(D63/L63,0),ROUNDUP(NPER(E63,-L63,D63,0,0),0)))))</x:f>
      </x:c>
      <x:c r="Q63" t="str">
        <x:f>IF(A63="","",IF(R63&lt;&gt;"OK",R63,IF(L63&lt;=M63,"PAGAMENTO INSUFICIENTE",IF(E63&gt;=0.05,"JURO MUITO ALTO",IF(J63=1,"PRIORIDADE","ACOMPANHAR")))))</x:f>
      </x:c>
      <x:c r="R63" t="str">
        <x:f>IF(A63="","",IF(OR(COUNTIF($A$5:$A$104,A63)&lt;&gt;1,NOT(ISNUMBER(D63)),D63&lt;0,NOT(ISNUMBER(E63)),E63&lt;0,NOT(ISNUMBER(F63)),F63&lt;0,NOT(ISNUMBER(Dashboard!$D$3)),Dashboard!$D$3&lt;0,AND(Dashboard!$B$3&lt;&gt;"Avalanche",Dashboard!$B$3&lt;&gt;"Bola de neve")),"REVISAR DADOS",IF(D63=0,"QUITADA","OK")))</x:f>
      </x:c>
    </x:row>
    <x:row r="64">
      <x:c r="A64" s="13"/>
      <x:c r="B64" s="13"/>
      <x:c r="C64" s="13"/>
      <x:c r="D64" s="14"/>
      <x:c r="E64" s="15"/>
      <x:c r="F64" s="14"/>
      <x:c r="G64" s="13"/>
      <x:c r="H64" t="str">
        <x:f>IF(R64&lt;&gt;"OK","",1+COUNTIFS($R$5:$R$104,"OK",$D$5:$D$104,"&lt;"&amp;D64)+COUNTIFS($R$5:$R64,"OK",$D$5:$D64,D64)-1)</x:f>
      </x:c>
      <x:c r="I64" t="str">
        <x:f>IF(R64&lt;&gt;"OK","",1+COUNTIFS($R$5:$R$104,"OK",$E$5:$E$104,"&gt;"&amp;E64)+COUNTIFS($R$5:$R64,"OK",$E$5:$E64,E64)-1)</x:f>
      </x:c>
      <x:c r="J64" t="str">
        <x:f>IF(R64&lt;&gt;"OK","",IF(Dashboard!$B$3="Avalanche",I64,H64))</x:f>
      </x:c>
      <x:c r="K64" s="16" t="n">
        <x:f>IF(R64&lt;&gt;"OK",0,IF(J64=1,MIN(Dashboard!$D$3,MAX(0,D64+M64-F64)),0))</x:f>
        <x:v>0</x:v>
      </x:c>
      <x:c r="L64" s="16" t="n">
        <x:f>IF(R64&lt;&gt;"OK",0,MIN(D64+M64,F64+K64))</x:f>
        <x:v>0</x:v>
      </x:c>
      <x:c r="M64" s="16" t="n">
        <x:f>IF(R64&lt;&gt;"OK",0,D64*E64)</x:f>
        <x:v>0</x:v>
      </x:c>
      <x:c r="N64" s="16" t="n">
        <x:f>IF(R64&lt;&gt;"OK",0,L64-M64)</x:f>
        <x:v>0</x:v>
      </x:c>
      <x:c r="O64" s="16" t="str">
        <x:f>IF(R64="QUITADA",0,IF(R64&lt;&gt;"OK","",MAX(0,D64+M64-L64)))</x:f>
      </x:c>
      <x:c r="P64" t="str">
        <x:f>IF(R64="QUITADA",0,IF(R64&lt;&gt;"OK","",IF(L64&lt;=M64,"SEM QUITAÇÃO",IF(E64=0,ROUNDUP(D64/L64,0),ROUNDUP(NPER(E64,-L64,D64,0,0),0)))))</x:f>
      </x:c>
      <x:c r="Q64" t="str">
        <x:f>IF(A64="","",IF(R64&lt;&gt;"OK",R64,IF(L64&lt;=M64,"PAGAMENTO INSUFICIENTE",IF(E64&gt;=0.05,"JURO MUITO ALTO",IF(J64=1,"PRIORIDADE","ACOMPANHAR")))))</x:f>
      </x:c>
      <x:c r="R64" t="str">
        <x:f>IF(A64="","",IF(OR(COUNTIF($A$5:$A$104,A64)&lt;&gt;1,NOT(ISNUMBER(D64)),D64&lt;0,NOT(ISNUMBER(E64)),E64&lt;0,NOT(ISNUMBER(F64)),F64&lt;0,NOT(ISNUMBER(Dashboard!$D$3)),Dashboard!$D$3&lt;0,AND(Dashboard!$B$3&lt;&gt;"Avalanche",Dashboard!$B$3&lt;&gt;"Bola de neve")),"REVISAR DADOS",IF(D64=0,"QUITADA","OK")))</x:f>
      </x:c>
    </x:row>
    <x:row r="65">
      <x:c r="A65" s="13"/>
      <x:c r="B65" s="13"/>
      <x:c r="C65" s="13"/>
      <x:c r="D65" s="14"/>
      <x:c r="E65" s="15"/>
      <x:c r="F65" s="14"/>
      <x:c r="G65" s="13"/>
      <x:c r="H65" t="str">
        <x:f>IF(R65&lt;&gt;"OK","",1+COUNTIFS($R$5:$R$104,"OK",$D$5:$D$104,"&lt;"&amp;D65)+COUNTIFS($R$5:$R65,"OK",$D$5:$D65,D65)-1)</x:f>
      </x:c>
      <x:c r="I65" t="str">
        <x:f>IF(R65&lt;&gt;"OK","",1+COUNTIFS($R$5:$R$104,"OK",$E$5:$E$104,"&gt;"&amp;E65)+COUNTIFS($R$5:$R65,"OK",$E$5:$E65,E65)-1)</x:f>
      </x:c>
      <x:c r="J65" t="str">
        <x:f>IF(R65&lt;&gt;"OK","",IF(Dashboard!$B$3="Avalanche",I65,H65))</x:f>
      </x:c>
      <x:c r="K65" s="16" t="n">
        <x:f>IF(R65&lt;&gt;"OK",0,IF(J65=1,MIN(Dashboard!$D$3,MAX(0,D65+M65-F65)),0))</x:f>
        <x:v>0</x:v>
      </x:c>
      <x:c r="L65" s="16" t="n">
        <x:f>IF(R65&lt;&gt;"OK",0,MIN(D65+M65,F65+K65))</x:f>
        <x:v>0</x:v>
      </x:c>
      <x:c r="M65" s="16" t="n">
        <x:f>IF(R65&lt;&gt;"OK",0,D65*E65)</x:f>
        <x:v>0</x:v>
      </x:c>
      <x:c r="N65" s="16" t="n">
        <x:f>IF(R65&lt;&gt;"OK",0,L65-M65)</x:f>
        <x:v>0</x:v>
      </x:c>
      <x:c r="O65" s="16" t="str">
        <x:f>IF(R65="QUITADA",0,IF(R65&lt;&gt;"OK","",MAX(0,D65+M65-L65)))</x:f>
      </x:c>
      <x:c r="P65" t="str">
        <x:f>IF(R65="QUITADA",0,IF(R65&lt;&gt;"OK","",IF(L65&lt;=M65,"SEM QUITAÇÃO",IF(E65=0,ROUNDUP(D65/L65,0),ROUNDUP(NPER(E65,-L65,D65,0,0),0)))))</x:f>
      </x:c>
      <x:c r="Q65" t="str">
        <x:f>IF(A65="","",IF(R65&lt;&gt;"OK",R65,IF(L65&lt;=M65,"PAGAMENTO INSUFICIENTE",IF(E65&gt;=0.05,"JURO MUITO ALTO",IF(J65=1,"PRIORIDADE","ACOMPANHAR")))))</x:f>
      </x:c>
      <x:c r="R65" t="str">
        <x:f>IF(A65="","",IF(OR(COUNTIF($A$5:$A$104,A65)&lt;&gt;1,NOT(ISNUMBER(D65)),D65&lt;0,NOT(ISNUMBER(E65)),E65&lt;0,NOT(ISNUMBER(F65)),F65&lt;0,NOT(ISNUMBER(Dashboard!$D$3)),Dashboard!$D$3&lt;0,AND(Dashboard!$B$3&lt;&gt;"Avalanche",Dashboard!$B$3&lt;&gt;"Bola de neve")),"REVISAR DADOS",IF(D65=0,"QUITADA","OK")))</x:f>
      </x:c>
    </x:row>
    <x:row r="66">
      <x:c r="A66" s="13"/>
      <x:c r="B66" s="13"/>
      <x:c r="C66" s="13"/>
      <x:c r="D66" s="14"/>
      <x:c r="E66" s="15"/>
      <x:c r="F66" s="14"/>
      <x:c r="G66" s="13"/>
      <x:c r="H66" t="str">
        <x:f>IF(R66&lt;&gt;"OK","",1+COUNTIFS($R$5:$R$104,"OK",$D$5:$D$104,"&lt;"&amp;D66)+COUNTIFS($R$5:$R66,"OK",$D$5:$D66,D66)-1)</x:f>
      </x:c>
      <x:c r="I66" t="str">
        <x:f>IF(R66&lt;&gt;"OK","",1+COUNTIFS($R$5:$R$104,"OK",$E$5:$E$104,"&gt;"&amp;E66)+COUNTIFS($R$5:$R66,"OK",$E$5:$E66,E66)-1)</x:f>
      </x:c>
      <x:c r="J66" t="str">
        <x:f>IF(R66&lt;&gt;"OK","",IF(Dashboard!$B$3="Avalanche",I66,H66))</x:f>
      </x:c>
      <x:c r="K66" s="16" t="n">
        <x:f>IF(R66&lt;&gt;"OK",0,IF(J66=1,MIN(Dashboard!$D$3,MAX(0,D66+M66-F66)),0))</x:f>
        <x:v>0</x:v>
      </x:c>
      <x:c r="L66" s="16" t="n">
        <x:f>IF(R66&lt;&gt;"OK",0,MIN(D66+M66,F66+K66))</x:f>
        <x:v>0</x:v>
      </x:c>
      <x:c r="M66" s="16" t="n">
        <x:f>IF(R66&lt;&gt;"OK",0,D66*E66)</x:f>
        <x:v>0</x:v>
      </x:c>
      <x:c r="N66" s="16" t="n">
        <x:f>IF(R66&lt;&gt;"OK",0,L66-M66)</x:f>
        <x:v>0</x:v>
      </x:c>
      <x:c r="O66" s="16" t="str">
        <x:f>IF(R66="QUITADA",0,IF(R66&lt;&gt;"OK","",MAX(0,D66+M66-L66)))</x:f>
      </x:c>
      <x:c r="P66" t="str">
        <x:f>IF(R66="QUITADA",0,IF(R66&lt;&gt;"OK","",IF(L66&lt;=M66,"SEM QUITAÇÃO",IF(E66=0,ROUNDUP(D66/L66,0),ROUNDUP(NPER(E66,-L66,D66,0,0),0)))))</x:f>
      </x:c>
      <x:c r="Q66" t="str">
        <x:f>IF(A66="","",IF(R66&lt;&gt;"OK",R66,IF(L66&lt;=M66,"PAGAMENTO INSUFICIENTE",IF(E66&gt;=0.05,"JURO MUITO ALTO",IF(J66=1,"PRIORIDADE","ACOMPANHAR")))))</x:f>
      </x:c>
      <x:c r="R66" t="str">
        <x:f>IF(A66="","",IF(OR(COUNTIF($A$5:$A$104,A66)&lt;&gt;1,NOT(ISNUMBER(D66)),D66&lt;0,NOT(ISNUMBER(E66)),E66&lt;0,NOT(ISNUMBER(F66)),F66&lt;0,NOT(ISNUMBER(Dashboard!$D$3)),Dashboard!$D$3&lt;0,AND(Dashboard!$B$3&lt;&gt;"Avalanche",Dashboard!$B$3&lt;&gt;"Bola de neve")),"REVISAR DADOS",IF(D66=0,"QUITADA","OK")))</x:f>
      </x:c>
    </x:row>
    <x:row r="67">
      <x:c r="A67" s="13"/>
      <x:c r="B67" s="13"/>
      <x:c r="C67" s="13"/>
      <x:c r="D67" s="14"/>
      <x:c r="E67" s="15"/>
      <x:c r="F67" s="14"/>
      <x:c r="G67" s="13"/>
      <x:c r="H67" t="str">
        <x:f>IF(R67&lt;&gt;"OK","",1+COUNTIFS($R$5:$R$104,"OK",$D$5:$D$104,"&lt;"&amp;D67)+COUNTIFS($R$5:$R67,"OK",$D$5:$D67,D67)-1)</x:f>
      </x:c>
      <x:c r="I67" t="str">
        <x:f>IF(R67&lt;&gt;"OK","",1+COUNTIFS($R$5:$R$104,"OK",$E$5:$E$104,"&gt;"&amp;E67)+COUNTIFS($R$5:$R67,"OK",$E$5:$E67,E67)-1)</x:f>
      </x:c>
      <x:c r="J67" t="str">
        <x:f>IF(R67&lt;&gt;"OK","",IF(Dashboard!$B$3="Avalanche",I67,H67))</x:f>
      </x:c>
      <x:c r="K67" s="16" t="n">
        <x:f>IF(R67&lt;&gt;"OK",0,IF(J67=1,MIN(Dashboard!$D$3,MAX(0,D67+M67-F67)),0))</x:f>
        <x:v>0</x:v>
      </x:c>
      <x:c r="L67" s="16" t="n">
        <x:f>IF(R67&lt;&gt;"OK",0,MIN(D67+M67,F67+K67))</x:f>
        <x:v>0</x:v>
      </x:c>
      <x:c r="M67" s="16" t="n">
        <x:f>IF(R67&lt;&gt;"OK",0,D67*E67)</x:f>
        <x:v>0</x:v>
      </x:c>
      <x:c r="N67" s="16" t="n">
        <x:f>IF(R67&lt;&gt;"OK",0,L67-M67)</x:f>
        <x:v>0</x:v>
      </x:c>
      <x:c r="O67" s="16" t="str">
        <x:f>IF(R67="QUITADA",0,IF(R67&lt;&gt;"OK","",MAX(0,D67+M67-L67)))</x:f>
      </x:c>
      <x:c r="P67" t="str">
        <x:f>IF(R67="QUITADA",0,IF(R67&lt;&gt;"OK","",IF(L67&lt;=M67,"SEM QUITAÇÃO",IF(E67=0,ROUNDUP(D67/L67,0),ROUNDUP(NPER(E67,-L67,D67,0,0),0)))))</x:f>
      </x:c>
      <x:c r="Q67" t="str">
        <x:f>IF(A67="","",IF(R67&lt;&gt;"OK",R67,IF(L67&lt;=M67,"PAGAMENTO INSUFICIENTE",IF(E67&gt;=0.05,"JURO MUITO ALTO",IF(J67=1,"PRIORIDADE","ACOMPANHAR")))))</x:f>
      </x:c>
      <x:c r="R67" t="str">
        <x:f>IF(A67="","",IF(OR(COUNTIF($A$5:$A$104,A67)&lt;&gt;1,NOT(ISNUMBER(D67)),D67&lt;0,NOT(ISNUMBER(E67)),E67&lt;0,NOT(ISNUMBER(F67)),F67&lt;0,NOT(ISNUMBER(Dashboard!$D$3)),Dashboard!$D$3&lt;0,AND(Dashboard!$B$3&lt;&gt;"Avalanche",Dashboard!$B$3&lt;&gt;"Bola de neve")),"REVISAR DADOS",IF(D67=0,"QUITADA","OK")))</x:f>
      </x:c>
    </x:row>
    <x:row r="68">
      <x:c r="A68" s="13"/>
      <x:c r="B68" s="13"/>
      <x:c r="C68" s="13"/>
      <x:c r="D68" s="14"/>
      <x:c r="E68" s="15"/>
      <x:c r="F68" s="14"/>
      <x:c r="G68" s="13"/>
      <x:c r="H68" t="str">
        <x:f>IF(R68&lt;&gt;"OK","",1+COUNTIFS($R$5:$R$104,"OK",$D$5:$D$104,"&lt;"&amp;D68)+COUNTIFS($R$5:$R68,"OK",$D$5:$D68,D68)-1)</x:f>
      </x:c>
      <x:c r="I68" t="str">
        <x:f>IF(R68&lt;&gt;"OK","",1+COUNTIFS($R$5:$R$104,"OK",$E$5:$E$104,"&gt;"&amp;E68)+COUNTIFS($R$5:$R68,"OK",$E$5:$E68,E68)-1)</x:f>
      </x:c>
      <x:c r="J68" t="str">
        <x:f>IF(R68&lt;&gt;"OK","",IF(Dashboard!$B$3="Avalanche",I68,H68))</x:f>
      </x:c>
      <x:c r="K68" s="16" t="n">
        <x:f>IF(R68&lt;&gt;"OK",0,IF(J68=1,MIN(Dashboard!$D$3,MAX(0,D68+M68-F68)),0))</x:f>
        <x:v>0</x:v>
      </x:c>
      <x:c r="L68" s="16" t="n">
        <x:f>IF(R68&lt;&gt;"OK",0,MIN(D68+M68,F68+K68))</x:f>
        <x:v>0</x:v>
      </x:c>
      <x:c r="M68" s="16" t="n">
        <x:f>IF(R68&lt;&gt;"OK",0,D68*E68)</x:f>
        <x:v>0</x:v>
      </x:c>
      <x:c r="N68" s="16" t="n">
        <x:f>IF(R68&lt;&gt;"OK",0,L68-M68)</x:f>
        <x:v>0</x:v>
      </x:c>
      <x:c r="O68" s="16" t="str">
        <x:f>IF(R68="QUITADA",0,IF(R68&lt;&gt;"OK","",MAX(0,D68+M68-L68)))</x:f>
      </x:c>
      <x:c r="P68" t="str">
        <x:f>IF(R68="QUITADA",0,IF(R68&lt;&gt;"OK","",IF(L68&lt;=M68,"SEM QUITAÇÃO",IF(E68=0,ROUNDUP(D68/L68,0),ROUNDUP(NPER(E68,-L68,D68,0,0),0)))))</x:f>
      </x:c>
      <x:c r="Q68" t="str">
        <x:f>IF(A68="","",IF(R68&lt;&gt;"OK",R68,IF(L68&lt;=M68,"PAGAMENTO INSUFICIENTE",IF(E68&gt;=0.05,"JURO MUITO ALTO",IF(J68=1,"PRIORIDADE","ACOMPANHAR")))))</x:f>
      </x:c>
      <x:c r="R68" t="str">
        <x:f>IF(A68="","",IF(OR(COUNTIF($A$5:$A$104,A68)&lt;&gt;1,NOT(ISNUMBER(D68)),D68&lt;0,NOT(ISNUMBER(E68)),E68&lt;0,NOT(ISNUMBER(F68)),F68&lt;0,NOT(ISNUMBER(Dashboard!$D$3)),Dashboard!$D$3&lt;0,AND(Dashboard!$B$3&lt;&gt;"Avalanche",Dashboard!$B$3&lt;&gt;"Bola de neve")),"REVISAR DADOS",IF(D68=0,"QUITADA","OK")))</x:f>
      </x:c>
    </x:row>
    <x:row r="69">
      <x:c r="A69" s="13"/>
      <x:c r="B69" s="13"/>
      <x:c r="C69" s="13"/>
      <x:c r="D69" s="14"/>
      <x:c r="E69" s="15"/>
      <x:c r="F69" s="14"/>
      <x:c r="G69" s="13"/>
      <x:c r="H69" t="str">
        <x:f>IF(R69&lt;&gt;"OK","",1+COUNTIFS($R$5:$R$104,"OK",$D$5:$D$104,"&lt;"&amp;D69)+COUNTIFS($R$5:$R69,"OK",$D$5:$D69,D69)-1)</x:f>
      </x:c>
      <x:c r="I69" t="str">
        <x:f>IF(R69&lt;&gt;"OK","",1+COUNTIFS($R$5:$R$104,"OK",$E$5:$E$104,"&gt;"&amp;E69)+COUNTIFS($R$5:$R69,"OK",$E$5:$E69,E69)-1)</x:f>
      </x:c>
      <x:c r="J69" t="str">
        <x:f>IF(R69&lt;&gt;"OK","",IF(Dashboard!$B$3="Avalanche",I69,H69))</x:f>
      </x:c>
      <x:c r="K69" s="16" t="n">
        <x:f>IF(R69&lt;&gt;"OK",0,IF(J69=1,MIN(Dashboard!$D$3,MAX(0,D69+M69-F69)),0))</x:f>
        <x:v>0</x:v>
      </x:c>
      <x:c r="L69" s="16" t="n">
        <x:f>IF(R69&lt;&gt;"OK",0,MIN(D69+M69,F69+K69))</x:f>
        <x:v>0</x:v>
      </x:c>
      <x:c r="M69" s="16" t="n">
        <x:f>IF(R69&lt;&gt;"OK",0,D69*E69)</x:f>
        <x:v>0</x:v>
      </x:c>
      <x:c r="N69" s="16" t="n">
        <x:f>IF(R69&lt;&gt;"OK",0,L69-M69)</x:f>
        <x:v>0</x:v>
      </x:c>
      <x:c r="O69" s="16" t="str">
        <x:f>IF(R69="QUITADA",0,IF(R69&lt;&gt;"OK","",MAX(0,D69+M69-L69)))</x:f>
      </x:c>
      <x:c r="P69" t="str">
        <x:f>IF(R69="QUITADA",0,IF(R69&lt;&gt;"OK","",IF(L69&lt;=M69,"SEM QUITAÇÃO",IF(E69=0,ROUNDUP(D69/L69,0),ROUNDUP(NPER(E69,-L69,D69,0,0),0)))))</x:f>
      </x:c>
      <x:c r="Q69" t="str">
        <x:f>IF(A69="","",IF(R69&lt;&gt;"OK",R69,IF(L69&lt;=M69,"PAGAMENTO INSUFICIENTE",IF(E69&gt;=0.05,"JURO MUITO ALTO",IF(J69=1,"PRIORIDADE","ACOMPANHAR")))))</x:f>
      </x:c>
      <x:c r="R69" t="str">
        <x:f>IF(A69="","",IF(OR(COUNTIF($A$5:$A$104,A69)&lt;&gt;1,NOT(ISNUMBER(D69)),D69&lt;0,NOT(ISNUMBER(E69)),E69&lt;0,NOT(ISNUMBER(F69)),F69&lt;0,NOT(ISNUMBER(Dashboard!$D$3)),Dashboard!$D$3&lt;0,AND(Dashboard!$B$3&lt;&gt;"Avalanche",Dashboard!$B$3&lt;&gt;"Bola de neve")),"REVISAR DADOS",IF(D69=0,"QUITADA","OK")))</x:f>
      </x:c>
    </x:row>
    <x:row r="70">
      <x:c r="A70" s="13"/>
      <x:c r="B70" s="13"/>
      <x:c r="C70" s="13"/>
      <x:c r="D70" s="14"/>
      <x:c r="E70" s="15"/>
      <x:c r="F70" s="14"/>
      <x:c r="G70" s="13"/>
      <x:c r="H70" t="str">
        <x:f>IF(R70&lt;&gt;"OK","",1+COUNTIFS($R$5:$R$104,"OK",$D$5:$D$104,"&lt;"&amp;D70)+COUNTIFS($R$5:$R70,"OK",$D$5:$D70,D70)-1)</x:f>
      </x:c>
      <x:c r="I70" t="str">
        <x:f>IF(R70&lt;&gt;"OK","",1+COUNTIFS($R$5:$R$104,"OK",$E$5:$E$104,"&gt;"&amp;E70)+COUNTIFS($R$5:$R70,"OK",$E$5:$E70,E70)-1)</x:f>
      </x:c>
      <x:c r="J70" t="str">
        <x:f>IF(R70&lt;&gt;"OK","",IF(Dashboard!$B$3="Avalanche",I70,H70))</x:f>
      </x:c>
      <x:c r="K70" s="16" t="n">
        <x:f>IF(R70&lt;&gt;"OK",0,IF(J70=1,MIN(Dashboard!$D$3,MAX(0,D70+M70-F70)),0))</x:f>
        <x:v>0</x:v>
      </x:c>
      <x:c r="L70" s="16" t="n">
        <x:f>IF(R70&lt;&gt;"OK",0,MIN(D70+M70,F70+K70))</x:f>
        <x:v>0</x:v>
      </x:c>
      <x:c r="M70" s="16" t="n">
        <x:f>IF(R70&lt;&gt;"OK",0,D70*E70)</x:f>
        <x:v>0</x:v>
      </x:c>
      <x:c r="N70" s="16" t="n">
        <x:f>IF(R70&lt;&gt;"OK",0,L70-M70)</x:f>
        <x:v>0</x:v>
      </x:c>
      <x:c r="O70" s="16" t="str">
        <x:f>IF(R70="QUITADA",0,IF(R70&lt;&gt;"OK","",MAX(0,D70+M70-L70)))</x:f>
      </x:c>
      <x:c r="P70" t="str">
        <x:f>IF(R70="QUITADA",0,IF(R70&lt;&gt;"OK","",IF(L70&lt;=M70,"SEM QUITAÇÃO",IF(E70=0,ROUNDUP(D70/L70,0),ROUNDUP(NPER(E70,-L70,D70,0,0),0)))))</x:f>
      </x:c>
      <x:c r="Q70" t="str">
        <x:f>IF(A70="","",IF(R70&lt;&gt;"OK",R70,IF(L70&lt;=M70,"PAGAMENTO INSUFICIENTE",IF(E70&gt;=0.05,"JURO MUITO ALTO",IF(J70=1,"PRIORIDADE","ACOMPANHAR")))))</x:f>
      </x:c>
      <x:c r="R70" t="str">
        <x:f>IF(A70="","",IF(OR(COUNTIF($A$5:$A$104,A70)&lt;&gt;1,NOT(ISNUMBER(D70)),D70&lt;0,NOT(ISNUMBER(E70)),E70&lt;0,NOT(ISNUMBER(F70)),F70&lt;0,NOT(ISNUMBER(Dashboard!$D$3)),Dashboard!$D$3&lt;0,AND(Dashboard!$B$3&lt;&gt;"Avalanche",Dashboard!$B$3&lt;&gt;"Bola de neve")),"REVISAR DADOS",IF(D70=0,"QUITADA","OK")))</x:f>
      </x:c>
    </x:row>
    <x:row r="71">
      <x:c r="A71" s="13"/>
      <x:c r="B71" s="13"/>
      <x:c r="C71" s="13"/>
      <x:c r="D71" s="14"/>
      <x:c r="E71" s="15"/>
      <x:c r="F71" s="14"/>
      <x:c r="G71" s="13"/>
      <x:c r="H71" t="str">
        <x:f>IF(R71&lt;&gt;"OK","",1+COUNTIFS($R$5:$R$104,"OK",$D$5:$D$104,"&lt;"&amp;D71)+COUNTIFS($R$5:$R71,"OK",$D$5:$D71,D71)-1)</x:f>
      </x:c>
      <x:c r="I71" t="str">
        <x:f>IF(R71&lt;&gt;"OK","",1+COUNTIFS($R$5:$R$104,"OK",$E$5:$E$104,"&gt;"&amp;E71)+COUNTIFS($R$5:$R71,"OK",$E$5:$E71,E71)-1)</x:f>
      </x:c>
      <x:c r="J71" t="str">
        <x:f>IF(R71&lt;&gt;"OK","",IF(Dashboard!$B$3="Avalanche",I71,H71))</x:f>
      </x:c>
      <x:c r="K71" s="16" t="n">
        <x:f>IF(R71&lt;&gt;"OK",0,IF(J71=1,MIN(Dashboard!$D$3,MAX(0,D71+M71-F71)),0))</x:f>
        <x:v>0</x:v>
      </x:c>
      <x:c r="L71" s="16" t="n">
        <x:f>IF(R71&lt;&gt;"OK",0,MIN(D71+M71,F71+K71))</x:f>
        <x:v>0</x:v>
      </x:c>
      <x:c r="M71" s="16" t="n">
        <x:f>IF(R71&lt;&gt;"OK",0,D71*E71)</x:f>
        <x:v>0</x:v>
      </x:c>
      <x:c r="N71" s="16" t="n">
        <x:f>IF(R71&lt;&gt;"OK",0,L71-M71)</x:f>
        <x:v>0</x:v>
      </x:c>
      <x:c r="O71" s="16" t="str">
        <x:f>IF(R71="QUITADA",0,IF(R71&lt;&gt;"OK","",MAX(0,D71+M71-L71)))</x:f>
      </x:c>
      <x:c r="P71" t="str">
        <x:f>IF(R71="QUITADA",0,IF(R71&lt;&gt;"OK","",IF(L71&lt;=M71,"SEM QUITAÇÃO",IF(E71=0,ROUNDUP(D71/L71,0),ROUNDUP(NPER(E71,-L71,D71,0,0),0)))))</x:f>
      </x:c>
      <x:c r="Q71" t="str">
        <x:f>IF(A71="","",IF(R71&lt;&gt;"OK",R71,IF(L71&lt;=M71,"PAGAMENTO INSUFICIENTE",IF(E71&gt;=0.05,"JURO MUITO ALTO",IF(J71=1,"PRIORIDADE","ACOMPANHAR")))))</x:f>
      </x:c>
      <x:c r="R71" t="str">
        <x:f>IF(A71="","",IF(OR(COUNTIF($A$5:$A$104,A71)&lt;&gt;1,NOT(ISNUMBER(D71)),D71&lt;0,NOT(ISNUMBER(E71)),E71&lt;0,NOT(ISNUMBER(F71)),F71&lt;0,NOT(ISNUMBER(Dashboard!$D$3)),Dashboard!$D$3&lt;0,AND(Dashboard!$B$3&lt;&gt;"Avalanche",Dashboard!$B$3&lt;&gt;"Bola de neve")),"REVISAR DADOS",IF(D71=0,"QUITADA","OK")))</x:f>
      </x:c>
    </x:row>
    <x:row r="72">
      <x:c r="A72" s="13"/>
      <x:c r="B72" s="13"/>
      <x:c r="C72" s="13"/>
      <x:c r="D72" s="14"/>
      <x:c r="E72" s="15"/>
      <x:c r="F72" s="14"/>
      <x:c r="G72" s="13"/>
      <x:c r="H72" t="str">
        <x:f>IF(R72&lt;&gt;"OK","",1+COUNTIFS($R$5:$R$104,"OK",$D$5:$D$104,"&lt;"&amp;D72)+COUNTIFS($R$5:$R72,"OK",$D$5:$D72,D72)-1)</x:f>
      </x:c>
      <x:c r="I72" t="str">
        <x:f>IF(R72&lt;&gt;"OK","",1+COUNTIFS($R$5:$R$104,"OK",$E$5:$E$104,"&gt;"&amp;E72)+COUNTIFS($R$5:$R72,"OK",$E$5:$E72,E72)-1)</x:f>
      </x:c>
      <x:c r="J72" t="str">
        <x:f>IF(R72&lt;&gt;"OK","",IF(Dashboard!$B$3="Avalanche",I72,H72))</x:f>
      </x:c>
      <x:c r="K72" s="16" t="n">
        <x:f>IF(R72&lt;&gt;"OK",0,IF(J72=1,MIN(Dashboard!$D$3,MAX(0,D72+M72-F72)),0))</x:f>
        <x:v>0</x:v>
      </x:c>
      <x:c r="L72" s="16" t="n">
        <x:f>IF(R72&lt;&gt;"OK",0,MIN(D72+M72,F72+K72))</x:f>
        <x:v>0</x:v>
      </x:c>
      <x:c r="M72" s="16" t="n">
        <x:f>IF(R72&lt;&gt;"OK",0,D72*E72)</x:f>
        <x:v>0</x:v>
      </x:c>
      <x:c r="N72" s="16" t="n">
        <x:f>IF(R72&lt;&gt;"OK",0,L72-M72)</x:f>
        <x:v>0</x:v>
      </x:c>
      <x:c r="O72" s="16" t="str">
        <x:f>IF(R72="QUITADA",0,IF(R72&lt;&gt;"OK","",MAX(0,D72+M72-L72)))</x:f>
      </x:c>
      <x:c r="P72" t="str">
        <x:f>IF(R72="QUITADA",0,IF(R72&lt;&gt;"OK","",IF(L72&lt;=M72,"SEM QUITAÇÃO",IF(E72=0,ROUNDUP(D72/L72,0),ROUNDUP(NPER(E72,-L72,D72,0,0),0)))))</x:f>
      </x:c>
      <x:c r="Q72" t="str">
        <x:f>IF(A72="","",IF(R72&lt;&gt;"OK",R72,IF(L72&lt;=M72,"PAGAMENTO INSUFICIENTE",IF(E72&gt;=0.05,"JURO MUITO ALTO",IF(J72=1,"PRIORIDADE","ACOMPANHAR")))))</x:f>
      </x:c>
      <x:c r="R72" t="str">
        <x:f>IF(A72="","",IF(OR(COUNTIF($A$5:$A$104,A72)&lt;&gt;1,NOT(ISNUMBER(D72)),D72&lt;0,NOT(ISNUMBER(E72)),E72&lt;0,NOT(ISNUMBER(F72)),F72&lt;0,NOT(ISNUMBER(Dashboard!$D$3)),Dashboard!$D$3&lt;0,AND(Dashboard!$B$3&lt;&gt;"Avalanche",Dashboard!$B$3&lt;&gt;"Bola de neve")),"REVISAR DADOS",IF(D72=0,"QUITADA","OK")))</x:f>
      </x:c>
    </x:row>
    <x:row r="73">
      <x:c r="A73" s="13"/>
      <x:c r="B73" s="13"/>
      <x:c r="C73" s="13"/>
      <x:c r="D73" s="14"/>
      <x:c r="E73" s="15"/>
      <x:c r="F73" s="14"/>
      <x:c r="G73" s="13"/>
      <x:c r="H73" t="str">
        <x:f>IF(R73&lt;&gt;"OK","",1+COUNTIFS($R$5:$R$104,"OK",$D$5:$D$104,"&lt;"&amp;D73)+COUNTIFS($R$5:$R73,"OK",$D$5:$D73,D73)-1)</x:f>
      </x:c>
      <x:c r="I73" t="str">
        <x:f>IF(R73&lt;&gt;"OK","",1+COUNTIFS($R$5:$R$104,"OK",$E$5:$E$104,"&gt;"&amp;E73)+COUNTIFS($R$5:$R73,"OK",$E$5:$E73,E73)-1)</x:f>
      </x:c>
      <x:c r="J73" t="str">
        <x:f>IF(R73&lt;&gt;"OK","",IF(Dashboard!$B$3="Avalanche",I73,H73))</x:f>
      </x:c>
      <x:c r="K73" s="16" t="n">
        <x:f>IF(R73&lt;&gt;"OK",0,IF(J73=1,MIN(Dashboard!$D$3,MAX(0,D73+M73-F73)),0))</x:f>
        <x:v>0</x:v>
      </x:c>
      <x:c r="L73" s="16" t="n">
        <x:f>IF(R73&lt;&gt;"OK",0,MIN(D73+M73,F73+K73))</x:f>
        <x:v>0</x:v>
      </x:c>
      <x:c r="M73" s="16" t="n">
        <x:f>IF(R73&lt;&gt;"OK",0,D73*E73)</x:f>
        <x:v>0</x:v>
      </x:c>
      <x:c r="N73" s="16" t="n">
        <x:f>IF(R73&lt;&gt;"OK",0,L73-M73)</x:f>
        <x:v>0</x:v>
      </x:c>
      <x:c r="O73" s="16" t="str">
        <x:f>IF(R73="QUITADA",0,IF(R73&lt;&gt;"OK","",MAX(0,D73+M73-L73)))</x:f>
      </x:c>
      <x:c r="P73" t="str">
        <x:f>IF(R73="QUITADA",0,IF(R73&lt;&gt;"OK","",IF(L73&lt;=M73,"SEM QUITAÇÃO",IF(E73=0,ROUNDUP(D73/L73,0),ROUNDUP(NPER(E73,-L73,D73,0,0),0)))))</x:f>
      </x:c>
      <x:c r="Q73" t="str">
        <x:f>IF(A73="","",IF(R73&lt;&gt;"OK",R73,IF(L73&lt;=M73,"PAGAMENTO INSUFICIENTE",IF(E73&gt;=0.05,"JURO MUITO ALTO",IF(J73=1,"PRIORIDADE","ACOMPANHAR")))))</x:f>
      </x:c>
      <x:c r="R73" t="str">
        <x:f>IF(A73="","",IF(OR(COUNTIF($A$5:$A$104,A73)&lt;&gt;1,NOT(ISNUMBER(D73)),D73&lt;0,NOT(ISNUMBER(E73)),E73&lt;0,NOT(ISNUMBER(F73)),F73&lt;0,NOT(ISNUMBER(Dashboard!$D$3)),Dashboard!$D$3&lt;0,AND(Dashboard!$B$3&lt;&gt;"Avalanche",Dashboard!$B$3&lt;&gt;"Bola de neve")),"REVISAR DADOS",IF(D73=0,"QUITADA","OK")))</x:f>
      </x:c>
    </x:row>
    <x:row r="74">
      <x:c r="A74" s="13"/>
      <x:c r="B74" s="13"/>
      <x:c r="C74" s="13"/>
      <x:c r="D74" s="14"/>
      <x:c r="E74" s="15"/>
      <x:c r="F74" s="14"/>
      <x:c r="G74" s="13"/>
      <x:c r="H74" t="str">
        <x:f>IF(R74&lt;&gt;"OK","",1+COUNTIFS($R$5:$R$104,"OK",$D$5:$D$104,"&lt;"&amp;D74)+COUNTIFS($R$5:$R74,"OK",$D$5:$D74,D74)-1)</x:f>
      </x:c>
      <x:c r="I74" t="str">
        <x:f>IF(R74&lt;&gt;"OK","",1+COUNTIFS($R$5:$R$104,"OK",$E$5:$E$104,"&gt;"&amp;E74)+COUNTIFS($R$5:$R74,"OK",$E$5:$E74,E74)-1)</x:f>
      </x:c>
      <x:c r="J74" t="str">
        <x:f>IF(R74&lt;&gt;"OK","",IF(Dashboard!$B$3="Avalanche",I74,H74))</x:f>
      </x:c>
      <x:c r="K74" s="16" t="n">
        <x:f>IF(R74&lt;&gt;"OK",0,IF(J74=1,MIN(Dashboard!$D$3,MAX(0,D74+M74-F74)),0))</x:f>
        <x:v>0</x:v>
      </x:c>
      <x:c r="L74" s="16" t="n">
        <x:f>IF(R74&lt;&gt;"OK",0,MIN(D74+M74,F74+K74))</x:f>
        <x:v>0</x:v>
      </x:c>
      <x:c r="M74" s="16" t="n">
        <x:f>IF(R74&lt;&gt;"OK",0,D74*E74)</x:f>
        <x:v>0</x:v>
      </x:c>
      <x:c r="N74" s="16" t="n">
        <x:f>IF(R74&lt;&gt;"OK",0,L74-M74)</x:f>
        <x:v>0</x:v>
      </x:c>
      <x:c r="O74" s="16" t="str">
        <x:f>IF(R74="QUITADA",0,IF(R74&lt;&gt;"OK","",MAX(0,D74+M74-L74)))</x:f>
      </x:c>
      <x:c r="P74" t="str">
        <x:f>IF(R74="QUITADA",0,IF(R74&lt;&gt;"OK","",IF(L74&lt;=M74,"SEM QUITAÇÃO",IF(E74=0,ROUNDUP(D74/L74,0),ROUNDUP(NPER(E74,-L74,D74,0,0),0)))))</x:f>
      </x:c>
      <x:c r="Q74" t="str">
        <x:f>IF(A74="","",IF(R74&lt;&gt;"OK",R74,IF(L74&lt;=M74,"PAGAMENTO INSUFICIENTE",IF(E74&gt;=0.05,"JURO MUITO ALTO",IF(J74=1,"PRIORIDADE","ACOMPANHAR")))))</x:f>
      </x:c>
      <x:c r="R74" t="str">
        <x:f>IF(A74="","",IF(OR(COUNTIF($A$5:$A$104,A74)&lt;&gt;1,NOT(ISNUMBER(D74)),D74&lt;0,NOT(ISNUMBER(E74)),E74&lt;0,NOT(ISNUMBER(F74)),F74&lt;0,NOT(ISNUMBER(Dashboard!$D$3)),Dashboard!$D$3&lt;0,AND(Dashboard!$B$3&lt;&gt;"Avalanche",Dashboard!$B$3&lt;&gt;"Bola de neve")),"REVISAR DADOS",IF(D74=0,"QUITADA","OK")))</x:f>
      </x:c>
    </x:row>
    <x:row r="75">
      <x:c r="A75" s="13"/>
      <x:c r="B75" s="13"/>
      <x:c r="C75" s="13"/>
      <x:c r="D75" s="14"/>
      <x:c r="E75" s="15"/>
      <x:c r="F75" s="14"/>
      <x:c r="G75" s="13"/>
      <x:c r="H75" t="str">
        <x:f>IF(R75&lt;&gt;"OK","",1+COUNTIFS($R$5:$R$104,"OK",$D$5:$D$104,"&lt;"&amp;D75)+COUNTIFS($R$5:$R75,"OK",$D$5:$D75,D75)-1)</x:f>
      </x:c>
      <x:c r="I75" t="str">
        <x:f>IF(R75&lt;&gt;"OK","",1+COUNTIFS($R$5:$R$104,"OK",$E$5:$E$104,"&gt;"&amp;E75)+COUNTIFS($R$5:$R75,"OK",$E$5:$E75,E75)-1)</x:f>
      </x:c>
      <x:c r="J75" t="str">
        <x:f>IF(R75&lt;&gt;"OK","",IF(Dashboard!$B$3="Avalanche",I75,H75))</x:f>
      </x:c>
      <x:c r="K75" s="16" t="n">
        <x:f>IF(R75&lt;&gt;"OK",0,IF(J75=1,MIN(Dashboard!$D$3,MAX(0,D75+M75-F75)),0))</x:f>
        <x:v>0</x:v>
      </x:c>
      <x:c r="L75" s="16" t="n">
        <x:f>IF(R75&lt;&gt;"OK",0,MIN(D75+M75,F75+K75))</x:f>
        <x:v>0</x:v>
      </x:c>
      <x:c r="M75" s="16" t="n">
        <x:f>IF(R75&lt;&gt;"OK",0,D75*E75)</x:f>
        <x:v>0</x:v>
      </x:c>
      <x:c r="N75" s="16" t="n">
        <x:f>IF(R75&lt;&gt;"OK",0,L75-M75)</x:f>
        <x:v>0</x:v>
      </x:c>
      <x:c r="O75" s="16" t="str">
        <x:f>IF(R75="QUITADA",0,IF(R75&lt;&gt;"OK","",MAX(0,D75+M75-L75)))</x:f>
      </x:c>
      <x:c r="P75" t="str">
        <x:f>IF(R75="QUITADA",0,IF(R75&lt;&gt;"OK","",IF(L75&lt;=M75,"SEM QUITAÇÃO",IF(E75=0,ROUNDUP(D75/L75,0),ROUNDUP(NPER(E75,-L75,D75,0,0),0)))))</x:f>
      </x:c>
      <x:c r="Q75" t="str">
        <x:f>IF(A75="","",IF(R75&lt;&gt;"OK",R75,IF(L75&lt;=M75,"PAGAMENTO INSUFICIENTE",IF(E75&gt;=0.05,"JURO MUITO ALTO",IF(J75=1,"PRIORIDADE","ACOMPANHAR")))))</x:f>
      </x:c>
      <x:c r="R75" t="str">
        <x:f>IF(A75="","",IF(OR(COUNTIF($A$5:$A$104,A75)&lt;&gt;1,NOT(ISNUMBER(D75)),D75&lt;0,NOT(ISNUMBER(E75)),E75&lt;0,NOT(ISNUMBER(F75)),F75&lt;0,NOT(ISNUMBER(Dashboard!$D$3)),Dashboard!$D$3&lt;0,AND(Dashboard!$B$3&lt;&gt;"Avalanche",Dashboard!$B$3&lt;&gt;"Bola de neve")),"REVISAR DADOS",IF(D75=0,"QUITADA","OK")))</x:f>
      </x:c>
    </x:row>
    <x:row r="76">
      <x:c r="A76" s="13"/>
      <x:c r="B76" s="13"/>
      <x:c r="C76" s="13"/>
      <x:c r="D76" s="14"/>
      <x:c r="E76" s="15"/>
      <x:c r="F76" s="14"/>
      <x:c r="G76" s="13"/>
      <x:c r="H76" t="str">
        <x:f>IF(R76&lt;&gt;"OK","",1+COUNTIFS($R$5:$R$104,"OK",$D$5:$D$104,"&lt;"&amp;D76)+COUNTIFS($R$5:$R76,"OK",$D$5:$D76,D76)-1)</x:f>
      </x:c>
      <x:c r="I76" t="str">
        <x:f>IF(R76&lt;&gt;"OK","",1+COUNTIFS($R$5:$R$104,"OK",$E$5:$E$104,"&gt;"&amp;E76)+COUNTIFS($R$5:$R76,"OK",$E$5:$E76,E76)-1)</x:f>
      </x:c>
      <x:c r="J76" t="str">
        <x:f>IF(R76&lt;&gt;"OK","",IF(Dashboard!$B$3="Avalanche",I76,H76))</x:f>
      </x:c>
      <x:c r="K76" s="16" t="n">
        <x:f>IF(R76&lt;&gt;"OK",0,IF(J76=1,MIN(Dashboard!$D$3,MAX(0,D76+M76-F76)),0))</x:f>
        <x:v>0</x:v>
      </x:c>
      <x:c r="L76" s="16" t="n">
        <x:f>IF(R76&lt;&gt;"OK",0,MIN(D76+M76,F76+K76))</x:f>
        <x:v>0</x:v>
      </x:c>
      <x:c r="M76" s="16" t="n">
        <x:f>IF(R76&lt;&gt;"OK",0,D76*E76)</x:f>
        <x:v>0</x:v>
      </x:c>
      <x:c r="N76" s="16" t="n">
        <x:f>IF(R76&lt;&gt;"OK",0,L76-M76)</x:f>
        <x:v>0</x:v>
      </x:c>
      <x:c r="O76" s="16" t="str">
        <x:f>IF(R76="QUITADA",0,IF(R76&lt;&gt;"OK","",MAX(0,D76+M76-L76)))</x:f>
      </x:c>
      <x:c r="P76" t="str">
        <x:f>IF(R76="QUITADA",0,IF(R76&lt;&gt;"OK","",IF(L76&lt;=M76,"SEM QUITAÇÃO",IF(E76=0,ROUNDUP(D76/L76,0),ROUNDUP(NPER(E76,-L76,D76,0,0),0)))))</x:f>
      </x:c>
      <x:c r="Q76" t="str">
        <x:f>IF(A76="","",IF(R76&lt;&gt;"OK",R76,IF(L76&lt;=M76,"PAGAMENTO INSUFICIENTE",IF(E76&gt;=0.05,"JURO MUITO ALTO",IF(J76=1,"PRIORIDADE","ACOMPANHAR")))))</x:f>
      </x:c>
      <x:c r="R76" t="str">
        <x:f>IF(A76="","",IF(OR(COUNTIF($A$5:$A$104,A76)&lt;&gt;1,NOT(ISNUMBER(D76)),D76&lt;0,NOT(ISNUMBER(E76)),E76&lt;0,NOT(ISNUMBER(F76)),F76&lt;0,NOT(ISNUMBER(Dashboard!$D$3)),Dashboard!$D$3&lt;0,AND(Dashboard!$B$3&lt;&gt;"Avalanche",Dashboard!$B$3&lt;&gt;"Bola de neve")),"REVISAR DADOS",IF(D76=0,"QUITADA","OK")))</x:f>
      </x:c>
    </x:row>
    <x:row r="77">
      <x:c r="A77" s="13"/>
      <x:c r="B77" s="13"/>
      <x:c r="C77" s="13"/>
      <x:c r="D77" s="14"/>
      <x:c r="E77" s="15"/>
      <x:c r="F77" s="14"/>
      <x:c r="G77" s="13"/>
      <x:c r="H77" t="str">
        <x:f>IF(R77&lt;&gt;"OK","",1+COUNTIFS($R$5:$R$104,"OK",$D$5:$D$104,"&lt;"&amp;D77)+COUNTIFS($R$5:$R77,"OK",$D$5:$D77,D77)-1)</x:f>
      </x:c>
      <x:c r="I77" t="str">
        <x:f>IF(R77&lt;&gt;"OK","",1+COUNTIFS($R$5:$R$104,"OK",$E$5:$E$104,"&gt;"&amp;E77)+COUNTIFS($R$5:$R77,"OK",$E$5:$E77,E77)-1)</x:f>
      </x:c>
      <x:c r="J77" t="str">
        <x:f>IF(R77&lt;&gt;"OK","",IF(Dashboard!$B$3="Avalanche",I77,H77))</x:f>
      </x:c>
      <x:c r="K77" s="16" t="n">
        <x:f>IF(R77&lt;&gt;"OK",0,IF(J77=1,MIN(Dashboard!$D$3,MAX(0,D77+M77-F77)),0))</x:f>
        <x:v>0</x:v>
      </x:c>
      <x:c r="L77" s="16" t="n">
        <x:f>IF(R77&lt;&gt;"OK",0,MIN(D77+M77,F77+K77))</x:f>
        <x:v>0</x:v>
      </x:c>
      <x:c r="M77" s="16" t="n">
        <x:f>IF(R77&lt;&gt;"OK",0,D77*E77)</x:f>
        <x:v>0</x:v>
      </x:c>
      <x:c r="N77" s="16" t="n">
        <x:f>IF(R77&lt;&gt;"OK",0,L77-M77)</x:f>
        <x:v>0</x:v>
      </x:c>
      <x:c r="O77" s="16" t="str">
        <x:f>IF(R77="QUITADA",0,IF(R77&lt;&gt;"OK","",MAX(0,D77+M77-L77)))</x:f>
      </x:c>
      <x:c r="P77" t="str">
        <x:f>IF(R77="QUITADA",0,IF(R77&lt;&gt;"OK","",IF(L77&lt;=M77,"SEM QUITAÇÃO",IF(E77=0,ROUNDUP(D77/L77,0),ROUNDUP(NPER(E77,-L77,D77,0,0),0)))))</x:f>
      </x:c>
      <x:c r="Q77" t="str">
        <x:f>IF(A77="","",IF(R77&lt;&gt;"OK",R77,IF(L77&lt;=M77,"PAGAMENTO INSUFICIENTE",IF(E77&gt;=0.05,"JURO MUITO ALTO",IF(J77=1,"PRIORIDADE","ACOMPANHAR")))))</x:f>
      </x:c>
      <x:c r="R77" t="str">
        <x:f>IF(A77="","",IF(OR(COUNTIF($A$5:$A$104,A77)&lt;&gt;1,NOT(ISNUMBER(D77)),D77&lt;0,NOT(ISNUMBER(E77)),E77&lt;0,NOT(ISNUMBER(F77)),F77&lt;0,NOT(ISNUMBER(Dashboard!$D$3)),Dashboard!$D$3&lt;0,AND(Dashboard!$B$3&lt;&gt;"Avalanche",Dashboard!$B$3&lt;&gt;"Bola de neve")),"REVISAR DADOS",IF(D77=0,"QUITADA","OK")))</x:f>
      </x:c>
    </x:row>
    <x:row r="78">
      <x:c r="A78" s="13"/>
      <x:c r="B78" s="13"/>
      <x:c r="C78" s="13"/>
      <x:c r="D78" s="14"/>
      <x:c r="E78" s="15"/>
      <x:c r="F78" s="14"/>
      <x:c r="G78" s="13"/>
      <x:c r="H78" t="str">
        <x:f>IF(R78&lt;&gt;"OK","",1+COUNTIFS($R$5:$R$104,"OK",$D$5:$D$104,"&lt;"&amp;D78)+COUNTIFS($R$5:$R78,"OK",$D$5:$D78,D78)-1)</x:f>
      </x:c>
      <x:c r="I78" t="str">
        <x:f>IF(R78&lt;&gt;"OK","",1+COUNTIFS($R$5:$R$104,"OK",$E$5:$E$104,"&gt;"&amp;E78)+COUNTIFS($R$5:$R78,"OK",$E$5:$E78,E78)-1)</x:f>
      </x:c>
      <x:c r="J78" t="str">
        <x:f>IF(R78&lt;&gt;"OK","",IF(Dashboard!$B$3="Avalanche",I78,H78))</x:f>
      </x:c>
      <x:c r="K78" s="16" t="n">
        <x:f>IF(R78&lt;&gt;"OK",0,IF(J78=1,MIN(Dashboard!$D$3,MAX(0,D78+M78-F78)),0))</x:f>
        <x:v>0</x:v>
      </x:c>
      <x:c r="L78" s="16" t="n">
        <x:f>IF(R78&lt;&gt;"OK",0,MIN(D78+M78,F78+K78))</x:f>
        <x:v>0</x:v>
      </x:c>
      <x:c r="M78" s="16" t="n">
        <x:f>IF(R78&lt;&gt;"OK",0,D78*E78)</x:f>
        <x:v>0</x:v>
      </x:c>
      <x:c r="N78" s="16" t="n">
        <x:f>IF(R78&lt;&gt;"OK",0,L78-M78)</x:f>
        <x:v>0</x:v>
      </x:c>
      <x:c r="O78" s="16" t="str">
        <x:f>IF(R78="QUITADA",0,IF(R78&lt;&gt;"OK","",MAX(0,D78+M78-L78)))</x:f>
      </x:c>
      <x:c r="P78" t="str">
        <x:f>IF(R78="QUITADA",0,IF(R78&lt;&gt;"OK","",IF(L78&lt;=M78,"SEM QUITAÇÃO",IF(E78=0,ROUNDUP(D78/L78,0),ROUNDUP(NPER(E78,-L78,D78,0,0),0)))))</x:f>
      </x:c>
      <x:c r="Q78" t="str">
        <x:f>IF(A78="","",IF(R78&lt;&gt;"OK",R78,IF(L78&lt;=M78,"PAGAMENTO INSUFICIENTE",IF(E78&gt;=0.05,"JURO MUITO ALTO",IF(J78=1,"PRIORIDADE","ACOMPANHAR")))))</x:f>
      </x:c>
      <x:c r="R78" t="str">
        <x:f>IF(A78="","",IF(OR(COUNTIF($A$5:$A$104,A78)&lt;&gt;1,NOT(ISNUMBER(D78)),D78&lt;0,NOT(ISNUMBER(E78)),E78&lt;0,NOT(ISNUMBER(F78)),F78&lt;0,NOT(ISNUMBER(Dashboard!$D$3)),Dashboard!$D$3&lt;0,AND(Dashboard!$B$3&lt;&gt;"Avalanche",Dashboard!$B$3&lt;&gt;"Bola de neve")),"REVISAR DADOS",IF(D78=0,"QUITADA","OK")))</x:f>
      </x:c>
    </x:row>
    <x:row r="79">
      <x:c r="A79" s="13"/>
      <x:c r="B79" s="13"/>
      <x:c r="C79" s="13"/>
      <x:c r="D79" s="14"/>
      <x:c r="E79" s="15"/>
      <x:c r="F79" s="14"/>
      <x:c r="G79" s="13"/>
      <x:c r="H79" t="str">
        <x:f>IF(R79&lt;&gt;"OK","",1+COUNTIFS($R$5:$R$104,"OK",$D$5:$D$104,"&lt;"&amp;D79)+COUNTIFS($R$5:$R79,"OK",$D$5:$D79,D79)-1)</x:f>
      </x:c>
      <x:c r="I79" t="str">
        <x:f>IF(R79&lt;&gt;"OK","",1+COUNTIFS($R$5:$R$104,"OK",$E$5:$E$104,"&gt;"&amp;E79)+COUNTIFS($R$5:$R79,"OK",$E$5:$E79,E79)-1)</x:f>
      </x:c>
      <x:c r="J79" t="str">
        <x:f>IF(R79&lt;&gt;"OK","",IF(Dashboard!$B$3="Avalanche",I79,H79))</x:f>
      </x:c>
      <x:c r="K79" s="16" t="n">
        <x:f>IF(R79&lt;&gt;"OK",0,IF(J79=1,MIN(Dashboard!$D$3,MAX(0,D79+M79-F79)),0))</x:f>
        <x:v>0</x:v>
      </x:c>
      <x:c r="L79" s="16" t="n">
        <x:f>IF(R79&lt;&gt;"OK",0,MIN(D79+M79,F79+K79))</x:f>
        <x:v>0</x:v>
      </x:c>
      <x:c r="M79" s="16" t="n">
        <x:f>IF(R79&lt;&gt;"OK",0,D79*E79)</x:f>
        <x:v>0</x:v>
      </x:c>
      <x:c r="N79" s="16" t="n">
        <x:f>IF(R79&lt;&gt;"OK",0,L79-M79)</x:f>
        <x:v>0</x:v>
      </x:c>
      <x:c r="O79" s="16" t="str">
        <x:f>IF(R79="QUITADA",0,IF(R79&lt;&gt;"OK","",MAX(0,D79+M79-L79)))</x:f>
      </x:c>
      <x:c r="P79" t="str">
        <x:f>IF(R79="QUITADA",0,IF(R79&lt;&gt;"OK","",IF(L79&lt;=M79,"SEM QUITAÇÃO",IF(E79=0,ROUNDUP(D79/L79,0),ROUNDUP(NPER(E79,-L79,D79,0,0),0)))))</x:f>
      </x:c>
      <x:c r="Q79" t="str">
        <x:f>IF(A79="","",IF(R79&lt;&gt;"OK",R79,IF(L79&lt;=M79,"PAGAMENTO INSUFICIENTE",IF(E79&gt;=0.05,"JURO MUITO ALTO",IF(J79=1,"PRIORIDADE","ACOMPANHAR")))))</x:f>
      </x:c>
      <x:c r="R79" t="str">
        <x:f>IF(A79="","",IF(OR(COUNTIF($A$5:$A$104,A79)&lt;&gt;1,NOT(ISNUMBER(D79)),D79&lt;0,NOT(ISNUMBER(E79)),E79&lt;0,NOT(ISNUMBER(F79)),F79&lt;0,NOT(ISNUMBER(Dashboard!$D$3)),Dashboard!$D$3&lt;0,AND(Dashboard!$B$3&lt;&gt;"Avalanche",Dashboard!$B$3&lt;&gt;"Bola de neve")),"REVISAR DADOS",IF(D79=0,"QUITADA","OK")))</x:f>
      </x:c>
    </x:row>
    <x:row r="80">
      <x:c r="A80" s="13"/>
      <x:c r="B80" s="13"/>
      <x:c r="C80" s="13"/>
      <x:c r="D80" s="14"/>
      <x:c r="E80" s="15"/>
      <x:c r="F80" s="14"/>
      <x:c r="G80" s="13"/>
      <x:c r="H80" t="str">
        <x:f>IF(R80&lt;&gt;"OK","",1+COUNTIFS($R$5:$R$104,"OK",$D$5:$D$104,"&lt;"&amp;D80)+COUNTIFS($R$5:$R80,"OK",$D$5:$D80,D80)-1)</x:f>
      </x:c>
      <x:c r="I80" t="str">
        <x:f>IF(R80&lt;&gt;"OK","",1+COUNTIFS($R$5:$R$104,"OK",$E$5:$E$104,"&gt;"&amp;E80)+COUNTIFS($R$5:$R80,"OK",$E$5:$E80,E80)-1)</x:f>
      </x:c>
      <x:c r="J80" t="str">
        <x:f>IF(R80&lt;&gt;"OK","",IF(Dashboard!$B$3="Avalanche",I80,H80))</x:f>
      </x:c>
      <x:c r="K80" s="16" t="n">
        <x:f>IF(R80&lt;&gt;"OK",0,IF(J80=1,MIN(Dashboard!$D$3,MAX(0,D80+M80-F80)),0))</x:f>
        <x:v>0</x:v>
      </x:c>
      <x:c r="L80" s="16" t="n">
        <x:f>IF(R80&lt;&gt;"OK",0,MIN(D80+M80,F80+K80))</x:f>
        <x:v>0</x:v>
      </x:c>
      <x:c r="M80" s="16" t="n">
        <x:f>IF(R80&lt;&gt;"OK",0,D80*E80)</x:f>
        <x:v>0</x:v>
      </x:c>
      <x:c r="N80" s="16" t="n">
        <x:f>IF(R80&lt;&gt;"OK",0,L80-M80)</x:f>
        <x:v>0</x:v>
      </x:c>
      <x:c r="O80" s="16" t="str">
        <x:f>IF(R80="QUITADA",0,IF(R80&lt;&gt;"OK","",MAX(0,D80+M80-L80)))</x:f>
      </x:c>
      <x:c r="P80" t="str">
        <x:f>IF(R80="QUITADA",0,IF(R80&lt;&gt;"OK","",IF(L80&lt;=M80,"SEM QUITAÇÃO",IF(E80=0,ROUNDUP(D80/L80,0),ROUNDUP(NPER(E80,-L80,D80,0,0),0)))))</x:f>
      </x:c>
      <x:c r="Q80" t="str">
        <x:f>IF(A80="","",IF(R80&lt;&gt;"OK",R80,IF(L80&lt;=M80,"PAGAMENTO INSUFICIENTE",IF(E80&gt;=0.05,"JURO MUITO ALTO",IF(J80=1,"PRIORIDADE","ACOMPANHAR")))))</x:f>
      </x:c>
      <x:c r="R80" t="str">
        <x:f>IF(A80="","",IF(OR(COUNTIF($A$5:$A$104,A80)&lt;&gt;1,NOT(ISNUMBER(D80)),D80&lt;0,NOT(ISNUMBER(E80)),E80&lt;0,NOT(ISNUMBER(F80)),F80&lt;0,NOT(ISNUMBER(Dashboard!$D$3)),Dashboard!$D$3&lt;0,AND(Dashboard!$B$3&lt;&gt;"Avalanche",Dashboard!$B$3&lt;&gt;"Bola de neve")),"REVISAR DADOS",IF(D80=0,"QUITADA","OK")))</x:f>
      </x:c>
    </x:row>
    <x:row r="81">
      <x:c r="A81" s="13"/>
      <x:c r="B81" s="13"/>
      <x:c r="C81" s="13"/>
      <x:c r="D81" s="14"/>
      <x:c r="E81" s="15"/>
      <x:c r="F81" s="14"/>
      <x:c r="G81" s="13"/>
      <x:c r="H81" t="str">
        <x:f>IF(R81&lt;&gt;"OK","",1+COUNTIFS($R$5:$R$104,"OK",$D$5:$D$104,"&lt;"&amp;D81)+COUNTIFS($R$5:$R81,"OK",$D$5:$D81,D81)-1)</x:f>
      </x:c>
      <x:c r="I81" t="str">
        <x:f>IF(R81&lt;&gt;"OK","",1+COUNTIFS($R$5:$R$104,"OK",$E$5:$E$104,"&gt;"&amp;E81)+COUNTIFS($R$5:$R81,"OK",$E$5:$E81,E81)-1)</x:f>
      </x:c>
      <x:c r="J81" t="str">
        <x:f>IF(R81&lt;&gt;"OK","",IF(Dashboard!$B$3="Avalanche",I81,H81))</x:f>
      </x:c>
      <x:c r="K81" s="16" t="n">
        <x:f>IF(R81&lt;&gt;"OK",0,IF(J81=1,MIN(Dashboard!$D$3,MAX(0,D81+M81-F81)),0))</x:f>
        <x:v>0</x:v>
      </x:c>
      <x:c r="L81" s="16" t="n">
        <x:f>IF(R81&lt;&gt;"OK",0,MIN(D81+M81,F81+K81))</x:f>
        <x:v>0</x:v>
      </x:c>
      <x:c r="M81" s="16" t="n">
        <x:f>IF(R81&lt;&gt;"OK",0,D81*E81)</x:f>
        <x:v>0</x:v>
      </x:c>
      <x:c r="N81" s="16" t="n">
        <x:f>IF(R81&lt;&gt;"OK",0,L81-M81)</x:f>
        <x:v>0</x:v>
      </x:c>
      <x:c r="O81" s="16" t="str">
        <x:f>IF(R81="QUITADA",0,IF(R81&lt;&gt;"OK","",MAX(0,D81+M81-L81)))</x:f>
      </x:c>
      <x:c r="P81" t="str">
        <x:f>IF(R81="QUITADA",0,IF(R81&lt;&gt;"OK","",IF(L81&lt;=M81,"SEM QUITAÇÃO",IF(E81=0,ROUNDUP(D81/L81,0),ROUNDUP(NPER(E81,-L81,D81,0,0),0)))))</x:f>
      </x:c>
      <x:c r="Q81" t="str">
        <x:f>IF(A81="","",IF(R81&lt;&gt;"OK",R81,IF(L81&lt;=M81,"PAGAMENTO INSUFICIENTE",IF(E81&gt;=0.05,"JURO MUITO ALTO",IF(J81=1,"PRIORIDADE","ACOMPANHAR")))))</x:f>
      </x:c>
      <x:c r="R81" t="str">
        <x:f>IF(A81="","",IF(OR(COUNTIF($A$5:$A$104,A81)&lt;&gt;1,NOT(ISNUMBER(D81)),D81&lt;0,NOT(ISNUMBER(E81)),E81&lt;0,NOT(ISNUMBER(F81)),F81&lt;0,NOT(ISNUMBER(Dashboard!$D$3)),Dashboard!$D$3&lt;0,AND(Dashboard!$B$3&lt;&gt;"Avalanche",Dashboard!$B$3&lt;&gt;"Bola de neve")),"REVISAR DADOS",IF(D81=0,"QUITADA","OK")))</x:f>
      </x:c>
    </x:row>
    <x:row r="82">
      <x:c r="A82" s="13"/>
      <x:c r="B82" s="13"/>
      <x:c r="C82" s="13"/>
      <x:c r="D82" s="14"/>
      <x:c r="E82" s="15"/>
      <x:c r="F82" s="14"/>
      <x:c r="G82" s="13"/>
      <x:c r="H82" t="str">
        <x:f>IF(R82&lt;&gt;"OK","",1+COUNTIFS($R$5:$R$104,"OK",$D$5:$D$104,"&lt;"&amp;D82)+COUNTIFS($R$5:$R82,"OK",$D$5:$D82,D82)-1)</x:f>
      </x:c>
      <x:c r="I82" t="str">
        <x:f>IF(R82&lt;&gt;"OK","",1+COUNTIFS($R$5:$R$104,"OK",$E$5:$E$104,"&gt;"&amp;E82)+COUNTIFS($R$5:$R82,"OK",$E$5:$E82,E82)-1)</x:f>
      </x:c>
      <x:c r="J82" t="str">
        <x:f>IF(R82&lt;&gt;"OK","",IF(Dashboard!$B$3="Avalanche",I82,H82))</x:f>
      </x:c>
      <x:c r="K82" s="16" t="n">
        <x:f>IF(R82&lt;&gt;"OK",0,IF(J82=1,MIN(Dashboard!$D$3,MAX(0,D82+M82-F82)),0))</x:f>
        <x:v>0</x:v>
      </x:c>
      <x:c r="L82" s="16" t="n">
        <x:f>IF(R82&lt;&gt;"OK",0,MIN(D82+M82,F82+K82))</x:f>
        <x:v>0</x:v>
      </x:c>
      <x:c r="M82" s="16" t="n">
        <x:f>IF(R82&lt;&gt;"OK",0,D82*E82)</x:f>
        <x:v>0</x:v>
      </x:c>
      <x:c r="N82" s="16" t="n">
        <x:f>IF(R82&lt;&gt;"OK",0,L82-M82)</x:f>
        <x:v>0</x:v>
      </x:c>
      <x:c r="O82" s="16" t="str">
        <x:f>IF(R82="QUITADA",0,IF(R82&lt;&gt;"OK","",MAX(0,D82+M82-L82)))</x:f>
      </x:c>
      <x:c r="P82" t="str">
        <x:f>IF(R82="QUITADA",0,IF(R82&lt;&gt;"OK","",IF(L82&lt;=M82,"SEM QUITAÇÃO",IF(E82=0,ROUNDUP(D82/L82,0),ROUNDUP(NPER(E82,-L82,D82,0,0),0)))))</x:f>
      </x:c>
      <x:c r="Q82" t="str">
        <x:f>IF(A82="","",IF(R82&lt;&gt;"OK",R82,IF(L82&lt;=M82,"PAGAMENTO INSUFICIENTE",IF(E82&gt;=0.05,"JURO MUITO ALTO",IF(J82=1,"PRIORIDADE","ACOMPANHAR")))))</x:f>
      </x:c>
      <x:c r="R82" t="str">
        <x:f>IF(A82="","",IF(OR(COUNTIF($A$5:$A$104,A82)&lt;&gt;1,NOT(ISNUMBER(D82)),D82&lt;0,NOT(ISNUMBER(E82)),E82&lt;0,NOT(ISNUMBER(F82)),F82&lt;0,NOT(ISNUMBER(Dashboard!$D$3)),Dashboard!$D$3&lt;0,AND(Dashboard!$B$3&lt;&gt;"Avalanche",Dashboard!$B$3&lt;&gt;"Bola de neve")),"REVISAR DADOS",IF(D82=0,"QUITADA","OK")))</x:f>
      </x:c>
    </x:row>
    <x:row r="83">
      <x:c r="A83" s="13"/>
      <x:c r="B83" s="13"/>
      <x:c r="C83" s="13"/>
      <x:c r="D83" s="14"/>
      <x:c r="E83" s="15"/>
      <x:c r="F83" s="14"/>
      <x:c r="G83" s="13"/>
      <x:c r="H83" t="str">
        <x:f>IF(R83&lt;&gt;"OK","",1+COUNTIFS($R$5:$R$104,"OK",$D$5:$D$104,"&lt;"&amp;D83)+COUNTIFS($R$5:$R83,"OK",$D$5:$D83,D83)-1)</x:f>
      </x:c>
      <x:c r="I83" t="str">
        <x:f>IF(R83&lt;&gt;"OK","",1+COUNTIFS($R$5:$R$104,"OK",$E$5:$E$104,"&gt;"&amp;E83)+COUNTIFS($R$5:$R83,"OK",$E$5:$E83,E83)-1)</x:f>
      </x:c>
      <x:c r="J83" t="str">
        <x:f>IF(R83&lt;&gt;"OK","",IF(Dashboard!$B$3="Avalanche",I83,H83))</x:f>
      </x:c>
      <x:c r="K83" s="16" t="n">
        <x:f>IF(R83&lt;&gt;"OK",0,IF(J83=1,MIN(Dashboard!$D$3,MAX(0,D83+M83-F83)),0))</x:f>
        <x:v>0</x:v>
      </x:c>
      <x:c r="L83" s="16" t="n">
        <x:f>IF(R83&lt;&gt;"OK",0,MIN(D83+M83,F83+K83))</x:f>
        <x:v>0</x:v>
      </x:c>
      <x:c r="M83" s="16" t="n">
        <x:f>IF(R83&lt;&gt;"OK",0,D83*E83)</x:f>
        <x:v>0</x:v>
      </x:c>
      <x:c r="N83" s="16" t="n">
        <x:f>IF(R83&lt;&gt;"OK",0,L83-M83)</x:f>
        <x:v>0</x:v>
      </x:c>
      <x:c r="O83" s="16" t="str">
        <x:f>IF(R83="QUITADA",0,IF(R83&lt;&gt;"OK","",MAX(0,D83+M83-L83)))</x:f>
      </x:c>
      <x:c r="P83" t="str">
        <x:f>IF(R83="QUITADA",0,IF(R83&lt;&gt;"OK","",IF(L83&lt;=M83,"SEM QUITAÇÃO",IF(E83=0,ROUNDUP(D83/L83,0),ROUNDUP(NPER(E83,-L83,D83,0,0),0)))))</x:f>
      </x:c>
      <x:c r="Q83" t="str">
        <x:f>IF(A83="","",IF(R83&lt;&gt;"OK",R83,IF(L83&lt;=M83,"PAGAMENTO INSUFICIENTE",IF(E83&gt;=0.05,"JURO MUITO ALTO",IF(J83=1,"PRIORIDADE","ACOMPANHAR")))))</x:f>
      </x:c>
      <x:c r="R83" t="str">
        <x:f>IF(A83="","",IF(OR(COUNTIF($A$5:$A$104,A83)&lt;&gt;1,NOT(ISNUMBER(D83)),D83&lt;0,NOT(ISNUMBER(E83)),E83&lt;0,NOT(ISNUMBER(F83)),F83&lt;0,NOT(ISNUMBER(Dashboard!$D$3)),Dashboard!$D$3&lt;0,AND(Dashboard!$B$3&lt;&gt;"Avalanche",Dashboard!$B$3&lt;&gt;"Bola de neve")),"REVISAR DADOS",IF(D83=0,"QUITADA","OK")))</x:f>
      </x:c>
    </x:row>
    <x:row r="84">
      <x:c r="A84" s="13"/>
      <x:c r="B84" s="13"/>
      <x:c r="C84" s="13"/>
      <x:c r="D84" s="14"/>
      <x:c r="E84" s="15"/>
      <x:c r="F84" s="14"/>
      <x:c r="G84" s="13"/>
      <x:c r="H84" t="str">
        <x:f>IF(R84&lt;&gt;"OK","",1+COUNTIFS($R$5:$R$104,"OK",$D$5:$D$104,"&lt;"&amp;D84)+COUNTIFS($R$5:$R84,"OK",$D$5:$D84,D84)-1)</x:f>
      </x:c>
      <x:c r="I84" t="str">
        <x:f>IF(R84&lt;&gt;"OK","",1+COUNTIFS($R$5:$R$104,"OK",$E$5:$E$104,"&gt;"&amp;E84)+COUNTIFS($R$5:$R84,"OK",$E$5:$E84,E84)-1)</x:f>
      </x:c>
      <x:c r="J84" t="str">
        <x:f>IF(R84&lt;&gt;"OK","",IF(Dashboard!$B$3="Avalanche",I84,H84))</x:f>
      </x:c>
      <x:c r="K84" s="16" t="n">
        <x:f>IF(R84&lt;&gt;"OK",0,IF(J84=1,MIN(Dashboard!$D$3,MAX(0,D84+M84-F84)),0))</x:f>
        <x:v>0</x:v>
      </x:c>
      <x:c r="L84" s="16" t="n">
        <x:f>IF(R84&lt;&gt;"OK",0,MIN(D84+M84,F84+K84))</x:f>
        <x:v>0</x:v>
      </x:c>
      <x:c r="M84" s="16" t="n">
        <x:f>IF(R84&lt;&gt;"OK",0,D84*E84)</x:f>
        <x:v>0</x:v>
      </x:c>
      <x:c r="N84" s="16" t="n">
        <x:f>IF(R84&lt;&gt;"OK",0,L84-M84)</x:f>
        <x:v>0</x:v>
      </x:c>
      <x:c r="O84" s="16" t="str">
        <x:f>IF(R84="QUITADA",0,IF(R84&lt;&gt;"OK","",MAX(0,D84+M84-L84)))</x:f>
      </x:c>
      <x:c r="P84" t="str">
        <x:f>IF(R84="QUITADA",0,IF(R84&lt;&gt;"OK","",IF(L84&lt;=M84,"SEM QUITAÇÃO",IF(E84=0,ROUNDUP(D84/L84,0),ROUNDUP(NPER(E84,-L84,D84,0,0),0)))))</x:f>
      </x:c>
      <x:c r="Q84" t="str">
        <x:f>IF(A84="","",IF(R84&lt;&gt;"OK",R84,IF(L84&lt;=M84,"PAGAMENTO INSUFICIENTE",IF(E84&gt;=0.05,"JURO MUITO ALTO",IF(J84=1,"PRIORIDADE","ACOMPANHAR")))))</x:f>
      </x:c>
      <x:c r="R84" t="str">
        <x:f>IF(A84="","",IF(OR(COUNTIF($A$5:$A$104,A84)&lt;&gt;1,NOT(ISNUMBER(D84)),D84&lt;0,NOT(ISNUMBER(E84)),E84&lt;0,NOT(ISNUMBER(F84)),F84&lt;0,NOT(ISNUMBER(Dashboard!$D$3)),Dashboard!$D$3&lt;0,AND(Dashboard!$B$3&lt;&gt;"Avalanche",Dashboard!$B$3&lt;&gt;"Bola de neve")),"REVISAR DADOS",IF(D84=0,"QUITADA","OK")))</x:f>
      </x:c>
    </x:row>
    <x:row r="85">
      <x:c r="A85" s="13"/>
      <x:c r="B85" s="13"/>
      <x:c r="C85" s="13"/>
      <x:c r="D85" s="14"/>
      <x:c r="E85" s="15"/>
      <x:c r="F85" s="14"/>
      <x:c r="G85" s="13"/>
      <x:c r="H85" t="str">
        <x:f>IF(R85&lt;&gt;"OK","",1+COUNTIFS($R$5:$R$104,"OK",$D$5:$D$104,"&lt;"&amp;D85)+COUNTIFS($R$5:$R85,"OK",$D$5:$D85,D85)-1)</x:f>
      </x:c>
      <x:c r="I85" t="str">
        <x:f>IF(R85&lt;&gt;"OK","",1+COUNTIFS($R$5:$R$104,"OK",$E$5:$E$104,"&gt;"&amp;E85)+COUNTIFS($R$5:$R85,"OK",$E$5:$E85,E85)-1)</x:f>
      </x:c>
      <x:c r="J85" t="str">
        <x:f>IF(R85&lt;&gt;"OK","",IF(Dashboard!$B$3="Avalanche",I85,H85))</x:f>
      </x:c>
      <x:c r="K85" s="16" t="n">
        <x:f>IF(R85&lt;&gt;"OK",0,IF(J85=1,MIN(Dashboard!$D$3,MAX(0,D85+M85-F85)),0))</x:f>
        <x:v>0</x:v>
      </x:c>
      <x:c r="L85" s="16" t="n">
        <x:f>IF(R85&lt;&gt;"OK",0,MIN(D85+M85,F85+K85))</x:f>
        <x:v>0</x:v>
      </x:c>
      <x:c r="M85" s="16" t="n">
        <x:f>IF(R85&lt;&gt;"OK",0,D85*E85)</x:f>
        <x:v>0</x:v>
      </x:c>
      <x:c r="N85" s="16" t="n">
        <x:f>IF(R85&lt;&gt;"OK",0,L85-M85)</x:f>
        <x:v>0</x:v>
      </x:c>
      <x:c r="O85" s="16" t="str">
        <x:f>IF(R85="QUITADA",0,IF(R85&lt;&gt;"OK","",MAX(0,D85+M85-L85)))</x:f>
      </x:c>
      <x:c r="P85" t="str">
        <x:f>IF(R85="QUITADA",0,IF(R85&lt;&gt;"OK","",IF(L85&lt;=M85,"SEM QUITAÇÃO",IF(E85=0,ROUNDUP(D85/L85,0),ROUNDUP(NPER(E85,-L85,D85,0,0),0)))))</x:f>
      </x:c>
      <x:c r="Q85" t="str">
        <x:f>IF(A85="","",IF(R85&lt;&gt;"OK",R85,IF(L85&lt;=M85,"PAGAMENTO INSUFICIENTE",IF(E85&gt;=0.05,"JURO MUITO ALTO",IF(J85=1,"PRIORIDADE","ACOMPANHAR")))))</x:f>
      </x:c>
      <x:c r="R85" t="str">
        <x:f>IF(A85="","",IF(OR(COUNTIF($A$5:$A$104,A85)&lt;&gt;1,NOT(ISNUMBER(D85)),D85&lt;0,NOT(ISNUMBER(E85)),E85&lt;0,NOT(ISNUMBER(F85)),F85&lt;0,NOT(ISNUMBER(Dashboard!$D$3)),Dashboard!$D$3&lt;0,AND(Dashboard!$B$3&lt;&gt;"Avalanche",Dashboard!$B$3&lt;&gt;"Bola de neve")),"REVISAR DADOS",IF(D85=0,"QUITADA","OK")))</x:f>
      </x:c>
    </x:row>
    <x:row r="86">
      <x:c r="A86" s="13"/>
      <x:c r="B86" s="13"/>
      <x:c r="C86" s="13"/>
      <x:c r="D86" s="14"/>
      <x:c r="E86" s="15"/>
      <x:c r="F86" s="14"/>
      <x:c r="G86" s="13"/>
      <x:c r="H86" t="str">
        <x:f>IF(R86&lt;&gt;"OK","",1+COUNTIFS($R$5:$R$104,"OK",$D$5:$D$104,"&lt;"&amp;D86)+COUNTIFS($R$5:$R86,"OK",$D$5:$D86,D86)-1)</x:f>
      </x:c>
      <x:c r="I86" t="str">
        <x:f>IF(R86&lt;&gt;"OK","",1+COUNTIFS($R$5:$R$104,"OK",$E$5:$E$104,"&gt;"&amp;E86)+COUNTIFS($R$5:$R86,"OK",$E$5:$E86,E86)-1)</x:f>
      </x:c>
      <x:c r="J86" t="str">
        <x:f>IF(R86&lt;&gt;"OK","",IF(Dashboard!$B$3="Avalanche",I86,H86))</x:f>
      </x:c>
      <x:c r="K86" s="16" t="n">
        <x:f>IF(R86&lt;&gt;"OK",0,IF(J86=1,MIN(Dashboard!$D$3,MAX(0,D86+M86-F86)),0))</x:f>
        <x:v>0</x:v>
      </x:c>
      <x:c r="L86" s="16" t="n">
        <x:f>IF(R86&lt;&gt;"OK",0,MIN(D86+M86,F86+K86))</x:f>
        <x:v>0</x:v>
      </x:c>
      <x:c r="M86" s="16" t="n">
        <x:f>IF(R86&lt;&gt;"OK",0,D86*E86)</x:f>
        <x:v>0</x:v>
      </x:c>
      <x:c r="N86" s="16" t="n">
        <x:f>IF(R86&lt;&gt;"OK",0,L86-M86)</x:f>
        <x:v>0</x:v>
      </x:c>
      <x:c r="O86" s="16" t="str">
        <x:f>IF(R86="QUITADA",0,IF(R86&lt;&gt;"OK","",MAX(0,D86+M86-L86)))</x:f>
      </x:c>
      <x:c r="P86" t="str">
        <x:f>IF(R86="QUITADA",0,IF(R86&lt;&gt;"OK","",IF(L86&lt;=M86,"SEM QUITAÇÃO",IF(E86=0,ROUNDUP(D86/L86,0),ROUNDUP(NPER(E86,-L86,D86,0,0),0)))))</x:f>
      </x:c>
      <x:c r="Q86" t="str">
        <x:f>IF(A86="","",IF(R86&lt;&gt;"OK",R86,IF(L86&lt;=M86,"PAGAMENTO INSUFICIENTE",IF(E86&gt;=0.05,"JURO MUITO ALTO",IF(J86=1,"PRIORIDADE","ACOMPANHAR")))))</x:f>
      </x:c>
      <x:c r="R86" t="str">
        <x:f>IF(A86="","",IF(OR(COUNTIF($A$5:$A$104,A86)&lt;&gt;1,NOT(ISNUMBER(D86)),D86&lt;0,NOT(ISNUMBER(E86)),E86&lt;0,NOT(ISNUMBER(F86)),F86&lt;0,NOT(ISNUMBER(Dashboard!$D$3)),Dashboard!$D$3&lt;0,AND(Dashboard!$B$3&lt;&gt;"Avalanche",Dashboard!$B$3&lt;&gt;"Bola de neve")),"REVISAR DADOS",IF(D86=0,"QUITADA","OK")))</x:f>
      </x:c>
    </x:row>
    <x:row r="87">
      <x:c r="A87" s="13"/>
      <x:c r="B87" s="13"/>
      <x:c r="C87" s="13"/>
      <x:c r="D87" s="14"/>
      <x:c r="E87" s="15"/>
      <x:c r="F87" s="14"/>
      <x:c r="G87" s="13"/>
      <x:c r="H87" t="str">
        <x:f>IF(R87&lt;&gt;"OK","",1+COUNTIFS($R$5:$R$104,"OK",$D$5:$D$104,"&lt;"&amp;D87)+COUNTIFS($R$5:$R87,"OK",$D$5:$D87,D87)-1)</x:f>
      </x:c>
      <x:c r="I87" t="str">
        <x:f>IF(R87&lt;&gt;"OK","",1+COUNTIFS($R$5:$R$104,"OK",$E$5:$E$104,"&gt;"&amp;E87)+COUNTIFS($R$5:$R87,"OK",$E$5:$E87,E87)-1)</x:f>
      </x:c>
      <x:c r="J87" t="str">
        <x:f>IF(R87&lt;&gt;"OK","",IF(Dashboard!$B$3="Avalanche",I87,H87))</x:f>
      </x:c>
      <x:c r="K87" s="16" t="n">
        <x:f>IF(R87&lt;&gt;"OK",0,IF(J87=1,MIN(Dashboard!$D$3,MAX(0,D87+M87-F87)),0))</x:f>
        <x:v>0</x:v>
      </x:c>
      <x:c r="L87" s="16" t="n">
        <x:f>IF(R87&lt;&gt;"OK",0,MIN(D87+M87,F87+K87))</x:f>
        <x:v>0</x:v>
      </x:c>
      <x:c r="M87" s="16" t="n">
        <x:f>IF(R87&lt;&gt;"OK",0,D87*E87)</x:f>
        <x:v>0</x:v>
      </x:c>
      <x:c r="N87" s="16" t="n">
        <x:f>IF(R87&lt;&gt;"OK",0,L87-M87)</x:f>
        <x:v>0</x:v>
      </x:c>
      <x:c r="O87" s="16" t="str">
        <x:f>IF(R87="QUITADA",0,IF(R87&lt;&gt;"OK","",MAX(0,D87+M87-L87)))</x:f>
      </x:c>
      <x:c r="P87" t="str">
        <x:f>IF(R87="QUITADA",0,IF(R87&lt;&gt;"OK","",IF(L87&lt;=M87,"SEM QUITAÇÃO",IF(E87=0,ROUNDUP(D87/L87,0),ROUNDUP(NPER(E87,-L87,D87,0,0),0)))))</x:f>
      </x:c>
      <x:c r="Q87" t="str">
        <x:f>IF(A87="","",IF(R87&lt;&gt;"OK",R87,IF(L87&lt;=M87,"PAGAMENTO INSUFICIENTE",IF(E87&gt;=0.05,"JURO MUITO ALTO",IF(J87=1,"PRIORIDADE","ACOMPANHAR")))))</x:f>
      </x:c>
      <x:c r="R87" t="str">
        <x:f>IF(A87="","",IF(OR(COUNTIF($A$5:$A$104,A87)&lt;&gt;1,NOT(ISNUMBER(D87)),D87&lt;0,NOT(ISNUMBER(E87)),E87&lt;0,NOT(ISNUMBER(F87)),F87&lt;0,NOT(ISNUMBER(Dashboard!$D$3)),Dashboard!$D$3&lt;0,AND(Dashboard!$B$3&lt;&gt;"Avalanche",Dashboard!$B$3&lt;&gt;"Bola de neve")),"REVISAR DADOS",IF(D87=0,"QUITADA","OK")))</x:f>
      </x:c>
    </x:row>
    <x:row r="88">
      <x:c r="A88" s="13"/>
      <x:c r="B88" s="13"/>
      <x:c r="C88" s="13"/>
      <x:c r="D88" s="14"/>
      <x:c r="E88" s="15"/>
      <x:c r="F88" s="14"/>
      <x:c r="G88" s="13"/>
      <x:c r="H88" t="str">
        <x:f>IF(R88&lt;&gt;"OK","",1+COUNTIFS($R$5:$R$104,"OK",$D$5:$D$104,"&lt;"&amp;D88)+COUNTIFS($R$5:$R88,"OK",$D$5:$D88,D88)-1)</x:f>
      </x:c>
      <x:c r="I88" t="str">
        <x:f>IF(R88&lt;&gt;"OK","",1+COUNTIFS($R$5:$R$104,"OK",$E$5:$E$104,"&gt;"&amp;E88)+COUNTIFS($R$5:$R88,"OK",$E$5:$E88,E88)-1)</x:f>
      </x:c>
      <x:c r="J88" t="str">
        <x:f>IF(R88&lt;&gt;"OK","",IF(Dashboard!$B$3="Avalanche",I88,H88))</x:f>
      </x:c>
      <x:c r="K88" s="16" t="n">
        <x:f>IF(R88&lt;&gt;"OK",0,IF(J88=1,MIN(Dashboard!$D$3,MAX(0,D88+M88-F88)),0))</x:f>
        <x:v>0</x:v>
      </x:c>
      <x:c r="L88" s="16" t="n">
        <x:f>IF(R88&lt;&gt;"OK",0,MIN(D88+M88,F88+K88))</x:f>
        <x:v>0</x:v>
      </x:c>
      <x:c r="M88" s="16" t="n">
        <x:f>IF(R88&lt;&gt;"OK",0,D88*E88)</x:f>
        <x:v>0</x:v>
      </x:c>
      <x:c r="N88" s="16" t="n">
        <x:f>IF(R88&lt;&gt;"OK",0,L88-M88)</x:f>
        <x:v>0</x:v>
      </x:c>
      <x:c r="O88" s="16" t="str">
        <x:f>IF(R88="QUITADA",0,IF(R88&lt;&gt;"OK","",MAX(0,D88+M88-L88)))</x:f>
      </x:c>
      <x:c r="P88" t="str">
        <x:f>IF(R88="QUITADA",0,IF(R88&lt;&gt;"OK","",IF(L88&lt;=M88,"SEM QUITAÇÃO",IF(E88=0,ROUNDUP(D88/L88,0),ROUNDUP(NPER(E88,-L88,D88,0,0),0)))))</x:f>
      </x:c>
      <x:c r="Q88" t="str">
        <x:f>IF(A88="","",IF(R88&lt;&gt;"OK",R88,IF(L88&lt;=M88,"PAGAMENTO INSUFICIENTE",IF(E88&gt;=0.05,"JURO MUITO ALTO",IF(J88=1,"PRIORIDADE","ACOMPANHAR")))))</x:f>
      </x:c>
      <x:c r="R88" t="str">
        <x:f>IF(A88="","",IF(OR(COUNTIF($A$5:$A$104,A88)&lt;&gt;1,NOT(ISNUMBER(D88)),D88&lt;0,NOT(ISNUMBER(E88)),E88&lt;0,NOT(ISNUMBER(F88)),F88&lt;0,NOT(ISNUMBER(Dashboard!$D$3)),Dashboard!$D$3&lt;0,AND(Dashboard!$B$3&lt;&gt;"Avalanche",Dashboard!$B$3&lt;&gt;"Bola de neve")),"REVISAR DADOS",IF(D88=0,"QUITADA","OK")))</x:f>
      </x:c>
    </x:row>
    <x:row r="89">
      <x:c r="A89" s="13"/>
      <x:c r="B89" s="13"/>
      <x:c r="C89" s="13"/>
      <x:c r="D89" s="14"/>
      <x:c r="E89" s="15"/>
      <x:c r="F89" s="14"/>
      <x:c r="G89" s="13"/>
      <x:c r="H89" t="str">
        <x:f>IF(R89&lt;&gt;"OK","",1+COUNTIFS($R$5:$R$104,"OK",$D$5:$D$104,"&lt;"&amp;D89)+COUNTIFS($R$5:$R89,"OK",$D$5:$D89,D89)-1)</x:f>
      </x:c>
      <x:c r="I89" t="str">
        <x:f>IF(R89&lt;&gt;"OK","",1+COUNTIFS($R$5:$R$104,"OK",$E$5:$E$104,"&gt;"&amp;E89)+COUNTIFS($R$5:$R89,"OK",$E$5:$E89,E89)-1)</x:f>
      </x:c>
      <x:c r="J89" t="str">
        <x:f>IF(R89&lt;&gt;"OK","",IF(Dashboard!$B$3="Avalanche",I89,H89))</x:f>
      </x:c>
      <x:c r="K89" s="16" t="n">
        <x:f>IF(R89&lt;&gt;"OK",0,IF(J89=1,MIN(Dashboard!$D$3,MAX(0,D89+M89-F89)),0))</x:f>
        <x:v>0</x:v>
      </x:c>
      <x:c r="L89" s="16" t="n">
        <x:f>IF(R89&lt;&gt;"OK",0,MIN(D89+M89,F89+K89))</x:f>
        <x:v>0</x:v>
      </x:c>
      <x:c r="M89" s="16" t="n">
        <x:f>IF(R89&lt;&gt;"OK",0,D89*E89)</x:f>
        <x:v>0</x:v>
      </x:c>
      <x:c r="N89" s="16" t="n">
        <x:f>IF(R89&lt;&gt;"OK",0,L89-M89)</x:f>
        <x:v>0</x:v>
      </x:c>
      <x:c r="O89" s="16" t="str">
        <x:f>IF(R89="QUITADA",0,IF(R89&lt;&gt;"OK","",MAX(0,D89+M89-L89)))</x:f>
      </x:c>
      <x:c r="P89" t="str">
        <x:f>IF(R89="QUITADA",0,IF(R89&lt;&gt;"OK","",IF(L89&lt;=M89,"SEM QUITAÇÃO",IF(E89=0,ROUNDUP(D89/L89,0),ROUNDUP(NPER(E89,-L89,D89,0,0),0)))))</x:f>
      </x:c>
      <x:c r="Q89" t="str">
        <x:f>IF(A89="","",IF(R89&lt;&gt;"OK",R89,IF(L89&lt;=M89,"PAGAMENTO INSUFICIENTE",IF(E89&gt;=0.05,"JURO MUITO ALTO",IF(J89=1,"PRIORIDADE","ACOMPANHAR")))))</x:f>
      </x:c>
      <x:c r="R89" t="str">
        <x:f>IF(A89="","",IF(OR(COUNTIF($A$5:$A$104,A89)&lt;&gt;1,NOT(ISNUMBER(D89)),D89&lt;0,NOT(ISNUMBER(E89)),E89&lt;0,NOT(ISNUMBER(F89)),F89&lt;0,NOT(ISNUMBER(Dashboard!$D$3)),Dashboard!$D$3&lt;0,AND(Dashboard!$B$3&lt;&gt;"Avalanche",Dashboard!$B$3&lt;&gt;"Bola de neve")),"REVISAR DADOS",IF(D89=0,"QUITADA","OK")))</x:f>
      </x:c>
    </x:row>
    <x:row r="90">
      <x:c r="A90" s="13"/>
      <x:c r="B90" s="13"/>
      <x:c r="C90" s="13"/>
      <x:c r="D90" s="14"/>
      <x:c r="E90" s="15"/>
      <x:c r="F90" s="14"/>
      <x:c r="G90" s="13"/>
      <x:c r="H90" t="str">
        <x:f>IF(R90&lt;&gt;"OK","",1+COUNTIFS($R$5:$R$104,"OK",$D$5:$D$104,"&lt;"&amp;D90)+COUNTIFS($R$5:$R90,"OK",$D$5:$D90,D90)-1)</x:f>
      </x:c>
      <x:c r="I90" t="str">
        <x:f>IF(R90&lt;&gt;"OK","",1+COUNTIFS($R$5:$R$104,"OK",$E$5:$E$104,"&gt;"&amp;E90)+COUNTIFS($R$5:$R90,"OK",$E$5:$E90,E90)-1)</x:f>
      </x:c>
      <x:c r="J90" t="str">
        <x:f>IF(R90&lt;&gt;"OK","",IF(Dashboard!$B$3="Avalanche",I90,H90))</x:f>
      </x:c>
      <x:c r="K90" s="16" t="n">
        <x:f>IF(R90&lt;&gt;"OK",0,IF(J90=1,MIN(Dashboard!$D$3,MAX(0,D90+M90-F90)),0))</x:f>
        <x:v>0</x:v>
      </x:c>
      <x:c r="L90" s="16" t="n">
        <x:f>IF(R90&lt;&gt;"OK",0,MIN(D90+M90,F90+K90))</x:f>
        <x:v>0</x:v>
      </x:c>
      <x:c r="M90" s="16" t="n">
        <x:f>IF(R90&lt;&gt;"OK",0,D90*E90)</x:f>
        <x:v>0</x:v>
      </x:c>
      <x:c r="N90" s="16" t="n">
        <x:f>IF(R90&lt;&gt;"OK",0,L90-M90)</x:f>
        <x:v>0</x:v>
      </x:c>
      <x:c r="O90" s="16" t="str">
        <x:f>IF(R90="QUITADA",0,IF(R90&lt;&gt;"OK","",MAX(0,D90+M90-L90)))</x:f>
      </x:c>
      <x:c r="P90" t="str">
        <x:f>IF(R90="QUITADA",0,IF(R90&lt;&gt;"OK","",IF(L90&lt;=M90,"SEM QUITAÇÃO",IF(E90=0,ROUNDUP(D90/L90,0),ROUNDUP(NPER(E90,-L90,D90,0,0),0)))))</x:f>
      </x:c>
      <x:c r="Q90" t="str">
        <x:f>IF(A90="","",IF(R90&lt;&gt;"OK",R90,IF(L90&lt;=M90,"PAGAMENTO INSUFICIENTE",IF(E90&gt;=0.05,"JURO MUITO ALTO",IF(J90=1,"PRIORIDADE","ACOMPANHAR")))))</x:f>
      </x:c>
      <x:c r="R90" t="str">
        <x:f>IF(A90="","",IF(OR(COUNTIF($A$5:$A$104,A90)&lt;&gt;1,NOT(ISNUMBER(D90)),D90&lt;0,NOT(ISNUMBER(E90)),E90&lt;0,NOT(ISNUMBER(F90)),F90&lt;0,NOT(ISNUMBER(Dashboard!$D$3)),Dashboard!$D$3&lt;0,AND(Dashboard!$B$3&lt;&gt;"Avalanche",Dashboard!$B$3&lt;&gt;"Bola de neve")),"REVISAR DADOS",IF(D90=0,"QUITADA","OK")))</x:f>
      </x:c>
    </x:row>
    <x:row r="91">
      <x:c r="A91" s="13"/>
      <x:c r="B91" s="13"/>
      <x:c r="C91" s="13"/>
      <x:c r="D91" s="14"/>
      <x:c r="E91" s="15"/>
      <x:c r="F91" s="14"/>
      <x:c r="G91" s="13"/>
      <x:c r="H91" t="str">
        <x:f>IF(R91&lt;&gt;"OK","",1+COUNTIFS($R$5:$R$104,"OK",$D$5:$D$104,"&lt;"&amp;D91)+COUNTIFS($R$5:$R91,"OK",$D$5:$D91,D91)-1)</x:f>
      </x:c>
      <x:c r="I91" t="str">
        <x:f>IF(R91&lt;&gt;"OK","",1+COUNTIFS($R$5:$R$104,"OK",$E$5:$E$104,"&gt;"&amp;E91)+COUNTIFS($R$5:$R91,"OK",$E$5:$E91,E91)-1)</x:f>
      </x:c>
      <x:c r="J91" t="str">
        <x:f>IF(R91&lt;&gt;"OK","",IF(Dashboard!$B$3="Avalanche",I91,H91))</x:f>
      </x:c>
      <x:c r="K91" s="16" t="n">
        <x:f>IF(R91&lt;&gt;"OK",0,IF(J91=1,MIN(Dashboard!$D$3,MAX(0,D91+M91-F91)),0))</x:f>
        <x:v>0</x:v>
      </x:c>
      <x:c r="L91" s="16" t="n">
        <x:f>IF(R91&lt;&gt;"OK",0,MIN(D91+M91,F91+K91))</x:f>
        <x:v>0</x:v>
      </x:c>
      <x:c r="M91" s="16" t="n">
        <x:f>IF(R91&lt;&gt;"OK",0,D91*E91)</x:f>
        <x:v>0</x:v>
      </x:c>
      <x:c r="N91" s="16" t="n">
        <x:f>IF(R91&lt;&gt;"OK",0,L91-M91)</x:f>
        <x:v>0</x:v>
      </x:c>
      <x:c r="O91" s="16" t="str">
        <x:f>IF(R91="QUITADA",0,IF(R91&lt;&gt;"OK","",MAX(0,D91+M91-L91)))</x:f>
      </x:c>
      <x:c r="P91" t="str">
        <x:f>IF(R91="QUITADA",0,IF(R91&lt;&gt;"OK","",IF(L91&lt;=M91,"SEM QUITAÇÃO",IF(E91=0,ROUNDUP(D91/L91,0),ROUNDUP(NPER(E91,-L91,D91,0,0),0)))))</x:f>
      </x:c>
      <x:c r="Q91" t="str">
        <x:f>IF(A91="","",IF(R91&lt;&gt;"OK",R91,IF(L91&lt;=M91,"PAGAMENTO INSUFICIENTE",IF(E91&gt;=0.05,"JURO MUITO ALTO",IF(J91=1,"PRIORIDADE","ACOMPANHAR")))))</x:f>
      </x:c>
      <x:c r="R91" t="str">
        <x:f>IF(A91="","",IF(OR(COUNTIF($A$5:$A$104,A91)&lt;&gt;1,NOT(ISNUMBER(D91)),D91&lt;0,NOT(ISNUMBER(E91)),E91&lt;0,NOT(ISNUMBER(F91)),F91&lt;0,NOT(ISNUMBER(Dashboard!$D$3)),Dashboard!$D$3&lt;0,AND(Dashboard!$B$3&lt;&gt;"Avalanche",Dashboard!$B$3&lt;&gt;"Bola de neve")),"REVISAR DADOS",IF(D91=0,"QUITADA","OK")))</x:f>
      </x:c>
    </x:row>
    <x:row r="92">
      <x:c r="A92" s="13"/>
      <x:c r="B92" s="13"/>
      <x:c r="C92" s="13"/>
      <x:c r="D92" s="14"/>
      <x:c r="E92" s="15"/>
      <x:c r="F92" s="14"/>
      <x:c r="G92" s="13"/>
      <x:c r="H92" t="str">
        <x:f>IF(R92&lt;&gt;"OK","",1+COUNTIFS($R$5:$R$104,"OK",$D$5:$D$104,"&lt;"&amp;D92)+COUNTIFS($R$5:$R92,"OK",$D$5:$D92,D92)-1)</x:f>
      </x:c>
      <x:c r="I92" t="str">
        <x:f>IF(R92&lt;&gt;"OK","",1+COUNTIFS($R$5:$R$104,"OK",$E$5:$E$104,"&gt;"&amp;E92)+COUNTIFS($R$5:$R92,"OK",$E$5:$E92,E92)-1)</x:f>
      </x:c>
      <x:c r="J92" t="str">
        <x:f>IF(R92&lt;&gt;"OK","",IF(Dashboard!$B$3="Avalanche",I92,H92))</x:f>
      </x:c>
      <x:c r="K92" s="16" t="n">
        <x:f>IF(R92&lt;&gt;"OK",0,IF(J92=1,MIN(Dashboard!$D$3,MAX(0,D92+M92-F92)),0))</x:f>
        <x:v>0</x:v>
      </x:c>
      <x:c r="L92" s="16" t="n">
        <x:f>IF(R92&lt;&gt;"OK",0,MIN(D92+M92,F92+K92))</x:f>
        <x:v>0</x:v>
      </x:c>
      <x:c r="M92" s="16" t="n">
        <x:f>IF(R92&lt;&gt;"OK",0,D92*E92)</x:f>
        <x:v>0</x:v>
      </x:c>
      <x:c r="N92" s="16" t="n">
        <x:f>IF(R92&lt;&gt;"OK",0,L92-M92)</x:f>
        <x:v>0</x:v>
      </x:c>
      <x:c r="O92" s="16" t="str">
        <x:f>IF(R92="QUITADA",0,IF(R92&lt;&gt;"OK","",MAX(0,D92+M92-L92)))</x:f>
      </x:c>
      <x:c r="P92" t="str">
        <x:f>IF(R92="QUITADA",0,IF(R92&lt;&gt;"OK","",IF(L92&lt;=M92,"SEM QUITAÇÃO",IF(E92=0,ROUNDUP(D92/L92,0),ROUNDUP(NPER(E92,-L92,D92,0,0),0)))))</x:f>
      </x:c>
      <x:c r="Q92" t="str">
        <x:f>IF(A92="","",IF(R92&lt;&gt;"OK",R92,IF(L92&lt;=M92,"PAGAMENTO INSUFICIENTE",IF(E92&gt;=0.05,"JURO MUITO ALTO",IF(J92=1,"PRIORIDADE","ACOMPANHAR")))))</x:f>
      </x:c>
      <x:c r="R92" t="str">
        <x:f>IF(A92="","",IF(OR(COUNTIF($A$5:$A$104,A92)&lt;&gt;1,NOT(ISNUMBER(D92)),D92&lt;0,NOT(ISNUMBER(E92)),E92&lt;0,NOT(ISNUMBER(F92)),F92&lt;0,NOT(ISNUMBER(Dashboard!$D$3)),Dashboard!$D$3&lt;0,AND(Dashboard!$B$3&lt;&gt;"Avalanche",Dashboard!$B$3&lt;&gt;"Bola de neve")),"REVISAR DADOS",IF(D92=0,"QUITADA","OK")))</x:f>
      </x:c>
    </x:row>
    <x:row r="93">
      <x:c r="A93" s="13"/>
      <x:c r="B93" s="13"/>
      <x:c r="C93" s="13"/>
      <x:c r="D93" s="14"/>
      <x:c r="E93" s="15"/>
      <x:c r="F93" s="14"/>
      <x:c r="G93" s="13"/>
      <x:c r="H93" t="str">
        <x:f>IF(R93&lt;&gt;"OK","",1+COUNTIFS($R$5:$R$104,"OK",$D$5:$D$104,"&lt;"&amp;D93)+COUNTIFS($R$5:$R93,"OK",$D$5:$D93,D93)-1)</x:f>
      </x:c>
      <x:c r="I93" t="str">
        <x:f>IF(R93&lt;&gt;"OK","",1+COUNTIFS($R$5:$R$104,"OK",$E$5:$E$104,"&gt;"&amp;E93)+COUNTIFS($R$5:$R93,"OK",$E$5:$E93,E93)-1)</x:f>
      </x:c>
      <x:c r="J93" t="str">
        <x:f>IF(R93&lt;&gt;"OK","",IF(Dashboard!$B$3="Avalanche",I93,H93))</x:f>
      </x:c>
      <x:c r="K93" s="16" t="n">
        <x:f>IF(R93&lt;&gt;"OK",0,IF(J93=1,MIN(Dashboard!$D$3,MAX(0,D93+M93-F93)),0))</x:f>
        <x:v>0</x:v>
      </x:c>
      <x:c r="L93" s="16" t="n">
        <x:f>IF(R93&lt;&gt;"OK",0,MIN(D93+M93,F93+K93))</x:f>
        <x:v>0</x:v>
      </x:c>
      <x:c r="M93" s="16" t="n">
        <x:f>IF(R93&lt;&gt;"OK",0,D93*E93)</x:f>
        <x:v>0</x:v>
      </x:c>
      <x:c r="N93" s="16" t="n">
        <x:f>IF(R93&lt;&gt;"OK",0,L93-M93)</x:f>
        <x:v>0</x:v>
      </x:c>
      <x:c r="O93" s="16" t="str">
        <x:f>IF(R93="QUITADA",0,IF(R93&lt;&gt;"OK","",MAX(0,D93+M93-L93)))</x:f>
      </x:c>
      <x:c r="P93" t="str">
        <x:f>IF(R93="QUITADA",0,IF(R93&lt;&gt;"OK","",IF(L93&lt;=M93,"SEM QUITAÇÃO",IF(E93=0,ROUNDUP(D93/L93,0),ROUNDUP(NPER(E93,-L93,D93,0,0),0)))))</x:f>
      </x:c>
      <x:c r="Q93" t="str">
        <x:f>IF(A93="","",IF(R93&lt;&gt;"OK",R93,IF(L93&lt;=M93,"PAGAMENTO INSUFICIENTE",IF(E93&gt;=0.05,"JURO MUITO ALTO",IF(J93=1,"PRIORIDADE","ACOMPANHAR")))))</x:f>
      </x:c>
      <x:c r="R93" t="str">
        <x:f>IF(A93="","",IF(OR(COUNTIF($A$5:$A$104,A93)&lt;&gt;1,NOT(ISNUMBER(D93)),D93&lt;0,NOT(ISNUMBER(E93)),E93&lt;0,NOT(ISNUMBER(F93)),F93&lt;0,NOT(ISNUMBER(Dashboard!$D$3)),Dashboard!$D$3&lt;0,AND(Dashboard!$B$3&lt;&gt;"Avalanche",Dashboard!$B$3&lt;&gt;"Bola de neve")),"REVISAR DADOS",IF(D93=0,"QUITADA","OK")))</x:f>
      </x:c>
    </x:row>
    <x:row r="94">
      <x:c r="A94" s="13"/>
      <x:c r="B94" s="13"/>
      <x:c r="C94" s="13"/>
      <x:c r="D94" s="14"/>
      <x:c r="E94" s="15"/>
      <x:c r="F94" s="14"/>
      <x:c r="G94" s="13"/>
      <x:c r="H94" t="str">
        <x:f>IF(R94&lt;&gt;"OK","",1+COUNTIFS($R$5:$R$104,"OK",$D$5:$D$104,"&lt;"&amp;D94)+COUNTIFS($R$5:$R94,"OK",$D$5:$D94,D94)-1)</x:f>
      </x:c>
      <x:c r="I94" t="str">
        <x:f>IF(R94&lt;&gt;"OK","",1+COUNTIFS($R$5:$R$104,"OK",$E$5:$E$104,"&gt;"&amp;E94)+COUNTIFS($R$5:$R94,"OK",$E$5:$E94,E94)-1)</x:f>
      </x:c>
      <x:c r="J94" t="str">
        <x:f>IF(R94&lt;&gt;"OK","",IF(Dashboard!$B$3="Avalanche",I94,H94))</x:f>
      </x:c>
      <x:c r="K94" s="16" t="n">
        <x:f>IF(R94&lt;&gt;"OK",0,IF(J94=1,MIN(Dashboard!$D$3,MAX(0,D94+M94-F94)),0))</x:f>
        <x:v>0</x:v>
      </x:c>
      <x:c r="L94" s="16" t="n">
        <x:f>IF(R94&lt;&gt;"OK",0,MIN(D94+M94,F94+K94))</x:f>
        <x:v>0</x:v>
      </x:c>
      <x:c r="M94" s="16" t="n">
        <x:f>IF(R94&lt;&gt;"OK",0,D94*E94)</x:f>
        <x:v>0</x:v>
      </x:c>
      <x:c r="N94" s="16" t="n">
        <x:f>IF(R94&lt;&gt;"OK",0,L94-M94)</x:f>
        <x:v>0</x:v>
      </x:c>
      <x:c r="O94" s="16" t="str">
        <x:f>IF(R94="QUITADA",0,IF(R94&lt;&gt;"OK","",MAX(0,D94+M94-L94)))</x:f>
      </x:c>
      <x:c r="P94" t="str">
        <x:f>IF(R94="QUITADA",0,IF(R94&lt;&gt;"OK","",IF(L94&lt;=M94,"SEM QUITAÇÃO",IF(E94=0,ROUNDUP(D94/L94,0),ROUNDUP(NPER(E94,-L94,D94,0,0),0)))))</x:f>
      </x:c>
      <x:c r="Q94" t="str">
        <x:f>IF(A94="","",IF(R94&lt;&gt;"OK",R94,IF(L94&lt;=M94,"PAGAMENTO INSUFICIENTE",IF(E94&gt;=0.05,"JURO MUITO ALTO",IF(J94=1,"PRIORIDADE","ACOMPANHAR")))))</x:f>
      </x:c>
      <x:c r="R94" t="str">
        <x:f>IF(A94="","",IF(OR(COUNTIF($A$5:$A$104,A94)&lt;&gt;1,NOT(ISNUMBER(D94)),D94&lt;0,NOT(ISNUMBER(E94)),E94&lt;0,NOT(ISNUMBER(F94)),F94&lt;0,NOT(ISNUMBER(Dashboard!$D$3)),Dashboard!$D$3&lt;0,AND(Dashboard!$B$3&lt;&gt;"Avalanche",Dashboard!$B$3&lt;&gt;"Bola de neve")),"REVISAR DADOS",IF(D94=0,"QUITADA","OK")))</x:f>
      </x:c>
    </x:row>
    <x:row r="95">
      <x:c r="A95" s="13"/>
      <x:c r="B95" s="13"/>
      <x:c r="C95" s="13"/>
      <x:c r="D95" s="14"/>
      <x:c r="E95" s="15"/>
      <x:c r="F95" s="14"/>
      <x:c r="G95" s="13"/>
      <x:c r="H95" t="str">
        <x:f>IF(R95&lt;&gt;"OK","",1+COUNTIFS($R$5:$R$104,"OK",$D$5:$D$104,"&lt;"&amp;D95)+COUNTIFS($R$5:$R95,"OK",$D$5:$D95,D95)-1)</x:f>
      </x:c>
      <x:c r="I95" t="str">
        <x:f>IF(R95&lt;&gt;"OK","",1+COUNTIFS($R$5:$R$104,"OK",$E$5:$E$104,"&gt;"&amp;E95)+COUNTIFS($R$5:$R95,"OK",$E$5:$E95,E95)-1)</x:f>
      </x:c>
      <x:c r="J95" t="str">
        <x:f>IF(R95&lt;&gt;"OK","",IF(Dashboard!$B$3="Avalanche",I95,H95))</x:f>
      </x:c>
      <x:c r="K95" s="16" t="n">
        <x:f>IF(R95&lt;&gt;"OK",0,IF(J95=1,MIN(Dashboard!$D$3,MAX(0,D95+M95-F95)),0))</x:f>
        <x:v>0</x:v>
      </x:c>
      <x:c r="L95" s="16" t="n">
        <x:f>IF(R95&lt;&gt;"OK",0,MIN(D95+M95,F95+K95))</x:f>
        <x:v>0</x:v>
      </x:c>
      <x:c r="M95" s="16" t="n">
        <x:f>IF(R95&lt;&gt;"OK",0,D95*E95)</x:f>
        <x:v>0</x:v>
      </x:c>
      <x:c r="N95" s="16" t="n">
        <x:f>IF(R95&lt;&gt;"OK",0,L95-M95)</x:f>
        <x:v>0</x:v>
      </x:c>
      <x:c r="O95" s="16" t="str">
        <x:f>IF(R95="QUITADA",0,IF(R95&lt;&gt;"OK","",MAX(0,D95+M95-L95)))</x:f>
      </x:c>
      <x:c r="P95" t="str">
        <x:f>IF(R95="QUITADA",0,IF(R95&lt;&gt;"OK","",IF(L95&lt;=M95,"SEM QUITAÇÃO",IF(E95=0,ROUNDUP(D95/L95,0),ROUNDUP(NPER(E95,-L95,D95,0,0),0)))))</x:f>
      </x:c>
      <x:c r="Q95" t="str">
        <x:f>IF(A95="","",IF(R95&lt;&gt;"OK",R95,IF(L95&lt;=M95,"PAGAMENTO INSUFICIENTE",IF(E95&gt;=0.05,"JURO MUITO ALTO",IF(J95=1,"PRIORIDADE","ACOMPANHAR")))))</x:f>
      </x:c>
      <x:c r="R95" t="str">
        <x:f>IF(A95="","",IF(OR(COUNTIF($A$5:$A$104,A95)&lt;&gt;1,NOT(ISNUMBER(D95)),D95&lt;0,NOT(ISNUMBER(E95)),E95&lt;0,NOT(ISNUMBER(F95)),F95&lt;0,NOT(ISNUMBER(Dashboard!$D$3)),Dashboard!$D$3&lt;0,AND(Dashboard!$B$3&lt;&gt;"Avalanche",Dashboard!$B$3&lt;&gt;"Bola de neve")),"REVISAR DADOS",IF(D95=0,"QUITADA","OK")))</x:f>
      </x:c>
    </x:row>
    <x:row r="96">
      <x:c r="A96" s="13"/>
      <x:c r="B96" s="13"/>
      <x:c r="C96" s="13"/>
      <x:c r="D96" s="14"/>
      <x:c r="E96" s="15"/>
      <x:c r="F96" s="14"/>
      <x:c r="G96" s="13"/>
      <x:c r="H96" t="str">
        <x:f>IF(R96&lt;&gt;"OK","",1+COUNTIFS($R$5:$R$104,"OK",$D$5:$D$104,"&lt;"&amp;D96)+COUNTIFS($R$5:$R96,"OK",$D$5:$D96,D96)-1)</x:f>
      </x:c>
      <x:c r="I96" t="str">
        <x:f>IF(R96&lt;&gt;"OK","",1+COUNTIFS($R$5:$R$104,"OK",$E$5:$E$104,"&gt;"&amp;E96)+COUNTIFS($R$5:$R96,"OK",$E$5:$E96,E96)-1)</x:f>
      </x:c>
      <x:c r="J96" t="str">
        <x:f>IF(R96&lt;&gt;"OK","",IF(Dashboard!$B$3="Avalanche",I96,H96))</x:f>
      </x:c>
      <x:c r="K96" s="16" t="n">
        <x:f>IF(R96&lt;&gt;"OK",0,IF(J96=1,MIN(Dashboard!$D$3,MAX(0,D96+M96-F96)),0))</x:f>
        <x:v>0</x:v>
      </x:c>
      <x:c r="L96" s="16" t="n">
        <x:f>IF(R96&lt;&gt;"OK",0,MIN(D96+M96,F96+K96))</x:f>
        <x:v>0</x:v>
      </x:c>
      <x:c r="M96" s="16" t="n">
        <x:f>IF(R96&lt;&gt;"OK",0,D96*E96)</x:f>
        <x:v>0</x:v>
      </x:c>
      <x:c r="N96" s="16" t="n">
        <x:f>IF(R96&lt;&gt;"OK",0,L96-M96)</x:f>
        <x:v>0</x:v>
      </x:c>
      <x:c r="O96" s="16" t="str">
        <x:f>IF(R96="QUITADA",0,IF(R96&lt;&gt;"OK","",MAX(0,D96+M96-L96)))</x:f>
      </x:c>
      <x:c r="P96" t="str">
        <x:f>IF(R96="QUITADA",0,IF(R96&lt;&gt;"OK","",IF(L96&lt;=M96,"SEM QUITAÇÃO",IF(E96=0,ROUNDUP(D96/L96,0),ROUNDUP(NPER(E96,-L96,D96,0,0),0)))))</x:f>
      </x:c>
      <x:c r="Q96" t="str">
        <x:f>IF(A96="","",IF(R96&lt;&gt;"OK",R96,IF(L96&lt;=M96,"PAGAMENTO INSUFICIENTE",IF(E96&gt;=0.05,"JURO MUITO ALTO",IF(J96=1,"PRIORIDADE","ACOMPANHAR")))))</x:f>
      </x:c>
      <x:c r="R96" t="str">
        <x:f>IF(A96="","",IF(OR(COUNTIF($A$5:$A$104,A96)&lt;&gt;1,NOT(ISNUMBER(D96)),D96&lt;0,NOT(ISNUMBER(E96)),E96&lt;0,NOT(ISNUMBER(F96)),F96&lt;0,NOT(ISNUMBER(Dashboard!$D$3)),Dashboard!$D$3&lt;0,AND(Dashboard!$B$3&lt;&gt;"Avalanche",Dashboard!$B$3&lt;&gt;"Bola de neve")),"REVISAR DADOS",IF(D96=0,"QUITADA","OK")))</x:f>
      </x:c>
    </x:row>
    <x:row r="97">
      <x:c r="A97" s="13"/>
      <x:c r="B97" s="13"/>
      <x:c r="C97" s="13"/>
      <x:c r="D97" s="14"/>
      <x:c r="E97" s="15"/>
      <x:c r="F97" s="14"/>
      <x:c r="G97" s="13"/>
      <x:c r="H97" t="str">
        <x:f>IF(R97&lt;&gt;"OK","",1+COUNTIFS($R$5:$R$104,"OK",$D$5:$D$104,"&lt;"&amp;D97)+COUNTIFS($R$5:$R97,"OK",$D$5:$D97,D97)-1)</x:f>
      </x:c>
      <x:c r="I97" t="str">
        <x:f>IF(R97&lt;&gt;"OK","",1+COUNTIFS($R$5:$R$104,"OK",$E$5:$E$104,"&gt;"&amp;E97)+COUNTIFS($R$5:$R97,"OK",$E$5:$E97,E97)-1)</x:f>
      </x:c>
      <x:c r="J97" t="str">
        <x:f>IF(R97&lt;&gt;"OK","",IF(Dashboard!$B$3="Avalanche",I97,H97))</x:f>
      </x:c>
      <x:c r="K97" s="16" t="n">
        <x:f>IF(R97&lt;&gt;"OK",0,IF(J97=1,MIN(Dashboard!$D$3,MAX(0,D97+M97-F97)),0))</x:f>
        <x:v>0</x:v>
      </x:c>
      <x:c r="L97" s="16" t="n">
        <x:f>IF(R97&lt;&gt;"OK",0,MIN(D97+M97,F97+K97))</x:f>
        <x:v>0</x:v>
      </x:c>
      <x:c r="M97" s="16" t="n">
        <x:f>IF(R97&lt;&gt;"OK",0,D97*E97)</x:f>
        <x:v>0</x:v>
      </x:c>
      <x:c r="N97" s="16" t="n">
        <x:f>IF(R97&lt;&gt;"OK",0,L97-M97)</x:f>
        <x:v>0</x:v>
      </x:c>
      <x:c r="O97" s="16" t="str">
        <x:f>IF(R97="QUITADA",0,IF(R97&lt;&gt;"OK","",MAX(0,D97+M97-L97)))</x:f>
      </x:c>
      <x:c r="P97" t="str">
        <x:f>IF(R97="QUITADA",0,IF(R97&lt;&gt;"OK","",IF(L97&lt;=M97,"SEM QUITAÇÃO",IF(E97=0,ROUNDUP(D97/L97,0),ROUNDUP(NPER(E97,-L97,D97,0,0),0)))))</x:f>
      </x:c>
      <x:c r="Q97" t="str">
        <x:f>IF(A97="","",IF(R97&lt;&gt;"OK",R97,IF(L97&lt;=M97,"PAGAMENTO INSUFICIENTE",IF(E97&gt;=0.05,"JURO MUITO ALTO",IF(J97=1,"PRIORIDADE","ACOMPANHAR")))))</x:f>
      </x:c>
      <x:c r="R97" t="str">
        <x:f>IF(A97="","",IF(OR(COUNTIF($A$5:$A$104,A97)&lt;&gt;1,NOT(ISNUMBER(D97)),D97&lt;0,NOT(ISNUMBER(E97)),E97&lt;0,NOT(ISNUMBER(F97)),F97&lt;0,NOT(ISNUMBER(Dashboard!$D$3)),Dashboard!$D$3&lt;0,AND(Dashboard!$B$3&lt;&gt;"Avalanche",Dashboard!$B$3&lt;&gt;"Bola de neve")),"REVISAR DADOS",IF(D97=0,"QUITADA","OK")))</x:f>
      </x:c>
    </x:row>
    <x:row r="98">
      <x:c r="A98" s="13"/>
      <x:c r="B98" s="13"/>
      <x:c r="C98" s="13"/>
      <x:c r="D98" s="14"/>
      <x:c r="E98" s="15"/>
      <x:c r="F98" s="14"/>
      <x:c r="G98" s="13"/>
      <x:c r="H98" t="str">
        <x:f>IF(R98&lt;&gt;"OK","",1+COUNTIFS($R$5:$R$104,"OK",$D$5:$D$104,"&lt;"&amp;D98)+COUNTIFS($R$5:$R98,"OK",$D$5:$D98,D98)-1)</x:f>
      </x:c>
      <x:c r="I98" t="str">
        <x:f>IF(R98&lt;&gt;"OK","",1+COUNTIFS($R$5:$R$104,"OK",$E$5:$E$104,"&gt;"&amp;E98)+COUNTIFS($R$5:$R98,"OK",$E$5:$E98,E98)-1)</x:f>
      </x:c>
      <x:c r="J98" t="str">
        <x:f>IF(R98&lt;&gt;"OK","",IF(Dashboard!$B$3="Avalanche",I98,H98))</x:f>
      </x:c>
      <x:c r="K98" s="16" t="n">
        <x:f>IF(R98&lt;&gt;"OK",0,IF(J98=1,MIN(Dashboard!$D$3,MAX(0,D98+M98-F98)),0))</x:f>
        <x:v>0</x:v>
      </x:c>
      <x:c r="L98" s="16" t="n">
        <x:f>IF(R98&lt;&gt;"OK",0,MIN(D98+M98,F98+K98))</x:f>
        <x:v>0</x:v>
      </x:c>
      <x:c r="M98" s="16" t="n">
        <x:f>IF(R98&lt;&gt;"OK",0,D98*E98)</x:f>
        <x:v>0</x:v>
      </x:c>
      <x:c r="N98" s="16" t="n">
        <x:f>IF(R98&lt;&gt;"OK",0,L98-M98)</x:f>
        <x:v>0</x:v>
      </x:c>
      <x:c r="O98" s="16" t="str">
        <x:f>IF(R98="QUITADA",0,IF(R98&lt;&gt;"OK","",MAX(0,D98+M98-L98)))</x:f>
      </x:c>
      <x:c r="P98" t="str">
        <x:f>IF(R98="QUITADA",0,IF(R98&lt;&gt;"OK","",IF(L98&lt;=M98,"SEM QUITAÇÃO",IF(E98=0,ROUNDUP(D98/L98,0),ROUNDUP(NPER(E98,-L98,D98,0,0),0)))))</x:f>
      </x:c>
      <x:c r="Q98" t="str">
        <x:f>IF(A98="","",IF(R98&lt;&gt;"OK",R98,IF(L98&lt;=M98,"PAGAMENTO INSUFICIENTE",IF(E98&gt;=0.05,"JURO MUITO ALTO",IF(J98=1,"PRIORIDADE","ACOMPANHAR")))))</x:f>
      </x:c>
      <x:c r="R98" t="str">
        <x:f>IF(A98="","",IF(OR(COUNTIF($A$5:$A$104,A98)&lt;&gt;1,NOT(ISNUMBER(D98)),D98&lt;0,NOT(ISNUMBER(E98)),E98&lt;0,NOT(ISNUMBER(F98)),F98&lt;0,NOT(ISNUMBER(Dashboard!$D$3)),Dashboard!$D$3&lt;0,AND(Dashboard!$B$3&lt;&gt;"Avalanche",Dashboard!$B$3&lt;&gt;"Bola de neve")),"REVISAR DADOS",IF(D98=0,"QUITADA","OK")))</x:f>
      </x:c>
    </x:row>
    <x:row r="99">
      <x:c r="A99" s="13"/>
      <x:c r="B99" s="13"/>
      <x:c r="C99" s="13"/>
      <x:c r="D99" s="14"/>
      <x:c r="E99" s="15"/>
      <x:c r="F99" s="14"/>
      <x:c r="G99" s="13"/>
      <x:c r="H99" t="str">
        <x:f>IF(R99&lt;&gt;"OK","",1+COUNTIFS($R$5:$R$104,"OK",$D$5:$D$104,"&lt;"&amp;D99)+COUNTIFS($R$5:$R99,"OK",$D$5:$D99,D99)-1)</x:f>
      </x:c>
      <x:c r="I99" t="str">
        <x:f>IF(R99&lt;&gt;"OK","",1+COUNTIFS($R$5:$R$104,"OK",$E$5:$E$104,"&gt;"&amp;E99)+COUNTIFS($R$5:$R99,"OK",$E$5:$E99,E99)-1)</x:f>
      </x:c>
      <x:c r="J99" t="str">
        <x:f>IF(R99&lt;&gt;"OK","",IF(Dashboard!$B$3="Avalanche",I99,H99))</x:f>
      </x:c>
      <x:c r="K99" s="16" t="n">
        <x:f>IF(R99&lt;&gt;"OK",0,IF(J99=1,MIN(Dashboard!$D$3,MAX(0,D99+M99-F99)),0))</x:f>
        <x:v>0</x:v>
      </x:c>
      <x:c r="L99" s="16" t="n">
        <x:f>IF(R99&lt;&gt;"OK",0,MIN(D99+M99,F99+K99))</x:f>
        <x:v>0</x:v>
      </x:c>
      <x:c r="M99" s="16" t="n">
        <x:f>IF(R99&lt;&gt;"OK",0,D99*E99)</x:f>
        <x:v>0</x:v>
      </x:c>
      <x:c r="N99" s="16" t="n">
        <x:f>IF(R99&lt;&gt;"OK",0,L99-M99)</x:f>
        <x:v>0</x:v>
      </x:c>
      <x:c r="O99" s="16" t="str">
        <x:f>IF(R99="QUITADA",0,IF(R99&lt;&gt;"OK","",MAX(0,D99+M99-L99)))</x:f>
      </x:c>
      <x:c r="P99" t="str">
        <x:f>IF(R99="QUITADA",0,IF(R99&lt;&gt;"OK","",IF(L99&lt;=M99,"SEM QUITAÇÃO",IF(E99=0,ROUNDUP(D99/L99,0),ROUNDUP(NPER(E99,-L99,D99,0,0),0)))))</x:f>
      </x:c>
      <x:c r="Q99" t="str">
        <x:f>IF(A99="","",IF(R99&lt;&gt;"OK",R99,IF(L99&lt;=M99,"PAGAMENTO INSUFICIENTE",IF(E99&gt;=0.05,"JURO MUITO ALTO",IF(J99=1,"PRIORIDADE","ACOMPANHAR")))))</x:f>
      </x:c>
      <x:c r="R99" t="str">
        <x:f>IF(A99="","",IF(OR(COUNTIF($A$5:$A$104,A99)&lt;&gt;1,NOT(ISNUMBER(D99)),D99&lt;0,NOT(ISNUMBER(E99)),E99&lt;0,NOT(ISNUMBER(F99)),F99&lt;0,NOT(ISNUMBER(Dashboard!$D$3)),Dashboard!$D$3&lt;0,AND(Dashboard!$B$3&lt;&gt;"Avalanche",Dashboard!$B$3&lt;&gt;"Bola de neve")),"REVISAR DADOS",IF(D99=0,"QUITADA","OK")))</x:f>
      </x:c>
    </x:row>
    <x:row r="100">
      <x:c r="A100" s="13"/>
      <x:c r="B100" s="13"/>
      <x:c r="C100" s="13"/>
      <x:c r="D100" s="14"/>
      <x:c r="E100" s="15"/>
      <x:c r="F100" s="14"/>
      <x:c r="G100" s="13"/>
      <x:c r="H100" t="str">
        <x:f>IF(R100&lt;&gt;"OK","",1+COUNTIFS($R$5:$R$104,"OK",$D$5:$D$104,"&lt;"&amp;D100)+COUNTIFS($R$5:$R100,"OK",$D$5:$D100,D100)-1)</x:f>
      </x:c>
      <x:c r="I100" t="str">
        <x:f>IF(R100&lt;&gt;"OK","",1+COUNTIFS($R$5:$R$104,"OK",$E$5:$E$104,"&gt;"&amp;E100)+COUNTIFS($R$5:$R100,"OK",$E$5:$E100,E100)-1)</x:f>
      </x:c>
      <x:c r="J100" t="str">
        <x:f>IF(R100&lt;&gt;"OK","",IF(Dashboard!$B$3="Avalanche",I100,H100))</x:f>
      </x:c>
      <x:c r="K100" s="16" t="n">
        <x:f>IF(R100&lt;&gt;"OK",0,IF(J100=1,MIN(Dashboard!$D$3,MAX(0,D100+M100-F100)),0))</x:f>
        <x:v>0</x:v>
      </x:c>
      <x:c r="L100" s="16" t="n">
        <x:f>IF(R100&lt;&gt;"OK",0,MIN(D100+M100,F100+K100))</x:f>
        <x:v>0</x:v>
      </x:c>
      <x:c r="M100" s="16" t="n">
        <x:f>IF(R100&lt;&gt;"OK",0,D100*E100)</x:f>
        <x:v>0</x:v>
      </x:c>
      <x:c r="N100" s="16" t="n">
        <x:f>IF(R100&lt;&gt;"OK",0,L100-M100)</x:f>
        <x:v>0</x:v>
      </x:c>
      <x:c r="O100" s="16" t="str">
        <x:f>IF(R100="QUITADA",0,IF(R100&lt;&gt;"OK","",MAX(0,D100+M100-L100)))</x:f>
      </x:c>
      <x:c r="P100" t="str">
        <x:f>IF(R100="QUITADA",0,IF(R100&lt;&gt;"OK","",IF(L100&lt;=M100,"SEM QUITAÇÃO",IF(E100=0,ROUNDUP(D100/L100,0),ROUNDUP(NPER(E100,-L100,D100,0,0),0)))))</x:f>
      </x:c>
      <x:c r="Q100" t="str">
        <x:f>IF(A100="","",IF(R100&lt;&gt;"OK",R100,IF(L100&lt;=M100,"PAGAMENTO INSUFICIENTE",IF(E100&gt;=0.05,"JURO MUITO ALTO",IF(J100=1,"PRIORIDADE","ACOMPANHAR")))))</x:f>
      </x:c>
      <x:c r="R100" t="str">
        <x:f>IF(A100="","",IF(OR(COUNTIF($A$5:$A$104,A100)&lt;&gt;1,NOT(ISNUMBER(D100)),D100&lt;0,NOT(ISNUMBER(E100)),E100&lt;0,NOT(ISNUMBER(F100)),F100&lt;0,NOT(ISNUMBER(Dashboard!$D$3)),Dashboard!$D$3&lt;0,AND(Dashboard!$B$3&lt;&gt;"Avalanche",Dashboard!$B$3&lt;&gt;"Bola de neve")),"REVISAR DADOS",IF(D100=0,"QUITADA","OK")))</x:f>
      </x:c>
    </x:row>
    <x:row r="101">
      <x:c r="A101" s="13"/>
      <x:c r="B101" s="13"/>
      <x:c r="C101" s="13"/>
      <x:c r="D101" s="14"/>
      <x:c r="E101" s="15"/>
      <x:c r="F101" s="14"/>
      <x:c r="G101" s="13"/>
      <x:c r="H101" t="str">
        <x:f>IF(R101&lt;&gt;"OK","",1+COUNTIFS($R$5:$R$104,"OK",$D$5:$D$104,"&lt;"&amp;D101)+COUNTIFS($R$5:$R101,"OK",$D$5:$D101,D101)-1)</x:f>
      </x:c>
      <x:c r="I101" t="str">
        <x:f>IF(R101&lt;&gt;"OK","",1+COUNTIFS($R$5:$R$104,"OK",$E$5:$E$104,"&gt;"&amp;E101)+COUNTIFS($R$5:$R101,"OK",$E$5:$E101,E101)-1)</x:f>
      </x:c>
      <x:c r="J101" t="str">
        <x:f>IF(R101&lt;&gt;"OK","",IF(Dashboard!$B$3="Avalanche",I101,H101))</x:f>
      </x:c>
      <x:c r="K101" s="16" t="n">
        <x:f>IF(R101&lt;&gt;"OK",0,IF(J101=1,MIN(Dashboard!$D$3,MAX(0,D101+M101-F101)),0))</x:f>
        <x:v>0</x:v>
      </x:c>
      <x:c r="L101" s="16" t="n">
        <x:f>IF(R101&lt;&gt;"OK",0,MIN(D101+M101,F101+K101))</x:f>
        <x:v>0</x:v>
      </x:c>
      <x:c r="M101" s="16" t="n">
        <x:f>IF(R101&lt;&gt;"OK",0,D101*E101)</x:f>
        <x:v>0</x:v>
      </x:c>
      <x:c r="N101" s="16" t="n">
        <x:f>IF(R101&lt;&gt;"OK",0,L101-M101)</x:f>
        <x:v>0</x:v>
      </x:c>
      <x:c r="O101" s="16" t="str">
        <x:f>IF(R101="QUITADA",0,IF(R101&lt;&gt;"OK","",MAX(0,D101+M101-L101)))</x:f>
      </x:c>
      <x:c r="P101" t="str">
        <x:f>IF(R101="QUITADA",0,IF(R101&lt;&gt;"OK","",IF(L101&lt;=M101,"SEM QUITAÇÃO",IF(E101=0,ROUNDUP(D101/L101,0),ROUNDUP(NPER(E101,-L101,D101,0,0),0)))))</x:f>
      </x:c>
      <x:c r="Q101" t="str">
        <x:f>IF(A101="","",IF(R101&lt;&gt;"OK",R101,IF(L101&lt;=M101,"PAGAMENTO INSUFICIENTE",IF(E101&gt;=0.05,"JURO MUITO ALTO",IF(J101=1,"PRIORIDADE","ACOMPANHAR")))))</x:f>
      </x:c>
      <x:c r="R101" t="str">
        <x:f>IF(A101="","",IF(OR(COUNTIF($A$5:$A$104,A101)&lt;&gt;1,NOT(ISNUMBER(D101)),D101&lt;0,NOT(ISNUMBER(E101)),E101&lt;0,NOT(ISNUMBER(F101)),F101&lt;0,NOT(ISNUMBER(Dashboard!$D$3)),Dashboard!$D$3&lt;0,AND(Dashboard!$B$3&lt;&gt;"Avalanche",Dashboard!$B$3&lt;&gt;"Bola de neve")),"REVISAR DADOS",IF(D101=0,"QUITADA","OK")))</x:f>
      </x:c>
    </x:row>
    <x:row r="102">
      <x:c r="A102" s="13"/>
      <x:c r="B102" s="13"/>
      <x:c r="C102" s="13"/>
      <x:c r="D102" s="14"/>
      <x:c r="E102" s="15"/>
      <x:c r="F102" s="14"/>
      <x:c r="G102" s="13"/>
      <x:c r="H102" t="str">
        <x:f>IF(R102&lt;&gt;"OK","",1+COUNTIFS($R$5:$R$104,"OK",$D$5:$D$104,"&lt;"&amp;D102)+COUNTIFS($R$5:$R102,"OK",$D$5:$D102,D102)-1)</x:f>
      </x:c>
      <x:c r="I102" t="str">
        <x:f>IF(R102&lt;&gt;"OK","",1+COUNTIFS($R$5:$R$104,"OK",$E$5:$E$104,"&gt;"&amp;E102)+COUNTIFS($R$5:$R102,"OK",$E$5:$E102,E102)-1)</x:f>
      </x:c>
      <x:c r="J102" t="str">
        <x:f>IF(R102&lt;&gt;"OK","",IF(Dashboard!$B$3="Avalanche",I102,H102))</x:f>
      </x:c>
      <x:c r="K102" s="16" t="n">
        <x:f>IF(R102&lt;&gt;"OK",0,IF(J102=1,MIN(Dashboard!$D$3,MAX(0,D102+M102-F102)),0))</x:f>
        <x:v>0</x:v>
      </x:c>
      <x:c r="L102" s="16" t="n">
        <x:f>IF(R102&lt;&gt;"OK",0,MIN(D102+M102,F102+K102))</x:f>
        <x:v>0</x:v>
      </x:c>
      <x:c r="M102" s="16" t="n">
        <x:f>IF(R102&lt;&gt;"OK",0,D102*E102)</x:f>
        <x:v>0</x:v>
      </x:c>
      <x:c r="N102" s="16" t="n">
        <x:f>IF(R102&lt;&gt;"OK",0,L102-M102)</x:f>
        <x:v>0</x:v>
      </x:c>
      <x:c r="O102" s="16" t="str">
        <x:f>IF(R102="QUITADA",0,IF(R102&lt;&gt;"OK","",MAX(0,D102+M102-L102)))</x:f>
      </x:c>
      <x:c r="P102" t="str">
        <x:f>IF(R102="QUITADA",0,IF(R102&lt;&gt;"OK","",IF(L102&lt;=M102,"SEM QUITAÇÃO",IF(E102=0,ROUNDUP(D102/L102,0),ROUNDUP(NPER(E102,-L102,D102,0,0),0)))))</x:f>
      </x:c>
      <x:c r="Q102" t="str">
        <x:f>IF(A102="","",IF(R102&lt;&gt;"OK",R102,IF(L102&lt;=M102,"PAGAMENTO INSUFICIENTE",IF(E102&gt;=0.05,"JURO MUITO ALTO",IF(J102=1,"PRIORIDADE","ACOMPANHAR")))))</x:f>
      </x:c>
      <x:c r="R102" t="str">
        <x:f>IF(A102="","",IF(OR(COUNTIF($A$5:$A$104,A102)&lt;&gt;1,NOT(ISNUMBER(D102)),D102&lt;0,NOT(ISNUMBER(E102)),E102&lt;0,NOT(ISNUMBER(F102)),F102&lt;0,NOT(ISNUMBER(Dashboard!$D$3)),Dashboard!$D$3&lt;0,AND(Dashboard!$B$3&lt;&gt;"Avalanche",Dashboard!$B$3&lt;&gt;"Bola de neve")),"REVISAR DADOS",IF(D102=0,"QUITADA","OK")))</x:f>
      </x:c>
    </x:row>
    <x:row r="103">
      <x:c r="A103" s="13"/>
      <x:c r="B103" s="13"/>
      <x:c r="C103" s="13"/>
      <x:c r="D103" s="14"/>
      <x:c r="E103" s="15"/>
      <x:c r="F103" s="14"/>
      <x:c r="G103" s="13"/>
      <x:c r="H103" t="str">
        <x:f>IF(R103&lt;&gt;"OK","",1+COUNTIFS($R$5:$R$104,"OK",$D$5:$D$104,"&lt;"&amp;D103)+COUNTIFS($R$5:$R103,"OK",$D$5:$D103,D103)-1)</x:f>
      </x:c>
      <x:c r="I103" t="str">
        <x:f>IF(R103&lt;&gt;"OK","",1+COUNTIFS($R$5:$R$104,"OK",$E$5:$E$104,"&gt;"&amp;E103)+COUNTIFS($R$5:$R103,"OK",$E$5:$E103,E103)-1)</x:f>
      </x:c>
      <x:c r="J103" t="str">
        <x:f>IF(R103&lt;&gt;"OK","",IF(Dashboard!$B$3="Avalanche",I103,H103))</x:f>
      </x:c>
      <x:c r="K103" s="16" t="n">
        <x:f>IF(R103&lt;&gt;"OK",0,IF(J103=1,MIN(Dashboard!$D$3,MAX(0,D103+M103-F103)),0))</x:f>
        <x:v>0</x:v>
      </x:c>
      <x:c r="L103" s="16" t="n">
        <x:f>IF(R103&lt;&gt;"OK",0,MIN(D103+M103,F103+K103))</x:f>
        <x:v>0</x:v>
      </x:c>
      <x:c r="M103" s="16" t="n">
        <x:f>IF(R103&lt;&gt;"OK",0,D103*E103)</x:f>
        <x:v>0</x:v>
      </x:c>
      <x:c r="N103" s="16" t="n">
        <x:f>IF(R103&lt;&gt;"OK",0,L103-M103)</x:f>
        <x:v>0</x:v>
      </x:c>
      <x:c r="O103" s="16" t="str">
        <x:f>IF(R103="QUITADA",0,IF(R103&lt;&gt;"OK","",MAX(0,D103+M103-L103)))</x:f>
      </x:c>
      <x:c r="P103" t="str">
        <x:f>IF(R103="QUITADA",0,IF(R103&lt;&gt;"OK","",IF(L103&lt;=M103,"SEM QUITAÇÃO",IF(E103=0,ROUNDUP(D103/L103,0),ROUNDUP(NPER(E103,-L103,D103,0,0),0)))))</x:f>
      </x:c>
      <x:c r="Q103" t="str">
        <x:f>IF(A103="","",IF(R103&lt;&gt;"OK",R103,IF(L103&lt;=M103,"PAGAMENTO INSUFICIENTE",IF(E103&gt;=0.05,"JURO MUITO ALTO",IF(J103=1,"PRIORIDADE","ACOMPANHAR")))))</x:f>
      </x:c>
      <x:c r="R103" t="str">
        <x:f>IF(A103="","",IF(OR(COUNTIF($A$5:$A$104,A103)&lt;&gt;1,NOT(ISNUMBER(D103)),D103&lt;0,NOT(ISNUMBER(E103)),E103&lt;0,NOT(ISNUMBER(F103)),F103&lt;0,NOT(ISNUMBER(Dashboard!$D$3)),Dashboard!$D$3&lt;0,AND(Dashboard!$B$3&lt;&gt;"Avalanche",Dashboard!$B$3&lt;&gt;"Bola de neve")),"REVISAR DADOS",IF(D103=0,"QUITADA","OK")))</x:f>
      </x:c>
    </x:row>
    <x:row r="104">
      <x:c r="A104" s="13"/>
      <x:c r="B104" s="13"/>
      <x:c r="C104" s="13"/>
      <x:c r="D104" s="14"/>
      <x:c r="E104" s="15"/>
      <x:c r="F104" s="14"/>
      <x:c r="G104" s="13"/>
      <x:c r="H104" t="str">
        <x:f>IF(R104&lt;&gt;"OK","",1+COUNTIFS($R$5:$R$104,"OK",$D$5:$D$104,"&lt;"&amp;D104)+COUNTIFS($R$5:$R104,"OK",$D$5:$D104,D104)-1)</x:f>
      </x:c>
      <x:c r="I104" t="str">
        <x:f>IF(R104&lt;&gt;"OK","",1+COUNTIFS($R$5:$R$104,"OK",$E$5:$E$104,"&gt;"&amp;E104)+COUNTIFS($R$5:$R104,"OK",$E$5:$E104,E104)-1)</x:f>
      </x:c>
      <x:c r="J104" t="str">
        <x:f>IF(R104&lt;&gt;"OK","",IF(Dashboard!$B$3="Avalanche",I104,H104))</x:f>
      </x:c>
      <x:c r="K104" s="16" t="n">
        <x:f>IF(R104&lt;&gt;"OK",0,IF(J104=1,MIN(Dashboard!$D$3,MAX(0,D104+M104-F104)),0))</x:f>
        <x:v>0</x:v>
      </x:c>
      <x:c r="L104" s="16" t="n">
        <x:f>IF(R104&lt;&gt;"OK",0,MIN(D104+M104,F104+K104))</x:f>
        <x:v>0</x:v>
      </x:c>
      <x:c r="M104" s="16" t="n">
        <x:f>IF(R104&lt;&gt;"OK",0,D104*E104)</x:f>
        <x:v>0</x:v>
      </x:c>
      <x:c r="N104" s="16" t="n">
        <x:f>IF(R104&lt;&gt;"OK",0,L104-M104)</x:f>
        <x:v>0</x:v>
      </x:c>
      <x:c r="O104" s="16" t="str">
        <x:f>IF(R104="QUITADA",0,IF(R104&lt;&gt;"OK","",MAX(0,D104+M104-L104)))</x:f>
      </x:c>
      <x:c r="P104" t="str">
        <x:f>IF(R104="QUITADA",0,IF(R104&lt;&gt;"OK","",IF(L104&lt;=M104,"SEM QUITAÇÃO",IF(E104=0,ROUNDUP(D104/L104,0),ROUNDUP(NPER(E104,-L104,D104,0,0),0)))))</x:f>
      </x:c>
      <x:c r="Q104" t="str">
        <x:f>IF(A104="","",IF(R104&lt;&gt;"OK",R104,IF(L104&lt;=M104,"PAGAMENTO INSUFICIENTE",IF(E104&gt;=0.05,"JURO MUITO ALTO",IF(J104=1,"PRIORIDADE","ACOMPANHAR")))))</x:f>
      </x:c>
      <x:c r="R104" t="str">
        <x:f>IF(A104="","",IF(OR(COUNTIF($A$5:$A$104,A104)&lt;&gt;1,NOT(ISNUMBER(D104)),D104&lt;0,NOT(ISNUMBER(E104)),E104&lt;0,NOT(ISNUMBER(F104)),F104&lt;0,NOT(ISNUMBER(Dashboard!$D$3)),Dashboard!$D$3&lt;0,AND(Dashboard!$B$3&lt;&gt;"Avalanche",Dashboard!$B$3&lt;&gt;"Bola de neve")),"REVISAR DADOS",IF(D104=0,"QUITADA","OK")))</x:f>
      </x:c>
    </x:row>
  </x:sheetData>
  <x:mergeCells>
    <x:mergeCell ref="A1:Q1"/>
    <x:mergeCell ref="A2:Q2"/>
  </x:mergeCells>
  <x:conditionalFormatting sqref="Q5:Q104">
    <x:cfRule type="containsText" dxfId="0" priority="1" operator="containsText" text="INSUFICIENTE"/>
    <x:cfRule type="containsText" dxfId="1" priority="2" operator="containsText" text="MUITO ALTO"/>
    <x:cfRule type="containsText" dxfId="2" priority="3" operator="containsText" text="PRIORIDADE"/>
    <x:cfRule type="containsText" dxfId="3" priority="4" operator="containsText" text="ACOMPANHAR"/>
  </x:conditionalFormatting>
  <x:dataValidations count="2">
    <x:dataValidation type="list" sqref="C5:C104">
      <x:formula1>"Cartão de crédito,Empréstimo,Financiamento,Cheque especial,Crediário,Tributo,Outro"</x:formula1>
    </x:dataValidation>
    <x:dataValidation type="whole" operator="between" sqref="G5:G104">
      <x:formula1>1</x:formula1>
      <x:formula2>31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f21736a45f014ca5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6" hidden="0" customWidth="1"/>
    <x:col min="2" max="2" width="14" hidden="0" customWidth="1"/>
    <x:col min="3" max="3" width="15" hidden="0" customWidth="1"/>
    <x:col min="4" max="4" width="18" hidden="0" customWidth="1"/>
    <x:col min="5" max="5" width="17" hidden="0" customWidth="1"/>
    <x:col min="6" max="6" width="18" hidden="0" customWidth="1"/>
    <x:col min="7" max="7" width="18" hidden="0" customWidth="1"/>
    <x:col min="8" max="8" width="24" hidden="0" customWidth="1"/>
    <x:col min="9" max="9" width="34" hidden="0" customWidth="1"/>
  </x:cols>
  <x:sheetData>
    <x:row r="1" ht="34" customHeight="1">
      <x:c r="A1" s="3" t="str">
        <x:v>HISTÓRICO DE PAGAMENTOS</x:v>
      </x:c>
      <x:c r="B1" s="3" t="str">
        <x:v>HISTÓRICO DE PAGAMENTOS</x:v>
      </x:c>
      <x:c r="C1" s="3" t="str">
        <x:v>HISTÓRICO DE PAGAMENTOS</x:v>
      </x:c>
      <x:c r="D1" s="3" t="str">
        <x:v>HISTÓRICO DE PAGAMENTOS</x:v>
      </x:c>
      <x:c r="E1" s="3" t="str">
        <x:v>HISTÓRICO DE PAGAMENTOS</x:v>
      </x:c>
      <x:c r="F1" s="3" t="str">
        <x:v>HISTÓRICO DE PAGAMENTOS</x:v>
      </x:c>
      <x:c r="G1" s="3" t="str">
        <x:v>HISTÓRICO DE PAGAMENTOS</x:v>
      </x:c>
      <x:c r="H1" s="3" t="str">
        <x:v>HISTÓRICO DE PAGAMENTOS</x:v>
      </x:c>
      <x:c r="I1" s="3" t="str">
        <x:v>HISTÓRICO DE PAGAMENTOS</x:v>
      </x:c>
    </x:row>
    <x:row r="2">
      <x:c r="A2" s="5" t="str">
        <x:v>Registre cada pagamento para comparar o valor planejado com o realizado e separar juros de amortização.</x:v>
      </x:c>
      <x:c r="B2" s="5" t="str">
        <x:v>Registre cada pagamento para comparar o valor planejado com o realizado e separar juros de amortização.</x:v>
      </x:c>
      <x:c r="C2" s="5" t="str">
        <x:v>Registre cada pagamento para comparar o valor planejado com o realizado e separar juros de amortização.</x:v>
      </x:c>
      <x:c r="D2" s="5" t="str">
        <x:v>Registre cada pagamento para comparar o valor planejado com o realizado e separar juros de amortização.</x:v>
      </x:c>
      <x:c r="E2" s="5" t="str">
        <x:v>Registre cada pagamento para comparar o valor planejado com o realizado e separar juros de amortização.</x:v>
      </x:c>
      <x:c r="F2" s="5" t="str">
        <x:v>Registre cada pagamento para comparar o valor planejado com o realizado e separar juros de amortização.</x:v>
      </x:c>
      <x:c r="G2" s="5" t="str">
        <x:v>Registre cada pagamento para comparar o valor planejado com o realizado e separar juros de amortização.</x:v>
      </x:c>
      <x:c r="H2" s="5" t="str">
        <x:v>Registre cada pagamento para comparar o valor planejado com o realizado e separar juros de amortização.</x:v>
      </x:c>
      <x:c r="I2" s="5" t="str">
        <x:v>Registre cada pagamento para comparar o valor planejado com o realizado e separar juros de amortização.</x:v>
      </x:c>
    </x:row>
    <x:row r="4" ht="40" customHeight="1">
      <x:c r="A4" s="12" t="str">
        <x:v>ID pagamento</x:v>
      </x:c>
      <x:c r="B4" s="12" t="str">
        <x:v>Data</x:v>
      </x:c>
      <x:c r="C4" s="12" t="str">
        <x:v>ID dívida</x:v>
      </x:c>
      <x:c r="D4" s="12" t="str">
        <x:v>Valor planejado</x:v>
      </x:c>
      <x:c r="E4" s="12" t="str">
        <x:v>Valor pago</x:v>
      </x:c>
      <x:c r="F4" s="12" t="str">
        <x:v>Juros cobrados</x:v>
      </x:c>
      <x:c r="G4" s="12" t="str">
        <x:v>Redução líquida (pago − juros)</x:v>
      </x:c>
      <x:c r="H4" s="12" t="str">
        <x:v>Situação</x:v>
      </x:c>
      <x:c r="I4" s="12" t="str">
        <x:v>Observações</x:v>
      </x:c>
    </x:row>
    <x:row r="5">
      <x:c r="A5" s="13" t="str">
        <x:v>PG-001</x:v>
      </x:c>
      <x:c r="B5" s="17" t="n">
        <x:v>46270</x:v>
      </x:c>
      <x:c r="C5" s="13" t="str">
        <x:v>DIV-004</x:v>
      </x:c>
      <x:c r="D5" s="14" t="n">
        <x:v>350</x:v>
      </x:c>
      <x:c r="E5" s="14" t="n">
        <x:v>350</x:v>
      </x:c>
      <x:c r="F5" s="14" t="n">
        <x:v>214</x:v>
      </x:c>
      <x:c r="G5" s="16" t="n">
        <x:f>IF(A5="","",IF(OR(COUNTIF($A$5:$A$204,A5)&lt;&gt;1,COUNTIF(Dividas!$A$5:$A$104,C5)&lt;&gt;1,NOT(ISNUMBER(B5)),NOT(ISNUMBER(D5)),D5&lt;0,NOT(ISNUMBER(E5)),E5&lt;0,NOT(ISNUMBER(F5)),F5&lt;0),"",E5-F5))</x:f>
        <x:v>136</x:v>
      </x:c>
      <x:c r="H5" t="str">
        <x:f>IF(A5="","",IF(G5="","REVISAR DADOS",IF(G5&lt;0,"SALDO AUMENTA",IF(E5&lt;D5,"ABAIXO DO PLANEJADO",IF(G5=0,"SEM AMORTIZAÇÃO","OK")))))</x:f>
        <x:v>OK</x:v>
      </x:c>
      <x:c r="I5" s="13" t="str">
        <x:v>Pagamento em dia</x:v>
      </x:c>
    </x:row>
    <x:row r="6">
      <x:c r="A6" s="13" t="str">
        <x:v>PG-002</x:v>
      </x:c>
      <x:c r="B6" s="17" t="n">
        <x:v>46275</x:v>
      </x:c>
      <x:c r="C6" s="13" t="str">
        <x:v>DIV-001</x:v>
      </x:c>
      <x:c r="D6" s="14" t="n">
        <x:v>950</x:v>
      </x:c>
      <x:c r="E6" s="14" t="n">
        <x:v>950</x:v>
      </x:c>
      <x:c r="F6" s="14" t="n">
        <x:v>967.2</x:v>
      </x:c>
      <x:c r="G6" s="16" t="n">
        <x:f>IF(A6="","",IF(OR(COUNTIF($A$5:$A$204,A6)&lt;&gt;1,COUNTIF(Dividas!$A$5:$A$104,C6)&lt;&gt;1,NOT(ISNUMBER(B6)),NOT(ISNUMBER(D6)),D6&lt;0,NOT(ISNUMBER(E6)),E6&lt;0,NOT(ISNUMBER(F6)),F6&lt;0),"",E6-F6))</x:f>
        <x:v>-17.200000000000045</x:v>
      </x:c>
      <x:c r="H6" t="str">
        <x:f>IF(A6="","",IF(G6="","REVISAR DADOS",IF(G6&lt;0,"SALDO AUMENTA",IF(E6&lt;D6,"ABAIXO DO PLANEJADO",IF(G6=0,"SEM AMORTIZAÇÃO","OK")))))</x:f>
        <x:v>SALDO AUMENTA</x:v>
      </x:c>
      <x:c r="I6" s="13" t="str">
        <x:v>Juros superaram a parcela</x:v>
      </x:c>
    </x:row>
    <x:row r="7">
      <x:c r="A7" s="13" t="str">
        <x:v>PG-003</x:v>
      </x:c>
      <x:c r="B7" s="17" t="n">
        <x:v>46280</x:v>
      </x:c>
      <x:c r="C7" s="13" t="str">
        <x:v>DIV-002</x:v>
      </x:c>
      <x:c r="D7" s="14" t="n">
        <x:v>720</x:v>
      </x:c>
      <x:c r="E7" s="14" t="n">
        <x:v>720</x:v>
      </x:c>
      <x:c r="F7" s="14" t="n">
        <x:v>437.5</x:v>
      </x:c>
      <x:c r="G7" s="16" t="n">
        <x:f>IF(A7="","",IF(OR(COUNTIF($A$5:$A$204,A7)&lt;&gt;1,COUNTIF(Dividas!$A$5:$A$104,C7)&lt;&gt;1,NOT(ISNUMBER(B7)),NOT(ISNUMBER(D7)),D7&lt;0,NOT(ISNUMBER(E7)),E7&lt;0,NOT(ISNUMBER(F7)),F7&lt;0),"",E7-F7))</x:f>
        <x:v>282.5</x:v>
      </x:c>
      <x:c r="H7" t="str">
        <x:f>IF(A7="","",IF(G7="","REVISAR DADOS",IF(G7&lt;0,"SALDO AUMENTA",IF(E7&lt;D7,"ABAIXO DO PLANEJADO",IF(G7=0,"SEM AMORTIZAÇÃO","OK")))))</x:f>
        <x:v>OK</x:v>
      </x:c>
      <x:c r="I7" s="13" t="str">
        <x:v>Pagamento em dia</x:v>
      </x:c>
    </x:row>
    <x:row r="8">
      <x:c r="A8" s="13" t="str">
        <x:v>PG-004</x:v>
      </x:c>
      <x:c r="B8" s="17" t="n">
        <x:v>46287</x:v>
      </x:c>
      <x:c r="C8" s="13" t="str">
        <x:v>DIV-003</x:v>
      </x:c>
      <x:c r="D8" s="14" t="n">
        <x:v>1180</x:v>
      </x:c>
      <x:c r="E8" s="14" t="n">
        <x:v>1180</x:v>
      </x:c>
      <x:c r="F8" s="14" t="n">
        <x:v>454.4</x:v>
      </x:c>
      <x:c r="G8" s="16" t="n">
        <x:f>IF(A8="","",IF(OR(COUNTIF($A$5:$A$204,A8)&lt;&gt;1,COUNTIF(Dividas!$A$5:$A$104,C8)&lt;&gt;1,NOT(ISNUMBER(B8)),NOT(ISNUMBER(D8)),D8&lt;0,NOT(ISNUMBER(E8)),E8&lt;0,NOT(ISNUMBER(F8)),F8&lt;0),"",E8-F8))</x:f>
        <x:v>725.6</x:v>
      </x:c>
      <x:c r="H8" t="str">
        <x:f>IF(A8="","",IF(G8="","REVISAR DADOS",IF(G8&lt;0,"SALDO AUMENTA",IF(E8&lt;D8,"ABAIXO DO PLANEJADO",IF(G8=0,"SEM AMORTIZAÇÃO","OK")))))</x:f>
        <x:v>OK</x:v>
      </x:c>
      <x:c r="I8" s="13" t="str">
        <x:v>Pagamento em dia</x:v>
      </x:c>
    </x:row>
    <x:row r="9">
      <x:c r="A9" s="13" t="str">
        <x:v>PG-005</x:v>
      </x:c>
      <x:c r="B9" s="17" t="n">
        <x:v>46293</x:v>
      </x:c>
      <x:c r="C9" s="13" t="str">
        <x:v>DIV-005</x:v>
      </x:c>
      <x:c r="D9" s="14" t="n">
        <x:v>240</x:v>
      </x:c>
      <x:c r="E9" s="14" t="n">
        <x:v>240</x:v>
      </x:c>
      <x:c r="F9" s="14" t="n">
        <x:v>38.85</x:v>
      </x:c>
      <x:c r="G9" s="16" t="n">
        <x:f>IF(A9="","",IF(OR(COUNTIF($A$5:$A$204,A9)&lt;&gt;1,COUNTIF(Dividas!$A$5:$A$104,C9)&lt;&gt;1,NOT(ISNUMBER(B9)),NOT(ISNUMBER(D9)),D9&lt;0,NOT(ISNUMBER(E9)),E9&lt;0,NOT(ISNUMBER(F9)),F9&lt;0),"",E9-F9))</x:f>
        <x:v>201.15</x:v>
      </x:c>
      <x:c r="H9" t="str">
        <x:f>IF(A9="","",IF(G9="","REVISAR DADOS",IF(G9&lt;0,"SALDO AUMENTA",IF(E9&lt;D9,"ABAIXO DO PLANEJADO",IF(G9=0,"SEM AMORTIZAÇÃO","OK")))))</x:f>
        <x:v>OK</x:v>
      </x:c>
      <x:c r="I9" s="13" t="str">
        <x:v>Pagamento em dia</x:v>
      </x:c>
    </x:row>
    <x:row r="10">
      <x:c r="A10" s="13" t="str">
        <x:v>PG-006</x:v>
      </x:c>
      <x:c r="B10" s="17" t="n">
        <x:v>46300</x:v>
      </x:c>
      <x:c r="C10" s="13" t="str">
        <x:v>DIV-004</x:v>
      </x:c>
      <x:c r="D10" s="14" t="n">
        <x:v>950</x:v>
      </x:c>
      <x:c r="E10" s="14" t="n">
        <x:v>950</x:v>
      </x:c>
      <x:c r="F10" s="14" t="n">
        <x:v>197.3</x:v>
      </x:c>
      <x:c r="G10" s="16" t="n">
        <x:f>IF(A10="","",IF(OR(COUNTIF($A$5:$A$204,A10)&lt;&gt;1,COUNTIF(Dividas!$A$5:$A$104,C10)&lt;&gt;1,NOT(ISNUMBER(B10)),NOT(ISNUMBER(D10)),D10&lt;0,NOT(ISNUMBER(E10)),E10&lt;0,NOT(ISNUMBER(F10)),F10&lt;0),"",E10-F10))</x:f>
        <x:v>752.7</x:v>
      </x:c>
      <x:c r="H10" t="str">
        <x:f>IF(A10="","",IF(G10="","REVISAR DADOS",IF(G10&lt;0,"SALDO AUMENTA",IF(E10&lt;D10,"ABAIXO DO PLANEJADO",IF(G10=0,"SEM AMORTIZAÇÃO","OK")))))</x:f>
        <x:v>OK</x:v>
      </x:c>
      <x:c r="I10" s="13" t="str">
        <x:v>Inclui aporte extra</x:v>
      </x:c>
    </x:row>
    <x:row r="11">
      <x:c r="A11" s="13"/>
      <x:c r="B11" s="17"/>
      <x:c r="C11" s="13"/>
      <x:c r="D11" s="14"/>
      <x:c r="E11" s="14"/>
      <x:c r="F11" s="14"/>
      <x:c r="G11" s="16" t="str">
        <x:f>IF(A11="","",IF(OR(COUNTIF($A$5:$A$204,A11)&lt;&gt;1,COUNTIF(Dividas!$A$5:$A$104,C11)&lt;&gt;1,NOT(ISNUMBER(B11)),NOT(ISNUMBER(D11)),D11&lt;0,NOT(ISNUMBER(E11)),E11&lt;0,NOT(ISNUMBER(F11)),F11&lt;0),"",E11-F11))</x:f>
      </x:c>
      <x:c r="H11" t="str">
        <x:f>IF(A11="","",IF(G11="","REVISAR DADOS",IF(G11&lt;0,"SALDO AUMENTA",IF(E11&lt;D11,"ABAIXO DO PLANEJADO",IF(G11=0,"SEM AMORTIZAÇÃO","OK")))))</x:f>
      </x:c>
      <x:c r="I11" s="13"/>
    </x:row>
    <x:row r="12">
      <x:c r="A12" s="13"/>
      <x:c r="B12" s="17"/>
      <x:c r="C12" s="13"/>
      <x:c r="D12" s="14"/>
      <x:c r="E12" s="14"/>
      <x:c r="F12" s="14"/>
      <x:c r="G12" s="16" t="str">
        <x:f>IF(A12="","",IF(OR(COUNTIF($A$5:$A$204,A12)&lt;&gt;1,COUNTIF(Dividas!$A$5:$A$104,C12)&lt;&gt;1,NOT(ISNUMBER(B12)),NOT(ISNUMBER(D12)),D12&lt;0,NOT(ISNUMBER(E12)),E12&lt;0,NOT(ISNUMBER(F12)),F12&lt;0),"",E12-F12))</x:f>
      </x:c>
      <x:c r="H12" t="str">
        <x:f>IF(A12="","",IF(G12="","REVISAR DADOS",IF(G12&lt;0,"SALDO AUMENTA",IF(E12&lt;D12,"ABAIXO DO PLANEJADO",IF(G12=0,"SEM AMORTIZAÇÃO","OK")))))</x:f>
      </x:c>
      <x:c r="I12" s="13"/>
    </x:row>
    <x:row r="13">
      <x:c r="A13" s="13"/>
      <x:c r="B13" s="17"/>
      <x:c r="C13" s="13"/>
      <x:c r="D13" s="14"/>
      <x:c r="E13" s="14"/>
      <x:c r="F13" s="14"/>
      <x:c r="G13" s="16" t="str">
        <x:f>IF(A13="","",IF(OR(COUNTIF($A$5:$A$204,A13)&lt;&gt;1,COUNTIF(Dividas!$A$5:$A$104,C13)&lt;&gt;1,NOT(ISNUMBER(B13)),NOT(ISNUMBER(D13)),D13&lt;0,NOT(ISNUMBER(E13)),E13&lt;0,NOT(ISNUMBER(F13)),F13&lt;0),"",E13-F13))</x:f>
      </x:c>
      <x:c r="H13" t="str">
        <x:f>IF(A13="","",IF(G13="","REVISAR DADOS",IF(G13&lt;0,"SALDO AUMENTA",IF(E13&lt;D13,"ABAIXO DO PLANEJADO",IF(G13=0,"SEM AMORTIZAÇÃO","OK")))))</x:f>
      </x:c>
      <x:c r="I13" s="13"/>
    </x:row>
    <x:row r="14">
      <x:c r="A14" s="13"/>
      <x:c r="B14" s="17"/>
      <x:c r="C14" s="13"/>
      <x:c r="D14" s="14"/>
      <x:c r="E14" s="14"/>
      <x:c r="F14" s="14"/>
      <x:c r="G14" s="16" t="str">
        <x:f>IF(A14="","",IF(OR(COUNTIF($A$5:$A$204,A14)&lt;&gt;1,COUNTIF(Dividas!$A$5:$A$104,C14)&lt;&gt;1,NOT(ISNUMBER(B14)),NOT(ISNUMBER(D14)),D14&lt;0,NOT(ISNUMBER(E14)),E14&lt;0,NOT(ISNUMBER(F14)),F14&lt;0),"",E14-F14))</x:f>
      </x:c>
      <x:c r="H14" t="str">
        <x:f>IF(A14="","",IF(G14="","REVISAR DADOS",IF(G14&lt;0,"SALDO AUMENTA",IF(E14&lt;D14,"ABAIXO DO PLANEJADO",IF(G14=0,"SEM AMORTIZAÇÃO","OK")))))</x:f>
      </x:c>
      <x:c r="I14" s="13"/>
    </x:row>
    <x:row r="15">
      <x:c r="A15" s="13"/>
      <x:c r="B15" s="17"/>
      <x:c r="C15" s="13"/>
      <x:c r="D15" s="14"/>
      <x:c r="E15" s="14"/>
      <x:c r="F15" s="14"/>
      <x:c r="G15" s="16" t="str">
        <x:f>IF(A15="","",IF(OR(COUNTIF($A$5:$A$204,A15)&lt;&gt;1,COUNTIF(Dividas!$A$5:$A$104,C15)&lt;&gt;1,NOT(ISNUMBER(B15)),NOT(ISNUMBER(D15)),D15&lt;0,NOT(ISNUMBER(E15)),E15&lt;0,NOT(ISNUMBER(F15)),F15&lt;0),"",E15-F15))</x:f>
      </x:c>
      <x:c r="H15" t="str">
        <x:f>IF(A15="","",IF(G15="","REVISAR DADOS",IF(G15&lt;0,"SALDO AUMENTA",IF(E15&lt;D15,"ABAIXO DO PLANEJADO",IF(G15=0,"SEM AMORTIZAÇÃO","OK")))))</x:f>
      </x:c>
      <x:c r="I15" s="13"/>
    </x:row>
    <x:row r="16">
      <x:c r="A16" s="13"/>
      <x:c r="B16" s="17"/>
      <x:c r="C16" s="13"/>
      <x:c r="D16" s="14"/>
      <x:c r="E16" s="14"/>
      <x:c r="F16" s="14"/>
      <x:c r="G16" s="16" t="str">
        <x:f>IF(A16="","",IF(OR(COUNTIF($A$5:$A$204,A16)&lt;&gt;1,COUNTIF(Dividas!$A$5:$A$104,C16)&lt;&gt;1,NOT(ISNUMBER(B16)),NOT(ISNUMBER(D16)),D16&lt;0,NOT(ISNUMBER(E16)),E16&lt;0,NOT(ISNUMBER(F16)),F16&lt;0),"",E16-F16))</x:f>
      </x:c>
      <x:c r="H16" t="str">
        <x:f>IF(A16="","",IF(G16="","REVISAR DADOS",IF(G16&lt;0,"SALDO AUMENTA",IF(E16&lt;D16,"ABAIXO DO PLANEJADO",IF(G16=0,"SEM AMORTIZAÇÃO","OK")))))</x:f>
      </x:c>
      <x:c r="I16" s="13"/>
    </x:row>
    <x:row r="17">
      <x:c r="A17" s="13"/>
      <x:c r="B17" s="17"/>
      <x:c r="C17" s="13"/>
      <x:c r="D17" s="14"/>
      <x:c r="E17" s="14"/>
      <x:c r="F17" s="14"/>
      <x:c r="G17" s="16" t="str">
        <x:f>IF(A17="","",IF(OR(COUNTIF($A$5:$A$204,A17)&lt;&gt;1,COUNTIF(Dividas!$A$5:$A$104,C17)&lt;&gt;1,NOT(ISNUMBER(B17)),NOT(ISNUMBER(D17)),D17&lt;0,NOT(ISNUMBER(E17)),E17&lt;0,NOT(ISNUMBER(F17)),F17&lt;0),"",E17-F17))</x:f>
      </x:c>
      <x:c r="H17" t="str">
        <x:f>IF(A17="","",IF(G17="","REVISAR DADOS",IF(G17&lt;0,"SALDO AUMENTA",IF(E17&lt;D17,"ABAIXO DO PLANEJADO",IF(G17=0,"SEM AMORTIZAÇÃO","OK")))))</x:f>
      </x:c>
      <x:c r="I17" s="13"/>
    </x:row>
    <x:row r="18">
      <x:c r="A18" s="13"/>
      <x:c r="B18" s="17"/>
      <x:c r="C18" s="13"/>
      <x:c r="D18" s="14"/>
      <x:c r="E18" s="14"/>
      <x:c r="F18" s="14"/>
      <x:c r="G18" s="16" t="str">
        <x:f>IF(A18="","",IF(OR(COUNTIF($A$5:$A$204,A18)&lt;&gt;1,COUNTIF(Dividas!$A$5:$A$104,C18)&lt;&gt;1,NOT(ISNUMBER(B18)),NOT(ISNUMBER(D18)),D18&lt;0,NOT(ISNUMBER(E18)),E18&lt;0,NOT(ISNUMBER(F18)),F18&lt;0),"",E18-F18))</x:f>
      </x:c>
      <x:c r="H18" t="str">
        <x:f>IF(A18="","",IF(G18="","REVISAR DADOS",IF(G18&lt;0,"SALDO AUMENTA",IF(E18&lt;D18,"ABAIXO DO PLANEJADO",IF(G18=0,"SEM AMORTIZAÇÃO","OK")))))</x:f>
      </x:c>
      <x:c r="I18" s="13"/>
    </x:row>
    <x:row r="19">
      <x:c r="A19" s="13"/>
      <x:c r="B19" s="17"/>
      <x:c r="C19" s="13"/>
      <x:c r="D19" s="14"/>
      <x:c r="E19" s="14"/>
      <x:c r="F19" s="14"/>
      <x:c r="G19" s="16" t="str">
        <x:f>IF(A19="","",IF(OR(COUNTIF($A$5:$A$204,A19)&lt;&gt;1,COUNTIF(Dividas!$A$5:$A$104,C19)&lt;&gt;1,NOT(ISNUMBER(B19)),NOT(ISNUMBER(D19)),D19&lt;0,NOT(ISNUMBER(E19)),E19&lt;0,NOT(ISNUMBER(F19)),F19&lt;0),"",E19-F19))</x:f>
      </x:c>
      <x:c r="H19" t="str">
        <x:f>IF(A19="","",IF(G19="","REVISAR DADOS",IF(G19&lt;0,"SALDO AUMENTA",IF(E19&lt;D19,"ABAIXO DO PLANEJADO",IF(G19=0,"SEM AMORTIZAÇÃO","OK")))))</x:f>
      </x:c>
      <x:c r="I19" s="13"/>
    </x:row>
    <x:row r="20">
      <x:c r="A20" s="13"/>
      <x:c r="B20" s="17"/>
      <x:c r="C20" s="13"/>
      <x:c r="D20" s="14"/>
      <x:c r="E20" s="14"/>
      <x:c r="F20" s="14"/>
      <x:c r="G20" s="16" t="str">
        <x:f>IF(A20="","",IF(OR(COUNTIF($A$5:$A$204,A20)&lt;&gt;1,COUNTIF(Dividas!$A$5:$A$104,C20)&lt;&gt;1,NOT(ISNUMBER(B20)),NOT(ISNUMBER(D20)),D20&lt;0,NOT(ISNUMBER(E20)),E20&lt;0,NOT(ISNUMBER(F20)),F20&lt;0),"",E20-F20))</x:f>
      </x:c>
      <x:c r="H20" t="str">
        <x:f>IF(A20="","",IF(G20="","REVISAR DADOS",IF(G20&lt;0,"SALDO AUMENTA",IF(E20&lt;D20,"ABAIXO DO PLANEJADO",IF(G20=0,"SEM AMORTIZAÇÃO","OK")))))</x:f>
      </x:c>
      <x:c r="I20" s="13"/>
    </x:row>
    <x:row r="21">
      <x:c r="A21" s="13"/>
      <x:c r="B21" s="17"/>
      <x:c r="C21" s="13"/>
      <x:c r="D21" s="14"/>
      <x:c r="E21" s="14"/>
      <x:c r="F21" s="14"/>
      <x:c r="G21" s="16" t="str">
        <x:f>IF(A21="","",IF(OR(COUNTIF($A$5:$A$204,A21)&lt;&gt;1,COUNTIF(Dividas!$A$5:$A$104,C21)&lt;&gt;1,NOT(ISNUMBER(B21)),NOT(ISNUMBER(D21)),D21&lt;0,NOT(ISNUMBER(E21)),E21&lt;0,NOT(ISNUMBER(F21)),F21&lt;0),"",E21-F21))</x:f>
      </x:c>
      <x:c r="H21" t="str">
        <x:f>IF(A21="","",IF(G21="","REVISAR DADOS",IF(G21&lt;0,"SALDO AUMENTA",IF(E21&lt;D21,"ABAIXO DO PLANEJADO",IF(G21=0,"SEM AMORTIZAÇÃO","OK")))))</x:f>
      </x:c>
      <x:c r="I21" s="13"/>
    </x:row>
    <x:row r="22">
      <x:c r="A22" s="13"/>
      <x:c r="B22" s="17"/>
      <x:c r="C22" s="13"/>
      <x:c r="D22" s="14"/>
      <x:c r="E22" s="14"/>
      <x:c r="F22" s="14"/>
      <x:c r="G22" s="16" t="str">
        <x:f>IF(A22="","",IF(OR(COUNTIF($A$5:$A$204,A22)&lt;&gt;1,COUNTIF(Dividas!$A$5:$A$104,C22)&lt;&gt;1,NOT(ISNUMBER(B22)),NOT(ISNUMBER(D22)),D22&lt;0,NOT(ISNUMBER(E22)),E22&lt;0,NOT(ISNUMBER(F22)),F22&lt;0),"",E22-F22))</x:f>
      </x:c>
      <x:c r="H22" t="str">
        <x:f>IF(A22="","",IF(G22="","REVISAR DADOS",IF(G22&lt;0,"SALDO AUMENTA",IF(E22&lt;D22,"ABAIXO DO PLANEJADO",IF(G22=0,"SEM AMORTIZAÇÃO","OK")))))</x:f>
      </x:c>
      <x:c r="I22" s="13"/>
    </x:row>
    <x:row r="23">
      <x:c r="A23" s="13"/>
      <x:c r="B23" s="17"/>
      <x:c r="C23" s="13"/>
      <x:c r="D23" s="14"/>
      <x:c r="E23" s="14"/>
      <x:c r="F23" s="14"/>
      <x:c r="G23" s="16" t="str">
        <x:f>IF(A23="","",IF(OR(COUNTIF($A$5:$A$204,A23)&lt;&gt;1,COUNTIF(Dividas!$A$5:$A$104,C23)&lt;&gt;1,NOT(ISNUMBER(B23)),NOT(ISNUMBER(D23)),D23&lt;0,NOT(ISNUMBER(E23)),E23&lt;0,NOT(ISNUMBER(F23)),F23&lt;0),"",E23-F23))</x:f>
      </x:c>
      <x:c r="H23" t="str">
        <x:f>IF(A23="","",IF(G23="","REVISAR DADOS",IF(G23&lt;0,"SALDO AUMENTA",IF(E23&lt;D23,"ABAIXO DO PLANEJADO",IF(G23=0,"SEM AMORTIZAÇÃO","OK")))))</x:f>
      </x:c>
      <x:c r="I23" s="13"/>
    </x:row>
    <x:row r="24">
      <x:c r="A24" s="13"/>
      <x:c r="B24" s="17"/>
      <x:c r="C24" s="13"/>
      <x:c r="D24" s="14"/>
      <x:c r="E24" s="14"/>
      <x:c r="F24" s="14"/>
      <x:c r="G24" s="16" t="str">
        <x:f>IF(A24="","",IF(OR(COUNTIF($A$5:$A$204,A24)&lt;&gt;1,COUNTIF(Dividas!$A$5:$A$104,C24)&lt;&gt;1,NOT(ISNUMBER(B24)),NOT(ISNUMBER(D24)),D24&lt;0,NOT(ISNUMBER(E24)),E24&lt;0,NOT(ISNUMBER(F24)),F24&lt;0),"",E24-F24))</x:f>
      </x:c>
      <x:c r="H24" t="str">
        <x:f>IF(A24="","",IF(G24="","REVISAR DADOS",IF(G24&lt;0,"SALDO AUMENTA",IF(E24&lt;D24,"ABAIXO DO PLANEJADO",IF(G24=0,"SEM AMORTIZAÇÃO","OK")))))</x:f>
      </x:c>
      <x:c r="I24" s="13"/>
    </x:row>
    <x:row r="25">
      <x:c r="A25" s="13"/>
      <x:c r="B25" s="17"/>
      <x:c r="C25" s="13"/>
      <x:c r="D25" s="14"/>
      <x:c r="E25" s="14"/>
      <x:c r="F25" s="14"/>
      <x:c r="G25" s="16" t="str">
        <x:f>IF(A25="","",IF(OR(COUNTIF($A$5:$A$204,A25)&lt;&gt;1,COUNTIF(Dividas!$A$5:$A$104,C25)&lt;&gt;1,NOT(ISNUMBER(B25)),NOT(ISNUMBER(D25)),D25&lt;0,NOT(ISNUMBER(E25)),E25&lt;0,NOT(ISNUMBER(F25)),F25&lt;0),"",E25-F25))</x:f>
      </x:c>
      <x:c r="H25" t="str">
        <x:f>IF(A25="","",IF(G25="","REVISAR DADOS",IF(G25&lt;0,"SALDO AUMENTA",IF(E25&lt;D25,"ABAIXO DO PLANEJADO",IF(G25=0,"SEM AMORTIZAÇÃO","OK")))))</x:f>
      </x:c>
      <x:c r="I25" s="13"/>
    </x:row>
    <x:row r="26">
      <x:c r="A26" s="13"/>
      <x:c r="B26" s="17"/>
      <x:c r="C26" s="13"/>
      <x:c r="D26" s="14"/>
      <x:c r="E26" s="14"/>
      <x:c r="F26" s="14"/>
      <x:c r="G26" s="16" t="str">
        <x:f>IF(A26="","",IF(OR(COUNTIF($A$5:$A$204,A26)&lt;&gt;1,COUNTIF(Dividas!$A$5:$A$104,C26)&lt;&gt;1,NOT(ISNUMBER(B26)),NOT(ISNUMBER(D26)),D26&lt;0,NOT(ISNUMBER(E26)),E26&lt;0,NOT(ISNUMBER(F26)),F26&lt;0),"",E26-F26))</x:f>
      </x:c>
      <x:c r="H26" t="str">
        <x:f>IF(A26="","",IF(G26="","REVISAR DADOS",IF(G26&lt;0,"SALDO AUMENTA",IF(E26&lt;D26,"ABAIXO DO PLANEJADO",IF(G26=0,"SEM AMORTIZAÇÃO","OK")))))</x:f>
      </x:c>
      <x:c r="I26" s="13"/>
    </x:row>
    <x:row r="27">
      <x:c r="A27" s="13"/>
      <x:c r="B27" s="17"/>
      <x:c r="C27" s="13"/>
      <x:c r="D27" s="14"/>
      <x:c r="E27" s="14"/>
      <x:c r="F27" s="14"/>
      <x:c r="G27" s="16" t="str">
        <x:f>IF(A27="","",IF(OR(COUNTIF($A$5:$A$204,A27)&lt;&gt;1,COUNTIF(Dividas!$A$5:$A$104,C27)&lt;&gt;1,NOT(ISNUMBER(B27)),NOT(ISNUMBER(D27)),D27&lt;0,NOT(ISNUMBER(E27)),E27&lt;0,NOT(ISNUMBER(F27)),F27&lt;0),"",E27-F27))</x:f>
      </x:c>
      <x:c r="H27" t="str">
        <x:f>IF(A27="","",IF(G27="","REVISAR DADOS",IF(G27&lt;0,"SALDO AUMENTA",IF(E27&lt;D27,"ABAIXO DO PLANEJADO",IF(G27=0,"SEM AMORTIZAÇÃO","OK")))))</x:f>
      </x:c>
      <x:c r="I27" s="13"/>
    </x:row>
    <x:row r="28">
      <x:c r="A28" s="13"/>
      <x:c r="B28" s="17"/>
      <x:c r="C28" s="13"/>
      <x:c r="D28" s="14"/>
      <x:c r="E28" s="14"/>
      <x:c r="F28" s="14"/>
      <x:c r="G28" s="16" t="str">
        <x:f>IF(A28="","",IF(OR(COUNTIF($A$5:$A$204,A28)&lt;&gt;1,COUNTIF(Dividas!$A$5:$A$104,C28)&lt;&gt;1,NOT(ISNUMBER(B28)),NOT(ISNUMBER(D28)),D28&lt;0,NOT(ISNUMBER(E28)),E28&lt;0,NOT(ISNUMBER(F28)),F28&lt;0),"",E28-F28))</x:f>
      </x:c>
      <x:c r="H28" t="str">
        <x:f>IF(A28="","",IF(G28="","REVISAR DADOS",IF(G28&lt;0,"SALDO AUMENTA",IF(E28&lt;D28,"ABAIXO DO PLANEJADO",IF(G28=0,"SEM AMORTIZAÇÃO","OK")))))</x:f>
      </x:c>
      <x:c r="I28" s="13"/>
    </x:row>
    <x:row r="29">
      <x:c r="A29" s="13"/>
      <x:c r="B29" s="17"/>
      <x:c r="C29" s="13"/>
      <x:c r="D29" s="14"/>
      <x:c r="E29" s="14"/>
      <x:c r="F29" s="14"/>
      <x:c r="G29" s="16" t="str">
        <x:f>IF(A29="","",IF(OR(COUNTIF($A$5:$A$204,A29)&lt;&gt;1,COUNTIF(Dividas!$A$5:$A$104,C29)&lt;&gt;1,NOT(ISNUMBER(B29)),NOT(ISNUMBER(D29)),D29&lt;0,NOT(ISNUMBER(E29)),E29&lt;0,NOT(ISNUMBER(F29)),F29&lt;0),"",E29-F29))</x:f>
      </x:c>
      <x:c r="H29" t="str">
        <x:f>IF(A29="","",IF(G29="","REVISAR DADOS",IF(G29&lt;0,"SALDO AUMENTA",IF(E29&lt;D29,"ABAIXO DO PLANEJADO",IF(G29=0,"SEM AMORTIZAÇÃO","OK")))))</x:f>
      </x:c>
      <x:c r="I29" s="13"/>
    </x:row>
    <x:row r="30">
      <x:c r="A30" s="13"/>
      <x:c r="B30" s="17"/>
      <x:c r="C30" s="13"/>
      <x:c r="D30" s="14"/>
      <x:c r="E30" s="14"/>
      <x:c r="F30" s="14"/>
      <x:c r="G30" s="16" t="str">
        <x:f>IF(A30="","",IF(OR(COUNTIF($A$5:$A$204,A30)&lt;&gt;1,COUNTIF(Dividas!$A$5:$A$104,C30)&lt;&gt;1,NOT(ISNUMBER(B30)),NOT(ISNUMBER(D30)),D30&lt;0,NOT(ISNUMBER(E30)),E30&lt;0,NOT(ISNUMBER(F30)),F30&lt;0),"",E30-F30))</x:f>
      </x:c>
      <x:c r="H30" t="str">
        <x:f>IF(A30="","",IF(G30="","REVISAR DADOS",IF(G30&lt;0,"SALDO AUMENTA",IF(E30&lt;D30,"ABAIXO DO PLANEJADO",IF(G30=0,"SEM AMORTIZAÇÃO","OK")))))</x:f>
      </x:c>
      <x:c r="I30" s="13"/>
    </x:row>
    <x:row r="31">
      <x:c r="A31" s="13"/>
      <x:c r="B31" s="17"/>
      <x:c r="C31" s="13"/>
      <x:c r="D31" s="14"/>
      <x:c r="E31" s="14"/>
      <x:c r="F31" s="14"/>
      <x:c r="G31" s="16" t="str">
        <x:f>IF(A31="","",IF(OR(COUNTIF($A$5:$A$204,A31)&lt;&gt;1,COUNTIF(Dividas!$A$5:$A$104,C31)&lt;&gt;1,NOT(ISNUMBER(B31)),NOT(ISNUMBER(D31)),D31&lt;0,NOT(ISNUMBER(E31)),E31&lt;0,NOT(ISNUMBER(F31)),F31&lt;0),"",E31-F31))</x:f>
      </x:c>
      <x:c r="H31" t="str">
        <x:f>IF(A31="","",IF(G31="","REVISAR DADOS",IF(G31&lt;0,"SALDO AUMENTA",IF(E31&lt;D31,"ABAIXO DO PLANEJADO",IF(G31=0,"SEM AMORTIZAÇÃO","OK")))))</x:f>
      </x:c>
      <x:c r="I31" s="13"/>
    </x:row>
    <x:row r="32">
      <x:c r="A32" s="13"/>
      <x:c r="B32" s="17"/>
      <x:c r="C32" s="13"/>
      <x:c r="D32" s="14"/>
      <x:c r="E32" s="14"/>
      <x:c r="F32" s="14"/>
      <x:c r="G32" s="16" t="str">
        <x:f>IF(A32="","",IF(OR(COUNTIF($A$5:$A$204,A32)&lt;&gt;1,COUNTIF(Dividas!$A$5:$A$104,C32)&lt;&gt;1,NOT(ISNUMBER(B32)),NOT(ISNUMBER(D32)),D32&lt;0,NOT(ISNUMBER(E32)),E32&lt;0,NOT(ISNUMBER(F32)),F32&lt;0),"",E32-F32))</x:f>
      </x:c>
      <x:c r="H32" t="str">
        <x:f>IF(A32="","",IF(G32="","REVISAR DADOS",IF(G32&lt;0,"SALDO AUMENTA",IF(E32&lt;D32,"ABAIXO DO PLANEJADO",IF(G32=0,"SEM AMORTIZAÇÃO","OK")))))</x:f>
      </x:c>
      <x:c r="I32" s="13"/>
    </x:row>
    <x:row r="33">
      <x:c r="A33" s="13"/>
      <x:c r="B33" s="17"/>
      <x:c r="C33" s="13"/>
      <x:c r="D33" s="14"/>
      <x:c r="E33" s="14"/>
      <x:c r="F33" s="14"/>
      <x:c r="G33" s="16" t="str">
        <x:f>IF(A33="","",IF(OR(COUNTIF($A$5:$A$204,A33)&lt;&gt;1,COUNTIF(Dividas!$A$5:$A$104,C33)&lt;&gt;1,NOT(ISNUMBER(B33)),NOT(ISNUMBER(D33)),D33&lt;0,NOT(ISNUMBER(E33)),E33&lt;0,NOT(ISNUMBER(F33)),F33&lt;0),"",E33-F33))</x:f>
      </x:c>
      <x:c r="H33" t="str">
        <x:f>IF(A33="","",IF(G33="","REVISAR DADOS",IF(G33&lt;0,"SALDO AUMENTA",IF(E33&lt;D33,"ABAIXO DO PLANEJADO",IF(G33=0,"SEM AMORTIZAÇÃO","OK")))))</x:f>
      </x:c>
      <x:c r="I33" s="13"/>
    </x:row>
    <x:row r="34">
      <x:c r="A34" s="13"/>
      <x:c r="B34" s="17"/>
      <x:c r="C34" s="13"/>
      <x:c r="D34" s="14"/>
      <x:c r="E34" s="14"/>
      <x:c r="F34" s="14"/>
      <x:c r="G34" s="16" t="str">
        <x:f>IF(A34="","",IF(OR(COUNTIF($A$5:$A$204,A34)&lt;&gt;1,COUNTIF(Dividas!$A$5:$A$104,C34)&lt;&gt;1,NOT(ISNUMBER(B34)),NOT(ISNUMBER(D34)),D34&lt;0,NOT(ISNUMBER(E34)),E34&lt;0,NOT(ISNUMBER(F34)),F34&lt;0),"",E34-F34))</x:f>
      </x:c>
      <x:c r="H34" t="str">
        <x:f>IF(A34="","",IF(G34="","REVISAR DADOS",IF(G34&lt;0,"SALDO AUMENTA",IF(E34&lt;D34,"ABAIXO DO PLANEJADO",IF(G34=0,"SEM AMORTIZAÇÃO","OK")))))</x:f>
      </x:c>
      <x:c r="I34" s="13"/>
    </x:row>
    <x:row r="35">
      <x:c r="A35" s="13"/>
      <x:c r="B35" s="17"/>
      <x:c r="C35" s="13"/>
      <x:c r="D35" s="14"/>
      <x:c r="E35" s="14"/>
      <x:c r="F35" s="14"/>
      <x:c r="G35" s="16" t="str">
        <x:f>IF(A35="","",IF(OR(COUNTIF($A$5:$A$204,A35)&lt;&gt;1,COUNTIF(Dividas!$A$5:$A$104,C35)&lt;&gt;1,NOT(ISNUMBER(B35)),NOT(ISNUMBER(D35)),D35&lt;0,NOT(ISNUMBER(E35)),E35&lt;0,NOT(ISNUMBER(F35)),F35&lt;0),"",E35-F35))</x:f>
      </x:c>
      <x:c r="H35" t="str">
        <x:f>IF(A35="","",IF(G35="","REVISAR DADOS",IF(G35&lt;0,"SALDO AUMENTA",IF(E35&lt;D35,"ABAIXO DO PLANEJADO",IF(G35=0,"SEM AMORTIZAÇÃO","OK")))))</x:f>
      </x:c>
      <x:c r="I35" s="13"/>
    </x:row>
    <x:row r="36">
      <x:c r="A36" s="13"/>
      <x:c r="B36" s="17"/>
      <x:c r="C36" s="13"/>
      <x:c r="D36" s="14"/>
      <x:c r="E36" s="14"/>
      <x:c r="F36" s="14"/>
      <x:c r="G36" s="16" t="str">
        <x:f>IF(A36="","",IF(OR(COUNTIF($A$5:$A$204,A36)&lt;&gt;1,COUNTIF(Dividas!$A$5:$A$104,C36)&lt;&gt;1,NOT(ISNUMBER(B36)),NOT(ISNUMBER(D36)),D36&lt;0,NOT(ISNUMBER(E36)),E36&lt;0,NOT(ISNUMBER(F36)),F36&lt;0),"",E36-F36))</x:f>
      </x:c>
      <x:c r="H36" t="str">
        <x:f>IF(A36="","",IF(G36="","REVISAR DADOS",IF(G36&lt;0,"SALDO AUMENTA",IF(E36&lt;D36,"ABAIXO DO PLANEJADO",IF(G36=0,"SEM AMORTIZAÇÃO","OK")))))</x:f>
      </x:c>
      <x:c r="I36" s="13"/>
    </x:row>
    <x:row r="37">
      <x:c r="A37" s="13"/>
      <x:c r="B37" s="17"/>
      <x:c r="C37" s="13"/>
      <x:c r="D37" s="14"/>
      <x:c r="E37" s="14"/>
      <x:c r="F37" s="14"/>
      <x:c r="G37" s="16" t="str">
        <x:f>IF(A37="","",IF(OR(COUNTIF($A$5:$A$204,A37)&lt;&gt;1,COUNTIF(Dividas!$A$5:$A$104,C37)&lt;&gt;1,NOT(ISNUMBER(B37)),NOT(ISNUMBER(D37)),D37&lt;0,NOT(ISNUMBER(E37)),E37&lt;0,NOT(ISNUMBER(F37)),F37&lt;0),"",E37-F37))</x:f>
      </x:c>
      <x:c r="H37" t="str">
        <x:f>IF(A37="","",IF(G37="","REVISAR DADOS",IF(G37&lt;0,"SALDO AUMENTA",IF(E37&lt;D37,"ABAIXO DO PLANEJADO",IF(G37=0,"SEM AMORTIZAÇÃO","OK")))))</x:f>
      </x:c>
      <x:c r="I37" s="13"/>
    </x:row>
    <x:row r="38">
      <x:c r="A38" s="13"/>
      <x:c r="B38" s="17"/>
      <x:c r="C38" s="13"/>
      <x:c r="D38" s="14"/>
      <x:c r="E38" s="14"/>
      <x:c r="F38" s="14"/>
      <x:c r="G38" s="16" t="str">
        <x:f>IF(A38="","",IF(OR(COUNTIF($A$5:$A$204,A38)&lt;&gt;1,COUNTIF(Dividas!$A$5:$A$104,C38)&lt;&gt;1,NOT(ISNUMBER(B38)),NOT(ISNUMBER(D38)),D38&lt;0,NOT(ISNUMBER(E38)),E38&lt;0,NOT(ISNUMBER(F38)),F38&lt;0),"",E38-F38))</x:f>
      </x:c>
      <x:c r="H38" t="str">
        <x:f>IF(A38="","",IF(G38="","REVISAR DADOS",IF(G38&lt;0,"SALDO AUMENTA",IF(E38&lt;D38,"ABAIXO DO PLANEJADO",IF(G38=0,"SEM AMORTIZAÇÃO","OK")))))</x:f>
      </x:c>
      <x:c r="I38" s="13"/>
    </x:row>
    <x:row r="39">
      <x:c r="A39" s="13"/>
      <x:c r="B39" s="17"/>
      <x:c r="C39" s="13"/>
      <x:c r="D39" s="14"/>
      <x:c r="E39" s="14"/>
      <x:c r="F39" s="14"/>
      <x:c r="G39" s="16" t="str">
        <x:f>IF(A39="","",IF(OR(COUNTIF($A$5:$A$204,A39)&lt;&gt;1,COUNTIF(Dividas!$A$5:$A$104,C39)&lt;&gt;1,NOT(ISNUMBER(B39)),NOT(ISNUMBER(D39)),D39&lt;0,NOT(ISNUMBER(E39)),E39&lt;0,NOT(ISNUMBER(F39)),F39&lt;0),"",E39-F39))</x:f>
      </x:c>
      <x:c r="H39" t="str">
        <x:f>IF(A39="","",IF(G39="","REVISAR DADOS",IF(G39&lt;0,"SALDO AUMENTA",IF(E39&lt;D39,"ABAIXO DO PLANEJADO",IF(G39=0,"SEM AMORTIZAÇÃO","OK")))))</x:f>
      </x:c>
      <x:c r="I39" s="13"/>
    </x:row>
    <x:row r="40">
      <x:c r="A40" s="13"/>
      <x:c r="B40" s="17"/>
      <x:c r="C40" s="13"/>
      <x:c r="D40" s="14"/>
      <x:c r="E40" s="14"/>
      <x:c r="F40" s="14"/>
      <x:c r="G40" s="16" t="str">
        <x:f>IF(A40="","",IF(OR(COUNTIF($A$5:$A$204,A40)&lt;&gt;1,COUNTIF(Dividas!$A$5:$A$104,C40)&lt;&gt;1,NOT(ISNUMBER(B40)),NOT(ISNUMBER(D40)),D40&lt;0,NOT(ISNUMBER(E40)),E40&lt;0,NOT(ISNUMBER(F40)),F40&lt;0),"",E40-F40))</x:f>
      </x:c>
      <x:c r="H40" t="str">
        <x:f>IF(A40="","",IF(G40="","REVISAR DADOS",IF(G40&lt;0,"SALDO AUMENTA",IF(E40&lt;D40,"ABAIXO DO PLANEJADO",IF(G40=0,"SEM AMORTIZAÇÃO","OK")))))</x:f>
      </x:c>
      <x:c r="I40" s="13"/>
    </x:row>
    <x:row r="41">
      <x:c r="A41" s="13"/>
      <x:c r="B41" s="17"/>
      <x:c r="C41" s="13"/>
      <x:c r="D41" s="14"/>
      <x:c r="E41" s="14"/>
      <x:c r="F41" s="14"/>
      <x:c r="G41" s="16" t="str">
        <x:f>IF(A41="","",IF(OR(COUNTIF($A$5:$A$204,A41)&lt;&gt;1,COUNTIF(Dividas!$A$5:$A$104,C41)&lt;&gt;1,NOT(ISNUMBER(B41)),NOT(ISNUMBER(D41)),D41&lt;0,NOT(ISNUMBER(E41)),E41&lt;0,NOT(ISNUMBER(F41)),F41&lt;0),"",E41-F41))</x:f>
      </x:c>
      <x:c r="H41" t="str">
        <x:f>IF(A41="","",IF(G41="","REVISAR DADOS",IF(G41&lt;0,"SALDO AUMENTA",IF(E41&lt;D41,"ABAIXO DO PLANEJADO",IF(G41=0,"SEM AMORTIZAÇÃO","OK")))))</x:f>
      </x:c>
      <x:c r="I41" s="13"/>
    </x:row>
    <x:row r="42">
      <x:c r="A42" s="13"/>
      <x:c r="B42" s="17"/>
      <x:c r="C42" s="13"/>
      <x:c r="D42" s="14"/>
      <x:c r="E42" s="14"/>
      <x:c r="F42" s="14"/>
      <x:c r="G42" s="16" t="str">
        <x:f>IF(A42="","",IF(OR(COUNTIF($A$5:$A$204,A42)&lt;&gt;1,COUNTIF(Dividas!$A$5:$A$104,C42)&lt;&gt;1,NOT(ISNUMBER(B42)),NOT(ISNUMBER(D42)),D42&lt;0,NOT(ISNUMBER(E42)),E42&lt;0,NOT(ISNUMBER(F42)),F42&lt;0),"",E42-F42))</x:f>
      </x:c>
      <x:c r="H42" t="str">
        <x:f>IF(A42="","",IF(G42="","REVISAR DADOS",IF(G42&lt;0,"SALDO AUMENTA",IF(E42&lt;D42,"ABAIXO DO PLANEJADO",IF(G42=0,"SEM AMORTIZAÇÃO","OK")))))</x:f>
      </x:c>
      <x:c r="I42" s="13"/>
    </x:row>
    <x:row r="43">
      <x:c r="A43" s="13"/>
      <x:c r="B43" s="17"/>
      <x:c r="C43" s="13"/>
      <x:c r="D43" s="14"/>
      <x:c r="E43" s="14"/>
      <x:c r="F43" s="14"/>
      <x:c r="G43" s="16" t="str">
        <x:f>IF(A43="","",IF(OR(COUNTIF($A$5:$A$204,A43)&lt;&gt;1,COUNTIF(Dividas!$A$5:$A$104,C43)&lt;&gt;1,NOT(ISNUMBER(B43)),NOT(ISNUMBER(D43)),D43&lt;0,NOT(ISNUMBER(E43)),E43&lt;0,NOT(ISNUMBER(F43)),F43&lt;0),"",E43-F43))</x:f>
      </x:c>
      <x:c r="H43" t="str">
        <x:f>IF(A43="","",IF(G43="","REVISAR DADOS",IF(G43&lt;0,"SALDO AUMENTA",IF(E43&lt;D43,"ABAIXO DO PLANEJADO",IF(G43=0,"SEM AMORTIZAÇÃO","OK")))))</x:f>
      </x:c>
      <x:c r="I43" s="13"/>
    </x:row>
    <x:row r="44">
      <x:c r="A44" s="13"/>
      <x:c r="B44" s="17"/>
      <x:c r="C44" s="13"/>
      <x:c r="D44" s="14"/>
      <x:c r="E44" s="14"/>
      <x:c r="F44" s="14"/>
      <x:c r="G44" s="16" t="str">
        <x:f>IF(A44="","",IF(OR(COUNTIF($A$5:$A$204,A44)&lt;&gt;1,COUNTIF(Dividas!$A$5:$A$104,C44)&lt;&gt;1,NOT(ISNUMBER(B44)),NOT(ISNUMBER(D44)),D44&lt;0,NOT(ISNUMBER(E44)),E44&lt;0,NOT(ISNUMBER(F44)),F44&lt;0),"",E44-F44))</x:f>
      </x:c>
      <x:c r="H44" t="str">
        <x:f>IF(A44="","",IF(G44="","REVISAR DADOS",IF(G44&lt;0,"SALDO AUMENTA",IF(E44&lt;D44,"ABAIXO DO PLANEJADO",IF(G44=0,"SEM AMORTIZAÇÃO","OK")))))</x:f>
      </x:c>
      <x:c r="I44" s="13"/>
    </x:row>
    <x:row r="45">
      <x:c r="A45" s="13"/>
      <x:c r="B45" s="17"/>
      <x:c r="C45" s="13"/>
      <x:c r="D45" s="14"/>
      <x:c r="E45" s="14"/>
      <x:c r="F45" s="14"/>
      <x:c r="G45" s="16" t="str">
        <x:f>IF(A45="","",IF(OR(COUNTIF($A$5:$A$204,A45)&lt;&gt;1,COUNTIF(Dividas!$A$5:$A$104,C45)&lt;&gt;1,NOT(ISNUMBER(B45)),NOT(ISNUMBER(D45)),D45&lt;0,NOT(ISNUMBER(E45)),E45&lt;0,NOT(ISNUMBER(F45)),F45&lt;0),"",E45-F45))</x:f>
      </x:c>
      <x:c r="H45" t="str">
        <x:f>IF(A45="","",IF(G45="","REVISAR DADOS",IF(G45&lt;0,"SALDO AUMENTA",IF(E45&lt;D45,"ABAIXO DO PLANEJADO",IF(G45=0,"SEM AMORTIZAÇÃO","OK")))))</x:f>
      </x:c>
      <x:c r="I45" s="13"/>
    </x:row>
    <x:row r="46">
      <x:c r="A46" s="13"/>
      <x:c r="B46" s="17"/>
      <x:c r="C46" s="13"/>
      <x:c r="D46" s="14"/>
      <x:c r="E46" s="14"/>
      <x:c r="F46" s="14"/>
      <x:c r="G46" s="16" t="str">
        <x:f>IF(A46="","",IF(OR(COUNTIF($A$5:$A$204,A46)&lt;&gt;1,COUNTIF(Dividas!$A$5:$A$104,C46)&lt;&gt;1,NOT(ISNUMBER(B46)),NOT(ISNUMBER(D46)),D46&lt;0,NOT(ISNUMBER(E46)),E46&lt;0,NOT(ISNUMBER(F46)),F46&lt;0),"",E46-F46))</x:f>
      </x:c>
      <x:c r="H46" t="str">
        <x:f>IF(A46="","",IF(G46="","REVISAR DADOS",IF(G46&lt;0,"SALDO AUMENTA",IF(E46&lt;D46,"ABAIXO DO PLANEJADO",IF(G46=0,"SEM AMORTIZAÇÃO","OK")))))</x:f>
      </x:c>
      <x:c r="I46" s="13"/>
    </x:row>
    <x:row r="47">
      <x:c r="A47" s="13"/>
      <x:c r="B47" s="17"/>
      <x:c r="C47" s="13"/>
      <x:c r="D47" s="14"/>
      <x:c r="E47" s="14"/>
      <x:c r="F47" s="14"/>
      <x:c r="G47" s="16" t="str">
        <x:f>IF(A47="","",IF(OR(COUNTIF($A$5:$A$204,A47)&lt;&gt;1,COUNTIF(Dividas!$A$5:$A$104,C47)&lt;&gt;1,NOT(ISNUMBER(B47)),NOT(ISNUMBER(D47)),D47&lt;0,NOT(ISNUMBER(E47)),E47&lt;0,NOT(ISNUMBER(F47)),F47&lt;0),"",E47-F47))</x:f>
      </x:c>
      <x:c r="H47" t="str">
        <x:f>IF(A47="","",IF(G47="","REVISAR DADOS",IF(G47&lt;0,"SALDO AUMENTA",IF(E47&lt;D47,"ABAIXO DO PLANEJADO",IF(G47=0,"SEM AMORTIZAÇÃO","OK")))))</x:f>
      </x:c>
      <x:c r="I47" s="13"/>
    </x:row>
    <x:row r="48">
      <x:c r="A48" s="13"/>
      <x:c r="B48" s="17"/>
      <x:c r="C48" s="13"/>
      <x:c r="D48" s="14"/>
      <x:c r="E48" s="14"/>
      <x:c r="F48" s="14"/>
      <x:c r="G48" s="16" t="str">
        <x:f>IF(A48="","",IF(OR(COUNTIF($A$5:$A$204,A48)&lt;&gt;1,COUNTIF(Dividas!$A$5:$A$104,C48)&lt;&gt;1,NOT(ISNUMBER(B48)),NOT(ISNUMBER(D48)),D48&lt;0,NOT(ISNUMBER(E48)),E48&lt;0,NOT(ISNUMBER(F48)),F48&lt;0),"",E48-F48))</x:f>
      </x:c>
      <x:c r="H48" t="str">
        <x:f>IF(A48="","",IF(G48="","REVISAR DADOS",IF(G48&lt;0,"SALDO AUMENTA",IF(E48&lt;D48,"ABAIXO DO PLANEJADO",IF(G48=0,"SEM AMORTIZAÇÃO","OK")))))</x:f>
      </x:c>
      <x:c r="I48" s="13"/>
    </x:row>
    <x:row r="49">
      <x:c r="A49" s="13"/>
      <x:c r="B49" s="17"/>
      <x:c r="C49" s="13"/>
      <x:c r="D49" s="14"/>
      <x:c r="E49" s="14"/>
      <x:c r="F49" s="14"/>
      <x:c r="G49" s="16" t="str">
        <x:f>IF(A49="","",IF(OR(COUNTIF($A$5:$A$204,A49)&lt;&gt;1,COUNTIF(Dividas!$A$5:$A$104,C49)&lt;&gt;1,NOT(ISNUMBER(B49)),NOT(ISNUMBER(D49)),D49&lt;0,NOT(ISNUMBER(E49)),E49&lt;0,NOT(ISNUMBER(F49)),F49&lt;0),"",E49-F49))</x:f>
      </x:c>
      <x:c r="H49" t="str">
        <x:f>IF(A49="","",IF(G49="","REVISAR DADOS",IF(G49&lt;0,"SALDO AUMENTA",IF(E49&lt;D49,"ABAIXO DO PLANEJADO",IF(G49=0,"SEM AMORTIZAÇÃO","OK")))))</x:f>
      </x:c>
      <x:c r="I49" s="13"/>
    </x:row>
    <x:row r="50">
      <x:c r="A50" s="13"/>
      <x:c r="B50" s="17"/>
      <x:c r="C50" s="13"/>
      <x:c r="D50" s="14"/>
      <x:c r="E50" s="14"/>
      <x:c r="F50" s="14"/>
      <x:c r="G50" s="16" t="str">
        <x:f>IF(A50="","",IF(OR(COUNTIF($A$5:$A$204,A50)&lt;&gt;1,COUNTIF(Dividas!$A$5:$A$104,C50)&lt;&gt;1,NOT(ISNUMBER(B50)),NOT(ISNUMBER(D50)),D50&lt;0,NOT(ISNUMBER(E50)),E50&lt;0,NOT(ISNUMBER(F50)),F50&lt;0),"",E50-F50))</x:f>
      </x:c>
      <x:c r="H50" t="str">
        <x:f>IF(A50="","",IF(G50="","REVISAR DADOS",IF(G50&lt;0,"SALDO AUMENTA",IF(E50&lt;D50,"ABAIXO DO PLANEJADO",IF(G50=0,"SEM AMORTIZAÇÃO","OK")))))</x:f>
      </x:c>
      <x:c r="I50" s="13"/>
    </x:row>
    <x:row r="51">
      <x:c r="A51" s="13"/>
      <x:c r="B51" s="17"/>
      <x:c r="C51" s="13"/>
      <x:c r="D51" s="14"/>
      <x:c r="E51" s="14"/>
      <x:c r="F51" s="14"/>
      <x:c r="G51" s="16" t="str">
        <x:f>IF(A51="","",IF(OR(COUNTIF($A$5:$A$204,A51)&lt;&gt;1,COUNTIF(Dividas!$A$5:$A$104,C51)&lt;&gt;1,NOT(ISNUMBER(B51)),NOT(ISNUMBER(D51)),D51&lt;0,NOT(ISNUMBER(E51)),E51&lt;0,NOT(ISNUMBER(F51)),F51&lt;0),"",E51-F51))</x:f>
      </x:c>
      <x:c r="H51" t="str">
        <x:f>IF(A51="","",IF(G51="","REVISAR DADOS",IF(G51&lt;0,"SALDO AUMENTA",IF(E51&lt;D51,"ABAIXO DO PLANEJADO",IF(G51=0,"SEM AMORTIZAÇÃO","OK")))))</x:f>
      </x:c>
      <x:c r="I51" s="13"/>
    </x:row>
    <x:row r="52">
      <x:c r="A52" s="13"/>
      <x:c r="B52" s="17"/>
      <x:c r="C52" s="13"/>
      <x:c r="D52" s="14"/>
      <x:c r="E52" s="14"/>
      <x:c r="F52" s="14"/>
      <x:c r="G52" s="16" t="str">
        <x:f>IF(A52="","",IF(OR(COUNTIF($A$5:$A$204,A52)&lt;&gt;1,COUNTIF(Dividas!$A$5:$A$104,C52)&lt;&gt;1,NOT(ISNUMBER(B52)),NOT(ISNUMBER(D52)),D52&lt;0,NOT(ISNUMBER(E52)),E52&lt;0,NOT(ISNUMBER(F52)),F52&lt;0),"",E52-F52))</x:f>
      </x:c>
      <x:c r="H52" t="str">
        <x:f>IF(A52="","",IF(G52="","REVISAR DADOS",IF(G52&lt;0,"SALDO AUMENTA",IF(E52&lt;D52,"ABAIXO DO PLANEJADO",IF(G52=0,"SEM AMORTIZAÇÃO","OK")))))</x:f>
      </x:c>
      <x:c r="I52" s="13"/>
    </x:row>
    <x:row r="53">
      <x:c r="A53" s="13"/>
      <x:c r="B53" s="17"/>
      <x:c r="C53" s="13"/>
      <x:c r="D53" s="14"/>
      <x:c r="E53" s="14"/>
      <x:c r="F53" s="14"/>
      <x:c r="G53" s="16" t="str">
        <x:f>IF(A53="","",IF(OR(COUNTIF($A$5:$A$204,A53)&lt;&gt;1,COUNTIF(Dividas!$A$5:$A$104,C53)&lt;&gt;1,NOT(ISNUMBER(B53)),NOT(ISNUMBER(D53)),D53&lt;0,NOT(ISNUMBER(E53)),E53&lt;0,NOT(ISNUMBER(F53)),F53&lt;0),"",E53-F53))</x:f>
      </x:c>
      <x:c r="H53" t="str">
        <x:f>IF(A53="","",IF(G53="","REVISAR DADOS",IF(G53&lt;0,"SALDO AUMENTA",IF(E53&lt;D53,"ABAIXO DO PLANEJADO",IF(G53=0,"SEM AMORTIZAÇÃO","OK")))))</x:f>
      </x:c>
      <x:c r="I53" s="13"/>
    </x:row>
    <x:row r="54">
      <x:c r="A54" s="13"/>
      <x:c r="B54" s="17"/>
      <x:c r="C54" s="13"/>
      <x:c r="D54" s="14"/>
      <x:c r="E54" s="14"/>
      <x:c r="F54" s="14"/>
      <x:c r="G54" s="16" t="str">
        <x:f>IF(A54="","",IF(OR(COUNTIF($A$5:$A$204,A54)&lt;&gt;1,COUNTIF(Dividas!$A$5:$A$104,C54)&lt;&gt;1,NOT(ISNUMBER(B54)),NOT(ISNUMBER(D54)),D54&lt;0,NOT(ISNUMBER(E54)),E54&lt;0,NOT(ISNUMBER(F54)),F54&lt;0),"",E54-F54))</x:f>
      </x:c>
      <x:c r="H54" t="str">
        <x:f>IF(A54="","",IF(G54="","REVISAR DADOS",IF(G54&lt;0,"SALDO AUMENTA",IF(E54&lt;D54,"ABAIXO DO PLANEJADO",IF(G54=0,"SEM AMORTIZAÇÃO","OK")))))</x:f>
      </x:c>
      <x:c r="I54" s="13"/>
    </x:row>
    <x:row r="55">
      <x:c r="A55" s="13"/>
      <x:c r="B55" s="17"/>
      <x:c r="C55" s="13"/>
      <x:c r="D55" s="14"/>
      <x:c r="E55" s="14"/>
      <x:c r="F55" s="14"/>
      <x:c r="G55" s="16" t="str">
        <x:f>IF(A55="","",IF(OR(COUNTIF($A$5:$A$204,A55)&lt;&gt;1,COUNTIF(Dividas!$A$5:$A$104,C55)&lt;&gt;1,NOT(ISNUMBER(B55)),NOT(ISNUMBER(D55)),D55&lt;0,NOT(ISNUMBER(E55)),E55&lt;0,NOT(ISNUMBER(F55)),F55&lt;0),"",E55-F55))</x:f>
      </x:c>
      <x:c r="H55" t="str">
        <x:f>IF(A55="","",IF(G55="","REVISAR DADOS",IF(G55&lt;0,"SALDO AUMENTA",IF(E55&lt;D55,"ABAIXO DO PLANEJADO",IF(G55=0,"SEM AMORTIZAÇÃO","OK")))))</x:f>
      </x:c>
      <x:c r="I55" s="13"/>
    </x:row>
    <x:row r="56">
      <x:c r="A56" s="13"/>
      <x:c r="B56" s="17"/>
      <x:c r="C56" s="13"/>
      <x:c r="D56" s="14"/>
      <x:c r="E56" s="14"/>
      <x:c r="F56" s="14"/>
      <x:c r="G56" s="16" t="str">
        <x:f>IF(A56="","",IF(OR(COUNTIF($A$5:$A$204,A56)&lt;&gt;1,COUNTIF(Dividas!$A$5:$A$104,C56)&lt;&gt;1,NOT(ISNUMBER(B56)),NOT(ISNUMBER(D56)),D56&lt;0,NOT(ISNUMBER(E56)),E56&lt;0,NOT(ISNUMBER(F56)),F56&lt;0),"",E56-F56))</x:f>
      </x:c>
      <x:c r="H56" t="str">
        <x:f>IF(A56="","",IF(G56="","REVISAR DADOS",IF(G56&lt;0,"SALDO AUMENTA",IF(E56&lt;D56,"ABAIXO DO PLANEJADO",IF(G56=0,"SEM AMORTIZAÇÃO","OK")))))</x:f>
      </x:c>
      <x:c r="I56" s="13"/>
    </x:row>
    <x:row r="57">
      <x:c r="A57" s="13"/>
      <x:c r="B57" s="17"/>
      <x:c r="C57" s="13"/>
      <x:c r="D57" s="14"/>
      <x:c r="E57" s="14"/>
      <x:c r="F57" s="14"/>
      <x:c r="G57" s="16" t="str">
        <x:f>IF(A57="","",IF(OR(COUNTIF($A$5:$A$204,A57)&lt;&gt;1,COUNTIF(Dividas!$A$5:$A$104,C57)&lt;&gt;1,NOT(ISNUMBER(B57)),NOT(ISNUMBER(D57)),D57&lt;0,NOT(ISNUMBER(E57)),E57&lt;0,NOT(ISNUMBER(F57)),F57&lt;0),"",E57-F57))</x:f>
      </x:c>
      <x:c r="H57" t="str">
        <x:f>IF(A57="","",IF(G57="","REVISAR DADOS",IF(G57&lt;0,"SALDO AUMENTA",IF(E57&lt;D57,"ABAIXO DO PLANEJADO",IF(G57=0,"SEM AMORTIZAÇÃO","OK")))))</x:f>
      </x:c>
      <x:c r="I57" s="13"/>
    </x:row>
    <x:row r="58">
      <x:c r="A58" s="13"/>
      <x:c r="B58" s="17"/>
      <x:c r="C58" s="13"/>
      <x:c r="D58" s="14"/>
      <x:c r="E58" s="14"/>
      <x:c r="F58" s="14"/>
      <x:c r="G58" s="16" t="str">
        <x:f>IF(A58="","",IF(OR(COUNTIF($A$5:$A$204,A58)&lt;&gt;1,COUNTIF(Dividas!$A$5:$A$104,C58)&lt;&gt;1,NOT(ISNUMBER(B58)),NOT(ISNUMBER(D58)),D58&lt;0,NOT(ISNUMBER(E58)),E58&lt;0,NOT(ISNUMBER(F58)),F58&lt;0),"",E58-F58))</x:f>
      </x:c>
      <x:c r="H58" t="str">
        <x:f>IF(A58="","",IF(G58="","REVISAR DADOS",IF(G58&lt;0,"SALDO AUMENTA",IF(E58&lt;D58,"ABAIXO DO PLANEJADO",IF(G58=0,"SEM AMORTIZAÇÃO","OK")))))</x:f>
      </x:c>
      <x:c r="I58" s="13"/>
    </x:row>
    <x:row r="59">
      <x:c r="A59" s="13"/>
      <x:c r="B59" s="17"/>
      <x:c r="C59" s="13"/>
      <x:c r="D59" s="14"/>
      <x:c r="E59" s="14"/>
      <x:c r="F59" s="14"/>
      <x:c r="G59" s="16" t="str">
        <x:f>IF(A59="","",IF(OR(COUNTIF($A$5:$A$204,A59)&lt;&gt;1,COUNTIF(Dividas!$A$5:$A$104,C59)&lt;&gt;1,NOT(ISNUMBER(B59)),NOT(ISNUMBER(D59)),D59&lt;0,NOT(ISNUMBER(E59)),E59&lt;0,NOT(ISNUMBER(F59)),F59&lt;0),"",E59-F59))</x:f>
      </x:c>
      <x:c r="H59" t="str">
        <x:f>IF(A59="","",IF(G59="","REVISAR DADOS",IF(G59&lt;0,"SALDO AUMENTA",IF(E59&lt;D59,"ABAIXO DO PLANEJADO",IF(G59=0,"SEM AMORTIZAÇÃO","OK")))))</x:f>
      </x:c>
      <x:c r="I59" s="13"/>
    </x:row>
    <x:row r="60">
      <x:c r="A60" s="13"/>
      <x:c r="B60" s="17"/>
      <x:c r="C60" s="13"/>
      <x:c r="D60" s="14"/>
      <x:c r="E60" s="14"/>
      <x:c r="F60" s="14"/>
      <x:c r="G60" s="16" t="str">
        <x:f>IF(A60="","",IF(OR(COUNTIF($A$5:$A$204,A60)&lt;&gt;1,COUNTIF(Dividas!$A$5:$A$104,C60)&lt;&gt;1,NOT(ISNUMBER(B60)),NOT(ISNUMBER(D60)),D60&lt;0,NOT(ISNUMBER(E60)),E60&lt;0,NOT(ISNUMBER(F60)),F60&lt;0),"",E60-F60))</x:f>
      </x:c>
      <x:c r="H60" t="str">
        <x:f>IF(A60="","",IF(G60="","REVISAR DADOS",IF(G60&lt;0,"SALDO AUMENTA",IF(E60&lt;D60,"ABAIXO DO PLANEJADO",IF(G60=0,"SEM AMORTIZAÇÃO","OK")))))</x:f>
      </x:c>
      <x:c r="I60" s="13"/>
    </x:row>
    <x:row r="61">
      <x:c r="A61" s="13"/>
      <x:c r="B61" s="17"/>
      <x:c r="C61" s="13"/>
      <x:c r="D61" s="14"/>
      <x:c r="E61" s="14"/>
      <x:c r="F61" s="14"/>
      <x:c r="G61" s="16" t="str">
        <x:f>IF(A61="","",IF(OR(COUNTIF($A$5:$A$204,A61)&lt;&gt;1,COUNTIF(Dividas!$A$5:$A$104,C61)&lt;&gt;1,NOT(ISNUMBER(B61)),NOT(ISNUMBER(D61)),D61&lt;0,NOT(ISNUMBER(E61)),E61&lt;0,NOT(ISNUMBER(F61)),F61&lt;0),"",E61-F61))</x:f>
      </x:c>
      <x:c r="H61" t="str">
        <x:f>IF(A61="","",IF(G61="","REVISAR DADOS",IF(G61&lt;0,"SALDO AUMENTA",IF(E61&lt;D61,"ABAIXO DO PLANEJADO",IF(G61=0,"SEM AMORTIZAÇÃO","OK")))))</x:f>
      </x:c>
      <x:c r="I61" s="13"/>
    </x:row>
    <x:row r="62">
      <x:c r="A62" s="13"/>
      <x:c r="B62" s="17"/>
      <x:c r="C62" s="13"/>
      <x:c r="D62" s="14"/>
      <x:c r="E62" s="14"/>
      <x:c r="F62" s="14"/>
      <x:c r="G62" s="16" t="str">
        <x:f>IF(A62="","",IF(OR(COUNTIF($A$5:$A$204,A62)&lt;&gt;1,COUNTIF(Dividas!$A$5:$A$104,C62)&lt;&gt;1,NOT(ISNUMBER(B62)),NOT(ISNUMBER(D62)),D62&lt;0,NOT(ISNUMBER(E62)),E62&lt;0,NOT(ISNUMBER(F62)),F62&lt;0),"",E62-F62))</x:f>
      </x:c>
      <x:c r="H62" t="str">
        <x:f>IF(A62="","",IF(G62="","REVISAR DADOS",IF(G62&lt;0,"SALDO AUMENTA",IF(E62&lt;D62,"ABAIXO DO PLANEJADO",IF(G62=0,"SEM AMORTIZAÇÃO","OK")))))</x:f>
      </x:c>
      <x:c r="I62" s="13"/>
    </x:row>
    <x:row r="63">
      <x:c r="A63" s="13"/>
      <x:c r="B63" s="17"/>
      <x:c r="C63" s="13"/>
      <x:c r="D63" s="14"/>
      <x:c r="E63" s="14"/>
      <x:c r="F63" s="14"/>
      <x:c r="G63" s="16" t="str">
        <x:f>IF(A63="","",IF(OR(COUNTIF($A$5:$A$204,A63)&lt;&gt;1,COUNTIF(Dividas!$A$5:$A$104,C63)&lt;&gt;1,NOT(ISNUMBER(B63)),NOT(ISNUMBER(D63)),D63&lt;0,NOT(ISNUMBER(E63)),E63&lt;0,NOT(ISNUMBER(F63)),F63&lt;0),"",E63-F63))</x:f>
      </x:c>
      <x:c r="H63" t="str">
        <x:f>IF(A63="","",IF(G63="","REVISAR DADOS",IF(G63&lt;0,"SALDO AUMENTA",IF(E63&lt;D63,"ABAIXO DO PLANEJADO",IF(G63=0,"SEM AMORTIZAÇÃO","OK")))))</x:f>
      </x:c>
      <x:c r="I63" s="13"/>
    </x:row>
    <x:row r="64">
      <x:c r="A64" s="13"/>
      <x:c r="B64" s="17"/>
      <x:c r="C64" s="13"/>
      <x:c r="D64" s="14"/>
      <x:c r="E64" s="14"/>
      <x:c r="F64" s="14"/>
      <x:c r="G64" s="16" t="str">
        <x:f>IF(A64="","",IF(OR(COUNTIF($A$5:$A$204,A64)&lt;&gt;1,COUNTIF(Dividas!$A$5:$A$104,C64)&lt;&gt;1,NOT(ISNUMBER(B64)),NOT(ISNUMBER(D64)),D64&lt;0,NOT(ISNUMBER(E64)),E64&lt;0,NOT(ISNUMBER(F64)),F64&lt;0),"",E64-F64))</x:f>
      </x:c>
      <x:c r="H64" t="str">
        <x:f>IF(A64="","",IF(G64="","REVISAR DADOS",IF(G64&lt;0,"SALDO AUMENTA",IF(E64&lt;D64,"ABAIXO DO PLANEJADO",IF(G64=0,"SEM AMORTIZAÇÃO","OK")))))</x:f>
      </x:c>
      <x:c r="I64" s="13"/>
    </x:row>
    <x:row r="65">
      <x:c r="A65" s="13"/>
      <x:c r="B65" s="17"/>
      <x:c r="C65" s="13"/>
      <x:c r="D65" s="14"/>
      <x:c r="E65" s="14"/>
      <x:c r="F65" s="14"/>
      <x:c r="G65" s="16" t="str">
        <x:f>IF(A65="","",IF(OR(COUNTIF($A$5:$A$204,A65)&lt;&gt;1,COUNTIF(Dividas!$A$5:$A$104,C65)&lt;&gt;1,NOT(ISNUMBER(B65)),NOT(ISNUMBER(D65)),D65&lt;0,NOT(ISNUMBER(E65)),E65&lt;0,NOT(ISNUMBER(F65)),F65&lt;0),"",E65-F65))</x:f>
      </x:c>
      <x:c r="H65" t="str">
        <x:f>IF(A65="","",IF(G65="","REVISAR DADOS",IF(G65&lt;0,"SALDO AUMENTA",IF(E65&lt;D65,"ABAIXO DO PLANEJADO",IF(G65=0,"SEM AMORTIZAÇÃO","OK")))))</x:f>
      </x:c>
      <x:c r="I65" s="13"/>
    </x:row>
    <x:row r="66">
      <x:c r="A66" s="13"/>
      <x:c r="B66" s="17"/>
      <x:c r="C66" s="13"/>
      <x:c r="D66" s="14"/>
      <x:c r="E66" s="14"/>
      <x:c r="F66" s="14"/>
      <x:c r="G66" s="16" t="str">
        <x:f>IF(A66="","",IF(OR(COUNTIF($A$5:$A$204,A66)&lt;&gt;1,COUNTIF(Dividas!$A$5:$A$104,C66)&lt;&gt;1,NOT(ISNUMBER(B66)),NOT(ISNUMBER(D66)),D66&lt;0,NOT(ISNUMBER(E66)),E66&lt;0,NOT(ISNUMBER(F66)),F66&lt;0),"",E66-F66))</x:f>
      </x:c>
      <x:c r="H66" t="str">
        <x:f>IF(A66="","",IF(G66="","REVISAR DADOS",IF(G66&lt;0,"SALDO AUMENTA",IF(E66&lt;D66,"ABAIXO DO PLANEJADO",IF(G66=0,"SEM AMORTIZAÇÃO","OK")))))</x:f>
      </x:c>
      <x:c r="I66" s="13"/>
    </x:row>
    <x:row r="67">
      <x:c r="A67" s="13"/>
      <x:c r="B67" s="17"/>
      <x:c r="C67" s="13"/>
      <x:c r="D67" s="14"/>
      <x:c r="E67" s="14"/>
      <x:c r="F67" s="14"/>
      <x:c r="G67" s="16" t="str">
        <x:f>IF(A67="","",IF(OR(COUNTIF($A$5:$A$204,A67)&lt;&gt;1,COUNTIF(Dividas!$A$5:$A$104,C67)&lt;&gt;1,NOT(ISNUMBER(B67)),NOT(ISNUMBER(D67)),D67&lt;0,NOT(ISNUMBER(E67)),E67&lt;0,NOT(ISNUMBER(F67)),F67&lt;0),"",E67-F67))</x:f>
      </x:c>
      <x:c r="H67" t="str">
        <x:f>IF(A67="","",IF(G67="","REVISAR DADOS",IF(G67&lt;0,"SALDO AUMENTA",IF(E67&lt;D67,"ABAIXO DO PLANEJADO",IF(G67=0,"SEM AMORTIZAÇÃO","OK")))))</x:f>
      </x:c>
      <x:c r="I67" s="13"/>
    </x:row>
    <x:row r="68">
      <x:c r="A68" s="13"/>
      <x:c r="B68" s="17"/>
      <x:c r="C68" s="13"/>
      <x:c r="D68" s="14"/>
      <x:c r="E68" s="14"/>
      <x:c r="F68" s="14"/>
      <x:c r="G68" s="16" t="str">
        <x:f>IF(A68="","",IF(OR(COUNTIF($A$5:$A$204,A68)&lt;&gt;1,COUNTIF(Dividas!$A$5:$A$104,C68)&lt;&gt;1,NOT(ISNUMBER(B68)),NOT(ISNUMBER(D68)),D68&lt;0,NOT(ISNUMBER(E68)),E68&lt;0,NOT(ISNUMBER(F68)),F68&lt;0),"",E68-F68))</x:f>
      </x:c>
      <x:c r="H68" t="str">
        <x:f>IF(A68="","",IF(G68="","REVISAR DADOS",IF(G68&lt;0,"SALDO AUMENTA",IF(E68&lt;D68,"ABAIXO DO PLANEJADO",IF(G68=0,"SEM AMORTIZAÇÃO","OK")))))</x:f>
      </x:c>
      <x:c r="I68" s="13"/>
    </x:row>
    <x:row r="69">
      <x:c r="A69" s="13"/>
      <x:c r="B69" s="17"/>
      <x:c r="C69" s="13"/>
      <x:c r="D69" s="14"/>
      <x:c r="E69" s="14"/>
      <x:c r="F69" s="14"/>
      <x:c r="G69" s="16" t="str">
        <x:f>IF(A69="","",IF(OR(COUNTIF($A$5:$A$204,A69)&lt;&gt;1,COUNTIF(Dividas!$A$5:$A$104,C69)&lt;&gt;1,NOT(ISNUMBER(B69)),NOT(ISNUMBER(D69)),D69&lt;0,NOT(ISNUMBER(E69)),E69&lt;0,NOT(ISNUMBER(F69)),F69&lt;0),"",E69-F69))</x:f>
      </x:c>
      <x:c r="H69" t="str">
        <x:f>IF(A69="","",IF(G69="","REVISAR DADOS",IF(G69&lt;0,"SALDO AUMENTA",IF(E69&lt;D69,"ABAIXO DO PLANEJADO",IF(G69=0,"SEM AMORTIZAÇÃO","OK")))))</x:f>
      </x:c>
      <x:c r="I69" s="13"/>
    </x:row>
    <x:row r="70">
      <x:c r="A70" s="13"/>
      <x:c r="B70" s="17"/>
      <x:c r="C70" s="13"/>
      <x:c r="D70" s="14"/>
      <x:c r="E70" s="14"/>
      <x:c r="F70" s="14"/>
      <x:c r="G70" s="16" t="str">
        <x:f>IF(A70="","",IF(OR(COUNTIF($A$5:$A$204,A70)&lt;&gt;1,COUNTIF(Dividas!$A$5:$A$104,C70)&lt;&gt;1,NOT(ISNUMBER(B70)),NOT(ISNUMBER(D70)),D70&lt;0,NOT(ISNUMBER(E70)),E70&lt;0,NOT(ISNUMBER(F70)),F70&lt;0),"",E70-F70))</x:f>
      </x:c>
      <x:c r="H70" t="str">
        <x:f>IF(A70="","",IF(G70="","REVISAR DADOS",IF(G70&lt;0,"SALDO AUMENTA",IF(E70&lt;D70,"ABAIXO DO PLANEJADO",IF(G70=0,"SEM AMORTIZAÇÃO","OK")))))</x:f>
      </x:c>
      <x:c r="I70" s="13"/>
    </x:row>
    <x:row r="71">
      <x:c r="A71" s="13"/>
      <x:c r="B71" s="17"/>
      <x:c r="C71" s="13"/>
      <x:c r="D71" s="14"/>
      <x:c r="E71" s="14"/>
      <x:c r="F71" s="14"/>
      <x:c r="G71" s="16" t="str">
        <x:f>IF(A71="","",IF(OR(COUNTIF($A$5:$A$204,A71)&lt;&gt;1,COUNTIF(Dividas!$A$5:$A$104,C71)&lt;&gt;1,NOT(ISNUMBER(B71)),NOT(ISNUMBER(D71)),D71&lt;0,NOT(ISNUMBER(E71)),E71&lt;0,NOT(ISNUMBER(F71)),F71&lt;0),"",E71-F71))</x:f>
      </x:c>
      <x:c r="H71" t="str">
        <x:f>IF(A71="","",IF(G71="","REVISAR DADOS",IF(G71&lt;0,"SALDO AUMENTA",IF(E71&lt;D71,"ABAIXO DO PLANEJADO",IF(G71=0,"SEM AMORTIZAÇÃO","OK")))))</x:f>
      </x:c>
      <x:c r="I71" s="13"/>
    </x:row>
    <x:row r="72">
      <x:c r="A72" s="13"/>
      <x:c r="B72" s="17"/>
      <x:c r="C72" s="13"/>
      <x:c r="D72" s="14"/>
      <x:c r="E72" s="14"/>
      <x:c r="F72" s="14"/>
      <x:c r="G72" s="16" t="str">
        <x:f>IF(A72="","",IF(OR(COUNTIF($A$5:$A$204,A72)&lt;&gt;1,COUNTIF(Dividas!$A$5:$A$104,C72)&lt;&gt;1,NOT(ISNUMBER(B72)),NOT(ISNUMBER(D72)),D72&lt;0,NOT(ISNUMBER(E72)),E72&lt;0,NOT(ISNUMBER(F72)),F72&lt;0),"",E72-F72))</x:f>
      </x:c>
      <x:c r="H72" t="str">
        <x:f>IF(A72="","",IF(G72="","REVISAR DADOS",IF(G72&lt;0,"SALDO AUMENTA",IF(E72&lt;D72,"ABAIXO DO PLANEJADO",IF(G72=0,"SEM AMORTIZAÇÃO","OK")))))</x:f>
      </x:c>
      <x:c r="I72" s="13"/>
    </x:row>
    <x:row r="73">
      <x:c r="A73" s="13"/>
      <x:c r="B73" s="17"/>
      <x:c r="C73" s="13"/>
      <x:c r="D73" s="14"/>
      <x:c r="E73" s="14"/>
      <x:c r="F73" s="14"/>
      <x:c r="G73" s="16" t="str">
        <x:f>IF(A73="","",IF(OR(COUNTIF($A$5:$A$204,A73)&lt;&gt;1,COUNTIF(Dividas!$A$5:$A$104,C73)&lt;&gt;1,NOT(ISNUMBER(B73)),NOT(ISNUMBER(D73)),D73&lt;0,NOT(ISNUMBER(E73)),E73&lt;0,NOT(ISNUMBER(F73)),F73&lt;0),"",E73-F73))</x:f>
      </x:c>
      <x:c r="H73" t="str">
        <x:f>IF(A73="","",IF(G73="","REVISAR DADOS",IF(G73&lt;0,"SALDO AUMENTA",IF(E73&lt;D73,"ABAIXO DO PLANEJADO",IF(G73=0,"SEM AMORTIZAÇÃO","OK")))))</x:f>
      </x:c>
      <x:c r="I73" s="13"/>
    </x:row>
    <x:row r="74">
      <x:c r="A74" s="13"/>
      <x:c r="B74" s="17"/>
      <x:c r="C74" s="13"/>
      <x:c r="D74" s="14"/>
      <x:c r="E74" s="14"/>
      <x:c r="F74" s="14"/>
      <x:c r="G74" s="16" t="str">
        <x:f>IF(A74="","",IF(OR(COUNTIF($A$5:$A$204,A74)&lt;&gt;1,COUNTIF(Dividas!$A$5:$A$104,C74)&lt;&gt;1,NOT(ISNUMBER(B74)),NOT(ISNUMBER(D74)),D74&lt;0,NOT(ISNUMBER(E74)),E74&lt;0,NOT(ISNUMBER(F74)),F74&lt;0),"",E74-F74))</x:f>
      </x:c>
      <x:c r="H74" t="str">
        <x:f>IF(A74="","",IF(G74="","REVISAR DADOS",IF(G74&lt;0,"SALDO AUMENTA",IF(E74&lt;D74,"ABAIXO DO PLANEJADO",IF(G74=0,"SEM AMORTIZAÇÃO","OK")))))</x:f>
      </x:c>
      <x:c r="I74" s="13"/>
    </x:row>
    <x:row r="75">
      <x:c r="A75" s="13"/>
      <x:c r="B75" s="17"/>
      <x:c r="C75" s="13"/>
      <x:c r="D75" s="14"/>
      <x:c r="E75" s="14"/>
      <x:c r="F75" s="14"/>
      <x:c r="G75" s="16" t="str">
        <x:f>IF(A75="","",IF(OR(COUNTIF($A$5:$A$204,A75)&lt;&gt;1,COUNTIF(Dividas!$A$5:$A$104,C75)&lt;&gt;1,NOT(ISNUMBER(B75)),NOT(ISNUMBER(D75)),D75&lt;0,NOT(ISNUMBER(E75)),E75&lt;0,NOT(ISNUMBER(F75)),F75&lt;0),"",E75-F75))</x:f>
      </x:c>
      <x:c r="H75" t="str">
        <x:f>IF(A75="","",IF(G75="","REVISAR DADOS",IF(G75&lt;0,"SALDO AUMENTA",IF(E75&lt;D75,"ABAIXO DO PLANEJADO",IF(G75=0,"SEM AMORTIZAÇÃO","OK")))))</x:f>
      </x:c>
      <x:c r="I75" s="13"/>
    </x:row>
    <x:row r="76">
      <x:c r="A76" s="13"/>
      <x:c r="B76" s="17"/>
      <x:c r="C76" s="13"/>
      <x:c r="D76" s="14"/>
      <x:c r="E76" s="14"/>
      <x:c r="F76" s="14"/>
      <x:c r="G76" s="16" t="str">
        <x:f>IF(A76="","",IF(OR(COUNTIF($A$5:$A$204,A76)&lt;&gt;1,COUNTIF(Dividas!$A$5:$A$104,C76)&lt;&gt;1,NOT(ISNUMBER(B76)),NOT(ISNUMBER(D76)),D76&lt;0,NOT(ISNUMBER(E76)),E76&lt;0,NOT(ISNUMBER(F76)),F76&lt;0),"",E76-F76))</x:f>
      </x:c>
      <x:c r="H76" t="str">
        <x:f>IF(A76="","",IF(G76="","REVISAR DADOS",IF(G76&lt;0,"SALDO AUMENTA",IF(E76&lt;D76,"ABAIXO DO PLANEJADO",IF(G76=0,"SEM AMORTIZAÇÃO","OK")))))</x:f>
      </x:c>
      <x:c r="I76" s="13"/>
    </x:row>
    <x:row r="77">
      <x:c r="A77" s="13"/>
      <x:c r="B77" s="17"/>
      <x:c r="C77" s="13"/>
      <x:c r="D77" s="14"/>
      <x:c r="E77" s="14"/>
      <x:c r="F77" s="14"/>
      <x:c r="G77" s="16" t="str">
        <x:f>IF(A77="","",IF(OR(COUNTIF($A$5:$A$204,A77)&lt;&gt;1,COUNTIF(Dividas!$A$5:$A$104,C77)&lt;&gt;1,NOT(ISNUMBER(B77)),NOT(ISNUMBER(D77)),D77&lt;0,NOT(ISNUMBER(E77)),E77&lt;0,NOT(ISNUMBER(F77)),F77&lt;0),"",E77-F77))</x:f>
      </x:c>
      <x:c r="H77" t="str">
        <x:f>IF(A77="","",IF(G77="","REVISAR DADOS",IF(G77&lt;0,"SALDO AUMENTA",IF(E77&lt;D77,"ABAIXO DO PLANEJADO",IF(G77=0,"SEM AMORTIZAÇÃO","OK")))))</x:f>
      </x:c>
      <x:c r="I77" s="13"/>
    </x:row>
    <x:row r="78">
      <x:c r="A78" s="13"/>
      <x:c r="B78" s="17"/>
      <x:c r="C78" s="13"/>
      <x:c r="D78" s="14"/>
      <x:c r="E78" s="14"/>
      <x:c r="F78" s="14"/>
      <x:c r="G78" s="16" t="str">
        <x:f>IF(A78="","",IF(OR(COUNTIF($A$5:$A$204,A78)&lt;&gt;1,COUNTIF(Dividas!$A$5:$A$104,C78)&lt;&gt;1,NOT(ISNUMBER(B78)),NOT(ISNUMBER(D78)),D78&lt;0,NOT(ISNUMBER(E78)),E78&lt;0,NOT(ISNUMBER(F78)),F78&lt;0),"",E78-F78))</x:f>
      </x:c>
      <x:c r="H78" t="str">
        <x:f>IF(A78="","",IF(G78="","REVISAR DADOS",IF(G78&lt;0,"SALDO AUMENTA",IF(E78&lt;D78,"ABAIXO DO PLANEJADO",IF(G78=0,"SEM AMORTIZAÇÃO","OK")))))</x:f>
      </x:c>
      <x:c r="I78" s="13"/>
    </x:row>
    <x:row r="79">
      <x:c r="A79" s="13"/>
      <x:c r="B79" s="17"/>
      <x:c r="C79" s="13"/>
      <x:c r="D79" s="14"/>
      <x:c r="E79" s="14"/>
      <x:c r="F79" s="14"/>
      <x:c r="G79" s="16" t="str">
        <x:f>IF(A79="","",IF(OR(COUNTIF($A$5:$A$204,A79)&lt;&gt;1,COUNTIF(Dividas!$A$5:$A$104,C79)&lt;&gt;1,NOT(ISNUMBER(B79)),NOT(ISNUMBER(D79)),D79&lt;0,NOT(ISNUMBER(E79)),E79&lt;0,NOT(ISNUMBER(F79)),F79&lt;0),"",E79-F79))</x:f>
      </x:c>
      <x:c r="H79" t="str">
        <x:f>IF(A79="","",IF(G79="","REVISAR DADOS",IF(G79&lt;0,"SALDO AUMENTA",IF(E79&lt;D79,"ABAIXO DO PLANEJADO",IF(G79=0,"SEM AMORTIZAÇÃO","OK")))))</x:f>
      </x:c>
      <x:c r="I79" s="13"/>
    </x:row>
    <x:row r="80">
      <x:c r="A80" s="13"/>
      <x:c r="B80" s="17"/>
      <x:c r="C80" s="13"/>
      <x:c r="D80" s="14"/>
      <x:c r="E80" s="14"/>
      <x:c r="F80" s="14"/>
      <x:c r="G80" s="16" t="str">
        <x:f>IF(A80="","",IF(OR(COUNTIF($A$5:$A$204,A80)&lt;&gt;1,COUNTIF(Dividas!$A$5:$A$104,C80)&lt;&gt;1,NOT(ISNUMBER(B80)),NOT(ISNUMBER(D80)),D80&lt;0,NOT(ISNUMBER(E80)),E80&lt;0,NOT(ISNUMBER(F80)),F80&lt;0),"",E80-F80))</x:f>
      </x:c>
      <x:c r="H80" t="str">
        <x:f>IF(A80="","",IF(G80="","REVISAR DADOS",IF(G80&lt;0,"SALDO AUMENTA",IF(E80&lt;D80,"ABAIXO DO PLANEJADO",IF(G80=0,"SEM AMORTIZAÇÃO","OK")))))</x:f>
      </x:c>
      <x:c r="I80" s="13"/>
    </x:row>
    <x:row r="81">
      <x:c r="A81" s="13"/>
      <x:c r="B81" s="17"/>
      <x:c r="C81" s="13"/>
      <x:c r="D81" s="14"/>
      <x:c r="E81" s="14"/>
      <x:c r="F81" s="14"/>
      <x:c r="G81" s="16" t="str">
        <x:f>IF(A81="","",IF(OR(COUNTIF($A$5:$A$204,A81)&lt;&gt;1,COUNTIF(Dividas!$A$5:$A$104,C81)&lt;&gt;1,NOT(ISNUMBER(B81)),NOT(ISNUMBER(D81)),D81&lt;0,NOT(ISNUMBER(E81)),E81&lt;0,NOT(ISNUMBER(F81)),F81&lt;0),"",E81-F81))</x:f>
      </x:c>
      <x:c r="H81" t="str">
        <x:f>IF(A81="","",IF(G81="","REVISAR DADOS",IF(G81&lt;0,"SALDO AUMENTA",IF(E81&lt;D81,"ABAIXO DO PLANEJADO",IF(G81=0,"SEM AMORTIZAÇÃO","OK")))))</x:f>
      </x:c>
      <x:c r="I81" s="13"/>
    </x:row>
    <x:row r="82">
      <x:c r="A82" s="13"/>
      <x:c r="B82" s="17"/>
      <x:c r="C82" s="13"/>
      <x:c r="D82" s="14"/>
      <x:c r="E82" s="14"/>
      <x:c r="F82" s="14"/>
      <x:c r="G82" s="16" t="str">
        <x:f>IF(A82="","",IF(OR(COUNTIF($A$5:$A$204,A82)&lt;&gt;1,COUNTIF(Dividas!$A$5:$A$104,C82)&lt;&gt;1,NOT(ISNUMBER(B82)),NOT(ISNUMBER(D82)),D82&lt;0,NOT(ISNUMBER(E82)),E82&lt;0,NOT(ISNUMBER(F82)),F82&lt;0),"",E82-F82))</x:f>
      </x:c>
      <x:c r="H82" t="str">
        <x:f>IF(A82="","",IF(G82="","REVISAR DADOS",IF(G82&lt;0,"SALDO AUMENTA",IF(E82&lt;D82,"ABAIXO DO PLANEJADO",IF(G82=0,"SEM AMORTIZAÇÃO","OK")))))</x:f>
      </x:c>
      <x:c r="I82" s="13"/>
    </x:row>
    <x:row r="83">
      <x:c r="A83" s="13"/>
      <x:c r="B83" s="17"/>
      <x:c r="C83" s="13"/>
      <x:c r="D83" s="14"/>
      <x:c r="E83" s="14"/>
      <x:c r="F83" s="14"/>
      <x:c r="G83" s="16" t="str">
        <x:f>IF(A83="","",IF(OR(COUNTIF($A$5:$A$204,A83)&lt;&gt;1,COUNTIF(Dividas!$A$5:$A$104,C83)&lt;&gt;1,NOT(ISNUMBER(B83)),NOT(ISNUMBER(D83)),D83&lt;0,NOT(ISNUMBER(E83)),E83&lt;0,NOT(ISNUMBER(F83)),F83&lt;0),"",E83-F83))</x:f>
      </x:c>
      <x:c r="H83" t="str">
        <x:f>IF(A83="","",IF(G83="","REVISAR DADOS",IF(G83&lt;0,"SALDO AUMENTA",IF(E83&lt;D83,"ABAIXO DO PLANEJADO",IF(G83=0,"SEM AMORTIZAÇÃO","OK")))))</x:f>
      </x:c>
      <x:c r="I83" s="13"/>
    </x:row>
    <x:row r="84">
      <x:c r="A84" s="13"/>
      <x:c r="B84" s="17"/>
      <x:c r="C84" s="13"/>
      <x:c r="D84" s="14"/>
      <x:c r="E84" s="14"/>
      <x:c r="F84" s="14"/>
      <x:c r="G84" s="16" t="str">
        <x:f>IF(A84="","",IF(OR(COUNTIF($A$5:$A$204,A84)&lt;&gt;1,COUNTIF(Dividas!$A$5:$A$104,C84)&lt;&gt;1,NOT(ISNUMBER(B84)),NOT(ISNUMBER(D84)),D84&lt;0,NOT(ISNUMBER(E84)),E84&lt;0,NOT(ISNUMBER(F84)),F84&lt;0),"",E84-F84))</x:f>
      </x:c>
      <x:c r="H84" t="str">
        <x:f>IF(A84="","",IF(G84="","REVISAR DADOS",IF(G84&lt;0,"SALDO AUMENTA",IF(E84&lt;D84,"ABAIXO DO PLANEJADO",IF(G84=0,"SEM AMORTIZAÇÃO","OK")))))</x:f>
      </x:c>
      <x:c r="I84" s="13"/>
    </x:row>
    <x:row r="85">
      <x:c r="A85" s="13"/>
      <x:c r="B85" s="17"/>
      <x:c r="C85" s="13"/>
      <x:c r="D85" s="14"/>
      <x:c r="E85" s="14"/>
      <x:c r="F85" s="14"/>
      <x:c r="G85" s="16" t="str">
        <x:f>IF(A85="","",IF(OR(COUNTIF($A$5:$A$204,A85)&lt;&gt;1,COUNTIF(Dividas!$A$5:$A$104,C85)&lt;&gt;1,NOT(ISNUMBER(B85)),NOT(ISNUMBER(D85)),D85&lt;0,NOT(ISNUMBER(E85)),E85&lt;0,NOT(ISNUMBER(F85)),F85&lt;0),"",E85-F85))</x:f>
      </x:c>
      <x:c r="H85" t="str">
        <x:f>IF(A85="","",IF(G85="","REVISAR DADOS",IF(G85&lt;0,"SALDO AUMENTA",IF(E85&lt;D85,"ABAIXO DO PLANEJADO",IF(G85=0,"SEM AMORTIZAÇÃO","OK")))))</x:f>
      </x:c>
      <x:c r="I85" s="13"/>
    </x:row>
    <x:row r="86">
      <x:c r="A86" s="13"/>
      <x:c r="B86" s="17"/>
      <x:c r="C86" s="13"/>
      <x:c r="D86" s="14"/>
      <x:c r="E86" s="14"/>
      <x:c r="F86" s="14"/>
      <x:c r="G86" s="16" t="str">
        <x:f>IF(A86="","",IF(OR(COUNTIF($A$5:$A$204,A86)&lt;&gt;1,COUNTIF(Dividas!$A$5:$A$104,C86)&lt;&gt;1,NOT(ISNUMBER(B86)),NOT(ISNUMBER(D86)),D86&lt;0,NOT(ISNUMBER(E86)),E86&lt;0,NOT(ISNUMBER(F86)),F86&lt;0),"",E86-F86))</x:f>
      </x:c>
      <x:c r="H86" t="str">
        <x:f>IF(A86="","",IF(G86="","REVISAR DADOS",IF(G86&lt;0,"SALDO AUMENTA",IF(E86&lt;D86,"ABAIXO DO PLANEJADO",IF(G86=0,"SEM AMORTIZAÇÃO","OK")))))</x:f>
      </x:c>
      <x:c r="I86" s="13"/>
    </x:row>
    <x:row r="87">
      <x:c r="A87" s="13"/>
      <x:c r="B87" s="17"/>
      <x:c r="C87" s="13"/>
      <x:c r="D87" s="14"/>
      <x:c r="E87" s="14"/>
      <x:c r="F87" s="14"/>
      <x:c r="G87" s="16" t="str">
        <x:f>IF(A87="","",IF(OR(COUNTIF($A$5:$A$204,A87)&lt;&gt;1,COUNTIF(Dividas!$A$5:$A$104,C87)&lt;&gt;1,NOT(ISNUMBER(B87)),NOT(ISNUMBER(D87)),D87&lt;0,NOT(ISNUMBER(E87)),E87&lt;0,NOT(ISNUMBER(F87)),F87&lt;0),"",E87-F87))</x:f>
      </x:c>
      <x:c r="H87" t="str">
        <x:f>IF(A87="","",IF(G87="","REVISAR DADOS",IF(G87&lt;0,"SALDO AUMENTA",IF(E87&lt;D87,"ABAIXO DO PLANEJADO",IF(G87=0,"SEM AMORTIZAÇÃO","OK")))))</x:f>
      </x:c>
      <x:c r="I87" s="13"/>
    </x:row>
    <x:row r="88">
      <x:c r="A88" s="13"/>
      <x:c r="B88" s="17"/>
      <x:c r="C88" s="13"/>
      <x:c r="D88" s="14"/>
      <x:c r="E88" s="14"/>
      <x:c r="F88" s="14"/>
      <x:c r="G88" s="16" t="str">
        <x:f>IF(A88="","",IF(OR(COUNTIF($A$5:$A$204,A88)&lt;&gt;1,COUNTIF(Dividas!$A$5:$A$104,C88)&lt;&gt;1,NOT(ISNUMBER(B88)),NOT(ISNUMBER(D88)),D88&lt;0,NOT(ISNUMBER(E88)),E88&lt;0,NOT(ISNUMBER(F88)),F88&lt;0),"",E88-F88))</x:f>
      </x:c>
      <x:c r="H88" t="str">
        <x:f>IF(A88="","",IF(G88="","REVISAR DADOS",IF(G88&lt;0,"SALDO AUMENTA",IF(E88&lt;D88,"ABAIXO DO PLANEJADO",IF(G88=0,"SEM AMORTIZAÇÃO","OK")))))</x:f>
      </x:c>
      <x:c r="I88" s="13"/>
    </x:row>
    <x:row r="89">
      <x:c r="A89" s="13"/>
      <x:c r="B89" s="17"/>
      <x:c r="C89" s="13"/>
      <x:c r="D89" s="14"/>
      <x:c r="E89" s="14"/>
      <x:c r="F89" s="14"/>
      <x:c r="G89" s="16" t="str">
        <x:f>IF(A89="","",IF(OR(COUNTIF($A$5:$A$204,A89)&lt;&gt;1,COUNTIF(Dividas!$A$5:$A$104,C89)&lt;&gt;1,NOT(ISNUMBER(B89)),NOT(ISNUMBER(D89)),D89&lt;0,NOT(ISNUMBER(E89)),E89&lt;0,NOT(ISNUMBER(F89)),F89&lt;0),"",E89-F89))</x:f>
      </x:c>
      <x:c r="H89" t="str">
        <x:f>IF(A89="","",IF(G89="","REVISAR DADOS",IF(G89&lt;0,"SALDO AUMENTA",IF(E89&lt;D89,"ABAIXO DO PLANEJADO",IF(G89=0,"SEM AMORTIZAÇÃO","OK")))))</x:f>
      </x:c>
      <x:c r="I89" s="13"/>
    </x:row>
    <x:row r="90">
      <x:c r="A90" s="13"/>
      <x:c r="B90" s="17"/>
      <x:c r="C90" s="13"/>
      <x:c r="D90" s="14"/>
      <x:c r="E90" s="14"/>
      <x:c r="F90" s="14"/>
      <x:c r="G90" s="16" t="str">
        <x:f>IF(A90="","",IF(OR(COUNTIF($A$5:$A$204,A90)&lt;&gt;1,COUNTIF(Dividas!$A$5:$A$104,C90)&lt;&gt;1,NOT(ISNUMBER(B90)),NOT(ISNUMBER(D90)),D90&lt;0,NOT(ISNUMBER(E90)),E90&lt;0,NOT(ISNUMBER(F90)),F90&lt;0),"",E90-F90))</x:f>
      </x:c>
      <x:c r="H90" t="str">
        <x:f>IF(A90="","",IF(G90="","REVISAR DADOS",IF(G90&lt;0,"SALDO AUMENTA",IF(E90&lt;D90,"ABAIXO DO PLANEJADO",IF(G90=0,"SEM AMORTIZAÇÃO","OK")))))</x:f>
      </x:c>
      <x:c r="I90" s="13"/>
    </x:row>
    <x:row r="91">
      <x:c r="A91" s="13"/>
      <x:c r="B91" s="17"/>
      <x:c r="C91" s="13"/>
      <x:c r="D91" s="14"/>
      <x:c r="E91" s="14"/>
      <x:c r="F91" s="14"/>
      <x:c r="G91" s="16" t="str">
        <x:f>IF(A91="","",IF(OR(COUNTIF($A$5:$A$204,A91)&lt;&gt;1,COUNTIF(Dividas!$A$5:$A$104,C91)&lt;&gt;1,NOT(ISNUMBER(B91)),NOT(ISNUMBER(D91)),D91&lt;0,NOT(ISNUMBER(E91)),E91&lt;0,NOT(ISNUMBER(F91)),F91&lt;0),"",E91-F91))</x:f>
      </x:c>
      <x:c r="H91" t="str">
        <x:f>IF(A91="","",IF(G91="","REVISAR DADOS",IF(G91&lt;0,"SALDO AUMENTA",IF(E91&lt;D91,"ABAIXO DO PLANEJADO",IF(G91=0,"SEM AMORTIZAÇÃO","OK")))))</x:f>
      </x:c>
      <x:c r="I91" s="13"/>
    </x:row>
    <x:row r="92">
      <x:c r="A92" s="13"/>
      <x:c r="B92" s="17"/>
      <x:c r="C92" s="13"/>
      <x:c r="D92" s="14"/>
      <x:c r="E92" s="14"/>
      <x:c r="F92" s="14"/>
      <x:c r="G92" s="16" t="str">
        <x:f>IF(A92="","",IF(OR(COUNTIF($A$5:$A$204,A92)&lt;&gt;1,COUNTIF(Dividas!$A$5:$A$104,C92)&lt;&gt;1,NOT(ISNUMBER(B92)),NOT(ISNUMBER(D92)),D92&lt;0,NOT(ISNUMBER(E92)),E92&lt;0,NOT(ISNUMBER(F92)),F92&lt;0),"",E92-F92))</x:f>
      </x:c>
      <x:c r="H92" t="str">
        <x:f>IF(A92="","",IF(G92="","REVISAR DADOS",IF(G92&lt;0,"SALDO AUMENTA",IF(E92&lt;D92,"ABAIXO DO PLANEJADO",IF(G92=0,"SEM AMORTIZAÇÃO","OK")))))</x:f>
      </x:c>
      <x:c r="I92" s="13"/>
    </x:row>
    <x:row r="93">
      <x:c r="A93" s="13"/>
      <x:c r="B93" s="17"/>
      <x:c r="C93" s="13"/>
      <x:c r="D93" s="14"/>
      <x:c r="E93" s="14"/>
      <x:c r="F93" s="14"/>
      <x:c r="G93" s="16" t="str">
        <x:f>IF(A93="","",IF(OR(COUNTIF($A$5:$A$204,A93)&lt;&gt;1,COUNTIF(Dividas!$A$5:$A$104,C93)&lt;&gt;1,NOT(ISNUMBER(B93)),NOT(ISNUMBER(D93)),D93&lt;0,NOT(ISNUMBER(E93)),E93&lt;0,NOT(ISNUMBER(F93)),F93&lt;0),"",E93-F93))</x:f>
      </x:c>
      <x:c r="H93" t="str">
        <x:f>IF(A93="","",IF(G93="","REVISAR DADOS",IF(G93&lt;0,"SALDO AUMENTA",IF(E93&lt;D93,"ABAIXO DO PLANEJADO",IF(G93=0,"SEM AMORTIZAÇÃO","OK")))))</x:f>
      </x:c>
      <x:c r="I93" s="13"/>
    </x:row>
    <x:row r="94">
      <x:c r="A94" s="13"/>
      <x:c r="B94" s="17"/>
      <x:c r="C94" s="13"/>
      <x:c r="D94" s="14"/>
      <x:c r="E94" s="14"/>
      <x:c r="F94" s="14"/>
      <x:c r="G94" s="16" t="str">
        <x:f>IF(A94="","",IF(OR(COUNTIF($A$5:$A$204,A94)&lt;&gt;1,COUNTIF(Dividas!$A$5:$A$104,C94)&lt;&gt;1,NOT(ISNUMBER(B94)),NOT(ISNUMBER(D94)),D94&lt;0,NOT(ISNUMBER(E94)),E94&lt;0,NOT(ISNUMBER(F94)),F94&lt;0),"",E94-F94))</x:f>
      </x:c>
      <x:c r="H94" t="str">
        <x:f>IF(A94="","",IF(G94="","REVISAR DADOS",IF(G94&lt;0,"SALDO AUMENTA",IF(E94&lt;D94,"ABAIXO DO PLANEJADO",IF(G94=0,"SEM AMORTIZAÇÃO","OK")))))</x:f>
      </x:c>
      <x:c r="I94" s="13"/>
    </x:row>
    <x:row r="95">
      <x:c r="A95" s="13"/>
      <x:c r="B95" s="17"/>
      <x:c r="C95" s="13"/>
      <x:c r="D95" s="14"/>
      <x:c r="E95" s="14"/>
      <x:c r="F95" s="14"/>
      <x:c r="G95" s="16" t="str">
        <x:f>IF(A95="","",IF(OR(COUNTIF($A$5:$A$204,A95)&lt;&gt;1,COUNTIF(Dividas!$A$5:$A$104,C95)&lt;&gt;1,NOT(ISNUMBER(B95)),NOT(ISNUMBER(D95)),D95&lt;0,NOT(ISNUMBER(E95)),E95&lt;0,NOT(ISNUMBER(F95)),F95&lt;0),"",E95-F95))</x:f>
      </x:c>
      <x:c r="H95" t="str">
        <x:f>IF(A95="","",IF(G95="","REVISAR DADOS",IF(G95&lt;0,"SALDO AUMENTA",IF(E95&lt;D95,"ABAIXO DO PLANEJADO",IF(G95=0,"SEM AMORTIZAÇÃO","OK")))))</x:f>
      </x:c>
      <x:c r="I95" s="13"/>
    </x:row>
    <x:row r="96">
      <x:c r="A96" s="13"/>
      <x:c r="B96" s="17"/>
      <x:c r="C96" s="13"/>
      <x:c r="D96" s="14"/>
      <x:c r="E96" s="14"/>
      <x:c r="F96" s="14"/>
      <x:c r="G96" s="16" t="str">
        <x:f>IF(A96="","",IF(OR(COUNTIF($A$5:$A$204,A96)&lt;&gt;1,COUNTIF(Dividas!$A$5:$A$104,C96)&lt;&gt;1,NOT(ISNUMBER(B96)),NOT(ISNUMBER(D96)),D96&lt;0,NOT(ISNUMBER(E96)),E96&lt;0,NOT(ISNUMBER(F96)),F96&lt;0),"",E96-F96))</x:f>
      </x:c>
      <x:c r="H96" t="str">
        <x:f>IF(A96="","",IF(G96="","REVISAR DADOS",IF(G96&lt;0,"SALDO AUMENTA",IF(E96&lt;D96,"ABAIXO DO PLANEJADO",IF(G96=0,"SEM AMORTIZAÇÃO","OK")))))</x:f>
      </x:c>
      <x:c r="I96" s="13"/>
    </x:row>
    <x:row r="97">
      <x:c r="A97" s="13"/>
      <x:c r="B97" s="17"/>
      <x:c r="C97" s="13"/>
      <x:c r="D97" s="14"/>
      <x:c r="E97" s="14"/>
      <x:c r="F97" s="14"/>
      <x:c r="G97" s="16" t="str">
        <x:f>IF(A97="","",IF(OR(COUNTIF($A$5:$A$204,A97)&lt;&gt;1,COUNTIF(Dividas!$A$5:$A$104,C97)&lt;&gt;1,NOT(ISNUMBER(B97)),NOT(ISNUMBER(D97)),D97&lt;0,NOT(ISNUMBER(E97)),E97&lt;0,NOT(ISNUMBER(F97)),F97&lt;0),"",E97-F97))</x:f>
      </x:c>
      <x:c r="H97" t="str">
        <x:f>IF(A97="","",IF(G97="","REVISAR DADOS",IF(G97&lt;0,"SALDO AUMENTA",IF(E97&lt;D97,"ABAIXO DO PLANEJADO",IF(G97=0,"SEM AMORTIZAÇÃO","OK")))))</x:f>
      </x:c>
      <x:c r="I97" s="13"/>
    </x:row>
    <x:row r="98">
      <x:c r="A98" s="13"/>
      <x:c r="B98" s="17"/>
      <x:c r="C98" s="13"/>
      <x:c r="D98" s="14"/>
      <x:c r="E98" s="14"/>
      <x:c r="F98" s="14"/>
      <x:c r="G98" s="16" t="str">
        <x:f>IF(A98="","",IF(OR(COUNTIF($A$5:$A$204,A98)&lt;&gt;1,COUNTIF(Dividas!$A$5:$A$104,C98)&lt;&gt;1,NOT(ISNUMBER(B98)),NOT(ISNUMBER(D98)),D98&lt;0,NOT(ISNUMBER(E98)),E98&lt;0,NOT(ISNUMBER(F98)),F98&lt;0),"",E98-F98))</x:f>
      </x:c>
      <x:c r="H98" t="str">
        <x:f>IF(A98="","",IF(G98="","REVISAR DADOS",IF(G98&lt;0,"SALDO AUMENTA",IF(E98&lt;D98,"ABAIXO DO PLANEJADO",IF(G98=0,"SEM AMORTIZAÇÃO","OK")))))</x:f>
      </x:c>
      <x:c r="I98" s="13"/>
    </x:row>
    <x:row r="99">
      <x:c r="A99" s="13"/>
      <x:c r="B99" s="17"/>
      <x:c r="C99" s="13"/>
      <x:c r="D99" s="14"/>
      <x:c r="E99" s="14"/>
      <x:c r="F99" s="14"/>
      <x:c r="G99" s="16" t="str">
        <x:f>IF(A99="","",IF(OR(COUNTIF($A$5:$A$204,A99)&lt;&gt;1,COUNTIF(Dividas!$A$5:$A$104,C99)&lt;&gt;1,NOT(ISNUMBER(B99)),NOT(ISNUMBER(D99)),D99&lt;0,NOT(ISNUMBER(E99)),E99&lt;0,NOT(ISNUMBER(F99)),F99&lt;0),"",E99-F99))</x:f>
      </x:c>
      <x:c r="H99" t="str">
        <x:f>IF(A99="","",IF(G99="","REVISAR DADOS",IF(G99&lt;0,"SALDO AUMENTA",IF(E99&lt;D99,"ABAIXO DO PLANEJADO",IF(G99=0,"SEM AMORTIZAÇÃO","OK")))))</x:f>
      </x:c>
      <x:c r="I99" s="13"/>
    </x:row>
    <x:row r="100">
      <x:c r="A100" s="13"/>
      <x:c r="B100" s="17"/>
      <x:c r="C100" s="13"/>
      <x:c r="D100" s="14"/>
      <x:c r="E100" s="14"/>
      <x:c r="F100" s="14"/>
      <x:c r="G100" s="16" t="str">
        <x:f>IF(A100="","",IF(OR(COUNTIF($A$5:$A$204,A100)&lt;&gt;1,COUNTIF(Dividas!$A$5:$A$104,C100)&lt;&gt;1,NOT(ISNUMBER(B100)),NOT(ISNUMBER(D100)),D100&lt;0,NOT(ISNUMBER(E100)),E100&lt;0,NOT(ISNUMBER(F100)),F100&lt;0),"",E100-F100))</x:f>
      </x:c>
      <x:c r="H100" t="str">
        <x:f>IF(A100="","",IF(G100="","REVISAR DADOS",IF(G100&lt;0,"SALDO AUMENTA",IF(E100&lt;D100,"ABAIXO DO PLANEJADO",IF(G100=0,"SEM AMORTIZAÇÃO","OK")))))</x:f>
      </x:c>
      <x:c r="I100" s="13"/>
    </x:row>
    <x:row r="101">
      <x:c r="A101" s="13"/>
      <x:c r="B101" s="17"/>
      <x:c r="C101" s="13"/>
      <x:c r="D101" s="14"/>
      <x:c r="E101" s="14"/>
      <x:c r="F101" s="14"/>
      <x:c r="G101" s="16" t="str">
        <x:f>IF(A101="","",IF(OR(COUNTIF($A$5:$A$204,A101)&lt;&gt;1,COUNTIF(Dividas!$A$5:$A$104,C101)&lt;&gt;1,NOT(ISNUMBER(B101)),NOT(ISNUMBER(D101)),D101&lt;0,NOT(ISNUMBER(E101)),E101&lt;0,NOT(ISNUMBER(F101)),F101&lt;0),"",E101-F101))</x:f>
      </x:c>
      <x:c r="H101" t="str">
        <x:f>IF(A101="","",IF(G101="","REVISAR DADOS",IF(G101&lt;0,"SALDO AUMENTA",IF(E101&lt;D101,"ABAIXO DO PLANEJADO",IF(G101=0,"SEM AMORTIZAÇÃO","OK")))))</x:f>
      </x:c>
      <x:c r="I101" s="13"/>
    </x:row>
    <x:row r="102">
      <x:c r="A102" s="13"/>
      <x:c r="B102" s="17"/>
      <x:c r="C102" s="13"/>
      <x:c r="D102" s="14"/>
      <x:c r="E102" s="14"/>
      <x:c r="F102" s="14"/>
      <x:c r="G102" s="16" t="str">
        <x:f>IF(A102="","",IF(OR(COUNTIF($A$5:$A$204,A102)&lt;&gt;1,COUNTIF(Dividas!$A$5:$A$104,C102)&lt;&gt;1,NOT(ISNUMBER(B102)),NOT(ISNUMBER(D102)),D102&lt;0,NOT(ISNUMBER(E102)),E102&lt;0,NOT(ISNUMBER(F102)),F102&lt;0),"",E102-F102))</x:f>
      </x:c>
      <x:c r="H102" t="str">
        <x:f>IF(A102="","",IF(G102="","REVISAR DADOS",IF(G102&lt;0,"SALDO AUMENTA",IF(E102&lt;D102,"ABAIXO DO PLANEJADO",IF(G102=0,"SEM AMORTIZAÇÃO","OK")))))</x:f>
      </x:c>
      <x:c r="I102" s="13"/>
    </x:row>
    <x:row r="103">
      <x:c r="A103" s="13"/>
      <x:c r="B103" s="17"/>
      <x:c r="C103" s="13"/>
      <x:c r="D103" s="14"/>
      <x:c r="E103" s="14"/>
      <x:c r="F103" s="14"/>
      <x:c r="G103" s="16" t="str">
        <x:f>IF(A103="","",IF(OR(COUNTIF($A$5:$A$204,A103)&lt;&gt;1,COUNTIF(Dividas!$A$5:$A$104,C103)&lt;&gt;1,NOT(ISNUMBER(B103)),NOT(ISNUMBER(D103)),D103&lt;0,NOT(ISNUMBER(E103)),E103&lt;0,NOT(ISNUMBER(F103)),F103&lt;0),"",E103-F103))</x:f>
      </x:c>
      <x:c r="H103" t="str">
        <x:f>IF(A103="","",IF(G103="","REVISAR DADOS",IF(G103&lt;0,"SALDO AUMENTA",IF(E103&lt;D103,"ABAIXO DO PLANEJADO",IF(G103=0,"SEM AMORTIZAÇÃO","OK")))))</x:f>
      </x:c>
      <x:c r="I103" s="13"/>
    </x:row>
    <x:row r="104">
      <x:c r="A104" s="13"/>
      <x:c r="B104" s="17"/>
      <x:c r="C104" s="13"/>
      <x:c r="D104" s="14"/>
      <x:c r="E104" s="14"/>
      <x:c r="F104" s="14"/>
      <x:c r="G104" s="16" t="str">
        <x:f>IF(A104="","",IF(OR(COUNTIF($A$5:$A$204,A104)&lt;&gt;1,COUNTIF(Dividas!$A$5:$A$104,C104)&lt;&gt;1,NOT(ISNUMBER(B104)),NOT(ISNUMBER(D104)),D104&lt;0,NOT(ISNUMBER(E104)),E104&lt;0,NOT(ISNUMBER(F104)),F104&lt;0),"",E104-F104))</x:f>
      </x:c>
      <x:c r="H104" t="str">
        <x:f>IF(A104="","",IF(G104="","REVISAR DADOS",IF(G104&lt;0,"SALDO AUMENTA",IF(E104&lt;D104,"ABAIXO DO PLANEJADO",IF(G104=0,"SEM AMORTIZAÇÃO","OK")))))</x:f>
      </x:c>
      <x:c r="I104" s="13"/>
    </x:row>
    <x:row r="105">
      <x:c r="A105" s="13"/>
      <x:c r="B105" s="17"/>
      <x:c r="C105" s="13"/>
      <x:c r="D105" s="14"/>
      <x:c r="E105" s="14"/>
      <x:c r="F105" s="14"/>
      <x:c r="G105" s="16" t="str">
        <x:f>IF(A105="","",IF(OR(COUNTIF($A$5:$A$204,A105)&lt;&gt;1,COUNTIF(Dividas!$A$5:$A$104,C105)&lt;&gt;1,NOT(ISNUMBER(B105)),NOT(ISNUMBER(D105)),D105&lt;0,NOT(ISNUMBER(E105)),E105&lt;0,NOT(ISNUMBER(F105)),F105&lt;0),"",E105-F105))</x:f>
      </x:c>
      <x:c r="H105" t="str">
        <x:f>IF(A105="","",IF(G105="","REVISAR DADOS",IF(G105&lt;0,"SALDO AUMENTA",IF(E105&lt;D105,"ABAIXO DO PLANEJADO",IF(G105=0,"SEM AMORTIZAÇÃO","OK")))))</x:f>
      </x:c>
      <x:c r="I105" s="13"/>
    </x:row>
    <x:row r="106">
      <x:c r="A106" s="13"/>
      <x:c r="B106" s="17"/>
      <x:c r="C106" s="13"/>
      <x:c r="D106" s="14"/>
      <x:c r="E106" s="14"/>
      <x:c r="F106" s="14"/>
      <x:c r="G106" s="16" t="str">
        <x:f>IF(A106="","",IF(OR(COUNTIF($A$5:$A$204,A106)&lt;&gt;1,COUNTIF(Dividas!$A$5:$A$104,C106)&lt;&gt;1,NOT(ISNUMBER(B106)),NOT(ISNUMBER(D106)),D106&lt;0,NOT(ISNUMBER(E106)),E106&lt;0,NOT(ISNUMBER(F106)),F106&lt;0),"",E106-F106))</x:f>
      </x:c>
      <x:c r="H106" t="str">
        <x:f>IF(A106="","",IF(G106="","REVISAR DADOS",IF(G106&lt;0,"SALDO AUMENTA",IF(E106&lt;D106,"ABAIXO DO PLANEJADO",IF(G106=0,"SEM AMORTIZAÇÃO","OK")))))</x:f>
      </x:c>
      <x:c r="I106" s="13"/>
    </x:row>
    <x:row r="107">
      <x:c r="A107" s="13"/>
      <x:c r="B107" s="17"/>
      <x:c r="C107" s="13"/>
      <x:c r="D107" s="14"/>
      <x:c r="E107" s="14"/>
      <x:c r="F107" s="14"/>
      <x:c r="G107" s="16" t="str">
        <x:f>IF(A107="","",IF(OR(COUNTIF($A$5:$A$204,A107)&lt;&gt;1,COUNTIF(Dividas!$A$5:$A$104,C107)&lt;&gt;1,NOT(ISNUMBER(B107)),NOT(ISNUMBER(D107)),D107&lt;0,NOT(ISNUMBER(E107)),E107&lt;0,NOT(ISNUMBER(F107)),F107&lt;0),"",E107-F107))</x:f>
      </x:c>
      <x:c r="H107" t="str">
        <x:f>IF(A107="","",IF(G107="","REVISAR DADOS",IF(G107&lt;0,"SALDO AUMENTA",IF(E107&lt;D107,"ABAIXO DO PLANEJADO",IF(G107=0,"SEM AMORTIZAÇÃO","OK")))))</x:f>
      </x:c>
      <x:c r="I107" s="13"/>
    </x:row>
    <x:row r="108">
      <x:c r="A108" s="13"/>
      <x:c r="B108" s="17"/>
      <x:c r="C108" s="13"/>
      <x:c r="D108" s="14"/>
      <x:c r="E108" s="14"/>
      <x:c r="F108" s="14"/>
      <x:c r="G108" s="16" t="str">
        <x:f>IF(A108="","",IF(OR(COUNTIF($A$5:$A$204,A108)&lt;&gt;1,COUNTIF(Dividas!$A$5:$A$104,C108)&lt;&gt;1,NOT(ISNUMBER(B108)),NOT(ISNUMBER(D108)),D108&lt;0,NOT(ISNUMBER(E108)),E108&lt;0,NOT(ISNUMBER(F108)),F108&lt;0),"",E108-F108))</x:f>
      </x:c>
      <x:c r="H108" t="str">
        <x:f>IF(A108="","",IF(G108="","REVISAR DADOS",IF(G108&lt;0,"SALDO AUMENTA",IF(E108&lt;D108,"ABAIXO DO PLANEJADO",IF(G108=0,"SEM AMORTIZAÇÃO","OK")))))</x:f>
      </x:c>
      <x:c r="I108" s="13"/>
    </x:row>
    <x:row r="109">
      <x:c r="A109" s="13"/>
      <x:c r="B109" s="17"/>
      <x:c r="C109" s="13"/>
      <x:c r="D109" s="14"/>
      <x:c r="E109" s="14"/>
      <x:c r="F109" s="14"/>
      <x:c r="G109" s="16" t="str">
        <x:f>IF(A109="","",IF(OR(COUNTIF($A$5:$A$204,A109)&lt;&gt;1,COUNTIF(Dividas!$A$5:$A$104,C109)&lt;&gt;1,NOT(ISNUMBER(B109)),NOT(ISNUMBER(D109)),D109&lt;0,NOT(ISNUMBER(E109)),E109&lt;0,NOT(ISNUMBER(F109)),F109&lt;0),"",E109-F109))</x:f>
      </x:c>
      <x:c r="H109" t="str">
        <x:f>IF(A109="","",IF(G109="","REVISAR DADOS",IF(G109&lt;0,"SALDO AUMENTA",IF(E109&lt;D109,"ABAIXO DO PLANEJADO",IF(G109=0,"SEM AMORTIZAÇÃO","OK")))))</x:f>
      </x:c>
      <x:c r="I109" s="13"/>
    </x:row>
    <x:row r="110">
      <x:c r="A110" s="13"/>
      <x:c r="B110" s="17"/>
      <x:c r="C110" s="13"/>
      <x:c r="D110" s="14"/>
      <x:c r="E110" s="14"/>
      <x:c r="F110" s="14"/>
      <x:c r="G110" s="16" t="str">
        <x:f>IF(A110="","",IF(OR(COUNTIF($A$5:$A$204,A110)&lt;&gt;1,COUNTIF(Dividas!$A$5:$A$104,C110)&lt;&gt;1,NOT(ISNUMBER(B110)),NOT(ISNUMBER(D110)),D110&lt;0,NOT(ISNUMBER(E110)),E110&lt;0,NOT(ISNUMBER(F110)),F110&lt;0),"",E110-F110))</x:f>
      </x:c>
      <x:c r="H110" t="str">
        <x:f>IF(A110="","",IF(G110="","REVISAR DADOS",IF(G110&lt;0,"SALDO AUMENTA",IF(E110&lt;D110,"ABAIXO DO PLANEJADO",IF(G110=0,"SEM AMORTIZAÇÃO","OK")))))</x:f>
      </x:c>
      <x:c r="I110" s="13"/>
    </x:row>
    <x:row r="111">
      <x:c r="A111" s="13"/>
      <x:c r="B111" s="17"/>
      <x:c r="C111" s="13"/>
      <x:c r="D111" s="14"/>
      <x:c r="E111" s="14"/>
      <x:c r="F111" s="14"/>
      <x:c r="G111" s="16" t="str">
        <x:f>IF(A111="","",IF(OR(COUNTIF($A$5:$A$204,A111)&lt;&gt;1,COUNTIF(Dividas!$A$5:$A$104,C111)&lt;&gt;1,NOT(ISNUMBER(B111)),NOT(ISNUMBER(D111)),D111&lt;0,NOT(ISNUMBER(E111)),E111&lt;0,NOT(ISNUMBER(F111)),F111&lt;0),"",E111-F111))</x:f>
      </x:c>
      <x:c r="H111" t="str">
        <x:f>IF(A111="","",IF(G111="","REVISAR DADOS",IF(G111&lt;0,"SALDO AUMENTA",IF(E111&lt;D111,"ABAIXO DO PLANEJADO",IF(G111=0,"SEM AMORTIZAÇÃO","OK")))))</x:f>
      </x:c>
      <x:c r="I111" s="13"/>
    </x:row>
    <x:row r="112">
      <x:c r="A112" s="13"/>
      <x:c r="B112" s="17"/>
      <x:c r="C112" s="13"/>
      <x:c r="D112" s="14"/>
      <x:c r="E112" s="14"/>
      <x:c r="F112" s="14"/>
      <x:c r="G112" s="16" t="str">
        <x:f>IF(A112="","",IF(OR(COUNTIF($A$5:$A$204,A112)&lt;&gt;1,COUNTIF(Dividas!$A$5:$A$104,C112)&lt;&gt;1,NOT(ISNUMBER(B112)),NOT(ISNUMBER(D112)),D112&lt;0,NOT(ISNUMBER(E112)),E112&lt;0,NOT(ISNUMBER(F112)),F112&lt;0),"",E112-F112))</x:f>
      </x:c>
      <x:c r="H112" t="str">
        <x:f>IF(A112="","",IF(G112="","REVISAR DADOS",IF(G112&lt;0,"SALDO AUMENTA",IF(E112&lt;D112,"ABAIXO DO PLANEJADO",IF(G112=0,"SEM AMORTIZAÇÃO","OK")))))</x:f>
      </x:c>
      <x:c r="I112" s="13"/>
    </x:row>
    <x:row r="113">
      <x:c r="A113" s="13"/>
      <x:c r="B113" s="17"/>
      <x:c r="C113" s="13"/>
      <x:c r="D113" s="14"/>
      <x:c r="E113" s="14"/>
      <x:c r="F113" s="14"/>
      <x:c r="G113" s="16" t="str">
        <x:f>IF(A113="","",IF(OR(COUNTIF($A$5:$A$204,A113)&lt;&gt;1,COUNTIF(Dividas!$A$5:$A$104,C113)&lt;&gt;1,NOT(ISNUMBER(B113)),NOT(ISNUMBER(D113)),D113&lt;0,NOT(ISNUMBER(E113)),E113&lt;0,NOT(ISNUMBER(F113)),F113&lt;0),"",E113-F113))</x:f>
      </x:c>
      <x:c r="H113" t="str">
        <x:f>IF(A113="","",IF(G113="","REVISAR DADOS",IF(G113&lt;0,"SALDO AUMENTA",IF(E113&lt;D113,"ABAIXO DO PLANEJADO",IF(G113=0,"SEM AMORTIZAÇÃO","OK")))))</x:f>
      </x:c>
      <x:c r="I113" s="13"/>
    </x:row>
    <x:row r="114">
      <x:c r="A114" s="13"/>
      <x:c r="B114" s="17"/>
      <x:c r="C114" s="13"/>
      <x:c r="D114" s="14"/>
      <x:c r="E114" s="14"/>
      <x:c r="F114" s="14"/>
      <x:c r="G114" s="16" t="str">
        <x:f>IF(A114="","",IF(OR(COUNTIF($A$5:$A$204,A114)&lt;&gt;1,COUNTIF(Dividas!$A$5:$A$104,C114)&lt;&gt;1,NOT(ISNUMBER(B114)),NOT(ISNUMBER(D114)),D114&lt;0,NOT(ISNUMBER(E114)),E114&lt;0,NOT(ISNUMBER(F114)),F114&lt;0),"",E114-F114))</x:f>
      </x:c>
      <x:c r="H114" t="str">
        <x:f>IF(A114="","",IF(G114="","REVISAR DADOS",IF(G114&lt;0,"SALDO AUMENTA",IF(E114&lt;D114,"ABAIXO DO PLANEJADO",IF(G114=0,"SEM AMORTIZAÇÃO","OK")))))</x:f>
      </x:c>
      <x:c r="I114" s="13"/>
    </x:row>
    <x:row r="115">
      <x:c r="A115" s="13"/>
      <x:c r="B115" s="17"/>
      <x:c r="C115" s="13"/>
      <x:c r="D115" s="14"/>
      <x:c r="E115" s="14"/>
      <x:c r="F115" s="14"/>
      <x:c r="G115" s="16" t="str">
        <x:f>IF(A115="","",IF(OR(COUNTIF($A$5:$A$204,A115)&lt;&gt;1,COUNTIF(Dividas!$A$5:$A$104,C115)&lt;&gt;1,NOT(ISNUMBER(B115)),NOT(ISNUMBER(D115)),D115&lt;0,NOT(ISNUMBER(E115)),E115&lt;0,NOT(ISNUMBER(F115)),F115&lt;0),"",E115-F115))</x:f>
      </x:c>
      <x:c r="H115" t="str">
        <x:f>IF(A115="","",IF(G115="","REVISAR DADOS",IF(G115&lt;0,"SALDO AUMENTA",IF(E115&lt;D115,"ABAIXO DO PLANEJADO",IF(G115=0,"SEM AMORTIZAÇÃO","OK")))))</x:f>
      </x:c>
      <x:c r="I115" s="13"/>
    </x:row>
    <x:row r="116">
      <x:c r="A116" s="13"/>
      <x:c r="B116" s="17"/>
      <x:c r="C116" s="13"/>
      <x:c r="D116" s="14"/>
      <x:c r="E116" s="14"/>
      <x:c r="F116" s="14"/>
      <x:c r="G116" s="16" t="str">
        <x:f>IF(A116="","",IF(OR(COUNTIF($A$5:$A$204,A116)&lt;&gt;1,COUNTIF(Dividas!$A$5:$A$104,C116)&lt;&gt;1,NOT(ISNUMBER(B116)),NOT(ISNUMBER(D116)),D116&lt;0,NOT(ISNUMBER(E116)),E116&lt;0,NOT(ISNUMBER(F116)),F116&lt;0),"",E116-F116))</x:f>
      </x:c>
      <x:c r="H116" t="str">
        <x:f>IF(A116="","",IF(G116="","REVISAR DADOS",IF(G116&lt;0,"SALDO AUMENTA",IF(E116&lt;D116,"ABAIXO DO PLANEJADO",IF(G116=0,"SEM AMORTIZAÇÃO","OK")))))</x:f>
      </x:c>
      <x:c r="I116" s="13"/>
    </x:row>
    <x:row r="117">
      <x:c r="A117" s="13"/>
      <x:c r="B117" s="17"/>
      <x:c r="C117" s="13"/>
      <x:c r="D117" s="14"/>
      <x:c r="E117" s="14"/>
      <x:c r="F117" s="14"/>
      <x:c r="G117" s="16" t="str">
        <x:f>IF(A117="","",IF(OR(COUNTIF($A$5:$A$204,A117)&lt;&gt;1,COUNTIF(Dividas!$A$5:$A$104,C117)&lt;&gt;1,NOT(ISNUMBER(B117)),NOT(ISNUMBER(D117)),D117&lt;0,NOT(ISNUMBER(E117)),E117&lt;0,NOT(ISNUMBER(F117)),F117&lt;0),"",E117-F117))</x:f>
      </x:c>
      <x:c r="H117" t="str">
        <x:f>IF(A117="","",IF(G117="","REVISAR DADOS",IF(G117&lt;0,"SALDO AUMENTA",IF(E117&lt;D117,"ABAIXO DO PLANEJADO",IF(G117=0,"SEM AMORTIZAÇÃO","OK")))))</x:f>
      </x:c>
      <x:c r="I117" s="13"/>
    </x:row>
    <x:row r="118">
      <x:c r="A118" s="13"/>
      <x:c r="B118" s="17"/>
      <x:c r="C118" s="13"/>
      <x:c r="D118" s="14"/>
      <x:c r="E118" s="14"/>
      <x:c r="F118" s="14"/>
      <x:c r="G118" s="16" t="str">
        <x:f>IF(A118="","",IF(OR(COUNTIF($A$5:$A$204,A118)&lt;&gt;1,COUNTIF(Dividas!$A$5:$A$104,C118)&lt;&gt;1,NOT(ISNUMBER(B118)),NOT(ISNUMBER(D118)),D118&lt;0,NOT(ISNUMBER(E118)),E118&lt;0,NOT(ISNUMBER(F118)),F118&lt;0),"",E118-F118))</x:f>
      </x:c>
      <x:c r="H118" t="str">
        <x:f>IF(A118="","",IF(G118="","REVISAR DADOS",IF(G118&lt;0,"SALDO AUMENTA",IF(E118&lt;D118,"ABAIXO DO PLANEJADO",IF(G118=0,"SEM AMORTIZAÇÃO","OK")))))</x:f>
      </x:c>
      <x:c r="I118" s="13"/>
    </x:row>
    <x:row r="119">
      <x:c r="A119" s="13"/>
      <x:c r="B119" s="17"/>
      <x:c r="C119" s="13"/>
      <x:c r="D119" s="14"/>
      <x:c r="E119" s="14"/>
      <x:c r="F119" s="14"/>
      <x:c r="G119" s="16" t="str">
        <x:f>IF(A119="","",IF(OR(COUNTIF($A$5:$A$204,A119)&lt;&gt;1,COUNTIF(Dividas!$A$5:$A$104,C119)&lt;&gt;1,NOT(ISNUMBER(B119)),NOT(ISNUMBER(D119)),D119&lt;0,NOT(ISNUMBER(E119)),E119&lt;0,NOT(ISNUMBER(F119)),F119&lt;0),"",E119-F119))</x:f>
      </x:c>
      <x:c r="H119" t="str">
        <x:f>IF(A119="","",IF(G119="","REVISAR DADOS",IF(G119&lt;0,"SALDO AUMENTA",IF(E119&lt;D119,"ABAIXO DO PLANEJADO",IF(G119=0,"SEM AMORTIZAÇÃO","OK")))))</x:f>
      </x:c>
      <x:c r="I119" s="13"/>
    </x:row>
    <x:row r="120">
      <x:c r="A120" s="13"/>
      <x:c r="B120" s="17"/>
      <x:c r="C120" s="13"/>
      <x:c r="D120" s="14"/>
      <x:c r="E120" s="14"/>
      <x:c r="F120" s="14"/>
      <x:c r="G120" s="16" t="str">
        <x:f>IF(A120="","",IF(OR(COUNTIF($A$5:$A$204,A120)&lt;&gt;1,COUNTIF(Dividas!$A$5:$A$104,C120)&lt;&gt;1,NOT(ISNUMBER(B120)),NOT(ISNUMBER(D120)),D120&lt;0,NOT(ISNUMBER(E120)),E120&lt;0,NOT(ISNUMBER(F120)),F120&lt;0),"",E120-F120))</x:f>
      </x:c>
      <x:c r="H120" t="str">
        <x:f>IF(A120="","",IF(G120="","REVISAR DADOS",IF(G120&lt;0,"SALDO AUMENTA",IF(E120&lt;D120,"ABAIXO DO PLANEJADO",IF(G120=0,"SEM AMORTIZAÇÃO","OK")))))</x:f>
      </x:c>
      <x:c r="I120" s="13"/>
    </x:row>
    <x:row r="121">
      <x:c r="A121" s="13"/>
      <x:c r="B121" s="17"/>
      <x:c r="C121" s="13"/>
      <x:c r="D121" s="14"/>
      <x:c r="E121" s="14"/>
      <x:c r="F121" s="14"/>
      <x:c r="G121" s="16" t="str">
        <x:f>IF(A121="","",IF(OR(COUNTIF($A$5:$A$204,A121)&lt;&gt;1,COUNTIF(Dividas!$A$5:$A$104,C121)&lt;&gt;1,NOT(ISNUMBER(B121)),NOT(ISNUMBER(D121)),D121&lt;0,NOT(ISNUMBER(E121)),E121&lt;0,NOT(ISNUMBER(F121)),F121&lt;0),"",E121-F121))</x:f>
      </x:c>
      <x:c r="H121" t="str">
        <x:f>IF(A121="","",IF(G121="","REVISAR DADOS",IF(G121&lt;0,"SALDO AUMENTA",IF(E121&lt;D121,"ABAIXO DO PLANEJADO",IF(G121=0,"SEM AMORTIZAÇÃO","OK")))))</x:f>
      </x:c>
      <x:c r="I121" s="13"/>
    </x:row>
    <x:row r="122">
      <x:c r="A122" s="13"/>
      <x:c r="B122" s="17"/>
      <x:c r="C122" s="13"/>
      <x:c r="D122" s="14"/>
      <x:c r="E122" s="14"/>
      <x:c r="F122" s="14"/>
      <x:c r="G122" s="16" t="str">
        <x:f>IF(A122="","",IF(OR(COUNTIF($A$5:$A$204,A122)&lt;&gt;1,COUNTIF(Dividas!$A$5:$A$104,C122)&lt;&gt;1,NOT(ISNUMBER(B122)),NOT(ISNUMBER(D122)),D122&lt;0,NOT(ISNUMBER(E122)),E122&lt;0,NOT(ISNUMBER(F122)),F122&lt;0),"",E122-F122))</x:f>
      </x:c>
      <x:c r="H122" t="str">
        <x:f>IF(A122="","",IF(G122="","REVISAR DADOS",IF(G122&lt;0,"SALDO AUMENTA",IF(E122&lt;D122,"ABAIXO DO PLANEJADO",IF(G122=0,"SEM AMORTIZAÇÃO","OK")))))</x:f>
      </x:c>
      <x:c r="I122" s="13"/>
    </x:row>
    <x:row r="123">
      <x:c r="A123" s="13"/>
      <x:c r="B123" s="17"/>
      <x:c r="C123" s="13"/>
      <x:c r="D123" s="14"/>
      <x:c r="E123" s="14"/>
      <x:c r="F123" s="14"/>
      <x:c r="G123" s="16" t="str">
        <x:f>IF(A123="","",IF(OR(COUNTIF($A$5:$A$204,A123)&lt;&gt;1,COUNTIF(Dividas!$A$5:$A$104,C123)&lt;&gt;1,NOT(ISNUMBER(B123)),NOT(ISNUMBER(D123)),D123&lt;0,NOT(ISNUMBER(E123)),E123&lt;0,NOT(ISNUMBER(F123)),F123&lt;0),"",E123-F123))</x:f>
      </x:c>
      <x:c r="H123" t="str">
        <x:f>IF(A123="","",IF(G123="","REVISAR DADOS",IF(G123&lt;0,"SALDO AUMENTA",IF(E123&lt;D123,"ABAIXO DO PLANEJADO",IF(G123=0,"SEM AMORTIZAÇÃO","OK")))))</x:f>
      </x:c>
      <x:c r="I123" s="13"/>
    </x:row>
    <x:row r="124">
      <x:c r="A124" s="13"/>
      <x:c r="B124" s="17"/>
      <x:c r="C124" s="13"/>
      <x:c r="D124" s="14"/>
      <x:c r="E124" s="14"/>
      <x:c r="F124" s="14"/>
      <x:c r="G124" s="16" t="str">
        <x:f>IF(A124="","",IF(OR(COUNTIF($A$5:$A$204,A124)&lt;&gt;1,COUNTIF(Dividas!$A$5:$A$104,C124)&lt;&gt;1,NOT(ISNUMBER(B124)),NOT(ISNUMBER(D124)),D124&lt;0,NOT(ISNUMBER(E124)),E124&lt;0,NOT(ISNUMBER(F124)),F124&lt;0),"",E124-F124))</x:f>
      </x:c>
      <x:c r="H124" t="str">
        <x:f>IF(A124="","",IF(G124="","REVISAR DADOS",IF(G124&lt;0,"SALDO AUMENTA",IF(E124&lt;D124,"ABAIXO DO PLANEJADO",IF(G124=0,"SEM AMORTIZAÇÃO","OK")))))</x:f>
      </x:c>
      <x:c r="I124" s="13"/>
    </x:row>
    <x:row r="125">
      <x:c r="A125" s="13"/>
      <x:c r="B125" s="17"/>
      <x:c r="C125" s="13"/>
      <x:c r="D125" s="14"/>
      <x:c r="E125" s="14"/>
      <x:c r="F125" s="14"/>
      <x:c r="G125" s="16" t="str">
        <x:f>IF(A125="","",IF(OR(COUNTIF($A$5:$A$204,A125)&lt;&gt;1,COUNTIF(Dividas!$A$5:$A$104,C125)&lt;&gt;1,NOT(ISNUMBER(B125)),NOT(ISNUMBER(D125)),D125&lt;0,NOT(ISNUMBER(E125)),E125&lt;0,NOT(ISNUMBER(F125)),F125&lt;0),"",E125-F125))</x:f>
      </x:c>
      <x:c r="H125" t="str">
        <x:f>IF(A125="","",IF(G125="","REVISAR DADOS",IF(G125&lt;0,"SALDO AUMENTA",IF(E125&lt;D125,"ABAIXO DO PLANEJADO",IF(G125=0,"SEM AMORTIZAÇÃO","OK")))))</x:f>
      </x:c>
      <x:c r="I125" s="13"/>
    </x:row>
    <x:row r="126">
      <x:c r="A126" s="13"/>
      <x:c r="B126" s="17"/>
      <x:c r="C126" s="13"/>
      <x:c r="D126" s="14"/>
      <x:c r="E126" s="14"/>
      <x:c r="F126" s="14"/>
      <x:c r="G126" s="16" t="str">
        <x:f>IF(A126="","",IF(OR(COUNTIF($A$5:$A$204,A126)&lt;&gt;1,COUNTIF(Dividas!$A$5:$A$104,C126)&lt;&gt;1,NOT(ISNUMBER(B126)),NOT(ISNUMBER(D126)),D126&lt;0,NOT(ISNUMBER(E126)),E126&lt;0,NOT(ISNUMBER(F126)),F126&lt;0),"",E126-F126))</x:f>
      </x:c>
      <x:c r="H126" t="str">
        <x:f>IF(A126="","",IF(G126="","REVISAR DADOS",IF(G126&lt;0,"SALDO AUMENTA",IF(E126&lt;D126,"ABAIXO DO PLANEJADO",IF(G126=0,"SEM AMORTIZAÇÃO","OK")))))</x:f>
      </x:c>
      <x:c r="I126" s="13"/>
    </x:row>
    <x:row r="127">
      <x:c r="A127" s="13"/>
      <x:c r="B127" s="17"/>
      <x:c r="C127" s="13"/>
      <x:c r="D127" s="14"/>
      <x:c r="E127" s="14"/>
      <x:c r="F127" s="14"/>
      <x:c r="G127" s="16" t="str">
        <x:f>IF(A127="","",IF(OR(COUNTIF($A$5:$A$204,A127)&lt;&gt;1,COUNTIF(Dividas!$A$5:$A$104,C127)&lt;&gt;1,NOT(ISNUMBER(B127)),NOT(ISNUMBER(D127)),D127&lt;0,NOT(ISNUMBER(E127)),E127&lt;0,NOT(ISNUMBER(F127)),F127&lt;0),"",E127-F127))</x:f>
      </x:c>
      <x:c r="H127" t="str">
        <x:f>IF(A127="","",IF(G127="","REVISAR DADOS",IF(G127&lt;0,"SALDO AUMENTA",IF(E127&lt;D127,"ABAIXO DO PLANEJADO",IF(G127=0,"SEM AMORTIZAÇÃO","OK")))))</x:f>
      </x:c>
      <x:c r="I127" s="13"/>
    </x:row>
    <x:row r="128">
      <x:c r="A128" s="13"/>
      <x:c r="B128" s="17"/>
      <x:c r="C128" s="13"/>
      <x:c r="D128" s="14"/>
      <x:c r="E128" s="14"/>
      <x:c r="F128" s="14"/>
      <x:c r="G128" s="16" t="str">
        <x:f>IF(A128="","",IF(OR(COUNTIF($A$5:$A$204,A128)&lt;&gt;1,COUNTIF(Dividas!$A$5:$A$104,C128)&lt;&gt;1,NOT(ISNUMBER(B128)),NOT(ISNUMBER(D128)),D128&lt;0,NOT(ISNUMBER(E128)),E128&lt;0,NOT(ISNUMBER(F128)),F128&lt;0),"",E128-F128))</x:f>
      </x:c>
      <x:c r="H128" t="str">
        <x:f>IF(A128="","",IF(G128="","REVISAR DADOS",IF(G128&lt;0,"SALDO AUMENTA",IF(E128&lt;D128,"ABAIXO DO PLANEJADO",IF(G128=0,"SEM AMORTIZAÇÃO","OK")))))</x:f>
      </x:c>
      <x:c r="I128" s="13"/>
    </x:row>
    <x:row r="129">
      <x:c r="A129" s="13"/>
      <x:c r="B129" s="17"/>
      <x:c r="C129" s="13"/>
      <x:c r="D129" s="14"/>
      <x:c r="E129" s="14"/>
      <x:c r="F129" s="14"/>
      <x:c r="G129" s="16" t="str">
        <x:f>IF(A129="","",IF(OR(COUNTIF($A$5:$A$204,A129)&lt;&gt;1,COUNTIF(Dividas!$A$5:$A$104,C129)&lt;&gt;1,NOT(ISNUMBER(B129)),NOT(ISNUMBER(D129)),D129&lt;0,NOT(ISNUMBER(E129)),E129&lt;0,NOT(ISNUMBER(F129)),F129&lt;0),"",E129-F129))</x:f>
      </x:c>
      <x:c r="H129" t="str">
        <x:f>IF(A129="","",IF(G129="","REVISAR DADOS",IF(G129&lt;0,"SALDO AUMENTA",IF(E129&lt;D129,"ABAIXO DO PLANEJADO",IF(G129=0,"SEM AMORTIZAÇÃO","OK")))))</x:f>
      </x:c>
      <x:c r="I129" s="13"/>
    </x:row>
    <x:row r="130">
      <x:c r="A130" s="13"/>
      <x:c r="B130" s="17"/>
      <x:c r="C130" s="13"/>
      <x:c r="D130" s="14"/>
      <x:c r="E130" s="14"/>
      <x:c r="F130" s="14"/>
      <x:c r="G130" s="16" t="str">
        <x:f>IF(A130="","",IF(OR(COUNTIF($A$5:$A$204,A130)&lt;&gt;1,COUNTIF(Dividas!$A$5:$A$104,C130)&lt;&gt;1,NOT(ISNUMBER(B130)),NOT(ISNUMBER(D130)),D130&lt;0,NOT(ISNUMBER(E130)),E130&lt;0,NOT(ISNUMBER(F130)),F130&lt;0),"",E130-F130))</x:f>
      </x:c>
      <x:c r="H130" t="str">
        <x:f>IF(A130="","",IF(G130="","REVISAR DADOS",IF(G130&lt;0,"SALDO AUMENTA",IF(E130&lt;D130,"ABAIXO DO PLANEJADO",IF(G130=0,"SEM AMORTIZAÇÃO","OK")))))</x:f>
      </x:c>
      <x:c r="I130" s="13"/>
    </x:row>
    <x:row r="131">
      <x:c r="A131" s="13"/>
      <x:c r="B131" s="17"/>
      <x:c r="C131" s="13"/>
      <x:c r="D131" s="14"/>
      <x:c r="E131" s="14"/>
      <x:c r="F131" s="14"/>
      <x:c r="G131" s="16" t="str">
        <x:f>IF(A131="","",IF(OR(COUNTIF($A$5:$A$204,A131)&lt;&gt;1,COUNTIF(Dividas!$A$5:$A$104,C131)&lt;&gt;1,NOT(ISNUMBER(B131)),NOT(ISNUMBER(D131)),D131&lt;0,NOT(ISNUMBER(E131)),E131&lt;0,NOT(ISNUMBER(F131)),F131&lt;0),"",E131-F131))</x:f>
      </x:c>
      <x:c r="H131" t="str">
        <x:f>IF(A131="","",IF(G131="","REVISAR DADOS",IF(G131&lt;0,"SALDO AUMENTA",IF(E131&lt;D131,"ABAIXO DO PLANEJADO",IF(G131=0,"SEM AMORTIZAÇÃO","OK")))))</x:f>
      </x:c>
      <x:c r="I131" s="13"/>
    </x:row>
    <x:row r="132">
      <x:c r="A132" s="13"/>
      <x:c r="B132" s="17"/>
      <x:c r="C132" s="13"/>
      <x:c r="D132" s="14"/>
      <x:c r="E132" s="14"/>
      <x:c r="F132" s="14"/>
      <x:c r="G132" s="16" t="str">
        <x:f>IF(A132="","",IF(OR(COUNTIF($A$5:$A$204,A132)&lt;&gt;1,COUNTIF(Dividas!$A$5:$A$104,C132)&lt;&gt;1,NOT(ISNUMBER(B132)),NOT(ISNUMBER(D132)),D132&lt;0,NOT(ISNUMBER(E132)),E132&lt;0,NOT(ISNUMBER(F132)),F132&lt;0),"",E132-F132))</x:f>
      </x:c>
      <x:c r="H132" t="str">
        <x:f>IF(A132="","",IF(G132="","REVISAR DADOS",IF(G132&lt;0,"SALDO AUMENTA",IF(E132&lt;D132,"ABAIXO DO PLANEJADO",IF(G132=0,"SEM AMORTIZAÇÃO","OK")))))</x:f>
      </x:c>
      <x:c r="I132" s="13"/>
    </x:row>
    <x:row r="133">
      <x:c r="A133" s="13"/>
      <x:c r="B133" s="17"/>
      <x:c r="C133" s="13"/>
      <x:c r="D133" s="14"/>
      <x:c r="E133" s="14"/>
      <x:c r="F133" s="14"/>
      <x:c r="G133" s="16" t="str">
        <x:f>IF(A133="","",IF(OR(COUNTIF($A$5:$A$204,A133)&lt;&gt;1,COUNTIF(Dividas!$A$5:$A$104,C133)&lt;&gt;1,NOT(ISNUMBER(B133)),NOT(ISNUMBER(D133)),D133&lt;0,NOT(ISNUMBER(E133)),E133&lt;0,NOT(ISNUMBER(F133)),F133&lt;0),"",E133-F133))</x:f>
      </x:c>
      <x:c r="H133" t="str">
        <x:f>IF(A133="","",IF(G133="","REVISAR DADOS",IF(G133&lt;0,"SALDO AUMENTA",IF(E133&lt;D133,"ABAIXO DO PLANEJADO",IF(G133=0,"SEM AMORTIZAÇÃO","OK")))))</x:f>
      </x:c>
      <x:c r="I133" s="13"/>
    </x:row>
    <x:row r="134">
      <x:c r="A134" s="13"/>
      <x:c r="B134" s="17"/>
      <x:c r="C134" s="13"/>
      <x:c r="D134" s="14"/>
      <x:c r="E134" s="14"/>
      <x:c r="F134" s="14"/>
      <x:c r="G134" s="16" t="str">
        <x:f>IF(A134="","",IF(OR(COUNTIF($A$5:$A$204,A134)&lt;&gt;1,COUNTIF(Dividas!$A$5:$A$104,C134)&lt;&gt;1,NOT(ISNUMBER(B134)),NOT(ISNUMBER(D134)),D134&lt;0,NOT(ISNUMBER(E134)),E134&lt;0,NOT(ISNUMBER(F134)),F134&lt;0),"",E134-F134))</x:f>
      </x:c>
      <x:c r="H134" t="str">
        <x:f>IF(A134="","",IF(G134="","REVISAR DADOS",IF(G134&lt;0,"SALDO AUMENTA",IF(E134&lt;D134,"ABAIXO DO PLANEJADO",IF(G134=0,"SEM AMORTIZAÇÃO","OK")))))</x:f>
      </x:c>
      <x:c r="I134" s="13"/>
    </x:row>
    <x:row r="135">
      <x:c r="A135" s="13"/>
      <x:c r="B135" s="17"/>
      <x:c r="C135" s="13"/>
      <x:c r="D135" s="14"/>
      <x:c r="E135" s="14"/>
      <x:c r="F135" s="14"/>
      <x:c r="G135" s="16" t="str">
        <x:f>IF(A135="","",IF(OR(COUNTIF($A$5:$A$204,A135)&lt;&gt;1,COUNTIF(Dividas!$A$5:$A$104,C135)&lt;&gt;1,NOT(ISNUMBER(B135)),NOT(ISNUMBER(D135)),D135&lt;0,NOT(ISNUMBER(E135)),E135&lt;0,NOT(ISNUMBER(F135)),F135&lt;0),"",E135-F135))</x:f>
      </x:c>
      <x:c r="H135" t="str">
        <x:f>IF(A135="","",IF(G135="","REVISAR DADOS",IF(G135&lt;0,"SALDO AUMENTA",IF(E135&lt;D135,"ABAIXO DO PLANEJADO",IF(G135=0,"SEM AMORTIZAÇÃO","OK")))))</x:f>
      </x:c>
      <x:c r="I135" s="13"/>
    </x:row>
    <x:row r="136">
      <x:c r="A136" s="13"/>
      <x:c r="B136" s="17"/>
      <x:c r="C136" s="13"/>
      <x:c r="D136" s="14"/>
      <x:c r="E136" s="14"/>
      <x:c r="F136" s="14"/>
      <x:c r="G136" s="16" t="str">
        <x:f>IF(A136="","",IF(OR(COUNTIF($A$5:$A$204,A136)&lt;&gt;1,COUNTIF(Dividas!$A$5:$A$104,C136)&lt;&gt;1,NOT(ISNUMBER(B136)),NOT(ISNUMBER(D136)),D136&lt;0,NOT(ISNUMBER(E136)),E136&lt;0,NOT(ISNUMBER(F136)),F136&lt;0),"",E136-F136))</x:f>
      </x:c>
      <x:c r="H136" t="str">
        <x:f>IF(A136="","",IF(G136="","REVISAR DADOS",IF(G136&lt;0,"SALDO AUMENTA",IF(E136&lt;D136,"ABAIXO DO PLANEJADO",IF(G136=0,"SEM AMORTIZAÇÃO","OK")))))</x:f>
      </x:c>
      <x:c r="I136" s="13"/>
    </x:row>
    <x:row r="137">
      <x:c r="A137" s="13"/>
      <x:c r="B137" s="17"/>
      <x:c r="C137" s="13"/>
      <x:c r="D137" s="14"/>
      <x:c r="E137" s="14"/>
      <x:c r="F137" s="14"/>
      <x:c r="G137" s="16" t="str">
        <x:f>IF(A137="","",IF(OR(COUNTIF($A$5:$A$204,A137)&lt;&gt;1,COUNTIF(Dividas!$A$5:$A$104,C137)&lt;&gt;1,NOT(ISNUMBER(B137)),NOT(ISNUMBER(D137)),D137&lt;0,NOT(ISNUMBER(E137)),E137&lt;0,NOT(ISNUMBER(F137)),F137&lt;0),"",E137-F137))</x:f>
      </x:c>
      <x:c r="H137" t="str">
        <x:f>IF(A137="","",IF(G137="","REVISAR DADOS",IF(G137&lt;0,"SALDO AUMENTA",IF(E137&lt;D137,"ABAIXO DO PLANEJADO",IF(G137=0,"SEM AMORTIZAÇÃO","OK")))))</x:f>
      </x:c>
      <x:c r="I137" s="13"/>
    </x:row>
    <x:row r="138">
      <x:c r="A138" s="13"/>
      <x:c r="B138" s="17"/>
      <x:c r="C138" s="13"/>
      <x:c r="D138" s="14"/>
      <x:c r="E138" s="14"/>
      <x:c r="F138" s="14"/>
      <x:c r="G138" s="16" t="str">
        <x:f>IF(A138="","",IF(OR(COUNTIF($A$5:$A$204,A138)&lt;&gt;1,COUNTIF(Dividas!$A$5:$A$104,C138)&lt;&gt;1,NOT(ISNUMBER(B138)),NOT(ISNUMBER(D138)),D138&lt;0,NOT(ISNUMBER(E138)),E138&lt;0,NOT(ISNUMBER(F138)),F138&lt;0),"",E138-F138))</x:f>
      </x:c>
      <x:c r="H138" t="str">
        <x:f>IF(A138="","",IF(G138="","REVISAR DADOS",IF(G138&lt;0,"SALDO AUMENTA",IF(E138&lt;D138,"ABAIXO DO PLANEJADO",IF(G138=0,"SEM AMORTIZAÇÃO","OK")))))</x:f>
      </x:c>
      <x:c r="I138" s="13"/>
    </x:row>
    <x:row r="139">
      <x:c r="A139" s="13"/>
      <x:c r="B139" s="17"/>
      <x:c r="C139" s="13"/>
      <x:c r="D139" s="14"/>
      <x:c r="E139" s="14"/>
      <x:c r="F139" s="14"/>
      <x:c r="G139" s="16" t="str">
        <x:f>IF(A139="","",IF(OR(COUNTIF($A$5:$A$204,A139)&lt;&gt;1,COUNTIF(Dividas!$A$5:$A$104,C139)&lt;&gt;1,NOT(ISNUMBER(B139)),NOT(ISNUMBER(D139)),D139&lt;0,NOT(ISNUMBER(E139)),E139&lt;0,NOT(ISNUMBER(F139)),F139&lt;0),"",E139-F139))</x:f>
      </x:c>
      <x:c r="H139" t="str">
        <x:f>IF(A139="","",IF(G139="","REVISAR DADOS",IF(G139&lt;0,"SALDO AUMENTA",IF(E139&lt;D139,"ABAIXO DO PLANEJADO",IF(G139=0,"SEM AMORTIZAÇÃO","OK")))))</x:f>
      </x:c>
      <x:c r="I139" s="13"/>
    </x:row>
    <x:row r="140">
      <x:c r="A140" s="13"/>
      <x:c r="B140" s="17"/>
      <x:c r="C140" s="13"/>
      <x:c r="D140" s="14"/>
      <x:c r="E140" s="14"/>
      <x:c r="F140" s="14"/>
      <x:c r="G140" s="16" t="str">
        <x:f>IF(A140="","",IF(OR(COUNTIF($A$5:$A$204,A140)&lt;&gt;1,COUNTIF(Dividas!$A$5:$A$104,C140)&lt;&gt;1,NOT(ISNUMBER(B140)),NOT(ISNUMBER(D140)),D140&lt;0,NOT(ISNUMBER(E140)),E140&lt;0,NOT(ISNUMBER(F140)),F140&lt;0),"",E140-F140))</x:f>
      </x:c>
      <x:c r="H140" t="str">
        <x:f>IF(A140="","",IF(G140="","REVISAR DADOS",IF(G140&lt;0,"SALDO AUMENTA",IF(E140&lt;D140,"ABAIXO DO PLANEJADO",IF(G140=0,"SEM AMORTIZAÇÃO","OK")))))</x:f>
      </x:c>
      <x:c r="I140" s="13"/>
    </x:row>
    <x:row r="141">
      <x:c r="A141" s="13"/>
      <x:c r="B141" s="17"/>
      <x:c r="C141" s="13"/>
      <x:c r="D141" s="14"/>
      <x:c r="E141" s="14"/>
      <x:c r="F141" s="14"/>
      <x:c r="G141" s="16" t="str">
        <x:f>IF(A141="","",IF(OR(COUNTIF($A$5:$A$204,A141)&lt;&gt;1,COUNTIF(Dividas!$A$5:$A$104,C141)&lt;&gt;1,NOT(ISNUMBER(B141)),NOT(ISNUMBER(D141)),D141&lt;0,NOT(ISNUMBER(E141)),E141&lt;0,NOT(ISNUMBER(F141)),F141&lt;0),"",E141-F141))</x:f>
      </x:c>
      <x:c r="H141" t="str">
        <x:f>IF(A141="","",IF(G141="","REVISAR DADOS",IF(G141&lt;0,"SALDO AUMENTA",IF(E141&lt;D141,"ABAIXO DO PLANEJADO",IF(G141=0,"SEM AMORTIZAÇÃO","OK")))))</x:f>
      </x:c>
      <x:c r="I141" s="13"/>
    </x:row>
    <x:row r="142">
      <x:c r="A142" s="13"/>
      <x:c r="B142" s="17"/>
      <x:c r="C142" s="13"/>
      <x:c r="D142" s="14"/>
      <x:c r="E142" s="14"/>
      <x:c r="F142" s="14"/>
      <x:c r="G142" s="16" t="str">
        <x:f>IF(A142="","",IF(OR(COUNTIF($A$5:$A$204,A142)&lt;&gt;1,COUNTIF(Dividas!$A$5:$A$104,C142)&lt;&gt;1,NOT(ISNUMBER(B142)),NOT(ISNUMBER(D142)),D142&lt;0,NOT(ISNUMBER(E142)),E142&lt;0,NOT(ISNUMBER(F142)),F142&lt;0),"",E142-F142))</x:f>
      </x:c>
      <x:c r="H142" t="str">
        <x:f>IF(A142="","",IF(G142="","REVISAR DADOS",IF(G142&lt;0,"SALDO AUMENTA",IF(E142&lt;D142,"ABAIXO DO PLANEJADO",IF(G142=0,"SEM AMORTIZAÇÃO","OK")))))</x:f>
      </x:c>
      <x:c r="I142" s="13"/>
    </x:row>
    <x:row r="143">
      <x:c r="A143" s="13"/>
      <x:c r="B143" s="17"/>
      <x:c r="C143" s="13"/>
      <x:c r="D143" s="14"/>
      <x:c r="E143" s="14"/>
      <x:c r="F143" s="14"/>
      <x:c r="G143" s="16" t="str">
        <x:f>IF(A143="","",IF(OR(COUNTIF($A$5:$A$204,A143)&lt;&gt;1,COUNTIF(Dividas!$A$5:$A$104,C143)&lt;&gt;1,NOT(ISNUMBER(B143)),NOT(ISNUMBER(D143)),D143&lt;0,NOT(ISNUMBER(E143)),E143&lt;0,NOT(ISNUMBER(F143)),F143&lt;0),"",E143-F143))</x:f>
      </x:c>
      <x:c r="H143" t="str">
        <x:f>IF(A143="","",IF(G143="","REVISAR DADOS",IF(G143&lt;0,"SALDO AUMENTA",IF(E143&lt;D143,"ABAIXO DO PLANEJADO",IF(G143=0,"SEM AMORTIZAÇÃO","OK")))))</x:f>
      </x:c>
      <x:c r="I143" s="13"/>
    </x:row>
    <x:row r="144">
      <x:c r="A144" s="13"/>
      <x:c r="B144" s="17"/>
      <x:c r="C144" s="13"/>
      <x:c r="D144" s="14"/>
      <x:c r="E144" s="14"/>
      <x:c r="F144" s="14"/>
      <x:c r="G144" s="16" t="str">
        <x:f>IF(A144="","",IF(OR(COUNTIF($A$5:$A$204,A144)&lt;&gt;1,COUNTIF(Dividas!$A$5:$A$104,C144)&lt;&gt;1,NOT(ISNUMBER(B144)),NOT(ISNUMBER(D144)),D144&lt;0,NOT(ISNUMBER(E144)),E144&lt;0,NOT(ISNUMBER(F144)),F144&lt;0),"",E144-F144))</x:f>
      </x:c>
      <x:c r="H144" t="str">
        <x:f>IF(A144="","",IF(G144="","REVISAR DADOS",IF(G144&lt;0,"SALDO AUMENTA",IF(E144&lt;D144,"ABAIXO DO PLANEJADO",IF(G144=0,"SEM AMORTIZAÇÃO","OK")))))</x:f>
      </x:c>
      <x:c r="I144" s="13"/>
    </x:row>
    <x:row r="145">
      <x:c r="A145" s="13"/>
      <x:c r="B145" s="17"/>
      <x:c r="C145" s="13"/>
      <x:c r="D145" s="14"/>
      <x:c r="E145" s="14"/>
      <x:c r="F145" s="14"/>
      <x:c r="G145" s="16" t="str">
        <x:f>IF(A145="","",IF(OR(COUNTIF($A$5:$A$204,A145)&lt;&gt;1,COUNTIF(Dividas!$A$5:$A$104,C145)&lt;&gt;1,NOT(ISNUMBER(B145)),NOT(ISNUMBER(D145)),D145&lt;0,NOT(ISNUMBER(E145)),E145&lt;0,NOT(ISNUMBER(F145)),F145&lt;0),"",E145-F145))</x:f>
      </x:c>
      <x:c r="H145" t="str">
        <x:f>IF(A145="","",IF(G145="","REVISAR DADOS",IF(G145&lt;0,"SALDO AUMENTA",IF(E145&lt;D145,"ABAIXO DO PLANEJADO",IF(G145=0,"SEM AMORTIZAÇÃO","OK")))))</x:f>
      </x:c>
      <x:c r="I145" s="13"/>
    </x:row>
    <x:row r="146">
      <x:c r="A146" s="13"/>
      <x:c r="B146" s="17"/>
      <x:c r="C146" s="13"/>
      <x:c r="D146" s="14"/>
      <x:c r="E146" s="14"/>
      <x:c r="F146" s="14"/>
      <x:c r="G146" s="16" t="str">
        <x:f>IF(A146="","",IF(OR(COUNTIF($A$5:$A$204,A146)&lt;&gt;1,COUNTIF(Dividas!$A$5:$A$104,C146)&lt;&gt;1,NOT(ISNUMBER(B146)),NOT(ISNUMBER(D146)),D146&lt;0,NOT(ISNUMBER(E146)),E146&lt;0,NOT(ISNUMBER(F146)),F146&lt;0),"",E146-F146))</x:f>
      </x:c>
      <x:c r="H146" t="str">
        <x:f>IF(A146="","",IF(G146="","REVISAR DADOS",IF(G146&lt;0,"SALDO AUMENTA",IF(E146&lt;D146,"ABAIXO DO PLANEJADO",IF(G146=0,"SEM AMORTIZAÇÃO","OK")))))</x:f>
      </x:c>
      <x:c r="I146" s="13"/>
    </x:row>
    <x:row r="147">
      <x:c r="A147" s="13"/>
      <x:c r="B147" s="17"/>
      <x:c r="C147" s="13"/>
      <x:c r="D147" s="14"/>
      <x:c r="E147" s="14"/>
      <x:c r="F147" s="14"/>
      <x:c r="G147" s="16" t="str">
        <x:f>IF(A147="","",IF(OR(COUNTIF($A$5:$A$204,A147)&lt;&gt;1,COUNTIF(Dividas!$A$5:$A$104,C147)&lt;&gt;1,NOT(ISNUMBER(B147)),NOT(ISNUMBER(D147)),D147&lt;0,NOT(ISNUMBER(E147)),E147&lt;0,NOT(ISNUMBER(F147)),F147&lt;0),"",E147-F147))</x:f>
      </x:c>
      <x:c r="H147" t="str">
        <x:f>IF(A147="","",IF(G147="","REVISAR DADOS",IF(G147&lt;0,"SALDO AUMENTA",IF(E147&lt;D147,"ABAIXO DO PLANEJADO",IF(G147=0,"SEM AMORTIZAÇÃO","OK")))))</x:f>
      </x:c>
      <x:c r="I147" s="13"/>
    </x:row>
    <x:row r="148">
      <x:c r="A148" s="13"/>
      <x:c r="B148" s="17"/>
      <x:c r="C148" s="13"/>
      <x:c r="D148" s="14"/>
      <x:c r="E148" s="14"/>
      <x:c r="F148" s="14"/>
      <x:c r="G148" s="16" t="str">
        <x:f>IF(A148="","",IF(OR(COUNTIF($A$5:$A$204,A148)&lt;&gt;1,COUNTIF(Dividas!$A$5:$A$104,C148)&lt;&gt;1,NOT(ISNUMBER(B148)),NOT(ISNUMBER(D148)),D148&lt;0,NOT(ISNUMBER(E148)),E148&lt;0,NOT(ISNUMBER(F148)),F148&lt;0),"",E148-F148))</x:f>
      </x:c>
      <x:c r="H148" t="str">
        <x:f>IF(A148="","",IF(G148="","REVISAR DADOS",IF(G148&lt;0,"SALDO AUMENTA",IF(E148&lt;D148,"ABAIXO DO PLANEJADO",IF(G148=0,"SEM AMORTIZAÇÃO","OK")))))</x:f>
      </x:c>
      <x:c r="I148" s="13"/>
    </x:row>
    <x:row r="149">
      <x:c r="A149" s="13"/>
      <x:c r="B149" s="17"/>
      <x:c r="C149" s="13"/>
      <x:c r="D149" s="14"/>
      <x:c r="E149" s="14"/>
      <x:c r="F149" s="14"/>
      <x:c r="G149" s="16" t="str">
        <x:f>IF(A149="","",IF(OR(COUNTIF($A$5:$A$204,A149)&lt;&gt;1,COUNTIF(Dividas!$A$5:$A$104,C149)&lt;&gt;1,NOT(ISNUMBER(B149)),NOT(ISNUMBER(D149)),D149&lt;0,NOT(ISNUMBER(E149)),E149&lt;0,NOT(ISNUMBER(F149)),F149&lt;0),"",E149-F149))</x:f>
      </x:c>
      <x:c r="H149" t="str">
        <x:f>IF(A149="","",IF(G149="","REVISAR DADOS",IF(G149&lt;0,"SALDO AUMENTA",IF(E149&lt;D149,"ABAIXO DO PLANEJADO",IF(G149=0,"SEM AMORTIZAÇÃO","OK")))))</x:f>
      </x:c>
      <x:c r="I149" s="13"/>
    </x:row>
    <x:row r="150">
      <x:c r="A150" s="13"/>
      <x:c r="B150" s="17"/>
      <x:c r="C150" s="13"/>
      <x:c r="D150" s="14"/>
      <x:c r="E150" s="14"/>
      <x:c r="F150" s="14"/>
      <x:c r="G150" s="16" t="str">
        <x:f>IF(A150="","",IF(OR(COUNTIF($A$5:$A$204,A150)&lt;&gt;1,COUNTIF(Dividas!$A$5:$A$104,C150)&lt;&gt;1,NOT(ISNUMBER(B150)),NOT(ISNUMBER(D150)),D150&lt;0,NOT(ISNUMBER(E150)),E150&lt;0,NOT(ISNUMBER(F150)),F150&lt;0),"",E150-F150))</x:f>
      </x:c>
      <x:c r="H150" t="str">
        <x:f>IF(A150="","",IF(G150="","REVISAR DADOS",IF(G150&lt;0,"SALDO AUMENTA",IF(E150&lt;D150,"ABAIXO DO PLANEJADO",IF(G150=0,"SEM AMORTIZAÇÃO","OK")))))</x:f>
      </x:c>
      <x:c r="I150" s="13"/>
    </x:row>
    <x:row r="151">
      <x:c r="A151" s="13"/>
      <x:c r="B151" s="17"/>
      <x:c r="C151" s="13"/>
      <x:c r="D151" s="14"/>
      <x:c r="E151" s="14"/>
      <x:c r="F151" s="14"/>
      <x:c r="G151" s="16" t="str">
        <x:f>IF(A151="","",IF(OR(COUNTIF($A$5:$A$204,A151)&lt;&gt;1,COUNTIF(Dividas!$A$5:$A$104,C151)&lt;&gt;1,NOT(ISNUMBER(B151)),NOT(ISNUMBER(D151)),D151&lt;0,NOT(ISNUMBER(E151)),E151&lt;0,NOT(ISNUMBER(F151)),F151&lt;0),"",E151-F151))</x:f>
      </x:c>
      <x:c r="H151" t="str">
        <x:f>IF(A151="","",IF(G151="","REVISAR DADOS",IF(G151&lt;0,"SALDO AUMENTA",IF(E151&lt;D151,"ABAIXO DO PLANEJADO",IF(G151=0,"SEM AMORTIZAÇÃO","OK")))))</x:f>
      </x:c>
      <x:c r="I151" s="13"/>
    </x:row>
    <x:row r="152">
      <x:c r="A152" s="13"/>
      <x:c r="B152" s="17"/>
      <x:c r="C152" s="13"/>
      <x:c r="D152" s="14"/>
      <x:c r="E152" s="14"/>
      <x:c r="F152" s="14"/>
      <x:c r="G152" s="16" t="str">
        <x:f>IF(A152="","",IF(OR(COUNTIF($A$5:$A$204,A152)&lt;&gt;1,COUNTIF(Dividas!$A$5:$A$104,C152)&lt;&gt;1,NOT(ISNUMBER(B152)),NOT(ISNUMBER(D152)),D152&lt;0,NOT(ISNUMBER(E152)),E152&lt;0,NOT(ISNUMBER(F152)),F152&lt;0),"",E152-F152))</x:f>
      </x:c>
      <x:c r="H152" t="str">
        <x:f>IF(A152="","",IF(G152="","REVISAR DADOS",IF(G152&lt;0,"SALDO AUMENTA",IF(E152&lt;D152,"ABAIXO DO PLANEJADO",IF(G152=0,"SEM AMORTIZAÇÃO","OK")))))</x:f>
      </x:c>
      <x:c r="I152" s="13"/>
    </x:row>
    <x:row r="153">
      <x:c r="A153" s="13"/>
      <x:c r="B153" s="17"/>
      <x:c r="C153" s="13"/>
      <x:c r="D153" s="14"/>
      <x:c r="E153" s="14"/>
      <x:c r="F153" s="14"/>
      <x:c r="G153" s="16" t="str">
        <x:f>IF(A153="","",IF(OR(COUNTIF($A$5:$A$204,A153)&lt;&gt;1,COUNTIF(Dividas!$A$5:$A$104,C153)&lt;&gt;1,NOT(ISNUMBER(B153)),NOT(ISNUMBER(D153)),D153&lt;0,NOT(ISNUMBER(E153)),E153&lt;0,NOT(ISNUMBER(F153)),F153&lt;0),"",E153-F153))</x:f>
      </x:c>
      <x:c r="H153" t="str">
        <x:f>IF(A153="","",IF(G153="","REVISAR DADOS",IF(G153&lt;0,"SALDO AUMENTA",IF(E153&lt;D153,"ABAIXO DO PLANEJADO",IF(G153=0,"SEM AMORTIZAÇÃO","OK")))))</x:f>
      </x:c>
      <x:c r="I153" s="13"/>
    </x:row>
    <x:row r="154">
      <x:c r="A154" s="13"/>
      <x:c r="B154" s="17"/>
      <x:c r="C154" s="13"/>
      <x:c r="D154" s="14"/>
      <x:c r="E154" s="14"/>
      <x:c r="F154" s="14"/>
      <x:c r="G154" s="16" t="str">
        <x:f>IF(A154="","",IF(OR(COUNTIF($A$5:$A$204,A154)&lt;&gt;1,COUNTIF(Dividas!$A$5:$A$104,C154)&lt;&gt;1,NOT(ISNUMBER(B154)),NOT(ISNUMBER(D154)),D154&lt;0,NOT(ISNUMBER(E154)),E154&lt;0,NOT(ISNUMBER(F154)),F154&lt;0),"",E154-F154))</x:f>
      </x:c>
      <x:c r="H154" t="str">
        <x:f>IF(A154="","",IF(G154="","REVISAR DADOS",IF(G154&lt;0,"SALDO AUMENTA",IF(E154&lt;D154,"ABAIXO DO PLANEJADO",IF(G154=0,"SEM AMORTIZAÇÃO","OK")))))</x:f>
      </x:c>
      <x:c r="I154" s="13"/>
    </x:row>
    <x:row r="155">
      <x:c r="A155" s="13"/>
      <x:c r="B155" s="17"/>
      <x:c r="C155" s="13"/>
      <x:c r="D155" s="14"/>
      <x:c r="E155" s="14"/>
      <x:c r="F155" s="14"/>
      <x:c r="G155" s="16" t="str">
        <x:f>IF(A155="","",IF(OR(COUNTIF($A$5:$A$204,A155)&lt;&gt;1,COUNTIF(Dividas!$A$5:$A$104,C155)&lt;&gt;1,NOT(ISNUMBER(B155)),NOT(ISNUMBER(D155)),D155&lt;0,NOT(ISNUMBER(E155)),E155&lt;0,NOT(ISNUMBER(F155)),F155&lt;0),"",E155-F155))</x:f>
      </x:c>
      <x:c r="H155" t="str">
        <x:f>IF(A155="","",IF(G155="","REVISAR DADOS",IF(G155&lt;0,"SALDO AUMENTA",IF(E155&lt;D155,"ABAIXO DO PLANEJADO",IF(G155=0,"SEM AMORTIZAÇÃO","OK")))))</x:f>
      </x:c>
      <x:c r="I155" s="13"/>
    </x:row>
    <x:row r="156">
      <x:c r="A156" s="13"/>
      <x:c r="B156" s="17"/>
      <x:c r="C156" s="13"/>
      <x:c r="D156" s="14"/>
      <x:c r="E156" s="14"/>
      <x:c r="F156" s="14"/>
      <x:c r="G156" s="16" t="str">
        <x:f>IF(A156="","",IF(OR(COUNTIF($A$5:$A$204,A156)&lt;&gt;1,COUNTIF(Dividas!$A$5:$A$104,C156)&lt;&gt;1,NOT(ISNUMBER(B156)),NOT(ISNUMBER(D156)),D156&lt;0,NOT(ISNUMBER(E156)),E156&lt;0,NOT(ISNUMBER(F156)),F156&lt;0),"",E156-F156))</x:f>
      </x:c>
      <x:c r="H156" t="str">
        <x:f>IF(A156="","",IF(G156="","REVISAR DADOS",IF(G156&lt;0,"SALDO AUMENTA",IF(E156&lt;D156,"ABAIXO DO PLANEJADO",IF(G156=0,"SEM AMORTIZAÇÃO","OK")))))</x:f>
      </x:c>
      <x:c r="I156" s="13"/>
    </x:row>
    <x:row r="157">
      <x:c r="A157" s="13"/>
      <x:c r="B157" s="17"/>
      <x:c r="C157" s="13"/>
      <x:c r="D157" s="14"/>
      <x:c r="E157" s="14"/>
      <x:c r="F157" s="14"/>
      <x:c r="G157" s="16" t="str">
        <x:f>IF(A157="","",IF(OR(COUNTIF($A$5:$A$204,A157)&lt;&gt;1,COUNTIF(Dividas!$A$5:$A$104,C157)&lt;&gt;1,NOT(ISNUMBER(B157)),NOT(ISNUMBER(D157)),D157&lt;0,NOT(ISNUMBER(E157)),E157&lt;0,NOT(ISNUMBER(F157)),F157&lt;0),"",E157-F157))</x:f>
      </x:c>
      <x:c r="H157" t="str">
        <x:f>IF(A157="","",IF(G157="","REVISAR DADOS",IF(G157&lt;0,"SALDO AUMENTA",IF(E157&lt;D157,"ABAIXO DO PLANEJADO",IF(G157=0,"SEM AMORTIZAÇÃO","OK")))))</x:f>
      </x:c>
      <x:c r="I157" s="13"/>
    </x:row>
    <x:row r="158">
      <x:c r="A158" s="13"/>
      <x:c r="B158" s="17"/>
      <x:c r="C158" s="13"/>
      <x:c r="D158" s="14"/>
      <x:c r="E158" s="14"/>
      <x:c r="F158" s="14"/>
      <x:c r="G158" s="16" t="str">
        <x:f>IF(A158="","",IF(OR(COUNTIF($A$5:$A$204,A158)&lt;&gt;1,COUNTIF(Dividas!$A$5:$A$104,C158)&lt;&gt;1,NOT(ISNUMBER(B158)),NOT(ISNUMBER(D158)),D158&lt;0,NOT(ISNUMBER(E158)),E158&lt;0,NOT(ISNUMBER(F158)),F158&lt;0),"",E158-F158))</x:f>
      </x:c>
      <x:c r="H158" t="str">
        <x:f>IF(A158="","",IF(G158="","REVISAR DADOS",IF(G158&lt;0,"SALDO AUMENTA",IF(E158&lt;D158,"ABAIXO DO PLANEJADO",IF(G158=0,"SEM AMORTIZAÇÃO","OK")))))</x:f>
      </x:c>
      <x:c r="I158" s="13"/>
    </x:row>
    <x:row r="159">
      <x:c r="A159" s="13"/>
      <x:c r="B159" s="17"/>
      <x:c r="C159" s="13"/>
      <x:c r="D159" s="14"/>
      <x:c r="E159" s="14"/>
      <x:c r="F159" s="14"/>
      <x:c r="G159" s="16" t="str">
        <x:f>IF(A159="","",IF(OR(COUNTIF($A$5:$A$204,A159)&lt;&gt;1,COUNTIF(Dividas!$A$5:$A$104,C159)&lt;&gt;1,NOT(ISNUMBER(B159)),NOT(ISNUMBER(D159)),D159&lt;0,NOT(ISNUMBER(E159)),E159&lt;0,NOT(ISNUMBER(F159)),F159&lt;0),"",E159-F159))</x:f>
      </x:c>
      <x:c r="H159" t="str">
        <x:f>IF(A159="","",IF(G159="","REVISAR DADOS",IF(G159&lt;0,"SALDO AUMENTA",IF(E159&lt;D159,"ABAIXO DO PLANEJADO",IF(G159=0,"SEM AMORTIZAÇÃO","OK")))))</x:f>
      </x:c>
      <x:c r="I159" s="13"/>
    </x:row>
    <x:row r="160">
      <x:c r="A160" s="13"/>
      <x:c r="B160" s="17"/>
      <x:c r="C160" s="13"/>
      <x:c r="D160" s="14"/>
      <x:c r="E160" s="14"/>
      <x:c r="F160" s="14"/>
      <x:c r="G160" s="16" t="str">
        <x:f>IF(A160="","",IF(OR(COUNTIF($A$5:$A$204,A160)&lt;&gt;1,COUNTIF(Dividas!$A$5:$A$104,C160)&lt;&gt;1,NOT(ISNUMBER(B160)),NOT(ISNUMBER(D160)),D160&lt;0,NOT(ISNUMBER(E160)),E160&lt;0,NOT(ISNUMBER(F160)),F160&lt;0),"",E160-F160))</x:f>
      </x:c>
      <x:c r="H160" t="str">
        <x:f>IF(A160="","",IF(G160="","REVISAR DADOS",IF(G160&lt;0,"SALDO AUMENTA",IF(E160&lt;D160,"ABAIXO DO PLANEJADO",IF(G160=0,"SEM AMORTIZAÇÃO","OK")))))</x:f>
      </x:c>
      <x:c r="I160" s="13"/>
    </x:row>
    <x:row r="161">
      <x:c r="A161" s="13"/>
      <x:c r="B161" s="17"/>
      <x:c r="C161" s="13"/>
      <x:c r="D161" s="14"/>
      <x:c r="E161" s="14"/>
      <x:c r="F161" s="14"/>
      <x:c r="G161" s="16" t="str">
        <x:f>IF(A161="","",IF(OR(COUNTIF($A$5:$A$204,A161)&lt;&gt;1,COUNTIF(Dividas!$A$5:$A$104,C161)&lt;&gt;1,NOT(ISNUMBER(B161)),NOT(ISNUMBER(D161)),D161&lt;0,NOT(ISNUMBER(E161)),E161&lt;0,NOT(ISNUMBER(F161)),F161&lt;0),"",E161-F161))</x:f>
      </x:c>
      <x:c r="H161" t="str">
        <x:f>IF(A161="","",IF(G161="","REVISAR DADOS",IF(G161&lt;0,"SALDO AUMENTA",IF(E161&lt;D161,"ABAIXO DO PLANEJADO",IF(G161=0,"SEM AMORTIZAÇÃO","OK")))))</x:f>
      </x:c>
      <x:c r="I161" s="13"/>
    </x:row>
    <x:row r="162">
      <x:c r="A162" s="13"/>
      <x:c r="B162" s="17"/>
      <x:c r="C162" s="13"/>
      <x:c r="D162" s="14"/>
      <x:c r="E162" s="14"/>
      <x:c r="F162" s="14"/>
      <x:c r="G162" s="16" t="str">
        <x:f>IF(A162="","",IF(OR(COUNTIF($A$5:$A$204,A162)&lt;&gt;1,COUNTIF(Dividas!$A$5:$A$104,C162)&lt;&gt;1,NOT(ISNUMBER(B162)),NOT(ISNUMBER(D162)),D162&lt;0,NOT(ISNUMBER(E162)),E162&lt;0,NOT(ISNUMBER(F162)),F162&lt;0),"",E162-F162))</x:f>
      </x:c>
      <x:c r="H162" t="str">
        <x:f>IF(A162="","",IF(G162="","REVISAR DADOS",IF(G162&lt;0,"SALDO AUMENTA",IF(E162&lt;D162,"ABAIXO DO PLANEJADO",IF(G162=0,"SEM AMORTIZAÇÃO","OK")))))</x:f>
      </x:c>
      <x:c r="I162" s="13"/>
    </x:row>
    <x:row r="163">
      <x:c r="A163" s="13"/>
      <x:c r="B163" s="17"/>
      <x:c r="C163" s="13"/>
      <x:c r="D163" s="14"/>
      <x:c r="E163" s="14"/>
      <x:c r="F163" s="14"/>
      <x:c r="G163" s="16" t="str">
        <x:f>IF(A163="","",IF(OR(COUNTIF($A$5:$A$204,A163)&lt;&gt;1,COUNTIF(Dividas!$A$5:$A$104,C163)&lt;&gt;1,NOT(ISNUMBER(B163)),NOT(ISNUMBER(D163)),D163&lt;0,NOT(ISNUMBER(E163)),E163&lt;0,NOT(ISNUMBER(F163)),F163&lt;0),"",E163-F163))</x:f>
      </x:c>
      <x:c r="H163" t="str">
        <x:f>IF(A163="","",IF(G163="","REVISAR DADOS",IF(G163&lt;0,"SALDO AUMENTA",IF(E163&lt;D163,"ABAIXO DO PLANEJADO",IF(G163=0,"SEM AMORTIZAÇÃO","OK")))))</x:f>
      </x:c>
      <x:c r="I163" s="13"/>
    </x:row>
    <x:row r="164">
      <x:c r="A164" s="13"/>
      <x:c r="B164" s="17"/>
      <x:c r="C164" s="13"/>
      <x:c r="D164" s="14"/>
      <x:c r="E164" s="14"/>
      <x:c r="F164" s="14"/>
      <x:c r="G164" s="16" t="str">
        <x:f>IF(A164="","",IF(OR(COUNTIF($A$5:$A$204,A164)&lt;&gt;1,COUNTIF(Dividas!$A$5:$A$104,C164)&lt;&gt;1,NOT(ISNUMBER(B164)),NOT(ISNUMBER(D164)),D164&lt;0,NOT(ISNUMBER(E164)),E164&lt;0,NOT(ISNUMBER(F164)),F164&lt;0),"",E164-F164))</x:f>
      </x:c>
      <x:c r="H164" t="str">
        <x:f>IF(A164="","",IF(G164="","REVISAR DADOS",IF(G164&lt;0,"SALDO AUMENTA",IF(E164&lt;D164,"ABAIXO DO PLANEJADO",IF(G164=0,"SEM AMORTIZAÇÃO","OK")))))</x:f>
      </x:c>
      <x:c r="I164" s="13"/>
    </x:row>
    <x:row r="165">
      <x:c r="A165" s="13"/>
      <x:c r="B165" s="17"/>
      <x:c r="C165" s="13"/>
      <x:c r="D165" s="14"/>
      <x:c r="E165" s="14"/>
      <x:c r="F165" s="14"/>
      <x:c r="G165" s="16" t="str">
        <x:f>IF(A165="","",IF(OR(COUNTIF($A$5:$A$204,A165)&lt;&gt;1,COUNTIF(Dividas!$A$5:$A$104,C165)&lt;&gt;1,NOT(ISNUMBER(B165)),NOT(ISNUMBER(D165)),D165&lt;0,NOT(ISNUMBER(E165)),E165&lt;0,NOT(ISNUMBER(F165)),F165&lt;0),"",E165-F165))</x:f>
      </x:c>
      <x:c r="H165" t="str">
        <x:f>IF(A165="","",IF(G165="","REVISAR DADOS",IF(G165&lt;0,"SALDO AUMENTA",IF(E165&lt;D165,"ABAIXO DO PLANEJADO",IF(G165=0,"SEM AMORTIZAÇÃO","OK")))))</x:f>
      </x:c>
      <x:c r="I165" s="13"/>
    </x:row>
    <x:row r="166">
      <x:c r="A166" s="13"/>
      <x:c r="B166" s="17"/>
      <x:c r="C166" s="13"/>
      <x:c r="D166" s="14"/>
      <x:c r="E166" s="14"/>
      <x:c r="F166" s="14"/>
      <x:c r="G166" s="16" t="str">
        <x:f>IF(A166="","",IF(OR(COUNTIF($A$5:$A$204,A166)&lt;&gt;1,COUNTIF(Dividas!$A$5:$A$104,C166)&lt;&gt;1,NOT(ISNUMBER(B166)),NOT(ISNUMBER(D166)),D166&lt;0,NOT(ISNUMBER(E166)),E166&lt;0,NOT(ISNUMBER(F166)),F166&lt;0),"",E166-F166))</x:f>
      </x:c>
      <x:c r="H166" t="str">
        <x:f>IF(A166="","",IF(G166="","REVISAR DADOS",IF(G166&lt;0,"SALDO AUMENTA",IF(E166&lt;D166,"ABAIXO DO PLANEJADO",IF(G166=0,"SEM AMORTIZAÇÃO","OK")))))</x:f>
      </x:c>
      <x:c r="I166" s="13"/>
    </x:row>
    <x:row r="167">
      <x:c r="A167" s="13"/>
      <x:c r="B167" s="17"/>
      <x:c r="C167" s="13"/>
      <x:c r="D167" s="14"/>
      <x:c r="E167" s="14"/>
      <x:c r="F167" s="14"/>
      <x:c r="G167" s="16" t="str">
        <x:f>IF(A167="","",IF(OR(COUNTIF($A$5:$A$204,A167)&lt;&gt;1,COUNTIF(Dividas!$A$5:$A$104,C167)&lt;&gt;1,NOT(ISNUMBER(B167)),NOT(ISNUMBER(D167)),D167&lt;0,NOT(ISNUMBER(E167)),E167&lt;0,NOT(ISNUMBER(F167)),F167&lt;0),"",E167-F167))</x:f>
      </x:c>
      <x:c r="H167" t="str">
        <x:f>IF(A167="","",IF(G167="","REVISAR DADOS",IF(G167&lt;0,"SALDO AUMENTA",IF(E167&lt;D167,"ABAIXO DO PLANEJADO",IF(G167=0,"SEM AMORTIZAÇÃO","OK")))))</x:f>
      </x:c>
      <x:c r="I167" s="13"/>
    </x:row>
    <x:row r="168">
      <x:c r="A168" s="13"/>
      <x:c r="B168" s="17"/>
      <x:c r="C168" s="13"/>
      <x:c r="D168" s="14"/>
      <x:c r="E168" s="14"/>
      <x:c r="F168" s="14"/>
      <x:c r="G168" s="16" t="str">
        <x:f>IF(A168="","",IF(OR(COUNTIF($A$5:$A$204,A168)&lt;&gt;1,COUNTIF(Dividas!$A$5:$A$104,C168)&lt;&gt;1,NOT(ISNUMBER(B168)),NOT(ISNUMBER(D168)),D168&lt;0,NOT(ISNUMBER(E168)),E168&lt;0,NOT(ISNUMBER(F168)),F168&lt;0),"",E168-F168))</x:f>
      </x:c>
      <x:c r="H168" t="str">
        <x:f>IF(A168="","",IF(G168="","REVISAR DADOS",IF(G168&lt;0,"SALDO AUMENTA",IF(E168&lt;D168,"ABAIXO DO PLANEJADO",IF(G168=0,"SEM AMORTIZAÇÃO","OK")))))</x:f>
      </x:c>
      <x:c r="I168" s="13"/>
    </x:row>
    <x:row r="169">
      <x:c r="A169" s="13"/>
      <x:c r="B169" s="17"/>
      <x:c r="C169" s="13"/>
      <x:c r="D169" s="14"/>
      <x:c r="E169" s="14"/>
      <x:c r="F169" s="14"/>
      <x:c r="G169" s="16" t="str">
        <x:f>IF(A169="","",IF(OR(COUNTIF($A$5:$A$204,A169)&lt;&gt;1,COUNTIF(Dividas!$A$5:$A$104,C169)&lt;&gt;1,NOT(ISNUMBER(B169)),NOT(ISNUMBER(D169)),D169&lt;0,NOT(ISNUMBER(E169)),E169&lt;0,NOT(ISNUMBER(F169)),F169&lt;0),"",E169-F169))</x:f>
      </x:c>
      <x:c r="H169" t="str">
        <x:f>IF(A169="","",IF(G169="","REVISAR DADOS",IF(G169&lt;0,"SALDO AUMENTA",IF(E169&lt;D169,"ABAIXO DO PLANEJADO",IF(G169=0,"SEM AMORTIZAÇÃO","OK")))))</x:f>
      </x:c>
      <x:c r="I169" s="13"/>
    </x:row>
    <x:row r="170">
      <x:c r="A170" s="13"/>
      <x:c r="B170" s="17"/>
      <x:c r="C170" s="13"/>
      <x:c r="D170" s="14"/>
      <x:c r="E170" s="14"/>
      <x:c r="F170" s="14"/>
      <x:c r="G170" s="16" t="str">
        <x:f>IF(A170="","",IF(OR(COUNTIF($A$5:$A$204,A170)&lt;&gt;1,COUNTIF(Dividas!$A$5:$A$104,C170)&lt;&gt;1,NOT(ISNUMBER(B170)),NOT(ISNUMBER(D170)),D170&lt;0,NOT(ISNUMBER(E170)),E170&lt;0,NOT(ISNUMBER(F170)),F170&lt;0),"",E170-F170))</x:f>
      </x:c>
      <x:c r="H170" t="str">
        <x:f>IF(A170="","",IF(G170="","REVISAR DADOS",IF(G170&lt;0,"SALDO AUMENTA",IF(E170&lt;D170,"ABAIXO DO PLANEJADO",IF(G170=0,"SEM AMORTIZAÇÃO","OK")))))</x:f>
      </x:c>
      <x:c r="I170" s="13"/>
    </x:row>
    <x:row r="171">
      <x:c r="A171" s="13"/>
      <x:c r="B171" s="17"/>
      <x:c r="C171" s="13"/>
      <x:c r="D171" s="14"/>
      <x:c r="E171" s="14"/>
      <x:c r="F171" s="14"/>
      <x:c r="G171" s="16" t="str">
        <x:f>IF(A171="","",IF(OR(COUNTIF($A$5:$A$204,A171)&lt;&gt;1,COUNTIF(Dividas!$A$5:$A$104,C171)&lt;&gt;1,NOT(ISNUMBER(B171)),NOT(ISNUMBER(D171)),D171&lt;0,NOT(ISNUMBER(E171)),E171&lt;0,NOT(ISNUMBER(F171)),F171&lt;0),"",E171-F171))</x:f>
      </x:c>
      <x:c r="H171" t="str">
        <x:f>IF(A171="","",IF(G171="","REVISAR DADOS",IF(G171&lt;0,"SALDO AUMENTA",IF(E171&lt;D171,"ABAIXO DO PLANEJADO",IF(G171=0,"SEM AMORTIZAÇÃO","OK")))))</x:f>
      </x:c>
      <x:c r="I171" s="13"/>
    </x:row>
    <x:row r="172">
      <x:c r="A172" s="13"/>
      <x:c r="B172" s="17"/>
      <x:c r="C172" s="13"/>
      <x:c r="D172" s="14"/>
      <x:c r="E172" s="14"/>
      <x:c r="F172" s="14"/>
      <x:c r="G172" s="16" t="str">
        <x:f>IF(A172="","",IF(OR(COUNTIF($A$5:$A$204,A172)&lt;&gt;1,COUNTIF(Dividas!$A$5:$A$104,C172)&lt;&gt;1,NOT(ISNUMBER(B172)),NOT(ISNUMBER(D172)),D172&lt;0,NOT(ISNUMBER(E172)),E172&lt;0,NOT(ISNUMBER(F172)),F172&lt;0),"",E172-F172))</x:f>
      </x:c>
      <x:c r="H172" t="str">
        <x:f>IF(A172="","",IF(G172="","REVISAR DADOS",IF(G172&lt;0,"SALDO AUMENTA",IF(E172&lt;D172,"ABAIXO DO PLANEJADO",IF(G172=0,"SEM AMORTIZAÇÃO","OK")))))</x:f>
      </x:c>
      <x:c r="I172" s="13"/>
    </x:row>
    <x:row r="173">
      <x:c r="A173" s="13"/>
      <x:c r="B173" s="17"/>
      <x:c r="C173" s="13"/>
      <x:c r="D173" s="14"/>
      <x:c r="E173" s="14"/>
      <x:c r="F173" s="14"/>
      <x:c r="G173" s="16" t="str">
        <x:f>IF(A173="","",IF(OR(COUNTIF($A$5:$A$204,A173)&lt;&gt;1,COUNTIF(Dividas!$A$5:$A$104,C173)&lt;&gt;1,NOT(ISNUMBER(B173)),NOT(ISNUMBER(D173)),D173&lt;0,NOT(ISNUMBER(E173)),E173&lt;0,NOT(ISNUMBER(F173)),F173&lt;0),"",E173-F173))</x:f>
      </x:c>
      <x:c r="H173" t="str">
        <x:f>IF(A173="","",IF(G173="","REVISAR DADOS",IF(G173&lt;0,"SALDO AUMENTA",IF(E173&lt;D173,"ABAIXO DO PLANEJADO",IF(G173=0,"SEM AMORTIZAÇÃO","OK")))))</x:f>
      </x:c>
      <x:c r="I173" s="13"/>
    </x:row>
    <x:row r="174">
      <x:c r="A174" s="13"/>
      <x:c r="B174" s="17"/>
      <x:c r="C174" s="13"/>
      <x:c r="D174" s="14"/>
      <x:c r="E174" s="14"/>
      <x:c r="F174" s="14"/>
      <x:c r="G174" s="16" t="str">
        <x:f>IF(A174="","",IF(OR(COUNTIF($A$5:$A$204,A174)&lt;&gt;1,COUNTIF(Dividas!$A$5:$A$104,C174)&lt;&gt;1,NOT(ISNUMBER(B174)),NOT(ISNUMBER(D174)),D174&lt;0,NOT(ISNUMBER(E174)),E174&lt;0,NOT(ISNUMBER(F174)),F174&lt;0),"",E174-F174))</x:f>
      </x:c>
      <x:c r="H174" t="str">
        <x:f>IF(A174="","",IF(G174="","REVISAR DADOS",IF(G174&lt;0,"SALDO AUMENTA",IF(E174&lt;D174,"ABAIXO DO PLANEJADO",IF(G174=0,"SEM AMORTIZAÇÃO","OK")))))</x:f>
      </x:c>
      <x:c r="I174" s="13"/>
    </x:row>
    <x:row r="175">
      <x:c r="A175" s="13"/>
      <x:c r="B175" s="17"/>
      <x:c r="C175" s="13"/>
      <x:c r="D175" s="14"/>
      <x:c r="E175" s="14"/>
      <x:c r="F175" s="14"/>
      <x:c r="G175" s="16" t="str">
        <x:f>IF(A175="","",IF(OR(COUNTIF($A$5:$A$204,A175)&lt;&gt;1,COUNTIF(Dividas!$A$5:$A$104,C175)&lt;&gt;1,NOT(ISNUMBER(B175)),NOT(ISNUMBER(D175)),D175&lt;0,NOT(ISNUMBER(E175)),E175&lt;0,NOT(ISNUMBER(F175)),F175&lt;0),"",E175-F175))</x:f>
      </x:c>
      <x:c r="H175" t="str">
        <x:f>IF(A175="","",IF(G175="","REVISAR DADOS",IF(G175&lt;0,"SALDO AUMENTA",IF(E175&lt;D175,"ABAIXO DO PLANEJADO",IF(G175=0,"SEM AMORTIZAÇÃO","OK")))))</x:f>
      </x:c>
      <x:c r="I175" s="13"/>
    </x:row>
    <x:row r="176">
      <x:c r="A176" s="13"/>
      <x:c r="B176" s="17"/>
      <x:c r="C176" s="13"/>
      <x:c r="D176" s="14"/>
      <x:c r="E176" s="14"/>
      <x:c r="F176" s="14"/>
      <x:c r="G176" s="16" t="str">
        <x:f>IF(A176="","",IF(OR(COUNTIF($A$5:$A$204,A176)&lt;&gt;1,COUNTIF(Dividas!$A$5:$A$104,C176)&lt;&gt;1,NOT(ISNUMBER(B176)),NOT(ISNUMBER(D176)),D176&lt;0,NOT(ISNUMBER(E176)),E176&lt;0,NOT(ISNUMBER(F176)),F176&lt;0),"",E176-F176))</x:f>
      </x:c>
      <x:c r="H176" t="str">
        <x:f>IF(A176="","",IF(G176="","REVISAR DADOS",IF(G176&lt;0,"SALDO AUMENTA",IF(E176&lt;D176,"ABAIXO DO PLANEJADO",IF(G176=0,"SEM AMORTIZAÇÃO","OK")))))</x:f>
      </x:c>
      <x:c r="I176" s="13"/>
    </x:row>
    <x:row r="177">
      <x:c r="A177" s="13"/>
      <x:c r="B177" s="17"/>
      <x:c r="C177" s="13"/>
      <x:c r="D177" s="14"/>
      <x:c r="E177" s="14"/>
      <x:c r="F177" s="14"/>
      <x:c r="G177" s="16" t="str">
        <x:f>IF(A177="","",IF(OR(COUNTIF($A$5:$A$204,A177)&lt;&gt;1,COUNTIF(Dividas!$A$5:$A$104,C177)&lt;&gt;1,NOT(ISNUMBER(B177)),NOT(ISNUMBER(D177)),D177&lt;0,NOT(ISNUMBER(E177)),E177&lt;0,NOT(ISNUMBER(F177)),F177&lt;0),"",E177-F177))</x:f>
      </x:c>
      <x:c r="H177" t="str">
        <x:f>IF(A177="","",IF(G177="","REVISAR DADOS",IF(G177&lt;0,"SALDO AUMENTA",IF(E177&lt;D177,"ABAIXO DO PLANEJADO",IF(G177=0,"SEM AMORTIZAÇÃO","OK")))))</x:f>
      </x:c>
      <x:c r="I177" s="13"/>
    </x:row>
    <x:row r="178">
      <x:c r="A178" s="13"/>
      <x:c r="B178" s="17"/>
      <x:c r="C178" s="13"/>
      <x:c r="D178" s="14"/>
      <x:c r="E178" s="14"/>
      <x:c r="F178" s="14"/>
      <x:c r="G178" s="16" t="str">
        <x:f>IF(A178="","",IF(OR(COUNTIF($A$5:$A$204,A178)&lt;&gt;1,COUNTIF(Dividas!$A$5:$A$104,C178)&lt;&gt;1,NOT(ISNUMBER(B178)),NOT(ISNUMBER(D178)),D178&lt;0,NOT(ISNUMBER(E178)),E178&lt;0,NOT(ISNUMBER(F178)),F178&lt;0),"",E178-F178))</x:f>
      </x:c>
      <x:c r="H178" t="str">
        <x:f>IF(A178="","",IF(G178="","REVISAR DADOS",IF(G178&lt;0,"SALDO AUMENTA",IF(E178&lt;D178,"ABAIXO DO PLANEJADO",IF(G178=0,"SEM AMORTIZAÇÃO","OK")))))</x:f>
      </x:c>
      <x:c r="I178" s="13"/>
    </x:row>
    <x:row r="179">
      <x:c r="A179" s="13"/>
      <x:c r="B179" s="17"/>
      <x:c r="C179" s="13"/>
      <x:c r="D179" s="14"/>
      <x:c r="E179" s="14"/>
      <x:c r="F179" s="14"/>
      <x:c r="G179" s="16" t="str">
        <x:f>IF(A179="","",IF(OR(COUNTIF($A$5:$A$204,A179)&lt;&gt;1,COUNTIF(Dividas!$A$5:$A$104,C179)&lt;&gt;1,NOT(ISNUMBER(B179)),NOT(ISNUMBER(D179)),D179&lt;0,NOT(ISNUMBER(E179)),E179&lt;0,NOT(ISNUMBER(F179)),F179&lt;0),"",E179-F179))</x:f>
      </x:c>
      <x:c r="H179" t="str">
        <x:f>IF(A179="","",IF(G179="","REVISAR DADOS",IF(G179&lt;0,"SALDO AUMENTA",IF(E179&lt;D179,"ABAIXO DO PLANEJADO",IF(G179=0,"SEM AMORTIZAÇÃO","OK")))))</x:f>
      </x:c>
      <x:c r="I179" s="13"/>
    </x:row>
    <x:row r="180">
      <x:c r="A180" s="13"/>
      <x:c r="B180" s="17"/>
      <x:c r="C180" s="13"/>
      <x:c r="D180" s="14"/>
      <x:c r="E180" s="14"/>
      <x:c r="F180" s="14"/>
      <x:c r="G180" s="16" t="str">
        <x:f>IF(A180="","",IF(OR(COUNTIF($A$5:$A$204,A180)&lt;&gt;1,COUNTIF(Dividas!$A$5:$A$104,C180)&lt;&gt;1,NOT(ISNUMBER(B180)),NOT(ISNUMBER(D180)),D180&lt;0,NOT(ISNUMBER(E180)),E180&lt;0,NOT(ISNUMBER(F180)),F180&lt;0),"",E180-F180))</x:f>
      </x:c>
      <x:c r="H180" t="str">
        <x:f>IF(A180="","",IF(G180="","REVISAR DADOS",IF(G180&lt;0,"SALDO AUMENTA",IF(E180&lt;D180,"ABAIXO DO PLANEJADO",IF(G180=0,"SEM AMORTIZAÇÃO","OK")))))</x:f>
      </x:c>
      <x:c r="I180" s="13"/>
    </x:row>
    <x:row r="181">
      <x:c r="A181" s="13"/>
      <x:c r="B181" s="17"/>
      <x:c r="C181" s="13"/>
      <x:c r="D181" s="14"/>
      <x:c r="E181" s="14"/>
      <x:c r="F181" s="14"/>
      <x:c r="G181" s="16" t="str">
        <x:f>IF(A181="","",IF(OR(COUNTIF($A$5:$A$204,A181)&lt;&gt;1,COUNTIF(Dividas!$A$5:$A$104,C181)&lt;&gt;1,NOT(ISNUMBER(B181)),NOT(ISNUMBER(D181)),D181&lt;0,NOT(ISNUMBER(E181)),E181&lt;0,NOT(ISNUMBER(F181)),F181&lt;0),"",E181-F181))</x:f>
      </x:c>
      <x:c r="H181" t="str">
        <x:f>IF(A181="","",IF(G181="","REVISAR DADOS",IF(G181&lt;0,"SALDO AUMENTA",IF(E181&lt;D181,"ABAIXO DO PLANEJADO",IF(G181=0,"SEM AMORTIZAÇÃO","OK")))))</x:f>
      </x:c>
      <x:c r="I181" s="13"/>
    </x:row>
    <x:row r="182">
      <x:c r="A182" s="13"/>
      <x:c r="B182" s="17"/>
      <x:c r="C182" s="13"/>
      <x:c r="D182" s="14"/>
      <x:c r="E182" s="14"/>
      <x:c r="F182" s="14"/>
      <x:c r="G182" s="16" t="str">
        <x:f>IF(A182="","",IF(OR(COUNTIF($A$5:$A$204,A182)&lt;&gt;1,COUNTIF(Dividas!$A$5:$A$104,C182)&lt;&gt;1,NOT(ISNUMBER(B182)),NOT(ISNUMBER(D182)),D182&lt;0,NOT(ISNUMBER(E182)),E182&lt;0,NOT(ISNUMBER(F182)),F182&lt;0),"",E182-F182))</x:f>
      </x:c>
      <x:c r="H182" t="str">
        <x:f>IF(A182="","",IF(G182="","REVISAR DADOS",IF(G182&lt;0,"SALDO AUMENTA",IF(E182&lt;D182,"ABAIXO DO PLANEJADO",IF(G182=0,"SEM AMORTIZAÇÃO","OK")))))</x:f>
      </x:c>
      <x:c r="I182" s="13"/>
    </x:row>
    <x:row r="183">
      <x:c r="A183" s="13"/>
      <x:c r="B183" s="17"/>
      <x:c r="C183" s="13"/>
      <x:c r="D183" s="14"/>
      <x:c r="E183" s="14"/>
      <x:c r="F183" s="14"/>
      <x:c r="G183" s="16" t="str">
        <x:f>IF(A183="","",IF(OR(COUNTIF($A$5:$A$204,A183)&lt;&gt;1,COUNTIF(Dividas!$A$5:$A$104,C183)&lt;&gt;1,NOT(ISNUMBER(B183)),NOT(ISNUMBER(D183)),D183&lt;0,NOT(ISNUMBER(E183)),E183&lt;0,NOT(ISNUMBER(F183)),F183&lt;0),"",E183-F183))</x:f>
      </x:c>
      <x:c r="H183" t="str">
        <x:f>IF(A183="","",IF(G183="","REVISAR DADOS",IF(G183&lt;0,"SALDO AUMENTA",IF(E183&lt;D183,"ABAIXO DO PLANEJADO",IF(G183=0,"SEM AMORTIZAÇÃO","OK")))))</x:f>
      </x:c>
      <x:c r="I183" s="13"/>
    </x:row>
    <x:row r="184">
      <x:c r="A184" s="13"/>
      <x:c r="B184" s="17"/>
      <x:c r="C184" s="13"/>
      <x:c r="D184" s="14"/>
      <x:c r="E184" s="14"/>
      <x:c r="F184" s="14"/>
      <x:c r="G184" s="16" t="str">
        <x:f>IF(A184="","",IF(OR(COUNTIF($A$5:$A$204,A184)&lt;&gt;1,COUNTIF(Dividas!$A$5:$A$104,C184)&lt;&gt;1,NOT(ISNUMBER(B184)),NOT(ISNUMBER(D184)),D184&lt;0,NOT(ISNUMBER(E184)),E184&lt;0,NOT(ISNUMBER(F184)),F184&lt;0),"",E184-F184))</x:f>
      </x:c>
      <x:c r="H184" t="str">
        <x:f>IF(A184="","",IF(G184="","REVISAR DADOS",IF(G184&lt;0,"SALDO AUMENTA",IF(E184&lt;D184,"ABAIXO DO PLANEJADO",IF(G184=0,"SEM AMORTIZAÇÃO","OK")))))</x:f>
      </x:c>
      <x:c r="I184" s="13"/>
    </x:row>
    <x:row r="185">
      <x:c r="A185" s="13"/>
      <x:c r="B185" s="17"/>
      <x:c r="C185" s="13"/>
      <x:c r="D185" s="14"/>
      <x:c r="E185" s="14"/>
      <x:c r="F185" s="14"/>
      <x:c r="G185" s="16" t="str">
        <x:f>IF(A185="","",IF(OR(COUNTIF($A$5:$A$204,A185)&lt;&gt;1,COUNTIF(Dividas!$A$5:$A$104,C185)&lt;&gt;1,NOT(ISNUMBER(B185)),NOT(ISNUMBER(D185)),D185&lt;0,NOT(ISNUMBER(E185)),E185&lt;0,NOT(ISNUMBER(F185)),F185&lt;0),"",E185-F185))</x:f>
      </x:c>
      <x:c r="H185" t="str">
        <x:f>IF(A185="","",IF(G185="","REVISAR DADOS",IF(G185&lt;0,"SALDO AUMENTA",IF(E185&lt;D185,"ABAIXO DO PLANEJADO",IF(G185=0,"SEM AMORTIZAÇÃO","OK")))))</x:f>
      </x:c>
      <x:c r="I185" s="13"/>
    </x:row>
    <x:row r="186">
      <x:c r="A186" s="13"/>
      <x:c r="B186" s="17"/>
      <x:c r="C186" s="13"/>
      <x:c r="D186" s="14"/>
      <x:c r="E186" s="14"/>
      <x:c r="F186" s="14"/>
      <x:c r="G186" s="16" t="str">
        <x:f>IF(A186="","",IF(OR(COUNTIF($A$5:$A$204,A186)&lt;&gt;1,COUNTIF(Dividas!$A$5:$A$104,C186)&lt;&gt;1,NOT(ISNUMBER(B186)),NOT(ISNUMBER(D186)),D186&lt;0,NOT(ISNUMBER(E186)),E186&lt;0,NOT(ISNUMBER(F186)),F186&lt;0),"",E186-F186))</x:f>
      </x:c>
      <x:c r="H186" t="str">
        <x:f>IF(A186="","",IF(G186="","REVISAR DADOS",IF(G186&lt;0,"SALDO AUMENTA",IF(E186&lt;D186,"ABAIXO DO PLANEJADO",IF(G186=0,"SEM AMORTIZAÇÃO","OK")))))</x:f>
      </x:c>
      <x:c r="I186" s="13"/>
    </x:row>
    <x:row r="187">
      <x:c r="A187" s="13"/>
      <x:c r="B187" s="17"/>
      <x:c r="C187" s="13"/>
      <x:c r="D187" s="14"/>
      <x:c r="E187" s="14"/>
      <x:c r="F187" s="14"/>
      <x:c r="G187" s="16" t="str">
        <x:f>IF(A187="","",IF(OR(COUNTIF($A$5:$A$204,A187)&lt;&gt;1,COUNTIF(Dividas!$A$5:$A$104,C187)&lt;&gt;1,NOT(ISNUMBER(B187)),NOT(ISNUMBER(D187)),D187&lt;0,NOT(ISNUMBER(E187)),E187&lt;0,NOT(ISNUMBER(F187)),F187&lt;0),"",E187-F187))</x:f>
      </x:c>
      <x:c r="H187" t="str">
        <x:f>IF(A187="","",IF(G187="","REVISAR DADOS",IF(G187&lt;0,"SALDO AUMENTA",IF(E187&lt;D187,"ABAIXO DO PLANEJADO",IF(G187=0,"SEM AMORTIZAÇÃO","OK")))))</x:f>
      </x:c>
      <x:c r="I187" s="13"/>
    </x:row>
    <x:row r="188">
      <x:c r="A188" s="13"/>
      <x:c r="B188" s="17"/>
      <x:c r="C188" s="13"/>
      <x:c r="D188" s="14"/>
      <x:c r="E188" s="14"/>
      <x:c r="F188" s="14"/>
      <x:c r="G188" s="16" t="str">
        <x:f>IF(A188="","",IF(OR(COUNTIF($A$5:$A$204,A188)&lt;&gt;1,COUNTIF(Dividas!$A$5:$A$104,C188)&lt;&gt;1,NOT(ISNUMBER(B188)),NOT(ISNUMBER(D188)),D188&lt;0,NOT(ISNUMBER(E188)),E188&lt;0,NOT(ISNUMBER(F188)),F188&lt;0),"",E188-F188))</x:f>
      </x:c>
      <x:c r="H188" t="str">
        <x:f>IF(A188="","",IF(G188="","REVISAR DADOS",IF(G188&lt;0,"SALDO AUMENTA",IF(E188&lt;D188,"ABAIXO DO PLANEJADO",IF(G188=0,"SEM AMORTIZAÇÃO","OK")))))</x:f>
      </x:c>
      <x:c r="I188" s="13"/>
    </x:row>
    <x:row r="189">
      <x:c r="A189" s="13"/>
      <x:c r="B189" s="17"/>
      <x:c r="C189" s="13"/>
      <x:c r="D189" s="14"/>
      <x:c r="E189" s="14"/>
      <x:c r="F189" s="14"/>
      <x:c r="G189" s="16" t="str">
        <x:f>IF(A189="","",IF(OR(COUNTIF($A$5:$A$204,A189)&lt;&gt;1,COUNTIF(Dividas!$A$5:$A$104,C189)&lt;&gt;1,NOT(ISNUMBER(B189)),NOT(ISNUMBER(D189)),D189&lt;0,NOT(ISNUMBER(E189)),E189&lt;0,NOT(ISNUMBER(F189)),F189&lt;0),"",E189-F189))</x:f>
      </x:c>
      <x:c r="H189" t="str">
        <x:f>IF(A189="","",IF(G189="","REVISAR DADOS",IF(G189&lt;0,"SALDO AUMENTA",IF(E189&lt;D189,"ABAIXO DO PLANEJADO",IF(G189=0,"SEM AMORTIZAÇÃO","OK")))))</x:f>
      </x:c>
      <x:c r="I189" s="13"/>
    </x:row>
    <x:row r="190">
      <x:c r="A190" s="13"/>
      <x:c r="B190" s="17"/>
      <x:c r="C190" s="13"/>
      <x:c r="D190" s="14"/>
      <x:c r="E190" s="14"/>
      <x:c r="F190" s="14"/>
      <x:c r="G190" s="16" t="str">
        <x:f>IF(A190="","",IF(OR(COUNTIF($A$5:$A$204,A190)&lt;&gt;1,COUNTIF(Dividas!$A$5:$A$104,C190)&lt;&gt;1,NOT(ISNUMBER(B190)),NOT(ISNUMBER(D190)),D190&lt;0,NOT(ISNUMBER(E190)),E190&lt;0,NOT(ISNUMBER(F190)),F190&lt;0),"",E190-F190))</x:f>
      </x:c>
      <x:c r="H190" t="str">
        <x:f>IF(A190="","",IF(G190="","REVISAR DADOS",IF(G190&lt;0,"SALDO AUMENTA",IF(E190&lt;D190,"ABAIXO DO PLANEJADO",IF(G190=0,"SEM AMORTIZAÇÃO","OK")))))</x:f>
      </x:c>
      <x:c r="I190" s="13"/>
    </x:row>
    <x:row r="191">
      <x:c r="A191" s="13"/>
      <x:c r="B191" s="17"/>
      <x:c r="C191" s="13"/>
      <x:c r="D191" s="14"/>
      <x:c r="E191" s="14"/>
      <x:c r="F191" s="14"/>
      <x:c r="G191" s="16" t="str">
        <x:f>IF(A191="","",IF(OR(COUNTIF($A$5:$A$204,A191)&lt;&gt;1,COUNTIF(Dividas!$A$5:$A$104,C191)&lt;&gt;1,NOT(ISNUMBER(B191)),NOT(ISNUMBER(D191)),D191&lt;0,NOT(ISNUMBER(E191)),E191&lt;0,NOT(ISNUMBER(F191)),F191&lt;0),"",E191-F191))</x:f>
      </x:c>
      <x:c r="H191" t="str">
        <x:f>IF(A191="","",IF(G191="","REVISAR DADOS",IF(G191&lt;0,"SALDO AUMENTA",IF(E191&lt;D191,"ABAIXO DO PLANEJADO",IF(G191=0,"SEM AMORTIZAÇÃO","OK")))))</x:f>
      </x:c>
      <x:c r="I191" s="13"/>
    </x:row>
    <x:row r="192">
      <x:c r="A192" s="13"/>
      <x:c r="B192" s="17"/>
      <x:c r="C192" s="13"/>
      <x:c r="D192" s="14"/>
      <x:c r="E192" s="14"/>
      <x:c r="F192" s="14"/>
      <x:c r="G192" s="16" t="str">
        <x:f>IF(A192="","",IF(OR(COUNTIF($A$5:$A$204,A192)&lt;&gt;1,COUNTIF(Dividas!$A$5:$A$104,C192)&lt;&gt;1,NOT(ISNUMBER(B192)),NOT(ISNUMBER(D192)),D192&lt;0,NOT(ISNUMBER(E192)),E192&lt;0,NOT(ISNUMBER(F192)),F192&lt;0),"",E192-F192))</x:f>
      </x:c>
      <x:c r="H192" t="str">
        <x:f>IF(A192="","",IF(G192="","REVISAR DADOS",IF(G192&lt;0,"SALDO AUMENTA",IF(E192&lt;D192,"ABAIXO DO PLANEJADO",IF(G192=0,"SEM AMORTIZAÇÃO","OK")))))</x:f>
      </x:c>
      <x:c r="I192" s="13"/>
    </x:row>
    <x:row r="193">
      <x:c r="A193" s="13"/>
      <x:c r="B193" s="17"/>
      <x:c r="C193" s="13"/>
      <x:c r="D193" s="14"/>
      <x:c r="E193" s="14"/>
      <x:c r="F193" s="14"/>
      <x:c r="G193" s="16" t="str">
        <x:f>IF(A193="","",IF(OR(COUNTIF($A$5:$A$204,A193)&lt;&gt;1,COUNTIF(Dividas!$A$5:$A$104,C193)&lt;&gt;1,NOT(ISNUMBER(B193)),NOT(ISNUMBER(D193)),D193&lt;0,NOT(ISNUMBER(E193)),E193&lt;0,NOT(ISNUMBER(F193)),F193&lt;0),"",E193-F193))</x:f>
      </x:c>
      <x:c r="H193" t="str">
        <x:f>IF(A193="","",IF(G193="","REVISAR DADOS",IF(G193&lt;0,"SALDO AUMENTA",IF(E193&lt;D193,"ABAIXO DO PLANEJADO",IF(G193=0,"SEM AMORTIZAÇÃO","OK")))))</x:f>
      </x:c>
      <x:c r="I193" s="13"/>
    </x:row>
    <x:row r="194">
      <x:c r="A194" s="13"/>
      <x:c r="B194" s="17"/>
      <x:c r="C194" s="13"/>
      <x:c r="D194" s="14"/>
      <x:c r="E194" s="14"/>
      <x:c r="F194" s="14"/>
      <x:c r="G194" s="16" t="str">
        <x:f>IF(A194="","",IF(OR(COUNTIF($A$5:$A$204,A194)&lt;&gt;1,COUNTIF(Dividas!$A$5:$A$104,C194)&lt;&gt;1,NOT(ISNUMBER(B194)),NOT(ISNUMBER(D194)),D194&lt;0,NOT(ISNUMBER(E194)),E194&lt;0,NOT(ISNUMBER(F194)),F194&lt;0),"",E194-F194))</x:f>
      </x:c>
      <x:c r="H194" t="str">
        <x:f>IF(A194="","",IF(G194="","REVISAR DADOS",IF(G194&lt;0,"SALDO AUMENTA",IF(E194&lt;D194,"ABAIXO DO PLANEJADO",IF(G194=0,"SEM AMORTIZAÇÃO","OK")))))</x:f>
      </x:c>
      <x:c r="I194" s="13"/>
    </x:row>
    <x:row r="195">
      <x:c r="A195" s="13"/>
      <x:c r="B195" s="17"/>
      <x:c r="C195" s="13"/>
      <x:c r="D195" s="14"/>
      <x:c r="E195" s="14"/>
      <x:c r="F195" s="14"/>
      <x:c r="G195" s="16" t="str">
        <x:f>IF(A195="","",IF(OR(COUNTIF($A$5:$A$204,A195)&lt;&gt;1,COUNTIF(Dividas!$A$5:$A$104,C195)&lt;&gt;1,NOT(ISNUMBER(B195)),NOT(ISNUMBER(D195)),D195&lt;0,NOT(ISNUMBER(E195)),E195&lt;0,NOT(ISNUMBER(F195)),F195&lt;0),"",E195-F195))</x:f>
      </x:c>
      <x:c r="H195" t="str">
        <x:f>IF(A195="","",IF(G195="","REVISAR DADOS",IF(G195&lt;0,"SALDO AUMENTA",IF(E195&lt;D195,"ABAIXO DO PLANEJADO",IF(G195=0,"SEM AMORTIZAÇÃO","OK")))))</x:f>
      </x:c>
      <x:c r="I195" s="13"/>
    </x:row>
    <x:row r="196">
      <x:c r="A196" s="13"/>
      <x:c r="B196" s="17"/>
      <x:c r="C196" s="13"/>
      <x:c r="D196" s="14"/>
      <x:c r="E196" s="14"/>
      <x:c r="F196" s="14"/>
      <x:c r="G196" s="16" t="str">
        <x:f>IF(A196="","",IF(OR(COUNTIF($A$5:$A$204,A196)&lt;&gt;1,COUNTIF(Dividas!$A$5:$A$104,C196)&lt;&gt;1,NOT(ISNUMBER(B196)),NOT(ISNUMBER(D196)),D196&lt;0,NOT(ISNUMBER(E196)),E196&lt;0,NOT(ISNUMBER(F196)),F196&lt;0),"",E196-F196))</x:f>
      </x:c>
      <x:c r="H196" t="str">
        <x:f>IF(A196="","",IF(G196="","REVISAR DADOS",IF(G196&lt;0,"SALDO AUMENTA",IF(E196&lt;D196,"ABAIXO DO PLANEJADO",IF(G196=0,"SEM AMORTIZAÇÃO","OK")))))</x:f>
      </x:c>
      <x:c r="I196" s="13"/>
    </x:row>
    <x:row r="197">
      <x:c r="A197" s="13"/>
      <x:c r="B197" s="17"/>
      <x:c r="C197" s="13"/>
      <x:c r="D197" s="14"/>
      <x:c r="E197" s="14"/>
      <x:c r="F197" s="14"/>
      <x:c r="G197" s="16" t="str">
        <x:f>IF(A197="","",IF(OR(COUNTIF($A$5:$A$204,A197)&lt;&gt;1,COUNTIF(Dividas!$A$5:$A$104,C197)&lt;&gt;1,NOT(ISNUMBER(B197)),NOT(ISNUMBER(D197)),D197&lt;0,NOT(ISNUMBER(E197)),E197&lt;0,NOT(ISNUMBER(F197)),F197&lt;0),"",E197-F197))</x:f>
      </x:c>
      <x:c r="H197" t="str">
        <x:f>IF(A197="","",IF(G197="","REVISAR DADOS",IF(G197&lt;0,"SALDO AUMENTA",IF(E197&lt;D197,"ABAIXO DO PLANEJADO",IF(G197=0,"SEM AMORTIZAÇÃO","OK")))))</x:f>
      </x:c>
      <x:c r="I197" s="13"/>
    </x:row>
    <x:row r="198">
      <x:c r="A198" s="13"/>
      <x:c r="B198" s="17"/>
      <x:c r="C198" s="13"/>
      <x:c r="D198" s="14"/>
      <x:c r="E198" s="14"/>
      <x:c r="F198" s="14"/>
      <x:c r="G198" s="16" t="str">
        <x:f>IF(A198="","",IF(OR(COUNTIF($A$5:$A$204,A198)&lt;&gt;1,COUNTIF(Dividas!$A$5:$A$104,C198)&lt;&gt;1,NOT(ISNUMBER(B198)),NOT(ISNUMBER(D198)),D198&lt;0,NOT(ISNUMBER(E198)),E198&lt;0,NOT(ISNUMBER(F198)),F198&lt;0),"",E198-F198))</x:f>
      </x:c>
      <x:c r="H198" t="str">
        <x:f>IF(A198="","",IF(G198="","REVISAR DADOS",IF(G198&lt;0,"SALDO AUMENTA",IF(E198&lt;D198,"ABAIXO DO PLANEJADO",IF(G198=0,"SEM AMORTIZAÇÃO","OK")))))</x:f>
      </x:c>
      <x:c r="I198" s="13"/>
    </x:row>
    <x:row r="199">
      <x:c r="A199" s="13"/>
      <x:c r="B199" s="17"/>
      <x:c r="C199" s="13"/>
      <x:c r="D199" s="14"/>
      <x:c r="E199" s="14"/>
      <x:c r="F199" s="14"/>
      <x:c r="G199" s="16" t="str">
        <x:f>IF(A199="","",IF(OR(COUNTIF($A$5:$A$204,A199)&lt;&gt;1,COUNTIF(Dividas!$A$5:$A$104,C199)&lt;&gt;1,NOT(ISNUMBER(B199)),NOT(ISNUMBER(D199)),D199&lt;0,NOT(ISNUMBER(E199)),E199&lt;0,NOT(ISNUMBER(F199)),F199&lt;0),"",E199-F199))</x:f>
      </x:c>
      <x:c r="H199" t="str">
        <x:f>IF(A199="","",IF(G199="","REVISAR DADOS",IF(G199&lt;0,"SALDO AUMENTA",IF(E199&lt;D199,"ABAIXO DO PLANEJADO",IF(G199=0,"SEM AMORTIZAÇÃO","OK")))))</x:f>
      </x:c>
      <x:c r="I199" s="13"/>
    </x:row>
    <x:row r="200">
      <x:c r="A200" s="13"/>
      <x:c r="B200" s="17"/>
      <x:c r="C200" s="13"/>
      <x:c r="D200" s="14"/>
      <x:c r="E200" s="14"/>
      <x:c r="F200" s="14"/>
      <x:c r="G200" s="16" t="str">
        <x:f>IF(A200="","",IF(OR(COUNTIF($A$5:$A$204,A200)&lt;&gt;1,COUNTIF(Dividas!$A$5:$A$104,C200)&lt;&gt;1,NOT(ISNUMBER(B200)),NOT(ISNUMBER(D200)),D200&lt;0,NOT(ISNUMBER(E200)),E200&lt;0,NOT(ISNUMBER(F200)),F200&lt;0),"",E200-F200))</x:f>
      </x:c>
      <x:c r="H200" t="str">
        <x:f>IF(A200="","",IF(G200="","REVISAR DADOS",IF(G200&lt;0,"SALDO AUMENTA",IF(E200&lt;D200,"ABAIXO DO PLANEJADO",IF(G200=0,"SEM AMORTIZAÇÃO","OK")))))</x:f>
      </x:c>
      <x:c r="I200" s="13"/>
    </x:row>
    <x:row r="201">
      <x:c r="A201" s="13"/>
      <x:c r="B201" s="17"/>
      <x:c r="C201" s="13"/>
      <x:c r="D201" s="14"/>
      <x:c r="E201" s="14"/>
      <x:c r="F201" s="14"/>
      <x:c r="G201" s="16" t="str">
        <x:f>IF(A201="","",IF(OR(COUNTIF($A$5:$A$204,A201)&lt;&gt;1,COUNTIF(Dividas!$A$5:$A$104,C201)&lt;&gt;1,NOT(ISNUMBER(B201)),NOT(ISNUMBER(D201)),D201&lt;0,NOT(ISNUMBER(E201)),E201&lt;0,NOT(ISNUMBER(F201)),F201&lt;0),"",E201-F201))</x:f>
      </x:c>
      <x:c r="H201" t="str">
        <x:f>IF(A201="","",IF(G201="","REVISAR DADOS",IF(G201&lt;0,"SALDO AUMENTA",IF(E201&lt;D201,"ABAIXO DO PLANEJADO",IF(G201=0,"SEM AMORTIZAÇÃO","OK")))))</x:f>
      </x:c>
      <x:c r="I201" s="13"/>
    </x:row>
    <x:row r="202">
      <x:c r="A202" s="13"/>
      <x:c r="B202" s="17"/>
      <x:c r="C202" s="13"/>
      <x:c r="D202" s="14"/>
      <x:c r="E202" s="14"/>
      <x:c r="F202" s="14"/>
      <x:c r="G202" s="16" t="str">
        <x:f>IF(A202="","",IF(OR(COUNTIF($A$5:$A$204,A202)&lt;&gt;1,COUNTIF(Dividas!$A$5:$A$104,C202)&lt;&gt;1,NOT(ISNUMBER(B202)),NOT(ISNUMBER(D202)),D202&lt;0,NOT(ISNUMBER(E202)),E202&lt;0,NOT(ISNUMBER(F202)),F202&lt;0),"",E202-F202))</x:f>
      </x:c>
      <x:c r="H202" t="str">
        <x:f>IF(A202="","",IF(G202="","REVISAR DADOS",IF(G202&lt;0,"SALDO AUMENTA",IF(E202&lt;D202,"ABAIXO DO PLANEJADO",IF(G202=0,"SEM AMORTIZAÇÃO","OK")))))</x:f>
      </x:c>
      <x:c r="I202" s="13"/>
    </x:row>
    <x:row r="203">
      <x:c r="A203" s="13"/>
      <x:c r="B203" s="17"/>
      <x:c r="C203" s="13"/>
      <x:c r="D203" s="14"/>
      <x:c r="E203" s="14"/>
      <x:c r="F203" s="14"/>
      <x:c r="G203" s="16" t="str">
        <x:f>IF(A203="","",IF(OR(COUNTIF($A$5:$A$204,A203)&lt;&gt;1,COUNTIF(Dividas!$A$5:$A$104,C203)&lt;&gt;1,NOT(ISNUMBER(B203)),NOT(ISNUMBER(D203)),D203&lt;0,NOT(ISNUMBER(E203)),E203&lt;0,NOT(ISNUMBER(F203)),F203&lt;0),"",E203-F203))</x:f>
      </x:c>
      <x:c r="H203" t="str">
        <x:f>IF(A203="","",IF(G203="","REVISAR DADOS",IF(G203&lt;0,"SALDO AUMENTA",IF(E203&lt;D203,"ABAIXO DO PLANEJADO",IF(G203=0,"SEM AMORTIZAÇÃO","OK")))))</x:f>
      </x:c>
      <x:c r="I203" s="13"/>
    </x:row>
    <x:row r="204">
      <x:c r="A204" s="13"/>
      <x:c r="B204" s="17"/>
      <x:c r="C204" s="13"/>
      <x:c r="D204" s="14"/>
      <x:c r="E204" s="14"/>
      <x:c r="F204" s="14"/>
      <x:c r="G204" s="16" t="str">
        <x:f>IF(A204="","",IF(OR(COUNTIF($A$5:$A$204,A204)&lt;&gt;1,COUNTIF(Dividas!$A$5:$A$104,C204)&lt;&gt;1,NOT(ISNUMBER(B204)),NOT(ISNUMBER(D204)),D204&lt;0,NOT(ISNUMBER(E204)),E204&lt;0,NOT(ISNUMBER(F204)),F204&lt;0),"",E204-F204))</x:f>
      </x:c>
      <x:c r="H204" t="str">
        <x:f>IF(A204="","",IF(G204="","REVISAR DADOS",IF(G204&lt;0,"SALDO AUMENTA",IF(E204&lt;D204,"ABAIXO DO PLANEJADO",IF(G204=0,"SEM AMORTIZAÇÃO","OK")))))</x:f>
      </x:c>
      <x:c r="I204" s="13"/>
    </x:row>
  </x:sheetData>
  <x:mergeCells>
    <x:mergeCell ref="A1:I1"/>
    <x:mergeCell ref="A2:I2"/>
  </x:mergeCells>
  <x:conditionalFormatting sqref="H5:H204">
    <x:cfRule type="containsText" dxfId="4" priority="1" operator="containsText" text="ABAIXO"/>
    <x:cfRule type="containsText" dxfId="5" priority="2" operator="containsText" text="SEM AMORTIZAÇÃO"/>
    <x:cfRule type="containsText" dxfId="6" priority="3" operator="containsText" text="OK"/>
  </x:conditionalFormatting>
  <x:pageMargins left="0.7" right="0.7" top="0.75" bottom="0.75" header="0.3" footer="0.3"/>
  <x:tableParts count="1">
    <x:tablePart xmlns:r="http://schemas.openxmlformats.org/officeDocument/2006/relationships" r:id="R78e2bd3117f94d3f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2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</x:cols>
  <x:sheetData>
    <x:row r="1" ht="34" customHeight="1">
      <x:c r="A1" s="3" t="str">
        <x:v>PROJEÇÃO AGREGADA DE 18 MESES</x:v>
      </x:c>
      <x:c r="B1" s="3" t="str">
        <x:v>PROJEÇÃO AGREGADA DE 18 MESES</x:v>
      </x:c>
      <x:c r="C1" s="3" t="str">
        <x:v>PROJEÇÃO AGREGADA DE 18 MESES</x:v>
      </x:c>
      <x:c r="D1" s="3" t="str">
        <x:v>PROJEÇÃO AGREGADA DE 18 MESES</x:v>
      </x:c>
      <x:c r="E1" s="3" t="str">
        <x:v>PROJEÇÃO AGREGADA DE 18 MESES</x:v>
      </x:c>
      <x:c r="F1" s="3" t="str">
        <x:v>PROJEÇÃO AGREGADA DE 18 MESES</x:v>
      </x:c>
    </x:row>
    <x:row r="2">
      <x:c r="A2" s="6" t="str">
        <x:v>Projeção indicativa com taxa média ponderada e pagamento mensal atual. Recalcule sempre que saldos, taxas ou pagamentos mudarem.</x:v>
      </x:c>
      <x:c r="B2" s="6" t="str">
        <x:v>Projeção indicativa com taxa média ponderada e pagamento mensal atual. Recalcule sempre que saldos, taxas ou pagamentos mudarem.</x:v>
      </x:c>
      <x:c r="C2" s="6" t="str">
        <x:v>Projeção indicativa com taxa média ponderada e pagamento mensal atual. Recalcule sempre que saldos, taxas ou pagamentos mudarem.</x:v>
      </x:c>
      <x:c r="D2" s="6" t="str">
        <x:v>Projeção indicativa com taxa média ponderada e pagamento mensal atual. Recalcule sempre que saldos, taxas ou pagamentos mudarem.</x:v>
      </x:c>
      <x:c r="E2" s="6" t="str">
        <x:v>Projeção indicativa com taxa média ponderada e pagamento mensal atual. Recalcule sempre que saldos, taxas ou pagamentos mudarem.</x:v>
      </x:c>
      <x:c r="F2" s="6" t="str">
        <x:v>Projeção indicativa com taxa média ponderada e pagamento mensal atual. Recalcule sempre que saldos, taxas ou pagamentos mudarem.</x:v>
      </x:c>
    </x:row>
    <x:row r="4" ht="40" customHeight="1">
      <x:c r="A4" s="12" t="str">
        <x:v>Mês</x:v>
      </x:c>
      <x:c r="B4" s="12" t="str">
        <x:v>Saldo inicial</x:v>
      </x:c>
      <x:c r="C4" s="12" t="str">
        <x:v>Juros estimados</x:v>
      </x:c>
      <x:c r="D4" s="12" t="str">
        <x:v>Pagamento</x:v>
      </x:c>
      <x:c r="E4" s="12" t="str">
        <x:v>Amortização</x:v>
      </x:c>
      <x:c r="F4" s="12" t="str">
        <x:v>Saldo final</x:v>
      </x:c>
    </x:row>
    <x:row r="5">
      <x:c r="A5" t="n">
        <x:v>1</x:v>
      </x:c>
      <x:c r="B5" s="16" t="n">
        <x:f>Dashboard!$A$6</x:f>
        <x:v>52950</x:v>
      </x:c>
      <x:c r="C5" s="16" t="n">
        <x:f>B5*Dashboard!$F$3</x:f>
        <x:v>2111.5499999999997</x:v>
      </x:c>
      <x:c r="D5" s="16" t="n">
        <x:f>MIN(B5+C5,Dashboard!$G$6)</x:f>
        <x:v>4340</x:v>
      </x:c>
      <x:c r="E5" s="16" t="n">
        <x:f>MAX(0,D5-C5)</x:f>
        <x:v>2228.4500000000003</x:v>
      </x:c>
      <x:c r="F5" s="16" t="n">
        <x:f>MAX(0,B5+C5-D5)</x:f>
        <x:v>50721.55</x:v>
      </x:c>
    </x:row>
    <x:row r="6">
      <x:c r="A6" t="n">
        <x:v>2</x:v>
      </x:c>
      <x:c r="B6" s="16" t="n">
        <x:f>F5</x:f>
        <x:v>50721.55</x:v>
      </x:c>
      <x:c r="C6" s="16" t="n">
        <x:f>B6*Dashboard!$F$3</x:f>
        <x:v>2022.6834542492916</x:v>
      </x:c>
      <x:c r="D6" s="16" t="n">
        <x:f>MIN(B6+C6,Dashboard!$G$6)</x:f>
        <x:v>4340</x:v>
      </x:c>
      <x:c r="E6" s="16" t="n">
        <x:f>MAX(0,D6-C6)</x:f>
        <x:v>2317.3165457507084</x:v>
      </x:c>
      <x:c r="F6" s="16" t="n">
        <x:f>MAX(0,B6+C6-D6)</x:f>
        <x:v>48404.2334542493</x:v>
      </x:c>
    </x:row>
    <x:row r="7">
      <x:c r="A7" t="n">
        <x:v>3</x:v>
      </x:c>
      <x:c r="B7" s="16" t="n">
        <x:f>F6</x:f>
        <x:v>48404.2334542493</x:v>
      </x:c>
      <x:c r="C7" s="16" t="n">
        <x:f>B7*Dashboard!$F$3</x:f>
        <x:v>1930.2730717718619</x:v>
      </x:c>
      <x:c r="D7" s="16" t="n">
        <x:f>MIN(B7+C7,Dashboard!$G$6)</x:f>
        <x:v>4340</x:v>
      </x:c>
      <x:c r="E7" s="16" t="n">
        <x:f>MAX(0,D7-C7)</x:f>
        <x:v>2409.726928228138</x:v>
      </x:c>
      <x:c r="F7" s="16" t="n">
        <x:f>MAX(0,B7+C7-D7)</x:f>
        <x:v>45994.506526021156</x:v>
      </x:c>
    </x:row>
    <x:row r="8">
      <x:c r="A8" t="n">
        <x:v>4</x:v>
      </x:c>
      <x:c r="B8" s="16" t="n">
        <x:f>F7</x:f>
        <x:v>45994.506526021156</x:v>
      </x:c>
      <x:c r="C8" s="16" t="n">
        <x:f>B8*Dashboard!$F$3</x:f>
        <x:v>1834.1775307841351</x:v>
      </x:c>
      <x:c r="D8" s="16" t="n">
        <x:f>MIN(B8+C8,Dashboard!$G$6)</x:f>
        <x:v>4340</x:v>
      </x:c>
      <x:c r="E8" s="16" t="n">
        <x:f>MAX(0,D8-C8)</x:f>
        <x:v>2505.8224692158647</x:v>
      </x:c>
      <x:c r="F8" s="16" t="n">
        <x:f>MAX(0,B8+C8-D8)</x:f>
        <x:v>43488.684056805294</x:v>
      </x:c>
    </x:row>
    <x:row r="9">
      <x:c r="A9" t="n">
        <x:v>5</x:v>
      </x:c>
      <x:c r="B9" s="16" t="n">
        <x:f>F8</x:f>
        <x:v>43488.684056805294</x:v>
      </x:c>
      <x:c r="C9" s="16" t="n">
        <x:f>B9*Dashboard!$F$3</x:f>
        <x:v>1734.2498738460283</x:v>
      </x:c>
      <x:c r="D9" s="16" t="n">
        <x:f>MIN(B9+C9,Dashboard!$G$6)</x:f>
        <x:v>4340</x:v>
      </x:c>
      <x:c r="E9" s="16" t="n">
        <x:f>MAX(0,D9-C9)</x:f>
        <x:v>2605.750126153972</x:v>
      </x:c>
      <x:c r="F9" s="16" t="n">
        <x:f>MAX(0,B9+C9-D9)</x:f>
        <x:v>40882.93393065132</x:v>
      </x:c>
    </x:row>
    <x:row r="10">
      <x:c r="A10" t="n">
        <x:v>6</x:v>
      </x:c>
      <x:c r="B10" s="16" t="n">
        <x:f>F9</x:f>
        <x:v>40882.93393065132</x:v>
      </x:c>
      <x:c r="C10" s="16" t="n">
        <x:f>B10*Dashboard!$F$3</x:f>
        <x:v>1630.3372831211857</x:v>
      </x:c>
      <x:c r="D10" s="16" t="n">
        <x:f>MIN(B10+C10,Dashboard!$G$6)</x:f>
        <x:v>4340</x:v>
      </x:c>
      <x:c r="E10" s="16" t="n">
        <x:f>MAX(0,D10-C10)</x:f>
        <x:v>2709.6627168788145</x:v>
      </x:c>
      <x:c r="F10" s="16" t="n">
        <x:f>MAX(0,B10+C10-D10)</x:f>
        <x:v>38173.27121377251</x:v>
      </x:c>
    </x:row>
    <x:row r="11">
      <x:c r="A11" t="n">
        <x:v>7</x:v>
      </x:c>
      <x:c r="B11" s="16" t="n">
        <x:f>F10</x:f>
        <x:v>38173.27121377251</x:v>
      </x:c>
      <x:c r="C11" s="16" t="n">
        <x:f>B11*Dashboard!$F$3</x:f>
        <x:v>1522.2808466750014</x:v>
      </x:c>
      <x:c r="D11" s="16" t="n">
        <x:f>MIN(B11+C11,Dashboard!$G$6)</x:f>
        <x:v>4340</x:v>
      </x:c>
      <x:c r="E11" s="16" t="n">
        <x:f>MAX(0,D11-C11)</x:f>
        <x:v>2817.719153324999</x:v>
      </x:c>
      <x:c r="F11" s="16" t="n">
        <x:f>MAX(0,B11+C11-D11)</x:f>
        <x:v>35355.55206044751</x:v>
      </x:c>
    </x:row>
    <x:row r="12">
      <x:c r="A12" t="n">
        <x:v>8</x:v>
      </x:c>
      <x:c r="B12" s="16" t="n">
        <x:f>F11</x:f>
        <x:v>35355.55206044751</x:v>
      </x:c>
      <x:c r="C12" s="16" t="n">
        <x:f>B12*Dashboard!$F$3</x:f>
        <x:v>1409.9153154530297</x:v>
      </x:c>
      <x:c r="D12" s="16" t="n">
        <x:f>MIN(B12+C12,Dashboard!$G$6)</x:f>
        <x:v>4340</x:v>
      </x:c>
      <x:c r="E12" s="16" t="n">
        <x:f>MAX(0,D12-C12)</x:f>
        <x:v>2930.0846845469705</x:v>
      </x:c>
      <x:c r="F12" s="16" t="n">
        <x:f>MAX(0,B12+C12-D12)</x:f>
        <x:v>32425.467375900538</x:v>
      </x:c>
    </x:row>
    <x:row r="13">
      <x:c r="A13" t="n">
        <x:v>9</x:v>
      </x:c>
      <x:c r="B13" s="16" t="n">
        <x:f>F12</x:f>
        <x:v>32425.467375900538</x:v>
      </x:c>
      <x:c r="C13" s="16" t="n">
        <x:f>B13*Dashboard!$F$3</x:f>
        <x:v>1293.0688505681353</x:v>
      </x:c>
      <x:c r="D13" s="16" t="n">
        <x:f>MIN(B13+C13,Dashboard!$G$6)</x:f>
        <x:v>4340</x:v>
      </x:c>
      <x:c r="E13" s="16" t="n">
        <x:f>MAX(0,D13-C13)</x:f>
        <x:v>3046.9311494318645</x:v>
      </x:c>
      <x:c r="F13" s="16" t="n">
        <x:f>MAX(0,B13+C13-D13)</x:f>
        <x:v>29378.53622646867</x:v>
      </x:c>
    </x:row>
    <x:row r="14">
      <x:c r="A14" t="n">
        <x:v>10</x:v>
      </x:c>
      <x:c r="B14" s="16" t="n">
        <x:f>F13</x:f>
        <x:v>29378.53622646867</x:v>
      </x:c>
      <x:c r="C14" s="16" t="n">
        <x:f>B14*Dashboard!$F$3</x:f>
        <x:v>1171.5627605099132</x:v>
      </x:c>
      <x:c r="D14" s="16" t="n">
        <x:f>MIN(B14+C14,Dashboard!$G$6)</x:f>
        <x:v>4340</x:v>
      </x:c>
      <x:c r="E14" s="16" t="n">
        <x:f>MAX(0,D14-C14)</x:f>
        <x:v>3168.4372394900865</x:v>
      </x:c>
      <x:c r="F14" s="16" t="n">
        <x:f>MAX(0,B14+C14-D14)</x:f>
        <x:v>26210.098986978584</x:v>
      </x:c>
    </x:row>
    <x:row r="15">
      <x:c r="A15" t="n">
        <x:v>11</x:v>
      </x:c>
      <x:c r="B15" s="16" t="n">
        <x:f>F14</x:f>
        <x:v>26210.098986978584</x:v>
      </x:c>
      <x:c r="C15" s="16" t="n">
        <x:f>B15*Dashboard!$F$3</x:f>
        <x:v>1045.2112278744971</x:v>
      </x:c>
      <x:c r="D15" s="16" t="n">
        <x:f>MIN(B15+C15,Dashboard!$G$6)</x:f>
        <x:v>4340</x:v>
      </x:c>
      <x:c r="E15" s="16" t="n">
        <x:f>MAX(0,D15-C15)</x:f>
        <x:v>3294.788772125503</x:v>
      </x:c>
      <x:c r="F15" s="16" t="n">
        <x:f>MAX(0,B15+C15-D15)</x:f>
        <x:v>22915.31021485308</x:v>
      </x:c>
    </x:row>
    <x:row r="16">
      <x:c r="A16" t="n">
        <x:v>12</x:v>
      </x:c>
      <x:c r="B16" s="16" t="n">
        <x:f>F15</x:f>
        <x:v>22915.31021485308</x:v>
      </x:c>
      <x:c r="C16" s="16" t="n">
        <x:f>B16*Dashboard!$F$3</x:f>
        <x:v>913.8210251968463</x:v>
      </x:c>
      <x:c r="D16" s="16" t="n">
        <x:f>MIN(B16+C16,Dashboard!$G$6)</x:f>
        <x:v>4340</x:v>
      </x:c>
      <x:c r="E16" s="16" t="n">
        <x:f>MAX(0,D16-C16)</x:f>
        <x:v>3426.178974803154</x:v>
      </x:c>
      <x:c r="F16" s="16" t="n">
        <x:f>MAX(0,B16+C16-D16)</x:f>
        <x:v>19489.131240049926</x:v>
      </x:c>
    </x:row>
    <x:row r="17">
      <x:c r="A17" t="n">
        <x:v>13</x:v>
      </x:c>
      <x:c r="B17" s="16" t="n">
        <x:f>F16</x:f>
        <x:v>19489.131240049926</x:v>
      </x:c>
      <x:c r="C17" s="16" t="n">
        <x:f>B17*Dashboard!$F$3</x:f>
        <x:v>777.1912194509426</x:v>
      </x:c>
      <x:c r="D17" s="16" t="n">
        <x:f>MIN(B17+C17,Dashboard!$G$6)</x:f>
        <x:v>4340</x:v>
      </x:c>
      <x:c r="E17" s="16" t="n">
        <x:f>MAX(0,D17-C17)</x:f>
        <x:v>3562.8087805490572</x:v>
      </x:c>
      <x:c r="F17" s="16" t="n">
        <x:f>MAX(0,B17+C17-D17)</x:f>
        <x:v>15926.322459500869</x:v>
      </x:c>
    </x:row>
    <x:row r="18">
      <x:c r="A18" t="n">
        <x:v>14</x:v>
      </x:c>
      <x:c r="B18" s="16" t="n">
        <x:f>F17</x:f>
        <x:v>15926.322459500869</x:v>
      </x:c>
      <x:c r="C18" s="16" t="n">
        <x:f>B18*Dashboard!$F$3</x:f>
        <x:v>635.1128647659878</x:v>
      </x:c>
      <x:c r="D18" s="16" t="n">
        <x:f>MIN(B18+C18,Dashboard!$G$6)</x:f>
        <x:v>4340</x:v>
      </x:c>
      <x:c r="E18" s="16" t="n">
        <x:f>MAX(0,D18-C18)</x:f>
        <x:v>3704.887135234012</x:v>
      </x:c>
      <x:c r="F18" s="16" t="n">
        <x:f>MAX(0,B18+C18-D18)</x:f>
        <x:v>12221.435324266855</x:v>
      </x:c>
    </x:row>
    <x:row r="19">
      <x:c r="A19" t="n">
        <x:v>15</x:v>
      </x:c>
      <x:c r="B19" s="16" t="n">
        <x:f>F18</x:f>
        <x:v>12221.435324266855</x:v>
      </x:c>
      <x:c r="C19" s="16" t="n">
        <x:f>B19*Dashboard!$F$3</x:f>
        <x:v>487.36868288868123</x:v>
      </x:c>
      <x:c r="D19" s="16" t="n">
        <x:f>MIN(B19+C19,Dashboard!$G$6)</x:f>
        <x:v>4340</x:v>
      </x:c>
      <x:c r="E19" s="16" t="n">
        <x:f>MAX(0,D19-C19)</x:f>
        <x:v>3852.631317111319</x:v>
      </x:c>
      <x:c r="F19" s="16" t="n">
        <x:f>MAX(0,B19+C19-D19)</x:f>
        <x:v>8368.804007155537</x:v>
      </x:c>
    </x:row>
    <x:row r="20">
      <x:c r="A20" t="n">
        <x:v>16</x:v>
      </x:c>
      <x:c r="B20" s="16" t="n">
        <x:f>F19</x:f>
        <x:v>8368.804007155537</x:v>
      </x:c>
      <x:c r="C20" s="16" t="n">
        <x:f>B20*Dashboard!$F$3</x:f>
        <x:v>333.73273090291354</x:v>
      </x:c>
      <x:c r="D20" s="16" t="n">
        <x:f>MIN(B20+C20,Dashboard!$G$6)</x:f>
        <x:v>4340</x:v>
      </x:c>
      <x:c r="E20" s="16" t="n">
        <x:f>MAX(0,D20-C20)</x:f>
        <x:v>4006.2672690970867</x:v>
      </x:c>
      <x:c r="F20" s="16" t="n">
        <x:f>MAX(0,B20+C20-D20)</x:f>
        <x:v>4362.53673805845</x:v>
      </x:c>
    </x:row>
    <x:row r="21">
      <x:c r="A21" t="n">
        <x:v>17</x:v>
      </x:c>
      <x:c r="B21" s="16" t="n">
        <x:f>F20</x:f>
        <x:v>4362.53673805845</x:v>
      </x:c>
      <x:c r="C21" s="16" t="n">
        <x:f>B21*Dashboard!$F$3</x:f>
        <x:v>173.97005569872178</x:v>
      </x:c>
      <x:c r="D21" s="16" t="n">
        <x:f>MIN(B21+C21,Dashboard!$G$6)</x:f>
        <x:v>4340</x:v>
      </x:c>
      <x:c r="E21" s="16" t="n">
        <x:f>MAX(0,D21-C21)</x:f>
        <x:v>4166.029944301278</x:v>
      </x:c>
      <x:c r="F21" s="16" t="n">
        <x:f>MAX(0,B21+C21-D21)</x:f>
        <x:v>196.5067937571721</x:v>
      </x:c>
    </x:row>
    <x:row r="22">
      <x:c r="A22" t="n">
        <x:v>18</x:v>
      </x:c>
      <x:c r="B22" s="16" t="n">
        <x:f>F21</x:f>
        <x:v>196.5067937571721</x:v>
      </x:c>
      <x:c r="C22" s="16" t="n">
        <x:f>B22*Dashboard!$F$3</x:f>
        <x:v>7.836334662095498</x:v>
      </x:c>
      <x:c r="D22" s="16" t="n">
        <x:f>MIN(B22+C22,Dashboard!$G$6)</x:f>
        <x:v>204.3431284192676</x:v>
      </x:c>
      <x:c r="E22" s="16" t="n">
        <x:f>MAX(0,D22-C22)</x:f>
        <x:v>196.5067937571721</x:v>
      </x:c>
      <x:c r="F22" s="16" t="n">
        <x:f>MAX(0,B22+C22-D22)</x:f>
        <x:v>0</x:v>
      </x:c>
    </x:row>
  </x:sheetData>
  <x:mergeCells>
    <x:mergeCell ref="A1:F1"/>
    <x:mergeCell ref="A2:F2"/>
  </x:mergeCells>
  <x:pageMargins left="0.7" right="0.7" top="0.75" bottom="0.75" header="0.3" footer="0.3"/>
  <x:tableParts count="1">
    <x:tablePart xmlns:r="http://schemas.openxmlformats.org/officeDocument/2006/relationships" r:id="R70431b782a24473e"/>
  </x:tableParts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24" hidden="0" customWidth="1"/>
    <x:col min="3" max="3" width="28" hidden="0" customWidth="1"/>
  </x:cols>
  <x:sheetData>
    <x:row r="1" ht="34" customHeight="1">
      <x:c r="A1" s="3" t="str">
        <x:v>LISTAS E PARÂMETROS</x:v>
      </x:c>
      <x:c r="B1" s="3" t="str">
        <x:v>LISTAS E PARÂMETROS</x:v>
      </x:c>
      <x:c r="C1" s="3" t="str">
        <x:v>LISTAS E PARÂMETROS</x:v>
      </x:c>
    </x:row>
    <x:row r="3" ht="40" customHeight="1">
      <x:c r="A3" s="12" t="str">
        <x:v>Estratégia</x:v>
      </x:c>
      <x:c r="B3" s="12" t="str">
        <x:v>Tipo de dívida</x:v>
      </x:c>
      <x:c r="C3" s="12" t="str">
        <x:v>Situação</x:v>
      </x:c>
    </x:row>
    <x:row r="4">
      <x:c r="A4" t="str">
        <x:v>Avalanche</x:v>
      </x:c>
      <x:c r="B4" t="str">
        <x:v>Cartão de crédito</x:v>
      </x:c>
      <x:c r="C4" t="str">
        <x:v>Pagamento insuficiente</x:v>
      </x:c>
    </x:row>
    <x:row r="5">
      <x:c r="A5" t="str">
        <x:v>Bola de neve</x:v>
      </x:c>
      <x:c r="B5" t="str">
        <x:v>Empréstimo</x:v>
      </x:c>
      <x:c r="C5" t="str">
        <x:v>Juro muito alto</x:v>
      </x:c>
    </x:row>
    <x:row r="6">
      <x:c r="A6" t="str"/>
      <x:c r="B6" t="str">
        <x:v>Financiamento</x:v>
      </x:c>
      <x:c r="C6" t="str">
        <x:v>Prioridade</x:v>
      </x:c>
    </x:row>
    <x:row r="7">
      <x:c r="A7" t="str"/>
      <x:c r="B7" t="str">
        <x:v>Cheque especial</x:v>
      </x:c>
      <x:c r="C7" t="str">
        <x:v>Acompanhar</x:v>
      </x:c>
    </x:row>
    <x:row r="8">
      <x:c r="A8" t="str"/>
      <x:c r="B8" t="str">
        <x:v>Crediário</x:v>
      </x:c>
      <x:c r="C8" t="str"/>
    </x:row>
    <x:row r="9">
      <x:c r="A9" t="str"/>
      <x:c r="B9" t="str">
        <x:v>Tributo</x:v>
      </x:c>
      <x:c r="C9" t="str"/>
    </x:row>
    <x:row r="10">
      <x:c r="A10" t="str"/>
      <x:c r="B10" t="str">
        <x:v>Outro</x:v>
      </x:c>
      <x:c r="C10" t="str"/>
    </x:row>
  </x:sheetData>
  <x:mergeCells>
    <x:mergeCell ref="A1:C1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7" hidden="0" customWidth="1"/>
    <x:col min="2" max="2" width="84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</x:cols>
  <x:sheetData>
    <x:row r="1" ht="34" customHeight="1">
      <x:c r="A1" s="3" t="str">
        <x:v>COMO USAR A PLANILHA</x:v>
      </x:c>
      <x:c r="B1" s="3" t="str">
        <x:v>COMO USAR A PLANILHA</x:v>
      </x:c>
      <x:c r="C1" s="3" t="str">
        <x:v>COMO USAR A PLANILHA</x:v>
      </x:c>
      <x:c r="D1" s="3" t="str">
        <x:v>COMO USAR A PLANILHA</x:v>
      </x:c>
      <x:c r="E1" s="3" t="str">
        <x:v>COMO USAR A PLANILHA</x:v>
      </x:c>
      <x:c r="F1" s="3" t="str">
        <x:v>COMO USAR A PLANILHA</x:v>
      </x:c>
      <x:c r="G1" s="3" t="str">
        <x:v>COMO USAR A PLANILHA</x:v>
      </x:c>
      <x:c r="H1" s="3" t="str">
        <x:v>COMO USAR A PLANILHA</x:v>
      </x:c>
    </x:row>
    <x:row r="3">
      <x:c r="A3" s="83" t="str">
        <x:v>OBJETIVO: organizar todas as dívidas, manter parcelas mínimas em dia e direcionar o valor extra para uma prioridade clara.</x:v>
      </x:c>
      <x:c r="B3" s="83" t="str">
        <x:v>OBJETIVO: organizar todas as dívidas, manter parcelas mínimas em dia e direcionar o valor extra para uma prioridade clara.</x:v>
      </x:c>
      <x:c r="C3" s="83" t="str">
        <x:v>OBJETIVO: organizar todas as dívidas, manter parcelas mínimas em dia e direcionar o valor extra para uma prioridade clara.</x:v>
      </x:c>
      <x:c r="D3" s="83" t="str">
        <x:v>OBJETIVO: organizar todas as dívidas, manter parcelas mínimas em dia e direcionar o valor extra para uma prioridade clara.</x:v>
      </x:c>
      <x:c r="E3" s="83" t="str">
        <x:v>OBJETIVO: organizar todas as dívidas, manter parcelas mínimas em dia e direcionar o valor extra para uma prioridade clara.</x:v>
      </x:c>
      <x:c r="F3" s="83" t="str">
        <x:v>OBJETIVO: organizar todas as dívidas, manter parcelas mínimas em dia e direcionar o valor extra para uma prioridade clara.</x:v>
      </x:c>
      <x:c r="G3" s="83" t="str">
        <x:v>OBJETIVO: organizar todas as dívidas, manter parcelas mínimas em dia e direcionar o valor extra para uma prioridade clara.</x:v>
      </x:c>
      <x:c r="H3" s="83" t="str">
        <x:v>OBJETIVO: organizar todas as dívidas, manter parcelas mínimas em dia e direcionar o valor extra para uma prioridade clara.</x:v>
      </x:c>
    </x:row>
    <x:row r="5" ht="72" customHeight="1">
      <x:c r="A5" s="85" t="str">
        <x:v>1. Entradas</x:v>
      </x:c>
      <x:c r="B5" s="89" t="str">
        <x:v>Dividas A:G são entradas; H:R são fórmulas. IDs únicos, saldo/taxa/parcela não negativos. Saldo zero = QUITADA, fora dos rankings. Corrija REVISAR DADOS antes de usar cards.</x:v>
      </x:c>
      <x:c r="C5" s="117"/>
      <x:c r="D5" s="117"/>
      <x:c r="E5" s="117"/>
      <x:c r="F5" s="117"/>
      <x:c r="G5" s="117"/>
      <x:c r="H5" s="117"/>
    </x:row>
    <x:row r="6" ht="72" customHeight="1">
      <x:c r="A6" s="85" t="str">
        <x:v>2. Estratégia e desempate</x:v>
      </x:c>
      <x:c r="B6" s="89" t="str">
        <x:v>Dashboard B3 escolhe maior taxa (Avalanche) ou menor saldo (Bola de neve). Empates usam ordem das linhas. Rankings abrangem100 dívidas; tabela do painel só primeiros5 e não se ordena sozinha.</x:v>
      </x:c>
      <x:c r="C6" s="117"/>
      <x:c r="D6" s="117"/>
      <x:c r="E6" s="117"/>
      <x:c r="F6" s="117"/>
      <x:c r="G6" s="117"/>
      <x:c r="H6" s="117"/>
    </x:row>
    <x:row r="7" ht="72" customHeight="1">
      <x:c r="A7" s="85" t="str">
        <x:v>3. Extra e pagamento</x:v>
      </x:c>
      <x:c r="B7" s="89" t="str">
        <x:v>D3 é extra mensal não negativo. Só prioridade1 recebe extra, limitado ao saldo+juros−mínimo. L não paga acima do saldo+juros. Sobra não passa à próxima dívida; ajuste manualmente no ciclo seguinte.</x:v>
      </x:c>
      <x:c r="C7" s="117"/>
      <x:c r="D7" s="117"/>
      <x:c r="E7" s="117"/>
      <x:c r="F7" s="117"/>
      <x:c r="G7" s="117"/>
      <x:c r="H7" s="117"/>
    </x:row>
    <x:row r="8" ht="72" customHeight="1">
      <x:c r="A8" s="85" t="str">
        <x:v>4. Juros e redução</x:v>
      </x:c>
      <x:c r="B8" s="89" t="str">
        <x:v>M=saldo x taxa mensal. N=pagamento−juros; negativo indica crescimento. O=saldo+juros−pagamento, mínimo zero. Referência simplificada de fim de mês, não liquidação oficial do credor.</x:v>
      </x:c>
      <x:c r="C8" s="117"/>
      <x:c r="D8" s="117"/>
      <x:c r="E8" s="117"/>
      <x:c r="F8" s="117"/>
      <x:c r="G8" s="117"/>
      <x:c r="H8" s="117"/>
    </x:row>
    <x:row r="9" ht="72" customHeight="1">
      <x:c r="A9" s="85" t="str">
        <x:v>5. Prazo por dívida</x:v>
      </x:c>
      <x:c r="B9" s="89" t="str">
        <x:v>P usa NPER com taxa e pagamento constantes, ao fim de cada mês; sem juros usa saldo/pagamento. Arredonda meses para cima. Não inclui mudanças de extra, taxas, novos gastos, tarifas nem rolagem entre dívidas.</x:v>
      </x:c>
      <x:c r="C9" s="117"/>
      <x:c r="D9" s="117"/>
      <x:c r="E9" s="117"/>
      <x:c r="F9" s="117"/>
      <x:c r="G9" s="117"/>
      <x:c r="H9" s="117"/>
    </x:row>
    <x:row r="10" ht="72" customHeight="1">
      <x:c r="A10" s="85" t="str">
        <x:v>6. Histórico manual</x:v>
      </x:c>
      <x:c r="B10" s="89" t="str">
        <x:v>Pagamentos A:F e I são entradas; G:H fórmulas. Informe juros cobrados reais. G negativo sinaliza saldo que aumenta. Histórico não abate automaticamente saldo em Dividas; concilie e atualize D manualmente, sem duplicar abatimentos.</x:v>
      </x:c>
      <x:c r="C10" s="117"/>
      <x:c r="D10" s="117"/>
      <x:c r="E10" s="117"/>
      <x:c r="F10" s="117"/>
      <x:c r="G10" s="117"/>
      <x:c r="H10" s="117"/>
    </x:row>
    <x:row r="11" ht="72" customHeight="1">
      <x:c r="A11" s="85" t="str">
        <x:v>7. Projeção agregada</x:v>
      </x:c>
      <x:c r="B11" s="89" t="str">
        <x:v>Plano_18_Meses usa a taxa média ponderada inicial constante e total planejado atual. Não calcula dívida por dívida nem compara economia entre estratégias. Não é promessa de prazo ou economia.</x:v>
      </x:c>
      <x:c r="C11" s="117"/>
      <x:c r="D11" s="117"/>
      <x:c r="E11" s="117"/>
      <x:c r="F11" s="117"/>
      <x:c r="G11" s="117"/>
      <x:c r="H11" s="117"/>
    </x:row>
    <x:row r="12" ht="72" customHeight="1">
      <x:c r="A12" s="85" t="str">
        <x:v>8. Limites</x:v>
      </x:c>
      <x:c r="B12" s="89" t="str">
        <x:v>100 dívidas (5:104),200 pagamentos (5:204),18 meses. Ao ampliar, copie fórmulas/formatos/validações e ajuste intervalos, rankings, cards e gráfico. Meta de5% do alerta é ilustrativa e editável na fórmula Q, não limite oficial.</x:v>
      </x:c>
      <x:c r="C12" s="117"/>
      <x:c r="D12" s="117"/>
      <x:c r="E12" s="117"/>
      <x:c r="F12" s="117"/>
      <x:c r="G12" s="117"/>
      <x:c r="H12" s="117"/>
    </x:row>
    <x:row r="14">
      <x:c r="A14" s="108" t="str">
        <x:v>Atenção: a projeção é indicativa e usa taxa média constante. Tarifas, seguros, juros diários, renegociações e novos gastos podem alterar o resultado. Confirme valores e regras diretamente com cada credor. A planilha não substitui orientação financeira profissional.</x:v>
      </x:c>
      <x:c r="B14" s="109" t="str">
        <x:v>Atenção: a projeção é indicativa e usa taxa média constante. Tarifas, seguros, juros diários, renegociações e novos gastos podem alterar o resultado. Confirme valores e regras diretamente com cada credor. A planilha não substitui orientação financeira profissional.</x:v>
      </x:c>
      <x:c r="C14" s="109" t="str">
        <x:v>Atenção: a projeção é indicativa e usa taxa média constante. Tarifas, seguros, juros diários, renegociações e novos gastos podem alterar o resultado. Confirme valores e regras diretamente com cada credor. A planilha não substitui orientação financeira profissional.</x:v>
      </x:c>
      <x:c r="D14" s="109" t="str">
        <x:v>Atenção: a projeção é indicativa e usa taxa média constante. Tarifas, seguros, juros diários, renegociações e novos gastos podem alterar o resultado. Confirme valores e regras diretamente com cada credor. A planilha não substitui orientação financeira profissional.</x:v>
      </x:c>
      <x:c r="E14" s="109" t="str">
        <x:v>Atenção: a projeção é indicativa e usa taxa média constante. Tarifas, seguros, juros diários, renegociações e novos gastos podem alterar o resultado. Confirme valores e regras diretamente com cada credor. A planilha não substitui orientação financeira profissional.</x:v>
      </x:c>
      <x:c r="F14" s="109" t="str">
        <x:v>Atenção: a projeção é indicativa e usa taxa média constante. Tarifas, seguros, juros diários, renegociações e novos gastos podem alterar o resultado. Confirme valores e regras diretamente com cada credor. A planilha não substitui orientação financeira profissional.</x:v>
      </x:c>
      <x:c r="G14" s="109" t="str">
        <x:v>Atenção: a projeção é indicativa e usa taxa média constante. Tarifas, seguros, juros diários, renegociações e novos gastos podem alterar o resultado. Confirme valores e regras diretamente com cada credor. A planilha não substitui orientação financeira profissional.</x:v>
      </x:c>
      <x:c r="H14" s="110" t="str">
        <x:v>Atenção: a projeção é indicativa e usa taxa média constante. Tarifas, seguros, juros diários, renegociações e novos gastos podem alterar o resultado. Confirme valores e regras diretamente com cada credor. A planilha não substitui orientação financeira profissional.</x:v>
      </x:c>
    </x:row>
    <x:row r="15">
      <x:c r="A15" s="111" t="str">
        <x:v>Atenção: a projeção é indicativa e usa taxa média constante. Tarifas, seguros, juros diários, renegociações e novos gastos podem alterar o resultado. Confirme valores e regras diretamente com cada credor. A planilha não substitui orientação financeira profissional.</x:v>
      </x:c>
      <x:c r="B15" s="112" t="str">
        <x:v>Atenção: a projeção é indicativa e usa taxa média constante. Tarifas, seguros, juros diários, renegociações e novos gastos podem alterar o resultado. Confirme valores e regras diretamente com cada credor. A planilha não substitui orientação financeira profissional.</x:v>
      </x:c>
      <x:c r="C15" s="112" t="str">
        <x:v>Atenção: a projeção é indicativa e usa taxa média constante. Tarifas, seguros, juros diários, renegociações e novos gastos podem alterar o resultado. Confirme valores e regras diretamente com cada credor. A planilha não substitui orientação financeira profissional.</x:v>
      </x:c>
      <x:c r="D15" s="112" t="str">
        <x:v>Atenção: a projeção é indicativa e usa taxa média constante. Tarifas, seguros, juros diários, renegociações e novos gastos podem alterar o resultado. Confirme valores e regras diretamente com cada credor. A planilha não substitui orientação financeira profissional.</x:v>
      </x:c>
      <x:c r="E15" s="112" t="str">
        <x:v>Atenção: a projeção é indicativa e usa taxa média constante. Tarifas, seguros, juros diários, renegociações e novos gastos podem alterar o resultado. Confirme valores e regras diretamente com cada credor. A planilha não substitui orientação financeira profissional.</x:v>
      </x:c>
      <x:c r="F15" s="112" t="str">
        <x:v>Atenção: a projeção é indicativa e usa taxa média constante. Tarifas, seguros, juros diários, renegociações e novos gastos podem alterar o resultado. Confirme valores e regras diretamente com cada credor. A planilha não substitui orientação financeira profissional.</x:v>
      </x:c>
      <x:c r="G15" s="112" t="str">
        <x:v>Atenção: a projeção é indicativa e usa taxa média constante. Tarifas, seguros, juros diários, renegociações e novos gastos podem alterar o resultado. Confirme valores e regras diretamente com cada credor. A planilha não substitui orientação financeira profissional.</x:v>
      </x:c>
      <x:c r="H15" s="113" t="str">
        <x:v>Atenção: a projeção é indicativa e usa taxa média constante. Tarifas, seguros, juros diários, renegociações e novos gastos podem alterar o resultado. Confirme valores e regras diretamente com cada credor. A planilha não substitui orientação financeira profissional.</x:v>
      </x:c>
    </x:row>
    <x:row r="16">
      <x:c r="A16" s="111" t="str">
        <x:v>Atenção: a projeção é indicativa e usa taxa média constante. Tarifas, seguros, juros diários, renegociações e novos gastos podem alterar o resultado. Confirme valores e regras diretamente com cada credor. A planilha não substitui orientação financeira profissional.</x:v>
      </x:c>
      <x:c r="B16" s="112" t="str">
        <x:v>Atenção: a projeção é indicativa e usa taxa média constante. Tarifas, seguros, juros diários, renegociações e novos gastos podem alterar o resultado. Confirme valores e regras diretamente com cada credor. A planilha não substitui orientação financeira profissional.</x:v>
      </x:c>
      <x:c r="C16" s="112" t="str">
        <x:v>Atenção: a projeção é indicativa e usa taxa média constante. Tarifas, seguros, juros diários, renegociações e novos gastos podem alterar o resultado. Confirme valores e regras diretamente com cada credor. A planilha não substitui orientação financeira profissional.</x:v>
      </x:c>
      <x:c r="D16" s="112" t="str">
        <x:v>Atenção: a projeção é indicativa e usa taxa média constante. Tarifas, seguros, juros diários, renegociações e novos gastos podem alterar o resultado. Confirme valores e regras diretamente com cada credor. A planilha não substitui orientação financeira profissional.</x:v>
      </x:c>
      <x:c r="E16" s="112" t="str">
        <x:v>Atenção: a projeção é indicativa e usa taxa média constante. Tarifas, seguros, juros diários, renegociações e novos gastos podem alterar o resultado. Confirme valores e regras diretamente com cada credor. A planilha não substitui orientação financeira profissional.</x:v>
      </x:c>
      <x:c r="F16" s="112" t="str">
        <x:v>Atenção: a projeção é indicativa e usa taxa média constante. Tarifas, seguros, juros diários, renegociações e novos gastos podem alterar o resultado. Confirme valores e regras diretamente com cada credor. A planilha não substitui orientação financeira profissional.</x:v>
      </x:c>
      <x:c r="G16" s="112" t="str">
        <x:v>Atenção: a projeção é indicativa e usa taxa média constante. Tarifas, seguros, juros diários, renegociações e novos gastos podem alterar o resultado. Confirme valores e regras diretamente com cada credor. A planilha não substitui orientação financeira profissional.</x:v>
      </x:c>
      <x:c r="H16" s="113" t="str">
        <x:v>Atenção: a projeção é indicativa e usa taxa média constante. Tarifas, seguros, juros diários, renegociações e novos gastos podem alterar o resultado. Confirme valores e regras diretamente com cada credor. A planilha não substitui orientação financeira profissional.</x:v>
      </x:c>
    </x:row>
    <x:row r="17">
      <x:c r="A17" s="111" t="str">
        <x:v>Atenção: a projeção é indicativa e usa taxa média constante. Tarifas, seguros, juros diários, renegociações e novos gastos podem alterar o resultado. Confirme valores e regras diretamente com cada credor. A planilha não substitui orientação financeira profissional.</x:v>
      </x:c>
      <x:c r="B17" s="112" t="str">
        <x:v>Atenção: a projeção é indicativa e usa taxa média constante. Tarifas, seguros, juros diários, renegociações e novos gastos podem alterar o resultado. Confirme valores e regras diretamente com cada credor. A planilha não substitui orientação financeira profissional.</x:v>
      </x:c>
      <x:c r="C17" s="112" t="str">
        <x:v>Atenção: a projeção é indicativa e usa taxa média constante. Tarifas, seguros, juros diários, renegociações e novos gastos podem alterar o resultado. Confirme valores e regras diretamente com cada credor. A planilha não substitui orientação financeira profissional.</x:v>
      </x:c>
      <x:c r="D17" s="112" t="str">
        <x:v>Atenção: a projeção é indicativa e usa taxa média constante. Tarifas, seguros, juros diários, renegociações e novos gastos podem alterar o resultado. Confirme valores e regras diretamente com cada credor. A planilha não substitui orientação financeira profissional.</x:v>
      </x:c>
      <x:c r="E17" s="112" t="str">
        <x:v>Atenção: a projeção é indicativa e usa taxa média constante. Tarifas, seguros, juros diários, renegociações e novos gastos podem alterar o resultado. Confirme valores e regras diretamente com cada credor. A planilha não substitui orientação financeira profissional.</x:v>
      </x:c>
      <x:c r="F17" s="112" t="str">
        <x:v>Atenção: a projeção é indicativa e usa taxa média constante. Tarifas, seguros, juros diários, renegociações e novos gastos podem alterar o resultado. Confirme valores e regras diretamente com cada credor. A planilha não substitui orientação financeira profissional.</x:v>
      </x:c>
      <x:c r="G17" s="112" t="str">
        <x:v>Atenção: a projeção é indicativa e usa taxa média constante. Tarifas, seguros, juros diários, renegociações e novos gastos podem alterar o resultado. Confirme valores e regras diretamente com cada credor. A planilha não substitui orientação financeira profissional.</x:v>
      </x:c>
      <x:c r="H17" s="113" t="str">
        <x:v>Atenção: a projeção é indicativa e usa taxa média constante. Tarifas, seguros, juros diários, renegociações e novos gastos podem alterar o resultado. Confirme valores e regras diretamente com cada credor. A planilha não substitui orientação financeira profissional.</x:v>
      </x:c>
    </x:row>
    <x:row r="18">
      <x:c r="A18" s="114" t="str">
        <x:v>Atenção: a projeção é indicativa e usa taxa média constante. Tarifas, seguros, juros diários, renegociações e novos gastos podem alterar o resultado. Confirme valores e regras diretamente com cada credor. A planilha não substitui orientação financeira profissional.</x:v>
      </x:c>
      <x:c r="B18" s="115" t="str">
        <x:v>Atenção: a projeção é indicativa e usa taxa média constante. Tarifas, seguros, juros diários, renegociações e novos gastos podem alterar o resultado. Confirme valores e regras diretamente com cada credor. A planilha não substitui orientação financeira profissional.</x:v>
      </x:c>
      <x:c r="C18" s="115" t="str">
        <x:v>Atenção: a projeção é indicativa e usa taxa média constante. Tarifas, seguros, juros diários, renegociações e novos gastos podem alterar o resultado. Confirme valores e regras diretamente com cada credor. A planilha não substitui orientação financeira profissional.</x:v>
      </x:c>
      <x:c r="D18" s="115" t="str">
        <x:v>Atenção: a projeção é indicativa e usa taxa média constante. Tarifas, seguros, juros diários, renegociações e novos gastos podem alterar o resultado. Confirme valores e regras diretamente com cada credor. A planilha não substitui orientação financeira profissional.</x:v>
      </x:c>
      <x:c r="E18" s="115" t="str">
        <x:v>Atenção: a projeção é indicativa e usa taxa média constante. Tarifas, seguros, juros diários, renegociações e novos gastos podem alterar o resultado. Confirme valores e regras diretamente com cada credor. A planilha não substitui orientação financeira profissional.</x:v>
      </x:c>
      <x:c r="F18" s="115" t="str">
        <x:v>Atenção: a projeção é indicativa e usa taxa média constante. Tarifas, seguros, juros diários, renegociações e novos gastos podem alterar o resultado. Confirme valores e regras diretamente com cada credor. A planilha não substitui orientação financeira profissional.</x:v>
      </x:c>
      <x:c r="G18" s="115" t="str">
        <x:v>Atenção: a projeção é indicativa e usa taxa média constante. Tarifas, seguros, juros diários, renegociações e novos gastos podem alterar o resultado. Confirme valores e regras diretamente com cada credor. A planilha não substitui orientação financeira profissional.</x:v>
      </x:c>
      <x:c r="H18" s="116" t="str">
        <x:v>Atenção: a projeção é indicativa e usa taxa média constante. Tarifas, seguros, juros diários, renegociações e novos gastos podem alterar o resultado. Confirme valores e regras diretamente com cada credor. A planilha não substitui orientação financeira profissional.</x:v>
      </x:c>
    </x:row>
  </x:sheetData>
  <x:mergeCells>
    <x:mergeCell ref="A1:H1"/>
    <x:mergeCell ref="A3:H3"/>
    <x:mergeCell ref="A14:H18"/>
  </x:mergeCells>
  <x:pageMargins left="0.7" right="0.7" top="0.75" bottom="0.75" header="0.3" footer="0.3"/>
</x:worksheet>
</file>